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0.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2.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4.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6.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7.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8.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9.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20.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21.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22.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2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25.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6.xml" ContentType="application/vnd.openxmlformats-officedocument.drawing+xml"/>
  <Override PartName="/xl/ctrlProps/ctrlProp39.xml" ContentType="application/vnd.ms-excel.controlproperti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7.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30.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5.xml" ContentType="application/vnd.openxmlformats-officedocument.themeOverride+xml"/>
  <Override PartName="/xl/drawings/drawing31.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kentcountycouncil.sharepoint.com/sites/KAT/Shared Documents/Work/County Statistics/Website/ECN-Economy and the labour market/Recovery Dashboard/"/>
    </mc:Choice>
  </mc:AlternateContent>
  <xr:revisionPtr revIDLastSave="0" documentId="8_{CB04CAEB-F3B6-4889-A8F3-8383A23E60A1}" xr6:coauthVersionLast="47" xr6:coauthVersionMax="47" xr10:uidLastSave="{00000000-0000-0000-0000-000000000000}"/>
  <bookViews>
    <workbookView xWindow="-120" yWindow="-120" windowWidth="29040" windowHeight="15720" tabRatio="622" xr2:uid="{C55EB850-CF34-476D-B635-C809FC81BAED}"/>
  </bookViews>
  <sheets>
    <sheet name="Introduction" sheetId="25" r:id="rId1"/>
    <sheet name="Dashboard" sheetId="3" r:id="rId2"/>
    <sheet name="Vulnerability Index" sheetId="24" r:id="rId3"/>
    <sheet name="PLACE" sheetId="74" r:id="rId4"/>
    <sheet name="ECONOMY" sheetId="83" r:id="rId5"/>
    <sheet name="WORKFORCE" sheetId="87" r:id="rId6"/>
    <sheet name="SECTORS" sheetId="86" r:id="rId7"/>
    <sheet name="SKILLS" sheetId="88" r:id="rId8"/>
    <sheet name="Information" sheetId="26" r:id="rId9"/>
    <sheet name="Population" sheetId="78" state="veryHidden" r:id="rId10"/>
    <sheet name="Labour demand" sheetId="57" state="veryHidden" r:id="rId11"/>
    <sheet name="Vulnerability indicators" sheetId="21" state="veryHidden" r:id="rId12"/>
    <sheet name="Vulnerable jobs" sheetId="22" state="veryHidden" r:id="rId13"/>
    <sheet name="Vulnerable enterprises" sheetId="23" state="veryHidden" r:id="rId14"/>
    <sheet name="BICS trading status" sheetId="8" state="veryHidden" r:id="rId15"/>
    <sheet name="BICS turnover" sheetId="37" state="veryHidden" r:id="rId16"/>
    <sheet name="BICS cash reserves" sheetId="9" state="veryHidden" r:id="rId17"/>
    <sheet name="BICS employee status ARCHIVE" sheetId="29" state="veryHidden" r:id="rId18"/>
    <sheet name="BICS Workforce" sheetId="53" state="veryHidden" r:id="rId19"/>
    <sheet name="BICS Price Rises" sheetId="55" state="veryHidden" r:id="rId20"/>
    <sheet name="BICS Energy prices" sheetId="56" state="veryHidden" r:id="rId21"/>
    <sheet name="BICS waves (2)" sheetId="52" state="veryHidden" r:id="rId22"/>
    <sheet name="baseline Indicators" sheetId="1" state="veryHidden" r:id="rId23"/>
    <sheet name="Indicators timeseries" sheetId="16" state="veryHidden" r:id="rId24"/>
    <sheet name="QTR births_deaths" sheetId="60" state="veryHidden" r:id="rId25"/>
    <sheet name="Survival rates" sheetId="102" state="veryHidden" r:id="rId26"/>
    <sheet name="Housing Affordability" sheetId="101" state="veryHidden" r:id="rId27"/>
    <sheet name="UC claimants" sheetId="13" state="veryHidden" r:id="rId28"/>
    <sheet name="NEET" sheetId="39" state="veryHidden" r:id="rId29"/>
    <sheet name="Rateable stock" sheetId="97" state="veryHidden" r:id="rId30"/>
    <sheet name="Rateable Floorspace" sheetId="98" state="veryHidden" r:id="rId31"/>
    <sheet name="Rateable Value(per m2)" sheetId="99" state="veryHidden" r:id="rId32"/>
    <sheet name="Unemp" sheetId="42" state="veryHidden" r:id="rId33"/>
    <sheet name="Unemp age" sheetId="41" state="veryHidden" r:id="rId34"/>
    <sheet name="Payrolled emp" sheetId="47" state="veryHidden" r:id="rId35"/>
    <sheet name="Median pay NUTS3" sheetId="58" state="veryHidden" r:id="rId36"/>
    <sheet name="Payroll LA" sheetId="54" state="veryHidden" r:id="rId37"/>
    <sheet name="Median Pay LA" sheetId="59" state="veryHidden" r:id="rId38"/>
    <sheet name="Importexport" sheetId="61" state="veryHidden" r:id="rId39"/>
    <sheet name="Earnings" sheetId="85" state="veryHidden" r:id="rId40"/>
    <sheet name="Employment rate" sheetId="89" state="veryHidden" r:id="rId41"/>
    <sheet name="Self employed" sheetId="90" state="veryHidden" r:id="rId42"/>
    <sheet name="Enterprises" sheetId="64" state="veryHidden" r:id="rId43"/>
    <sheet name="Enterprises Industry" sheetId="65" state="veryHidden" r:id="rId44"/>
    <sheet name="Enterprises sizeband" sheetId="66" state="veryHidden" r:id="rId45"/>
    <sheet name="Total Jobs" sheetId="84" state="veryHidden" r:id="rId46"/>
    <sheet name="Jobs Industry" sheetId="91" state="veryHidden" r:id="rId47"/>
    <sheet name="GVA" sheetId="67" state="veryHidden" r:id="rId48"/>
    <sheet name="GVA Industry" sheetId="92" state="veryHidden" r:id="rId49"/>
    <sheet name="Productivity" sheetId="68" state="veryHidden" r:id="rId50"/>
    <sheet name="Sea passengers" sheetId="69" state="veryHidden" r:id="rId51"/>
    <sheet name="Job density" sheetId="70" state="veryHidden" r:id="rId52"/>
    <sheet name="Apprenticeships" sheetId="71" state="veryHidden" r:id="rId53"/>
    <sheet name="Apprenticeships Subject" sheetId="72" state="veryHidden" r:id="rId54"/>
    <sheet name="Destinations" sheetId="95" state="veryHidden" r:id="rId55"/>
    <sheet name="RQF" sheetId="93" state="veryHidden" r:id="rId56"/>
    <sheet name="Qualification Mismatch" sheetId="100" state="veryHidden" r:id="rId57"/>
    <sheet name="Census Quals" sheetId="94" state="veryHidden" r:id="rId58"/>
    <sheet name="Dwelling Stock" sheetId="81" state="veryHidden" r:id="rId59"/>
    <sheet name="EPC" sheetId="82" state="veryHidden" r:id="rId60"/>
    <sheet name="labour market pressure" sheetId="79" state="veryHidden" r:id="rId61"/>
    <sheet name="Ec. activity" sheetId="80" state="veryHidden" r:id="rId62"/>
    <sheet name="Broadband" sheetId="62" state="veryHidden" r:id="rId63"/>
    <sheet name="EV charging points" sheetId="63" state="veryHidden" r:id="rId64"/>
    <sheet name="Control" sheetId="5" state="veryHidden" r:id="rId65"/>
  </sheets>
  <definedNames>
    <definedName name="_xlnm._FilterDatabase" localSheetId="2" hidden="1">'Vulnerability Index'!$B$16:$L$28</definedName>
    <definedName name="Labels">OFFSET(Values,0,-1)</definedName>
    <definedName name="_xlnm.Print_Area" localSheetId="1">Dashboard!$A$1:$H$193</definedName>
    <definedName name="Values">OFFSET(#REF!,0,0,COUNTA(#REF!))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G12" i="39" l="1" a="1"/>
  <c r="CG12" i="39" s="1"/>
  <c r="CG13" i="39"/>
  <c r="AX6" i="82" l="1" a="1"/>
  <c r="AX6" i="82" s="1"/>
  <c r="AX30" i="82"/>
  <c r="AX31" i="82"/>
  <c r="AX32" i="82"/>
  <c r="AX33" i="82"/>
  <c r="AX25" i="82"/>
  <c r="AX23" i="82"/>
  <c r="U3" i="68"/>
  <c r="U4" i="68" a="1"/>
  <c r="U4" i="68" s="1"/>
  <c r="U6" i="68" a="1"/>
  <c r="U6" i="68" s="1"/>
  <c r="B207" i="87"/>
  <c r="B206" i="87"/>
  <c r="B205" i="87"/>
  <c r="B204" i="87"/>
  <c r="B203" i="87"/>
  <c r="B202" i="87"/>
  <c r="B201" i="87"/>
  <c r="B200" i="87"/>
  <c r="B199" i="87"/>
  <c r="B198" i="87"/>
  <c r="B197" i="87"/>
  <c r="B196" i="87"/>
  <c r="B195" i="87"/>
  <c r="B194" i="87"/>
  <c r="B193" i="87"/>
  <c r="B192" i="87"/>
  <c r="B191" i="87"/>
  <c r="B190" i="87"/>
  <c r="B189" i="87"/>
  <c r="B188" i="87"/>
  <c r="B187" i="87"/>
  <c r="B186" i="87"/>
  <c r="B185" i="87"/>
  <c r="BU97" i="13"/>
  <c r="BV97" i="13"/>
  <c r="BW97" i="13"/>
  <c r="BU98" i="13"/>
  <c r="BV98" i="13"/>
  <c r="BW98" i="13"/>
  <c r="BU99" i="13"/>
  <c r="BV99" i="13"/>
  <c r="BW99" i="13"/>
  <c r="BU100" i="13"/>
  <c r="BV100" i="13"/>
  <c r="BW100" i="13"/>
  <c r="BU127" i="13"/>
  <c r="BV127" i="13"/>
  <c r="BW127" i="13"/>
  <c r="BU128" i="13"/>
  <c r="BV128" i="13"/>
  <c r="BW128" i="13"/>
  <c r="BU129" i="13"/>
  <c r="BV129" i="13"/>
  <c r="BW129" i="13"/>
  <c r="BU130" i="13"/>
  <c r="BV130" i="13"/>
  <c r="BW130" i="13"/>
  <c r="BV160" i="13"/>
  <c r="BV70" i="13" s="1"/>
  <c r="BV159" i="13"/>
  <c r="BV158" i="13"/>
  <c r="BV157" i="13"/>
  <c r="BU11" i="13"/>
  <c r="BV11" i="13"/>
  <c r="BW11" i="13"/>
  <c r="BU12" i="13"/>
  <c r="BV12" i="13"/>
  <c r="BW12" i="13"/>
  <c r="BV5" i="13"/>
  <c r="BW5" i="13"/>
  <c r="BX5" i="13"/>
  <c r="BV6" i="13"/>
  <c r="BW6" i="13"/>
  <c r="BX6" i="13"/>
  <c r="BV48" i="13"/>
  <c r="BW48" i="13"/>
  <c r="BX48" i="13"/>
  <c r="BV49" i="13"/>
  <c r="BW49" i="13"/>
  <c r="BX49" i="13"/>
  <c r="BV50" i="13"/>
  <c r="BW50" i="13"/>
  <c r="BX50" i="13"/>
  <c r="BV51" i="13"/>
  <c r="BW51" i="13"/>
  <c r="BX51" i="13"/>
  <c r="BV52" i="13"/>
  <c r="BW52" i="13"/>
  <c r="BX52" i="13"/>
  <c r="BV53" i="13"/>
  <c r="BW53" i="13"/>
  <c r="BX53" i="13"/>
  <c r="BV54" i="13"/>
  <c r="BW54" i="13"/>
  <c r="BX54" i="13"/>
  <c r="BV55" i="13"/>
  <c r="BW55" i="13"/>
  <c r="BX55" i="13"/>
  <c r="BV56" i="13"/>
  <c r="BW56" i="13"/>
  <c r="BX56" i="13"/>
  <c r="BV57" i="13"/>
  <c r="BW57" i="13"/>
  <c r="BX57" i="13"/>
  <c r="BV58" i="13"/>
  <c r="BW58" i="13"/>
  <c r="BX58" i="13"/>
  <c r="BV59" i="13"/>
  <c r="BW59" i="13"/>
  <c r="BX59" i="13"/>
  <c r="BV60" i="13"/>
  <c r="BW60" i="13"/>
  <c r="BX60" i="13"/>
  <c r="BV61" i="13"/>
  <c r="BW61" i="13"/>
  <c r="BX61" i="13"/>
  <c r="BV62" i="13"/>
  <c r="BW62" i="13"/>
  <c r="BX62" i="13"/>
  <c r="BV63" i="13"/>
  <c r="BW63" i="13"/>
  <c r="BX63" i="13"/>
  <c r="BV64" i="13"/>
  <c r="BW64" i="13"/>
  <c r="BX64" i="13"/>
  <c r="BV65" i="13"/>
  <c r="BW65" i="13"/>
  <c r="BX65" i="13"/>
  <c r="BV67" i="13"/>
  <c r="BW67" i="13"/>
  <c r="BX67" i="13"/>
  <c r="BV68" i="13"/>
  <c r="BW68" i="13"/>
  <c r="BX68" i="13"/>
  <c r="BV69" i="13"/>
  <c r="BW69" i="13"/>
  <c r="BX69" i="13"/>
  <c r="BW70" i="13"/>
  <c r="BX70" i="13"/>
  <c r="BV38" i="13"/>
  <c r="BW38" i="13"/>
  <c r="BX38" i="13"/>
  <c r="BV39" i="13"/>
  <c r="BW39" i="13"/>
  <c r="BX39" i="13"/>
  <c r="BV40" i="13"/>
  <c r="BW40" i="13"/>
  <c r="BX40" i="13"/>
  <c r="BV41" i="13"/>
  <c r="BW41" i="13"/>
  <c r="BX41" i="13"/>
  <c r="CA257" i="41"/>
  <c r="CA175" i="41" s="1"/>
  <c r="CA256" i="41"/>
  <c r="CA174" i="41" s="1"/>
  <c r="CA255" i="41"/>
  <c r="CA254" i="41"/>
  <c r="CA230" i="41"/>
  <c r="CA229" i="41"/>
  <c r="CA228" i="41"/>
  <c r="CA227" i="41"/>
  <c r="CA146" i="41" s="1"/>
  <c r="CA203" i="41"/>
  <c r="CA202" i="41"/>
  <c r="CA201" i="41"/>
  <c r="CA121" i="41" s="1"/>
  <c r="CA200" i="41"/>
  <c r="CA120" i="41" s="1"/>
  <c r="CA101" i="41"/>
  <c r="CA102" i="41"/>
  <c r="CA103" i="41"/>
  <c r="CA104" i="41"/>
  <c r="CA105" i="41"/>
  <c r="CA106" i="41"/>
  <c r="CA107" i="41"/>
  <c r="CA108" i="41"/>
  <c r="CA109" i="41"/>
  <c r="CA110" i="41"/>
  <c r="CA111" i="41"/>
  <c r="CA112" i="41"/>
  <c r="CA113" i="41"/>
  <c r="CA114" i="41"/>
  <c r="CA115" i="41"/>
  <c r="CA116" i="41"/>
  <c r="CA117" i="41"/>
  <c r="CA118" i="41"/>
  <c r="CA119" i="41"/>
  <c r="CA122" i="41"/>
  <c r="CA123" i="41"/>
  <c r="CA127" i="41"/>
  <c r="CA17" i="41" s="1" a="1"/>
  <c r="CA17" i="41" s="1"/>
  <c r="CA128" i="41"/>
  <c r="CA129" i="41"/>
  <c r="CA130" i="41"/>
  <c r="CA131" i="41"/>
  <c r="CA132" i="41"/>
  <c r="CA133" i="41"/>
  <c r="CA134" i="41"/>
  <c r="CA135" i="41"/>
  <c r="CA136" i="41"/>
  <c r="CA137" i="41"/>
  <c r="CA138" i="41"/>
  <c r="CA139" i="41"/>
  <c r="CA140" i="41"/>
  <c r="CA141" i="41"/>
  <c r="CA142" i="41"/>
  <c r="CA143" i="41"/>
  <c r="CA144" i="41"/>
  <c r="CA145" i="41"/>
  <c r="CA147" i="41"/>
  <c r="CA148" i="41"/>
  <c r="CA149" i="41"/>
  <c r="CA153" i="41"/>
  <c r="CA18" i="41" s="1" a="1"/>
  <c r="CA18" i="41" s="1"/>
  <c r="CA154" i="41"/>
  <c r="CA155" i="41"/>
  <c r="CA156" i="41"/>
  <c r="CA157" i="41"/>
  <c r="CA158" i="41"/>
  <c r="CA159" i="41"/>
  <c r="CA160" i="41"/>
  <c r="CA161" i="41"/>
  <c r="CA162" i="41"/>
  <c r="CA163" i="41"/>
  <c r="CA164" i="41"/>
  <c r="CA165" i="41"/>
  <c r="CA166" i="41"/>
  <c r="CA167" i="41"/>
  <c r="CA168" i="41"/>
  <c r="CA169" i="41"/>
  <c r="CA170" i="41"/>
  <c r="CA171" i="41"/>
  <c r="CA172" i="41"/>
  <c r="CA173" i="41"/>
  <c r="CA12" i="41" a="1"/>
  <c r="CA12" i="41" s="1"/>
  <c r="CA13" i="41" a="1"/>
  <c r="CA13" i="41"/>
  <c r="CA14" i="41" a="1"/>
  <c r="CA14" i="41" s="1"/>
  <c r="CA16" i="41" a="1"/>
  <c r="CA16" i="41" s="1"/>
  <c r="CA9" i="42" a="1"/>
  <c r="CA9" i="42" s="1"/>
  <c r="CA10" i="42" s="1"/>
  <c r="CA11" i="42"/>
  <c r="CA13" i="42" a="1"/>
  <c r="CA13" i="42" s="1"/>
  <c r="CA14" i="42" a="1"/>
  <c r="CA14" i="42" s="1"/>
  <c r="CA15" i="42" a="1"/>
  <c r="CA15" i="42" s="1"/>
  <c r="CA16" i="42" a="1"/>
  <c r="CA16" i="42" s="1"/>
  <c r="BO1" i="58" l="1"/>
  <c r="BO2" i="58" a="1"/>
  <c r="BO2" i="58" s="1"/>
  <c r="BO1" i="47"/>
  <c r="BO2" i="47" a="1"/>
  <c r="BO2" i="47" s="1"/>
  <c r="BO13" i="47"/>
  <c r="BO14" i="47"/>
  <c r="C16" i="102"/>
  <c r="D16" i="102"/>
  <c r="E16" i="102"/>
  <c r="F16" i="102"/>
  <c r="G16" i="102"/>
  <c r="C17" i="102"/>
  <c r="D17" i="102"/>
  <c r="E17" i="102"/>
  <c r="F17" i="102"/>
  <c r="G17" i="102"/>
  <c r="B17" i="102"/>
  <c r="B16" i="102"/>
  <c r="A15" i="102" a="1"/>
  <c r="A15" i="102" s="1"/>
  <c r="A5" i="102" a="1"/>
  <c r="A5" i="102" s="1"/>
  <c r="C11" i="102"/>
  <c r="D11" i="102"/>
  <c r="E11" i="102"/>
  <c r="F11" i="102"/>
  <c r="G11" i="102"/>
  <c r="C12" i="102"/>
  <c r="D12" i="102"/>
  <c r="E12" i="102"/>
  <c r="F12" i="102"/>
  <c r="G12" i="102"/>
  <c r="B12" i="102"/>
  <c r="B11" i="102"/>
  <c r="C6" i="102"/>
  <c r="D6" i="102"/>
  <c r="E6" i="102"/>
  <c r="F6" i="102"/>
  <c r="G6" i="102"/>
  <c r="C7" i="102"/>
  <c r="D7" i="102"/>
  <c r="E7" i="102"/>
  <c r="F7" i="102"/>
  <c r="G7" i="102"/>
  <c r="B7" i="102"/>
  <c r="B6" i="102"/>
  <c r="A7" i="102"/>
  <c r="A6" i="102"/>
  <c r="C10" i="102" a="1"/>
  <c r="C10" i="102" s="1"/>
  <c r="C208" i="83" s="1"/>
  <c r="D10" i="102" a="1"/>
  <c r="D10" i="102" s="1"/>
  <c r="C209" i="83" s="1"/>
  <c r="E10" i="102" a="1"/>
  <c r="E10" i="102" s="1"/>
  <c r="C210" i="83" s="1"/>
  <c r="F10" i="102" a="1"/>
  <c r="F10" i="102"/>
  <c r="C211" i="83" s="1"/>
  <c r="G10" i="102" a="1"/>
  <c r="G10" i="102" s="1"/>
  <c r="C212" i="83" s="1"/>
  <c r="C15" i="102" a="1"/>
  <c r="C15" i="102" s="1"/>
  <c r="D208" i="83" s="1"/>
  <c r="D15" i="102" a="1"/>
  <c r="D15" i="102" s="1"/>
  <c r="D209" i="83" s="1"/>
  <c r="E15" i="102" a="1"/>
  <c r="E15" i="102" s="1"/>
  <c r="D210" i="83" s="1"/>
  <c r="F15" i="102" a="1"/>
  <c r="F15" i="102" s="1"/>
  <c r="D211" i="83" s="1"/>
  <c r="G15" i="102" a="1"/>
  <c r="G15" i="102" s="1"/>
  <c r="D212" i="83" s="1"/>
  <c r="B15" i="102" a="1"/>
  <c r="B15" i="102" s="1"/>
  <c r="D207" i="83" s="1"/>
  <c r="B10" i="102" a="1"/>
  <c r="B10" i="102" s="1"/>
  <c r="C207" i="83" s="1"/>
  <c r="C5" i="102" a="1"/>
  <c r="C5" i="102" s="1"/>
  <c r="B208" i="83" s="1"/>
  <c r="D5" i="102" a="1"/>
  <c r="D5" i="102" s="1"/>
  <c r="B209" i="83" s="1"/>
  <c r="E5" i="102" a="1"/>
  <c r="E5" i="102" s="1"/>
  <c r="B210" i="83" s="1"/>
  <c r="F5" i="102" a="1"/>
  <c r="F5" i="102" s="1"/>
  <c r="B211" i="83" s="1"/>
  <c r="G5" i="102" a="1"/>
  <c r="G5" i="102" s="1"/>
  <c r="B212" i="83" s="1"/>
  <c r="B5" i="102" a="1"/>
  <c r="B5" i="102" s="1"/>
  <c r="B207" i="83" s="1"/>
  <c r="Y149" i="97"/>
  <c r="Y150" i="97"/>
  <c r="Y151" i="97"/>
  <c r="Y152" i="97"/>
  <c r="Y144" i="97"/>
  <c r="Y121" i="97"/>
  <c r="Y122" i="97"/>
  <c r="Y123" i="97"/>
  <c r="Y124" i="97"/>
  <c r="Y116" i="97"/>
  <c r="Y93" i="97"/>
  <c r="Y94" i="97"/>
  <c r="Y95" i="97"/>
  <c r="Y96" i="97"/>
  <c r="Y88" i="97"/>
  <c r="Y65" i="97"/>
  <c r="Y66" i="97"/>
  <c r="Y67" i="97"/>
  <c r="Y68" i="97"/>
  <c r="Y37" i="97"/>
  <c r="Y38" i="97"/>
  <c r="Y39" i="97"/>
  <c r="Y40" i="97"/>
  <c r="Y60" i="97"/>
  <c r="Y30" i="97"/>
  <c r="Y32" i="97"/>
  <c r="Y7" i="97"/>
  <c r="Y4" i="97" s="1"/>
  <c r="Y8" i="97" a="1"/>
  <c r="Y8" i="97" s="1"/>
  <c r="Y9" i="97" a="1"/>
  <c r="Y9" i="97" s="1"/>
  <c r="Y5" i="97" s="1" a="1"/>
  <c r="Y5" i="97" s="1"/>
  <c r="Y10" i="97" a="1"/>
  <c r="Y10" i="97" s="1"/>
  <c r="Y11" i="97" a="1"/>
  <c r="Y11" i="97" s="1"/>
  <c r="Y12" i="97" a="1"/>
  <c r="Y12" i="97" s="1"/>
  <c r="A206" i="83" l="1"/>
  <c r="A10" i="102"/>
  <c r="CF12" i="39" a="1"/>
  <c r="CF12" i="39" s="1"/>
  <c r="CF13" i="39"/>
  <c r="DZ1" i="54" l="1"/>
  <c r="EA1" i="54"/>
  <c r="EB1" i="54"/>
  <c r="DZ2" i="54" a="1"/>
  <c r="DZ2" i="54" s="1"/>
  <c r="EA2" i="54" a="1"/>
  <c r="EA2" i="54" s="1"/>
  <c r="EB2" i="54" a="1"/>
  <c r="EB2" i="54" s="1"/>
  <c r="DZ1" i="59"/>
  <c r="EA1" i="59"/>
  <c r="EB1" i="59"/>
  <c r="DZ2" i="59" a="1"/>
  <c r="DZ2" i="59" s="1"/>
  <c r="EA2" i="59" a="1"/>
  <c r="EA2" i="59" s="1"/>
  <c r="EB2" i="59" a="1"/>
  <c r="EB2" i="59" s="1"/>
  <c r="DZ27" i="54"/>
  <c r="EA27" i="54"/>
  <c r="EB27" i="54"/>
  <c r="DZ28" i="54"/>
  <c r="EA28" i="54"/>
  <c r="EB28" i="54"/>
  <c r="DZ29" i="54"/>
  <c r="EA29" i="54"/>
  <c r="EB29" i="54"/>
  <c r="DZ30" i="54"/>
  <c r="EA30" i="54"/>
  <c r="EB30" i="54"/>
  <c r="DZ20" i="54"/>
  <c r="DZ22" i="54" s="1"/>
  <c r="EA20" i="54"/>
  <c r="EA22" i="54" s="1"/>
  <c r="EB20" i="54"/>
  <c r="EB22" i="54" s="1"/>
  <c r="BN1" i="58"/>
  <c r="BN2" i="58" a="1"/>
  <c r="BN2" i="58" s="1"/>
  <c r="BN1" i="47"/>
  <c r="BN2" i="47" a="1"/>
  <c r="BN2" i="47" s="1"/>
  <c r="BN13" i="47"/>
  <c r="BN14" i="47"/>
  <c r="BZ257" i="41"/>
  <c r="BZ256" i="41"/>
  <c r="BZ255" i="41"/>
  <c r="BZ254" i="41"/>
  <c r="BZ172" i="41" s="1"/>
  <c r="BZ230" i="41"/>
  <c r="BZ149" i="41" s="1"/>
  <c r="BZ229" i="41"/>
  <c r="BZ148" i="41" s="1"/>
  <c r="BZ228" i="41"/>
  <c r="BZ227" i="41"/>
  <c r="BZ146" i="41" s="1"/>
  <c r="BZ203" i="41"/>
  <c r="BZ202" i="41"/>
  <c r="BZ122" i="41" s="1"/>
  <c r="BZ201" i="41"/>
  <c r="BZ121" i="41" s="1"/>
  <c r="BZ200" i="41"/>
  <c r="BZ120" i="41" s="1"/>
  <c r="BZ101" i="41"/>
  <c r="BZ16" i="41" s="1" a="1"/>
  <c r="BZ16" i="41" s="1"/>
  <c r="BZ102" i="41"/>
  <c r="BZ103" i="41"/>
  <c r="BZ104" i="41"/>
  <c r="BZ105" i="41"/>
  <c r="BZ106" i="41"/>
  <c r="BZ107" i="41"/>
  <c r="BZ108" i="41"/>
  <c r="BZ109" i="41"/>
  <c r="BZ110" i="41"/>
  <c r="BZ111" i="41"/>
  <c r="BZ112" i="41"/>
  <c r="BZ113" i="41"/>
  <c r="BZ114" i="41"/>
  <c r="BZ115" i="41"/>
  <c r="BZ116" i="41"/>
  <c r="BZ117" i="41"/>
  <c r="BZ118" i="41"/>
  <c r="BZ119" i="41"/>
  <c r="BZ123" i="41"/>
  <c r="BZ127" i="41"/>
  <c r="BZ17" i="41" s="1" a="1"/>
  <c r="BZ17" i="41" s="1"/>
  <c r="BZ128" i="41"/>
  <c r="BZ129" i="41"/>
  <c r="BZ130" i="41"/>
  <c r="BZ131" i="41"/>
  <c r="BZ132" i="41"/>
  <c r="BZ133" i="41"/>
  <c r="BZ134" i="41"/>
  <c r="BZ135" i="41"/>
  <c r="BZ136" i="41"/>
  <c r="BZ137" i="41"/>
  <c r="BZ138" i="41"/>
  <c r="BZ139" i="41"/>
  <c r="BZ140" i="41"/>
  <c r="BZ141" i="41"/>
  <c r="BZ142" i="41"/>
  <c r="BZ143" i="41"/>
  <c r="BZ144" i="41"/>
  <c r="BZ145" i="41"/>
  <c r="BZ147" i="41"/>
  <c r="BZ153" i="41"/>
  <c r="BZ18" i="41" s="1" a="1"/>
  <c r="BZ18" i="41" s="1"/>
  <c r="BZ154" i="41"/>
  <c r="BZ155" i="41"/>
  <c r="BZ156" i="41"/>
  <c r="BZ157" i="41"/>
  <c r="BZ158" i="41"/>
  <c r="BZ159" i="41"/>
  <c r="BZ160" i="41"/>
  <c r="BZ161" i="41"/>
  <c r="BZ162" i="41"/>
  <c r="BZ163" i="41"/>
  <c r="BZ164" i="41"/>
  <c r="BZ165" i="41"/>
  <c r="BZ166" i="41"/>
  <c r="BZ167" i="41"/>
  <c r="BZ168" i="41"/>
  <c r="BZ169" i="41"/>
  <c r="BZ170" i="41"/>
  <c r="BZ171" i="41"/>
  <c r="BZ173" i="41"/>
  <c r="BZ174" i="41"/>
  <c r="BZ175" i="41"/>
  <c r="BZ12" i="41" a="1"/>
  <c r="BZ12" i="41" s="1"/>
  <c r="BZ13" i="41" a="1"/>
  <c r="BZ13" i="41" s="1"/>
  <c r="BZ14" i="41" a="1"/>
  <c r="BZ14" i="41" s="1"/>
  <c r="BZ9" i="42" a="1"/>
  <c r="BZ9" i="42" s="1"/>
  <c r="BZ10" i="42" s="1"/>
  <c r="BZ11" i="42"/>
  <c r="BZ13" i="42" a="1"/>
  <c r="BZ13" i="42" s="1"/>
  <c r="BZ14" i="42" a="1"/>
  <c r="BZ14" i="42" s="1"/>
  <c r="BZ15" i="42" a="1"/>
  <c r="BZ15" i="42" s="1"/>
  <c r="BZ16" i="42" a="1"/>
  <c r="BZ16" i="42" s="1"/>
  <c r="Q29" i="81"/>
  <c r="Q30" i="81"/>
  <c r="Q31" i="81"/>
  <c r="Q32" i="81"/>
  <c r="Q22" i="81"/>
  <c r="Q24" i="81" s="1"/>
  <c r="Q5" i="81" a="1"/>
  <c r="Q5" i="81" s="1"/>
  <c r="CE12" i="39" a="1"/>
  <c r="CE12" i="39" s="1"/>
  <c r="CE13" i="39"/>
  <c r="Y22" i="16" l="1"/>
  <c r="AB276" i="16"/>
  <c r="AA276" i="16"/>
  <c r="X303" i="92" l="1"/>
  <c r="Y303" i="92"/>
  <c r="X304" i="92"/>
  <c r="Y304" i="92"/>
  <c r="X305" i="92"/>
  <c r="Y305" i="92"/>
  <c r="X306" i="92"/>
  <c r="Y306" i="92"/>
  <c r="X298" i="92"/>
  <c r="Y298" i="92"/>
  <c r="X296" i="92"/>
  <c r="Y296" i="92"/>
  <c r="X276" i="92"/>
  <c r="Y276" i="92"/>
  <c r="X277" i="92"/>
  <c r="Y277" i="92"/>
  <c r="X278" i="92"/>
  <c r="Y278" i="92"/>
  <c r="X279" i="92"/>
  <c r="Y279" i="92"/>
  <c r="X271" i="92"/>
  <c r="Y271" i="92"/>
  <c r="X269" i="92"/>
  <c r="Y269" i="92"/>
  <c r="X249" i="92"/>
  <c r="Y249" i="92"/>
  <c r="X250" i="92"/>
  <c r="Y250" i="92"/>
  <c r="X251" i="92"/>
  <c r="Y251" i="92"/>
  <c r="X252" i="92"/>
  <c r="Y252" i="92"/>
  <c r="X244" i="92"/>
  <c r="Y244" i="92"/>
  <c r="X242" i="92"/>
  <c r="Y242" i="92"/>
  <c r="X222" i="92"/>
  <c r="Y222" i="92"/>
  <c r="X223" i="92"/>
  <c r="Y223" i="92"/>
  <c r="X224" i="92"/>
  <c r="Y224" i="92"/>
  <c r="X225" i="92"/>
  <c r="Y225" i="92"/>
  <c r="X217" i="92"/>
  <c r="Y217" i="92"/>
  <c r="X215" i="92"/>
  <c r="Y215" i="92"/>
  <c r="X195" i="92"/>
  <c r="Y195" i="92"/>
  <c r="X196" i="92"/>
  <c r="Y196" i="92"/>
  <c r="X197" i="92"/>
  <c r="Y197" i="92"/>
  <c r="X198" i="92"/>
  <c r="Y198" i="92"/>
  <c r="X190" i="92"/>
  <c r="Y190" i="92"/>
  <c r="X188" i="92"/>
  <c r="Y188" i="92"/>
  <c r="W188" i="92"/>
  <c r="X168" i="92"/>
  <c r="Y168" i="92"/>
  <c r="X169" i="92"/>
  <c r="Y169" i="92"/>
  <c r="X170" i="92"/>
  <c r="Y170" i="92"/>
  <c r="X171" i="92"/>
  <c r="Y171" i="92"/>
  <c r="X163" i="92"/>
  <c r="Y163" i="92"/>
  <c r="X161" i="92"/>
  <c r="Y161" i="92"/>
  <c r="X141" i="92"/>
  <c r="Y141" i="92"/>
  <c r="X142" i="92"/>
  <c r="Y142" i="92"/>
  <c r="X143" i="92"/>
  <c r="Y143" i="92"/>
  <c r="X144" i="92"/>
  <c r="Y144" i="92"/>
  <c r="X136" i="92"/>
  <c r="Y136" i="92"/>
  <c r="X134" i="92"/>
  <c r="Y134" i="92"/>
  <c r="X114" i="92"/>
  <c r="Y114" i="92"/>
  <c r="X115" i="92"/>
  <c r="Y115" i="92"/>
  <c r="X116" i="92"/>
  <c r="Y116" i="92"/>
  <c r="X117" i="92"/>
  <c r="Y117" i="92"/>
  <c r="X109" i="92"/>
  <c r="Y109" i="92"/>
  <c r="X107" i="92"/>
  <c r="Y107" i="92"/>
  <c r="X87" i="92"/>
  <c r="Y87" i="92"/>
  <c r="X88" i="92"/>
  <c r="Y88" i="92"/>
  <c r="X89" i="92"/>
  <c r="Y89" i="92"/>
  <c r="X90" i="92"/>
  <c r="Y90" i="92"/>
  <c r="X82" i="92"/>
  <c r="Y82" i="92"/>
  <c r="X80" i="92"/>
  <c r="Y80" i="92"/>
  <c r="X60" i="92"/>
  <c r="Y60" i="92"/>
  <c r="X61" i="92"/>
  <c r="Y61" i="92"/>
  <c r="X62" i="92"/>
  <c r="Y62" i="92"/>
  <c r="X63" i="92"/>
  <c r="Y63" i="92"/>
  <c r="X55" i="92"/>
  <c r="Y55" i="92"/>
  <c r="X53" i="92"/>
  <c r="Y53" i="92"/>
  <c r="X8" i="92"/>
  <c r="X2" i="92" s="1"/>
  <c r="Y8" i="92"/>
  <c r="Y2" i="92" s="1"/>
  <c r="X10" i="92" a="1"/>
  <c r="X10" i="92" s="1"/>
  <c r="Y10" i="92" a="1"/>
  <c r="Y10" i="92" s="1"/>
  <c r="X11" i="92" a="1"/>
  <c r="X11" i="92" s="1"/>
  <c r="Y11" i="92" a="1"/>
  <c r="Y11" i="92" s="1"/>
  <c r="X12" i="92" a="1"/>
  <c r="X12" i="92" s="1"/>
  <c r="Y12" i="92" a="1"/>
  <c r="Y12" i="92" s="1"/>
  <c r="X13" i="92" a="1"/>
  <c r="X13" i="92" s="1"/>
  <c r="Y13" i="92" a="1"/>
  <c r="Y13" i="92" s="1"/>
  <c r="X14" i="92" a="1"/>
  <c r="X14" i="92" s="1"/>
  <c r="Y14" i="92" a="1"/>
  <c r="Y14" i="92" s="1"/>
  <c r="X15" i="92" a="1"/>
  <c r="X15" i="92" s="1"/>
  <c r="Y15" i="92" a="1"/>
  <c r="Y15" i="92" s="1"/>
  <c r="X16" i="92" a="1"/>
  <c r="X16" i="92" s="1"/>
  <c r="Y16" i="92" a="1"/>
  <c r="Y16" i="92" s="1"/>
  <c r="X17" i="92" a="1"/>
  <c r="X17" i="92" s="1"/>
  <c r="Y17" i="92" a="1"/>
  <c r="Y17" i="92" s="1"/>
  <c r="X18" i="92" a="1"/>
  <c r="X18" i="92" s="1"/>
  <c r="Y18" i="92" a="1"/>
  <c r="Y18" i="92" s="1"/>
  <c r="X19" i="92" a="1"/>
  <c r="X19" i="92" s="1"/>
  <c r="Y19" i="92" a="1"/>
  <c r="Y19" i="92" s="1"/>
  <c r="Y3" i="92" l="1" a="1"/>
  <c r="Y3" i="92" s="1"/>
  <c r="X3" i="92" a="1"/>
  <c r="X3" i="92" s="1"/>
  <c r="D26" i="67"/>
  <c r="E26" i="67"/>
  <c r="F26" i="67"/>
  <c r="G26" i="67"/>
  <c r="H26" i="67"/>
  <c r="I26" i="67"/>
  <c r="J26" i="67"/>
  <c r="K26" i="67"/>
  <c r="L26" i="67"/>
  <c r="M26" i="67"/>
  <c r="N26" i="67"/>
  <c r="O26" i="67"/>
  <c r="P26" i="67"/>
  <c r="Q26" i="67"/>
  <c r="R26" i="67"/>
  <c r="S26" i="67"/>
  <c r="T26" i="67"/>
  <c r="U26" i="67"/>
  <c r="V26" i="67"/>
  <c r="W26" i="67"/>
  <c r="X26" i="67"/>
  <c r="Y26" i="67"/>
  <c r="Z26" i="67"/>
  <c r="AA26" i="67"/>
  <c r="AA33" i="67" l="1"/>
  <c r="AA61" i="67" s="1"/>
  <c r="AA34" i="67"/>
  <c r="AA62" i="67" s="1"/>
  <c r="AA35" i="67"/>
  <c r="AA63" i="67" s="1"/>
  <c r="AA36" i="67"/>
  <c r="AA64" i="67" s="1"/>
  <c r="AA28" i="67"/>
  <c r="AA56" i="67" s="1"/>
  <c r="AA54" i="67"/>
  <c r="AA3" i="67"/>
  <c r="AA4" i="67" a="1"/>
  <c r="AA4" i="67" s="1"/>
  <c r="AA6" i="67"/>
  <c r="AA7" i="67"/>
  <c r="AA42" i="67"/>
  <c r="AA8" i="67" s="1" a="1"/>
  <c r="AA8" i="67" s="1"/>
  <c r="AA43" i="67"/>
  <c r="AA44" i="67"/>
  <c r="AA45" i="67"/>
  <c r="AA46" i="67"/>
  <c r="AA47" i="67"/>
  <c r="AA48" i="67"/>
  <c r="AA49" i="67"/>
  <c r="AA50" i="67"/>
  <c r="AA51" i="67"/>
  <c r="AA52" i="67"/>
  <c r="AA53" i="67"/>
  <c r="AA55" i="67"/>
  <c r="AA57" i="67"/>
  <c r="AA58" i="67"/>
  <c r="AA59" i="67"/>
  <c r="AA60" i="67"/>
  <c r="AH57" i="60"/>
  <c r="AH84" i="60" s="1"/>
  <c r="AH62" i="60"/>
  <c r="AH89" i="60" s="1"/>
  <c r="AH63" i="60"/>
  <c r="AH90" i="60" s="1"/>
  <c r="AH64" i="60"/>
  <c r="AH91" i="60" s="1"/>
  <c r="AH65" i="60"/>
  <c r="AH70" i="60"/>
  <c r="AH71" i="60"/>
  <c r="AH72" i="60"/>
  <c r="AH73" i="60"/>
  <c r="AH74" i="60"/>
  <c r="AH75" i="60"/>
  <c r="AH76" i="60"/>
  <c r="AH77" i="60"/>
  <c r="AH78" i="60"/>
  <c r="AH79" i="60"/>
  <c r="AH80" i="60"/>
  <c r="AH81" i="60"/>
  <c r="AH82" i="60"/>
  <c r="AH83" i="60"/>
  <c r="AH85" i="60"/>
  <c r="AH86" i="60"/>
  <c r="AH87" i="60"/>
  <c r="AH88" i="60"/>
  <c r="AH92" i="60"/>
  <c r="AH35" i="60"/>
  <c r="AH36" i="60"/>
  <c r="AH37" i="60"/>
  <c r="AH38" i="60"/>
  <c r="AH30" i="60"/>
  <c r="AH5" i="60" a="1"/>
  <c r="AH5" i="60" s="1"/>
  <c r="AH6" i="60" a="1"/>
  <c r="AH6" i="60" s="1"/>
  <c r="AH7" i="60" a="1"/>
  <c r="AH7" i="60" s="1"/>
  <c r="BM13" i="47"/>
  <c r="BM14" i="47"/>
  <c r="BM1" i="58"/>
  <c r="BM2" i="58" a="1"/>
  <c r="BM2" i="58" s="1"/>
  <c r="BM1" i="47"/>
  <c r="BM2" i="47" a="1"/>
  <c r="BM2" i="47" s="1"/>
  <c r="BY257" i="41"/>
  <c r="BY256" i="41"/>
  <c r="BY174" i="41" s="1"/>
  <c r="BY255" i="41"/>
  <c r="BY173" i="41" s="1"/>
  <c r="BY254" i="41"/>
  <c r="BY172" i="41" s="1"/>
  <c r="BY230" i="41"/>
  <c r="BY149" i="41" s="1"/>
  <c r="BY229" i="41"/>
  <c r="BY148" i="41" s="1"/>
  <c r="BY228" i="41"/>
  <c r="BY147" i="41" s="1"/>
  <c r="BY227" i="41"/>
  <c r="BY146" i="41" s="1"/>
  <c r="BY203" i="41"/>
  <c r="BY123" i="41" s="1"/>
  <c r="BY202" i="41"/>
  <c r="BY122" i="41" s="1"/>
  <c r="BY201" i="41"/>
  <c r="BY121" i="41" s="1"/>
  <c r="BY200" i="41"/>
  <c r="BY120" i="41" s="1"/>
  <c r="BY101" i="41"/>
  <c r="BY16" i="41" s="1" a="1"/>
  <c r="BY16" i="41" s="1"/>
  <c r="BY102" i="41"/>
  <c r="BY103" i="41"/>
  <c r="BY104" i="41"/>
  <c r="BY105" i="41"/>
  <c r="BY106" i="41"/>
  <c r="BY107" i="41"/>
  <c r="BY108" i="41"/>
  <c r="BY109" i="41"/>
  <c r="BY110" i="41"/>
  <c r="BY111" i="41"/>
  <c r="BY112" i="41"/>
  <c r="BY113" i="41"/>
  <c r="BY114" i="41"/>
  <c r="BY115" i="41"/>
  <c r="BY116" i="41"/>
  <c r="BY117" i="41"/>
  <c r="BY118" i="41"/>
  <c r="BY119" i="41"/>
  <c r="BY127" i="41"/>
  <c r="BY17" i="41" s="1" a="1"/>
  <c r="BY17" i="41" s="1"/>
  <c r="BY128" i="41"/>
  <c r="BY129" i="41"/>
  <c r="BY130" i="41"/>
  <c r="BY131" i="41"/>
  <c r="BY132" i="41"/>
  <c r="BY133" i="41"/>
  <c r="BY134" i="41"/>
  <c r="BY135" i="41"/>
  <c r="BY136" i="41"/>
  <c r="BY137" i="41"/>
  <c r="BY138" i="41"/>
  <c r="BY139" i="41"/>
  <c r="BY140" i="41"/>
  <c r="BY141" i="41"/>
  <c r="BY142" i="41"/>
  <c r="BY143" i="41"/>
  <c r="BY144" i="41"/>
  <c r="BY145" i="41"/>
  <c r="BY153" i="41"/>
  <c r="BY18" i="41" s="1" a="1"/>
  <c r="BY18" i="41" s="1"/>
  <c r="BY154" i="41"/>
  <c r="BY155" i="41"/>
  <c r="BY156" i="41"/>
  <c r="BY157" i="41"/>
  <c r="BY158" i="41"/>
  <c r="BY159" i="41"/>
  <c r="BY160" i="41"/>
  <c r="BY161" i="41"/>
  <c r="BY162" i="41"/>
  <c r="BY163" i="41"/>
  <c r="BY164" i="41"/>
  <c r="BY165" i="41"/>
  <c r="BY166" i="41"/>
  <c r="BY167" i="41"/>
  <c r="BY168" i="41"/>
  <c r="BY169" i="41"/>
  <c r="BY170" i="41"/>
  <c r="BY171" i="41"/>
  <c r="BY175" i="41"/>
  <c r="BY12" i="41" a="1"/>
  <c r="BY12" i="41" s="1"/>
  <c r="BY13" i="41" a="1"/>
  <c r="BY13" i="41" s="1"/>
  <c r="BY14" i="41" a="1"/>
  <c r="BY14" i="41" s="1"/>
  <c r="BY9" i="42" a="1"/>
  <c r="BY9" i="42" s="1"/>
  <c r="BY10" i="42" s="1"/>
  <c r="BY11" i="42"/>
  <c r="BY13" i="42" a="1"/>
  <c r="BY13" i="42" s="1"/>
  <c r="BY14" i="42" a="1"/>
  <c r="BY14" i="42" s="1"/>
  <c r="BY15" i="42" a="1"/>
  <c r="BY15" i="42" s="1"/>
  <c r="BY16" i="42" a="1"/>
  <c r="BY16" i="42" s="1"/>
  <c r="V3" i="16"/>
  <c r="V4" i="16"/>
  <c r="V5" i="16"/>
  <c r="V6" i="16"/>
  <c r="V7" i="16"/>
  <c r="V8" i="16"/>
  <c r="C105" i="74"/>
  <c r="B105" i="74"/>
  <c r="A105" i="74"/>
  <c r="G29" i="63"/>
  <c r="G58" i="63" s="1"/>
  <c r="G30" i="63"/>
  <c r="G59" i="63" s="1"/>
  <c r="G31" i="63"/>
  <c r="G60" i="63" s="1"/>
  <c r="G32" i="63"/>
  <c r="G61" i="63" s="1"/>
  <c r="G24" i="63"/>
  <c r="G53" i="63" s="1"/>
  <c r="G39" i="63"/>
  <c r="G40" i="63"/>
  <c r="G41" i="63"/>
  <c r="G42" i="63"/>
  <c r="G43" i="63"/>
  <c r="G44" i="63"/>
  <c r="G45" i="63"/>
  <c r="G46" i="63"/>
  <c r="G47" i="63"/>
  <c r="G48" i="63"/>
  <c r="G49" i="63"/>
  <c r="G50" i="63"/>
  <c r="G51" i="63"/>
  <c r="G52" i="63"/>
  <c r="G54" i="63"/>
  <c r="G55" i="63"/>
  <c r="G3" i="63" s="1"/>
  <c r="G56" i="63"/>
  <c r="G57" i="63"/>
  <c r="G2" i="63" a="1"/>
  <c r="G2" i="63" s="1"/>
  <c r="H262" i="52"/>
  <c r="I262" i="52"/>
  <c r="J262" i="52" s="1"/>
  <c r="H263" i="52"/>
  <c r="I263" i="52"/>
  <c r="J263" i="52" s="1"/>
  <c r="H264" i="52"/>
  <c r="I264" i="52"/>
  <c r="J264" i="52" s="1"/>
  <c r="H185" i="52"/>
  <c r="I185" i="52"/>
  <c r="J185" i="52" s="1"/>
  <c r="H121" i="52"/>
  <c r="I121" i="52"/>
  <c r="K121" i="52" s="1"/>
  <c r="H122" i="52"/>
  <c r="I122" i="52"/>
  <c r="L122" i="52" s="1"/>
  <c r="H123" i="52"/>
  <c r="I123" i="52"/>
  <c r="J123" i="52" s="1"/>
  <c r="H124" i="52"/>
  <c r="I124" i="52"/>
  <c r="J124" i="52" s="1"/>
  <c r="H125" i="52"/>
  <c r="I125" i="52"/>
  <c r="L125" i="52" s="1"/>
  <c r="K125" i="52"/>
  <c r="H126" i="52"/>
  <c r="I126" i="52"/>
  <c r="J126" i="52" s="1"/>
  <c r="K122" i="52" l="1"/>
  <c r="J122" i="52"/>
  <c r="L126" i="52"/>
  <c r="L263" i="52"/>
  <c r="K263" i="52"/>
  <c r="L262" i="52"/>
  <c r="K262" i="52"/>
  <c r="L264" i="52"/>
  <c r="K264" i="52"/>
  <c r="L185" i="52"/>
  <c r="K185" i="52"/>
  <c r="J125" i="52"/>
  <c r="L124" i="52"/>
  <c r="J121" i="52"/>
  <c r="K124" i="52"/>
  <c r="K126" i="52"/>
  <c r="L121" i="52"/>
  <c r="L123" i="52"/>
  <c r="K123" i="52"/>
  <c r="Y11" i="70" l="1" a="1"/>
  <c r="Y11" i="70" s="1"/>
  <c r="Y12" i="70" a="1"/>
  <c r="Y12" i="70" s="1"/>
  <c r="Y13" i="70"/>
  <c r="Y14" i="70"/>
  <c r="V3" i="90" a="1"/>
  <c r="V3" i="90" s="1"/>
  <c r="V4" i="90"/>
  <c r="V2" i="89"/>
  <c r="V3" i="89" a="1"/>
  <c r="V3" i="89" s="1"/>
  <c r="V4" i="89"/>
  <c r="V8" i="80" a="1"/>
  <c r="V8" i="80" s="1"/>
  <c r="V9" i="80"/>
  <c r="V10" i="80"/>
  <c r="V4" i="80" a="1"/>
  <c r="V4" i="80" s="1"/>
  <c r="V5" i="80"/>
  <c r="V6" i="80"/>
  <c r="CD12" i="39" l="1" a="1"/>
  <c r="CD12" i="39" s="1"/>
  <c r="CD13" i="39"/>
  <c r="BJ1" i="58" l="1"/>
  <c r="BK1" i="58"/>
  <c r="BL1" i="58"/>
  <c r="BJ2" i="58" a="1"/>
  <c r="BJ2" i="58" s="1"/>
  <c r="BK2" i="58" a="1"/>
  <c r="BK2" i="58" s="1"/>
  <c r="BL2" i="58" a="1"/>
  <c r="BL2" i="58" s="1"/>
  <c r="BJ1" i="47"/>
  <c r="BK1" i="47"/>
  <c r="BL1" i="47"/>
  <c r="BJ2" i="47" a="1"/>
  <c r="BJ2" i="47" s="1"/>
  <c r="BK2" i="47" a="1"/>
  <c r="BK2" i="47" s="1"/>
  <c r="BL2" i="47" a="1"/>
  <c r="BL2" i="47" s="1"/>
  <c r="BL13" i="47"/>
  <c r="BL14" i="47"/>
  <c r="BU38" i="13"/>
  <c r="BU39" i="13"/>
  <c r="BU40" i="13"/>
  <c r="BU41" i="13"/>
  <c r="BU160" i="13"/>
  <c r="BU159" i="13"/>
  <c r="BU158" i="13"/>
  <c r="BU157" i="13"/>
  <c r="BT127" i="13"/>
  <c r="BT128" i="13"/>
  <c r="BT129" i="13"/>
  <c r="BT130" i="13"/>
  <c r="BT97" i="13"/>
  <c r="BT98" i="13"/>
  <c r="BT99" i="13"/>
  <c r="BT100" i="13"/>
  <c r="BU48" i="13"/>
  <c r="BU6" i="13" s="1"/>
  <c r="BU49" i="13"/>
  <c r="BU50" i="13"/>
  <c r="BU51" i="13"/>
  <c r="BU52" i="13"/>
  <c r="BU53" i="13"/>
  <c r="BU54" i="13"/>
  <c r="BU55" i="13"/>
  <c r="BU56" i="13"/>
  <c r="BU57" i="13"/>
  <c r="BU58" i="13"/>
  <c r="BU59" i="13"/>
  <c r="BU60" i="13"/>
  <c r="BU61" i="13"/>
  <c r="BU62" i="13"/>
  <c r="BU63" i="13"/>
  <c r="BU64" i="13"/>
  <c r="BU5" i="13" s="1"/>
  <c r="BU65" i="13"/>
  <c r="BT11" i="13"/>
  <c r="BT12" i="13"/>
  <c r="BX257" i="41"/>
  <c r="BX175" i="41" s="1"/>
  <c r="BX256" i="41"/>
  <c r="BX174" i="41" s="1"/>
  <c r="BX255" i="41"/>
  <c r="BX173" i="41" s="1"/>
  <c r="BX254" i="41"/>
  <c r="BX172" i="41" s="1"/>
  <c r="BX230" i="41"/>
  <c r="BX149" i="41" s="1"/>
  <c r="BX229" i="41"/>
  <c r="BX148" i="41" s="1"/>
  <c r="BX228" i="41"/>
  <c r="BX147" i="41" s="1"/>
  <c r="BX227" i="41"/>
  <c r="BX146" i="41" s="1"/>
  <c r="BX203" i="41"/>
  <c r="BX123" i="41" s="1"/>
  <c r="BX202" i="41"/>
  <c r="BX122" i="41" s="1"/>
  <c r="BX201" i="41"/>
  <c r="BX121" i="41" s="1"/>
  <c r="BX200" i="41"/>
  <c r="BX120" i="41" s="1"/>
  <c r="BX101" i="41"/>
  <c r="BX102" i="41"/>
  <c r="BX103" i="41"/>
  <c r="BX104" i="41"/>
  <c r="BX105" i="41"/>
  <c r="BX106" i="41"/>
  <c r="BX107" i="41"/>
  <c r="BX108" i="41"/>
  <c r="BX109" i="41"/>
  <c r="BX110" i="41"/>
  <c r="BX111" i="41"/>
  <c r="BX112" i="41"/>
  <c r="BX113" i="41"/>
  <c r="BX114" i="41"/>
  <c r="BX115" i="41"/>
  <c r="BX116" i="41"/>
  <c r="BX117" i="41"/>
  <c r="BX118" i="41"/>
  <c r="BX119" i="41"/>
  <c r="BX127" i="41"/>
  <c r="BX128" i="41"/>
  <c r="BX129" i="41"/>
  <c r="BX130" i="41"/>
  <c r="BX131" i="41"/>
  <c r="BX132" i="41"/>
  <c r="BX133" i="41"/>
  <c r="BX134" i="41"/>
  <c r="BX135" i="41"/>
  <c r="BX136" i="41"/>
  <c r="BX137" i="41"/>
  <c r="BX138" i="41"/>
  <c r="BX139" i="41"/>
  <c r="BX140" i="41"/>
  <c r="BX141" i="41"/>
  <c r="BX142" i="41"/>
  <c r="BX143" i="41"/>
  <c r="BX144" i="41"/>
  <c r="BX145" i="41"/>
  <c r="BX153" i="41"/>
  <c r="BX154" i="41"/>
  <c r="BX155" i="41"/>
  <c r="BX156" i="41"/>
  <c r="BX157" i="41"/>
  <c r="BX158" i="41"/>
  <c r="BX159" i="41"/>
  <c r="BX160" i="41"/>
  <c r="BX161" i="41"/>
  <c r="BX162" i="41"/>
  <c r="BX163" i="41"/>
  <c r="BX164" i="41"/>
  <c r="BX165" i="41"/>
  <c r="BX166" i="41"/>
  <c r="BX167" i="41"/>
  <c r="BX168" i="41"/>
  <c r="BX169" i="41"/>
  <c r="BX170" i="41"/>
  <c r="BX171" i="41"/>
  <c r="BX12" i="41" a="1"/>
  <c r="BX12" i="41" s="1"/>
  <c r="BX13" i="41" a="1"/>
  <c r="BX13" i="41" s="1"/>
  <c r="BX14" i="41" a="1"/>
  <c r="BX14" i="41" s="1"/>
  <c r="BX9" i="42" a="1"/>
  <c r="BX9" i="42" s="1"/>
  <c r="BX10" i="42" s="1"/>
  <c r="BX11" i="42"/>
  <c r="BX13" i="42" a="1"/>
  <c r="BX13" i="42" s="1"/>
  <c r="BX14" i="42" a="1"/>
  <c r="BX14" i="42" s="1"/>
  <c r="BX15" i="42" a="1"/>
  <c r="BX15" i="42" s="1"/>
  <c r="BX16" i="42" a="1"/>
  <c r="BX16" i="42" s="1"/>
  <c r="BX18" i="41" l="1" a="1"/>
  <c r="BX18" i="41" s="1"/>
  <c r="BU69" i="13"/>
  <c r="BU67" i="13"/>
  <c r="BU70" i="13"/>
  <c r="BU68" i="13"/>
  <c r="BX17" i="41" a="1"/>
  <c r="BX17" i="41" s="1"/>
  <c r="BX16" i="41" a="1"/>
  <c r="BX16" i="41" s="1"/>
  <c r="D135" i="74"/>
  <c r="D134" i="74"/>
  <c r="C135" i="74"/>
  <c r="C134" i="74"/>
  <c r="B135" i="74"/>
  <c r="B134" i="74"/>
  <c r="D121" i="74"/>
  <c r="D122" i="74"/>
  <c r="D123" i="74"/>
  <c r="D124" i="74"/>
  <c r="D125" i="74"/>
  <c r="D126" i="74"/>
  <c r="D127" i="74"/>
  <c r="D128" i="74"/>
  <c r="D129" i="74"/>
  <c r="D130" i="74"/>
  <c r="D131" i="74"/>
  <c r="D132" i="74"/>
  <c r="D133" i="74"/>
  <c r="B121" i="74"/>
  <c r="C121" i="74"/>
  <c r="B122" i="74"/>
  <c r="C122" i="74"/>
  <c r="B123" i="74"/>
  <c r="C123" i="74"/>
  <c r="B124" i="74"/>
  <c r="C124" i="74"/>
  <c r="B125" i="74"/>
  <c r="C125" i="74"/>
  <c r="B126" i="74"/>
  <c r="C126" i="74"/>
  <c r="B127" i="74"/>
  <c r="C127" i="74"/>
  <c r="B128" i="74"/>
  <c r="C128" i="74"/>
  <c r="B129" i="74"/>
  <c r="C129" i="74"/>
  <c r="B130" i="74"/>
  <c r="C130" i="74"/>
  <c r="B131" i="74"/>
  <c r="C131" i="74"/>
  <c r="B132" i="74"/>
  <c r="C132" i="74"/>
  <c r="B133" i="74"/>
  <c r="C133" i="74"/>
  <c r="D120" i="74"/>
  <c r="C120" i="74"/>
  <c r="B120" i="74"/>
  <c r="A119" i="74"/>
  <c r="C8" i="101"/>
  <c r="D8" i="101"/>
  <c r="E8" i="101"/>
  <c r="F8" i="101"/>
  <c r="G8" i="101"/>
  <c r="H8" i="101"/>
  <c r="I8" i="101"/>
  <c r="J8" i="101"/>
  <c r="K8" i="101"/>
  <c r="L8" i="101"/>
  <c r="M8" i="101"/>
  <c r="N8" i="101"/>
  <c r="O8" i="101"/>
  <c r="P8" i="101"/>
  <c r="Q8" i="101"/>
  <c r="R8" i="101"/>
  <c r="S8" i="101"/>
  <c r="T8" i="101"/>
  <c r="U8" i="101"/>
  <c r="V8" i="101"/>
  <c r="W8" i="101"/>
  <c r="X8" i="101"/>
  <c r="C9" i="101"/>
  <c r="D9" i="101"/>
  <c r="E9" i="101"/>
  <c r="F9" i="101"/>
  <c r="G9" i="101"/>
  <c r="H9" i="101"/>
  <c r="I9" i="101"/>
  <c r="J9" i="101"/>
  <c r="K9" i="101"/>
  <c r="L9" i="101"/>
  <c r="M9" i="101"/>
  <c r="N9" i="101"/>
  <c r="O9" i="101"/>
  <c r="P9" i="101"/>
  <c r="Q9" i="101"/>
  <c r="R9" i="101"/>
  <c r="S9" i="101"/>
  <c r="T9" i="101"/>
  <c r="U9" i="101"/>
  <c r="V9" i="101"/>
  <c r="W9" i="101"/>
  <c r="X9" i="101"/>
  <c r="B8" i="101"/>
  <c r="C5" i="101" a="1"/>
  <c r="C5" i="101" s="1"/>
  <c r="D5" i="101" a="1"/>
  <c r="D5" i="101" s="1"/>
  <c r="E5" i="101" a="1"/>
  <c r="E5" i="101" s="1"/>
  <c r="F5" i="101" a="1"/>
  <c r="F5" i="101" s="1"/>
  <c r="G5" i="101" a="1"/>
  <c r="G5" i="101" s="1"/>
  <c r="H5" i="101" a="1"/>
  <c r="H5" i="101" s="1"/>
  <c r="I5" i="101" a="1"/>
  <c r="I5" i="101" s="1"/>
  <c r="J5" i="101" a="1"/>
  <c r="J5" i="101" s="1"/>
  <c r="K5" i="101" a="1"/>
  <c r="K5" i="101" s="1"/>
  <c r="L5" i="101" a="1"/>
  <c r="L5" i="101" s="1"/>
  <c r="M5" i="101" a="1"/>
  <c r="M5" i="101" s="1"/>
  <c r="N5" i="101" a="1"/>
  <c r="N5" i="101" s="1"/>
  <c r="O5" i="101" a="1"/>
  <c r="O5" i="101" s="1"/>
  <c r="P5" i="101" a="1"/>
  <c r="P5" i="101" s="1"/>
  <c r="Q5" i="101" a="1"/>
  <c r="Q5" i="101" s="1"/>
  <c r="R5" i="101" a="1"/>
  <c r="R5" i="101" s="1"/>
  <c r="S5" i="101" a="1"/>
  <c r="S5" i="101" s="1"/>
  <c r="T5" i="101" a="1"/>
  <c r="T5" i="101" s="1"/>
  <c r="U5" i="101" a="1"/>
  <c r="U5" i="101" s="1"/>
  <c r="V5" i="101" a="1"/>
  <c r="V5" i="101" s="1"/>
  <c r="W5" i="101" a="1"/>
  <c r="W5" i="101" s="1"/>
  <c r="X5" i="101" a="1"/>
  <c r="X5" i="101" s="1"/>
  <c r="C6" i="101" a="1"/>
  <c r="C6" i="101" s="1"/>
  <c r="D6" i="101" a="1"/>
  <c r="D6" i="101" s="1"/>
  <c r="E6" i="101" a="1"/>
  <c r="E6" i="101" s="1"/>
  <c r="F6" i="101" a="1"/>
  <c r="F6" i="101" s="1"/>
  <c r="G6" i="101" a="1"/>
  <c r="G6" i="101" s="1"/>
  <c r="H6" i="101" a="1"/>
  <c r="H6" i="101" s="1"/>
  <c r="I6" i="101" a="1"/>
  <c r="I6" i="101" s="1"/>
  <c r="J6" i="101" a="1"/>
  <c r="J6" i="101" s="1"/>
  <c r="K6" i="101" a="1"/>
  <c r="K6" i="101" s="1"/>
  <c r="L6" i="101" a="1"/>
  <c r="L6" i="101" s="1"/>
  <c r="M6" i="101" a="1"/>
  <c r="M6" i="101" s="1"/>
  <c r="N6" i="101" a="1"/>
  <c r="N6" i="101" s="1"/>
  <c r="O6" i="101" a="1"/>
  <c r="O6" i="101" s="1"/>
  <c r="P6" i="101" a="1"/>
  <c r="P6" i="101" s="1"/>
  <c r="Q6" i="101" a="1"/>
  <c r="Q6" i="101" s="1"/>
  <c r="R6" i="101" a="1"/>
  <c r="R6" i="101" s="1"/>
  <c r="S6" i="101" a="1"/>
  <c r="S6" i="101" s="1"/>
  <c r="T6" i="101" a="1"/>
  <c r="T6" i="101" s="1"/>
  <c r="U6" i="101" a="1"/>
  <c r="U6" i="101" s="1"/>
  <c r="V6" i="101" a="1"/>
  <c r="V6" i="101" s="1"/>
  <c r="W6" i="101" a="1"/>
  <c r="W6" i="101" s="1"/>
  <c r="X6" i="101" a="1"/>
  <c r="X6" i="101" s="1"/>
  <c r="C7" i="101" a="1"/>
  <c r="C7" i="101" s="1"/>
  <c r="D7" i="101" a="1"/>
  <c r="D7" i="101" s="1"/>
  <c r="I7" i="101" a="1"/>
  <c r="I7" i="101" s="1"/>
  <c r="K7" i="101" a="1"/>
  <c r="K7" i="101" s="1"/>
  <c r="N7" i="101" a="1"/>
  <c r="N7" i="101" s="1"/>
  <c r="O7" i="101" a="1"/>
  <c r="O7" i="101" s="1"/>
  <c r="P7" i="101" a="1"/>
  <c r="P7" i="101" s="1"/>
  <c r="U7" i="101" a="1"/>
  <c r="U7" i="101" s="1"/>
  <c r="V7" i="101" a="1"/>
  <c r="V7" i="101" s="1"/>
  <c r="W7" i="101" a="1"/>
  <c r="W7" i="101" s="1"/>
  <c r="B6" i="101" a="1"/>
  <c r="B6" i="101" s="1"/>
  <c r="B7" i="101" a="1"/>
  <c r="B7" i="101" s="1"/>
  <c r="B5" i="101" a="1"/>
  <c r="B5" i="101" s="1"/>
  <c r="C71" i="101"/>
  <c r="D71" i="101"/>
  <c r="E71" i="101"/>
  <c r="E7" i="101" s="1" a="1"/>
  <c r="E7" i="101" s="1"/>
  <c r="F71" i="101"/>
  <c r="F7" i="101" s="1" a="1"/>
  <c r="F7" i="101" s="1"/>
  <c r="G71" i="101"/>
  <c r="G7" i="101" s="1" a="1"/>
  <c r="G7" i="101" s="1"/>
  <c r="H71" i="101"/>
  <c r="H7" i="101" s="1" a="1"/>
  <c r="H7" i="101" s="1"/>
  <c r="I71" i="101"/>
  <c r="J71" i="101"/>
  <c r="J7" i="101" s="1" a="1"/>
  <c r="J7" i="101" s="1"/>
  <c r="K71" i="101"/>
  <c r="L71" i="101"/>
  <c r="L7" i="101" s="1" a="1"/>
  <c r="L7" i="101" s="1"/>
  <c r="M71" i="101"/>
  <c r="M7" i="101" s="1" a="1"/>
  <c r="M7" i="101" s="1"/>
  <c r="N71" i="101"/>
  <c r="O71" i="101"/>
  <c r="P71" i="101"/>
  <c r="Q71" i="101"/>
  <c r="Q7" i="101" s="1" a="1"/>
  <c r="Q7" i="101" s="1"/>
  <c r="R71" i="101"/>
  <c r="R7" i="101" s="1" a="1"/>
  <c r="R7" i="101" s="1"/>
  <c r="S71" i="101"/>
  <c r="S7" i="101" s="1" a="1"/>
  <c r="S7" i="101" s="1"/>
  <c r="T71" i="101"/>
  <c r="T7" i="101" s="1" a="1"/>
  <c r="T7" i="101" s="1"/>
  <c r="U71" i="101"/>
  <c r="V71" i="101"/>
  <c r="W71" i="101"/>
  <c r="X71" i="101"/>
  <c r="X7" i="101" s="1" a="1"/>
  <c r="X7" i="101" s="1"/>
  <c r="C72" i="101"/>
  <c r="D72" i="101"/>
  <c r="E72" i="101"/>
  <c r="F72" i="101"/>
  <c r="G72" i="101"/>
  <c r="H72" i="101"/>
  <c r="I72" i="101"/>
  <c r="J72" i="101"/>
  <c r="K72" i="101"/>
  <c r="L72" i="101"/>
  <c r="M72" i="101"/>
  <c r="N72" i="101"/>
  <c r="O72" i="101"/>
  <c r="P72" i="101"/>
  <c r="Q72" i="101"/>
  <c r="R72" i="101"/>
  <c r="S72" i="101"/>
  <c r="T72" i="101"/>
  <c r="U72" i="101"/>
  <c r="V72" i="101"/>
  <c r="W72" i="101"/>
  <c r="X72" i="101"/>
  <c r="C73" i="101"/>
  <c r="D73" i="101"/>
  <c r="E73" i="101"/>
  <c r="F73" i="101"/>
  <c r="G73" i="101"/>
  <c r="H73" i="101"/>
  <c r="I73" i="101"/>
  <c r="J73" i="101"/>
  <c r="K73" i="101"/>
  <c r="L73" i="101"/>
  <c r="M73" i="101"/>
  <c r="N73" i="101"/>
  <c r="O73" i="101"/>
  <c r="P73" i="101"/>
  <c r="Q73" i="101"/>
  <c r="R73" i="101"/>
  <c r="S73" i="101"/>
  <c r="T73" i="101"/>
  <c r="U73" i="101"/>
  <c r="V73" i="101"/>
  <c r="W73" i="101"/>
  <c r="X73" i="101"/>
  <c r="C74" i="101"/>
  <c r="D74" i="101"/>
  <c r="E74" i="101"/>
  <c r="F74" i="101"/>
  <c r="G74" i="101"/>
  <c r="H74" i="101"/>
  <c r="I74" i="101"/>
  <c r="J74" i="101"/>
  <c r="K74" i="101"/>
  <c r="L74" i="101"/>
  <c r="M74" i="101"/>
  <c r="N74" i="101"/>
  <c r="O74" i="101"/>
  <c r="P74" i="101"/>
  <c r="Q74" i="101"/>
  <c r="R74" i="101"/>
  <c r="S74" i="101"/>
  <c r="T74" i="101"/>
  <c r="U74" i="101"/>
  <c r="V74" i="101"/>
  <c r="W74" i="101"/>
  <c r="X74" i="101"/>
  <c r="C75" i="101"/>
  <c r="D75" i="101"/>
  <c r="E75" i="101"/>
  <c r="F75" i="101"/>
  <c r="G75" i="101"/>
  <c r="H75" i="101"/>
  <c r="I75" i="101"/>
  <c r="J75" i="101"/>
  <c r="K75" i="101"/>
  <c r="L75" i="101"/>
  <c r="M75" i="101"/>
  <c r="N75" i="101"/>
  <c r="O75" i="101"/>
  <c r="P75" i="101"/>
  <c r="Q75" i="101"/>
  <c r="R75" i="101"/>
  <c r="S75" i="101"/>
  <c r="T75" i="101"/>
  <c r="U75" i="101"/>
  <c r="V75" i="101"/>
  <c r="W75" i="101"/>
  <c r="X75" i="101"/>
  <c r="C76" i="101"/>
  <c r="D76" i="101"/>
  <c r="E76" i="101"/>
  <c r="F76" i="101"/>
  <c r="G76" i="101"/>
  <c r="H76" i="101"/>
  <c r="I76" i="101"/>
  <c r="J76" i="101"/>
  <c r="K76" i="101"/>
  <c r="L76" i="101"/>
  <c r="M76" i="101"/>
  <c r="N76" i="101"/>
  <c r="O76" i="101"/>
  <c r="P76" i="101"/>
  <c r="Q76" i="101"/>
  <c r="R76" i="101"/>
  <c r="S76" i="101"/>
  <c r="T76" i="101"/>
  <c r="U76" i="101"/>
  <c r="V76" i="101"/>
  <c r="W76" i="101"/>
  <c r="X76" i="101"/>
  <c r="C77" i="101"/>
  <c r="D77" i="101"/>
  <c r="E77" i="101"/>
  <c r="F77" i="101"/>
  <c r="G77" i="101"/>
  <c r="H77" i="101"/>
  <c r="I77" i="101"/>
  <c r="J77" i="101"/>
  <c r="K77" i="101"/>
  <c r="L77" i="101"/>
  <c r="M77" i="101"/>
  <c r="N77" i="101"/>
  <c r="O77" i="101"/>
  <c r="P77" i="101"/>
  <c r="Q77" i="101"/>
  <c r="R77" i="101"/>
  <c r="S77" i="101"/>
  <c r="T77" i="101"/>
  <c r="U77" i="101"/>
  <c r="V77" i="101"/>
  <c r="W77" i="101"/>
  <c r="X77" i="101"/>
  <c r="C78" i="101"/>
  <c r="D78" i="101"/>
  <c r="E78" i="101"/>
  <c r="F78" i="101"/>
  <c r="G78" i="101"/>
  <c r="H78" i="101"/>
  <c r="I78" i="101"/>
  <c r="J78" i="101"/>
  <c r="K78" i="101"/>
  <c r="L78" i="101"/>
  <c r="M78" i="101"/>
  <c r="N78" i="101"/>
  <c r="O78" i="101"/>
  <c r="P78" i="101"/>
  <c r="Q78" i="101"/>
  <c r="R78" i="101"/>
  <c r="S78" i="101"/>
  <c r="T78" i="101"/>
  <c r="U78" i="101"/>
  <c r="V78" i="101"/>
  <c r="W78" i="101"/>
  <c r="X78" i="101"/>
  <c r="C79" i="101"/>
  <c r="D79" i="101"/>
  <c r="E79" i="101"/>
  <c r="F79" i="101"/>
  <c r="G79" i="101"/>
  <c r="H79" i="101"/>
  <c r="I79" i="101"/>
  <c r="J79" i="101"/>
  <c r="K79" i="101"/>
  <c r="L79" i="101"/>
  <c r="M79" i="101"/>
  <c r="N79" i="101"/>
  <c r="O79" i="101"/>
  <c r="P79" i="101"/>
  <c r="Q79" i="101"/>
  <c r="R79" i="101"/>
  <c r="S79" i="101"/>
  <c r="T79" i="101"/>
  <c r="U79" i="101"/>
  <c r="V79" i="101"/>
  <c r="W79" i="101"/>
  <c r="X79" i="101"/>
  <c r="C80" i="101"/>
  <c r="D80" i="101"/>
  <c r="E80" i="101"/>
  <c r="F80" i="101"/>
  <c r="G80" i="101"/>
  <c r="H80" i="101"/>
  <c r="I80" i="101"/>
  <c r="J80" i="101"/>
  <c r="K80" i="101"/>
  <c r="L80" i="101"/>
  <c r="M80" i="101"/>
  <c r="N80" i="101"/>
  <c r="O80" i="101"/>
  <c r="P80" i="101"/>
  <c r="Q80" i="101"/>
  <c r="R80" i="101"/>
  <c r="S80" i="101"/>
  <c r="T80" i="101"/>
  <c r="U80" i="101"/>
  <c r="V80" i="101"/>
  <c r="W80" i="101"/>
  <c r="X80" i="101"/>
  <c r="C81" i="101"/>
  <c r="D81" i="101"/>
  <c r="E81" i="101"/>
  <c r="F81" i="101"/>
  <c r="G81" i="101"/>
  <c r="H81" i="101"/>
  <c r="I81" i="101"/>
  <c r="J81" i="101"/>
  <c r="K81" i="101"/>
  <c r="L81" i="101"/>
  <c r="M81" i="101"/>
  <c r="N81" i="101"/>
  <c r="O81" i="101"/>
  <c r="P81" i="101"/>
  <c r="Q81" i="101"/>
  <c r="R81" i="101"/>
  <c r="S81" i="101"/>
  <c r="T81" i="101"/>
  <c r="U81" i="101"/>
  <c r="V81" i="101"/>
  <c r="W81" i="101"/>
  <c r="X81" i="101"/>
  <c r="C82" i="101"/>
  <c r="D82" i="101"/>
  <c r="E82" i="101"/>
  <c r="F82" i="101"/>
  <c r="G82" i="101"/>
  <c r="H82" i="101"/>
  <c r="I82" i="101"/>
  <c r="J82" i="101"/>
  <c r="K82" i="101"/>
  <c r="L82" i="101"/>
  <c r="M82" i="101"/>
  <c r="N82" i="101"/>
  <c r="O82" i="101"/>
  <c r="P82" i="101"/>
  <c r="Q82" i="101"/>
  <c r="R82" i="101"/>
  <c r="S82" i="101"/>
  <c r="T82" i="101"/>
  <c r="U82" i="101"/>
  <c r="V82" i="101"/>
  <c r="W82" i="101"/>
  <c r="X82" i="101"/>
  <c r="C83" i="101"/>
  <c r="D83" i="101"/>
  <c r="E83" i="101"/>
  <c r="F83" i="101"/>
  <c r="G83" i="101"/>
  <c r="H83" i="101"/>
  <c r="I83" i="101"/>
  <c r="J83" i="101"/>
  <c r="K83" i="101"/>
  <c r="L83" i="101"/>
  <c r="M83" i="101"/>
  <c r="N83" i="101"/>
  <c r="O83" i="101"/>
  <c r="P83" i="101"/>
  <c r="Q83" i="101"/>
  <c r="R83" i="101"/>
  <c r="S83" i="101"/>
  <c r="T83" i="101"/>
  <c r="U83" i="101"/>
  <c r="V83" i="101"/>
  <c r="W83" i="101"/>
  <c r="X83" i="101"/>
  <c r="C84" i="101"/>
  <c r="D84" i="101"/>
  <c r="E84" i="101"/>
  <c r="F84" i="101"/>
  <c r="G84" i="101"/>
  <c r="H84" i="101"/>
  <c r="I84" i="101"/>
  <c r="J84" i="101"/>
  <c r="K84" i="101"/>
  <c r="L84" i="101"/>
  <c r="M84" i="101"/>
  <c r="N84" i="101"/>
  <c r="O84" i="101"/>
  <c r="P84" i="101"/>
  <c r="Q84" i="101"/>
  <c r="R84" i="101"/>
  <c r="S84" i="101"/>
  <c r="T84" i="101"/>
  <c r="U84" i="101"/>
  <c r="V84" i="101"/>
  <c r="W84" i="101"/>
  <c r="X84" i="101"/>
  <c r="C85" i="101"/>
  <c r="D85" i="101"/>
  <c r="E85" i="101"/>
  <c r="F85" i="101"/>
  <c r="G85" i="101"/>
  <c r="H85" i="101"/>
  <c r="I85" i="101"/>
  <c r="J85" i="101"/>
  <c r="K85" i="101"/>
  <c r="L85" i="101"/>
  <c r="M85" i="101"/>
  <c r="N85" i="101"/>
  <c r="O85" i="101"/>
  <c r="P85" i="101"/>
  <c r="Q85" i="101"/>
  <c r="R85" i="101"/>
  <c r="S85" i="101"/>
  <c r="T85" i="101"/>
  <c r="U85" i="101"/>
  <c r="V85" i="101"/>
  <c r="W85" i="101"/>
  <c r="X85" i="101"/>
  <c r="C86" i="101"/>
  <c r="D86" i="101"/>
  <c r="E86" i="101"/>
  <c r="F86" i="101"/>
  <c r="G86" i="101"/>
  <c r="H86" i="101"/>
  <c r="I86" i="101"/>
  <c r="J86" i="101"/>
  <c r="K86" i="101"/>
  <c r="L86" i="101"/>
  <c r="M86" i="101"/>
  <c r="N86" i="101"/>
  <c r="O86" i="101"/>
  <c r="P86" i="101"/>
  <c r="Q86" i="101"/>
  <c r="R86" i="101"/>
  <c r="S86" i="101"/>
  <c r="T86" i="101"/>
  <c r="U86" i="101"/>
  <c r="V86" i="101"/>
  <c r="W86" i="101"/>
  <c r="X86" i="101"/>
  <c r="C87" i="101"/>
  <c r="D87" i="101"/>
  <c r="E87" i="101"/>
  <c r="F87" i="101"/>
  <c r="G87" i="101"/>
  <c r="H87" i="101"/>
  <c r="I87" i="101"/>
  <c r="J87" i="101"/>
  <c r="K87" i="101"/>
  <c r="L87" i="101"/>
  <c r="M87" i="101"/>
  <c r="N87" i="101"/>
  <c r="O87" i="101"/>
  <c r="P87" i="101"/>
  <c r="Q87" i="101"/>
  <c r="R87" i="101"/>
  <c r="S87" i="101"/>
  <c r="T87" i="101"/>
  <c r="U87" i="101"/>
  <c r="V87" i="101"/>
  <c r="W87" i="101"/>
  <c r="X87" i="101"/>
  <c r="C88" i="101"/>
  <c r="D88" i="101"/>
  <c r="E88" i="101"/>
  <c r="F88" i="101"/>
  <c r="G88" i="101"/>
  <c r="H88" i="101"/>
  <c r="I88" i="101"/>
  <c r="J88" i="101"/>
  <c r="K88" i="101"/>
  <c r="L88" i="101"/>
  <c r="M88" i="101"/>
  <c r="N88" i="101"/>
  <c r="O88" i="101"/>
  <c r="P88" i="101"/>
  <c r="Q88" i="101"/>
  <c r="R88" i="101"/>
  <c r="S88" i="101"/>
  <c r="T88" i="101"/>
  <c r="U88" i="101"/>
  <c r="V88" i="101"/>
  <c r="W88" i="101"/>
  <c r="X88" i="101"/>
  <c r="C89" i="101"/>
  <c r="D89" i="101"/>
  <c r="E89" i="101"/>
  <c r="F89" i="101"/>
  <c r="G89" i="101"/>
  <c r="H89" i="101"/>
  <c r="I89" i="101"/>
  <c r="J89" i="101"/>
  <c r="K89" i="101"/>
  <c r="L89" i="101"/>
  <c r="M89" i="101"/>
  <c r="N89" i="101"/>
  <c r="O89" i="101"/>
  <c r="P89" i="101"/>
  <c r="Q89" i="101"/>
  <c r="R89" i="101"/>
  <c r="S89" i="101"/>
  <c r="T89" i="101"/>
  <c r="U89" i="101"/>
  <c r="V89" i="101"/>
  <c r="W89" i="101"/>
  <c r="X89" i="101"/>
  <c r="C90" i="101"/>
  <c r="D90" i="101"/>
  <c r="E90" i="101"/>
  <c r="F90" i="101"/>
  <c r="G90" i="101"/>
  <c r="H90" i="101"/>
  <c r="I90" i="101"/>
  <c r="J90" i="101"/>
  <c r="K90" i="101"/>
  <c r="L90" i="101"/>
  <c r="M90" i="101"/>
  <c r="N90" i="101"/>
  <c r="O90" i="101"/>
  <c r="P90" i="101"/>
  <c r="Q90" i="101"/>
  <c r="R90" i="101"/>
  <c r="S90" i="101"/>
  <c r="T90" i="101"/>
  <c r="U90" i="101"/>
  <c r="V90" i="101"/>
  <c r="W90" i="101"/>
  <c r="X90" i="101"/>
  <c r="C91" i="101"/>
  <c r="D91" i="101"/>
  <c r="E91" i="101"/>
  <c r="F91" i="101"/>
  <c r="G91" i="101"/>
  <c r="H91" i="101"/>
  <c r="I91" i="101"/>
  <c r="J91" i="101"/>
  <c r="K91" i="101"/>
  <c r="L91" i="101"/>
  <c r="M91" i="101"/>
  <c r="N91" i="101"/>
  <c r="O91" i="101"/>
  <c r="P91" i="101"/>
  <c r="Q91" i="101"/>
  <c r="R91" i="101"/>
  <c r="S91" i="101"/>
  <c r="T91" i="101"/>
  <c r="U91" i="101"/>
  <c r="V91" i="101"/>
  <c r="W91" i="101"/>
  <c r="X91" i="101"/>
  <c r="C92" i="101"/>
  <c r="D92" i="101"/>
  <c r="E92" i="101"/>
  <c r="F92" i="101"/>
  <c r="G92" i="101"/>
  <c r="H92" i="101"/>
  <c r="I92" i="101"/>
  <c r="J92" i="101"/>
  <c r="K92" i="101"/>
  <c r="L92" i="101"/>
  <c r="M92" i="101"/>
  <c r="N92" i="101"/>
  <c r="O92" i="101"/>
  <c r="P92" i="101"/>
  <c r="Q92" i="101"/>
  <c r="R92" i="101"/>
  <c r="S92" i="101"/>
  <c r="T92" i="101"/>
  <c r="U92" i="101"/>
  <c r="V92" i="101"/>
  <c r="W92" i="101"/>
  <c r="X92" i="101"/>
  <c r="C93" i="101"/>
  <c r="D93" i="101"/>
  <c r="E93" i="101"/>
  <c r="F93" i="101"/>
  <c r="G93" i="101"/>
  <c r="H93" i="101"/>
  <c r="I93" i="101"/>
  <c r="J93" i="101"/>
  <c r="K93" i="101"/>
  <c r="L93" i="101"/>
  <c r="M93" i="101"/>
  <c r="N93" i="101"/>
  <c r="O93" i="101"/>
  <c r="P93" i="101"/>
  <c r="Q93" i="101"/>
  <c r="R93" i="101"/>
  <c r="S93" i="101"/>
  <c r="T93" i="101"/>
  <c r="U93" i="101"/>
  <c r="V93" i="101"/>
  <c r="W93" i="101"/>
  <c r="X93" i="101"/>
  <c r="B72" i="101"/>
  <c r="B73" i="101"/>
  <c r="B74" i="101"/>
  <c r="B75" i="101"/>
  <c r="B76" i="101"/>
  <c r="B77" i="101"/>
  <c r="B78" i="101"/>
  <c r="B79" i="101"/>
  <c r="B80" i="101"/>
  <c r="B81" i="101"/>
  <c r="B82" i="101"/>
  <c r="B83" i="101"/>
  <c r="B84" i="101"/>
  <c r="B85" i="101"/>
  <c r="B86" i="101"/>
  <c r="B87" i="101"/>
  <c r="B9" i="101" s="1"/>
  <c r="B88" i="101"/>
  <c r="B89" i="101"/>
  <c r="B90" i="101"/>
  <c r="B91" i="101"/>
  <c r="B92" i="101"/>
  <c r="B93" i="101"/>
  <c r="B71" i="101"/>
  <c r="A4" i="101" a="1"/>
  <c r="A4" i="101" s="1"/>
  <c r="BT160" i="13"/>
  <c r="BS160" i="13"/>
  <c r="BT159" i="13"/>
  <c r="BS159" i="13"/>
  <c r="BT158" i="13"/>
  <c r="BS158" i="13"/>
  <c r="BT157" i="13"/>
  <c r="BS157" i="13"/>
  <c r="BR127" i="13"/>
  <c r="BS127" i="13"/>
  <c r="BR128" i="13"/>
  <c r="BS128" i="13"/>
  <c r="BR129" i="13"/>
  <c r="BS129" i="13"/>
  <c r="BR130" i="13"/>
  <c r="BS130" i="13"/>
  <c r="BR97" i="13"/>
  <c r="BS97" i="13"/>
  <c r="BR98" i="13"/>
  <c r="BS98" i="13"/>
  <c r="BR99" i="13"/>
  <c r="BS99" i="13"/>
  <c r="BR100" i="13"/>
  <c r="BS100" i="13"/>
  <c r="BA65" i="13"/>
  <c r="BB65" i="13"/>
  <c r="BC65" i="13"/>
  <c r="BD65" i="13"/>
  <c r="BE65" i="13"/>
  <c r="BF65" i="13"/>
  <c r="BG65" i="13"/>
  <c r="BH65" i="13"/>
  <c r="BI65" i="13"/>
  <c r="BJ65" i="13"/>
  <c r="BK65" i="13"/>
  <c r="BL65" i="13"/>
  <c r="BM65" i="13"/>
  <c r="BN65" i="13"/>
  <c r="BO65" i="13"/>
  <c r="BP65" i="13"/>
  <c r="BQ65" i="13"/>
  <c r="BR65" i="13"/>
  <c r="BS65" i="13"/>
  <c r="BT65" i="13"/>
  <c r="AZ65" i="13"/>
  <c r="BS48" i="13"/>
  <c r="BS6" i="13" s="1"/>
  <c r="BT48" i="13"/>
  <c r="BT6" i="13" s="1"/>
  <c r="BS49" i="13"/>
  <c r="BT49" i="13"/>
  <c r="BS50" i="13"/>
  <c r="BT50" i="13"/>
  <c r="BS51" i="13"/>
  <c r="BT51" i="13"/>
  <c r="BS52" i="13"/>
  <c r="BT52" i="13"/>
  <c r="BS53" i="13"/>
  <c r="BT53" i="13"/>
  <c r="BS54" i="13"/>
  <c r="BT54" i="13"/>
  <c r="BS55" i="13"/>
  <c r="BT55" i="13"/>
  <c r="BS56" i="13"/>
  <c r="BT56" i="13"/>
  <c r="BS57" i="13"/>
  <c r="BT57" i="13"/>
  <c r="BS58" i="13"/>
  <c r="BT58" i="13"/>
  <c r="BS59" i="13"/>
  <c r="BT59" i="13"/>
  <c r="BS60" i="13"/>
  <c r="BT60" i="13"/>
  <c r="BS61" i="13"/>
  <c r="BT61" i="13"/>
  <c r="BS62" i="13"/>
  <c r="BT62" i="13"/>
  <c r="BS63" i="13"/>
  <c r="BT63" i="13"/>
  <c r="BS64" i="13"/>
  <c r="BS5" i="13" s="1"/>
  <c r="BT64" i="13"/>
  <c r="BT5" i="13" s="1"/>
  <c r="BS38" i="13"/>
  <c r="BS67" i="13" s="1"/>
  <c r="BT38" i="13"/>
  <c r="BS39" i="13"/>
  <c r="BT39" i="13"/>
  <c r="BS40" i="13"/>
  <c r="BT40" i="13"/>
  <c r="BS41" i="13"/>
  <c r="BT41" i="13"/>
  <c r="BR11" i="13"/>
  <c r="BS11" i="13"/>
  <c r="BR12" i="13"/>
  <c r="BS12" i="13"/>
  <c r="CD45" i="41"/>
  <c r="CD44" i="41"/>
  <c r="CD43" i="41"/>
  <c r="CD42" i="41"/>
  <c r="CD41" i="41"/>
  <c r="CD40" i="41"/>
  <c r="CD39" i="41"/>
  <c r="CD38" i="41"/>
  <c r="CD37" i="41"/>
  <c r="CD36" i="41"/>
  <c r="CD35" i="41"/>
  <c r="CD34" i="41"/>
  <c r="CD33" i="41"/>
  <c r="CD32" i="41"/>
  <c r="CD31" i="41"/>
  <c r="CD30" i="41"/>
  <c r="CD29" i="41"/>
  <c r="CD28" i="41"/>
  <c r="CD27" i="41"/>
  <c r="CD26" i="41"/>
  <c r="CD25" i="41"/>
  <c r="CD24" i="41"/>
  <c r="CD23" i="41"/>
  <c r="BW171" i="41"/>
  <c r="BV171" i="41"/>
  <c r="BU171" i="41"/>
  <c r="BT171" i="41"/>
  <c r="BS171" i="41"/>
  <c r="BR171" i="41"/>
  <c r="BQ171" i="41"/>
  <c r="BP171" i="41"/>
  <c r="BO171" i="41"/>
  <c r="BN171" i="41"/>
  <c r="BM171" i="41"/>
  <c r="BL171" i="41"/>
  <c r="BK171" i="41"/>
  <c r="BJ171" i="41"/>
  <c r="BI171" i="41"/>
  <c r="BH171" i="41"/>
  <c r="BG171" i="41"/>
  <c r="BF171" i="41"/>
  <c r="BE171" i="41"/>
  <c r="BD171" i="41"/>
  <c r="BC171" i="41"/>
  <c r="BB171" i="41"/>
  <c r="BA171" i="41"/>
  <c r="AZ171" i="41"/>
  <c r="AY171" i="41"/>
  <c r="AX171" i="41"/>
  <c r="BW170" i="41"/>
  <c r="BV170" i="41"/>
  <c r="BU170" i="41"/>
  <c r="BT170" i="41"/>
  <c r="BS170" i="41"/>
  <c r="BR170" i="41"/>
  <c r="BQ170" i="41"/>
  <c r="BP170" i="41"/>
  <c r="BO170" i="41"/>
  <c r="BN170" i="41"/>
  <c r="BM170" i="41"/>
  <c r="BL170" i="41"/>
  <c r="BK170" i="41"/>
  <c r="BJ170" i="41"/>
  <c r="BI170" i="41"/>
  <c r="BH170" i="41"/>
  <c r="BG170" i="41"/>
  <c r="BF170" i="41"/>
  <c r="BE170" i="41"/>
  <c r="BD170" i="41"/>
  <c r="BC170" i="41"/>
  <c r="BB170" i="41"/>
  <c r="BA170" i="41"/>
  <c r="AZ170" i="41"/>
  <c r="AY170" i="41"/>
  <c r="AX170" i="41"/>
  <c r="BW145" i="41"/>
  <c r="BV145" i="41"/>
  <c r="BU145" i="41"/>
  <c r="BT145" i="41"/>
  <c r="BS145" i="41"/>
  <c r="BR145" i="41"/>
  <c r="BQ145" i="41"/>
  <c r="BP145" i="41"/>
  <c r="BO145" i="41"/>
  <c r="BN145" i="41"/>
  <c r="BM145" i="41"/>
  <c r="BL145" i="41"/>
  <c r="BK145" i="41"/>
  <c r="BJ145" i="41"/>
  <c r="BI145" i="41"/>
  <c r="BH145" i="41"/>
  <c r="BG145" i="41"/>
  <c r="BF145" i="41"/>
  <c r="BE145" i="41"/>
  <c r="BD145" i="41"/>
  <c r="BC145" i="41"/>
  <c r="BB145" i="41"/>
  <c r="BA145" i="41"/>
  <c r="AZ145" i="41"/>
  <c r="AY145" i="41"/>
  <c r="AX145" i="41"/>
  <c r="BW144" i="41"/>
  <c r="BV144" i="41"/>
  <c r="BU144" i="41"/>
  <c r="BT144" i="41"/>
  <c r="BS144" i="41"/>
  <c r="BR144" i="41"/>
  <c r="BQ144" i="41"/>
  <c r="BP144" i="41"/>
  <c r="BO144" i="41"/>
  <c r="BN144" i="41"/>
  <c r="BM144" i="41"/>
  <c r="BL144" i="41"/>
  <c r="BK144" i="41"/>
  <c r="BJ144" i="41"/>
  <c r="BI144" i="41"/>
  <c r="BH144" i="41"/>
  <c r="BG144" i="41"/>
  <c r="BF144" i="41"/>
  <c r="BE144" i="41"/>
  <c r="BD144" i="41"/>
  <c r="BC144" i="41"/>
  <c r="BB144" i="41"/>
  <c r="BA144" i="41"/>
  <c r="AZ144" i="41"/>
  <c r="AY144" i="41"/>
  <c r="AX144" i="41"/>
  <c r="BW119" i="41"/>
  <c r="BV119" i="41"/>
  <c r="BU119" i="41"/>
  <c r="BT119" i="41"/>
  <c r="BS119" i="41"/>
  <c r="BR119" i="41"/>
  <c r="BQ119" i="41"/>
  <c r="BP119" i="41"/>
  <c r="BO119" i="41"/>
  <c r="BN119" i="41"/>
  <c r="BM119" i="41"/>
  <c r="BL119" i="41"/>
  <c r="BK119" i="41"/>
  <c r="BJ119" i="41"/>
  <c r="BI119" i="41"/>
  <c r="BH119" i="41"/>
  <c r="BG119" i="41"/>
  <c r="BF119" i="41"/>
  <c r="BE119" i="41"/>
  <c r="BD119" i="41"/>
  <c r="BC119" i="41"/>
  <c r="BB119" i="41"/>
  <c r="BA119" i="41"/>
  <c r="AZ119" i="41"/>
  <c r="AY119" i="41"/>
  <c r="AX119" i="41"/>
  <c r="BW118" i="41"/>
  <c r="BV118" i="41"/>
  <c r="BU118" i="41"/>
  <c r="BT118" i="41"/>
  <c r="BS118" i="41"/>
  <c r="BR118" i="41"/>
  <c r="BQ118" i="41"/>
  <c r="BP118" i="41"/>
  <c r="BO118" i="41"/>
  <c r="BN118" i="41"/>
  <c r="BM118" i="41"/>
  <c r="BL118" i="41"/>
  <c r="BK118" i="41"/>
  <c r="BJ118" i="41"/>
  <c r="BI118" i="41"/>
  <c r="BH118" i="41"/>
  <c r="BG118" i="41"/>
  <c r="BF118" i="41"/>
  <c r="BE118" i="41"/>
  <c r="BD118" i="41"/>
  <c r="BC118" i="41"/>
  <c r="BB118" i="41"/>
  <c r="BA118" i="41"/>
  <c r="AZ118" i="41"/>
  <c r="AY118" i="41"/>
  <c r="AX118" i="41"/>
  <c r="BV254" i="41"/>
  <c r="BV172" i="41" s="1"/>
  <c r="BW254" i="41"/>
  <c r="BW172" i="41" s="1"/>
  <c r="BV255" i="41"/>
  <c r="BW255" i="41"/>
  <c r="BW173" i="41" s="1"/>
  <c r="BV256" i="41"/>
  <c r="BW256" i="41"/>
  <c r="BV257" i="41"/>
  <c r="BW257" i="41"/>
  <c r="BV227" i="41"/>
  <c r="BV146" i="41" s="1"/>
  <c r="BW227" i="41"/>
  <c r="BW146" i="41" s="1"/>
  <c r="BV228" i="41"/>
  <c r="BV147" i="41" s="1"/>
  <c r="BW228" i="41"/>
  <c r="BW147" i="41" s="1"/>
  <c r="BV229" i="41"/>
  <c r="BW229" i="41"/>
  <c r="BV230" i="41"/>
  <c r="BV149" i="41" s="1"/>
  <c r="BW230" i="41"/>
  <c r="BW149" i="41" s="1"/>
  <c r="BL200" i="41"/>
  <c r="BM200" i="41"/>
  <c r="BN200" i="41"/>
  <c r="BO200" i="41"/>
  <c r="BP200" i="41"/>
  <c r="BQ200" i="41"/>
  <c r="BR200" i="41"/>
  <c r="BS200" i="41"/>
  <c r="BT200" i="41"/>
  <c r="BU200" i="41"/>
  <c r="BV200" i="41"/>
  <c r="BW200" i="41"/>
  <c r="BL201" i="41"/>
  <c r="BM201" i="41"/>
  <c r="BN201" i="41"/>
  <c r="BO201" i="41"/>
  <c r="BP201" i="41"/>
  <c r="BQ201" i="41"/>
  <c r="BR201" i="41"/>
  <c r="BS201" i="41"/>
  <c r="BT201" i="41"/>
  <c r="BU201" i="41"/>
  <c r="BV201" i="41"/>
  <c r="BV121" i="41" s="1"/>
  <c r="BW201" i="41"/>
  <c r="BW121" i="41" s="1"/>
  <c r="BL202" i="41"/>
  <c r="BM202" i="41"/>
  <c r="BN202" i="41"/>
  <c r="BO202" i="41"/>
  <c r="BP202" i="41"/>
  <c r="BQ202" i="41"/>
  <c r="BR202" i="41"/>
  <c r="BS202" i="41"/>
  <c r="BT202" i="41"/>
  <c r="BU202" i="41"/>
  <c r="BV202" i="41"/>
  <c r="BV122" i="41" s="1"/>
  <c r="BW202" i="41"/>
  <c r="BW122" i="41" s="1"/>
  <c r="BL203" i="41"/>
  <c r="BM203" i="41"/>
  <c r="BN203" i="41"/>
  <c r="BO203" i="41"/>
  <c r="BP203" i="41"/>
  <c r="BQ203" i="41"/>
  <c r="BR203" i="41"/>
  <c r="BS203" i="41"/>
  <c r="BT203" i="41"/>
  <c r="BU203" i="41"/>
  <c r="BV203" i="41"/>
  <c r="BV123" i="41" s="1"/>
  <c r="BW203" i="41"/>
  <c r="BW123" i="41" s="1"/>
  <c r="BV101" i="41"/>
  <c r="BV16" i="41" s="1" a="1"/>
  <c r="BV16" i="41" s="1"/>
  <c r="BW101" i="41"/>
  <c r="BW16" i="41" s="1" a="1"/>
  <c r="BW16" i="41" s="1"/>
  <c r="BV102" i="41"/>
  <c r="BW102" i="41"/>
  <c r="BV103" i="41"/>
  <c r="BW103" i="41"/>
  <c r="BV104" i="41"/>
  <c r="BW104" i="41"/>
  <c r="BV105" i="41"/>
  <c r="BW105" i="41"/>
  <c r="BV106" i="41"/>
  <c r="BW106" i="41"/>
  <c r="BV107" i="41"/>
  <c r="BW107" i="41"/>
  <c r="BV108" i="41"/>
  <c r="BW108" i="41"/>
  <c r="BV109" i="41"/>
  <c r="BW109" i="41"/>
  <c r="BV110" i="41"/>
  <c r="BW110" i="41"/>
  <c r="BV111" i="41"/>
  <c r="BW111" i="41"/>
  <c r="BV112" i="41"/>
  <c r="BW112" i="41"/>
  <c r="BV113" i="41"/>
  <c r="BW113" i="41"/>
  <c r="BV114" i="41"/>
  <c r="BW114" i="41"/>
  <c r="BV115" i="41"/>
  <c r="BW115" i="41"/>
  <c r="BV116" i="41"/>
  <c r="BW116" i="41"/>
  <c r="BV117" i="41"/>
  <c r="BW117" i="41"/>
  <c r="BV120" i="41"/>
  <c r="BW120" i="41"/>
  <c r="BV127" i="41"/>
  <c r="BV17" i="41" s="1" a="1"/>
  <c r="BV17" i="41" s="1"/>
  <c r="BW127" i="41"/>
  <c r="BW17" i="41" s="1" a="1"/>
  <c r="BW17" i="41" s="1"/>
  <c r="BV128" i="41"/>
  <c r="BW128" i="41"/>
  <c r="BV129" i="41"/>
  <c r="BW129" i="41"/>
  <c r="BV130" i="41"/>
  <c r="BW130" i="41"/>
  <c r="BV131" i="41"/>
  <c r="BW131" i="41"/>
  <c r="BV132" i="41"/>
  <c r="BW132" i="41"/>
  <c r="BV133" i="41"/>
  <c r="BW133" i="41"/>
  <c r="BV134" i="41"/>
  <c r="BW134" i="41"/>
  <c r="BV135" i="41"/>
  <c r="BW135" i="41"/>
  <c r="BV136" i="41"/>
  <c r="BW136" i="41"/>
  <c r="BV137" i="41"/>
  <c r="BW137" i="41"/>
  <c r="BV138" i="41"/>
  <c r="BW138" i="41"/>
  <c r="BV139" i="41"/>
  <c r="BW139" i="41"/>
  <c r="BV140" i="41"/>
  <c r="BW140" i="41"/>
  <c r="BV141" i="41"/>
  <c r="BW141" i="41"/>
  <c r="BV142" i="41"/>
  <c r="BW142" i="41"/>
  <c r="BV143" i="41"/>
  <c r="BW143" i="41"/>
  <c r="BV148" i="41"/>
  <c r="BW148" i="41"/>
  <c r="BV153" i="41"/>
  <c r="BV18" i="41" s="1" a="1"/>
  <c r="BV18" i="41" s="1"/>
  <c r="BW153" i="41"/>
  <c r="BW18" i="41" s="1" a="1"/>
  <c r="BW18" i="41" s="1"/>
  <c r="BV154" i="41"/>
  <c r="BW154" i="41"/>
  <c r="BV155" i="41"/>
  <c r="BW155" i="41"/>
  <c r="BV156" i="41"/>
  <c r="BW156" i="41"/>
  <c r="BV157" i="41"/>
  <c r="BW157" i="41"/>
  <c r="BV158" i="41"/>
  <c r="BW158" i="41"/>
  <c r="BV159" i="41"/>
  <c r="BW159" i="41"/>
  <c r="BV160" i="41"/>
  <c r="BW160" i="41"/>
  <c r="BV161" i="41"/>
  <c r="BW161" i="41"/>
  <c r="BV162" i="41"/>
  <c r="BW162" i="41"/>
  <c r="BV163" i="41"/>
  <c r="BW163" i="41"/>
  <c r="BV164" i="41"/>
  <c r="BW164" i="41"/>
  <c r="BV165" i="41"/>
  <c r="BW165" i="41"/>
  <c r="BV166" i="41"/>
  <c r="BW166" i="41"/>
  <c r="BV167" i="41"/>
  <c r="BW167" i="41"/>
  <c r="BV168" i="41"/>
  <c r="BW168" i="41"/>
  <c r="BV169" i="41"/>
  <c r="BW169" i="41"/>
  <c r="BV173" i="41"/>
  <c r="BV174" i="41"/>
  <c r="BW174" i="41"/>
  <c r="BV175" i="41"/>
  <c r="BW175" i="41"/>
  <c r="BV12" i="41" a="1"/>
  <c r="BV12" i="41" s="1"/>
  <c r="BW12" i="41" a="1"/>
  <c r="BW12" i="41" s="1"/>
  <c r="BV13" i="41" a="1"/>
  <c r="BV13" i="41" s="1"/>
  <c r="BW13" i="41" a="1"/>
  <c r="BW13" i="41" s="1"/>
  <c r="BV14" i="41" a="1"/>
  <c r="BV14" i="41" s="1"/>
  <c r="BW14" i="41" a="1"/>
  <c r="BW14" i="41" s="1"/>
  <c r="BT70" i="13" l="1"/>
  <c r="BT67" i="13"/>
  <c r="BT68" i="13"/>
  <c r="BS68" i="13"/>
  <c r="BS69" i="13"/>
  <c r="BS70" i="13"/>
  <c r="BT69" i="13"/>
  <c r="BV9" i="42" a="1"/>
  <c r="BV9" i="42" s="1"/>
  <c r="BV10" i="42" s="1"/>
  <c r="BW9" i="42" a="1"/>
  <c r="BW9" i="42" s="1"/>
  <c r="BW10" i="42" s="1"/>
  <c r="BV11" i="42"/>
  <c r="BW11" i="42"/>
  <c r="BV13" i="42" a="1"/>
  <c r="BV13" i="42" s="1"/>
  <c r="BW13" i="42" a="1"/>
  <c r="BW13" i="42" s="1"/>
  <c r="BV14" i="42" a="1"/>
  <c r="BV14" i="42" s="1"/>
  <c r="BW14" i="42" a="1"/>
  <c r="BW14" i="42" s="1"/>
  <c r="BV15" i="42" a="1"/>
  <c r="BV15" i="42" s="1"/>
  <c r="BW15" i="42" a="1"/>
  <c r="BW15" i="42" s="1"/>
  <c r="BV16" i="42" a="1"/>
  <c r="BV16" i="42" s="1"/>
  <c r="BW16" i="42" a="1"/>
  <c r="BW16" i="42" s="1"/>
  <c r="DW1" i="59"/>
  <c r="DX1" i="59"/>
  <c r="DY1" i="59"/>
  <c r="DW2" i="59" a="1"/>
  <c r="DW2" i="59" s="1"/>
  <c r="DX2" i="59" a="1"/>
  <c r="DX2" i="59" s="1"/>
  <c r="DY2" i="59" a="1"/>
  <c r="DY2" i="59" s="1"/>
  <c r="DW1" i="54"/>
  <c r="DX1" i="54"/>
  <c r="DY1" i="54"/>
  <c r="DW2" i="54" a="1"/>
  <c r="DW2" i="54" s="1"/>
  <c r="DX2" i="54" a="1"/>
  <c r="DX2" i="54" s="1"/>
  <c r="DY2" i="54" a="1"/>
  <c r="DY2" i="54" s="1"/>
  <c r="DW27" i="54"/>
  <c r="DX27" i="54"/>
  <c r="DY27" i="54"/>
  <c r="DW28" i="54"/>
  <c r="DX28" i="54"/>
  <c r="DY28" i="54"/>
  <c r="DW29" i="54"/>
  <c r="DX29" i="54"/>
  <c r="DY29" i="54"/>
  <c r="DW30" i="54"/>
  <c r="DX30" i="54"/>
  <c r="DY30" i="54"/>
  <c r="DW20" i="54"/>
  <c r="DW22" i="54" s="1"/>
  <c r="DX20" i="54"/>
  <c r="DX22" i="54" s="1"/>
  <c r="DY20" i="54"/>
  <c r="DY22" i="54" s="1"/>
  <c r="ED3" i="54" a="1"/>
  <c r="ED3" i="54" s="1"/>
  <c r="BJ13" i="47"/>
  <c r="BK13" i="47"/>
  <c r="BJ14" i="47"/>
  <c r="BK14" i="47"/>
  <c r="B13" i="47"/>
  <c r="C13" i="47"/>
  <c r="D13" i="47"/>
  <c r="E13" i="47"/>
  <c r="F13" i="47"/>
  <c r="G13" i="47"/>
  <c r="H13" i="47"/>
  <c r="I13" i="47"/>
  <c r="J13" i="47"/>
  <c r="K13" i="47"/>
  <c r="L13" i="47"/>
  <c r="M13" i="47"/>
  <c r="N13" i="47"/>
  <c r="O13" i="47"/>
  <c r="P13" i="47"/>
  <c r="Q13" i="47"/>
  <c r="R13" i="47"/>
  <c r="S13" i="47"/>
  <c r="T13" i="47"/>
  <c r="U13" i="47"/>
  <c r="V13" i="47"/>
  <c r="W13" i="47"/>
  <c r="X13" i="47"/>
  <c r="Y13" i="47"/>
  <c r="Z13" i="47"/>
  <c r="AA13" i="47"/>
  <c r="AB13" i="47"/>
  <c r="AC13" i="47"/>
  <c r="AD13" i="47"/>
  <c r="AE13" i="47"/>
  <c r="AF13" i="47"/>
  <c r="AG13" i="47"/>
  <c r="AH13" i="47"/>
  <c r="AI13" i="47"/>
  <c r="AJ13" i="47"/>
  <c r="AK13" i="47"/>
  <c r="AL13" i="47"/>
  <c r="AM13" i="47"/>
  <c r="AN13" i="47"/>
  <c r="AO13" i="47"/>
  <c r="AP13" i="47"/>
  <c r="AQ13" i="47"/>
  <c r="AR13" i="47"/>
  <c r="AS13" i="47"/>
  <c r="AT13" i="47"/>
  <c r="AU13" i="47"/>
  <c r="AV13" i="47"/>
  <c r="AW13" i="47"/>
  <c r="AX13" i="47"/>
  <c r="AY13" i="47"/>
  <c r="AZ13" i="47"/>
  <c r="BA13" i="47"/>
  <c r="BB13" i="47"/>
  <c r="BC13" i="47"/>
  <c r="BD13" i="47"/>
  <c r="BE13" i="47"/>
  <c r="BF13" i="47"/>
  <c r="BG13" i="47"/>
  <c r="BH13" i="47"/>
  <c r="BI13" i="47"/>
  <c r="CC12" i="39" l="1" a="1"/>
  <c r="CC12" i="39" s="1"/>
  <c r="CC13" i="39"/>
  <c r="CB12" i="39" l="1" a="1"/>
  <c r="CB12" i="39" s="1"/>
  <c r="CB13" i="39"/>
  <c r="H145" i="61" l="1"/>
  <c r="H146" i="61"/>
  <c r="H134" i="61"/>
  <c r="H135" i="61"/>
  <c r="H123" i="61"/>
  <c r="H124" i="61"/>
  <c r="H112" i="61"/>
  <c r="H113" i="61"/>
  <c r="H101" i="61"/>
  <c r="H102" i="61"/>
  <c r="H90" i="61"/>
  <c r="H91" i="61" s="1"/>
  <c r="H79" i="61"/>
  <c r="H68" i="61"/>
  <c r="H57" i="61"/>
  <c r="H46" i="61"/>
  <c r="H35" i="61"/>
  <c r="H24" i="61"/>
  <c r="H3" i="61" a="1"/>
  <c r="H3" i="61" s="1"/>
  <c r="H4" i="61" a="1"/>
  <c r="H4" i="61" s="1"/>
  <c r="H5" i="61" a="1"/>
  <c r="H5" i="61" s="1"/>
  <c r="H6" i="61" a="1"/>
  <c r="H6" i="61" s="1"/>
  <c r="H7" i="61" a="1"/>
  <c r="H7" i="61" s="1"/>
  <c r="H8" i="61" a="1"/>
  <c r="H8" i="61" s="1"/>
  <c r="H9" i="61" a="1"/>
  <c r="H9" i="61" s="1"/>
  <c r="H10" i="61" a="1"/>
  <c r="H10" i="61" s="1"/>
  <c r="H11" i="61" a="1"/>
  <c r="H11" i="61" s="1"/>
  <c r="H12" i="61" a="1"/>
  <c r="H12" i="61" s="1"/>
  <c r="H13" i="61" a="1"/>
  <c r="H13" i="61" s="1"/>
  <c r="H14" i="61" a="1"/>
  <c r="H14" i="61" s="1"/>
  <c r="G106" i="88"/>
  <c r="G98" i="88"/>
  <c r="G97" i="88"/>
  <c r="G168" i="95"/>
  <c r="G173" i="95"/>
  <c r="G174" i="95"/>
  <c r="G175" i="95"/>
  <c r="G176" i="95"/>
  <c r="G166" i="95"/>
  <c r="G142" i="95"/>
  <c r="G147" i="95"/>
  <c r="G148" i="95"/>
  <c r="G149" i="95"/>
  <c r="G150" i="95"/>
  <c r="G140" i="95"/>
  <c r="G116" i="95"/>
  <c r="G121" i="95"/>
  <c r="G122" i="95"/>
  <c r="G123" i="95"/>
  <c r="G124" i="95"/>
  <c r="G114" i="95"/>
  <c r="G90" i="95"/>
  <c r="G95" i="95"/>
  <c r="G96" i="95"/>
  <c r="G97" i="95"/>
  <c r="G98" i="95"/>
  <c r="G88" i="95"/>
  <c r="G69" i="95"/>
  <c r="G70" i="95"/>
  <c r="G71" i="95"/>
  <c r="G72" i="95"/>
  <c r="G64" i="95"/>
  <c r="G62" i="95"/>
  <c r="G5" i="95" a="1"/>
  <c r="G5" i="95" s="1"/>
  <c r="G6" i="95" a="1"/>
  <c r="G6" i="95" s="1"/>
  <c r="G99" i="88" s="1"/>
  <c r="G7" i="95" a="1"/>
  <c r="G7" i="95" s="1"/>
  <c r="G100" i="88" s="1"/>
  <c r="G8" i="95" a="1"/>
  <c r="G8" i="95" s="1"/>
  <c r="G101" i="88" s="1"/>
  <c r="G9" i="95" a="1"/>
  <c r="G9" i="95" s="1"/>
  <c r="G102" i="88" s="1"/>
  <c r="G10" i="95" a="1"/>
  <c r="G10" i="95" s="1"/>
  <c r="G103" i="88" s="1"/>
  <c r="G42" i="95"/>
  <c r="G43" i="95"/>
  <c r="G44" i="95"/>
  <c r="G45" i="95"/>
  <c r="G37" i="95"/>
  <c r="G35" i="95"/>
  <c r="AW6" i="82" a="1"/>
  <c r="AW6" i="82" s="1"/>
  <c r="G14" i="95" l="1"/>
  <c r="G109" i="88" s="1"/>
  <c r="G12" i="95"/>
  <c r="G107" i="88" s="1"/>
  <c r="G16" i="95"/>
  <c r="G111" i="88" s="1"/>
  <c r="G13" i="95"/>
  <c r="G108" i="88" s="1"/>
  <c r="G15" i="95"/>
  <c r="G110" i="88" s="1"/>
  <c r="AW30" i="82"/>
  <c r="AW31" i="82"/>
  <c r="AW32" i="82"/>
  <c r="AW33" i="82"/>
  <c r="AW23" i="82"/>
  <c r="AW25" i="82" s="1"/>
  <c r="AG5" i="60" l="1" a="1"/>
  <c r="AG5" i="60" s="1"/>
  <c r="AG6" i="60" a="1"/>
  <c r="AG6" i="60" s="1"/>
  <c r="AG70" i="60"/>
  <c r="AG7" i="60" s="1" a="1"/>
  <c r="AG7" i="60" s="1"/>
  <c r="AG71" i="60"/>
  <c r="AG72" i="60"/>
  <c r="AG73" i="60"/>
  <c r="AG74" i="60"/>
  <c r="AG75" i="60"/>
  <c r="AG76" i="60"/>
  <c r="AG77" i="60"/>
  <c r="AG78" i="60"/>
  <c r="AG79" i="60"/>
  <c r="AG80" i="60"/>
  <c r="AG81" i="60"/>
  <c r="AG82" i="60"/>
  <c r="AG83" i="60"/>
  <c r="AG85" i="60"/>
  <c r="AG86" i="60"/>
  <c r="AG87" i="60"/>
  <c r="AG88" i="60"/>
  <c r="AG62" i="60"/>
  <c r="AG89" i="60" s="1"/>
  <c r="AG63" i="60"/>
  <c r="AG90" i="60" s="1"/>
  <c r="AG64" i="60"/>
  <c r="AG65" i="60"/>
  <c r="AG57" i="60"/>
  <c r="AG30" i="60"/>
  <c r="AG84" i="60" s="1"/>
  <c r="AG35" i="60"/>
  <c r="AG36" i="60"/>
  <c r="AG37" i="60"/>
  <c r="AG38" i="60"/>
  <c r="AG92" i="60" s="1"/>
  <c r="BI1" i="58"/>
  <c r="BI2" i="58" a="1"/>
  <c r="BI2" i="58" s="1"/>
  <c r="BI1" i="47"/>
  <c r="BI2" i="47" a="1"/>
  <c r="BI2" i="47" s="1"/>
  <c r="BI14" i="47"/>
  <c r="BR160" i="13"/>
  <c r="BR159" i="13"/>
  <c r="BR158" i="13"/>
  <c r="BR157" i="13"/>
  <c r="BQ127" i="13"/>
  <c r="BQ128" i="13"/>
  <c r="BQ129" i="13"/>
  <c r="BQ130" i="13"/>
  <c r="BQ97" i="13"/>
  <c r="BQ98" i="13"/>
  <c r="BQ99" i="13"/>
  <c r="BQ100" i="13"/>
  <c r="BR48" i="13"/>
  <c r="BR49" i="13"/>
  <c r="BR50" i="13"/>
  <c r="BR51" i="13"/>
  <c r="BR52" i="13"/>
  <c r="BR53" i="13"/>
  <c r="BR54" i="13"/>
  <c r="BR55" i="13"/>
  <c r="BR56" i="13"/>
  <c r="BR57" i="13"/>
  <c r="BR58" i="13"/>
  <c r="BR59" i="13"/>
  <c r="BR60" i="13"/>
  <c r="BR61" i="13"/>
  <c r="BR62" i="13"/>
  <c r="BR63" i="13"/>
  <c r="BR64" i="13"/>
  <c r="BR5" i="13" s="1"/>
  <c r="BR38" i="13"/>
  <c r="BR39" i="13"/>
  <c r="BR40" i="13"/>
  <c r="BR41" i="13"/>
  <c r="BQ11" i="13"/>
  <c r="BQ12" i="13"/>
  <c r="BU257" i="41"/>
  <c r="BU175" i="41" s="1"/>
  <c r="BU256" i="41"/>
  <c r="BU174" i="41" s="1"/>
  <c r="BU255" i="41"/>
  <c r="BU173" i="41" s="1"/>
  <c r="BU254" i="41"/>
  <c r="BU172" i="41" s="1"/>
  <c r="BU230" i="41"/>
  <c r="BU149" i="41" s="1"/>
  <c r="BU229" i="41"/>
  <c r="BU148" i="41" s="1"/>
  <c r="BU228" i="41"/>
  <c r="BU147" i="41" s="1"/>
  <c r="BU227" i="41"/>
  <c r="BU146" i="41" s="1"/>
  <c r="BU101" i="41"/>
  <c r="BU102" i="41"/>
  <c r="BU103" i="41"/>
  <c r="BU104" i="41"/>
  <c r="BU105" i="41"/>
  <c r="BU106" i="41"/>
  <c r="BU107" i="41"/>
  <c r="BU108" i="41"/>
  <c r="BU109" i="41"/>
  <c r="BU110" i="41"/>
  <c r="BU111" i="41"/>
  <c r="BU112" i="41"/>
  <c r="BU113" i="41"/>
  <c r="BU114" i="41"/>
  <c r="BU115" i="41"/>
  <c r="BU116" i="41"/>
  <c r="BU117" i="41"/>
  <c r="BU120" i="41"/>
  <c r="BU121" i="41"/>
  <c r="BU122" i="41"/>
  <c r="BU123" i="41"/>
  <c r="BU127" i="41"/>
  <c r="BU128" i="41"/>
  <c r="BU129" i="41"/>
  <c r="BU130" i="41"/>
  <c r="BU131" i="41"/>
  <c r="BU132" i="41"/>
  <c r="BU133" i="41"/>
  <c r="BU134" i="41"/>
  <c r="BU135" i="41"/>
  <c r="BU136" i="41"/>
  <c r="BU137" i="41"/>
  <c r="BU138" i="41"/>
  <c r="BU139" i="41"/>
  <c r="BU140" i="41"/>
  <c r="BU141" i="41"/>
  <c r="BU142" i="41"/>
  <c r="BU143" i="41"/>
  <c r="BU153" i="41"/>
  <c r="BU18" i="41" s="1" a="1"/>
  <c r="BU18" i="41" s="1"/>
  <c r="BU154" i="41"/>
  <c r="BU155" i="41"/>
  <c r="BU156" i="41"/>
  <c r="BU157" i="41"/>
  <c r="BU158" i="41"/>
  <c r="BU159" i="41"/>
  <c r="BU160" i="41"/>
  <c r="BU161" i="41"/>
  <c r="BU162" i="41"/>
  <c r="BU163" i="41"/>
  <c r="BU164" i="41"/>
  <c r="BU165" i="41"/>
  <c r="BU166" i="41"/>
  <c r="BU167" i="41"/>
  <c r="BU168" i="41"/>
  <c r="BU169" i="41"/>
  <c r="BU12" i="41" a="1"/>
  <c r="BU12" i="41" s="1"/>
  <c r="BU13" i="41" a="1"/>
  <c r="BU13" i="41" s="1"/>
  <c r="BU14" i="41" a="1"/>
  <c r="BU14" i="41" s="1"/>
  <c r="BU9" i="42" a="1"/>
  <c r="BU9" i="42" s="1"/>
  <c r="BU10" i="42" s="1"/>
  <c r="BU11" i="42"/>
  <c r="BU13" i="42" a="1"/>
  <c r="BU13" i="42" s="1"/>
  <c r="BU14" i="42" a="1"/>
  <c r="BU14" i="42" s="1"/>
  <c r="BU15" i="42" a="1"/>
  <c r="BU15" i="42" s="1"/>
  <c r="BU16" i="42" a="1"/>
  <c r="BU16" i="42" s="1"/>
  <c r="BR69" i="13" l="1"/>
  <c r="AG91" i="60"/>
  <c r="BU17" i="41" a="1"/>
  <c r="BU17" i="41" s="1"/>
  <c r="BR68" i="13"/>
  <c r="BU16" i="41" a="1"/>
  <c r="BU16" i="41" s="1"/>
  <c r="BR70" i="13"/>
  <c r="BR6" i="13"/>
  <c r="BR67" i="13"/>
  <c r="I252" i="52"/>
  <c r="I253" i="52"/>
  <c r="I254" i="52"/>
  <c r="I255" i="52"/>
  <c r="I256" i="52"/>
  <c r="I257" i="52"/>
  <c r="I258" i="52"/>
  <c r="I259" i="52"/>
  <c r="J259" i="52" s="1"/>
  <c r="I260" i="52"/>
  <c r="J260" i="52" s="1"/>
  <c r="I261" i="52"/>
  <c r="J261" i="52" s="1"/>
  <c r="I251" i="52"/>
  <c r="I176" i="52"/>
  <c r="I177" i="52"/>
  <c r="I178" i="52"/>
  <c r="I179" i="52"/>
  <c r="I180" i="52"/>
  <c r="L180" i="52" s="1"/>
  <c r="I181" i="52"/>
  <c r="J181" i="52" s="1"/>
  <c r="I182" i="52"/>
  <c r="J182" i="52" s="1"/>
  <c r="I183" i="52"/>
  <c r="K183" i="52" s="1"/>
  <c r="I184" i="52"/>
  <c r="L184" i="52" s="1"/>
  <c r="I175" i="52"/>
  <c r="I98" i="52"/>
  <c r="I99" i="52"/>
  <c r="I100" i="52"/>
  <c r="I101" i="52"/>
  <c r="I102" i="52"/>
  <c r="I103" i="52"/>
  <c r="I104" i="52"/>
  <c r="I105" i="52"/>
  <c r="I106" i="52"/>
  <c r="I107" i="52"/>
  <c r="I108" i="52"/>
  <c r="I109" i="52"/>
  <c r="I110" i="52"/>
  <c r="I111" i="52"/>
  <c r="I112" i="52"/>
  <c r="I113" i="52"/>
  <c r="I114" i="52"/>
  <c r="J114" i="52" s="1"/>
  <c r="I115" i="52"/>
  <c r="K115" i="52" s="1"/>
  <c r="I116" i="52"/>
  <c r="K116" i="52" s="1"/>
  <c r="I117" i="52"/>
  <c r="J117" i="52" s="1"/>
  <c r="I118" i="52"/>
  <c r="K118" i="52" s="1"/>
  <c r="I119" i="52"/>
  <c r="J119" i="52" s="1"/>
  <c r="I120" i="52"/>
  <c r="J120" i="52" s="1"/>
  <c r="I97" i="52"/>
  <c r="I356" i="52"/>
  <c r="I357" i="52"/>
  <c r="I358" i="52"/>
  <c r="I359" i="52"/>
  <c r="L356" i="52"/>
  <c r="L357" i="52"/>
  <c r="L358" i="52"/>
  <c r="L359" i="52"/>
  <c r="H356" i="52"/>
  <c r="H357" i="52"/>
  <c r="H358" i="52"/>
  <c r="H359" i="52"/>
  <c r="H259" i="52"/>
  <c r="H260" i="52"/>
  <c r="H261" i="52"/>
  <c r="H180" i="52"/>
  <c r="H181" i="52"/>
  <c r="H182" i="52"/>
  <c r="H183" i="52"/>
  <c r="H184" i="52"/>
  <c r="H114" i="52"/>
  <c r="H115" i="52"/>
  <c r="H116" i="52"/>
  <c r="H117" i="52"/>
  <c r="H118" i="52"/>
  <c r="H119" i="52"/>
  <c r="H120" i="52"/>
  <c r="X158" i="56"/>
  <c r="W158" i="56"/>
  <c r="V158" i="56"/>
  <c r="U158" i="56"/>
  <c r="X157" i="56"/>
  <c r="W157" i="56"/>
  <c r="V157" i="56"/>
  <c r="U157" i="56"/>
  <c r="X156" i="56"/>
  <c r="W156" i="56"/>
  <c r="V156" i="56"/>
  <c r="U156" i="56"/>
  <c r="X155" i="56"/>
  <c r="W155" i="56"/>
  <c r="V155" i="56"/>
  <c r="U155" i="56"/>
  <c r="X154" i="56"/>
  <c r="W154" i="56"/>
  <c r="V154" i="56"/>
  <c r="U154" i="56"/>
  <c r="X153" i="56"/>
  <c r="W153" i="56"/>
  <c r="V153" i="56"/>
  <c r="U153" i="56"/>
  <c r="X152" i="56"/>
  <c r="W152" i="56"/>
  <c r="V152" i="56"/>
  <c r="U152" i="56"/>
  <c r="X151" i="56"/>
  <c r="W151" i="56"/>
  <c r="V151" i="56"/>
  <c r="U151" i="56"/>
  <c r="X150" i="56"/>
  <c r="W150" i="56"/>
  <c r="V150" i="56"/>
  <c r="U150" i="56"/>
  <c r="X149" i="56"/>
  <c r="W149" i="56"/>
  <c r="V149" i="56"/>
  <c r="U149" i="56"/>
  <c r="X148" i="56"/>
  <c r="W148" i="56"/>
  <c r="V148" i="56"/>
  <c r="U148" i="56"/>
  <c r="X147" i="56"/>
  <c r="W147" i="56"/>
  <c r="V147" i="56"/>
  <c r="U147" i="56"/>
  <c r="X146" i="56"/>
  <c r="W146" i="56"/>
  <c r="V146" i="56"/>
  <c r="U146" i="56"/>
  <c r="X145" i="56"/>
  <c r="W145" i="56"/>
  <c r="V145" i="56"/>
  <c r="U145" i="56"/>
  <c r="X231" i="55"/>
  <c r="W231" i="55"/>
  <c r="V231" i="55"/>
  <c r="U231" i="55"/>
  <c r="X230" i="55"/>
  <c r="W230" i="55"/>
  <c r="V230" i="55"/>
  <c r="U230" i="55"/>
  <c r="X229" i="55"/>
  <c r="W229" i="55"/>
  <c r="V229" i="55"/>
  <c r="U229" i="55"/>
  <c r="X228" i="55"/>
  <c r="W228" i="55"/>
  <c r="V228" i="55"/>
  <c r="U228" i="55"/>
  <c r="X227" i="55"/>
  <c r="W227" i="55"/>
  <c r="V227" i="55"/>
  <c r="U227" i="55"/>
  <c r="X226" i="55"/>
  <c r="W226" i="55"/>
  <c r="V226" i="55"/>
  <c r="U226" i="55"/>
  <c r="X225" i="55"/>
  <c r="W225" i="55"/>
  <c r="V225" i="55"/>
  <c r="U225" i="55"/>
  <c r="X224" i="55"/>
  <c r="W224" i="55"/>
  <c r="V224" i="55"/>
  <c r="U224" i="55"/>
  <c r="X223" i="55"/>
  <c r="W223" i="55"/>
  <c r="V223" i="55"/>
  <c r="U223" i="55"/>
  <c r="X222" i="55"/>
  <c r="W222" i="55"/>
  <c r="V222" i="55"/>
  <c r="U222" i="55"/>
  <c r="X221" i="55"/>
  <c r="W221" i="55"/>
  <c r="V221" i="55"/>
  <c r="U221" i="55"/>
  <c r="X220" i="55"/>
  <c r="W220" i="55"/>
  <c r="V220" i="55"/>
  <c r="U220" i="55"/>
  <c r="X219" i="55"/>
  <c r="W219" i="55"/>
  <c r="V219" i="55"/>
  <c r="U219" i="55"/>
  <c r="X218" i="55"/>
  <c r="W218" i="55"/>
  <c r="V218" i="55"/>
  <c r="U218" i="55"/>
  <c r="X137" i="9"/>
  <c r="W137" i="9"/>
  <c r="V137" i="9"/>
  <c r="U137" i="9"/>
  <c r="X136" i="9"/>
  <c r="W136" i="9"/>
  <c r="V136" i="9"/>
  <c r="U136" i="9"/>
  <c r="X135" i="9"/>
  <c r="W135" i="9"/>
  <c r="V135" i="9"/>
  <c r="U135" i="9"/>
  <c r="X134" i="9"/>
  <c r="W134" i="9"/>
  <c r="V134" i="9"/>
  <c r="U134" i="9"/>
  <c r="X133" i="9"/>
  <c r="W133" i="9"/>
  <c r="V133" i="9"/>
  <c r="U133" i="9"/>
  <c r="X132" i="9"/>
  <c r="W132" i="9"/>
  <c r="V132" i="9"/>
  <c r="U132" i="9"/>
  <c r="X131" i="9"/>
  <c r="W131" i="9"/>
  <c r="V131" i="9"/>
  <c r="U131" i="9"/>
  <c r="X130" i="9"/>
  <c r="W130" i="9"/>
  <c r="V130" i="9"/>
  <c r="U130" i="9"/>
  <c r="X129" i="9"/>
  <c r="W129" i="9"/>
  <c r="V129" i="9"/>
  <c r="U129" i="9"/>
  <c r="X128" i="9"/>
  <c r="W128" i="9"/>
  <c r="V128" i="9"/>
  <c r="U128" i="9"/>
  <c r="X127" i="9"/>
  <c r="W127" i="9"/>
  <c r="V127" i="9"/>
  <c r="U127" i="9"/>
  <c r="X126" i="9"/>
  <c r="W126" i="9"/>
  <c r="V126" i="9"/>
  <c r="U126" i="9"/>
  <c r="X125" i="9"/>
  <c r="W125" i="9"/>
  <c r="V125" i="9"/>
  <c r="U125" i="9"/>
  <c r="X124" i="9"/>
  <c r="W124" i="9"/>
  <c r="V124" i="9"/>
  <c r="U124" i="9"/>
  <c r="X192" i="37"/>
  <c r="W192" i="37"/>
  <c r="V192" i="37"/>
  <c r="U192" i="37"/>
  <c r="X191" i="37"/>
  <c r="W191" i="37"/>
  <c r="V191" i="37"/>
  <c r="U191" i="37"/>
  <c r="X190" i="37"/>
  <c r="W190" i="37"/>
  <c r="V190" i="37"/>
  <c r="U190" i="37"/>
  <c r="X189" i="37"/>
  <c r="W189" i="37"/>
  <c r="V189" i="37"/>
  <c r="U189" i="37"/>
  <c r="X188" i="37"/>
  <c r="W188" i="37"/>
  <c r="V188" i="37"/>
  <c r="U188" i="37"/>
  <c r="X187" i="37"/>
  <c r="W187" i="37"/>
  <c r="V187" i="37"/>
  <c r="U187" i="37"/>
  <c r="X186" i="37"/>
  <c r="W186" i="37"/>
  <c r="V186" i="37"/>
  <c r="U186" i="37"/>
  <c r="X185" i="37"/>
  <c r="W185" i="37"/>
  <c r="V185" i="37"/>
  <c r="U185" i="37"/>
  <c r="X184" i="37"/>
  <c r="W184" i="37"/>
  <c r="V184" i="37"/>
  <c r="U184" i="37"/>
  <c r="X183" i="37"/>
  <c r="W183" i="37"/>
  <c r="V183" i="37"/>
  <c r="U183" i="37"/>
  <c r="X182" i="37"/>
  <c r="W182" i="37"/>
  <c r="V182" i="37"/>
  <c r="U182" i="37"/>
  <c r="X181" i="37"/>
  <c r="W181" i="37"/>
  <c r="V181" i="37"/>
  <c r="U181" i="37"/>
  <c r="X180" i="37"/>
  <c r="W180" i="37"/>
  <c r="V180" i="37"/>
  <c r="U180" i="37"/>
  <c r="X179" i="37"/>
  <c r="W179" i="37"/>
  <c r="V179" i="37"/>
  <c r="U179" i="37"/>
  <c r="H47" i="88"/>
  <c r="Q4" i="71"/>
  <c r="Q5" i="71" a="1"/>
  <c r="Q5" i="71" s="1"/>
  <c r="H49" i="88" s="1"/>
  <c r="Q8" i="71"/>
  <c r="Q15" i="71"/>
  <c r="Q16" i="71"/>
  <c r="Q17" i="71"/>
  <c r="Q18" i="71"/>
  <c r="Q19" i="71"/>
  <c r="Q20" i="71"/>
  <c r="Q21" i="71"/>
  <c r="Q22" i="71"/>
  <c r="Q23" i="71"/>
  <c r="Q24" i="71"/>
  <c r="Q25" i="71"/>
  <c r="Q26" i="71"/>
  <c r="Q28" i="71"/>
  <c r="Q30" i="71"/>
  <c r="Q31" i="71"/>
  <c r="Q32" i="71"/>
  <c r="Q33" i="71"/>
  <c r="Q35" i="71"/>
  <c r="Q43" i="71"/>
  <c r="Q9" i="71" s="1" a="1"/>
  <c r="Q9" i="71" s="1"/>
  <c r="Q44" i="71"/>
  <c r="Q45" i="71"/>
  <c r="Q46" i="71"/>
  <c r="Q47" i="71"/>
  <c r="Q48" i="71"/>
  <c r="Q49" i="71"/>
  <c r="Q50" i="71"/>
  <c r="Q51" i="71"/>
  <c r="Q52" i="71"/>
  <c r="Q53" i="71"/>
  <c r="Q54" i="71"/>
  <c r="Q56" i="71"/>
  <c r="Q57" i="71"/>
  <c r="Q58" i="71"/>
  <c r="Q59" i="71"/>
  <c r="Q60" i="71"/>
  <c r="Q61" i="71"/>
  <c r="H62" i="71"/>
  <c r="Q62" i="71" s="1"/>
  <c r="H63" i="71"/>
  <c r="Q63" i="71" s="1"/>
  <c r="H64" i="71"/>
  <c r="Q64" i="71" s="1"/>
  <c r="H65" i="71"/>
  <c r="Q65" i="71" s="1"/>
  <c r="H55" i="71"/>
  <c r="H57" i="71" s="1"/>
  <c r="H34" i="71"/>
  <c r="Q34" i="71" s="1"/>
  <c r="H35" i="71"/>
  <c r="H36" i="71"/>
  <c r="Q36" i="71" s="1"/>
  <c r="H37" i="71"/>
  <c r="Q37" i="71" s="1"/>
  <c r="H27" i="71"/>
  <c r="H29" i="71" s="1"/>
  <c r="Q29" i="71" s="1"/>
  <c r="H4" i="71"/>
  <c r="H5" i="71" a="1"/>
  <c r="H5" i="71" s="1"/>
  <c r="H48" i="88" s="1"/>
  <c r="H6" i="71" a="1"/>
  <c r="H6" i="71" s="1"/>
  <c r="BZ12" i="39" a="1"/>
  <c r="BZ12" i="39" s="1"/>
  <c r="CA12" i="39" a="1"/>
  <c r="CA12" i="39" s="1"/>
  <c r="BZ13" i="39"/>
  <c r="CA13" i="39"/>
  <c r="J183" i="52" l="1"/>
  <c r="K180" i="52"/>
  <c r="K184" i="52"/>
  <c r="K260" i="52"/>
  <c r="L259" i="52"/>
  <c r="K259" i="52"/>
  <c r="L260" i="52"/>
  <c r="L261" i="52"/>
  <c r="K261" i="52"/>
  <c r="L181" i="52"/>
  <c r="J184" i="52"/>
  <c r="J180" i="52"/>
  <c r="L117" i="52"/>
  <c r="K117" i="52"/>
  <c r="K181" i="52"/>
  <c r="L183" i="52"/>
  <c r="K182" i="52"/>
  <c r="L182" i="52"/>
  <c r="K120" i="52"/>
  <c r="L120" i="52"/>
  <c r="J118" i="52"/>
  <c r="K119" i="52"/>
  <c r="J115" i="52"/>
  <c r="J116" i="52"/>
  <c r="L118" i="52"/>
  <c r="L115" i="52"/>
  <c r="L119" i="52"/>
  <c r="L114" i="52"/>
  <c r="K114" i="52"/>
  <c r="L116" i="52"/>
  <c r="Q27" i="71"/>
  <c r="Q6" i="71" s="1"/>
  <c r="Q55" i="71"/>
  <c r="Q10" i="71" s="1"/>
  <c r="H15" i="16" l="1"/>
  <c r="BT257" i="41" l="1"/>
  <c r="BT175" i="41" s="1"/>
  <c r="BT256" i="41"/>
  <c r="BT174" i="41" s="1"/>
  <c r="BT255" i="41"/>
  <c r="BT173" i="41" s="1"/>
  <c r="BT254" i="41"/>
  <c r="BT230" i="41"/>
  <c r="BT149" i="41" s="1"/>
  <c r="BT229" i="41"/>
  <c r="BT148" i="41" s="1"/>
  <c r="BT228" i="41"/>
  <c r="BT147" i="41" s="1"/>
  <c r="BT227" i="41"/>
  <c r="BT146" i="41" s="1"/>
  <c r="BT101" i="41"/>
  <c r="BT16" i="41" s="1" a="1"/>
  <c r="BT16" i="41" s="1"/>
  <c r="BT102" i="41"/>
  <c r="BT103" i="41"/>
  <c r="BT104" i="41"/>
  <c r="BT105" i="41"/>
  <c r="BT106" i="41"/>
  <c r="BT107" i="41"/>
  <c r="BT108" i="41"/>
  <c r="BT109" i="41"/>
  <c r="BT110" i="41"/>
  <c r="BT111" i="41"/>
  <c r="BT112" i="41"/>
  <c r="BT113" i="41"/>
  <c r="BT114" i="41"/>
  <c r="BT115" i="41"/>
  <c r="BT116" i="41"/>
  <c r="BT117" i="41"/>
  <c r="BT120" i="41"/>
  <c r="BT121" i="41"/>
  <c r="BT122" i="41"/>
  <c r="BT123" i="41"/>
  <c r="BT127" i="41"/>
  <c r="BT128" i="41"/>
  <c r="BT129" i="41"/>
  <c r="BT130" i="41"/>
  <c r="BT131" i="41"/>
  <c r="BT132" i="41"/>
  <c r="BT133" i="41"/>
  <c r="BT134" i="41"/>
  <c r="BT135" i="41"/>
  <c r="BT136" i="41"/>
  <c r="BT137" i="41"/>
  <c r="BT138" i="41"/>
  <c r="BT139" i="41"/>
  <c r="BT140" i="41"/>
  <c r="BT141" i="41"/>
  <c r="BT142" i="41"/>
  <c r="BT143" i="41"/>
  <c r="BT153" i="41"/>
  <c r="BT154" i="41"/>
  <c r="BT155" i="41"/>
  <c r="BT156" i="41"/>
  <c r="BT157" i="41"/>
  <c r="BT158" i="41"/>
  <c r="BT159" i="41"/>
  <c r="BT160" i="41"/>
  <c r="BT161" i="41"/>
  <c r="BT162" i="41"/>
  <c r="BT163" i="41"/>
  <c r="BT164" i="41"/>
  <c r="BT165" i="41"/>
  <c r="BT166" i="41"/>
  <c r="BT167" i="41"/>
  <c r="BT168" i="41"/>
  <c r="BT169" i="41"/>
  <c r="BT172" i="41"/>
  <c r="BT12" i="41" a="1"/>
  <c r="BT12" i="41" s="1"/>
  <c r="BT13" i="41" a="1"/>
  <c r="BT13" i="41" s="1"/>
  <c r="BT14" i="41" a="1"/>
  <c r="BT14" i="41" s="1"/>
  <c r="BT9" i="42" a="1"/>
  <c r="BT9" i="42" s="1"/>
  <c r="BT10" i="42" s="1"/>
  <c r="BT11" i="42"/>
  <c r="BT13" i="42" a="1"/>
  <c r="BT13" i="42" s="1"/>
  <c r="BT14" i="42" a="1"/>
  <c r="BT14" i="42" s="1"/>
  <c r="BT15" i="42" a="1"/>
  <c r="BT15" i="42" s="1"/>
  <c r="BT16" i="42" a="1"/>
  <c r="BT16" i="42" s="1"/>
  <c r="BQ160" i="13"/>
  <c r="BQ159" i="13"/>
  <c r="BQ158" i="13"/>
  <c r="BQ157" i="13"/>
  <c r="BP127" i="13"/>
  <c r="BP128" i="13"/>
  <c r="BP129" i="13"/>
  <c r="BP130" i="13"/>
  <c r="BP97" i="13"/>
  <c r="BP98" i="13"/>
  <c r="BP99" i="13"/>
  <c r="BP100" i="13"/>
  <c r="BQ48" i="13"/>
  <c r="BQ6" i="13" s="1"/>
  <c r="BQ49" i="13"/>
  <c r="BQ50" i="13"/>
  <c r="BQ51" i="13"/>
  <c r="BQ52" i="13"/>
  <c r="BQ53" i="13"/>
  <c r="BQ54" i="13"/>
  <c r="BQ55" i="13"/>
  <c r="BQ56" i="13"/>
  <c r="BQ57" i="13"/>
  <c r="BQ58" i="13"/>
  <c r="BQ59" i="13"/>
  <c r="BQ60" i="13"/>
  <c r="BQ61" i="13"/>
  <c r="BQ62" i="13"/>
  <c r="BQ63" i="13"/>
  <c r="BQ64" i="13"/>
  <c r="BQ5" i="13" s="1"/>
  <c r="BQ38" i="13"/>
  <c r="BQ39" i="13"/>
  <c r="BQ40" i="13"/>
  <c r="BQ41" i="13"/>
  <c r="BP11" i="13"/>
  <c r="BP12" i="13"/>
  <c r="BQ68" i="13" l="1"/>
  <c r="BQ69" i="13"/>
  <c r="BT17" i="41" a="1"/>
  <c r="BT17" i="41" s="1"/>
  <c r="BT18" i="41" a="1"/>
  <c r="BT18" i="41" s="1"/>
  <c r="BQ70" i="13"/>
  <c r="BQ67" i="13"/>
  <c r="P2" i="85"/>
  <c r="P3" i="85"/>
  <c r="P4" i="85"/>
  <c r="DT1" i="59"/>
  <c r="DU1" i="59"/>
  <c r="DV1" i="59"/>
  <c r="DT2" i="59" a="1"/>
  <c r="DT2" i="59" s="1"/>
  <c r="DU2" i="59" a="1"/>
  <c r="DU2" i="59" s="1"/>
  <c r="DV2" i="59" a="1"/>
  <c r="DV2" i="59" s="1"/>
  <c r="DV2" i="54" a="1"/>
  <c r="DV2" i="54" s="1"/>
  <c r="DU2" i="54" a="1"/>
  <c r="DU2" i="54" s="1"/>
  <c r="DT2" i="54" a="1"/>
  <c r="DT2" i="54" s="1"/>
  <c r="DV1" i="54"/>
  <c r="DU1" i="54"/>
  <c r="DT1" i="54"/>
  <c r="DT20" i="54"/>
  <c r="DT22" i="54" s="1"/>
  <c r="DU20" i="54"/>
  <c r="DU22" i="54" s="1"/>
  <c r="DV20" i="54"/>
  <c r="DV22" i="54" s="1"/>
  <c r="DT27" i="54"/>
  <c r="DU27" i="54"/>
  <c r="DV27" i="54"/>
  <c r="DT28" i="54"/>
  <c r="DU28" i="54"/>
  <c r="DV28" i="54"/>
  <c r="DT29" i="54"/>
  <c r="DU29" i="54"/>
  <c r="DV29" i="54"/>
  <c r="DT30" i="54"/>
  <c r="DU30" i="54"/>
  <c r="DV30" i="54"/>
  <c r="BH1" i="47"/>
  <c r="BH2" i="47" a="1"/>
  <c r="BH2" i="47" s="1"/>
  <c r="BH14" i="47"/>
  <c r="BH1" i="58"/>
  <c r="BH2" i="58" a="1"/>
  <c r="BH2" i="58" s="1"/>
  <c r="BO11" i="13"/>
  <c r="BO12" i="13"/>
  <c r="BP38" i="13"/>
  <c r="BP39" i="13"/>
  <c r="BP40" i="13"/>
  <c r="BP41" i="13"/>
  <c r="BP48" i="13"/>
  <c r="BP6" i="13" s="1"/>
  <c r="BP49" i="13"/>
  <c r="BP50" i="13"/>
  <c r="BP51" i="13"/>
  <c r="BP52" i="13"/>
  <c r="BP53" i="13"/>
  <c r="BP54" i="13"/>
  <c r="BP55" i="13"/>
  <c r="BP56" i="13"/>
  <c r="BP57" i="13"/>
  <c r="BP58" i="13"/>
  <c r="BP59" i="13"/>
  <c r="BP60" i="13"/>
  <c r="BP61" i="13"/>
  <c r="BP62" i="13"/>
  <c r="BP63" i="13"/>
  <c r="BP64" i="13"/>
  <c r="BP5" i="13" s="1"/>
  <c r="BO97" i="13"/>
  <c r="BO98" i="13"/>
  <c r="BO99" i="13"/>
  <c r="BO100" i="13"/>
  <c r="BO127" i="13"/>
  <c r="BO128" i="13"/>
  <c r="BO129" i="13"/>
  <c r="BO130" i="13"/>
  <c r="BP160" i="13"/>
  <c r="BP159" i="13"/>
  <c r="BP158" i="13"/>
  <c r="BP157" i="13"/>
  <c r="BS9" i="42" a="1"/>
  <c r="BS9" i="42" s="1"/>
  <c r="BS10" i="42" s="1"/>
  <c r="BS11" i="42"/>
  <c r="BS13" i="42" a="1"/>
  <c r="BS13" i="42" s="1"/>
  <c r="BS14" i="42" a="1"/>
  <c r="BS14" i="42" s="1"/>
  <c r="BS15" i="42" a="1"/>
  <c r="BS15" i="42" s="1"/>
  <c r="BS16" i="42" a="1"/>
  <c r="BS16" i="42" s="1"/>
  <c r="BS101" i="41"/>
  <c r="BS16" i="41" s="1" a="1"/>
  <c r="BS16" i="41" s="1"/>
  <c r="BS102" i="41"/>
  <c r="BS103" i="41"/>
  <c r="BS104" i="41"/>
  <c r="BS105" i="41"/>
  <c r="BS106" i="41"/>
  <c r="BS107" i="41"/>
  <c r="BS108" i="41"/>
  <c r="BS109" i="41"/>
  <c r="BS110" i="41"/>
  <c r="BS111" i="41"/>
  <c r="BS112" i="41"/>
  <c r="BS113" i="41"/>
  <c r="BS114" i="41"/>
  <c r="BS115" i="41"/>
  <c r="BS116" i="41"/>
  <c r="BS117" i="41"/>
  <c r="BS120" i="41"/>
  <c r="BS121" i="41"/>
  <c r="BS122" i="41"/>
  <c r="BS123" i="41"/>
  <c r="BS127" i="41"/>
  <c r="BS17" i="41" s="1" a="1"/>
  <c r="BS17" i="41" s="1"/>
  <c r="BS128" i="41"/>
  <c r="BS129" i="41"/>
  <c r="BS130" i="41"/>
  <c r="BS131" i="41"/>
  <c r="BS132" i="41"/>
  <c r="BS133" i="41"/>
  <c r="BS134" i="41"/>
  <c r="BS135" i="41"/>
  <c r="BS136" i="41"/>
  <c r="BS137" i="41"/>
  <c r="BS138" i="41"/>
  <c r="BS139" i="41"/>
  <c r="BS140" i="41"/>
  <c r="BS141" i="41"/>
  <c r="BS142" i="41"/>
  <c r="BS143" i="41"/>
  <c r="BS153" i="41"/>
  <c r="BS154" i="41"/>
  <c r="BS155" i="41"/>
  <c r="BS156" i="41"/>
  <c r="BS157" i="41"/>
  <c r="BS158" i="41"/>
  <c r="BS159" i="41"/>
  <c r="BS160" i="41"/>
  <c r="BS161" i="41"/>
  <c r="BS162" i="41"/>
  <c r="BS163" i="41"/>
  <c r="BS164" i="41"/>
  <c r="BS165" i="41"/>
  <c r="BS166" i="41"/>
  <c r="BS167" i="41"/>
  <c r="BS168" i="41"/>
  <c r="BS169" i="41"/>
  <c r="BS257" i="41"/>
  <c r="BS175" i="41" s="1"/>
  <c r="BS256" i="41"/>
  <c r="BS174" i="41" s="1"/>
  <c r="BS255" i="41"/>
  <c r="BS173" i="41" s="1"/>
  <c r="BS254" i="41"/>
  <c r="BS172" i="41" s="1"/>
  <c r="BS230" i="41"/>
  <c r="BS149" i="41" s="1"/>
  <c r="BS229" i="41"/>
  <c r="BS148" i="41" s="1"/>
  <c r="BS228" i="41"/>
  <c r="BS147" i="41" s="1"/>
  <c r="BS227" i="41"/>
  <c r="BS146" i="41" s="1"/>
  <c r="BS12" i="41" a="1"/>
  <c r="BS12" i="41" s="1"/>
  <c r="BS13" i="41" a="1"/>
  <c r="BS13" i="41" s="1"/>
  <c r="BS14" i="41" a="1"/>
  <c r="BS14" i="41" s="1"/>
  <c r="BS18" i="41" l="1" a="1"/>
  <c r="BS18" i="41" s="1"/>
  <c r="BP68" i="13"/>
  <c r="BP69" i="13"/>
  <c r="BP70" i="13"/>
  <c r="BP67" i="13"/>
  <c r="BG1" i="58"/>
  <c r="BG2" i="58" a="1"/>
  <c r="BG2" i="58" s="1"/>
  <c r="BG1" i="47"/>
  <c r="BG2" i="47" a="1"/>
  <c r="BG2" i="47" s="1"/>
  <c r="BG14" i="47"/>
  <c r="BY12" i="39" a="1"/>
  <c r="BY12" i="39" s="1"/>
  <c r="BY13" i="39"/>
  <c r="AV6" i="82" l="1" a="1"/>
  <c r="AV6" i="82" s="1"/>
  <c r="AV30" i="82"/>
  <c r="AV31" i="82"/>
  <c r="AV32" i="82"/>
  <c r="AV33" i="82"/>
  <c r="AV23" i="82"/>
  <c r="AV25" i="82" s="1"/>
  <c r="AF70" i="60"/>
  <c r="AF7" i="60" s="1" a="1"/>
  <c r="AF7" i="60" s="1"/>
  <c r="AF71" i="60"/>
  <c r="AF72" i="60"/>
  <c r="AF73" i="60"/>
  <c r="AF74" i="60"/>
  <c r="AF75" i="60"/>
  <c r="AF76" i="60"/>
  <c r="AF77" i="60"/>
  <c r="AF78" i="60"/>
  <c r="AF79" i="60"/>
  <c r="AF80" i="60"/>
  <c r="AF81" i="60"/>
  <c r="AF82" i="60"/>
  <c r="AF83" i="60"/>
  <c r="AF85" i="60"/>
  <c r="AF86" i="60"/>
  <c r="AF87" i="60"/>
  <c r="AF88" i="60"/>
  <c r="AF62" i="60"/>
  <c r="AF63" i="60"/>
  <c r="AF64" i="60"/>
  <c r="AF65" i="60"/>
  <c r="AF57" i="60"/>
  <c r="AF30" i="60"/>
  <c r="AF35" i="60"/>
  <c r="AF36" i="60"/>
  <c r="AF37" i="60"/>
  <c r="AF38" i="60"/>
  <c r="AF5" i="60" a="1"/>
  <c r="AF5" i="60" s="1"/>
  <c r="AF6" i="60" a="1"/>
  <c r="AF6" i="60" s="1"/>
  <c r="AF84" i="60" l="1"/>
  <c r="AF92" i="60"/>
  <c r="AF90" i="60"/>
  <c r="AF89" i="60"/>
  <c r="AF91" i="60"/>
  <c r="J2" i="91"/>
  <c r="J6" i="91"/>
  <c r="J7" i="91" a="1"/>
  <c r="J7" i="91" s="1"/>
  <c r="J3" i="91" s="1" a="1"/>
  <c r="J3" i="91" s="1"/>
  <c r="J8" i="91" a="1"/>
  <c r="J8" i="91" s="1"/>
  <c r="J9" i="91" a="1"/>
  <c r="J9" i="91" s="1"/>
  <c r="J10" i="91" a="1"/>
  <c r="J10" i="91" s="1"/>
  <c r="J11" i="91" a="1"/>
  <c r="J11" i="91" s="1"/>
  <c r="J12" i="91" a="1"/>
  <c r="J12" i="91" s="1"/>
  <c r="J13" i="91" a="1"/>
  <c r="J13" i="91" s="1"/>
  <c r="J14" i="91" a="1"/>
  <c r="J14" i="91" s="1"/>
  <c r="J15" i="91" a="1"/>
  <c r="J15" i="91" s="1"/>
  <c r="J16" i="91" a="1"/>
  <c r="J16" i="91" s="1"/>
  <c r="J17" i="91" a="1"/>
  <c r="J17" i="91" s="1"/>
  <c r="J18" i="91" a="1"/>
  <c r="J18" i="91" s="1"/>
  <c r="J19" i="91" a="1"/>
  <c r="J19" i="91" s="1"/>
  <c r="J20" i="91" a="1"/>
  <c r="J20" i="91" s="1"/>
  <c r="J21" i="91" a="1"/>
  <c r="J21" i="91" s="1"/>
  <c r="J22" i="91" a="1"/>
  <c r="J22" i="91" s="1"/>
  <c r="J23" i="91" a="1"/>
  <c r="J23" i="91" s="1"/>
  <c r="J24" i="91" a="1"/>
  <c r="J24" i="91" s="1"/>
  <c r="J25" i="91" a="1"/>
  <c r="J25" i="91" s="1"/>
  <c r="J26" i="91" a="1"/>
  <c r="J26" i="91" s="1"/>
  <c r="J27" i="91" a="1"/>
  <c r="J27" i="91" s="1"/>
  <c r="J28" i="91" a="1"/>
  <c r="J28" i="91" s="1"/>
  <c r="J29" i="91" a="1"/>
  <c r="J29" i="91" s="1"/>
  <c r="A54" i="83"/>
  <c r="M12" i="84"/>
  <c r="B54" i="83" s="1"/>
  <c r="L12" i="84"/>
  <c r="J3" i="84"/>
  <c r="J4" i="84" a="1"/>
  <c r="J4" i="84" s="1"/>
  <c r="J5" i="91" s="1"/>
  <c r="C121" i="86"/>
  <c r="P6" i="65"/>
  <c r="P2" i="65" s="1"/>
  <c r="P7" i="65" a="1"/>
  <c r="P7" i="65" s="1"/>
  <c r="P8" i="65" a="1"/>
  <c r="P8" i="65" s="1"/>
  <c r="P9" i="65" a="1"/>
  <c r="P9" i="65" s="1"/>
  <c r="P10" i="65" a="1"/>
  <c r="P10" i="65" s="1"/>
  <c r="P11" i="65" a="1"/>
  <c r="P11" i="65" s="1"/>
  <c r="P12" i="65" a="1"/>
  <c r="P12" i="65" s="1"/>
  <c r="P13" i="65" a="1"/>
  <c r="P13" i="65" s="1"/>
  <c r="P14" i="65" a="1"/>
  <c r="P14" i="65" s="1"/>
  <c r="P15" i="65" a="1"/>
  <c r="P15" i="65" s="1"/>
  <c r="P16" i="65" a="1"/>
  <c r="P16" i="65" s="1"/>
  <c r="P17" i="65" a="1"/>
  <c r="P17" i="65" s="1"/>
  <c r="P18" i="65" a="1"/>
  <c r="P18" i="65" s="1"/>
  <c r="P19" i="65" a="1"/>
  <c r="P19" i="65" s="1"/>
  <c r="P20" i="65" a="1"/>
  <c r="P20" i="65" s="1"/>
  <c r="P21" i="65" a="1"/>
  <c r="P21" i="65" s="1"/>
  <c r="P22" i="65" a="1"/>
  <c r="P22" i="65" s="1"/>
  <c r="P23" i="65" a="1"/>
  <c r="P23" i="65" s="1"/>
  <c r="P24" i="65" a="1"/>
  <c r="P24" i="65" s="1"/>
  <c r="P25" i="65" a="1"/>
  <c r="P25" i="65" s="1"/>
  <c r="P26" i="65" a="1"/>
  <c r="P26" i="65" s="1"/>
  <c r="P27" i="65" a="1"/>
  <c r="P27" i="65" s="1"/>
  <c r="P28" i="65" a="1"/>
  <c r="P28" i="65" s="1"/>
  <c r="P29" i="65" a="1"/>
  <c r="P29" i="65" s="1"/>
  <c r="P26" i="64"/>
  <c r="P27" i="64"/>
  <c r="P28" i="64"/>
  <c r="P29" i="64"/>
  <c r="P2" i="64"/>
  <c r="P3" i="64" a="1"/>
  <c r="P3" i="64" s="1"/>
  <c r="P5" i="65" s="1"/>
  <c r="X11" i="70" a="1"/>
  <c r="X11" i="70" s="1"/>
  <c r="X12" i="70" a="1"/>
  <c r="X12" i="70" s="1"/>
  <c r="X13" i="70"/>
  <c r="X14" i="70"/>
  <c r="BX12" i="39" a="1"/>
  <c r="BX12" i="39" s="1"/>
  <c r="BX13" i="39"/>
  <c r="H252" i="52"/>
  <c r="K252" i="52"/>
  <c r="H253" i="52"/>
  <c r="J253" i="52"/>
  <c r="H254" i="52"/>
  <c r="J254" i="52"/>
  <c r="H255" i="52"/>
  <c r="K255" i="52"/>
  <c r="H256" i="52"/>
  <c r="L256" i="52"/>
  <c r="H257" i="52"/>
  <c r="J257" i="52"/>
  <c r="H258" i="52"/>
  <c r="J258" i="52"/>
  <c r="H177" i="52"/>
  <c r="J177" i="52"/>
  <c r="H178" i="52"/>
  <c r="L178" i="52"/>
  <c r="H179" i="52"/>
  <c r="J179" i="52"/>
  <c r="H107" i="52"/>
  <c r="J107" i="52"/>
  <c r="H108" i="52"/>
  <c r="L108" i="52"/>
  <c r="H109" i="52"/>
  <c r="J109" i="52"/>
  <c r="H110" i="52"/>
  <c r="J110" i="52"/>
  <c r="H111" i="52"/>
  <c r="L111" i="52"/>
  <c r="H112" i="52"/>
  <c r="K112" i="52"/>
  <c r="H113" i="52"/>
  <c r="K113" i="52"/>
  <c r="BF1" i="58"/>
  <c r="BF2" i="58" a="1"/>
  <c r="BF2" i="58" s="1"/>
  <c r="BF1" i="47"/>
  <c r="BF2" i="47" a="1"/>
  <c r="BF2" i="47" s="1"/>
  <c r="BF14" i="47"/>
  <c r="BO160" i="13"/>
  <c r="BO159" i="13"/>
  <c r="BO158" i="13"/>
  <c r="BO157" i="13"/>
  <c r="BN127" i="13"/>
  <c r="BN128" i="13"/>
  <c r="BN129" i="13"/>
  <c r="BN130" i="13"/>
  <c r="BN97" i="13"/>
  <c r="BN98" i="13"/>
  <c r="BN99" i="13"/>
  <c r="BN100" i="13"/>
  <c r="BO48" i="13"/>
  <c r="BO49" i="13"/>
  <c r="BO50" i="13"/>
  <c r="BO51" i="13"/>
  <c r="BO52" i="13"/>
  <c r="BO53" i="13"/>
  <c r="BO54" i="13"/>
  <c r="BO55" i="13"/>
  <c r="BO56" i="13"/>
  <c r="BO57" i="13"/>
  <c r="BO58" i="13"/>
  <c r="BO59" i="13"/>
  <c r="BO60" i="13"/>
  <c r="BO61" i="13"/>
  <c r="BO62" i="13"/>
  <c r="BO63" i="13"/>
  <c r="BO64" i="13"/>
  <c r="BO5" i="13" s="1"/>
  <c r="BO38" i="13"/>
  <c r="BO39" i="13"/>
  <c r="BO40" i="13"/>
  <c r="BO69" i="13" s="1"/>
  <c r="BO41" i="13"/>
  <c r="BN11" i="13"/>
  <c r="BN12" i="13"/>
  <c r="P29" i="81"/>
  <c r="P30" i="81"/>
  <c r="P31" i="81"/>
  <c r="P32" i="81"/>
  <c r="P22" i="81"/>
  <c r="P24" i="81" s="1"/>
  <c r="P5" i="81" a="1"/>
  <c r="P5" i="81" s="1"/>
  <c r="BO67" i="13" l="1"/>
  <c r="BO6" i="13"/>
  <c r="BO70" i="13"/>
  <c r="J4" i="91"/>
  <c r="E55" i="86" s="1"/>
  <c r="D55" i="86"/>
  <c r="P3" i="65" a="1"/>
  <c r="P3" i="65" s="1"/>
  <c r="D121" i="86" s="1"/>
  <c r="K257" i="52"/>
  <c r="K258" i="52"/>
  <c r="J252" i="52"/>
  <c r="L258" i="52"/>
  <c r="L253" i="52"/>
  <c r="K253" i="52"/>
  <c r="L257" i="52"/>
  <c r="K178" i="52"/>
  <c r="J178" i="52"/>
  <c r="J256" i="52"/>
  <c r="K256" i="52"/>
  <c r="L252" i="52"/>
  <c r="J255" i="52"/>
  <c r="L255" i="52"/>
  <c r="L254" i="52"/>
  <c r="K254" i="52"/>
  <c r="K111" i="52"/>
  <c r="J111" i="52"/>
  <c r="J113" i="52"/>
  <c r="J108" i="52"/>
  <c r="L113" i="52"/>
  <c r="L112" i="52"/>
  <c r="K108" i="52"/>
  <c r="J112" i="52"/>
  <c r="L177" i="52"/>
  <c r="K177" i="52"/>
  <c r="L179" i="52"/>
  <c r="K179" i="52"/>
  <c r="L110" i="52"/>
  <c r="K110" i="52"/>
  <c r="L107" i="52"/>
  <c r="K107" i="52"/>
  <c r="L109" i="52"/>
  <c r="K109" i="52"/>
  <c r="BO68" i="13"/>
  <c r="P4" i="65" l="1"/>
  <c r="E121" i="86" s="1"/>
  <c r="BR257" i="41"/>
  <c r="BR256" i="41"/>
  <c r="BR174" i="41" s="1"/>
  <c r="BR255" i="41"/>
  <c r="BR254" i="41"/>
  <c r="BR172" i="41" s="1"/>
  <c r="BR230" i="41"/>
  <c r="BR149" i="41" s="1"/>
  <c r="BR229" i="41"/>
  <c r="BR148" i="41" s="1"/>
  <c r="BR228" i="41"/>
  <c r="BR147" i="41" s="1"/>
  <c r="BR227" i="41"/>
  <c r="BR146" i="41" s="1"/>
  <c r="BR101" i="41"/>
  <c r="BR16" i="41" s="1" a="1"/>
  <c r="BR16" i="41" s="1"/>
  <c r="BR102" i="41"/>
  <c r="BR103" i="41"/>
  <c r="BR104" i="41"/>
  <c r="BR105" i="41"/>
  <c r="BR106" i="41"/>
  <c r="BR107" i="41"/>
  <c r="BR108" i="41"/>
  <c r="BR109" i="41"/>
  <c r="BR110" i="41"/>
  <c r="BR111" i="41"/>
  <c r="BR112" i="41"/>
  <c r="BR113" i="41"/>
  <c r="BR114" i="41"/>
  <c r="BR115" i="41"/>
  <c r="BR116" i="41"/>
  <c r="BR117" i="41"/>
  <c r="BR120" i="41"/>
  <c r="BR121" i="41"/>
  <c r="BR122" i="41"/>
  <c r="BR123" i="41"/>
  <c r="BR127" i="41"/>
  <c r="BR17" i="41" s="1" a="1"/>
  <c r="BR17" i="41" s="1"/>
  <c r="BR128" i="41"/>
  <c r="BR129" i="41"/>
  <c r="BR130" i="41"/>
  <c r="BR131" i="41"/>
  <c r="BR132" i="41"/>
  <c r="BR133" i="41"/>
  <c r="BR134" i="41"/>
  <c r="BR135" i="41"/>
  <c r="BR136" i="41"/>
  <c r="BR137" i="41"/>
  <c r="BR138" i="41"/>
  <c r="BR139" i="41"/>
  <c r="BR140" i="41"/>
  <c r="BR141" i="41"/>
  <c r="BR142" i="41"/>
  <c r="BR143" i="41"/>
  <c r="BR153" i="41"/>
  <c r="BR154" i="41"/>
  <c r="BR155" i="41"/>
  <c r="BR156" i="41"/>
  <c r="BR157" i="41"/>
  <c r="BR158" i="41"/>
  <c r="BR159" i="41"/>
  <c r="BR160" i="41"/>
  <c r="BR161" i="41"/>
  <c r="BR162" i="41"/>
  <c r="BR163" i="41"/>
  <c r="BR164" i="41"/>
  <c r="BR165" i="41"/>
  <c r="BR166" i="41"/>
  <c r="BR167" i="41"/>
  <c r="BR168" i="41"/>
  <c r="BR169" i="41"/>
  <c r="BR173" i="41"/>
  <c r="BR175" i="41"/>
  <c r="BR12" i="41" a="1"/>
  <c r="BR12" i="41" s="1"/>
  <c r="BR13" i="41" a="1"/>
  <c r="BR13" i="41" s="1"/>
  <c r="BR14" i="41" a="1"/>
  <c r="BR14" i="41" s="1"/>
  <c r="BR9" i="42" a="1"/>
  <c r="BR9" i="42" s="1"/>
  <c r="BR10" i="42" s="1"/>
  <c r="BR11" i="42"/>
  <c r="BR13" i="42" a="1"/>
  <c r="BR13" i="42" s="1"/>
  <c r="BR14" i="42" a="1"/>
  <c r="BR14" i="42" s="1"/>
  <c r="BR15" i="42" a="1"/>
  <c r="BR15" i="42" s="1"/>
  <c r="BR16" i="42" a="1"/>
  <c r="BR16" i="42" s="1"/>
  <c r="A72" i="88"/>
  <c r="A71" i="88"/>
  <c r="A49" i="88"/>
  <c r="A48" i="88"/>
  <c r="N37" i="100" a="1"/>
  <c r="N37" i="100" s="1"/>
  <c r="B151" i="88" s="1"/>
  <c r="O37" i="100" a="1"/>
  <c r="O37" i="100" s="1"/>
  <c r="B152" i="88" s="1"/>
  <c r="P37" i="100" a="1"/>
  <c r="P37" i="100" s="1"/>
  <c r="B153" i="88" s="1"/>
  <c r="Q37" i="100" a="1"/>
  <c r="Q37" i="100" s="1"/>
  <c r="B154" i="88" s="1"/>
  <c r="R37" i="100" a="1"/>
  <c r="R37" i="100" s="1"/>
  <c r="B155" i="88" s="1"/>
  <c r="S37" i="100" a="1"/>
  <c r="S37" i="100" s="1"/>
  <c r="B156" i="88" s="1"/>
  <c r="T37" i="100" a="1"/>
  <c r="T37" i="100" s="1"/>
  <c r="B157" i="88" s="1"/>
  <c r="U37" i="100" a="1"/>
  <c r="U37" i="100" s="1"/>
  <c r="B158" i="88" s="1"/>
  <c r="N38" i="100" a="1"/>
  <c r="N38" i="100" s="1"/>
  <c r="C151" i="88" s="1"/>
  <c r="O38" i="100" a="1"/>
  <c r="O38" i="100" s="1"/>
  <c r="C152" i="88" s="1"/>
  <c r="P38" i="100" a="1"/>
  <c r="P38" i="100" s="1"/>
  <c r="C153" i="88" s="1"/>
  <c r="Q38" i="100" a="1"/>
  <c r="Q38" i="100" s="1"/>
  <c r="C154" i="88" s="1"/>
  <c r="R38" i="100" a="1"/>
  <c r="R38" i="100" s="1"/>
  <c r="C155" i="88" s="1"/>
  <c r="S38" i="100" a="1"/>
  <c r="S38" i="100" s="1"/>
  <c r="C156" i="88" s="1"/>
  <c r="T38" i="100" a="1"/>
  <c r="T38" i="100" s="1"/>
  <c r="C157" i="88" s="1"/>
  <c r="U38" i="100" a="1"/>
  <c r="U38" i="100" s="1"/>
  <c r="C158" i="88" s="1"/>
  <c r="N39" i="100" a="1"/>
  <c r="N39" i="100" s="1"/>
  <c r="O39" i="100" a="1"/>
  <c r="O39" i="100" s="1"/>
  <c r="D152" i="88" s="1"/>
  <c r="P39" i="100" a="1"/>
  <c r="P39" i="100" s="1"/>
  <c r="D153" i="88" s="1"/>
  <c r="Q39" i="100" a="1"/>
  <c r="Q39" i="100" s="1"/>
  <c r="R39" i="100" a="1"/>
  <c r="R39" i="100" s="1"/>
  <c r="D155" i="88" s="1"/>
  <c r="S39" i="100" a="1"/>
  <c r="S39" i="100" s="1"/>
  <c r="D156" i="88" s="1"/>
  <c r="T39" i="100" a="1"/>
  <c r="T39" i="100" s="1"/>
  <c r="D157" i="88" s="1"/>
  <c r="U39" i="100" a="1"/>
  <c r="U39" i="100" s="1"/>
  <c r="D158" i="88" s="1"/>
  <c r="N40" i="100" a="1"/>
  <c r="N40" i="100" s="1"/>
  <c r="O40" i="100" a="1"/>
  <c r="O40" i="100" s="1"/>
  <c r="P40" i="100" a="1"/>
  <c r="P40" i="100" s="1"/>
  <c r="Q40" i="100" a="1"/>
  <c r="Q40" i="100" s="1"/>
  <c r="R40" i="100" a="1"/>
  <c r="R40" i="100" s="1"/>
  <c r="S40" i="100" a="1"/>
  <c r="S40" i="100" s="1"/>
  <c r="T40" i="100" a="1"/>
  <c r="T40" i="100" s="1"/>
  <c r="U40" i="100" a="1"/>
  <c r="U40" i="100" s="1"/>
  <c r="M40" i="100" a="1"/>
  <c r="M40" i="100" s="1"/>
  <c r="M39" i="100" a="1"/>
  <c r="M39" i="100" s="1"/>
  <c r="D150" i="88" s="1"/>
  <c r="M38" i="100" a="1"/>
  <c r="M38" i="100" s="1"/>
  <c r="C150" i="88" s="1"/>
  <c r="M37" i="100" a="1"/>
  <c r="M37" i="100" s="1"/>
  <c r="L36" i="100" a="1"/>
  <c r="L36" i="100" s="1"/>
  <c r="A149" i="88" s="1"/>
  <c r="BR18" i="41" l="1" a="1"/>
  <c r="BR18" i="41" s="1"/>
  <c r="M44" i="100"/>
  <c r="N46" i="100"/>
  <c r="Q46" i="100"/>
  <c r="D154" i="88"/>
  <c r="P46" i="100"/>
  <c r="O46" i="100"/>
  <c r="N45" i="100"/>
  <c r="D151" i="88"/>
  <c r="Q44" i="100"/>
  <c r="B150" i="88"/>
  <c r="T45" i="100"/>
  <c r="R46" i="100"/>
  <c r="U44" i="100"/>
  <c r="U46" i="100"/>
  <c r="T46" i="100"/>
  <c r="M46" i="100"/>
  <c r="M45" i="100"/>
  <c r="R44" i="100"/>
  <c r="T44" i="100"/>
  <c r="U45" i="100"/>
  <c r="P45" i="100"/>
  <c r="S45" i="100"/>
  <c r="S44" i="100"/>
  <c r="S46" i="100"/>
  <c r="R45" i="100"/>
  <c r="N44" i="100"/>
  <c r="P44" i="100"/>
  <c r="O44" i="100"/>
  <c r="Q45" i="100"/>
  <c r="L43" i="100"/>
  <c r="O45" i="100"/>
  <c r="J140" i="100"/>
  <c r="I140" i="100"/>
  <c r="H140" i="100"/>
  <c r="G140" i="100"/>
  <c r="F140" i="100"/>
  <c r="E140" i="100"/>
  <c r="D140" i="100"/>
  <c r="C140" i="100"/>
  <c r="B140" i="100"/>
  <c r="J139" i="100"/>
  <c r="I139" i="100"/>
  <c r="H139" i="100"/>
  <c r="G139" i="100"/>
  <c r="F139" i="100"/>
  <c r="E139" i="100"/>
  <c r="D139" i="100"/>
  <c r="C139" i="100"/>
  <c r="B139" i="100"/>
  <c r="J138" i="100"/>
  <c r="I138" i="100"/>
  <c r="H138" i="100"/>
  <c r="G138" i="100"/>
  <c r="F138" i="100"/>
  <c r="E138" i="100"/>
  <c r="D138" i="100"/>
  <c r="C138" i="100"/>
  <c r="B138" i="100"/>
  <c r="J137" i="100"/>
  <c r="I137" i="100"/>
  <c r="H137" i="100"/>
  <c r="G137" i="100"/>
  <c r="F137" i="100"/>
  <c r="E137" i="100"/>
  <c r="D137" i="100"/>
  <c r="C137" i="100"/>
  <c r="B137" i="100"/>
  <c r="J132" i="100"/>
  <c r="I132" i="100"/>
  <c r="H132" i="100"/>
  <c r="G132" i="100"/>
  <c r="F132" i="100"/>
  <c r="E132" i="100"/>
  <c r="D132" i="100"/>
  <c r="C132" i="100"/>
  <c r="B132" i="100"/>
  <c r="J130" i="100"/>
  <c r="I130" i="100"/>
  <c r="H130" i="100"/>
  <c r="G130" i="100"/>
  <c r="F130" i="100"/>
  <c r="E130" i="100"/>
  <c r="D130" i="100"/>
  <c r="C130" i="100"/>
  <c r="B130" i="100"/>
  <c r="J112" i="100"/>
  <c r="I112" i="100"/>
  <c r="H112" i="100"/>
  <c r="G112" i="100"/>
  <c r="F112" i="100"/>
  <c r="E112" i="100"/>
  <c r="D112" i="100"/>
  <c r="C112" i="100"/>
  <c r="B112" i="100"/>
  <c r="J111" i="100"/>
  <c r="I111" i="100"/>
  <c r="H111" i="100"/>
  <c r="G111" i="100"/>
  <c r="F111" i="100"/>
  <c r="E111" i="100"/>
  <c r="D111" i="100"/>
  <c r="C111" i="100"/>
  <c r="B111" i="100"/>
  <c r="J110" i="100"/>
  <c r="I110" i="100"/>
  <c r="H110" i="100"/>
  <c r="G110" i="100"/>
  <c r="F110" i="100"/>
  <c r="E110" i="100"/>
  <c r="D110" i="100"/>
  <c r="C110" i="100"/>
  <c r="B110" i="100"/>
  <c r="J109" i="100"/>
  <c r="I109" i="100"/>
  <c r="H109" i="100"/>
  <c r="G109" i="100"/>
  <c r="F109" i="100"/>
  <c r="E109" i="100"/>
  <c r="D109" i="100"/>
  <c r="C109" i="100"/>
  <c r="B109" i="100"/>
  <c r="J104" i="100"/>
  <c r="I104" i="100"/>
  <c r="H104" i="100"/>
  <c r="G104" i="100"/>
  <c r="F104" i="100"/>
  <c r="E104" i="100"/>
  <c r="D104" i="100"/>
  <c r="C104" i="100"/>
  <c r="B104" i="100"/>
  <c r="J102" i="100"/>
  <c r="I102" i="100"/>
  <c r="H102" i="100"/>
  <c r="G102" i="100"/>
  <c r="F102" i="100"/>
  <c r="E102" i="100"/>
  <c r="D102" i="100"/>
  <c r="C102" i="100"/>
  <c r="B102" i="100"/>
  <c r="J85" i="100"/>
  <c r="I85" i="100"/>
  <c r="H85" i="100"/>
  <c r="G85" i="100"/>
  <c r="F85" i="100"/>
  <c r="E85" i="100"/>
  <c r="D85" i="100"/>
  <c r="C85" i="100"/>
  <c r="B85" i="100"/>
  <c r="J84" i="100"/>
  <c r="I84" i="100"/>
  <c r="H84" i="100"/>
  <c r="G84" i="100"/>
  <c r="F84" i="100"/>
  <c r="E84" i="100"/>
  <c r="D84" i="100"/>
  <c r="C84" i="100"/>
  <c r="B84" i="100"/>
  <c r="J83" i="100"/>
  <c r="I83" i="100"/>
  <c r="H83" i="100"/>
  <c r="G83" i="100"/>
  <c r="F83" i="100"/>
  <c r="E83" i="100"/>
  <c r="D83" i="100"/>
  <c r="C83" i="100"/>
  <c r="B83" i="100"/>
  <c r="J82" i="100"/>
  <c r="I82" i="100"/>
  <c r="H82" i="100"/>
  <c r="G82" i="100"/>
  <c r="F82" i="100"/>
  <c r="E82" i="100"/>
  <c r="D82" i="100"/>
  <c r="C82" i="100"/>
  <c r="B82" i="100"/>
  <c r="J75" i="100"/>
  <c r="J77" i="100" s="1"/>
  <c r="I75" i="100"/>
  <c r="I77" i="100" s="1"/>
  <c r="H75" i="100"/>
  <c r="H77" i="100" s="1"/>
  <c r="G75" i="100"/>
  <c r="G77" i="100" s="1"/>
  <c r="F75" i="100"/>
  <c r="F77" i="100" s="1"/>
  <c r="E75" i="100"/>
  <c r="E77" i="100" s="1"/>
  <c r="D75" i="100"/>
  <c r="D77" i="100" s="1"/>
  <c r="C75" i="100"/>
  <c r="C77" i="100" s="1"/>
  <c r="B75" i="100"/>
  <c r="B77" i="100" s="1"/>
  <c r="C55" i="100"/>
  <c r="D55" i="100"/>
  <c r="E55" i="100"/>
  <c r="F55" i="100"/>
  <c r="G55" i="100"/>
  <c r="H55" i="100"/>
  <c r="I55" i="100"/>
  <c r="J55" i="100"/>
  <c r="C56" i="100"/>
  <c r="D56" i="100"/>
  <c r="E56" i="100"/>
  <c r="F56" i="100"/>
  <c r="G56" i="100"/>
  <c r="H56" i="100"/>
  <c r="I56" i="100"/>
  <c r="J56" i="100"/>
  <c r="C57" i="100"/>
  <c r="D57" i="100"/>
  <c r="E57" i="100"/>
  <c r="F57" i="100"/>
  <c r="G57" i="100"/>
  <c r="H57" i="100"/>
  <c r="I57" i="100"/>
  <c r="J57" i="100"/>
  <c r="C58" i="100"/>
  <c r="D58" i="100"/>
  <c r="E58" i="100"/>
  <c r="F58" i="100"/>
  <c r="G58" i="100"/>
  <c r="H58" i="100"/>
  <c r="I58" i="100"/>
  <c r="J58" i="100"/>
  <c r="C48" i="100"/>
  <c r="C50" i="100" s="1"/>
  <c r="D48" i="100"/>
  <c r="D50" i="100" s="1"/>
  <c r="E48" i="100"/>
  <c r="E50" i="100" s="1"/>
  <c r="F48" i="100"/>
  <c r="F50" i="100" s="1"/>
  <c r="G48" i="100"/>
  <c r="G50" i="100" s="1"/>
  <c r="H48" i="100"/>
  <c r="H50" i="100" s="1"/>
  <c r="I48" i="100"/>
  <c r="I50" i="100" s="1"/>
  <c r="J48" i="100"/>
  <c r="J50" i="100" s="1"/>
  <c r="B58" i="100"/>
  <c r="B57" i="100"/>
  <c r="B56" i="100"/>
  <c r="B55" i="100"/>
  <c r="B48" i="100"/>
  <c r="B50" i="100" s="1"/>
  <c r="F8" i="100"/>
  <c r="G8" i="100"/>
  <c r="H8" i="100"/>
  <c r="J8" i="100" s="1"/>
  <c r="F9" i="100"/>
  <c r="G9" i="100"/>
  <c r="H9" i="100"/>
  <c r="J9" i="100" s="1"/>
  <c r="F10" i="100"/>
  <c r="G10" i="100"/>
  <c r="H10" i="100"/>
  <c r="J10" i="100" s="1"/>
  <c r="F11" i="100"/>
  <c r="G11" i="100"/>
  <c r="H11" i="100"/>
  <c r="J11" i="100" s="1"/>
  <c r="F12" i="100"/>
  <c r="G12" i="100"/>
  <c r="H12" i="100"/>
  <c r="J12" i="100" s="1"/>
  <c r="F13" i="100"/>
  <c r="G13" i="100"/>
  <c r="H13" i="100"/>
  <c r="J13" i="100" s="1"/>
  <c r="F14" i="100"/>
  <c r="G14" i="100"/>
  <c r="H14" i="100"/>
  <c r="J14" i="100" s="1"/>
  <c r="F15" i="100"/>
  <c r="G15" i="100"/>
  <c r="H15" i="100"/>
  <c r="J15" i="100" s="1"/>
  <c r="F16" i="100"/>
  <c r="G16" i="100"/>
  <c r="H16" i="100"/>
  <c r="J16" i="100" s="1"/>
  <c r="F17" i="100"/>
  <c r="G17" i="100"/>
  <c r="H17" i="100"/>
  <c r="J17" i="100" s="1"/>
  <c r="F18" i="100"/>
  <c r="G18" i="100"/>
  <c r="H18" i="100"/>
  <c r="J18" i="100" s="1"/>
  <c r="F20" i="100"/>
  <c r="G20" i="100"/>
  <c r="H20" i="100"/>
  <c r="J20" i="100" s="1"/>
  <c r="F22" i="100"/>
  <c r="G22" i="100"/>
  <c r="H22" i="100"/>
  <c r="J22" i="100" s="1"/>
  <c r="F23" i="100"/>
  <c r="G23" i="100"/>
  <c r="H23" i="100"/>
  <c r="J23" i="100" s="1"/>
  <c r="G7" i="100"/>
  <c r="H7" i="100"/>
  <c r="J7" i="100" s="1"/>
  <c r="F7" i="100"/>
  <c r="C19" i="100"/>
  <c r="C21" i="100" s="1"/>
  <c r="D19" i="100"/>
  <c r="E19" i="100"/>
  <c r="E21" i="100" s="1"/>
  <c r="B19" i="100"/>
  <c r="B21" i="100" s="1"/>
  <c r="E29" i="100"/>
  <c r="D29" i="100"/>
  <c r="C29" i="100"/>
  <c r="B29" i="100"/>
  <c r="E28" i="100"/>
  <c r="D28" i="100"/>
  <c r="C28" i="100"/>
  <c r="B28" i="100"/>
  <c r="E27" i="100"/>
  <c r="D27" i="100"/>
  <c r="C27" i="100"/>
  <c r="B27" i="100"/>
  <c r="E26" i="100"/>
  <c r="D26" i="100"/>
  <c r="C26" i="100"/>
  <c r="B26" i="100"/>
  <c r="BQ254" i="41"/>
  <c r="BQ255" i="41"/>
  <c r="BQ256" i="41"/>
  <c r="BQ174" i="41" s="1"/>
  <c r="BQ257" i="41"/>
  <c r="BQ175" i="41" s="1"/>
  <c r="BQ227" i="41"/>
  <c r="BQ146" i="41" s="1"/>
  <c r="BQ228" i="41"/>
  <c r="BQ147" i="41" s="1"/>
  <c r="BQ229" i="41"/>
  <c r="BQ148" i="41" s="1"/>
  <c r="BQ230" i="41"/>
  <c r="BQ149" i="41" s="1"/>
  <c r="BQ153" i="41"/>
  <c r="BQ154" i="41"/>
  <c r="BQ155" i="41"/>
  <c r="BQ156" i="41"/>
  <c r="BQ157" i="41"/>
  <c r="BQ158" i="41"/>
  <c r="BQ159" i="41"/>
  <c r="BQ160" i="41"/>
  <c r="BQ161" i="41"/>
  <c r="BQ162" i="41"/>
  <c r="BQ163" i="41"/>
  <c r="BQ164" i="41"/>
  <c r="BQ165" i="41"/>
  <c r="BQ166" i="41"/>
  <c r="BQ167" i="41"/>
  <c r="BQ168" i="41"/>
  <c r="BQ169" i="41"/>
  <c r="BQ18" i="41" a="1"/>
  <c r="BQ18" i="41" s="1"/>
  <c r="BQ172" i="41"/>
  <c r="BQ173" i="41"/>
  <c r="BQ127" i="41"/>
  <c r="BQ128" i="41"/>
  <c r="BQ129" i="41"/>
  <c r="BQ130" i="41"/>
  <c r="BQ131" i="41"/>
  <c r="BQ132" i="41"/>
  <c r="BQ133" i="41"/>
  <c r="BQ134" i="41"/>
  <c r="BQ135" i="41"/>
  <c r="BQ136" i="41"/>
  <c r="BQ137" i="41"/>
  <c r="BQ138" i="41"/>
  <c r="BQ139" i="41"/>
  <c r="BQ140" i="41"/>
  <c r="BQ141" i="41"/>
  <c r="BQ142" i="41"/>
  <c r="BQ143" i="41"/>
  <c r="BQ101" i="41"/>
  <c r="BQ16" i="41" s="1" a="1"/>
  <c r="BQ16" i="41" s="1"/>
  <c r="BQ102" i="41"/>
  <c r="BQ103" i="41"/>
  <c r="BQ104" i="41"/>
  <c r="BQ105" i="41"/>
  <c r="BQ106" i="41"/>
  <c r="BQ107" i="41"/>
  <c r="BQ108" i="41"/>
  <c r="BQ109" i="41"/>
  <c r="BQ110" i="41"/>
  <c r="BQ111" i="41"/>
  <c r="BQ112" i="41"/>
  <c r="BQ113" i="41"/>
  <c r="BQ114" i="41"/>
  <c r="BQ115" i="41"/>
  <c r="BQ116" i="41"/>
  <c r="BQ117" i="41"/>
  <c r="BQ120" i="41"/>
  <c r="BQ121" i="41"/>
  <c r="BQ122" i="41"/>
  <c r="BQ123" i="41"/>
  <c r="BQ12" i="41" a="1"/>
  <c r="BQ12" i="41" s="1"/>
  <c r="BQ13" i="41" a="1"/>
  <c r="BQ13" i="41" s="1"/>
  <c r="BQ14" i="41" a="1"/>
  <c r="BQ14" i="41" s="1"/>
  <c r="BQ17" i="41" l="1" a="1"/>
  <c r="BQ17" i="41" s="1"/>
  <c r="H28" i="100"/>
  <c r="J28" i="100" s="1"/>
  <c r="H26" i="100"/>
  <c r="J26" i="100" s="1"/>
  <c r="H29" i="100"/>
  <c r="J29" i="100" s="1"/>
  <c r="F21" i="100"/>
  <c r="F26" i="100"/>
  <c r="F29" i="100"/>
  <c r="G26" i="100"/>
  <c r="G29" i="100"/>
  <c r="F27" i="100"/>
  <c r="G27" i="100"/>
  <c r="H27" i="100"/>
  <c r="J27" i="100" s="1"/>
  <c r="H19" i="100"/>
  <c r="J19" i="100" s="1"/>
  <c r="F28" i="100"/>
  <c r="G28" i="100"/>
  <c r="G19" i="100"/>
  <c r="G21" i="100"/>
  <c r="D21" i="100"/>
  <c r="H21" i="100" s="1"/>
  <c r="J21" i="100" s="1"/>
  <c r="F19" i="100"/>
  <c r="BQ13" i="42" a="1"/>
  <c r="BQ13" i="42" s="1"/>
  <c r="BQ14" i="42" a="1"/>
  <c r="BQ14" i="42" s="1"/>
  <c r="BQ15" i="42" a="1"/>
  <c r="BQ15" i="42" s="1"/>
  <c r="BQ16" i="42" a="1"/>
  <c r="BQ16" i="42" s="1"/>
  <c r="BQ9" i="42" a="1"/>
  <c r="BQ9" i="42" s="1"/>
  <c r="BQ10" i="42" s="1"/>
  <c r="BQ11" i="42"/>
  <c r="AU6" i="82" l="1" a="1"/>
  <c r="AU6" i="82" s="1"/>
  <c r="AU30" i="82"/>
  <c r="AU31" i="82"/>
  <c r="AU32" i="82"/>
  <c r="AU33" i="82"/>
  <c r="AU23" i="82"/>
  <c r="AU25" i="82" s="1"/>
  <c r="BE1" i="47" l="1"/>
  <c r="BE2" i="47" a="1"/>
  <c r="BE2" i="47" s="1"/>
  <c r="BE1" i="58"/>
  <c r="BE2" i="58" a="1"/>
  <c r="BE2" i="58" s="1"/>
  <c r="DQ1" i="54"/>
  <c r="DR1" i="54"/>
  <c r="DS1" i="54"/>
  <c r="DQ2" i="54" a="1"/>
  <c r="DQ2" i="54" s="1"/>
  <c r="DR2" i="54" a="1"/>
  <c r="DR2" i="54" s="1"/>
  <c r="DS2" i="54" a="1"/>
  <c r="DS2" i="54" s="1"/>
  <c r="DQ1" i="59"/>
  <c r="DR1" i="59"/>
  <c r="DS1" i="59"/>
  <c r="DQ2" i="59" a="1"/>
  <c r="DQ2" i="59" s="1"/>
  <c r="DR2" i="59" a="1"/>
  <c r="DR2" i="59" s="1"/>
  <c r="DS2" i="59" a="1"/>
  <c r="DS2" i="59" s="1"/>
  <c r="DQ27" i="54"/>
  <c r="DR27" i="54"/>
  <c r="DS27" i="54"/>
  <c r="DQ28" i="54"/>
  <c r="DR28" i="54"/>
  <c r="DS28" i="54"/>
  <c r="DQ29" i="54"/>
  <c r="DR29" i="54"/>
  <c r="DS29" i="54"/>
  <c r="DQ30" i="54"/>
  <c r="DR30" i="54"/>
  <c r="DS30" i="54"/>
  <c r="DQ20" i="54"/>
  <c r="DQ22" i="54" s="1"/>
  <c r="DR20" i="54"/>
  <c r="DR22" i="54" s="1"/>
  <c r="DS20" i="54"/>
  <c r="DS22" i="54" s="1"/>
  <c r="BE14" i="47"/>
  <c r="BW12" i="39" a="1"/>
  <c r="BW12" i="39" s="1"/>
  <c r="BW13" i="39"/>
  <c r="BM127" i="13" l="1"/>
  <c r="BM128" i="13"/>
  <c r="BM129" i="13"/>
  <c r="BM130" i="13"/>
  <c r="BM97" i="13"/>
  <c r="BM98" i="13"/>
  <c r="BM99" i="13"/>
  <c r="BM100" i="13"/>
  <c r="BM11" i="13"/>
  <c r="BM12" i="13"/>
  <c r="BN38" i="13"/>
  <c r="BN39" i="13"/>
  <c r="BN40" i="13"/>
  <c r="BN41" i="13"/>
  <c r="BN48" i="13"/>
  <c r="BN49" i="13"/>
  <c r="BN50" i="13"/>
  <c r="BN51" i="13"/>
  <c r="BN52" i="13"/>
  <c r="BN53" i="13"/>
  <c r="BN54" i="13"/>
  <c r="BN55" i="13"/>
  <c r="BN56" i="13"/>
  <c r="BN57" i="13"/>
  <c r="BN58" i="13"/>
  <c r="BN59" i="13"/>
  <c r="BN60" i="13"/>
  <c r="BN61" i="13"/>
  <c r="BN62" i="13"/>
  <c r="BN63" i="13"/>
  <c r="BN64" i="13"/>
  <c r="BN5" i="13" s="1"/>
  <c r="BN160" i="13"/>
  <c r="BN159" i="13"/>
  <c r="BN158" i="13"/>
  <c r="BN157" i="13"/>
  <c r="AE70" i="60"/>
  <c r="AE7" i="60" s="1" a="1"/>
  <c r="AE7" i="60" s="1"/>
  <c r="AE71" i="60"/>
  <c r="AE72" i="60"/>
  <c r="AE73" i="60"/>
  <c r="AE74" i="60"/>
  <c r="AE75" i="60"/>
  <c r="AE76" i="60"/>
  <c r="AE77" i="60"/>
  <c r="AE78" i="60"/>
  <c r="AE79" i="60"/>
  <c r="AE80" i="60"/>
  <c r="AE81" i="60"/>
  <c r="AE82" i="60"/>
  <c r="AE83" i="60"/>
  <c r="AE85" i="60"/>
  <c r="AE86" i="60"/>
  <c r="AE87" i="60"/>
  <c r="AE88" i="60"/>
  <c r="AE62" i="60"/>
  <c r="AE63" i="60"/>
  <c r="AE64" i="60"/>
  <c r="AE65" i="60"/>
  <c r="AE57" i="60"/>
  <c r="AE35" i="60"/>
  <c r="AE36" i="60"/>
  <c r="AE37" i="60"/>
  <c r="AE38" i="60"/>
  <c r="AE30" i="60"/>
  <c r="AE5" i="60" a="1"/>
  <c r="AE5" i="60" s="1"/>
  <c r="AE6" i="60" a="1"/>
  <c r="AE6" i="60" s="1"/>
  <c r="BN6" i="13" l="1"/>
  <c r="BN67" i="13"/>
  <c r="BN70" i="13"/>
  <c r="BN69" i="13"/>
  <c r="BN68" i="13"/>
  <c r="AE89" i="60"/>
  <c r="AE91" i="60"/>
  <c r="AE90" i="60"/>
  <c r="AE92" i="60"/>
  <c r="AE84" i="60"/>
  <c r="BD1" i="58"/>
  <c r="BD2" i="58" a="1"/>
  <c r="BD2" i="58" s="1"/>
  <c r="BD1" i="47"/>
  <c r="BD2" i="47" a="1"/>
  <c r="BD2" i="47" s="1"/>
  <c r="BD14" i="47"/>
  <c r="BP257" i="41"/>
  <c r="BP175" i="41" s="1"/>
  <c r="BP256" i="41"/>
  <c r="BP174" i="41" s="1"/>
  <c r="BP255" i="41"/>
  <c r="BP173" i="41" s="1"/>
  <c r="BP254" i="41"/>
  <c r="BP172" i="41" s="1"/>
  <c r="BP230" i="41"/>
  <c r="BP149" i="41" s="1"/>
  <c r="BP229" i="41"/>
  <c r="BP148" i="41" s="1"/>
  <c r="BP228" i="41"/>
  <c r="BP147" i="41" s="1"/>
  <c r="BP227" i="41"/>
  <c r="BP146" i="41" s="1"/>
  <c r="BP169" i="41"/>
  <c r="BP168" i="41"/>
  <c r="BP167" i="41"/>
  <c r="BP166" i="41"/>
  <c r="BP165" i="41"/>
  <c r="BP164" i="41"/>
  <c r="BP163" i="41"/>
  <c r="BP162" i="41"/>
  <c r="BP161" i="41"/>
  <c r="BP160" i="41"/>
  <c r="BP159" i="41"/>
  <c r="BP158" i="41"/>
  <c r="BP157" i="41"/>
  <c r="BP156" i="41"/>
  <c r="BP155" i="41"/>
  <c r="BP154" i="41"/>
  <c r="BP153" i="41"/>
  <c r="BP143" i="41"/>
  <c r="BP142" i="41"/>
  <c r="BP141" i="41"/>
  <c r="BP140" i="41"/>
  <c r="BP139" i="41"/>
  <c r="BP138" i="41"/>
  <c r="BP137" i="41"/>
  <c r="BP136" i="41"/>
  <c r="BP135" i="41"/>
  <c r="BP134" i="41"/>
  <c r="BP133" i="41"/>
  <c r="BP132" i="41"/>
  <c r="BP131" i="41"/>
  <c r="BP130" i="41"/>
  <c r="BP129" i="41"/>
  <c r="BP128" i="41"/>
  <c r="BP127" i="41"/>
  <c r="BP123" i="41"/>
  <c r="BP122" i="41"/>
  <c r="BP121" i="41"/>
  <c r="BP120" i="41"/>
  <c r="BP117" i="41"/>
  <c r="BP116" i="41"/>
  <c r="BP115" i="41"/>
  <c r="BP114" i="41"/>
  <c r="BP113" i="41"/>
  <c r="BP112" i="41"/>
  <c r="BP111" i="41"/>
  <c r="BP110" i="41"/>
  <c r="BP109" i="41"/>
  <c r="BP108" i="41"/>
  <c r="BP107" i="41"/>
  <c r="BP106" i="41"/>
  <c r="BP105" i="41"/>
  <c r="BP104" i="41"/>
  <c r="BP103" i="41"/>
  <c r="BP102" i="41"/>
  <c r="BP101" i="41"/>
  <c r="BP12" i="41" a="1"/>
  <c r="BP12" i="41" s="1"/>
  <c r="BP13" i="41" a="1"/>
  <c r="BP13" i="41" s="1"/>
  <c r="BP14" i="41" a="1"/>
  <c r="BP14" i="41" s="1"/>
  <c r="BP9" i="42" a="1"/>
  <c r="BP9" i="42" s="1"/>
  <c r="BP10" i="42" s="1"/>
  <c r="BP11" i="42"/>
  <c r="BP13" i="42" a="1"/>
  <c r="BP13" i="42" s="1"/>
  <c r="BP14" i="42" a="1"/>
  <c r="BP14" i="42" s="1"/>
  <c r="BP15" i="42" a="1"/>
  <c r="BP15" i="42" s="1"/>
  <c r="BP16" i="42" a="1"/>
  <c r="BP16" i="42" s="1"/>
  <c r="BF48" i="13"/>
  <c r="BF49" i="13"/>
  <c r="BF50" i="13"/>
  <c r="BF51" i="13"/>
  <c r="BF52" i="13"/>
  <c r="BF53" i="13"/>
  <c r="BF54" i="13"/>
  <c r="BF55" i="13"/>
  <c r="BF56" i="13"/>
  <c r="BF57" i="13"/>
  <c r="BF58" i="13"/>
  <c r="BF59" i="13"/>
  <c r="BF60" i="13"/>
  <c r="BF61" i="13"/>
  <c r="BF62" i="13"/>
  <c r="BF63" i="13"/>
  <c r="BF64" i="13"/>
  <c r="BF5" i="13" s="1"/>
  <c r="BM160" i="13"/>
  <c r="BM159" i="13"/>
  <c r="BM158" i="13"/>
  <c r="BM157" i="13"/>
  <c r="BL127" i="13"/>
  <c r="BL128" i="13"/>
  <c r="BL129" i="13"/>
  <c r="BL130" i="13"/>
  <c r="BL97" i="13"/>
  <c r="BL98" i="13"/>
  <c r="BL99" i="13"/>
  <c r="BL100" i="13"/>
  <c r="BM48" i="13"/>
  <c r="BM49" i="13"/>
  <c r="BM50" i="13"/>
  <c r="BM51" i="13"/>
  <c r="BM52" i="13"/>
  <c r="BM53" i="13"/>
  <c r="BM54" i="13"/>
  <c r="BM55" i="13"/>
  <c r="BM56" i="13"/>
  <c r="BM57" i="13"/>
  <c r="BM58" i="13"/>
  <c r="BM59" i="13"/>
  <c r="BM60" i="13"/>
  <c r="BM61" i="13"/>
  <c r="BM62" i="13"/>
  <c r="BM63" i="13"/>
  <c r="BM64" i="13"/>
  <c r="BM5" i="13" s="1"/>
  <c r="BM38" i="13"/>
  <c r="BM39" i="13"/>
  <c r="BM40" i="13"/>
  <c r="BM41" i="13"/>
  <c r="BL11" i="13"/>
  <c r="BL12" i="13"/>
  <c r="BV12" i="39" a="1"/>
  <c r="BV12" i="39" s="1"/>
  <c r="BV13" i="39"/>
  <c r="BP18" i="41" l="1" a="1"/>
  <c r="BP18" i="41" s="1"/>
  <c r="BP17" i="41" a="1"/>
  <c r="BP17" i="41" s="1"/>
  <c r="BP16" i="41" a="1"/>
  <c r="BP16" i="41" s="1"/>
  <c r="BM6" i="13"/>
  <c r="BM68" i="13"/>
  <c r="BM67" i="13"/>
  <c r="BM70" i="13"/>
  <c r="BM69" i="13"/>
  <c r="T4" i="68" a="1"/>
  <c r="T4" i="68" s="1"/>
  <c r="T6" i="68" a="1"/>
  <c r="T6" i="68" s="1"/>
  <c r="Y205" i="78" l="1"/>
  <c r="Y206" i="78"/>
  <c r="Y207" i="78"/>
  <c r="Y208" i="78"/>
  <c r="Y177" i="78"/>
  <c r="Y178" i="78"/>
  <c r="Y179" i="78"/>
  <c r="Y180" i="78"/>
  <c r="Y149" i="78"/>
  <c r="Y150" i="78"/>
  <c r="Y151" i="78"/>
  <c r="Y152" i="78"/>
  <c r="Y120" i="78"/>
  <c r="Y121" i="78"/>
  <c r="Y122" i="78"/>
  <c r="Y123" i="78"/>
  <c r="Y92" i="78"/>
  <c r="Y93" i="78"/>
  <c r="Y94" i="78"/>
  <c r="Y95" i="78"/>
  <c r="Y64" i="78"/>
  <c r="Y65" i="78"/>
  <c r="Y66" i="78"/>
  <c r="Y67" i="78"/>
  <c r="Y37" i="78"/>
  <c r="Y38" i="78"/>
  <c r="Y39" i="78"/>
  <c r="Y40" i="78"/>
  <c r="Y4" i="78" l="1" a="1"/>
  <c r="Y4" i="78" s="1"/>
  <c r="Y5" i="78" a="1"/>
  <c r="Y5" i="78" s="1"/>
  <c r="Y6" i="78" a="1"/>
  <c r="Y6" i="78" s="1"/>
  <c r="Y7" i="78" a="1"/>
  <c r="Y7" i="78" s="1"/>
  <c r="Y8" i="78" a="1"/>
  <c r="Y8" i="78" s="1"/>
  <c r="Y9" i="78" a="1"/>
  <c r="Y9" i="78" s="1"/>
  <c r="Y10" i="78" a="1"/>
  <c r="Y10" i="78" s="1"/>
  <c r="X208" i="78"/>
  <c r="X207" i="78"/>
  <c r="X206" i="78"/>
  <c r="X205" i="78"/>
  <c r="X180" i="78"/>
  <c r="X179" i="78"/>
  <c r="X178" i="78"/>
  <c r="X177" i="78"/>
  <c r="X152" i="78"/>
  <c r="X151" i="78"/>
  <c r="X150" i="78"/>
  <c r="X149" i="78"/>
  <c r="X123" i="78"/>
  <c r="X122" i="78"/>
  <c r="X121" i="78"/>
  <c r="X120" i="78"/>
  <c r="X95" i="78"/>
  <c r="X94" i="78"/>
  <c r="X93" i="78"/>
  <c r="X92" i="78"/>
  <c r="X67" i="78"/>
  <c r="X66" i="78"/>
  <c r="X65" i="78"/>
  <c r="X64" i="78"/>
  <c r="X40" i="78"/>
  <c r="X39" i="78"/>
  <c r="X38" i="78"/>
  <c r="X37" i="78"/>
  <c r="AB18" i="78" l="1"/>
  <c r="Y14" i="78"/>
  <c r="Y12" i="78"/>
  <c r="Y13" i="78"/>
  <c r="T3" i="68"/>
  <c r="X59" i="79" l="1"/>
  <c r="X60" i="79"/>
  <c r="X61" i="79"/>
  <c r="X62" i="79"/>
  <c r="X32" i="79"/>
  <c r="X33" i="79"/>
  <c r="X34" i="79"/>
  <c r="X35" i="79"/>
  <c r="Y90" i="79"/>
  <c r="Y89" i="79"/>
  <c r="Y88" i="79"/>
  <c r="Y87" i="79"/>
  <c r="Y86" i="79"/>
  <c r="X86" i="79"/>
  <c r="Y85" i="79"/>
  <c r="X85" i="79"/>
  <c r="Y84" i="79"/>
  <c r="X84" i="79"/>
  <c r="Y83" i="79"/>
  <c r="X83" i="79"/>
  <c r="Y82" i="79"/>
  <c r="X82" i="79"/>
  <c r="Y81" i="79"/>
  <c r="X81" i="79"/>
  <c r="Y80" i="79"/>
  <c r="X80" i="79"/>
  <c r="Y79" i="79"/>
  <c r="X79" i="79"/>
  <c r="Y78" i="79"/>
  <c r="X78" i="79"/>
  <c r="Y77" i="79"/>
  <c r="X77" i="79"/>
  <c r="Y76" i="79"/>
  <c r="X76" i="79"/>
  <c r="Y75" i="79"/>
  <c r="X75" i="79"/>
  <c r="Y74" i="79"/>
  <c r="X74" i="79"/>
  <c r="Y73" i="79"/>
  <c r="X73" i="79"/>
  <c r="Y72" i="79"/>
  <c r="X72" i="79"/>
  <c r="Y71" i="79"/>
  <c r="X71" i="79"/>
  <c r="Y70" i="79"/>
  <c r="X70" i="79"/>
  <c r="Y69" i="79"/>
  <c r="X69" i="79"/>
  <c r="Y68" i="79"/>
  <c r="X68" i="79"/>
  <c r="X90" i="79" l="1"/>
  <c r="X88" i="79"/>
  <c r="X87" i="79"/>
  <c r="X89" i="79"/>
  <c r="Y62" i="79"/>
  <c r="Y61" i="79"/>
  <c r="Y60" i="79"/>
  <c r="Y59" i="79"/>
  <c r="Y35" i="79"/>
  <c r="Y34" i="79"/>
  <c r="Y33" i="79"/>
  <c r="Y32" i="79"/>
  <c r="Y7" i="79" l="1"/>
  <c r="Y4" i="79" a="1"/>
  <c r="Y4" i="79" s="1"/>
  <c r="Y5" i="79" a="1"/>
  <c r="Y5" i="79" s="1"/>
  <c r="Y6" i="79" l="1"/>
  <c r="AT30" i="82" l="1"/>
  <c r="AT31" i="82"/>
  <c r="AT32" i="82"/>
  <c r="AT33" i="82"/>
  <c r="AT23" i="82"/>
  <c r="AT25" i="82" s="1"/>
  <c r="AT6" i="82" a="1"/>
  <c r="AT6" i="82" s="1"/>
  <c r="BK97" i="13"/>
  <c r="AY65" i="13"/>
  <c r="AX65" i="13"/>
  <c r="AW65" i="13"/>
  <c r="AV65" i="13"/>
  <c r="AU65" i="13"/>
  <c r="AT65" i="13"/>
  <c r="AS65" i="13"/>
  <c r="AR65" i="13"/>
  <c r="AQ65" i="13"/>
  <c r="AP65" i="13"/>
  <c r="AO65" i="13"/>
  <c r="AN65" i="13"/>
  <c r="AM65" i="13"/>
  <c r="AL65"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E65" i="13"/>
  <c r="D65" i="13"/>
  <c r="C65" i="13"/>
  <c r="B65" i="13"/>
  <c r="BK160" i="13" l="1"/>
  <c r="BJ160" i="13"/>
  <c r="BI160" i="13"/>
  <c r="BH160" i="13"/>
  <c r="BG160" i="13"/>
  <c r="BF160" i="13"/>
  <c r="BE160" i="13"/>
  <c r="BD160" i="13"/>
  <c r="BC160" i="13"/>
  <c r="BB160" i="13"/>
  <c r="BA160" i="13"/>
  <c r="AZ160" i="13"/>
  <c r="BK159" i="13"/>
  <c r="BJ159" i="13"/>
  <c r="BI159" i="13"/>
  <c r="BH159" i="13"/>
  <c r="BG159" i="13"/>
  <c r="BF159" i="13"/>
  <c r="BE159" i="13"/>
  <c r="BD159" i="13"/>
  <c r="BC159" i="13"/>
  <c r="BB159" i="13"/>
  <c r="BA159" i="13"/>
  <c r="AZ159" i="13"/>
  <c r="BK158" i="13"/>
  <c r="BJ158" i="13"/>
  <c r="BI158" i="13"/>
  <c r="BH158" i="13"/>
  <c r="BG158" i="13"/>
  <c r="BF158" i="13"/>
  <c r="BE158" i="13"/>
  <c r="BD158" i="13"/>
  <c r="BC158" i="13"/>
  <c r="BB158" i="13"/>
  <c r="BA158" i="13"/>
  <c r="AZ158" i="13"/>
  <c r="BK157" i="13"/>
  <c r="BJ157" i="13"/>
  <c r="BI157" i="13"/>
  <c r="BH157" i="13"/>
  <c r="BG157" i="13"/>
  <c r="BF157" i="13"/>
  <c r="BE157" i="13"/>
  <c r="BD157" i="13"/>
  <c r="BC157" i="13"/>
  <c r="BB157" i="13"/>
  <c r="BA157" i="13"/>
  <c r="AZ157" i="13"/>
  <c r="BL157" i="13" l="1"/>
  <c r="BL158" i="13"/>
  <c r="BL159" i="13"/>
  <c r="BL160" i="13"/>
  <c r="BK127" i="13"/>
  <c r="BK128" i="13"/>
  <c r="BK129" i="13"/>
  <c r="BK130" i="13"/>
  <c r="BK98" i="13"/>
  <c r="BK99" i="13"/>
  <c r="BK100" i="13"/>
  <c r="BL38" i="13"/>
  <c r="BL39" i="13"/>
  <c r="BL40" i="13"/>
  <c r="BL41" i="13"/>
  <c r="BL48" i="13"/>
  <c r="BL6" i="13" s="1"/>
  <c r="BL49" i="13"/>
  <c r="BL50" i="13"/>
  <c r="BL51" i="13"/>
  <c r="BL52" i="13"/>
  <c r="BL53" i="13"/>
  <c r="BL54" i="13"/>
  <c r="BL55" i="13"/>
  <c r="BL56" i="13"/>
  <c r="BL57" i="13"/>
  <c r="BL58" i="13"/>
  <c r="BL59" i="13"/>
  <c r="BL60" i="13"/>
  <c r="BL61" i="13"/>
  <c r="BL62" i="13"/>
  <c r="BL63" i="13"/>
  <c r="BL64" i="13"/>
  <c r="BL5" i="13" s="1"/>
  <c r="BK11" i="13"/>
  <c r="BK12" i="13"/>
  <c r="BL70" i="13" l="1"/>
  <c r="BL69" i="13"/>
  <c r="BL67" i="13"/>
  <c r="BL68" i="13"/>
  <c r="BU12" i="39" a="1"/>
  <c r="BU12" i="39" s="1"/>
  <c r="BU13" i="39"/>
  <c r="BC1" i="58" l="1"/>
  <c r="BC2" i="58" a="1"/>
  <c r="BC2" i="58" s="1"/>
  <c r="BC1" i="47"/>
  <c r="BC2" i="47" a="1"/>
  <c r="BC2" i="47" s="1"/>
  <c r="BC14" i="47"/>
  <c r="BO101" i="41"/>
  <c r="BO102" i="41"/>
  <c r="BO103" i="41"/>
  <c r="BO104" i="41"/>
  <c r="BO105" i="41"/>
  <c r="BO106" i="41"/>
  <c r="BO107" i="41"/>
  <c r="BO108" i="41"/>
  <c r="BO109" i="41"/>
  <c r="BO110" i="41"/>
  <c r="BO111" i="41"/>
  <c r="BO112" i="41"/>
  <c r="BO113" i="41"/>
  <c r="BO114" i="41"/>
  <c r="BO115" i="41"/>
  <c r="BO116" i="41"/>
  <c r="BO117" i="41"/>
  <c r="BO120" i="41"/>
  <c r="BO121" i="41"/>
  <c r="BO122" i="41"/>
  <c r="BO123" i="41"/>
  <c r="BO127" i="41"/>
  <c r="BO128" i="41"/>
  <c r="BO129" i="41"/>
  <c r="BO130" i="41"/>
  <c r="BO131" i="41"/>
  <c r="BO132" i="41"/>
  <c r="BO133" i="41"/>
  <c r="BO134" i="41"/>
  <c r="BO135" i="41"/>
  <c r="BO136" i="41"/>
  <c r="BO137" i="41"/>
  <c r="BO138" i="41"/>
  <c r="BO139" i="41"/>
  <c r="BO140" i="41"/>
  <c r="BO141" i="41"/>
  <c r="BO142" i="41"/>
  <c r="BO143" i="41"/>
  <c r="BO153" i="41"/>
  <c r="BO154" i="41"/>
  <c r="BO155" i="41"/>
  <c r="BO156" i="41"/>
  <c r="BO157" i="41"/>
  <c r="BO158" i="41"/>
  <c r="BO159" i="41"/>
  <c r="BO160" i="41"/>
  <c r="BO161" i="41"/>
  <c r="BO162" i="41"/>
  <c r="BO163" i="41"/>
  <c r="BO164" i="41"/>
  <c r="BO165" i="41"/>
  <c r="BO166" i="41"/>
  <c r="BO167" i="41"/>
  <c r="BO168" i="41"/>
  <c r="BO169" i="41"/>
  <c r="BO257" i="41"/>
  <c r="BO175" i="41" s="1"/>
  <c r="BO256" i="41"/>
  <c r="BO174" i="41" s="1"/>
  <c r="BO255" i="41"/>
  <c r="BO173" i="41" s="1"/>
  <c r="BO254" i="41"/>
  <c r="BO172" i="41" s="1"/>
  <c r="BO230" i="41"/>
  <c r="BO149" i="41" s="1"/>
  <c r="BO229" i="41"/>
  <c r="BO148" i="41" s="1"/>
  <c r="BO228" i="41"/>
  <c r="BO147" i="41" s="1"/>
  <c r="BO227" i="41"/>
  <c r="BO146" i="41" s="1"/>
  <c r="BO12" i="41" a="1"/>
  <c r="BO12" i="41" s="1"/>
  <c r="BO13" i="41" a="1"/>
  <c r="BO13" i="41" s="1"/>
  <c r="BO14" i="41" a="1"/>
  <c r="BO14" i="41" s="1"/>
  <c r="BO9" i="42" a="1"/>
  <c r="BO9" i="42" s="1"/>
  <c r="BO10" i="42" s="1"/>
  <c r="BO11" i="42"/>
  <c r="BO13" i="42" a="1"/>
  <c r="BO13" i="42" s="1"/>
  <c r="BO14" i="42" a="1"/>
  <c r="BO14" i="42" s="1"/>
  <c r="BO15" i="42" a="1"/>
  <c r="BO15" i="42" s="1"/>
  <c r="BO16" i="42" a="1"/>
  <c r="BO16" i="42" s="1"/>
  <c r="BO16" i="41" l="1" a="1"/>
  <c r="BO16" i="41" s="1"/>
  <c r="BO17" i="41" a="1"/>
  <c r="BO17" i="41" s="1"/>
  <c r="BO18" i="41" a="1"/>
  <c r="BO18" i="41" s="1"/>
  <c r="H100" i="52"/>
  <c r="J100" i="52"/>
  <c r="H101" i="52"/>
  <c r="K101" i="52"/>
  <c r="H102" i="52"/>
  <c r="L102" i="52"/>
  <c r="H103" i="52"/>
  <c r="J103" i="52"/>
  <c r="H104" i="52"/>
  <c r="L104" i="52"/>
  <c r="H105" i="52"/>
  <c r="J105" i="52"/>
  <c r="H106" i="52"/>
  <c r="J106" i="52"/>
  <c r="DN1" i="59"/>
  <c r="DO1" i="59"/>
  <c r="DP1" i="59"/>
  <c r="DN2" i="59" a="1"/>
  <c r="DN2" i="59" s="1"/>
  <c r="DO2" i="59" a="1"/>
  <c r="DO2" i="59" s="1"/>
  <c r="DP2" i="59" a="1"/>
  <c r="DP2" i="59" s="1"/>
  <c r="DN27" i="54"/>
  <c r="DO27" i="54"/>
  <c r="DP27" i="54"/>
  <c r="DN28" i="54"/>
  <c r="DO28" i="54"/>
  <c r="DP28" i="54"/>
  <c r="DN29" i="54"/>
  <c r="DO29" i="54"/>
  <c r="DP29" i="54"/>
  <c r="DN30" i="54"/>
  <c r="DO30" i="54"/>
  <c r="DP30" i="54"/>
  <c r="DN20" i="54"/>
  <c r="DN22" i="54" s="1"/>
  <c r="DO20" i="54"/>
  <c r="DO22" i="54" s="1"/>
  <c r="DP20" i="54"/>
  <c r="DP22" i="54" s="1"/>
  <c r="DN1" i="54"/>
  <c r="DO1" i="54"/>
  <c r="DP1" i="54"/>
  <c r="DN2" i="54" a="1"/>
  <c r="DN2" i="54" s="1"/>
  <c r="DO2" i="54" a="1"/>
  <c r="DO2" i="54" s="1"/>
  <c r="DP2" i="54" a="1"/>
  <c r="DP2" i="54" s="1"/>
  <c r="BB1" i="58"/>
  <c r="BB2" i="58" a="1"/>
  <c r="BB2" i="58" s="1"/>
  <c r="BB14" i="47"/>
  <c r="BB1" i="47"/>
  <c r="BB2" i="47" a="1"/>
  <c r="BB2" i="47" s="1"/>
  <c r="BR12" i="39" a="1"/>
  <c r="BR12" i="39" s="1"/>
  <c r="BS12" i="39" a="1"/>
  <c r="BS12" i="39" s="1"/>
  <c r="BT12" i="39" a="1"/>
  <c r="BT12" i="39" s="1"/>
  <c r="BR13" i="39"/>
  <c r="BS13" i="39"/>
  <c r="BT13" i="39"/>
  <c r="L101" i="52" l="1"/>
  <c r="K105" i="52"/>
  <c r="K103" i="52"/>
  <c r="L103" i="52"/>
  <c r="L105" i="52"/>
  <c r="J101" i="52"/>
  <c r="K102" i="52"/>
  <c r="L100" i="52"/>
  <c r="J102" i="52"/>
  <c r="K104" i="52"/>
  <c r="J104" i="52"/>
  <c r="K100" i="52"/>
  <c r="L106" i="52"/>
  <c r="K106" i="52"/>
  <c r="BJ127" i="13"/>
  <c r="BJ128" i="13"/>
  <c r="BJ129" i="13"/>
  <c r="BJ130" i="13"/>
  <c r="BJ97" i="13"/>
  <c r="BJ98" i="13"/>
  <c r="BJ99" i="13"/>
  <c r="BJ100" i="13"/>
  <c r="BK48" i="13"/>
  <c r="BK6" i="13" s="1"/>
  <c r="BK49" i="13"/>
  <c r="BK50" i="13"/>
  <c r="BK51" i="13"/>
  <c r="BK52" i="13"/>
  <c r="BK53" i="13"/>
  <c r="BK54" i="13"/>
  <c r="BK55" i="13"/>
  <c r="BK56" i="13"/>
  <c r="BK57" i="13"/>
  <c r="BK58" i="13"/>
  <c r="BK59" i="13"/>
  <c r="BK60" i="13"/>
  <c r="BK61" i="13"/>
  <c r="BK62" i="13"/>
  <c r="BK63" i="13"/>
  <c r="BK64" i="13"/>
  <c r="BK5" i="13" s="1"/>
  <c r="BK38" i="13"/>
  <c r="BK67" i="13" s="1"/>
  <c r="BK39" i="13"/>
  <c r="BK68" i="13" s="1"/>
  <c r="BK40" i="13"/>
  <c r="BK69" i="13" s="1"/>
  <c r="BK41" i="13"/>
  <c r="BJ11" i="13"/>
  <c r="BJ12" i="13"/>
  <c r="BN257" i="41"/>
  <c r="BN175" i="41" s="1"/>
  <c r="BN256" i="41"/>
  <c r="BN174" i="41" s="1"/>
  <c r="BN255" i="41"/>
  <c r="BN173" i="41" s="1"/>
  <c r="BN254" i="41"/>
  <c r="BN172" i="41" s="1"/>
  <c r="BN230" i="41"/>
  <c r="BN149" i="41" s="1"/>
  <c r="BN229" i="41"/>
  <c r="BN148" i="41" s="1"/>
  <c r="BN228" i="41"/>
  <c r="BN147" i="41" s="1"/>
  <c r="BN227" i="41"/>
  <c r="BN101" i="41"/>
  <c r="BN16" i="41" s="1" a="1"/>
  <c r="BN16" i="41" s="1"/>
  <c r="BN102" i="41"/>
  <c r="BN103" i="41"/>
  <c r="BN104" i="41"/>
  <c r="BN105" i="41"/>
  <c r="BN106" i="41"/>
  <c r="BN107" i="41"/>
  <c r="BN108" i="41"/>
  <c r="BN109" i="41"/>
  <c r="BN110" i="41"/>
  <c r="BN111" i="41"/>
  <c r="BN112" i="41"/>
  <c r="BN113" i="41"/>
  <c r="BN114" i="41"/>
  <c r="BN115" i="41"/>
  <c r="BN116" i="41"/>
  <c r="BN117" i="41"/>
  <c r="BN120" i="41"/>
  <c r="BN121" i="41"/>
  <c r="BN122" i="41"/>
  <c r="BN123" i="41"/>
  <c r="BN127" i="41"/>
  <c r="BN128" i="41"/>
  <c r="BN129" i="41"/>
  <c r="BN130" i="41"/>
  <c r="BN131" i="41"/>
  <c r="BN132" i="41"/>
  <c r="BN133" i="41"/>
  <c r="BN134" i="41"/>
  <c r="BN135" i="41"/>
  <c r="BN136" i="41"/>
  <c r="BN137" i="41"/>
  <c r="BN138" i="41"/>
  <c r="BN139" i="41"/>
  <c r="BN140" i="41"/>
  <c r="BN141" i="41"/>
  <c r="BN142" i="41"/>
  <c r="BN143" i="41"/>
  <c r="BN146" i="41"/>
  <c r="BN153" i="41"/>
  <c r="BN154" i="41"/>
  <c r="BN155" i="41"/>
  <c r="BN156" i="41"/>
  <c r="BN157" i="41"/>
  <c r="BN158" i="41"/>
  <c r="BN159" i="41"/>
  <c r="BN160" i="41"/>
  <c r="BN161" i="41"/>
  <c r="BN162" i="41"/>
  <c r="BN163" i="41"/>
  <c r="BN164" i="41"/>
  <c r="BN165" i="41"/>
  <c r="BN166" i="41"/>
  <c r="BN167" i="41"/>
  <c r="BN168" i="41"/>
  <c r="BN169" i="41"/>
  <c r="BN12" i="41" a="1"/>
  <c r="BN12" i="41" s="1"/>
  <c r="BN13" i="41" a="1"/>
  <c r="BN13" i="41" s="1"/>
  <c r="BN14" i="41" a="1"/>
  <c r="BN14" i="41" s="1"/>
  <c r="BN9" i="42" a="1"/>
  <c r="BN9" i="42" s="1"/>
  <c r="BN10" i="42" s="1"/>
  <c r="BN11" i="42"/>
  <c r="BN13" i="42" a="1"/>
  <c r="BN13" i="42" s="1"/>
  <c r="BN14" i="42" a="1"/>
  <c r="BN14" i="42" s="1"/>
  <c r="BN15" i="42" a="1"/>
  <c r="BN15" i="42" s="1"/>
  <c r="BN16" i="42" a="1"/>
  <c r="BN16" i="42" s="1"/>
  <c r="BN17" i="41" l="1" a="1"/>
  <c r="BN17" i="41" s="1"/>
  <c r="BN18" i="41" a="1"/>
  <c r="BN18" i="41" s="1"/>
  <c r="BK70" i="13"/>
  <c r="W22" i="16" l="1"/>
  <c r="X22" i="16"/>
  <c r="AD5" i="60" a="1"/>
  <c r="AD5" i="60" s="1"/>
  <c r="AD6" i="60" a="1"/>
  <c r="AD6" i="60" s="1"/>
  <c r="AD70" i="60"/>
  <c r="AD7" i="60" s="1" a="1"/>
  <c r="AD7" i="60" s="1"/>
  <c r="AD71" i="60"/>
  <c r="AD72" i="60"/>
  <c r="AD73" i="60"/>
  <c r="AD74" i="60"/>
  <c r="AD75" i="60"/>
  <c r="AD76" i="60"/>
  <c r="AD77" i="60"/>
  <c r="AD78" i="60"/>
  <c r="AD79" i="60"/>
  <c r="AD80" i="60"/>
  <c r="AD81" i="60"/>
  <c r="AD82" i="60"/>
  <c r="AD83" i="60"/>
  <c r="AD85" i="60"/>
  <c r="AD86" i="60"/>
  <c r="AD87" i="60"/>
  <c r="AD88" i="60"/>
  <c r="AD62" i="60"/>
  <c r="AD63" i="60"/>
  <c r="AD64" i="60"/>
  <c r="AD65" i="60"/>
  <c r="AD57" i="60"/>
  <c r="AD35" i="60"/>
  <c r="AD36" i="60"/>
  <c r="AD37" i="60"/>
  <c r="AD91" i="60" s="1"/>
  <c r="AD38" i="60"/>
  <c r="AD92" i="60" s="1"/>
  <c r="AD30" i="60"/>
  <c r="AD84" i="60" s="1"/>
  <c r="BI127" i="13"/>
  <c r="BI128" i="13"/>
  <c r="BI129" i="13"/>
  <c r="BI130" i="13"/>
  <c r="BI97" i="13"/>
  <c r="BI98" i="13"/>
  <c r="BI99" i="13"/>
  <c r="BI100" i="13"/>
  <c r="BJ48" i="13"/>
  <c r="BJ6" i="13" s="1"/>
  <c r="BJ49" i="13"/>
  <c r="BJ50" i="13"/>
  <c r="BJ51" i="13"/>
  <c r="BJ52" i="13"/>
  <c r="BJ53" i="13"/>
  <c r="BJ54" i="13"/>
  <c r="BJ55" i="13"/>
  <c r="BJ56" i="13"/>
  <c r="BJ57" i="13"/>
  <c r="BJ58" i="13"/>
  <c r="BJ59" i="13"/>
  <c r="BJ60" i="13"/>
  <c r="BJ61" i="13"/>
  <c r="BJ62" i="13"/>
  <c r="BJ63" i="13"/>
  <c r="BJ64" i="13"/>
  <c r="BJ5" i="13" s="1"/>
  <c r="BJ38" i="13"/>
  <c r="BJ67" i="13" s="1"/>
  <c r="BJ39" i="13"/>
  <c r="BJ40" i="13"/>
  <c r="BJ69" i="13" s="1"/>
  <c r="BJ41" i="13"/>
  <c r="BI11" i="13"/>
  <c r="BI12" i="13"/>
  <c r="Z42" i="67"/>
  <c r="Z8" i="67" s="1" a="1"/>
  <c r="Z8" i="67" s="1"/>
  <c r="Z43" i="67"/>
  <c r="Z44" i="67"/>
  <c r="Z45" i="67"/>
  <c r="Z46" i="67"/>
  <c r="Z47" i="67"/>
  <c r="Z48" i="67"/>
  <c r="Z49" i="67"/>
  <c r="Z50" i="67"/>
  <c r="Z51" i="67"/>
  <c r="Z52" i="67"/>
  <c r="Z53" i="67"/>
  <c r="Z55" i="67"/>
  <c r="Z57" i="67"/>
  <c r="Z58" i="67"/>
  <c r="Z59" i="67"/>
  <c r="Z60" i="67"/>
  <c r="Z3" i="67"/>
  <c r="Z4" i="67" a="1"/>
  <c r="Z4" i="67" s="1"/>
  <c r="Z6" i="67"/>
  <c r="Z7" i="67"/>
  <c r="AD90" i="60" l="1"/>
  <c r="AD89" i="60"/>
  <c r="BJ70" i="13"/>
  <c r="BJ68" i="13"/>
  <c r="Z33" i="67"/>
  <c r="Z61" i="67" s="1"/>
  <c r="Z34" i="67"/>
  <c r="Z62" i="67" s="1"/>
  <c r="Z35" i="67"/>
  <c r="Z63" i="67" s="1"/>
  <c r="Z36" i="67"/>
  <c r="Z64" i="67" s="1"/>
  <c r="Z54" i="67"/>
  <c r="Z28" i="67" l="1"/>
  <c r="Z56" i="67" s="1"/>
  <c r="BM257" i="41"/>
  <c r="BM175" i="41" s="1"/>
  <c r="BM256" i="41"/>
  <c r="BM174" i="41" s="1"/>
  <c r="BM255" i="41"/>
  <c r="BM173" i="41" s="1"/>
  <c r="BM254" i="41"/>
  <c r="BM172" i="41" s="1"/>
  <c r="BM230" i="41"/>
  <c r="BM149" i="41" s="1"/>
  <c r="BM229" i="41"/>
  <c r="BM148" i="41" s="1"/>
  <c r="BM228" i="41"/>
  <c r="BM147" i="41" s="1"/>
  <c r="BM227" i="41"/>
  <c r="BM146" i="41" s="1"/>
  <c r="BM101" i="41"/>
  <c r="BM16" i="41" s="1" a="1"/>
  <c r="BM16" i="41" s="1"/>
  <c r="BM102" i="41"/>
  <c r="BM103" i="41"/>
  <c r="BM104" i="41"/>
  <c r="BM105" i="41"/>
  <c r="BM106" i="41"/>
  <c r="BM107" i="41"/>
  <c r="BM108" i="41"/>
  <c r="BM109" i="41"/>
  <c r="BM110" i="41"/>
  <c r="BM111" i="41"/>
  <c r="BM112" i="41"/>
  <c r="BM113" i="41"/>
  <c r="BM114" i="41"/>
  <c r="BM115" i="41"/>
  <c r="BM116" i="41"/>
  <c r="BM117" i="41"/>
  <c r="BM120" i="41"/>
  <c r="BM121" i="41"/>
  <c r="BM122" i="41"/>
  <c r="BM123" i="41"/>
  <c r="BM127" i="41"/>
  <c r="BM17" i="41" s="1" a="1"/>
  <c r="BM17" i="41" s="1"/>
  <c r="BM128" i="41"/>
  <c r="BM129" i="41"/>
  <c r="BM130" i="41"/>
  <c r="BM131" i="41"/>
  <c r="BM132" i="41"/>
  <c r="BM133" i="41"/>
  <c r="BM134" i="41"/>
  <c r="BM135" i="41"/>
  <c r="BM136" i="41"/>
  <c r="BM137" i="41"/>
  <c r="BM138" i="41"/>
  <c r="BM139" i="41"/>
  <c r="BM140" i="41"/>
  <c r="BM141" i="41"/>
  <c r="BM142" i="41"/>
  <c r="BM143" i="41"/>
  <c r="BM153" i="41"/>
  <c r="BM154" i="41"/>
  <c r="BM155" i="41"/>
  <c r="BM156" i="41"/>
  <c r="BM157" i="41"/>
  <c r="BM158" i="41"/>
  <c r="BM159" i="41"/>
  <c r="BM160" i="41"/>
  <c r="BM161" i="41"/>
  <c r="BM162" i="41"/>
  <c r="BM163" i="41"/>
  <c r="BM164" i="41"/>
  <c r="BM165" i="41"/>
  <c r="BM166" i="41"/>
  <c r="BM167" i="41"/>
  <c r="BM168" i="41"/>
  <c r="BM169" i="41"/>
  <c r="BM12" i="41" a="1"/>
  <c r="BM12" i="41" s="1"/>
  <c r="BM13" i="41" a="1"/>
  <c r="BM13" i="41" s="1"/>
  <c r="BM14" i="41" a="1"/>
  <c r="BM14" i="41" s="1"/>
  <c r="BM9" i="42" a="1"/>
  <c r="BM9" i="42" s="1"/>
  <c r="BM10" i="42" s="1"/>
  <c r="BM11" i="42"/>
  <c r="BM13" i="42" a="1"/>
  <c r="BM13" i="42" s="1"/>
  <c r="BM14" i="42" a="1"/>
  <c r="BM14" i="42" s="1"/>
  <c r="BM15" i="42" a="1"/>
  <c r="BM15" i="42" s="1"/>
  <c r="BM16" i="42" a="1"/>
  <c r="BM16" i="42" s="1"/>
  <c r="BA1" i="58"/>
  <c r="BA2" i="58" a="1"/>
  <c r="BA2" i="58" s="1"/>
  <c r="BA1" i="47"/>
  <c r="BA2" i="47" a="1"/>
  <c r="BA2" i="47" s="1"/>
  <c r="BA14" i="47"/>
  <c r="A104" i="74"/>
  <c r="F24" i="63"/>
  <c r="F53" i="63" s="1"/>
  <c r="F29" i="63"/>
  <c r="F58" i="63" s="1"/>
  <c r="F30" i="63"/>
  <c r="F59" i="63" s="1"/>
  <c r="F31" i="63"/>
  <c r="F60" i="63" s="1"/>
  <c r="F32" i="63"/>
  <c r="F39" i="63"/>
  <c r="F40" i="63"/>
  <c r="F41" i="63"/>
  <c r="F42" i="63"/>
  <c r="F43" i="63"/>
  <c r="F44" i="63"/>
  <c r="F45" i="63"/>
  <c r="F46" i="63"/>
  <c r="F47" i="63"/>
  <c r="F48" i="63"/>
  <c r="F49" i="63"/>
  <c r="F50" i="63"/>
  <c r="F51" i="63"/>
  <c r="F52" i="63"/>
  <c r="F54" i="63"/>
  <c r="F55" i="63"/>
  <c r="F3" i="63" s="1"/>
  <c r="C104" i="74" s="1"/>
  <c r="F56" i="63"/>
  <c r="F57" i="63"/>
  <c r="F61" i="63"/>
  <c r="F2" i="63" a="1"/>
  <c r="F2" i="63" s="1"/>
  <c r="B104" i="74" s="1"/>
  <c r="O4" i="85"/>
  <c r="N4" i="85"/>
  <c r="M4" i="85"/>
  <c r="L4" i="85"/>
  <c r="K4" i="85"/>
  <c r="J4" i="85"/>
  <c r="I4" i="85"/>
  <c r="H4" i="85"/>
  <c r="G4" i="85"/>
  <c r="F4" i="85"/>
  <c r="E4" i="85"/>
  <c r="D4" i="85"/>
  <c r="C4" i="85"/>
  <c r="B4" i="85"/>
  <c r="O3" i="85"/>
  <c r="N3" i="85"/>
  <c r="M3" i="85"/>
  <c r="L3" i="85"/>
  <c r="K3" i="85"/>
  <c r="J3" i="85"/>
  <c r="I3" i="85"/>
  <c r="H3" i="85"/>
  <c r="G3" i="85"/>
  <c r="F3" i="85"/>
  <c r="E3" i="85"/>
  <c r="D3" i="85"/>
  <c r="C3" i="85"/>
  <c r="B3" i="85"/>
  <c r="U3" i="16"/>
  <c r="U4" i="16"/>
  <c r="U5" i="16"/>
  <c r="U6" i="16"/>
  <c r="U7" i="16"/>
  <c r="U8" i="16"/>
  <c r="BM18" i="41" l="1" a="1"/>
  <c r="BM18" i="41" s="1"/>
  <c r="T4" i="85"/>
  <c r="U4" i="85" s="1"/>
  <c r="T3" i="85"/>
  <c r="U3" i="85" s="1"/>
  <c r="R3" i="85"/>
  <c r="S3" i="85" s="1"/>
  <c r="R4" i="85"/>
  <c r="S4" i="85" s="1"/>
  <c r="T10" i="81"/>
  <c r="B36" i="74" s="1"/>
  <c r="T11" i="81"/>
  <c r="B37" i="74" s="1"/>
  <c r="T12" i="81"/>
  <c r="B38" i="74" s="1"/>
  <c r="T13" i="81"/>
  <c r="B39" i="74" s="1"/>
  <c r="T14" i="81"/>
  <c r="B40" i="74" s="1"/>
  <c r="T15" i="81"/>
  <c r="B41" i="74" s="1"/>
  <c r="T16" i="81"/>
  <c r="B42" i="74" s="1"/>
  <c r="T17" i="81"/>
  <c r="B43" i="74" s="1"/>
  <c r="T18" i="81"/>
  <c r="B44" i="74" s="1"/>
  <c r="T19" i="81"/>
  <c r="B45" i="74" s="1"/>
  <c r="T20" i="81"/>
  <c r="B46" i="74" s="1"/>
  <c r="T21" i="81"/>
  <c r="B47" i="74" s="1"/>
  <c r="T22" i="81"/>
  <c r="B48" i="74" s="1"/>
  <c r="T23" i="81"/>
  <c r="B49" i="74" s="1"/>
  <c r="T24" i="81"/>
  <c r="B50" i="74" s="1"/>
  <c r="T25" i="81"/>
  <c r="B51" i="74" s="1"/>
  <c r="T26" i="81"/>
  <c r="B52" i="74" s="1"/>
  <c r="T29" i="81"/>
  <c r="T30" i="81"/>
  <c r="T31" i="81"/>
  <c r="T32" i="81"/>
  <c r="T9" i="81"/>
  <c r="B35" i="74" s="1"/>
  <c r="U2" i="89"/>
  <c r="AZ1" i="58"/>
  <c r="AZ2" i="58" a="1"/>
  <c r="AZ2" i="58" s="1"/>
  <c r="U4" i="80" a="1"/>
  <c r="U4" i="80" s="1"/>
  <c r="U5" i="80"/>
  <c r="U6" i="80"/>
  <c r="U8" i="80" a="1"/>
  <c r="U8" i="80" s="1"/>
  <c r="U9" i="80"/>
  <c r="U10" i="80"/>
  <c r="U3" i="90" a="1"/>
  <c r="U3" i="90" s="1"/>
  <c r="U4" i="90"/>
  <c r="U2" i="90"/>
  <c r="U3" i="89" a="1"/>
  <c r="U3" i="89" s="1"/>
  <c r="U4" i="89"/>
  <c r="BH127" i="13"/>
  <c r="BH128" i="13"/>
  <c r="BH129" i="13"/>
  <c r="BH130" i="13"/>
  <c r="BH97" i="13"/>
  <c r="BH98" i="13"/>
  <c r="BH99" i="13"/>
  <c r="BH100" i="13"/>
  <c r="BI48" i="13"/>
  <c r="BI6" i="13" s="1"/>
  <c r="BI49" i="13"/>
  <c r="BI50" i="13"/>
  <c r="BI51" i="13"/>
  <c r="BI52" i="13"/>
  <c r="BI53" i="13"/>
  <c r="BI54" i="13"/>
  <c r="BI55" i="13"/>
  <c r="BI56" i="13"/>
  <c r="BI57" i="13"/>
  <c r="BI58" i="13"/>
  <c r="BI59" i="13"/>
  <c r="BI60" i="13"/>
  <c r="BI61" i="13"/>
  <c r="BI62" i="13"/>
  <c r="BI63" i="13"/>
  <c r="BI64" i="13"/>
  <c r="BI5" i="13" s="1"/>
  <c r="BI38" i="13"/>
  <c r="BI39" i="13"/>
  <c r="BI40" i="13"/>
  <c r="BI41" i="13"/>
  <c r="BI70" i="13" s="1"/>
  <c r="BH11" i="13"/>
  <c r="BH12" i="13"/>
  <c r="AZ1" i="47"/>
  <c r="AZ2" i="47" a="1"/>
  <c r="AZ2" i="47" s="1"/>
  <c r="AZ14" i="47"/>
  <c r="BL9" i="42" a="1"/>
  <c r="BL9" i="42" s="1"/>
  <c r="BL10" i="42" s="1"/>
  <c r="BL11" i="42"/>
  <c r="BL13" i="42" a="1"/>
  <c r="BL13" i="42" s="1"/>
  <c r="BL14" i="42" a="1"/>
  <c r="BL14" i="42" s="1"/>
  <c r="BL15" i="42" a="1"/>
  <c r="BL15" i="42" s="1"/>
  <c r="BL16" i="42" a="1"/>
  <c r="BL16" i="42" s="1"/>
  <c r="BL257" i="41"/>
  <c r="BL175" i="41" s="1"/>
  <c r="BL256" i="41"/>
  <c r="BL174" i="41" s="1"/>
  <c r="BL255" i="41"/>
  <c r="BL173" i="41" s="1"/>
  <c r="BL254" i="41"/>
  <c r="BL172" i="41" s="1"/>
  <c r="BL230" i="41"/>
  <c r="BL149" i="41" s="1"/>
  <c r="BL229" i="41"/>
  <c r="BL148" i="41" s="1"/>
  <c r="BL228" i="41"/>
  <c r="BL147" i="41" s="1"/>
  <c r="BL227" i="41"/>
  <c r="BL146" i="41" s="1"/>
  <c r="BL101" i="41"/>
  <c r="BL16" i="41" s="1" a="1"/>
  <c r="BL16" i="41" s="1"/>
  <c r="BL102" i="41"/>
  <c r="BL103" i="41"/>
  <c r="BL104" i="41"/>
  <c r="BL105" i="41"/>
  <c r="BL106" i="41"/>
  <c r="BL107" i="41"/>
  <c r="BL108" i="41"/>
  <c r="BL109" i="41"/>
  <c r="BL110" i="41"/>
  <c r="BL111" i="41"/>
  <c r="BL112" i="41"/>
  <c r="BL113" i="41"/>
  <c r="BL114" i="41"/>
  <c r="BL115" i="41"/>
  <c r="BL116" i="41"/>
  <c r="BL117" i="41"/>
  <c r="BL120" i="41"/>
  <c r="BL121" i="41"/>
  <c r="BL122" i="41"/>
  <c r="BL123" i="41"/>
  <c r="BL127" i="41"/>
  <c r="BL128" i="41"/>
  <c r="BL129" i="41"/>
  <c r="BL130" i="41"/>
  <c r="BL131" i="41"/>
  <c r="BL132" i="41"/>
  <c r="BL133" i="41"/>
  <c r="BL134" i="41"/>
  <c r="BL135" i="41"/>
  <c r="BL136" i="41"/>
  <c r="BL137" i="41"/>
  <c r="BL138" i="41"/>
  <c r="BL139" i="41"/>
  <c r="BL140" i="41"/>
  <c r="BL141" i="41"/>
  <c r="BL142" i="41"/>
  <c r="BL143" i="41"/>
  <c r="BL153" i="41"/>
  <c r="BL154" i="41"/>
  <c r="BL155" i="41"/>
  <c r="BL156" i="41"/>
  <c r="BL157" i="41"/>
  <c r="BL158" i="41"/>
  <c r="BL159" i="41"/>
  <c r="BL160" i="41"/>
  <c r="BL161" i="41"/>
  <c r="BL162" i="41"/>
  <c r="BL163" i="41"/>
  <c r="BL164" i="41"/>
  <c r="BL165" i="41"/>
  <c r="BL166" i="41"/>
  <c r="BL167" i="41"/>
  <c r="BL168" i="41"/>
  <c r="BL169" i="41"/>
  <c r="BL12" i="41" a="1"/>
  <c r="BL12" i="41" s="1"/>
  <c r="BL13" i="41" a="1"/>
  <c r="BL13" i="41" s="1"/>
  <c r="BL14" i="41" a="1"/>
  <c r="BL14" i="41" s="1"/>
  <c r="BQ12" i="39" a="1"/>
  <c r="BQ12" i="39" s="1"/>
  <c r="BQ13" i="39"/>
  <c r="A5" i="99" a="1"/>
  <c r="A5" i="99" s="1"/>
  <c r="X4" i="99"/>
  <c r="W4" i="99"/>
  <c r="V4" i="99"/>
  <c r="U4" i="99"/>
  <c r="T4" i="99"/>
  <c r="S4" i="99"/>
  <c r="R4" i="99"/>
  <c r="Q4" i="99"/>
  <c r="P4" i="99"/>
  <c r="O4" i="99"/>
  <c r="N4" i="99"/>
  <c r="M4" i="99"/>
  <c r="L4" i="99"/>
  <c r="K4" i="99"/>
  <c r="J4" i="99"/>
  <c r="I4" i="99"/>
  <c r="H4" i="99"/>
  <c r="G4" i="99"/>
  <c r="F4" i="99"/>
  <c r="E4" i="99"/>
  <c r="D4" i="99"/>
  <c r="C4" i="99"/>
  <c r="B4" i="99"/>
  <c r="A5" i="98" a="1"/>
  <c r="A5" i="98" s="1"/>
  <c r="K4" i="98"/>
  <c r="J4" i="98"/>
  <c r="A5" i="97" a="1"/>
  <c r="A5" i="97" s="1"/>
  <c r="AA152" i="99"/>
  <c r="AA151" i="99"/>
  <c r="AA150" i="99"/>
  <c r="AA149" i="99"/>
  <c r="AA148" i="99"/>
  <c r="AD148" i="99" s="1"/>
  <c r="AE148" i="99" s="1"/>
  <c r="AA147" i="99"/>
  <c r="AB147" i="99" s="1"/>
  <c r="AC147" i="99" s="1"/>
  <c r="AA146" i="99"/>
  <c r="AD146" i="99" s="1"/>
  <c r="AE146" i="99" s="1"/>
  <c r="AA145" i="99"/>
  <c r="AB145" i="99" s="1"/>
  <c r="AC145" i="99" s="1"/>
  <c r="X144" i="99"/>
  <c r="AA144" i="99" s="1"/>
  <c r="W144" i="99"/>
  <c r="V144" i="99"/>
  <c r="U144" i="99"/>
  <c r="T144" i="99"/>
  <c r="S144" i="99"/>
  <c r="R144" i="99"/>
  <c r="Q144" i="99"/>
  <c r="P144" i="99"/>
  <c r="O144" i="99"/>
  <c r="N144" i="99"/>
  <c r="M144" i="99"/>
  <c r="L144" i="99"/>
  <c r="K144" i="99"/>
  <c r="J144" i="99"/>
  <c r="I144" i="99"/>
  <c r="H144" i="99"/>
  <c r="G144" i="99"/>
  <c r="F144" i="99"/>
  <c r="E144" i="99"/>
  <c r="D144" i="99"/>
  <c r="C144" i="99"/>
  <c r="B144" i="99"/>
  <c r="AA143" i="99"/>
  <c r="AB143" i="99" s="1"/>
  <c r="AC143" i="99" s="1"/>
  <c r="AA142" i="99"/>
  <c r="AB142" i="99" s="1"/>
  <c r="AC142" i="99" s="1"/>
  <c r="AA141" i="99"/>
  <c r="AD141" i="99" s="1"/>
  <c r="AE141" i="99" s="1"/>
  <c r="AA140" i="99"/>
  <c r="AD140" i="99" s="1"/>
  <c r="AE140" i="99" s="1"/>
  <c r="AA139" i="99"/>
  <c r="AD139" i="99" s="1"/>
  <c r="AE139" i="99" s="1"/>
  <c r="AA138" i="99"/>
  <c r="AD138" i="99" s="1"/>
  <c r="AE138" i="99" s="1"/>
  <c r="AA137" i="99"/>
  <c r="AB137" i="99" s="1"/>
  <c r="AC137" i="99" s="1"/>
  <c r="AA136" i="99"/>
  <c r="AD136" i="99" s="1"/>
  <c r="AE136" i="99" s="1"/>
  <c r="AA135" i="99"/>
  <c r="AB135" i="99" s="1"/>
  <c r="AC135" i="99" s="1"/>
  <c r="AA134" i="99"/>
  <c r="AB134" i="99" s="1"/>
  <c r="AC134" i="99" s="1"/>
  <c r="AA133" i="99"/>
  <c r="AD133" i="99" s="1"/>
  <c r="AE133" i="99" s="1"/>
  <c r="AA132" i="99"/>
  <c r="AD132" i="99" s="1"/>
  <c r="AE132" i="99" s="1"/>
  <c r="AA131" i="99"/>
  <c r="AD131" i="99" s="1"/>
  <c r="AE131" i="99" s="1"/>
  <c r="AA130" i="99"/>
  <c r="AD130" i="99" s="1"/>
  <c r="AE130" i="99" s="1"/>
  <c r="AA129" i="99"/>
  <c r="AD128" i="99"/>
  <c r="AD127" i="99" s="1"/>
  <c r="AB128" i="99"/>
  <c r="AB127" i="99" s="1"/>
  <c r="AA124" i="99"/>
  <c r="AA123" i="99"/>
  <c r="AA122" i="99"/>
  <c r="AA121" i="99"/>
  <c r="AA120" i="99"/>
  <c r="AD120" i="99" s="1"/>
  <c r="AE120" i="99" s="1"/>
  <c r="AA119" i="99"/>
  <c r="AD119" i="99" s="1"/>
  <c r="AE119" i="99" s="1"/>
  <c r="AA118" i="99"/>
  <c r="AB118" i="99" s="1"/>
  <c r="AC118" i="99" s="1"/>
  <c r="AA117" i="99"/>
  <c r="AD117" i="99" s="1"/>
  <c r="AE117" i="99" s="1"/>
  <c r="X116" i="99"/>
  <c r="AA116" i="99" s="1"/>
  <c r="W116" i="99"/>
  <c r="V116" i="99"/>
  <c r="U116" i="99"/>
  <c r="T116" i="99"/>
  <c r="S116" i="99"/>
  <c r="R116" i="99"/>
  <c r="Q116" i="99"/>
  <c r="P116" i="99"/>
  <c r="O116" i="99"/>
  <c r="N116" i="99"/>
  <c r="M116" i="99"/>
  <c r="L116" i="99"/>
  <c r="K116" i="99"/>
  <c r="J116" i="99"/>
  <c r="I116" i="99"/>
  <c r="H116" i="99"/>
  <c r="G116" i="99"/>
  <c r="F116" i="99"/>
  <c r="E116" i="99"/>
  <c r="D116" i="99"/>
  <c r="C116" i="99"/>
  <c r="B116" i="99"/>
  <c r="AA115" i="99"/>
  <c r="AD115" i="99" s="1"/>
  <c r="AE115" i="99" s="1"/>
  <c r="AA114" i="99"/>
  <c r="AD114" i="99" s="1"/>
  <c r="AE114" i="99" s="1"/>
  <c r="AA113" i="99"/>
  <c r="AB113" i="99" s="1"/>
  <c r="AC113" i="99" s="1"/>
  <c r="AA112" i="99"/>
  <c r="AD112" i="99" s="1"/>
  <c r="AE112" i="99" s="1"/>
  <c r="AA111" i="99"/>
  <c r="AB111" i="99" s="1"/>
  <c r="AC111" i="99" s="1"/>
  <c r="AA110" i="99"/>
  <c r="AD110" i="99" s="1"/>
  <c r="AE110" i="99" s="1"/>
  <c r="AA109" i="99"/>
  <c r="AD109" i="99" s="1"/>
  <c r="AE109" i="99" s="1"/>
  <c r="AA108" i="99"/>
  <c r="AD108" i="99" s="1"/>
  <c r="AE108" i="99" s="1"/>
  <c r="AA107" i="99"/>
  <c r="AD107" i="99" s="1"/>
  <c r="AE107" i="99" s="1"/>
  <c r="AA106" i="99"/>
  <c r="AD106" i="99" s="1"/>
  <c r="AE106" i="99" s="1"/>
  <c r="AA105" i="99"/>
  <c r="AB105" i="99" s="1"/>
  <c r="AC105" i="99" s="1"/>
  <c r="AA104" i="99"/>
  <c r="AD104" i="99" s="1"/>
  <c r="AE104" i="99" s="1"/>
  <c r="AA103" i="99"/>
  <c r="AD103" i="99" s="1"/>
  <c r="AE103" i="99" s="1"/>
  <c r="AA102" i="99"/>
  <c r="AD102" i="99" s="1"/>
  <c r="AE102" i="99" s="1"/>
  <c r="AA101" i="99"/>
  <c r="AD100" i="99"/>
  <c r="AD99" i="99" s="1"/>
  <c r="AB100" i="99"/>
  <c r="AB99" i="99" s="1"/>
  <c r="AA96" i="99"/>
  <c r="AB96" i="99" s="1"/>
  <c r="AC96" i="99" s="1"/>
  <c r="AA95" i="99"/>
  <c r="AD95" i="99" s="1"/>
  <c r="AE95" i="99" s="1"/>
  <c r="AA94" i="99"/>
  <c r="AB94" i="99" s="1"/>
  <c r="AC94" i="99" s="1"/>
  <c r="AA93" i="99"/>
  <c r="AD93" i="99" s="1"/>
  <c r="AE93" i="99" s="1"/>
  <c r="AA92" i="99"/>
  <c r="AB92" i="99" s="1"/>
  <c r="AC92" i="99" s="1"/>
  <c r="AA91" i="99"/>
  <c r="AB91" i="99" s="1"/>
  <c r="AC91" i="99" s="1"/>
  <c r="AA90" i="99"/>
  <c r="AD90" i="99" s="1"/>
  <c r="AE90" i="99" s="1"/>
  <c r="AA89" i="99"/>
  <c r="AB89" i="99" s="1"/>
  <c r="AC89" i="99" s="1"/>
  <c r="X88" i="99"/>
  <c r="AA88" i="99" s="1"/>
  <c r="W88" i="99"/>
  <c r="V88" i="99"/>
  <c r="U88" i="99"/>
  <c r="T88" i="99"/>
  <c r="S88" i="99"/>
  <c r="R88" i="99"/>
  <c r="Q88" i="99"/>
  <c r="P88" i="99"/>
  <c r="O88" i="99"/>
  <c r="N88" i="99"/>
  <c r="M88" i="99"/>
  <c r="L88" i="99"/>
  <c r="K88" i="99"/>
  <c r="J88" i="99"/>
  <c r="I88" i="99"/>
  <c r="H88" i="99"/>
  <c r="G88" i="99"/>
  <c r="F88" i="99"/>
  <c r="E88" i="99"/>
  <c r="D88" i="99"/>
  <c r="C88" i="99"/>
  <c r="B88" i="99"/>
  <c r="AA87" i="99"/>
  <c r="AB87" i="99" s="1"/>
  <c r="AC87" i="99" s="1"/>
  <c r="AA86" i="99"/>
  <c r="AD86" i="99" s="1"/>
  <c r="AE86" i="99" s="1"/>
  <c r="AA85" i="99"/>
  <c r="AD85" i="99" s="1"/>
  <c r="AE85" i="99" s="1"/>
  <c r="AA84" i="99"/>
  <c r="AB84" i="99" s="1"/>
  <c r="AC84" i="99" s="1"/>
  <c r="AA83" i="99"/>
  <c r="AD83" i="99" s="1"/>
  <c r="AE83" i="99" s="1"/>
  <c r="AA82" i="99"/>
  <c r="AD82" i="99" s="1"/>
  <c r="AE82" i="99" s="1"/>
  <c r="AA81" i="99"/>
  <c r="AD81" i="99" s="1"/>
  <c r="AE81" i="99" s="1"/>
  <c r="AA80" i="99"/>
  <c r="AD80" i="99" s="1"/>
  <c r="AE80" i="99" s="1"/>
  <c r="AA79" i="99"/>
  <c r="AB79" i="99" s="1"/>
  <c r="AC79" i="99" s="1"/>
  <c r="AA78" i="99"/>
  <c r="AD78" i="99" s="1"/>
  <c r="AE78" i="99" s="1"/>
  <c r="AA77" i="99"/>
  <c r="AD77" i="99" s="1"/>
  <c r="AE77" i="99" s="1"/>
  <c r="AA76" i="99"/>
  <c r="AB76" i="99" s="1"/>
  <c r="AC76" i="99" s="1"/>
  <c r="AA75" i="99"/>
  <c r="AD75" i="99" s="1"/>
  <c r="AE75" i="99" s="1"/>
  <c r="AA74" i="99"/>
  <c r="AD74" i="99" s="1"/>
  <c r="AE74" i="99" s="1"/>
  <c r="AA73" i="99"/>
  <c r="AD72" i="99"/>
  <c r="AD71" i="99" s="1"/>
  <c r="AB72" i="99"/>
  <c r="AB71" i="99" s="1"/>
  <c r="AA68" i="99"/>
  <c r="AA67" i="99"/>
  <c r="AA66" i="99"/>
  <c r="AA65" i="99"/>
  <c r="AA64" i="99"/>
  <c r="AD64" i="99" s="1"/>
  <c r="AE64" i="99" s="1"/>
  <c r="AA63" i="99"/>
  <c r="AB63" i="99" s="1"/>
  <c r="AC63" i="99" s="1"/>
  <c r="AA62" i="99"/>
  <c r="AB62" i="99" s="1"/>
  <c r="AC62" i="99" s="1"/>
  <c r="AA61" i="99"/>
  <c r="AD61" i="99" s="1"/>
  <c r="AE61" i="99" s="1"/>
  <c r="X60" i="99"/>
  <c r="AA60" i="99" s="1"/>
  <c r="W60" i="99"/>
  <c r="V60" i="99"/>
  <c r="U60" i="99"/>
  <c r="T60" i="99"/>
  <c r="S60" i="99"/>
  <c r="R60" i="99"/>
  <c r="Q60" i="99"/>
  <c r="P60" i="99"/>
  <c r="O60" i="99"/>
  <c r="N60" i="99"/>
  <c r="M60" i="99"/>
  <c r="L60" i="99"/>
  <c r="K60" i="99"/>
  <c r="J60" i="99"/>
  <c r="I60" i="99"/>
  <c r="H60" i="99"/>
  <c r="G60" i="99"/>
  <c r="F60" i="99"/>
  <c r="E60" i="99"/>
  <c r="D60" i="99"/>
  <c r="C60" i="99"/>
  <c r="B60" i="99"/>
  <c r="AA59" i="99"/>
  <c r="AD59" i="99" s="1"/>
  <c r="AE59" i="99" s="1"/>
  <c r="AA58" i="99"/>
  <c r="AB58" i="99" s="1"/>
  <c r="AC58" i="99" s="1"/>
  <c r="AA57" i="99"/>
  <c r="AD57" i="99" s="1"/>
  <c r="AE57" i="99" s="1"/>
  <c r="AA56" i="99"/>
  <c r="AD56" i="99" s="1"/>
  <c r="AE56" i="99" s="1"/>
  <c r="AA55" i="99"/>
  <c r="AB55" i="99" s="1"/>
  <c r="AC55" i="99" s="1"/>
  <c r="AA54" i="99"/>
  <c r="AD54" i="99" s="1"/>
  <c r="AE54" i="99" s="1"/>
  <c r="AA53" i="99"/>
  <c r="AD53" i="99" s="1"/>
  <c r="AE53" i="99" s="1"/>
  <c r="AA52" i="99"/>
  <c r="AD52" i="99" s="1"/>
  <c r="AE52" i="99" s="1"/>
  <c r="AA51" i="99"/>
  <c r="AB51" i="99" s="1"/>
  <c r="AC51" i="99" s="1"/>
  <c r="AA50" i="99"/>
  <c r="AB50" i="99" s="1"/>
  <c r="AC50" i="99" s="1"/>
  <c r="AA49" i="99"/>
  <c r="AD49" i="99" s="1"/>
  <c r="AE49" i="99" s="1"/>
  <c r="AA48" i="99"/>
  <c r="AD48" i="99" s="1"/>
  <c r="AE48" i="99" s="1"/>
  <c r="AA47" i="99"/>
  <c r="AB47" i="99" s="1"/>
  <c r="AC47" i="99" s="1"/>
  <c r="AA46" i="99"/>
  <c r="AD46" i="99" s="1"/>
  <c r="AE46" i="99" s="1"/>
  <c r="AA45" i="99"/>
  <c r="AD44" i="99"/>
  <c r="AD43" i="99" s="1"/>
  <c r="AB44" i="99"/>
  <c r="AB43" i="99" s="1"/>
  <c r="AA40" i="99"/>
  <c r="AD40" i="99" s="1"/>
  <c r="AE40" i="99" s="1"/>
  <c r="AA39" i="99"/>
  <c r="AA38" i="99"/>
  <c r="AD38" i="99" s="1"/>
  <c r="AE38" i="99" s="1"/>
  <c r="AA37" i="99"/>
  <c r="AD37" i="99" s="1"/>
  <c r="AE37" i="99" s="1"/>
  <c r="AA36" i="99"/>
  <c r="AD36" i="99" s="1"/>
  <c r="AE36" i="99" s="1"/>
  <c r="AA35" i="99"/>
  <c r="AD35" i="99" s="1"/>
  <c r="AE35" i="99" s="1"/>
  <c r="AA34" i="99"/>
  <c r="AB34" i="99" s="1"/>
  <c r="AC34" i="99" s="1"/>
  <c r="AA33" i="99"/>
  <c r="AD33" i="99" s="1"/>
  <c r="AE33" i="99" s="1"/>
  <c r="X32" i="99"/>
  <c r="AA32" i="99" s="1"/>
  <c r="W32" i="99"/>
  <c r="V32" i="99"/>
  <c r="U32" i="99"/>
  <c r="T32" i="99"/>
  <c r="S32" i="99"/>
  <c r="R32" i="99"/>
  <c r="Q32" i="99"/>
  <c r="P32" i="99"/>
  <c r="O32" i="99"/>
  <c r="N32" i="99"/>
  <c r="M32" i="99"/>
  <c r="L32" i="99"/>
  <c r="K32" i="99"/>
  <c r="J32" i="99"/>
  <c r="I32" i="99"/>
  <c r="H32" i="99"/>
  <c r="G32" i="99"/>
  <c r="F32" i="99"/>
  <c r="E32" i="99"/>
  <c r="D32" i="99"/>
  <c r="C32" i="99"/>
  <c r="B32" i="99"/>
  <c r="AA31" i="99"/>
  <c r="AD31" i="99" s="1"/>
  <c r="AE31" i="99" s="1"/>
  <c r="AA30" i="99"/>
  <c r="AD30" i="99" s="1"/>
  <c r="AE30" i="99" s="1"/>
  <c r="AA29" i="99"/>
  <c r="AB29" i="99" s="1"/>
  <c r="AC29" i="99" s="1"/>
  <c r="AA28" i="99"/>
  <c r="AD28" i="99" s="1"/>
  <c r="AE28" i="99" s="1"/>
  <c r="AA27" i="99"/>
  <c r="AD27" i="99" s="1"/>
  <c r="AE27" i="99" s="1"/>
  <c r="AA26" i="99"/>
  <c r="AD26" i="99" s="1"/>
  <c r="AE26" i="99" s="1"/>
  <c r="AA25" i="99"/>
  <c r="AD25" i="99" s="1"/>
  <c r="AE25" i="99" s="1"/>
  <c r="AA24" i="99"/>
  <c r="AD24" i="99" s="1"/>
  <c r="AE24" i="99" s="1"/>
  <c r="AA23" i="99"/>
  <c r="AD23" i="99" s="1"/>
  <c r="AE23" i="99" s="1"/>
  <c r="AA22" i="99"/>
  <c r="AD22" i="99" s="1"/>
  <c r="AE22" i="99" s="1"/>
  <c r="AA21" i="99"/>
  <c r="AB21" i="99" s="1"/>
  <c r="AC21" i="99" s="1"/>
  <c r="AA20" i="99"/>
  <c r="AD20" i="99" s="1"/>
  <c r="AE20" i="99" s="1"/>
  <c r="AA19" i="99"/>
  <c r="AD19" i="99" s="1"/>
  <c r="AE19" i="99" s="1"/>
  <c r="AA18" i="99"/>
  <c r="AD18" i="99" s="1"/>
  <c r="AE18" i="99" s="1"/>
  <c r="AA17" i="99"/>
  <c r="AA2" i="99" s="1"/>
  <c r="AD16" i="99"/>
  <c r="AD15" i="99" s="1"/>
  <c r="AB16" i="99"/>
  <c r="AB15" i="99" s="1"/>
  <c r="X12" i="99" a="1"/>
  <c r="X12" i="99" s="1"/>
  <c r="AA11" i="99" s="1"/>
  <c r="B194" i="83" s="1"/>
  <c r="W12" i="99" a="1"/>
  <c r="W12" i="99" s="1"/>
  <c r="V12" i="99" a="1"/>
  <c r="V12" i="99" s="1"/>
  <c r="U12" i="99" a="1"/>
  <c r="U12" i="99" s="1"/>
  <c r="T12" i="99" a="1"/>
  <c r="T12" i="99" s="1"/>
  <c r="S12" i="99" a="1"/>
  <c r="S12" i="99" s="1"/>
  <c r="R12" i="99" a="1"/>
  <c r="R12" i="99" s="1"/>
  <c r="Q12" i="99" a="1"/>
  <c r="Q12" i="99" s="1"/>
  <c r="P12" i="99" a="1"/>
  <c r="P12" i="99" s="1"/>
  <c r="O12" i="99" a="1"/>
  <c r="O12" i="99" s="1"/>
  <c r="N12" i="99" a="1"/>
  <c r="N12" i="99" s="1"/>
  <c r="M12" i="99" a="1"/>
  <c r="M12" i="99" s="1"/>
  <c r="L12" i="99" a="1"/>
  <c r="L12" i="99" s="1"/>
  <c r="K12" i="99" a="1"/>
  <c r="K12" i="99" s="1"/>
  <c r="J12" i="99" a="1"/>
  <c r="J12" i="99" s="1"/>
  <c r="I12" i="99" a="1"/>
  <c r="I12" i="99" s="1"/>
  <c r="H12" i="99" a="1"/>
  <c r="H12" i="99" s="1"/>
  <c r="G12" i="99" a="1"/>
  <c r="G12" i="99" s="1"/>
  <c r="F12" i="99" a="1"/>
  <c r="F12" i="99" s="1"/>
  <c r="E12" i="99" a="1"/>
  <c r="E12" i="99" s="1"/>
  <c r="D12" i="99" a="1"/>
  <c r="D12" i="99" s="1"/>
  <c r="C12" i="99" a="1"/>
  <c r="C12" i="99" s="1"/>
  <c r="B12" i="99" a="1"/>
  <c r="B12" i="99" s="1"/>
  <c r="X11" i="99" a="1"/>
  <c r="X11" i="99" s="1"/>
  <c r="AA10" i="99" s="1"/>
  <c r="B193" i="83" s="1"/>
  <c r="W11" i="99" a="1"/>
  <c r="W11" i="99" s="1"/>
  <c r="V11" i="99" a="1"/>
  <c r="V11" i="99" s="1"/>
  <c r="U11" i="99" a="1"/>
  <c r="U11" i="99" s="1"/>
  <c r="T11" i="99" a="1"/>
  <c r="T11" i="99" s="1"/>
  <c r="S11" i="99" a="1"/>
  <c r="S11" i="99" s="1"/>
  <c r="R11" i="99" a="1"/>
  <c r="R11" i="99" s="1"/>
  <c r="Q11" i="99" a="1"/>
  <c r="Q11" i="99" s="1"/>
  <c r="P11" i="99" a="1"/>
  <c r="P11" i="99" s="1"/>
  <c r="O11" i="99" a="1"/>
  <c r="O11" i="99" s="1"/>
  <c r="N11" i="99" a="1"/>
  <c r="N11" i="99" s="1"/>
  <c r="M11" i="99" a="1"/>
  <c r="M11" i="99" s="1"/>
  <c r="L11" i="99" a="1"/>
  <c r="L11" i="99" s="1"/>
  <c r="K11" i="99" a="1"/>
  <c r="K11" i="99" s="1"/>
  <c r="J11" i="99" a="1"/>
  <c r="J11" i="99" s="1"/>
  <c r="I11" i="99" a="1"/>
  <c r="I11" i="99" s="1"/>
  <c r="H11" i="99" a="1"/>
  <c r="H11" i="99" s="1"/>
  <c r="G11" i="99" a="1"/>
  <c r="G11" i="99" s="1"/>
  <c r="F11" i="99" a="1"/>
  <c r="F11" i="99" s="1"/>
  <c r="E11" i="99" a="1"/>
  <c r="E11" i="99" s="1"/>
  <c r="D11" i="99" a="1"/>
  <c r="D11" i="99" s="1"/>
  <c r="C11" i="99" a="1"/>
  <c r="C11" i="99" s="1"/>
  <c r="B11" i="99" a="1"/>
  <c r="B11" i="99" s="1"/>
  <c r="X10" i="99" a="1"/>
  <c r="X10" i="99" s="1"/>
  <c r="AA9" i="99" s="1"/>
  <c r="B192" i="83" s="1"/>
  <c r="W10" i="99" a="1"/>
  <c r="W10" i="99" s="1"/>
  <c r="V10" i="99" a="1"/>
  <c r="V10" i="99" s="1"/>
  <c r="U10" i="99" a="1"/>
  <c r="U10" i="99" s="1"/>
  <c r="T10" i="99" a="1"/>
  <c r="T10" i="99" s="1"/>
  <c r="S10" i="99" a="1"/>
  <c r="S10" i="99" s="1"/>
  <c r="R10" i="99" a="1"/>
  <c r="R10" i="99" s="1"/>
  <c r="Q10" i="99" a="1"/>
  <c r="Q10" i="99" s="1"/>
  <c r="P10" i="99" a="1"/>
  <c r="P10" i="99" s="1"/>
  <c r="O10" i="99" a="1"/>
  <c r="O10" i="99" s="1"/>
  <c r="N10" i="99" a="1"/>
  <c r="N10" i="99" s="1"/>
  <c r="M10" i="99" a="1"/>
  <c r="M10" i="99" s="1"/>
  <c r="L10" i="99" a="1"/>
  <c r="L10" i="99" s="1"/>
  <c r="K10" i="99" a="1"/>
  <c r="K10" i="99" s="1"/>
  <c r="J10" i="99" a="1"/>
  <c r="J10" i="99" s="1"/>
  <c r="I10" i="99" a="1"/>
  <c r="I10" i="99" s="1"/>
  <c r="H10" i="99" a="1"/>
  <c r="H10" i="99" s="1"/>
  <c r="G10" i="99" a="1"/>
  <c r="G10" i="99" s="1"/>
  <c r="F10" i="99" a="1"/>
  <c r="F10" i="99" s="1"/>
  <c r="E10" i="99" a="1"/>
  <c r="E10" i="99" s="1"/>
  <c r="D10" i="99" a="1"/>
  <c r="D10" i="99" s="1"/>
  <c r="C10" i="99" a="1"/>
  <c r="C10" i="99" s="1"/>
  <c r="B10" i="99" a="1"/>
  <c r="B10" i="99" s="1"/>
  <c r="X9" i="99" a="1"/>
  <c r="X9" i="99" s="1"/>
  <c r="AA8" i="99" s="1"/>
  <c r="B191" i="83" s="1"/>
  <c r="W9" i="99" a="1"/>
  <c r="W9" i="99" s="1"/>
  <c r="W5" i="99" s="1" a="1"/>
  <c r="W5" i="99" s="1"/>
  <c r="V9" i="99" a="1"/>
  <c r="V9" i="99" s="1"/>
  <c r="V5" i="99" s="1" a="1"/>
  <c r="V5" i="99" s="1"/>
  <c r="U9" i="99" a="1"/>
  <c r="U9" i="99" s="1"/>
  <c r="U5" i="99" s="1" a="1"/>
  <c r="U5" i="99" s="1"/>
  <c r="T9" i="99" a="1"/>
  <c r="T9" i="99" s="1"/>
  <c r="T5" i="99" s="1" a="1"/>
  <c r="T5" i="99" s="1"/>
  <c r="S9" i="99" a="1"/>
  <c r="S9" i="99" s="1"/>
  <c r="S5" i="99" s="1" a="1"/>
  <c r="S5" i="99" s="1"/>
  <c r="R9" i="99" a="1"/>
  <c r="R9" i="99" s="1"/>
  <c r="R5" i="99" s="1" a="1"/>
  <c r="R5" i="99" s="1"/>
  <c r="Q9" i="99" a="1"/>
  <c r="Q9" i="99" s="1"/>
  <c r="Q5" i="99" s="1" a="1"/>
  <c r="Q5" i="99" s="1"/>
  <c r="P9" i="99" a="1"/>
  <c r="P9" i="99" s="1"/>
  <c r="P5" i="99" s="1" a="1"/>
  <c r="P5" i="99" s="1"/>
  <c r="O9" i="99" a="1"/>
  <c r="O9" i="99" s="1"/>
  <c r="O5" i="99" s="1" a="1"/>
  <c r="O5" i="99" s="1"/>
  <c r="N9" i="99" a="1"/>
  <c r="N9" i="99" s="1"/>
  <c r="N5" i="99" s="1" a="1"/>
  <c r="N5" i="99" s="1"/>
  <c r="M9" i="99" a="1"/>
  <c r="M9" i="99" s="1"/>
  <c r="M5" i="99" s="1" a="1"/>
  <c r="M5" i="99" s="1"/>
  <c r="L9" i="99" a="1"/>
  <c r="L9" i="99" s="1"/>
  <c r="L5" i="99" s="1" a="1"/>
  <c r="L5" i="99" s="1"/>
  <c r="K9" i="99" a="1"/>
  <c r="K9" i="99" s="1"/>
  <c r="K5" i="99" s="1" a="1"/>
  <c r="K5" i="99" s="1"/>
  <c r="J9" i="99" a="1"/>
  <c r="J9" i="99" s="1"/>
  <c r="J5" i="99" s="1" a="1"/>
  <c r="J5" i="99" s="1"/>
  <c r="I9" i="99" a="1"/>
  <c r="I9" i="99" s="1"/>
  <c r="I5" i="99" s="1" a="1"/>
  <c r="I5" i="99" s="1"/>
  <c r="H9" i="99" a="1"/>
  <c r="H9" i="99" s="1"/>
  <c r="H5" i="99" s="1" a="1"/>
  <c r="H5" i="99" s="1"/>
  <c r="G9" i="99" a="1"/>
  <c r="G9" i="99" s="1"/>
  <c r="G5" i="99" s="1" a="1"/>
  <c r="G5" i="99" s="1"/>
  <c r="F9" i="99" a="1"/>
  <c r="F9" i="99" s="1"/>
  <c r="F5" i="99" s="1" a="1"/>
  <c r="F5" i="99" s="1"/>
  <c r="E9" i="99" a="1"/>
  <c r="E9" i="99" s="1"/>
  <c r="E5" i="99" s="1" a="1"/>
  <c r="E5" i="99" s="1"/>
  <c r="D9" i="99" a="1"/>
  <c r="D9" i="99" s="1"/>
  <c r="D5" i="99" s="1" a="1"/>
  <c r="D5" i="99" s="1"/>
  <c r="C9" i="99" a="1"/>
  <c r="C9" i="99" s="1"/>
  <c r="C5" i="99" s="1" a="1"/>
  <c r="C5" i="99" s="1"/>
  <c r="B9" i="99" a="1"/>
  <c r="B9" i="99" s="1"/>
  <c r="B5" i="99" s="1" a="1"/>
  <c r="B5" i="99" s="1"/>
  <c r="X8" i="99" a="1"/>
  <c r="X8" i="99" s="1"/>
  <c r="AA7" i="99" s="1"/>
  <c r="B190" i="83" s="1"/>
  <c r="W8" i="99" a="1"/>
  <c r="W8" i="99" s="1"/>
  <c r="V8" i="99" a="1"/>
  <c r="V8" i="99" s="1"/>
  <c r="U8" i="99" a="1"/>
  <c r="U8" i="99" s="1"/>
  <c r="T8" i="99" a="1"/>
  <c r="T8" i="99" s="1"/>
  <c r="S8" i="99" a="1"/>
  <c r="S8" i="99" s="1"/>
  <c r="R8" i="99" a="1"/>
  <c r="R8" i="99" s="1"/>
  <c r="Q8" i="99" a="1"/>
  <c r="Q8" i="99" s="1"/>
  <c r="P8" i="99" a="1"/>
  <c r="P8" i="99" s="1"/>
  <c r="O8" i="99" a="1"/>
  <c r="O8" i="99" s="1"/>
  <c r="N8" i="99" a="1"/>
  <c r="N8" i="99" s="1"/>
  <c r="M8" i="99" a="1"/>
  <c r="M8" i="99" s="1"/>
  <c r="L8" i="99" a="1"/>
  <c r="L8" i="99" s="1"/>
  <c r="K8" i="99" a="1"/>
  <c r="K8" i="99" s="1"/>
  <c r="J8" i="99" a="1"/>
  <c r="J8" i="99" s="1"/>
  <c r="I8" i="99" a="1"/>
  <c r="I8" i="99" s="1"/>
  <c r="H8" i="99" a="1"/>
  <c r="H8" i="99" s="1"/>
  <c r="G8" i="99" a="1"/>
  <c r="G8" i="99" s="1"/>
  <c r="F8" i="99" a="1"/>
  <c r="F8" i="99" s="1"/>
  <c r="E8" i="99" a="1"/>
  <c r="E8" i="99" s="1"/>
  <c r="D8" i="99" a="1"/>
  <c r="D8" i="99" s="1"/>
  <c r="C8" i="99" a="1"/>
  <c r="C8" i="99" s="1"/>
  <c r="B8" i="99" a="1"/>
  <c r="B8" i="99" s="1"/>
  <c r="X7" i="99"/>
  <c r="W7" i="99"/>
  <c r="V7" i="99"/>
  <c r="U7" i="99"/>
  <c r="T7" i="99"/>
  <c r="S7" i="99"/>
  <c r="R7" i="99"/>
  <c r="Q7" i="99"/>
  <c r="P7" i="99"/>
  <c r="O7" i="99"/>
  <c r="N7" i="99"/>
  <c r="M7" i="99"/>
  <c r="L7" i="99"/>
  <c r="K7" i="99"/>
  <c r="J7" i="99"/>
  <c r="I7" i="99"/>
  <c r="H7" i="99"/>
  <c r="G7" i="99"/>
  <c r="F7" i="99"/>
  <c r="E7" i="99"/>
  <c r="D7" i="99"/>
  <c r="C7" i="99"/>
  <c r="B7" i="99"/>
  <c r="A7" i="99" a="1"/>
  <c r="A7" i="99" s="1"/>
  <c r="Z1" i="99" s="1"/>
  <c r="AB148" i="97"/>
  <c r="AE148" i="97" s="1"/>
  <c r="AF148" i="97" s="1"/>
  <c r="AB147" i="97"/>
  <c r="AE147" i="97" s="1"/>
  <c r="AF147" i="97" s="1"/>
  <c r="AB146" i="97"/>
  <c r="AE146" i="97" s="1"/>
  <c r="AF146" i="97" s="1"/>
  <c r="AB145" i="97"/>
  <c r="AE145" i="97" s="1"/>
  <c r="AF145" i="97" s="1"/>
  <c r="AB143" i="97"/>
  <c r="AE143" i="97" s="1"/>
  <c r="AF143" i="97" s="1"/>
  <c r="AB142" i="97"/>
  <c r="AE142" i="97" s="1"/>
  <c r="AF142" i="97" s="1"/>
  <c r="AB141" i="97"/>
  <c r="AC141" i="97" s="1"/>
  <c r="AD141" i="97" s="1"/>
  <c r="AB140" i="97"/>
  <c r="AE140" i="97" s="1"/>
  <c r="AF140" i="97" s="1"/>
  <c r="AB139" i="97"/>
  <c r="AE139" i="97" s="1"/>
  <c r="AF139" i="97" s="1"/>
  <c r="AB138" i="97"/>
  <c r="AC138" i="97" s="1"/>
  <c r="AD138" i="97" s="1"/>
  <c r="AB137" i="97"/>
  <c r="AE137" i="97" s="1"/>
  <c r="AF137" i="97" s="1"/>
  <c r="AB136" i="97"/>
  <c r="AC136" i="97" s="1"/>
  <c r="AD136" i="97" s="1"/>
  <c r="AB135" i="97"/>
  <c r="AE135" i="97" s="1"/>
  <c r="AF135" i="97" s="1"/>
  <c r="AB134" i="97"/>
  <c r="AC134" i="97" s="1"/>
  <c r="AD134" i="97" s="1"/>
  <c r="AB133" i="97"/>
  <c r="AC133" i="97" s="1"/>
  <c r="AD133" i="97" s="1"/>
  <c r="AB132" i="97"/>
  <c r="AE132" i="97" s="1"/>
  <c r="AF132" i="97" s="1"/>
  <c r="AB131" i="97"/>
  <c r="AE131" i="97" s="1"/>
  <c r="AF131" i="97" s="1"/>
  <c r="AB130" i="97"/>
  <c r="AC130" i="97" s="1"/>
  <c r="AD130" i="97" s="1"/>
  <c r="AB129" i="97"/>
  <c r="AE128" i="97"/>
  <c r="AE127" i="97" s="1"/>
  <c r="AC128" i="97"/>
  <c r="AC127" i="97" s="1"/>
  <c r="AB120" i="97"/>
  <c r="AE120" i="97" s="1"/>
  <c r="AF120" i="97" s="1"/>
  <c r="AB119" i="97"/>
  <c r="AE119" i="97" s="1"/>
  <c r="AF119" i="97" s="1"/>
  <c r="AB118" i="97"/>
  <c r="AC118" i="97" s="1"/>
  <c r="AD118" i="97" s="1"/>
  <c r="AB117" i="97"/>
  <c r="AE117" i="97" s="1"/>
  <c r="AF117" i="97" s="1"/>
  <c r="AB115" i="97"/>
  <c r="AE115" i="97" s="1"/>
  <c r="AF115" i="97" s="1"/>
  <c r="AB114" i="97"/>
  <c r="AE114" i="97" s="1"/>
  <c r="AF114" i="97" s="1"/>
  <c r="AB113" i="97"/>
  <c r="AC113" i="97" s="1"/>
  <c r="AD113" i="97" s="1"/>
  <c r="AB112" i="97"/>
  <c r="AE112" i="97" s="1"/>
  <c r="AF112" i="97" s="1"/>
  <c r="AB111" i="97"/>
  <c r="AE111" i="97" s="1"/>
  <c r="AF111" i="97" s="1"/>
  <c r="AB110" i="97"/>
  <c r="AC110" i="97" s="1"/>
  <c r="AD110" i="97" s="1"/>
  <c r="AB109" i="97"/>
  <c r="AE109" i="97" s="1"/>
  <c r="AF109" i="97" s="1"/>
  <c r="AB108" i="97"/>
  <c r="AC108" i="97" s="1"/>
  <c r="AD108" i="97" s="1"/>
  <c r="AB107" i="97"/>
  <c r="AE107" i="97" s="1"/>
  <c r="AF107" i="97" s="1"/>
  <c r="AB106" i="97"/>
  <c r="AC106" i="97" s="1"/>
  <c r="AD106" i="97" s="1"/>
  <c r="AB105" i="97"/>
  <c r="AC105" i="97" s="1"/>
  <c r="AD105" i="97" s="1"/>
  <c r="AB104" i="97"/>
  <c r="AE104" i="97" s="1"/>
  <c r="AF104" i="97" s="1"/>
  <c r="AB103" i="97"/>
  <c r="AE103" i="97" s="1"/>
  <c r="AF103" i="97" s="1"/>
  <c r="AB102" i="97"/>
  <c r="AC102" i="97" s="1"/>
  <c r="AD102" i="97" s="1"/>
  <c r="AB101" i="97"/>
  <c r="AE100" i="97"/>
  <c r="AE99" i="97" s="1"/>
  <c r="AC100" i="97"/>
  <c r="AC99" i="97" s="1"/>
  <c r="AB92" i="97"/>
  <c r="AE92" i="97" s="1"/>
  <c r="AF92" i="97" s="1"/>
  <c r="AB91" i="97"/>
  <c r="AE91" i="97" s="1"/>
  <c r="AF91" i="97" s="1"/>
  <c r="AB90" i="97"/>
  <c r="AC90" i="97" s="1"/>
  <c r="AD90" i="97" s="1"/>
  <c r="AB89" i="97"/>
  <c r="AE89" i="97" s="1"/>
  <c r="AF89" i="97" s="1"/>
  <c r="AB87" i="97"/>
  <c r="AE87" i="97" s="1"/>
  <c r="AF87" i="97" s="1"/>
  <c r="AB86" i="97"/>
  <c r="AE86" i="97" s="1"/>
  <c r="AF86" i="97" s="1"/>
  <c r="AB85" i="97"/>
  <c r="AC85" i="97" s="1"/>
  <c r="AD85" i="97" s="1"/>
  <c r="AB84" i="97"/>
  <c r="AE84" i="97" s="1"/>
  <c r="AF84" i="97" s="1"/>
  <c r="AB83" i="97"/>
  <c r="AE83" i="97" s="1"/>
  <c r="AF83" i="97" s="1"/>
  <c r="AB82" i="97"/>
  <c r="AE82" i="97" s="1"/>
  <c r="AF82" i="97" s="1"/>
  <c r="AB81" i="97"/>
  <c r="AE81" i="97" s="1"/>
  <c r="AF81" i="97" s="1"/>
  <c r="AB80" i="97"/>
  <c r="AC80" i="97" s="1"/>
  <c r="AD80" i="97" s="1"/>
  <c r="AB79" i="97"/>
  <c r="AE79" i="97" s="1"/>
  <c r="AF79" i="97" s="1"/>
  <c r="AB78" i="97"/>
  <c r="AE78" i="97" s="1"/>
  <c r="AF78" i="97" s="1"/>
  <c r="AB77" i="97"/>
  <c r="AC77" i="97" s="1"/>
  <c r="AD77" i="97" s="1"/>
  <c r="AB76" i="97"/>
  <c r="AE76" i="97" s="1"/>
  <c r="AF76" i="97" s="1"/>
  <c r="AB75" i="97"/>
  <c r="AE75" i="97" s="1"/>
  <c r="AF75" i="97" s="1"/>
  <c r="AB74" i="97"/>
  <c r="AC74" i="97" s="1"/>
  <c r="AD74" i="97" s="1"/>
  <c r="AB73" i="97"/>
  <c r="AE72" i="97"/>
  <c r="AE71" i="97" s="1"/>
  <c r="AC72" i="97"/>
  <c r="AC71" i="97" s="1"/>
  <c r="AB64" i="97"/>
  <c r="AE64" i="97" s="1"/>
  <c r="AF64" i="97" s="1"/>
  <c r="AB63" i="97"/>
  <c r="AE63" i="97" s="1"/>
  <c r="AF63" i="97" s="1"/>
  <c r="AB62" i="97"/>
  <c r="AC62" i="97" s="1"/>
  <c r="AD62" i="97" s="1"/>
  <c r="AB61" i="97"/>
  <c r="AE61" i="97" s="1"/>
  <c r="AF61" i="97" s="1"/>
  <c r="AB59" i="97"/>
  <c r="AE59" i="97" s="1"/>
  <c r="AF59" i="97" s="1"/>
  <c r="AB58" i="97"/>
  <c r="AE58" i="97" s="1"/>
  <c r="AF58" i="97" s="1"/>
  <c r="AB57" i="97"/>
  <c r="AC57" i="97" s="1"/>
  <c r="AD57" i="97" s="1"/>
  <c r="AB56" i="97"/>
  <c r="AE56" i="97" s="1"/>
  <c r="AF56" i="97" s="1"/>
  <c r="AB55" i="97"/>
  <c r="AE55" i="97" s="1"/>
  <c r="AF55" i="97" s="1"/>
  <c r="AB54" i="97"/>
  <c r="AE54" i="97" s="1"/>
  <c r="AF54" i="97" s="1"/>
  <c r="AB53" i="97"/>
  <c r="AE53" i="97" s="1"/>
  <c r="AF53" i="97" s="1"/>
  <c r="AB52" i="97"/>
  <c r="AC52" i="97" s="1"/>
  <c r="AD52" i="97" s="1"/>
  <c r="AB51" i="97"/>
  <c r="AE51" i="97" s="1"/>
  <c r="AF51" i="97" s="1"/>
  <c r="AB50" i="97"/>
  <c r="AC50" i="97" s="1"/>
  <c r="AD50" i="97" s="1"/>
  <c r="AB49" i="97"/>
  <c r="AC49" i="97" s="1"/>
  <c r="AD49" i="97" s="1"/>
  <c r="AB48" i="97"/>
  <c r="AE48" i="97" s="1"/>
  <c r="AF48" i="97" s="1"/>
  <c r="AB47" i="97"/>
  <c r="AE47" i="97" s="1"/>
  <c r="AF47" i="97" s="1"/>
  <c r="AB46" i="97"/>
  <c r="AC46" i="97" s="1"/>
  <c r="AD46" i="97" s="1"/>
  <c r="AB45" i="97"/>
  <c r="AE44" i="97"/>
  <c r="AE43" i="97" s="1"/>
  <c r="AC44" i="97"/>
  <c r="AC43" i="97" s="1"/>
  <c r="AB36" i="97"/>
  <c r="AE36" i="97" s="1"/>
  <c r="AF36" i="97" s="1"/>
  <c r="AB35" i="97"/>
  <c r="AE35" i="97" s="1"/>
  <c r="AF35" i="97" s="1"/>
  <c r="AB34" i="97"/>
  <c r="AC34" i="97" s="1"/>
  <c r="AD34" i="97" s="1"/>
  <c r="AB33" i="97"/>
  <c r="AE33" i="97" s="1"/>
  <c r="AF33" i="97" s="1"/>
  <c r="AB31" i="97"/>
  <c r="AE31" i="97" s="1"/>
  <c r="AF31" i="97" s="1"/>
  <c r="AB29" i="97"/>
  <c r="AC29" i="97" s="1"/>
  <c r="AD29" i="97" s="1"/>
  <c r="AB28" i="97"/>
  <c r="AE28" i="97" s="1"/>
  <c r="AF28" i="97" s="1"/>
  <c r="AB27" i="97"/>
  <c r="AE27" i="97" s="1"/>
  <c r="AF27" i="97" s="1"/>
  <c r="AB26" i="97"/>
  <c r="AE26" i="97" s="1"/>
  <c r="AF26" i="97" s="1"/>
  <c r="AB25" i="97"/>
  <c r="AE25" i="97" s="1"/>
  <c r="AF25" i="97" s="1"/>
  <c r="AB24" i="97"/>
  <c r="AC24" i="97" s="1"/>
  <c r="AD24" i="97" s="1"/>
  <c r="AB23" i="97"/>
  <c r="AE23" i="97" s="1"/>
  <c r="AF23" i="97" s="1"/>
  <c r="AB22" i="97"/>
  <c r="AC22" i="97" s="1"/>
  <c r="AD22" i="97" s="1"/>
  <c r="AB21" i="97"/>
  <c r="AC21" i="97" s="1"/>
  <c r="AD21" i="97" s="1"/>
  <c r="AB20" i="97"/>
  <c r="AE20" i="97" s="1"/>
  <c r="AF20" i="97" s="1"/>
  <c r="AB19" i="97"/>
  <c r="AE19" i="97" s="1"/>
  <c r="AF19" i="97" s="1"/>
  <c r="AB18" i="97"/>
  <c r="AE18" i="97" s="1"/>
  <c r="AF18" i="97" s="1"/>
  <c r="AB17" i="97"/>
  <c r="AB2" i="97" s="1"/>
  <c r="AE16" i="97"/>
  <c r="AE15" i="97" s="1"/>
  <c r="AC16" i="97"/>
  <c r="AC15" i="97" s="1"/>
  <c r="AA148" i="98"/>
  <c r="AD148" i="98" s="1"/>
  <c r="AE148" i="98" s="1"/>
  <c r="AA147" i="98"/>
  <c r="AD147" i="98" s="1"/>
  <c r="AE147" i="98" s="1"/>
  <c r="AA146" i="98"/>
  <c r="AD146" i="98" s="1"/>
  <c r="AE146" i="98" s="1"/>
  <c r="AA145" i="98"/>
  <c r="AD145" i="98" s="1"/>
  <c r="AE145" i="98" s="1"/>
  <c r="AA143" i="98"/>
  <c r="AD143" i="98" s="1"/>
  <c r="AE143" i="98" s="1"/>
  <c r="AA142" i="98"/>
  <c r="AB142" i="98" s="1"/>
  <c r="AC142" i="98" s="1"/>
  <c r="AA141" i="98"/>
  <c r="AB141" i="98" s="1"/>
  <c r="AC141" i="98" s="1"/>
  <c r="AA140" i="98"/>
  <c r="AD140" i="98" s="1"/>
  <c r="AE140" i="98" s="1"/>
  <c r="AA139" i="98"/>
  <c r="AD139" i="98" s="1"/>
  <c r="AE139" i="98" s="1"/>
  <c r="AA138" i="98"/>
  <c r="AD138" i="98" s="1"/>
  <c r="AE138" i="98" s="1"/>
  <c r="AA137" i="98"/>
  <c r="AD137" i="98" s="1"/>
  <c r="AE137" i="98" s="1"/>
  <c r="AA136" i="98"/>
  <c r="AD136" i="98" s="1"/>
  <c r="AE136" i="98" s="1"/>
  <c r="AA135" i="98"/>
  <c r="AD135" i="98" s="1"/>
  <c r="AE135" i="98" s="1"/>
  <c r="AA134" i="98"/>
  <c r="AD134" i="98" s="1"/>
  <c r="AE134" i="98" s="1"/>
  <c r="AA133" i="98"/>
  <c r="AB133" i="98" s="1"/>
  <c r="AC133" i="98" s="1"/>
  <c r="AA132" i="98"/>
  <c r="AD132" i="98" s="1"/>
  <c r="AE132" i="98" s="1"/>
  <c r="AA131" i="98"/>
  <c r="AD131" i="98" s="1"/>
  <c r="AE131" i="98" s="1"/>
  <c r="AA130" i="98"/>
  <c r="AD130" i="98" s="1"/>
  <c r="AE130" i="98" s="1"/>
  <c r="AA129" i="98"/>
  <c r="AD128" i="98"/>
  <c r="AD127" i="98" s="1"/>
  <c r="AB128" i="98"/>
  <c r="AB127" i="98" s="1"/>
  <c r="AA120" i="98"/>
  <c r="AD120" i="98" s="1"/>
  <c r="AE120" i="98" s="1"/>
  <c r="AA119" i="98"/>
  <c r="AD119" i="98" s="1"/>
  <c r="AE119" i="98" s="1"/>
  <c r="AA118" i="98"/>
  <c r="AD118" i="98" s="1"/>
  <c r="AE118" i="98" s="1"/>
  <c r="AA117" i="98"/>
  <c r="AD117" i="98" s="1"/>
  <c r="AE117" i="98" s="1"/>
  <c r="AA115" i="98"/>
  <c r="AB115" i="98" s="1"/>
  <c r="AC115" i="98" s="1"/>
  <c r="AA114" i="98"/>
  <c r="AD114" i="98" s="1"/>
  <c r="AE114" i="98" s="1"/>
  <c r="AA113" i="98"/>
  <c r="AD113" i="98" s="1"/>
  <c r="AE113" i="98" s="1"/>
  <c r="AA112" i="98"/>
  <c r="AD112" i="98" s="1"/>
  <c r="AE112" i="98" s="1"/>
  <c r="AA111" i="98"/>
  <c r="AD111" i="98" s="1"/>
  <c r="AE111" i="98" s="1"/>
  <c r="AA110" i="98"/>
  <c r="AD110" i="98" s="1"/>
  <c r="AE110" i="98" s="1"/>
  <c r="AA109" i="98"/>
  <c r="AD109" i="98" s="1"/>
  <c r="AE109" i="98" s="1"/>
  <c r="AA108" i="98"/>
  <c r="AD108" i="98" s="1"/>
  <c r="AE108" i="98" s="1"/>
  <c r="AA107" i="98"/>
  <c r="AB107" i="98" s="1"/>
  <c r="AC107" i="98" s="1"/>
  <c r="AA106" i="98"/>
  <c r="AD106" i="98" s="1"/>
  <c r="AE106" i="98" s="1"/>
  <c r="AA105" i="98"/>
  <c r="AD105" i="98" s="1"/>
  <c r="AE105" i="98" s="1"/>
  <c r="AA104" i="98"/>
  <c r="AD104" i="98" s="1"/>
  <c r="AE104" i="98" s="1"/>
  <c r="AA103" i="98"/>
  <c r="AD103" i="98" s="1"/>
  <c r="AE103" i="98" s="1"/>
  <c r="AA102" i="98"/>
  <c r="AB102" i="98" s="1"/>
  <c r="AC102" i="98" s="1"/>
  <c r="AA101" i="98"/>
  <c r="AD100" i="98"/>
  <c r="AD99" i="98" s="1"/>
  <c r="AB100" i="98"/>
  <c r="AB99" i="98" s="1"/>
  <c r="AA92" i="98"/>
  <c r="AD92" i="98" s="1"/>
  <c r="AE92" i="98" s="1"/>
  <c r="AA91" i="98"/>
  <c r="AD91" i="98" s="1"/>
  <c r="AE91" i="98" s="1"/>
  <c r="AA90" i="98"/>
  <c r="AD90" i="98" s="1"/>
  <c r="AE90" i="98" s="1"/>
  <c r="AA89" i="98"/>
  <c r="AD89" i="98" s="1"/>
  <c r="AE89" i="98" s="1"/>
  <c r="AA87" i="98"/>
  <c r="AB87" i="98" s="1"/>
  <c r="AC87" i="98" s="1"/>
  <c r="AA86" i="98"/>
  <c r="AD86" i="98" s="1"/>
  <c r="AE86" i="98" s="1"/>
  <c r="AA85" i="98"/>
  <c r="AD85" i="98" s="1"/>
  <c r="AE85" i="98" s="1"/>
  <c r="AA84" i="98"/>
  <c r="AD84" i="98" s="1"/>
  <c r="AE84" i="98" s="1"/>
  <c r="AA83" i="98"/>
  <c r="AD83" i="98" s="1"/>
  <c r="AE83" i="98" s="1"/>
  <c r="AA82" i="98"/>
  <c r="AD82" i="98" s="1"/>
  <c r="AE82" i="98" s="1"/>
  <c r="AA81" i="98"/>
  <c r="AD81" i="98" s="1"/>
  <c r="AE81" i="98" s="1"/>
  <c r="AA80" i="98"/>
  <c r="AB80" i="98" s="1"/>
  <c r="AC80" i="98" s="1"/>
  <c r="AA79" i="98"/>
  <c r="AB79" i="98" s="1"/>
  <c r="AC79" i="98" s="1"/>
  <c r="AA78" i="98"/>
  <c r="AD78" i="98" s="1"/>
  <c r="AE78" i="98" s="1"/>
  <c r="AA77" i="98"/>
  <c r="AD77" i="98" s="1"/>
  <c r="AE77" i="98" s="1"/>
  <c r="AA76" i="98"/>
  <c r="AD76" i="98" s="1"/>
  <c r="AE76" i="98" s="1"/>
  <c r="AA75" i="98"/>
  <c r="AD75" i="98" s="1"/>
  <c r="AE75" i="98" s="1"/>
  <c r="AA74" i="98"/>
  <c r="AD74" i="98" s="1"/>
  <c r="AE74" i="98" s="1"/>
  <c r="AA73" i="98"/>
  <c r="AD72" i="98"/>
  <c r="AD71" i="98" s="1"/>
  <c r="AB72" i="98"/>
  <c r="AB71" i="98" s="1"/>
  <c r="AA64" i="98"/>
  <c r="AD64" i="98" s="1"/>
  <c r="AE64" i="98" s="1"/>
  <c r="AA63" i="98"/>
  <c r="AD63" i="98" s="1"/>
  <c r="AE63" i="98" s="1"/>
  <c r="AA62" i="98"/>
  <c r="AB62" i="98" s="1"/>
  <c r="AC62" i="98" s="1"/>
  <c r="AA61" i="98"/>
  <c r="AD61" i="98" s="1"/>
  <c r="AE61" i="98" s="1"/>
  <c r="AA59" i="98"/>
  <c r="AB59" i="98" s="1"/>
  <c r="AC59" i="98" s="1"/>
  <c r="AA58" i="98"/>
  <c r="AD58" i="98" s="1"/>
  <c r="AE58" i="98" s="1"/>
  <c r="AA57" i="98"/>
  <c r="AB57" i="98" s="1"/>
  <c r="AC57" i="98" s="1"/>
  <c r="AA56" i="98"/>
  <c r="AD56" i="98" s="1"/>
  <c r="AE56" i="98" s="1"/>
  <c r="AA55" i="98"/>
  <c r="AD55" i="98" s="1"/>
  <c r="AE55" i="98" s="1"/>
  <c r="AA54" i="98"/>
  <c r="AD54" i="98" s="1"/>
  <c r="AE54" i="98" s="1"/>
  <c r="AA53" i="98"/>
  <c r="AD53" i="98" s="1"/>
  <c r="AE53" i="98" s="1"/>
  <c r="AA52" i="98"/>
  <c r="AB52" i="98" s="1"/>
  <c r="AC52" i="98" s="1"/>
  <c r="AA51" i="98"/>
  <c r="AB51" i="98" s="1"/>
  <c r="AC51" i="98" s="1"/>
  <c r="AA50" i="98"/>
  <c r="AD50" i="98" s="1"/>
  <c r="AE50" i="98" s="1"/>
  <c r="AA49" i="98"/>
  <c r="AB49" i="98" s="1"/>
  <c r="AC49" i="98" s="1"/>
  <c r="AA48" i="98"/>
  <c r="AD48" i="98" s="1"/>
  <c r="AE48" i="98" s="1"/>
  <c r="AA47" i="98"/>
  <c r="AD47" i="98" s="1"/>
  <c r="AE47" i="98" s="1"/>
  <c r="AA46" i="98"/>
  <c r="AB46" i="98" s="1"/>
  <c r="AC46" i="98" s="1"/>
  <c r="AA45" i="98"/>
  <c r="AD44" i="98"/>
  <c r="AD43" i="98" s="1"/>
  <c r="AB44" i="98"/>
  <c r="AB43" i="98" s="1"/>
  <c r="AA36" i="98"/>
  <c r="AD36" i="98" s="1"/>
  <c r="AE36" i="98" s="1"/>
  <c r="AA35" i="98"/>
  <c r="AD35" i="98" s="1"/>
  <c r="AE35" i="98" s="1"/>
  <c r="AA34" i="98"/>
  <c r="AD34" i="98" s="1"/>
  <c r="AE34" i="98" s="1"/>
  <c r="AA33" i="98"/>
  <c r="AB33" i="98" s="1"/>
  <c r="AC33" i="98" s="1"/>
  <c r="AA31" i="98"/>
  <c r="AB31" i="98" s="1"/>
  <c r="AC31" i="98" s="1"/>
  <c r="AA30" i="98"/>
  <c r="AD30" i="98" s="1"/>
  <c r="AE30" i="98" s="1"/>
  <c r="AA29" i="98"/>
  <c r="AD29" i="98" s="1"/>
  <c r="AE29" i="98" s="1"/>
  <c r="AA28" i="98"/>
  <c r="AD28" i="98" s="1"/>
  <c r="AE28" i="98" s="1"/>
  <c r="AA27" i="98"/>
  <c r="AD27" i="98" s="1"/>
  <c r="AE27" i="98" s="1"/>
  <c r="AA26" i="98"/>
  <c r="AD26" i="98" s="1"/>
  <c r="AE26" i="98" s="1"/>
  <c r="AA25" i="98"/>
  <c r="AD25" i="98" s="1"/>
  <c r="AE25" i="98" s="1"/>
  <c r="AA24" i="98"/>
  <c r="AD24" i="98" s="1"/>
  <c r="AE24" i="98" s="1"/>
  <c r="AA23" i="98"/>
  <c r="AB23" i="98" s="1"/>
  <c r="AC23" i="98" s="1"/>
  <c r="AA22" i="98"/>
  <c r="AD22" i="98" s="1"/>
  <c r="AE22" i="98" s="1"/>
  <c r="AA21" i="98"/>
  <c r="AD21" i="98" s="1"/>
  <c r="AE21" i="98" s="1"/>
  <c r="AA20" i="98"/>
  <c r="AD20" i="98" s="1"/>
  <c r="AE20" i="98" s="1"/>
  <c r="AA19" i="98"/>
  <c r="AD19" i="98" s="1"/>
  <c r="AE19" i="98" s="1"/>
  <c r="AA18" i="98"/>
  <c r="AD18" i="98" s="1"/>
  <c r="AE18" i="98" s="1"/>
  <c r="AD16" i="98"/>
  <c r="AD15" i="98" s="1"/>
  <c r="AB16" i="98"/>
  <c r="AB15" i="98" s="1"/>
  <c r="B32" i="98"/>
  <c r="X152" i="98"/>
  <c r="AA152" i="98" s="1"/>
  <c r="W152" i="98"/>
  <c r="V152" i="98"/>
  <c r="U152" i="98"/>
  <c r="T152" i="98"/>
  <c r="S152" i="98"/>
  <c r="R152" i="98"/>
  <c r="Q152" i="98"/>
  <c r="P152" i="98"/>
  <c r="O152" i="98"/>
  <c r="N152" i="98"/>
  <c r="M152" i="98"/>
  <c r="L152" i="98"/>
  <c r="K152" i="98"/>
  <c r="J152" i="98"/>
  <c r="I152" i="98"/>
  <c r="H152" i="98"/>
  <c r="G152" i="98"/>
  <c r="F152" i="98"/>
  <c r="E152" i="98"/>
  <c r="D152" i="98"/>
  <c r="C152" i="98"/>
  <c r="B152" i="98"/>
  <c r="X151" i="98"/>
  <c r="AA151" i="98" s="1"/>
  <c r="W151" i="98"/>
  <c r="V151" i="98"/>
  <c r="U151" i="98"/>
  <c r="T151" i="98"/>
  <c r="S151" i="98"/>
  <c r="R151" i="98"/>
  <c r="Q151" i="98"/>
  <c r="P151" i="98"/>
  <c r="O151" i="98"/>
  <c r="N151" i="98"/>
  <c r="M151" i="98"/>
  <c r="L151" i="98"/>
  <c r="K151" i="98"/>
  <c r="J151" i="98"/>
  <c r="I151" i="98"/>
  <c r="H151" i="98"/>
  <c r="G151" i="98"/>
  <c r="F151" i="98"/>
  <c r="E151" i="98"/>
  <c r="D151" i="98"/>
  <c r="C151" i="98"/>
  <c r="B151" i="98"/>
  <c r="X150" i="98"/>
  <c r="AA150" i="98" s="1"/>
  <c r="W150" i="98"/>
  <c r="V150" i="98"/>
  <c r="U150" i="98"/>
  <c r="T150" i="98"/>
  <c r="S150" i="98"/>
  <c r="R150" i="98"/>
  <c r="Q150" i="98"/>
  <c r="P150" i="98"/>
  <c r="O150" i="98"/>
  <c r="N150" i="98"/>
  <c r="M150" i="98"/>
  <c r="L150" i="98"/>
  <c r="K150" i="98"/>
  <c r="J150" i="98"/>
  <c r="I150" i="98"/>
  <c r="H150" i="98"/>
  <c r="G150" i="98"/>
  <c r="F150" i="98"/>
  <c r="E150" i="98"/>
  <c r="D150" i="98"/>
  <c r="C150" i="98"/>
  <c r="B150" i="98"/>
  <c r="X149" i="98"/>
  <c r="AA149" i="98" s="1"/>
  <c r="W149" i="98"/>
  <c r="V149" i="98"/>
  <c r="U149" i="98"/>
  <c r="T149" i="98"/>
  <c r="S149" i="98"/>
  <c r="R149" i="98"/>
  <c r="Q149" i="98"/>
  <c r="P149" i="98"/>
  <c r="O149" i="98"/>
  <c r="N149" i="98"/>
  <c r="M149" i="98"/>
  <c r="L149" i="98"/>
  <c r="K149" i="98"/>
  <c r="J149" i="98"/>
  <c r="I149" i="98"/>
  <c r="H149" i="98"/>
  <c r="G149" i="98"/>
  <c r="F149" i="98"/>
  <c r="E149" i="98"/>
  <c r="D149" i="98"/>
  <c r="C149" i="98"/>
  <c r="B149" i="98"/>
  <c r="X144" i="98"/>
  <c r="AA144" i="98" s="1"/>
  <c r="W144" i="98"/>
  <c r="V144" i="98"/>
  <c r="U144" i="98"/>
  <c r="T144" i="98"/>
  <c r="S144" i="98"/>
  <c r="R144" i="98"/>
  <c r="Q144" i="98"/>
  <c r="P144" i="98"/>
  <c r="O144" i="98"/>
  <c r="N144" i="98"/>
  <c r="M144" i="98"/>
  <c r="L144" i="98"/>
  <c r="K144" i="98"/>
  <c r="J144" i="98"/>
  <c r="I144" i="98"/>
  <c r="H144" i="98"/>
  <c r="G144" i="98"/>
  <c r="F144" i="98"/>
  <c r="E144" i="98"/>
  <c r="D144" i="98"/>
  <c r="C144" i="98"/>
  <c r="B144" i="98"/>
  <c r="X124" i="98"/>
  <c r="AA124" i="98" s="1"/>
  <c r="W124" i="98"/>
  <c r="V124" i="98"/>
  <c r="U124" i="98"/>
  <c r="T124" i="98"/>
  <c r="S124" i="98"/>
  <c r="R124" i="98"/>
  <c r="Q124" i="98"/>
  <c r="P124" i="98"/>
  <c r="O124" i="98"/>
  <c r="N124" i="98"/>
  <c r="M124" i="98"/>
  <c r="L124" i="98"/>
  <c r="K124" i="98"/>
  <c r="J124" i="98"/>
  <c r="I124" i="98"/>
  <c r="H124" i="98"/>
  <c r="G124" i="98"/>
  <c r="F124" i="98"/>
  <c r="E124" i="98"/>
  <c r="D124" i="98"/>
  <c r="C124" i="98"/>
  <c r="B124" i="98"/>
  <c r="X123" i="98"/>
  <c r="AA123" i="98" s="1"/>
  <c r="W123" i="98"/>
  <c r="V123" i="98"/>
  <c r="U123" i="98"/>
  <c r="T123" i="98"/>
  <c r="S123" i="98"/>
  <c r="R123" i="98"/>
  <c r="Q123" i="98"/>
  <c r="P123" i="98"/>
  <c r="O123" i="98"/>
  <c r="N123" i="98"/>
  <c r="M123" i="98"/>
  <c r="L123" i="98"/>
  <c r="K123" i="98"/>
  <c r="J123" i="98"/>
  <c r="I123" i="98"/>
  <c r="H123" i="98"/>
  <c r="G123" i="98"/>
  <c r="F123" i="98"/>
  <c r="E123" i="98"/>
  <c r="D123" i="98"/>
  <c r="C123" i="98"/>
  <c r="B123" i="98"/>
  <c r="X122" i="98"/>
  <c r="AA122" i="98" s="1"/>
  <c r="W122" i="98"/>
  <c r="V122" i="98"/>
  <c r="U122" i="98"/>
  <c r="T122" i="98"/>
  <c r="S122" i="98"/>
  <c r="R122" i="98"/>
  <c r="Q122" i="98"/>
  <c r="P122" i="98"/>
  <c r="O122" i="98"/>
  <c r="N122" i="98"/>
  <c r="M122" i="98"/>
  <c r="L122" i="98"/>
  <c r="K122" i="98"/>
  <c r="J122" i="98"/>
  <c r="I122" i="98"/>
  <c r="H122" i="98"/>
  <c r="G122" i="98"/>
  <c r="F122" i="98"/>
  <c r="E122" i="98"/>
  <c r="D122" i="98"/>
  <c r="C122" i="98"/>
  <c r="B122" i="98"/>
  <c r="X121" i="98"/>
  <c r="AA121" i="98" s="1"/>
  <c r="W121" i="98"/>
  <c r="V121" i="98"/>
  <c r="U121" i="98"/>
  <c r="T121" i="98"/>
  <c r="S121" i="98"/>
  <c r="R121" i="98"/>
  <c r="Q121" i="98"/>
  <c r="P121" i="98"/>
  <c r="O121" i="98"/>
  <c r="N121" i="98"/>
  <c r="M121" i="98"/>
  <c r="L121" i="98"/>
  <c r="K121" i="98"/>
  <c r="J121" i="98"/>
  <c r="I121" i="98"/>
  <c r="H121" i="98"/>
  <c r="G121" i="98"/>
  <c r="F121" i="98"/>
  <c r="E121" i="98"/>
  <c r="D121" i="98"/>
  <c r="C121" i="98"/>
  <c r="B121" i="98"/>
  <c r="X116" i="98"/>
  <c r="AA116" i="98" s="1"/>
  <c r="W116" i="98"/>
  <c r="V116" i="98"/>
  <c r="U116" i="98"/>
  <c r="T116" i="98"/>
  <c r="S116" i="98"/>
  <c r="R116" i="98"/>
  <c r="Q116" i="98"/>
  <c r="P116" i="98"/>
  <c r="O116" i="98"/>
  <c r="N116" i="98"/>
  <c r="M116" i="98"/>
  <c r="L116" i="98"/>
  <c r="K116" i="98"/>
  <c r="J116" i="98"/>
  <c r="I116" i="98"/>
  <c r="H116" i="98"/>
  <c r="G116" i="98"/>
  <c r="F116" i="98"/>
  <c r="E116" i="98"/>
  <c r="D116" i="98"/>
  <c r="C116" i="98"/>
  <c r="B116" i="98"/>
  <c r="X96" i="98"/>
  <c r="AA96" i="98" s="1"/>
  <c r="W96" i="98"/>
  <c r="V96" i="98"/>
  <c r="U96" i="98"/>
  <c r="T96" i="98"/>
  <c r="S96" i="98"/>
  <c r="R96" i="98"/>
  <c r="Q96" i="98"/>
  <c r="P96" i="98"/>
  <c r="O96" i="98"/>
  <c r="N96" i="98"/>
  <c r="M96" i="98"/>
  <c r="L96" i="98"/>
  <c r="K96" i="98"/>
  <c r="J96" i="98"/>
  <c r="I96" i="98"/>
  <c r="H96" i="98"/>
  <c r="G96" i="98"/>
  <c r="F96" i="98"/>
  <c r="E96" i="98"/>
  <c r="D96" i="98"/>
  <c r="C96" i="98"/>
  <c r="B96" i="98"/>
  <c r="X95" i="98"/>
  <c r="AA95" i="98" s="1"/>
  <c r="W95" i="98"/>
  <c r="V95" i="98"/>
  <c r="U95" i="98"/>
  <c r="T95" i="98"/>
  <c r="S95" i="98"/>
  <c r="R95" i="98"/>
  <c r="Q95" i="98"/>
  <c r="P95" i="98"/>
  <c r="O95" i="98"/>
  <c r="N95" i="98"/>
  <c r="M95" i="98"/>
  <c r="L95" i="98"/>
  <c r="K95" i="98"/>
  <c r="J95" i="98"/>
  <c r="I95" i="98"/>
  <c r="H95" i="98"/>
  <c r="G95" i="98"/>
  <c r="F95" i="98"/>
  <c r="E95" i="98"/>
  <c r="D95" i="98"/>
  <c r="C95" i="98"/>
  <c r="B95" i="98"/>
  <c r="X94" i="98"/>
  <c r="AA94" i="98" s="1"/>
  <c r="W94" i="98"/>
  <c r="V94" i="98"/>
  <c r="U94" i="98"/>
  <c r="T94" i="98"/>
  <c r="S94" i="98"/>
  <c r="R94" i="98"/>
  <c r="Q94" i="98"/>
  <c r="P94" i="98"/>
  <c r="O94" i="98"/>
  <c r="N94" i="98"/>
  <c r="M94" i="98"/>
  <c r="L94" i="98"/>
  <c r="K94" i="98"/>
  <c r="J94" i="98"/>
  <c r="I94" i="98"/>
  <c r="H94" i="98"/>
  <c r="G94" i="98"/>
  <c r="F94" i="98"/>
  <c r="E94" i="98"/>
  <c r="D94" i="98"/>
  <c r="C94" i="98"/>
  <c r="B94" i="98"/>
  <c r="X93" i="98"/>
  <c r="AA93" i="98" s="1"/>
  <c r="W93" i="98"/>
  <c r="V93" i="98"/>
  <c r="U93" i="98"/>
  <c r="T93" i="98"/>
  <c r="S93" i="98"/>
  <c r="R93" i="98"/>
  <c r="Q93" i="98"/>
  <c r="P93" i="98"/>
  <c r="O93" i="98"/>
  <c r="N93" i="98"/>
  <c r="M93" i="98"/>
  <c r="L93" i="98"/>
  <c r="K93" i="98"/>
  <c r="J93" i="98"/>
  <c r="I93" i="98"/>
  <c r="H93" i="98"/>
  <c r="G93" i="98"/>
  <c r="F93" i="98"/>
  <c r="E93" i="98"/>
  <c r="D93" i="98"/>
  <c r="C93" i="98"/>
  <c r="B93" i="98"/>
  <c r="X88" i="98"/>
  <c r="AA88" i="98" s="1"/>
  <c r="W88" i="98"/>
  <c r="V88" i="98"/>
  <c r="U88" i="98"/>
  <c r="T88" i="98"/>
  <c r="S88" i="98"/>
  <c r="R88" i="98"/>
  <c r="Q88" i="98"/>
  <c r="P88" i="98"/>
  <c r="O88" i="98"/>
  <c r="N88" i="98"/>
  <c r="M88" i="98"/>
  <c r="L88" i="98"/>
  <c r="K88" i="98"/>
  <c r="J88" i="98"/>
  <c r="I88" i="98"/>
  <c r="H88" i="98"/>
  <c r="G88" i="98"/>
  <c r="F88" i="98"/>
  <c r="E88" i="98"/>
  <c r="D88" i="98"/>
  <c r="C88" i="98"/>
  <c r="B88" i="98"/>
  <c r="X68" i="98"/>
  <c r="AA68" i="98" s="1"/>
  <c r="W68" i="98"/>
  <c r="V68" i="98"/>
  <c r="U68" i="98"/>
  <c r="T68" i="98"/>
  <c r="S68" i="98"/>
  <c r="R68" i="98"/>
  <c r="Q68" i="98"/>
  <c r="P68" i="98"/>
  <c r="O68" i="98"/>
  <c r="N68" i="98"/>
  <c r="M68" i="98"/>
  <c r="L68" i="98"/>
  <c r="K68" i="98"/>
  <c r="J68" i="98"/>
  <c r="I68" i="98"/>
  <c r="H68" i="98"/>
  <c r="G68" i="98"/>
  <c r="F68" i="98"/>
  <c r="E68" i="98"/>
  <c r="D68" i="98"/>
  <c r="C68" i="98"/>
  <c r="B68" i="98"/>
  <c r="X67" i="98"/>
  <c r="AA67" i="98" s="1"/>
  <c r="W67" i="98"/>
  <c r="V67" i="98"/>
  <c r="U67" i="98"/>
  <c r="T67" i="98"/>
  <c r="S67" i="98"/>
  <c r="R67" i="98"/>
  <c r="Q67" i="98"/>
  <c r="P67" i="98"/>
  <c r="O67" i="98"/>
  <c r="N67" i="98"/>
  <c r="M67" i="98"/>
  <c r="L67" i="98"/>
  <c r="K67" i="98"/>
  <c r="J67" i="98"/>
  <c r="I67" i="98"/>
  <c r="H67" i="98"/>
  <c r="G67" i="98"/>
  <c r="F67" i="98"/>
  <c r="E67" i="98"/>
  <c r="D67" i="98"/>
  <c r="C67" i="98"/>
  <c r="B67" i="98"/>
  <c r="X66" i="98"/>
  <c r="AA66" i="98" s="1"/>
  <c r="W66" i="98"/>
  <c r="V66" i="98"/>
  <c r="U66" i="98"/>
  <c r="T66" i="98"/>
  <c r="S66" i="98"/>
  <c r="R66" i="98"/>
  <c r="Q66" i="98"/>
  <c r="P66" i="98"/>
  <c r="O66" i="98"/>
  <c r="N66" i="98"/>
  <c r="M66" i="98"/>
  <c r="L66" i="98"/>
  <c r="K66" i="98"/>
  <c r="J66" i="98"/>
  <c r="I66" i="98"/>
  <c r="H66" i="98"/>
  <c r="G66" i="98"/>
  <c r="F66" i="98"/>
  <c r="E66" i="98"/>
  <c r="D66" i="98"/>
  <c r="C66" i="98"/>
  <c r="B66" i="98"/>
  <c r="X65" i="98"/>
  <c r="AA65" i="98" s="1"/>
  <c r="W65" i="98"/>
  <c r="V65" i="98"/>
  <c r="U65" i="98"/>
  <c r="T65" i="98"/>
  <c r="S65" i="98"/>
  <c r="R65" i="98"/>
  <c r="Q65" i="98"/>
  <c r="P65" i="98"/>
  <c r="O65" i="98"/>
  <c r="N65" i="98"/>
  <c r="M65" i="98"/>
  <c r="L65" i="98"/>
  <c r="K65" i="98"/>
  <c r="J65" i="98"/>
  <c r="I65" i="98"/>
  <c r="H65" i="98"/>
  <c r="G65" i="98"/>
  <c r="F65" i="98"/>
  <c r="E65" i="98"/>
  <c r="D65" i="98"/>
  <c r="C65" i="98"/>
  <c r="B65" i="98"/>
  <c r="X60" i="98"/>
  <c r="AA60" i="98" s="1"/>
  <c r="W60" i="98"/>
  <c r="V60" i="98"/>
  <c r="U60" i="98"/>
  <c r="T60" i="98"/>
  <c r="S60" i="98"/>
  <c r="R60" i="98"/>
  <c r="Q60" i="98"/>
  <c r="P60" i="98"/>
  <c r="O60" i="98"/>
  <c r="N60" i="98"/>
  <c r="M60" i="98"/>
  <c r="L60" i="98"/>
  <c r="K60" i="98"/>
  <c r="J60" i="98"/>
  <c r="I60" i="98"/>
  <c r="H60" i="98"/>
  <c r="G60" i="98"/>
  <c r="F60" i="98"/>
  <c r="E60" i="98"/>
  <c r="D60" i="98"/>
  <c r="C60" i="98"/>
  <c r="B60" i="98"/>
  <c r="X40" i="98"/>
  <c r="AA40" i="98" s="1"/>
  <c r="W40" i="98"/>
  <c r="V40" i="98"/>
  <c r="U40" i="98"/>
  <c r="T40" i="98"/>
  <c r="S40" i="98"/>
  <c r="R40" i="98"/>
  <c r="Q40" i="98"/>
  <c r="P40" i="98"/>
  <c r="O40" i="98"/>
  <c r="N40" i="98"/>
  <c r="M40" i="98"/>
  <c r="L40" i="98"/>
  <c r="K40" i="98"/>
  <c r="J40" i="98"/>
  <c r="I40" i="98"/>
  <c r="H40" i="98"/>
  <c r="G40" i="98"/>
  <c r="F40" i="98"/>
  <c r="E40" i="98"/>
  <c r="D40" i="98"/>
  <c r="C40" i="98"/>
  <c r="B40" i="98"/>
  <c r="X39" i="98"/>
  <c r="AA39" i="98" s="1"/>
  <c r="W39" i="98"/>
  <c r="V39" i="98"/>
  <c r="U39" i="98"/>
  <c r="T39" i="98"/>
  <c r="S39" i="98"/>
  <c r="R39" i="98"/>
  <c r="Q39" i="98"/>
  <c r="P39" i="98"/>
  <c r="O39" i="98"/>
  <c r="N39" i="98"/>
  <c r="M39" i="98"/>
  <c r="L39" i="98"/>
  <c r="K39" i="98"/>
  <c r="J39" i="98"/>
  <c r="I39" i="98"/>
  <c r="H39" i="98"/>
  <c r="G39" i="98"/>
  <c r="F39" i="98"/>
  <c r="E39" i="98"/>
  <c r="D39" i="98"/>
  <c r="C39" i="98"/>
  <c r="B39" i="98"/>
  <c r="X38" i="98"/>
  <c r="AA38" i="98" s="1"/>
  <c r="W38" i="98"/>
  <c r="V38" i="98"/>
  <c r="U38" i="98"/>
  <c r="T38" i="98"/>
  <c r="S38" i="98"/>
  <c r="R38" i="98"/>
  <c r="Q38" i="98"/>
  <c r="P38" i="98"/>
  <c r="O38" i="98"/>
  <c r="N38" i="98"/>
  <c r="M38" i="98"/>
  <c r="L38" i="98"/>
  <c r="K38" i="98"/>
  <c r="J38" i="98"/>
  <c r="I38" i="98"/>
  <c r="H38" i="98"/>
  <c r="G38" i="98"/>
  <c r="F38" i="98"/>
  <c r="E38" i="98"/>
  <c r="D38" i="98"/>
  <c r="C38" i="98"/>
  <c r="B38" i="98"/>
  <c r="X37" i="98"/>
  <c r="AA37" i="98" s="1"/>
  <c r="W37" i="98"/>
  <c r="V37" i="98"/>
  <c r="U37" i="98"/>
  <c r="T37" i="98"/>
  <c r="S37" i="98"/>
  <c r="R37" i="98"/>
  <c r="Q37" i="98"/>
  <c r="P37" i="98"/>
  <c r="O37" i="98"/>
  <c r="N37" i="98"/>
  <c r="M37" i="98"/>
  <c r="L37" i="98"/>
  <c r="K37" i="98"/>
  <c r="J37" i="98"/>
  <c r="I37" i="98"/>
  <c r="H37" i="98"/>
  <c r="G37" i="98"/>
  <c r="F37" i="98"/>
  <c r="E37" i="98"/>
  <c r="D37" i="98"/>
  <c r="C37" i="98"/>
  <c r="B37" i="98"/>
  <c r="V32" i="98"/>
  <c r="T32" i="98"/>
  <c r="S32" i="98"/>
  <c r="R32" i="98"/>
  <c r="Q32" i="98"/>
  <c r="N32" i="98"/>
  <c r="J32" i="98"/>
  <c r="I32" i="98"/>
  <c r="C32" i="98"/>
  <c r="X32" i="98"/>
  <c r="AA32" i="98" s="1"/>
  <c r="U32" i="98"/>
  <c r="P32" i="98"/>
  <c r="O32" i="98"/>
  <c r="M32" i="98"/>
  <c r="K32" i="98"/>
  <c r="H32" i="98"/>
  <c r="G32" i="98"/>
  <c r="F32" i="98"/>
  <c r="E32" i="98"/>
  <c r="D32" i="98"/>
  <c r="AA17" i="98"/>
  <c r="AA2" i="98" s="1"/>
  <c r="X12" i="98" a="1"/>
  <c r="X12" i="98" s="1"/>
  <c r="AA11" i="98" s="1"/>
  <c r="B175" i="83" s="1"/>
  <c r="W12" i="98" a="1"/>
  <c r="W12" i="98" s="1"/>
  <c r="V12" i="98" a="1"/>
  <c r="V12" i="98" s="1"/>
  <c r="U12" i="98" a="1"/>
  <c r="U12" i="98" s="1"/>
  <c r="T12" i="98" a="1"/>
  <c r="T12" i="98" s="1"/>
  <c r="S12" i="98" a="1"/>
  <c r="S12" i="98" s="1"/>
  <c r="R12" i="98" a="1"/>
  <c r="R12" i="98" s="1"/>
  <c r="Q12" i="98" a="1"/>
  <c r="Q12" i="98" s="1"/>
  <c r="P12" i="98" a="1"/>
  <c r="P12" i="98" s="1"/>
  <c r="O12" i="98" a="1"/>
  <c r="O12" i="98" s="1"/>
  <c r="N12" i="98" a="1"/>
  <c r="N12" i="98" s="1"/>
  <c r="M12" i="98" a="1"/>
  <c r="M12" i="98" s="1"/>
  <c r="L12" i="98" a="1"/>
  <c r="L12" i="98" s="1"/>
  <c r="K12" i="98" a="1"/>
  <c r="K12" i="98" s="1"/>
  <c r="J12" i="98" a="1"/>
  <c r="J12" i="98" s="1"/>
  <c r="I12" i="98" a="1"/>
  <c r="I12" i="98" s="1"/>
  <c r="H12" i="98" a="1"/>
  <c r="H12" i="98" s="1"/>
  <c r="G12" i="98" a="1"/>
  <c r="G12" i="98" s="1"/>
  <c r="F12" i="98" a="1"/>
  <c r="F12" i="98" s="1"/>
  <c r="E12" i="98" a="1"/>
  <c r="E12" i="98" s="1"/>
  <c r="D12" i="98" a="1"/>
  <c r="D12" i="98" s="1"/>
  <c r="C12" i="98" a="1"/>
  <c r="C12" i="98" s="1"/>
  <c r="B12" i="98" a="1"/>
  <c r="B12" i="98" s="1"/>
  <c r="X11" i="98" a="1"/>
  <c r="X11" i="98" s="1"/>
  <c r="AA10" i="98" s="1"/>
  <c r="B174" i="83" s="1"/>
  <c r="W11" i="98" a="1"/>
  <c r="W11" i="98" s="1"/>
  <c r="V11" i="98" a="1"/>
  <c r="V11" i="98" s="1"/>
  <c r="U11" i="98" a="1"/>
  <c r="U11" i="98" s="1"/>
  <c r="T11" i="98" a="1"/>
  <c r="T11" i="98" s="1"/>
  <c r="S11" i="98" a="1"/>
  <c r="S11" i="98" s="1"/>
  <c r="R11" i="98" a="1"/>
  <c r="R11" i="98" s="1"/>
  <c r="Q11" i="98" a="1"/>
  <c r="Q11" i="98" s="1"/>
  <c r="P11" i="98" a="1"/>
  <c r="P11" i="98" s="1"/>
  <c r="O11" i="98" a="1"/>
  <c r="O11" i="98" s="1"/>
  <c r="N11" i="98" a="1"/>
  <c r="N11" i="98" s="1"/>
  <c r="M11" i="98" a="1"/>
  <c r="M11" i="98" s="1"/>
  <c r="L11" i="98" a="1"/>
  <c r="L11" i="98" s="1"/>
  <c r="K11" i="98" a="1"/>
  <c r="K11" i="98" s="1"/>
  <c r="J11" i="98" a="1"/>
  <c r="J11" i="98" s="1"/>
  <c r="I11" i="98" a="1"/>
  <c r="I11" i="98" s="1"/>
  <c r="H11" i="98" a="1"/>
  <c r="H11" i="98" s="1"/>
  <c r="G11" i="98" a="1"/>
  <c r="G11" i="98" s="1"/>
  <c r="F11" i="98" a="1"/>
  <c r="F11" i="98" s="1"/>
  <c r="E11" i="98" a="1"/>
  <c r="E11" i="98" s="1"/>
  <c r="D11" i="98" a="1"/>
  <c r="D11" i="98" s="1"/>
  <c r="C11" i="98" a="1"/>
  <c r="C11" i="98" s="1"/>
  <c r="B11" i="98" a="1"/>
  <c r="B11" i="98" s="1"/>
  <c r="X10" i="98" a="1"/>
  <c r="X10" i="98" s="1"/>
  <c r="AA9" i="98" s="1"/>
  <c r="B173" i="83" s="1"/>
  <c r="W10" i="98" a="1"/>
  <c r="W10" i="98" s="1"/>
  <c r="V10" i="98" a="1"/>
  <c r="V10" i="98" s="1"/>
  <c r="U10" i="98" a="1"/>
  <c r="U10" i="98" s="1"/>
  <c r="T10" i="98" a="1"/>
  <c r="T10" i="98" s="1"/>
  <c r="S10" i="98" a="1"/>
  <c r="S10" i="98" s="1"/>
  <c r="R10" i="98" a="1"/>
  <c r="R10" i="98" s="1"/>
  <c r="Q10" i="98" a="1"/>
  <c r="Q10" i="98" s="1"/>
  <c r="P10" i="98" a="1"/>
  <c r="P10" i="98" s="1"/>
  <c r="O10" i="98" a="1"/>
  <c r="O10" i="98" s="1"/>
  <c r="N10" i="98" a="1"/>
  <c r="N10" i="98" s="1"/>
  <c r="M10" i="98" a="1"/>
  <c r="M10" i="98" s="1"/>
  <c r="L10" i="98" a="1"/>
  <c r="L10" i="98" s="1"/>
  <c r="K10" i="98" a="1"/>
  <c r="K10" i="98" s="1"/>
  <c r="J10" i="98" a="1"/>
  <c r="J10" i="98" s="1"/>
  <c r="I10" i="98" a="1"/>
  <c r="I10" i="98" s="1"/>
  <c r="H10" i="98" a="1"/>
  <c r="H10" i="98" s="1"/>
  <c r="G10" i="98" a="1"/>
  <c r="G10" i="98" s="1"/>
  <c r="F10" i="98" a="1"/>
  <c r="F10" i="98" s="1"/>
  <c r="E10" i="98" a="1"/>
  <c r="E10" i="98" s="1"/>
  <c r="D10" i="98" a="1"/>
  <c r="D10" i="98" s="1"/>
  <c r="C10" i="98" a="1"/>
  <c r="C10" i="98" s="1"/>
  <c r="B10" i="98" a="1"/>
  <c r="B10" i="98" s="1"/>
  <c r="X9" i="98" a="1"/>
  <c r="X9" i="98" s="1"/>
  <c r="AA8" i="98" s="1"/>
  <c r="B172" i="83" s="1"/>
  <c r="W9" i="98" a="1"/>
  <c r="W9" i="98" s="1"/>
  <c r="W5" i="98" s="1" a="1"/>
  <c r="W5" i="98" s="1"/>
  <c r="V9" i="98" a="1"/>
  <c r="V9" i="98" s="1"/>
  <c r="V5" i="98" s="1" a="1"/>
  <c r="V5" i="98" s="1"/>
  <c r="U9" i="98" a="1"/>
  <c r="U9" i="98" s="1"/>
  <c r="U5" i="98" s="1" a="1"/>
  <c r="U5" i="98" s="1"/>
  <c r="T9" i="98" a="1"/>
  <c r="T9" i="98" s="1"/>
  <c r="T5" i="98" s="1" a="1"/>
  <c r="T5" i="98" s="1"/>
  <c r="S9" i="98" a="1"/>
  <c r="S9" i="98" s="1"/>
  <c r="S5" i="98" s="1" a="1"/>
  <c r="S5" i="98" s="1"/>
  <c r="R9" i="98" a="1"/>
  <c r="R9" i="98" s="1"/>
  <c r="R5" i="98" s="1" a="1"/>
  <c r="R5" i="98" s="1"/>
  <c r="Q9" i="98" a="1"/>
  <c r="Q9" i="98" s="1"/>
  <c r="Q5" i="98" s="1" a="1"/>
  <c r="Q5" i="98" s="1"/>
  <c r="P9" i="98" a="1"/>
  <c r="P9" i="98" s="1"/>
  <c r="P5" i="98" s="1" a="1"/>
  <c r="P5" i="98" s="1"/>
  <c r="O9" i="98" a="1"/>
  <c r="O9" i="98" s="1"/>
  <c r="O5" i="98" s="1" a="1"/>
  <c r="O5" i="98" s="1"/>
  <c r="N9" i="98" a="1"/>
  <c r="N9" i="98" s="1"/>
  <c r="N5" i="98" s="1" a="1"/>
  <c r="N5" i="98" s="1"/>
  <c r="M9" i="98" a="1"/>
  <c r="M9" i="98" s="1"/>
  <c r="M5" i="98" s="1" a="1"/>
  <c r="M5" i="98" s="1"/>
  <c r="L9" i="98" a="1"/>
  <c r="L9" i="98" s="1"/>
  <c r="L5" i="98" s="1" a="1"/>
  <c r="L5" i="98" s="1"/>
  <c r="K9" i="98" a="1"/>
  <c r="K9" i="98" s="1"/>
  <c r="K5" i="98" s="1" a="1"/>
  <c r="K5" i="98" s="1"/>
  <c r="J9" i="98" a="1"/>
  <c r="J9" i="98" s="1"/>
  <c r="J5" i="98" s="1" a="1"/>
  <c r="J5" i="98" s="1"/>
  <c r="I9" i="98" a="1"/>
  <c r="I9" i="98" s="1"/>
  <c r="I5" i="98" s="1" a="1"/>
  <c r="I5" i="98" s="1"/>
  <c r="H9" i="98" a="1"/>
  <c r="H9" i="98" s="1"/>
  <c r="H5" i="98" s="1" a="1"/>
  <c r="H5" i="98" s="1"/>
  <c r="G9" i="98" a="1"/>
  <c r="G9" i="98" s="1"/>
  <c r="G5" i="98" s="1" a="1"/>
  <c r="G5" i="98" s="1"/>
  <c r="F9" i="98" a="1"/>
  <c r="F9" i="98" s="1"/>
  <c r="F5" i="98" s="1" a="1"/>
  <c r="F5" i="98" s="1"/>
  <c r="E9" i="98" a="1"/>
  <c r="E9" i="98" s="1"/>
  <c r="E5" i="98" s="1" a="1"/>
  <c r="E5" i="98" s="1"/>
  <c r="D9" i="98" a="1"/>
  <c r="D9" i="98" s="1"/>
  <c r="D5" i="98" s="1" a="1"/>
  <c r="D5" i="98" s="1"/>
  <c r="C9" i="98" a="1"/>
  <c r="C9" i="98" s="1"/>
  <c r="C5" i="98" s="1" a="1"/>
  <c r="C5" i="98" s="1"/>
  <c r="B9" i="98" a="1"/>
  <c r="B9" i="98" s="1"/>
  <c r="B5" i="98" s="1" a="1"/>
  <c r="B5" i="98" s="1"/>
  <c r="X8" i="98" a="1"/>
  <c r="X8" i="98" s="1"/>
  <c r="AA7" i="98" s="1"/>
  <c r="B171" i="83" s="1"/>
  <c r="C171" i="83" s="1"/>
  <c r="W8" i="98" a="1"/>
  <c r="W8" i="98" s="1"/>
  <c r="V8" i="98" a="1"/>
  <c r="V8" i="98" s="1"/>
  <c r="U8" i="98" a="1"/>
  <c r="U8" i="98" s="1"/>
  <c r="T8" i="98" a="1"/>
  <c r="T8" i="98" s="1"/>
  <c r="S8" i="98" a="1"/>
  <c r="S8" i="98" s="1"/>
  <c r="R8" i="98" a="1"/>
  <c r="R8" i="98" s="1"/>
  <c r="Q8" i="98" a="1"/>
  <c r="Q8" i="98" s="1"/>
  <c r="P8" i="98" a="1"/>
  <c r="P8" i="98" s="1"/>
  <c r="O8" i="98" a="1"/>
  <c r="O8" i="98" s="1"/>
  <c r="N8" i="98" a="1"/>
  <c r="N8" i="98" s="1"/>
  <c r="M8" i="98" a="1"/>
  <c r="M8" i="98" s="1"/>
  <c r="L8" i="98" a="1"/>
  <c r="L8" i="98" s="1"/>
  <c r="K8" i="98" a="1"/>
  <c r="K8" i="98" s="1"/>
  <c r="J8" i="98" a="1"/>
  <c r="J8" i="98" s="1"/>
  <c r="I8" i="98" a="1"/>
  <c r="I8" i="98" s="1"/>
  <c r="H8" i="98" a="1"/>
  <c r="H8" i="98" s="1"/>
  <c r="G8" i="98" a="1"/>
  <c r="G8" i="98" s="1"/>
  <c r="F8" i="98" a="1"/>
  <c r="F8" i="98" s="1"/>
  <c r="E8" i="98" a="1"/>
  <c r="E8" i="98" s="1"/>
  <c r="D8" i="98" a="1"/>
  <c r="D8" i="98" s="1"/>
  <c r="C8" i="98" a="1"/>
  <c r="C8" i="98" s="1"/>
  <c r="B8" i="98" a="1"/>
  <c r="B8" i="98" s="1"/>
  <c r="X7" i="98"/>
  <c r="X4" i="98" s="1"/>
  <c r="W7" i="98"/>
  <c r="W4" i="98" s="1"/>
  <c r="V7" i="98"/>
  <c r="V4" i="98" s="1"/>
  <c r="U7" i="98"/>
  <c r="U4" i="98" s="1"/>
  <c r="T7" i="98"/>
  <c r="T4" i="98" s="1"/>
  <c r="S7" i="98"/>
  <c r="S4" i="98" s="1"/>
  <c r="R7" i="98"/>
  <c r="R4" i="98" s="1"/>
  <c r="Q7" i="98"/>
  <c r="Q4" i="98" s="1"/>
  <c r="P7" i="98"/>
  <c r="P4" i="98" s="1"/>
  <c r="O7" i="98"/>
  <c r="O4" i="98" s="1"/>
  <c r="N7" i="98"/>
  <c r="N4" i="98" s="1"/>
  <c r="M7" i="98"/>
  <c r="M4" i="98" s="1"/>
  <c r="L7" i="98"/>
  <c r="L4" i="98" s="1"/>
  <c r="K7" i="98"/>
  <c r="J7" i="98"/>
  <c r="I7" i="98"/>
  <c r="I4" i="98" s="1"/>
  <c r="H7" i="98"/>
  <c r="H4" i="98" s="1"/>
  <c r="G7" i="98"/>
  <c r="G4" i="98" s="1"/>
  <c r="F7" i="98"/>
  <c r="F4" i="98" s="1"/>
  <c r="E7" i="98"/>
  <c r="E4" i="98" s="1"/>
  <c r="D7" i="98"/>
  <c r="D4" i="98" s="1"/>
  <c r="C7" i="98"/>
  <c r="C4" i="98" s="1"/>
  <c r="B7" i="98"/>
  <c r="B4" i="98" s="1"/>
  <c r="A7" i="98" a="1"/>
  <c r="A7" i="98" s="1"/>
  <c r="Z1" i="98" s="1"/>
  <c r="C9" i="97" a="1"/>
  <c r="C9" i="97" s="1"/>
  <c r="D9" i="97" a="1"/>
  <c r="D9" i="97" s="1"/>
  <c r="E9" i="97" a="1"/>
  <c r="E9" i="97" s="1"/>
  <c r="F9" i="97" a="1"/>
  <c r="F9" i="97" s="1"/>
  <c r="G9" i="97" a="1"/>
  <c r="G9" i="97" s="1"/>
  <c r="H9" i="97" a="1"/>
  <c r="H9" i="97" s="1"/>
  <c r="I9" i="97" a="1"/>
  <c r="I9" i="97" s="1"/>
  <c r="J9" i="97" a="1"/>
  <c r="J9" i="97" s="1"/>
  <c r="K9" i="97" a="1"/>
  <c r="K9" i="97" s="1"/>
  <c r="L9" i="97" a="1"/>
  <c r="L9" i="97" s="1"/>
  <c r="M9" i="97" a="1"/>
  <c r="M9" i="97" s="1"/>
  <c r="N9" i="97" a="1"/>
  <c r="N9" i="97" s="1"/>
  <c r="O9" i="97" a="1"/>
  <c r="O9" i="97" s="1"/>
  <c r="P9" i="97" a="1"/>
  <c r="P9" i="97" s="1"/>
  <c r="Q9" i="97" a="1"/>
  <c r="Q9" i="97" s="1"/>
  <c r="R9" i="97" a="1"/>
  <c r="R9" i="97" s="1"/>
  <c r="S9" i="97" a="1"/>
  <c r="S9" i="97" s="1"/>
  <c r="T9" i="97" a="1"/>
  <c r="T9" i="97" s="1"/>
  <c r="U9" i="97" a="1"/>
  <c r="U9" i="97" s="1"/>
  <c r="V9" i="97" a="1"/>
  <c r="V9" i="97" s="1"/>
  <c r="W9" i="97" a="1"/>
  <c r="W9" i="97" s="1"/>
  <c r="X9" i="97" a="1"/>
  <c r="X9" i="97" s="1"/>
  <c r="AB8" i="97" s="1"/>
  <c r="C10" i="97" a="1"/>
  <c r="C10" i="97" s="1"/>
  <c r="D10" i="97" a="1"/>
  <c r="D10" i="97" s="1"/>
  <c r="E10" i="97" a="1"/>
  <c r="E10" i="97" s="1"/>
  <c r="F10" i="97" a="1"/>
  <c r="F10" i="97" s="1"/>
  <c r="G10" i="97" a="1"/>
  <c r="G10" i="97" s="1"/>
  <c r="H10" i="97" a="1"/>
  <c r="H10" i="97" s="1"/>
  <c r="I10" i="97" a="1"/>
  <c r="I10" i="97" s="1"/>
  <c r="J10" i="97" a="1"/>
  <c r="J10" i="97" s="1"/>
  <c r="K10" i="97" a="1"/>
  <c r="K10" i="97" s="1"/>
  <c r="L10" i="97" a="1"/>
  <c r="L10" i="97" s="1"/>
  <c r="M10" i="97" a="1"/>
  <c r="M10" i="97" s="1"/>
  <c r="N10" i="97" a="1"/>
  <c r="N10" i="97" s="1"/>
  <c r="O10" i="97" a="1"/>
  <c r="O10" i="97" s="1"/>
  <c r="P10" i="97" a="1"/>
  <c r="P10" i="97" s="1"/>
  <c r="Q10" i="97" a="1"/>
  <c r="Q10" i="97" s="1"/>
  <c r="R10" i="97" a="1"/>
  <c r="R10" i="97" s="1"/>
  <c r="S10" i="97" a="1"/>
  <c r="S10" i="97" s="1"/>
  <c r="T10" i="97" a="1"/>
  <c r="T10" i="97" s="1"/>
  <c r="U10" i="97" a="1"/>
  <c r="U10" i="97" s="1"/>
  <c r="V10" i="97" a="1"/>
  <c r="V10" i="97" s="1"/>
  <c r="W10" i="97" a="1"/>
  <c r="W10" i="97" s="1"/>
  <c r="X10" i="97" a="1"/>
  <c r="X10" i="97" s="1"/>
  <c r="AB9" i="97" s="1"/>
  <c r="C11" i="97" a="1"/>
  <c r="C11" i="97" s="1"/>
  <c r="D11" i="97" a="1"/>
  <c r="D11" i="97" s="1"/>
  <c r="E11" i="97" a="1"/>
  <c r="E11" i="97" s="1"/>
  <c r="F11" i="97" a="1"/>
  <c r="F11" i="97" s="1"/>
  <c r="G11" i="97" a="1"/>
  <c r="G11" i="97" s="1"/>
  <c r="H11" i="97" a="1"/>
  <c r="H11" i="97" s="1"/>
  <c r="I11" i="97" a="1"/>
  <c r="I11" i="97" s="1"/>
  <c r="J11" i="97" a="1"/>
  <c r="J11" i="97" s="1"/>
  <c r="K11" i="97" a="1"/>
  <c r="K11" i="97" s="1"/>
  <c r="L11" i="97" a="1"/>
  <c r="L11" i="97" s="1"/>
  <c r="M11" i="97" a="1"/>
  <c r="M11" i="97" s="1"/>
  <c r="N11" i="97" a="1"/>
  <c r="N11" i="97" s="1"/>
  <c r="O11" i="97" a="1"/>
  <c r="O11" i="97" s="1"/>
  <c r="P11" i="97" a="1"/>
  <c r="P11" i="97" s="1"/>
  <c r="Q11" i="97" a="1"/>
  <c r="Q11" i="97" s="1"/>
  <c r="R11" i="97" a="1"/>
  <c r="R11" i="97" s="1"/>
  <c r="S11" i="97" a="1"/>
  <c r="S11" i="97" s="1"/>
  <c r="T11" i="97" a="1"/>
  <c r="T11" i="97" s="1"/>
  <c r="U11" i="97" a="1"/>
  <c r="U11" i="97" s="1"/>
  <c r="V11" i="97" a="1"/>
  <c r="V11" i="97" s="1"/>
  <c r="W11" i="97" a="1"/>
  <c r="W11" i="97" s="1"/>
  <c r="X11" i="97" a="1"/>
  <c r="X11" i="97" s="1"/>
  <c r="AB10" i="97" s="1"/>
  <c r="C12" i="97" a="1"/>
  <c r="C12" i="97" s="1"/>
  <c r="D12" i="97" a="1"/>
  <c r="D12" i="97" s="1"/>
  <c r="E12" i="97" a="1"/>
  <c r="E12" i="97" s="1"/>
  <c r="F12" i="97" a="1"/>
  <c r="F12" i="97" s="1"/>
  <c r="G12" i="97" a="1"/>
  <c r="G12" i="97" s="1"/>
  <c r="H12" i="97" a="1"/>
  <c r="H12" i="97" s="1"/>
  <c r="I12" i="97" a="1"/>
  <c r="I12" i="97" s="1"/>
  <c r="J12" i="97" a="1"/>
  <c r="J12" i="97" s="1"/>
  <c r="K12" i="97" a="1"/>
  <c r="K12" i="97" s="1"/>
  <c r="L12" i="97" a="1"/>
  <c r="L12" i="97" s="1"/>
  <c r="M12" i="97" a="1"/>
  <c r="M12" i="97" s="1"/>
  <c r="N12" i="97" a="1"/>
  <c r="N12" i="97" s="1"/>
  <c r="O12" i="97" a="1"/>
  <c r="O12" i="97" s="1"/>
  <c r="P12" i="97" a="1"/>
  <c r="P12" i="97" s="1"/>
  <c r="Q12" i="97" a="1"/>
  <c r="Q12" i="97" s="1"/>
  <c r="R12" i="97" a="1"/>
  <c r="R12" i="97" s="1"/>
  <c r="S12" i="97" a="1"/>
  <c r="S12" i="97" s="1"/>
  <c r="T12" i="97" a="1"/>
  <c r="T12" i="97" s="1"/>
  <c r="U12" i="97" a="1"/>
  <c r="U12" i="97" s="1"/>
  <c r="V12" i="97" a="1"/>
  <c r="V12" i="97" s="1"/>
  <c r="W12" i="97" a="1"/>
  <c r="W12" i="97" s="1"/>
  <c r="X12" i="97" a="1"/>
  <c r="X12" i="97" s="1"/>
  <c r="AB11" i="97" s="1"/>
  <c r="B12" i="97" a="1"/>
  <c r="B12" i="97" s="1"/>
  <c r="B11" i="97" a="1"/>
  <c r="B11" i="97" s="1"/>
  <c r="B10" i="97" a="1"/>
  <c r="B10" i="97" s="1"/>
  <c r="B9" i="97" a="1"/>
  <c r="B9" i="97" s="1"/>
  <c r="X152" i="97"/>
  <c r="AB152" i="97" s="1"/>
  <c r="W152" i="97"/>
  <c r="V152" i="97"/>
  <c r="U152" i="97"/>
  <c r="T152" i="97"/>
  <c r="S152" i="97"/>
  <c r="R152" i="97"/>
  <c r="Q152" i="97"/>
  <c r="P152" i="97"/>
  <c r="O152" i="97"/>
  <c r="N152" i="97"/>
  <c r="M152" i="97"/>
  <c r="L152" i="97"/>
  <c r="K152" i="97"/>
  <c r="J152" i="97"/>
  <c r="I152" i="97"/>
  <c r="H152" i="97"/>
  <c r="G152" i="97"/>
  <c r="F152" i="97"/>
  <c r="E152" i="97"/>
  <c r="D152" i="97"/>
  <c r="C152" i="97"/>
  <c r="B152" i="97"/>
  <c r="X151" i="97"/>
  <c r="AB151" i="97" s="1"/>
  <c r="W151" i="97"/>
  <c r="V151" i="97"/>
  <c r="U151" i="97"/>
  <c r="T151" i="97"/>
  <c r="S151" i="97"/>
  <c r="R151" i="97"/>
  <c r="Q151" i="97"/>
  <c r="P151" i="97"/>
  <c r="O151" i="97"/>
  <c r="N151" i="97"/>
  <c r="M151" i="97"/>
  <c r="L151" i="97"/>
  <c r="K151" i="97"/>
  <c r="J151" i="97"/>
  <c r="I151" i="97"/>
  <c r="H151" i="97"/>
  <c r="G151" i="97"/>
  <c r="F151" i="97"/>
  <c r="E151" i="97"/>
  <c r="D151" i="97"/>
  <c r="C151" i="97"/>
  <c r="B151" i="97"/>
  <c r="X150" i="97"/>
  <c r="AB150" i="97" s="1"/>
  <c r="W150" i="97"/>
  <c r="V150" i="97"/>
  <c r="U150" i="97"/>
  <c r="T150" i="97"/>
  <c r="S150" i="97"/>
  <c r="R150" i="97"/>
  <c r="Q150" i="97"/>
  <c r="P150" i="97"/>
  <c r="O150" i="97"/>
  <c r="N150" i="97"/>
  <c r="M150" i="97"/>
  <c r="L150" i="97"/>
  <c r="K150" i="97"/>
  <c r="J150" i="97"/>
  <c r="I150" i="97"/>
  <c r="H150" i="97"/>
  <c r="G150" i="97"/>
  <c r="F150" i="97"/>
  <c r="E150" i="97"/>
  <c r="D150" i="97"/>
  <c r="C150" i="97"/>
  <c r="B150" i="97"/>
  <c r="X149" i="97"/>
  <c r="AB149" i="97" s="1"/>
  <c r="W149" i="97"/>
  <c r="V149" i="97"/>
  <c r="U149" i="97"/>
  <c r="T149" i="97"/>
  <c r="S149" i="97"/>
  <c r="R149" i="97"/>
  <c r="Q149" i="97"/>
  <c r="P149" i="97"/>
  <c r="O149" i="97"/>
  <c r="N149" i="97"/>
  <c r="M149" i="97"/>
  <c r="L149" i="97"/>
  <c r="K149" i="97"/>
  <c r="J149" i="97"/>
  <c r="I149" i="97"/>
  <c r="H149" i="97"/>
  <c r="G149" i="97"/>
  <c r="F149" i="97"/>
  <c r="E149" i="97"/>
  <c r="D149" i="97"/>
  <c r="C149" i="97"/>
  <c r="B149" i="97"/>
  <c r="X144" i="97"/>
  <c r="AB144" i="97" s="1"/>
  <c r="W144" i="97"/>
  <c r="V144" i="97"/>
  <c r="U144" i="97"/>
  <c r="T144" i="97"/>
  <c r="S144" i="97"/>
  <c r="R144" i="97"/>
  <c r="Q144" i="97"/>
  <c r="P144" i="97"/>
  <c r="O144" i="97"/>
  <c r="N144" i="97"/>
  <c r="M144" i="97"/>
  <c r="L144" i="97"/>
  <c r="K144" i="97"/>
  <c r="J144" i="97"/>
  <c r="I144" i="97"/>
  <c r="H144" i="97"/>
  <c r="G144" i="97"/>
  <c r="F144" i="97"/>
  <c r="E144" i="97"/>
  <c r="D144" i="97"/>
  <c r="C144" i="97"/>
  <c r="B144" i="97"/>
  <c r="X124" i="97"/>
  <c r="AB124" i="97" s="1"/>
  <c r="W124" i="97"/>
  <c r="V124" i="97"/>
  <c r="U124" i="97"/>
  <c r="T124" i="97"/>
  <c r="S124" i="97"/>
  <c r="R124" i="97"/>
  <c r="Q124" i="97"/>
  <c r="P124" i="97"/>
  <c r="O124" i="97"/>
  <c r="N124" i="97"/>
  <c r="M124" i="97"/>
  <c r="L124" i="97"/>
  <c r="K124" i="97"/>
  <c r="J124" i="97"/>
  <c r="I124" i="97"/>
  <c r="H124" i="97"/>
  <c r="G124" i="97"/>
  <c r="F124" i="97"/>
  <c r="E124" i="97"/>
  <c r="D124" i="97"/>
  <c r="C124" i="97"/>
  <c r="B124" i="97"/>
  <c r="X123" i="97"/>
  <c r="AB123" i="97" s="1"/>
  <c r="W123" i="97"/>
  <c r="V123" i="97"/>
  <c r="U123" i="97"/>
  <c r="T123" i="97"/>
  <c r="S123" i="97"/>
  <c r="R123" i="97"/>
  <c r="Q123" i="97"/>
  <c r="P123" i="97"/>
  <c r="O123" i="97"/>
  <c r="N123" i="97"/>
  <c r="M123" i="97"/>
  <c r="L123" i="97"/>
  <c r="K123" i="97"/>
  <c r="J123" i="97"/>
  <c r="I123" i="97"/>
  <c r="H123" i="97"/>
  <c r="G123" i="97"/>
  <c r="F123" i="97"/>
  <c r="E123" i="97"/>
  <c r="D123" i="97"/>
  <c r="C123" i="97"/>
  <c r="B123" i="97"/>
  <c r="X122" i="97"/>
  <c r="AB122" i="97" s="1"/>
  <c r="W122" i="97"/>
  <c r="V122" i="97"/>
  <c r="U122" i="97"/>
  <c r="T122" i="97"/>
  <c r="S122" i="97"/>
  <c r="R122" i="97"/>
  <c r="Q122" i="97"/>
  <c r="P122" i="97"/>
  <c r="O122" i="97"/>
  <c r="N122" i="97"/>
  <c r="M122" i="97"/>
  <c r="L122" i="97"/>
  <c r="K122" i="97"/>
  <c r="J122" i="97"/>
  <c r="I122" i="97"/>
  <c r="H122" i="97"/>
  <c r="G122" i="97"/>
  <c r="F122" i="97"/>
  <c r="E122" i="97"/>
  <c r="D122" i="97"/>
  <c r="C122" i="97"/>
  <c r="B122" i="97"/>
  <c r="X121" i="97"/>
  <c r="AB121" i="97" s="1"/>
  <c r="W121" i="97"/>
  <c r="V121" i="97"/>
  <c r="U121" i="97"/>
  <c r="T121" i="97"/>
  <c r="S121" i="97"/>
  <c r="R121" i="97"/>
  <c r="Q121" i="97"/>
  <c r="P121" i="97"/>
  <c r="O121" i="97"/>
  <c r="N121" i="97"/>
  <c r="M121" i="97"/>
  <c r="L121" i="97"/>
  <c r="K121" i="97"/>
  <c r="J121" i="97"/>
  <c r="I121" i="97"/>
  <c r="H121" i="97"/>
  <c r="G121" i="97"/>
  <c r="F121" i="97"/>
  <c r="E121" i="97"/>
  <c r="D121" i="97"/>
  <c r="C121" i="97"/>
  <c r="B121" i="97"/>
  <c r="X116" i="97"/>
  <c r="AB116" i="97" s="1"/>
  <c r="W116" i="97"/>
  <c r="V116" i="97"/>
  <c r="U116" i="97"/>
  <c r="T116" i="97"/>
  <c r="S116" i="97"/>
  <c r="R116" i="97"/>
  <c r="Q116" i="97"/>
  <c r="P116" i="97"/>
  <c r="O116" i="97"/>
  <c r="N116" i="97"/>
  <c r="M116" i="97"/>
  <c r="L116" i="97"/>
  <c r="K116" i="97"/>
  <c r="J116" i="97"/>
  <c r="I116" i="97"/>
  <c r="H116" i="97"/>
  <c r="G116" i="97"/>
  <c r="F116" i="97"/>
  <c r="E116" i="97"/>
  <c r="D116" i="97"/>
  <c r="C116" i="97"/>
  <c r="B116" i="97"/>
  <c r="X96" i="97"/>
  <c r="AB96" i="97" s="1"/>
  <c r="W96" i="97"/>
  <c r="V96" i="97"/>
  <c r="U96" i="97"/>
  <c r="T96" i="97"/>
  <c r="S96" i="97"/>
  <c r="R96" i="97"/>
  <c r="Q96" i="97"/>
  <c r="P96" i="97"/>
  <c r="O96" i="97"/>
  <c r="N96" i="97"/>
  <c r="M96" i="97"/>
  <c r="L96" i="97"/>
  <c r="K96" i="97"/>
  <c r="J96" i="97"/>
  <c r="I96" i="97"/>
  <c r="H96" i="97"/>
  <c r="G96" i="97"/>
  <c r="F96" i="97"/>
  <c r="E96" i="97"/>
  <c r="D96" i="97"/>
  <c r="C96" i="97"/>
  <c r="B96" i="97"/>
  <c r="X95" i="97"/>
  <c r="AB95" i="97" s="1"/>
  <c r="W95" i="97"/>
  <c r="V95" i="97"/>
  <c r="U95" i="97"/>
  <c r="T95" i="97"/>
  <c r="S95" i="97"/>
  <c r="R95" i="97"/>
  <c r="Q95" i="97"/>
  <c r="P95" i="97"/>
  <c r="O95" i="97"/>
  <c r="N95" i="97"/>
  <c r="M95" i="97"/>
  <c r="L95" i="97"/>
  <c r="K95" i="97"/>
  <c r="J95" i="97"/>
  <c r="I95" i="97"/>
  <c r="H95" i="97"/>
  <c r="G95" i="97"/>
  <c r="F95" i="97"/>
  <c r="E95" i="97"/>
  <c r="D95" i="97"/>
  <c r="C95" i="97"/>
  <c r="B95" i="97"/>
  <c r="X94" i="97"/>
  <c r="AB94" i="97" s="1"/>
  <c r="W94" i="97"/>
  <c r="V94" i="97"/>
  <c r="U94" i="97"/>
  <c r="T94" i="97"/>
  <c r="S94" i="97"/>
  <c r="R94" i="97"/>
  <c r="Q94" i="97"/>
  <c r="P94" i="97"/>
  <c r="O94" i="97"/>
  <c r="N94" i="97"/>
  <c r="M94" i="97"/>
  <c r="L94" i="97"/>
  <c r="K94" i="97"/>
  <c r="J94" i="97"/>
  <c r="I94" i="97"/>
  <c r="H94" i="97"/>
  <c r="G94" i="97"/>
  <c r="F94" i="97"/>
  <c r="E94" i="97"/>
  <c r="D94" i="97"/>
  <c r="C94" i="97"/>
  <c r="B94" i="97"/>
  <c r="X93" i="97"/>
  <c r="AB93" i="97" s="1"/>
  <c r="W93" i="97"/>
  <c r="V93" i="97"/>
  <c r="U93" i="97"/>
  <c r="T93" i="97"/>
  <c r="S93" i="97"/>
  <c r="R93" i="97"/>
  <c r="Q93" i="97"/>
  <c r="P93" i="97"/>
  <c r="O93" i="97"/>
  <c r="N93" i="97"/>
  <c r="M93" i="97"/>
  <c r="L93" i="97"/>
  <c r="K93" i="97"/>
  <c r="J93" i="97"/>
  <c r="I93" i="97"/>
  <c r="H93" i="97"/>
  <c r="G93" i="97"/>
  <c r="F93" i="97"/>
  <c r="E93" i="97"/>
  <c r="D93" i="97"/>
  <c r="C93" i="97"/>
  <c r="B93" i="97"/>
  <c r="X88" i="97"/>
  <c r="AB88" i="97" s="1"/>
  <c r="W88" i="97"/>
  <c r="V88" i="97"/>
  <c r="U88" i="97"/>
  <c r="T88" i="97"/>
  <c r="S88" i="97"/>
  <c r="R88" i="97"/>
  <c r="Q88" i="97"/>
  <c r="P88" i="97"/>
  <c r="O88" i="97"/>
  <c r="N88" i="97"/>
  <c r="M88" i="97"/>
  <c r="L88" i="97"/>
  <c r="K88" i="97"/>
  <c r="J88" i="97"/>
  <c r="I88" i="97"/>
  <c r="H88" i="97"/>
  <c r="G88" i="97"/>
  <c r="F88" i="97"/>
  <c r="E88" i="97"/>
  <c r="D88" i="97"/>
  <c r="C88" i="97"/>
  <c r="B88" i="97"/>
  <c r="AD37" i="98" l="1"/>
  <c r="AE37" i="98" s="1"/>
  <c r="AD122" i="98"/>
  <c r="AE122" i="98" s="1"/>
  <c r="AE95" i="97"/>
  <c r="AF95" i="97" s="1"/>
  <c r="BL18" i="41" a="1"/>
  <c r="BL18" i="41" s="1"/>
  <c r="BL17" i="41" a="1"/>
  <c r="BL17" i="41" s="1"/>
  <c r="BI69" i="13"/>
  <c r="BI67" i="13"/>
  <c r="BI68" i="13"/>
  <c r="X5" i="98" a="1"/>
  <c r="X5" i="98" s="1"/>
  <c r="X5" i="99" a="1"/>
  <c r="X5" i="99" s="1"/>
  <c r="Z2" i="98"/>
  <c r="A170" i="83" s="1"/>
  <c r="Z2" i="99"/>
  <c r="A189" i="83" s="1"/>
  <c r="C175" i="83"/>
  <c r="C174" i="83"/>
  <c r="C173" i="83"/>
  <c r="C172" i="83"/>
  <c r="AC149" i="97"/>
  <c r="AD149" i="97" s="1"/>
  <c r="AB7" i="98"/>
  <c r="AC7" i="98" s="1"/>
  <c r="AB68" i="98"/>
  <c r="AC68" i="98" s="1"/>
  <c r="AC124" i="97"/>
  <c r="AD124" i="97" s="1"/>
  <c r="AE11" i="97"/>
  <c r="AF11" i="97" s="1"/>
  <c r="AC121" i="97"/>
  <c r="AD121" i="97" s="1"/>
  <c r="AB65" i="98"/>
  <c r="AC65" i="98" s="1"/>
  <c r="AC96" i="97"/>
  <c r="AD96" i="97" s="1"/>
  <c r="AB10" i="98"/>
  <c r="AC10" i="98" s="1"/>
  <c r="AE10" i="97"/>
  <c r="AF10" i="97" s="1"/>
  <c r="AB9" i="98"/>
  <c r="AC9" i="98" s="1"/>
  <c r="AD93" i="98"/>
  <c r="AE93" i="98" s="1"/>
  <c r="AD124" i="98"/>
  <c r="AE124" i="98" s="1"/>
  <c r="AD32" i="99"/>
  <c r="AE32" i="99" s="1"/>
  <c r="AE123" i="97"/>
  <c r="AF123" i="97" s="1"/>
  <c r="AD121" i="98"/>
  <c r="AE121" i="98" s="1"/>
  <c r="AD152" i="98"/>
  <c r="AE152" i="98" s="1"/>
  <c r="AE94" i="97"/>
  <c r="AF94" i="97" s="1"/>
  <c r="AC144" i="97"/>
  <c r="AD144" i="97" s="1"/>
  <c r="AB8" i="98"/>
  <c r="AC8" i="98" s="1"/>
  <c r="AD38" i="98"/>
  <c r="AE38" i="98" s="1"/>
  <c r="AB88" i="98"/>
  <c r="AC88" i="98" s="1"/>
  <c r="AB123" i="98"/>
  <c r="AC123" i="98" s="1"/>
  <c r="AC88" i="97"/>
  <c r="AD88" i="97" s="1"/>
  <c r="AE122" i="97"/>
  <c r="AF122" i="97" s="1"/>
  <c r="AD66" i="98"/>
  <c r="AE66" i="98" s="1"/>
  <c r="AB116" i="98"/>
  <c r="AC116" i="98" s="1"/>
  <c r="AB151" i="98"/>
  <c r="AC151" i="98" s="1"/>
  <c r="AE152" i="97"/>
  <c r="AF152" i="97" s="1"/>
  <c r="AD96" i="98"/>
  <c r="AE96" i="98" s="1"/>
  <c r="AD150" i="98"/>
  <c r="AE150" i="98" s="1"/>
  <c r="AC116" i="97"/>
  <c r="AD116" i="97" s="1"/>
  <c r="AC151" i="97"/>
  <c r="AD151" i="97" s="1"/>
  <c r="AC9" i="97"/>
  <c r="AD9" i="97" s="1"/>
  <c r="AC8" i="97"/>
  <c r="AD8" i="97" s="1"/>
  <c r="AB11" i="98"/>
  <c r="AC11" i="98" s="1"/>
  <c r="AB60" i="98"/>
  <c r="AC60" i="98" s="1"/>
  <c r="AB95" i="98"/>
  <c r="AC95" i="98" s="1"/>
  <c r="AB149" i="98"/>
  <c r="AC149" i="98" s="1"/>
  <c r="AE150" i="97"/>
  <c r="AF150" i="97" s="1"/>
  <c r="AD94" i="98"/>
  <c r="AE94" i="98" s="1"/>
  <c r="AD144" i="98"/>
  <c r="AE144" i="98" s="1"/>
  <c r="AD10" i="99"/>
  <c r="AE10" i="99" s="1"/>
  <c r="AC93" i="97"/>
  <c r="AD93" i="97" s="1"/>
  <c r="AB67" i="98"/>
  <c r="AC67" i="98" s="1"/>
  <c r="AB39" i="98"/>
  <c r="AC39" i="98" s="1"/>
  <c r="B154" i="83"/>
  <c r="B153" i="83"/>
  <c r="B152" i="83"/>
  <c r="B151" i="83"/>
  <c r="AD88" i="99"/>
  <c r="AE88" i="99" s="1"/>
  <c r="AB8" i="99"/>
  <c r="AC8" i="99" s="1"/>
  <c r="AB138" i="99"/>
  <c r="AC138" i="99" s="1"/>
  <c r="AD39" i="99"/>
  <c r="AE39" i="99" s="1"/>
  <c r="AD84" i="99"/>
  <c r="AE84" i="99" s="1"/>
  <c r="AD113" i="99"/>
  <c r="AE113" i="99" s="1"/>
  <c r="AB28" i="99"/>
  <c r="AC28" i="99" s="1"/>
  <c r="AB109" i="99"/>
  <c r="AC109" i="99" s="1"/>
  <c r="AB130" i="99"/>
  <c r="AC130" i="99" s="1"/>
  <c r="AB33" i="99"/>
  <c r="AC33" i="99" s="1"/>
  <c r="AB64" i="99"/>
  <c r="AC64" i="99" s="1"/>
  <c r="AD118" i="99"/>
  <c r="AE118" i="99" s="1"/>
  <c r="AD91" i="99"/>
  <c r="AE91" i="99" s="1"/>
  <c r="AD55" i="99"/>
  <c r="AE55" i="99" s="1"/>
  <c r="AB86" i="99"/>
  <c r="AC86" i="99" s="1"/>
  <c r="AD51" i="99"/>
  <c r="AE51" i="99" s="1"/>
  <c r="AB57" i="99"/>
  <c r="AC57" i="99" s="1"/>
  <c r="AB24" i="99"/>
  <c r="AC24" i="99" s="1"/>
  <c r="AD111" i="99"/>
  <c r="AE111" i="99" s="1"/>
  <c r="AB20" i="99"/>
  <c r="AC20" i="99" s="1"/>
  <c r="AD62" i="99"/>
  <c r="AE62" i="99" s="1"/>
  <c r="AB49" i="99"/>
  <c r="AC49" i="99" s="1"/>
  <c r="AB53" i="99"/>
  <c r="AC53" i="99" s="1"/>
  <c r="AB74" i="99"/>
  <c r="AC74" i="99" s="1"/>
  <c r="AB80" i="99"/>
  <c r="AC80" i="99" s="1"/>
  <c r="AD105" i="99"/>
  <c r="AE105" i="99" s="1"/>
  <c r="AD145" i="99"/>
  <c r="AE145" i="99" s="1"/>
  <c r="AD134" i="99"/>
  <c r="AE134" i="99" s="1"/>
  <c r="AB18" i="99"/>
  <c r="AC18" i="99" s="1"/>
  <c r="AB22" i="99"/>
  <c r="AC22" i="99" s="1"/>
  <c r="AB26" i="99"/>
  <c r="AC26" i="99" s="1"/>
  <c r="AB30" i="99"/>
  <c r="AC30" i="99" s="1"/>
  <c r="AB35" i="99"/>
  <c r="AC35" i="99" s="1"/>
  <c r="AB59" i="99"/>
  <c r="AC59" i="99" s="1"/>
  <c r="AB78" i="99"/>
  <c r="AC78" i="99" s="1"/>
  <c r="AB82" i="99"/>
  <c r="AC82" i="99" s="1"/>
  <c r="AB103" i="99"/>
  <c r="AC103" i="99" s="1"/>
  <c r="AB107" i="99"/>
  <c r="AC107" i="99" s="1"/>
  <c r="AB120" i="99"/>
  <c r="AC120" i="99" s="1"/>
  <c r="AB132" i="99"/>
  <c r="AC132" i="99" s="1"/>
  <c r="AB136" i="99"/>
  <c r="AC136" i="99" s="1"/>
  <c r="AB140" i="99"/>
  <c r="AC140" i="99" s="1"/>
  <c r="AD47" i="99"/>
  <c r="AE47" i="99" s="1"/>
  <c r="AB115" i="99"/>
  <c r="AC115" i="99" s="1"/>
  <c r="AD89" i="99"/>
  <c r="AE89" i="99" s="1"/>
  <c r="AB108" i="99"/>
  <c r="AC108" i="99" s="1"/>
  <c r="AD76" i="99"/>
  <c r="AE76" i="99" s="1"/>
  <c r="AD143" i="99"/>
  <c r="AE143" i="99" s="1"/>
  <c r="AD135" i="99"/>
  <c r="AE135" i="99" s="1"/>
  <c r="AD66" i="99"/>
  <c r="AE66" i="99" s="1"/>
  <c r="AB66" i="99"/>
  <c r="AC66" i="99" s="1"/>
  <c r="AD7" i="99"/>
  <c r="AE7" i="99" s="1"/>
  <c r="AB7" i="99"/>
  <c r="AC7" i="99" s="1"/>
  <c r="AB65" i="99"/>
  <c r="AC65" i="99" s="1"/>
  <c r="AD65" i="99"/>
  <c r="AE65" i="99" s="1"/>
  <c r="AD122" i="99"/>
  <c r="AE122" i="99" s="1"/>
  <c r="AB122" i="99"/>
  <c r="AC122" i="99" s="1"/>
  <c r="AD151" i="99"/>
  <c r="AE151" i="99" s="1"/>
  <c r="AB151" i="99"/>
  <c r="AC151" i="99" s="1"/>
  <c r="AB60" i="99"/>
  <c r="AC60" i="99" s="1"/>
  <c r="AD60" i="99"/>
  <c r="AE60" i="99" s="1"/>
  <c r="AD121" i="99"/>
  <c r="AE121" i="99" s="1"/>
  <c r="AB121" i="99"/>
  <c r="AC121" i="99" s="1"/>
  <c r="AD150" i="99"/>
  <c r="AE150" i="99" s="1"/>
  <c r="AB150" i="99"/>
  <c r="AC150" i="99" s="1"/>
  <c r="AD149" i="99"/>
  <c r="AE149" i="99" s="1"/>
  <c r="AB149" i="99"/>
  <c r="AC149" i="99" s="1"/>
  <c r="AD116" i="99"/>
  <c r="AE116" i="99" s="1"/>
  <c r="AB116" i="99"/>
  <c r="AC116" i="99" s="1"/>
  <c r="AB11" i="99"/>
  <c r="AC11" i="99" s="1"/>
  <c r="AD11" i="99"/>
  <c r="AE11" i="99" s="1"/>
  <c r="AD68" i="99"/>
  <c r="AE68" i="99" s="1"/>
  <c r="AB68" i="99"/>
  <c r="AC68" i="99" s="1"/>
  <c r="AD144" i="99"/>
  <c r="AE144" i="99" s="1"/>
  <c r="AB144" i="99"/>
  <c r="AC144" i="99" s="1"/>
  <c r="AD9" i="99"/>
  <c r="AE9" i="99" s="1"/>
  <c r="AB9" i="99"/>
  <c r="AC9" i="99" s="1"/>
  <c r="AB67" i="99"/>
  <c r="AC67" i="99" s="1"/>
  <c r="AD67" i="99"/>
  <c r="AE67" i="99" s="1"/>
  <c r="AD124" i="99"/>
  <c r="AE124" i="99" s="1"/>
  <c r="AB124" i="99"/>
  <c r="AC124" i="99" s="1"/>
  <c r="AD123" i="99"/>
  <c r="AE123" i="99" s="1"/>
  <c r="AB123" i="99"/>
  <c r="AC123" i="99" s="1"/>
  <c r="AD152" i="99"/>
  <c r="AE152" i="99" s="1"/>
  <c r="AB152" i="99"/>
  <c r="AC152" i="99" s="1"/>
  <c r="AD8" i="99"/>
  <c r="AE8" i="99" s="1"/>
  <c r="AD21" i="99"/>
  <c r="AE21" i="99" s="1"/>
  <c r="AB23" i="99"/>
  <c r="AC23" i="99" s="1"/>
  <c r="AD29" i="99"/>
  <c r="AE29" i="99" s="1"/>
  <c r="AB31" i="99"/>
  <c r="AC31" i="99" s="1"/>
  <c r="AD34" i="99"/>
  <c r="AE34" i="99" s="1"/>
  <c r="AB36" i="99"/>
  <c r="AC36" i="99" s="1"/>
  <c r="AB38" i="99"/>
  <c r="AC38" i="99" s="1"/>
  <c r="AB40" i="99"/>
  <c r="AC40" i="99" s="1"/>
  <c r="AD50" i="99"/>
  <c r="AE50" i="99" s="1"/>
  <c r="AB52" i="99"/>
  <c r="AC52" i="99" s="1"/>
  <c r="AD58" i="99"/>
  <c r="AE58" i="99" s="1"/>
  <c r="AD63" i="99"/>
  <c r="AE63" i="99" s="1"/>
  <c r="AD79" i="99"/>
  <c r="AE79" i="99" s="1"/>
  <c r="AB81" i="99"/>
  <c r="AC81" i="99" s="1"/>
  <c r="AD87" i="99"/>
  <c r="AE87" i="99" s="1"/>
  <c r="AD92" i="99"/>
  <c r="AE92" i="99" s="1"/>
  <c r="AD94" i="99"/>
  <c r="AE94" i="99" s="1"/>
  <c r="AD96" i="99"/>
  <c r="AE96" i="99" s="1"/>
  <c r="AB102" i="99"/>
  <c r="AC102" i="99" s="1"/>
  <c r="AB110" i="99"/>
  <c r="AC110" i="99" s="1"/>
  <c r="AB131" i="99"/>
  <c r="AC131" i="99" s="1"/>
  <c r="AD137" i="99"/>
  <c r="AE137" i="99" s="1"/>
  <c r="AB139" i="99"/>
  <c r="AC139" i="99" s="1"/>
  <c r="AD142" i="99"/>
  <c r="AE142" i="99" s="1"/>
  <c r="AD147" i="99"/>
  <c r="AE147" i="99" s="1"/>
  <c r="AB25" i="99"/>
  <c r="AC25" i="99" s="1"/>
  <c r="AB46" i="99"/>
  <c r="AC46" i="99" s="1"/>
  <c r="AB54" i="99"/>
  <c r="AC54" i="99" s="1"/>
  <c r="AB75" i="99"/>
  <c r="AC75" i="99" s="1"/>
  <c r="AB83" i="99"/>
  <c r="AC83" i="99" s="1"/>
  <c r="AB88" i="99"/>
  <c r="AC88" i="99" s="1"/>
  <c r="AB93" i="99"/>
  <c r="AC93" i="99" s="1"/>
  <c r="AB95" i="99"/>
  <c r="AC95" i="99" s="1"/>
  <c r="AB104" i="99"/>
  <c r="AC104" i="99" s="1"/>
  <c r="AB112" i="99"/>
  <c r="AC112" i="99" s="1"/>
  <c r="AB117" i="99"/>
  <c r="AC117" i="99" s="1"/>
  <c r="AB133" i="99"/>
  <c r="AC133" i="99" s="1"/>
  <c r="AB141" i="99"/>
  <c r="AC141" i="99" s="1"/>
  <c r="AB146" i="99"/>
  <c r="AC146" i="99" s="1"/>
  <c r="AB10" i="99"/>
  <c r="AC10" i="99" s="1"/>
  <c r="AB19" i="99"/>
  <c r="AC19" i="99" s="1"/>
  <c r="AB27" i="99"/>
  <c r="AC27" i="99" s="1"/>
  <c r="AB32" i="99"/>
  <c r="AC32" i="99" s="1"/>
  <c r="AB37" i="99"/>
  <c r="AC37" i="99" s="1"/>
  <c r="AB39" i="99"/>
  <c r="AC39" i="99" s="1"/>
  <c r="AB48" i="99"/>
  <c r="AC48" i="99" s="1"/>
  <c r="AB56" i="99"/>
  <c r="AC56" i="99" s="1"/>
  <c r="AB61" i="99"/>
  <c r="AC61" i="99" s="1"/>
  <c r="AB77" i="99"/>
  <c r="AC77" i="99" s="1"/>
  <c r="AB85" i="99"/>
  <c r="AC85" i="99" s="1"/>
  <c r="AB90" i="99"/>
  <c r="AC90" i="99" s="1"/>
  <c r="AB106" i="99"/>
  <c r="AC106" i="99" s="1"/>
  <c r="AB114" i="99"/>
  <c r="AC114" i="99" s="1"/>
  <c r="AB119" i="99"/>
  <c r="AC119" i="99" s="1"/>
  <c r="AB148" i="99"/>
  <c r="AC148" i="99" s="1"/>
  <c r="AE106" i="97"/>
  <c r="AF106" i="97" s="1"/>
  <c r="AC11" i="97"/>
  <c r="AD11" i="97" s="1"/>
  <c r="AE8" i="97"/>
  <c r="AF8" i="97" s="1"/>
  <c r="AE34" i="97"/>
  <c r="AF34" i="97" s="1"/>
  <c r="AE57" i="97"/>
  <c r="AF57" i="97" s="1"/>
  <c r="AE80" i="97"/>
  <c r="AF80" i="97" s="1"/>
  <c r="AE22" i="97"/>
  <c r="AF22" i="97" s="1"/>
  <c r="AE52" i="97"/>
  <c r="AF52" i="97" s="1"/>
  <c r="AC10" i="97"/>
  <c r="AD10" i="97" s="1"/>
  <c r="AC18" i="97"/>
  <c r="AD18" i="97" s="1"/>
  <c r="AC23" i="97"/>
  <c r="AD23" i="97" s="1"/>
  <c r="AE134" i="97"/>
  <c r="AF134" i="97" s="1"/>
  <c r="AC59" i="97"/>
  <c r="AD59" i="97" s="1"/>
  <c r="AE141" i="97"/>
  <c r="AF141" i="97" s="1"/>
  <c r="AE46" i="97"/>
  <c r="AF46" i="97" s="1"/>
  <c r="AE62" i="97"/>
  <c r="AF62" i="97" s="1"/>
  <c r="AC112" i="97"/>
  <c r="AD112" i="97" s="1"/>
  <c r="AE118" i="97"/>
  <c r="AF118" i="97" s="1"/>
  <c r="AC78" i="97"/>
  <c r="AD78" i="97" s="1"/>
  <c r="AC82" i="97"/>
  <c r="AD82" i="97" s="1"/>
  <c r="AC94" i="97"/>
  <c r="AD94" i="97" s="1"/>
  <c r="AE102" i="97"/>
  <c r="AF102" i="97" s="1"/>
  <c r="AE130" i="97"/>
  <c r="AF130" i="97" s="1"/>
  <c r="AE113" i="97"/>
  <c r="AF113" i="97" s="1"/>
  <c r="AE9" i="97"/>
  <c r="AF9" i="97" s="1"/>
  <c r="AC64" i="97"/>
  <c r="AD64" i="97" s="1"/>
  <c r="AE21" i="97"/>
  <c r="AF21" i="97" s="1"/>
  <c r="AE88" i="97"/>
  <c r="AF88" i="97" s="1"/>
  <c r="AC87" i="97"/>
  <c r="AD87" i="97" s="1"/>
  <c r="AC143" i="97"/>
  <c r="AD143" i="97" s="1"/>
  <c r="AC20" i="97"/>
  <c r="AD20" i="97" s="1"/>
  <c r="AE24" i="97"/>
  <c r="AF24" i="97" s="1"/>
  <c r="AC48" i="97"/>
  <c r="AD48" i="97" s="1"/>
  <c r="AC26" i="97"/>
  <c r="AD26" i="97" s="1"/>
  <c r="AE50" i="97"/>
  <c r="AF50" i="97" s="1"/>
  <c r="AE74" i="97"/>
  <c r="AF74" i="97" s="1"/>
  <c r="AC84" i="97"/>
  <c r="AD84" i="97" s="1"/>
  <c r="AC104" i="97"/>
  <c r="AD104" i="97" s="1"/>
  <c r="AE138" i="97"/>
  <c r="AF138" i="97" s="1"/>
  <c r="AC51" i="97"/>
  <c r="AD51" i="97" s="1"/>
  <c r="AC56" i="97"/>
  <c r="AD56" i="97" s="1"/>
  <c r="AC86" i="97"/>
  <c r="AD86" i="97" s="1"/>
  <c r="AE90" i="97"/>
  <c r="AF90" i="97" s="1"/>
  <c r="AE96" i="97"/>
  <c r="AF96" i="97" s="1"/>
  <c r="AC122" i="97"/>
  <c r="AD122" i="97" s="1"/>
  <c r="AC107" i="97"/>
  <c r="AD107" i="97" s="1"/>
  <c r="AE136" i="97"/>
  <c r="AF136" i="97" s="1"/>
  <c r="AE49" i="97"/>
  <c r="AF49" i="97" s="1"/>
  <c r="AC123" i="97"/>
  <c r="AD123" i="97" s="1"/>
  <c r="AC142" i="97"/>
  <c r="AD142" i="97" s="1"/>
  <c r="AE105" i="97"/>
  <c r="AF105" i="97" s="1"/>
  <c r="AC115" i="97"/>
  <c r="AD115" i="97" s="1"/>
  <c r="AC120" i="97"/>
  <c r="AD120" i="97" s="1"/>
  <c r="AE121" i="97"/>
  <c r="AF121" i="97" s="1"/>
  <c r="AE29" i="97"/>
  <c r="AF29" i="97" s="1"/>
  <c r="AC54" i="97"/>
  <c r="AD54" i="97" s="1"/>
  <c r="AC76" i="97"/>
  <c r="AD76" i="97" s="1"/>
  <c r="AC79" i="97"/>
  <c r="AD79" i="97" s="1"/>
  <c r="AC92" i="97"/>
  <c r="AD92" i="97" s="1"/>
  <c r="AC95" i="97"/>
  <c r="AD95" i="97" s="1"/>
  <c r="AE110" i="97"/>
  <c r="AF110" i="97" s="1"/>
  <c r="AC114" i="97"/>
  <c r="AD114" i="97" s="1"/>
  <c r="AE133" i="97"/>
  <c r="AF133" i="97" s="1"/>
  <c r="AE149" i="97"/>
  <c r="AF149" i="97" s="1"/>
  <c r="AC146" i="97"/>
  <c r="AD146" i="97" s="1"/>
  <c r="AC36" i="97"/>
  <c r="AD36" i="97" s="1"/>
  <c r="AC58" i="97"/>
  <c r="AD58" i="97" s="1"/>
  <c r="AE77" i="97"/>
  <c r="AF77" i="97" s="1"/>
  <c r="AE93" i="97"/>
  <c r="AF93" i="97" s="1"/>
  <c r="AE108" i="97"/>
  <c r="AF108" i="97" s="1"/>
  <c r="AE124" i="97"/>
  <c r="AF124" i="97" s="1"/>
  <c r="AC140" i="97"/>
  <c r="AD140" i="97" s="1"/>
  <c r="AB134" i="98"/>
  <c r="AC134" i="98" s="1"/>
  <c r="AC150" i="97"/>
  <c r="AD150" i="97" s="1"/>
  <c r="AE144" i="97"/>
  <c r="AF144" i="97" s="1"/>
  <c r="AC28" i="97"/>
  <c r="AD28" i="97" s="1"/>
  <c r="AC31" i="97"/>
  <c r="AD31" i="97" s="1"/>
  <c r="AE85" i="97"/>
  <c r="AF85" i="97" s="1"/>
  <c r="AE116" i="97"/>
  <c r="AF116" i="97" s="1"/>
  <c r="AC132" i="97"/>
  <c r="AD132" i="97" s="1"/>
  <c r="AC135" i="97"/>
  <c r="AD135" i="97" s="1"/>
  <c r="AC148" i="97"/>
  <c r="AD148" i="97" s="1"/>
  <c r="AC25" i="97"/>
  <c r="AD25" i="97" s="1"/>
  <c r="AC33" i="97"/>
  <c r="AD33" i="97" s="1"/>
  <c r="AC53" i="97"/>
  <c r="AD53" i="97" s="1"/>
  <c r="AC61" i="97"/>
  <c r="AD61" i="97" s="1"/>
  <c r="AC81" i="97"/>
  <c r="AD81" i="97" s="1"/>
  <c r="AC89" i="97"/>
  <c r="AD89" i="97" s="1"/>
  <c r="AC109" i="97"/>
  <c r="AD109" i="97" s="1"/>
  <c r="AC117" i="97"/>
  <c r="AD117" i="97" s="1"/>
  <c r="AC137" i="97"/>
  <c r="AD137" i="97" s="1"/>
  <c r="AC145" i="97"/>
  <c r="AD145" i="97" s="1"/>
  <c r="AE151" i="97"/>
  <c r="AF151" i="97" s="1"/>
  <c r="AB54" i="98"/>
  <c r="AC54" i="98" s="1"/>
  <c r="AB143" i="98"/>
  <c r="AC143" i="98" s="1"/>
  <c r="AC19" i="97"/>
  <c r="AD19" i="97" s="1"/>
  <c r="AC27" i="97"/>
  <c r="AD27" i="97" s="1"/>
  <c r="AC35" i="97"/>
  <c r="AD35" i="97" s="1"/>
  <c r="AC47" i="97"/>
  <c r="AD47" i="97" s="1"/>
  <c r="AC55" i="97"/>
  <c r="AD55" i="97" s="1"/>
  <c r="AC63" i="97"/>
  <c r="AD63" i="97" s="1"/>
  <c r="AC75" i="97"/>
  <c r="AD75" i="97" s="1"/>
  <c r="AC83" i="97"/>
  <c r="AD83" i="97" s="1"/>
  <c r="AC91" i="97"/>
  <c r="AD91" i="97" s="1"/>
  <c r="AC103" i="97"/>
  <c r="AD103" i="97" s="1"/>
  <c r="AC111" i="97"/>
  <c r="AD111" i="97" s="1"/>
  <c r="AC119" i="97"/>
  <c r="AD119" i="97" s="1"/>
  <c r="AC131" i="97"/>
  <c r="AD131" i="97" s="1"/>
  <c r="AC139" i="97"/>
  <c r="AD139" i="97" s="1"/>
  <c r="AC147" i="97"/>
  <c r="AD147" i="97" s="1"/>
  <c r="AC152" i="97"/>
  <c r="AD152" i="97" s="1"/>
  <c r="AB132" i="98"/>
  <c r="AC132" i="98" s="1"/>
  <c r="AB135" i="98"/>
  <c r="AC135" i="98" s="1"/>
  <c r="AB140" i="98"/>
  <c r="AC140" i="98" s="1"/>
  <c r="AB118" i="98"/>
  <c r="AC118" i="98" s="1"/>
  <c r="AD133" i="98"/>
  <c r="AE133" i="98" s="1"/>
  <c r="AD142" i="98"/>
  <c r="AE142" i="98" s="1"/>
  <c r="AD46" i="98"/>
  <c r="AE46" i="98" s="1"/>
  <c r="AB138" i="98"/>
  <c r="AC138" i="98" s="1"/>
  <c r="AD149" i="98"/>
  <c r="AE149" i="98" s="1"/>
  <c r="AB106" i="98"/>
  <c r="AC106" i="98" s="1"/>
  <c r="AD62" i="98"/>
  <c r="AE62" i="98" s="1"/>
  <c r="AB112" i="98"/>
  <c r="AC112" i="98" s="1"/>
  <c r="AB146" i="98"/>
  <c r="AC146" i="98" s="1"/>
  <c r="AB86" i="98"/>
  <c r="AC86" i="98" s="1"/>
  <c r="AD102" i="98"/>
  <c r="AE102" i="98" s="1"/>
  <c r="AB150" i="98"/>
  <c r="AC150" i="98" s="1"/>
  <c r="AB82" i="98"/>
  <c r="AC82" i="98" s="1"/>
  <c r="AB130" i="98"/>
  <c r="AC130" i="98" s="1"/>
  <c r="AB76" i="98"/>
  <c r="AC76" i="98" s="1"/>
  <c r="AB104" i="98"/>
  <c r="AC104" i="98" s="1"/>
  <c r="AD141" i="98"/>
  <c r="AE141" i="98" s="1"/>
  <c r="AB148" i="98"/>
  <c r="AC148" i="98" s="1"/>
  <c r="AB48" i="98"/>
  <c r="AC48" i="98" s="1"/>
  <c r="AB137" i="98"/>
  <c r="AC137" i="98" s="1"/>
  <c r="AB145" i="98"/>
  <c r="AC145" i="98" s="1"/>
  <c r="AD151" i="98"/>
  <c r="AE151" i="98" s="1"/>
  <c r="AB84" i="98"/>
  <c r="AC84" i="98" s="1"/>
  <c r="AB110" i="98"/>
  <c r="AC110" i="98" s="1"/>
  <c r="AB120" i="98"/>
  <c r="AC120" i="98" s="1"/>
  <c r="AB131" i="98"/>
  <c r="AC131" i="98" s="1"/>
  <c r="AB139" i="98"/>
  <c r="AC139" i="98" s="1"/>
  <c r="AB147" i="98"/>
  <c r="AC147" i="98" s="1"/>
  <c r="AD116" i="98"/>
  <c r="AE116" i="98" s="1"/>
  <c r="AB136" i="98"/>
  <c r="AC136" i="98" s="1"/>
  <c r="AB144" i="98"/>
  <c r="AC144" i="98" s="1"/>
  <c r="AB152" i="98"/>
  <c r="AC152" i="98" s="1"/>
  <c r="AB58" i="98"/>
  <c r="AC58" i="98" s="1"/>
  <c r="AB64" i="98"/>
  <c r="AC64" i="98" s="1"/>
  <c r="AB74" i="98"/>
  <c r="AC74" i="98" s="1"/>
  <c r="AB78" i="98"/>
  <c r="AC78" i="98" s="1"/>
  <c r="AB92" i="98"/>
  <c r="AC92" i="98" s="1"/>
  <c r="AD107" i="98"/>
  <c r="AE107" i="98" s="1"/>
  <c r="AB109" i="98"/>
  <c r="AC109" i="98" s="1"/>
  <c r="AD115" i="98"/>
  <c r="AE115" i="98" s="1"/>
  <c r="AB117" i="98"/>
  <c r="AC117" i="98" s="1"/>
  <c r="AD123" i="98"/>
  <c r="AE123" i="98" s="1"/>
  <c r="AD88" i="98"/>
  <c r="AE88" i="98" s="1"/>
  <c r="AB114" i="98"/>
  <c r="AC114" i="98" s="1"/>
  <c r="AB122" i="98"/>
  <c r="AC122" i="98" s="1"/>
  <c r="AB50" i="98"/>
  <c r="AC50" i="98" s="1"/>
  <c r="AB103" i="98"/>
  <c r="AC103" i="98" s="1"/>
  <c r="AB111" i="98"/>
  <c r="AC111" i="98" s="1"/>
  <c r="AB119" i="98"/>
  <c r="AC119" i="98" s="1"/>
  <c r="AB56" i="98"/>
  <c r="AC56" i="98" s="1"/>
  <c r="AD80" i="98"/>
  <c r="AE80" i="98" s="1"/>
  <c r="AB108" i="98"/>
  <c r="AC108" i="98" s="1"/>
  <c r="AB124" i="98"/>
  <c r="AC124" i="98" s="1"/>
  <c r="AB90" i="98"/>
  <c r="AC90" i="98" s="1"/>
  <c r="AB94" i="98"/>
  <c r="AC94" i="98" s="1"/>
  <c r="AB105" i="98"/>
  <c r="AC105" i="98" s="1"/>
  <c r="AB113" i="98"/>
  <c r="AC113" i="98" s="1"/>
  <c r="AB121" i="98"/>
  <c r="AC121" i="98" s="1"/>
  <c r="AD49" i="98"/>
  <c r="AE49" i="98" s="1"/>
  <c r="AD57" i="98"/>
  <c r="AE57" i="98" s="1"/>
  <c r="AD65" i="98"/>
  <c r="AE65" i="98" s="1"/>
  <c r="AD79" i="98"/>
  <c r="AE79" i="98" s="1"/>
  <c r="AB81" i="98"/>
  <c r="AC81" i="98" s="1"/>
  <c r="AD87" i="98"/>
  <c r="AE87" i="98" s="1"/>
  <c r="AB89" i="98"/>
  <c r="AC89" i="98" s="1"/>
  <c r="AD95" i="98"/>
  <c r="AE95" i="98" s="1"/>
  <c r="AB75" i="98"/>
  <c r="AC75" i="98" s="1"/>
  <c r="AB83" i="98"/>
  <c r="AC83" i="98" s="1"/>
  <c r="AB91" i="98"/>
  <c r="AC91" i="98" s="1"/>
  <c r="AB66" i="98"/>
  <c r="AC66" i="98" s="1"/>
  <c r="AB96" i="98"/>
  <c r="AC96" i="98" s="1"/>
  <c r="AB77" i="98"/>
  <c r="AC77" i="98" s="1"/>
  <c r="AB85" i="98"/>
  <c r="AC85" i="98" s="1"/>
  <c r="AB93" i="98"/>
  <c r="AC93" i="98" s="1"/>
  <c r="AD52" i="98"/>
  <c r="AE52" i="98" s="1"/>
  <c r="AD60" i="98"/>
  <c r="AE60" i="98" s="1"/>
  <c r="AD68" i="98"/>
  <c r="AE68" i="98" s="1"/>
  <c r="AD51" i="98"/>
  <c r="AE51" i="98" s="1"/>
  <c r="AB53" i="98"/>
  <c r="AC53" i="98" s="1"/>
  <c r="AD59" i="98"/>
  <c r="AE59" i="98" s="1"/>
  <c r="AB61" i="98"/>
  <c r="AC61" i="98" s="1"/>
  <c r="AD67" i="98"/>
  <c r="AE67" i="98" s="1"/>
  <c r="AB47" i="98"/>
  <c r="AC47" i="98" s="1"/>
  <c r="AB55" i="98"/>
  <c r="AC55" i="98" s="1"/>
  <c r="AB63" i="98"/>
  <c r="AC63" i="98" s="1"/>
  <c r="AD8" i="98"/>
  <c r="AE8" i="98" s="1"/>
  <c r="AD11" i="98"/>
  <c r="AE11" i="98" s="1"/>
  <c r="AD10" i="98"/>
  <c r="AE10" i="98" s="1"/>
  <c r="AD9" i="98"/>
  <c r="AE9" i="98" s="1"/>
  <c r="AD7" i="98"/>
  <c r="AE7" i="98" s="1"/>
  <c r="AD40" i="98"/>
  <c r="AE40" i="98" s="1"/>
  <c r="AB35" i="98"/>
  <c r="AC35" i="98" s="1"/>
  <c r="AD32" i="98"/>
  <c r="AE32" i="98" s="1"/>
  <c r="AB26" i="98"/>
  <c r="AC26" i="98" s="1"/>
  <c r="AB20" i="98"/>
  <c r="AC20" i="98" s="1"/>
  <c r="AB27" i="98"/>
  <c r="AC27" i="98" s="1"/>
  <c r="AB18" i="98"/>
  <c r="AC18" i="98" s="1"/>
  <c r="AD23" i="98"/>
  <c r="AE23" i="98" s="1"/>
  <c r="AD31" i="98"/>
  <c r="AE31" i="98" s="1"/>
  <c r="AB36" i="98"/>
  <c r="AC36" i="98" s="1"/>
  <c r="AB28" i="98"/>
  <c r="AC28" i="98" s="1"/>
  <c r="AB34" i="98"/>
  <c r="AC34" i="98" s="1"/>
  <c r="AB19" i="98"/>
  <c r="AC19" i="98" s="1"/>
  <c r="AD39" i="98"/>
  <c r="AE39" i="98" s="1"/>
  <c r="AB22" i="98"/>
  <c r="AC22" i="98" s="1"/>
  <c r="AB30" i="98"/>
  <c r="AC30" i="98" s="1"/>
  <c r="AB38" i="98"/>
  <c r="AC38" i="98" s="1"/>
  <c r="AB25" i="98"/>
  <c r="AC25" i="98" s="1"/>
  <c r="AD33" i="98"/>
  <c r="AE33" i="98" s="1"/>
  <c r="AB24" i="98"/>
  <c r="AC24" i="98" s="1"/>
  <c r="AB40" i="98"/>
  <c r="AC40" i="98" s="1"/>
  <c r="AB21" i="98"/>
  <c r="AC21" i="98" s="1"/>
  <c r="AB29" i="98"/>
  <c r="AC29" i="98" s="1"/>
  <c r="AB37" i="98"/>
  <c r="AC37" i="98" s="1"/>
  <c r="W32" i="98"/>
  <c r="AB32" i="98" s="1"/>
  <c r="AC32" i="98" s="1"/>
  <c r="L32" i="98"/>
  <c r="X68" i="97"/>
  <c r="AB68" i="97" s="1"/>
  <c r="W68" i="97"/>
  <c r="V68" i="97"/>
  <c r="U68" i="97"/>
  <c r="T68" i="97"/>
  <c r="S68" i="97"/>
  <c r="R68" i="97"/>
  <c r="Q68" i="97"/>
  <c r="P68" i="97"/>
  <c r="O68" i="97"/>
  <c r="N68" i="97"/>
  <c r="M68" i="97"/>
  <c r="L68" i="97"/>
  <c r="K68" i="97"/>
  <c r="J68" i="97"/>
  <c r="I68" i="97"/>
  <c r="H68" i="97"/>
  <c r="G68" i="97"/>
  <c r="F68" i="97"/>
  <c r="E68" i="97"/>
  <c r="D68" i="97"/>
  <c r="C68" i="97"/>
  <c r="B68" i="97"/>
  <c r="X67" i="97"/>
  <c r="AB67" i="97" s="1"/>
  <c r="W67" i="97"/>
  <c r="V67" i="97"/>
  <c r="U67" i="97"/>
  <c r="T67" i="97"/>
  <c r="S67" i="97"/>
  <c r="R67" i="97"/>
  <c r="Q67" i="97"/>
  <c r="P67" i="97"/>
  <c r="O67" i="97"/>
  <c r="N67" i="97"/>
  <c r="M67" i="97"/>
  <c r="L67" i="97"/>
  <c r="K67" i="97"/>
  <c r="J67" i="97"/>
  <c r="I67" i="97"/>
  <c r="H67" i="97"/>
  <c r="G67" i="97"/>
  <c r="F67" i="97"/>
  <c r="E67" i="97"/>
  <c r="D67" i="97"/>
  <c r="C67" i="97"/>
  <c r="B67" i="97"/>
  <c r="X66" i="97"/>
  <c r="AB66" i="97" s="1"/>
  <c r="W66" i="97"/>
  <c r="V66" i="97"/>
  <c r="U66" i="97"/>
  <c r="T66" i="97"/>
  <c r="S66" i="97"/>
  <c r="R66" i="97"/>
  <c r="Q66" i="97"/>
  <c r="P66" i="97"/>
  <c r="O66" i="97"/>
  <c r="N66" i="97"/>
  <c r="M66" i="97"/>
  <c r="L66" i="97"/>
  <c r="K66" i="97"/>
  <c r="J66" i="97"/>
  <c r="I66" i="97"/>
  <c r="H66" i="97"/>
  <c r="G66" i="97"/>
  <c r="F66" i="97"/>
  <c r="E66" i="97"/>
  <c r="D66" i="97"/>
  <c r="C66" i="97"/>
  <c r="B66" i="97"/>
  <c r="X65" i="97"/>
  <c r="AB65" i="97" s="1"/>
  <c r="W65" i="97"/>
  <c r="V65" i="97"/>
  <c r="U65" i="97"/>
  <c r="T65" i="97"/>
  <c r="S65" i="97"/>
  <c r="R65" i="97"/>
  <c r="Q65" i="97"/>
  <c r="P65" i="97"/>
  <c r="O65" i="97"/>
  <c r="N65" i="97"/>
  <c r="M65" i="97"/>
  <c r="L65" i="97"/>
  <c r="K65" i="97"/>
  <c r="J65" i="97"/>
  <c r="I65" i="97"/>
  <c r="H65" i="97"/>
  <c r="G65" i="97"/>
  <c r="F65" i="97"/>
  <c r="E65" i="97"/>
  <c r="D65" i="97"/>
  <c r="C65" i="97"/>
  <c r="B65" i="97"/>
  <c r="X60" i="97"/>
  <c r="AB60" i="97" s="1"/>
  <c r="W60" i="97"/>
  <c r="V60" i="97"/>
  <c r="U60" i="97"/>
  <c r="T60" i="97"/>
  <c r="S60" i="97"/>
  <c r="R60" i="97"/>
  <c r="Q60" i="97"/>
  <c r="P60" i="97"/>
  <c r="O60" i="97"/>
  <c r="N60" i="97"/>
  <c r="M60" i="97"/>
  <c r="L60" i="97"/>
  <c r="K60" i="97"/>
  <c r="J60" i="97"/>
  <c r="I60" i="97"/>
  <c r="H60" i="97"/>
  <c r="G60" i="97"/>
  <c r="F60" i="97"/>
  <c r="E60" i="97"/>
  <c r="D60" i="97"/>
  <c r="C60" i="97"/>
  <c r="B60" i="97"/>
  <c r="X40" i="97"/>
  <c r="AB40" i="97" s="1"/>
  <c r="W40" i="97"/>
  <c r="V40" i="97"/>
  <c r="U40" i="97"/>
  <c r="T40" i="97"/>
  <c r="S40" i="97"/>
  <c r="R40" i="97"/>
  <c r="Q40" i="97"/>
  <c r="P40" i="97"/>
  <c r="O40" i="97"/>
  <c r="N40" i="97"/>
  <c r="M40" i="97"/>
  <c r="L40" i="97"/>
  <c r="K40" i="97"/>
  <c r="J40" i="97"/>
  <c r="I40" i="97"/>
  <c r="H40" i="97"/>
  <c r="G40" i="97"/>
  <c r="F40" i="97"/>
  <c r="E40" i="97"/>
  <c r="D40" i="97"/>
  <c r="C40" i="97"/>
  <c r="B40" i="97"/>
  <c r="X39" i="97"/>
  <c r="AB39" i="97" s="1"/>
  <c r="W39" i="97"/>
  <c r="V39" i="97"/>
  <c r="U39" i="97"/>
  <c r="T39" i="97"/>
  <c r="S39" i="97"/>
  <c r="R39" i="97"/>
  <c r="Q39" i="97"/>
  <c r="P39" i="97"/>
  <c r="O39" i="97"/>
  <c r="N39" i="97"/>
  <c r="M39" i="97"/>
  <c r="L39" i="97"/>
  <c r="K39" i="97"/>
  <c r="J39" i="97"/>
  <c r="I39" i="97"/>
  <c r="H39" i="97"/>
  <c r="G39" i="97"/>
  <c r="F39" i="97"/>
  <c r="E39" i="97"/>
  <c r="D39" i="97"/>
  <c r="C39" i="97"/>
  <c r="B39" i="97"/>
  <c r="X38" i="97"/>
  <c r="AB38" i="97" s="1"/>
  <c r="W38" i="97"/>
  <c r="V38" i="97"/>
  <c r="U38" i="97"/>
  <c r="T38" i="97"/>
  <c r="S38" i="97"/>
  <c r="R38" i="97"/>
  <c r="Q38" i="97"/>
  <c r="P38" i="97"/>
  <c r="O38" i="97"/>
  <c r="N38" i="97"/>
  <c r="M38" i="97"/>
  <c r="L38" i="97"/>
  <c r="K38" i="97"/>
  <c r="J38" i="97"/>
  <c r="I38" i="97"/>
  <c r="H38" i="97"/>
  <c r="G38" i="97"/>
  <c r="F38" i="97"/>
  <c r="E38" i="97"/>
  <c r="D38" i="97"/>
  <c r="C38" i="97"/>
  <c r="B38" i="97"/>
  <c r="X37" i="97"/>
  <c r="AB37" i="97" s="1"/>
  <c r="W37" i="97"/>
  <c r="V37" i="97"/>
  <c r="U37" i="97"/>
  <c r="T37" i="97"/>
  <c r="S37" i="97"/>
  <c r="R37" i="97"/>
  <c r="Q37" i="97"/>
  <c r="P37" i="97"/>
  <c r="O37" i="97"/>
  <c r="N37" i="97"/>
  <c r="M37" i="97"/>
  <c r="L37" i="97"/>
  <c r="K37" i="97"/>
  <c r="J37" i="97"/>
  <c r="I37" i="97"/>
  <c r="H37" i="97"/>
  <c r="G37" i="97"/>
  <c r="F37" i="97"/>
  <c r="E37" i="97"/>
  <c r="D37" i="97"/>
  <c r="C37" i="97"/>
  <c r="B37" i="97"/>
  <c r="X30" i="97"/>
  <c r="W30" i="97"/>
  <c r="W32" i="97" s="1"/>
  <c r="V30" i="97"/>
  <c r="V32" i="97" s="1"/>
  <c r="U30" i="97"/>
  <c r="U32" i="97" s="1"/>
  <c r="T30" i="97"/>
  <c r="T32" i="97" s="1"/>
  <c r="S30" i="97"/>
  <c r="S32" i="97" s="1"/>
  <c r="R30" i="97"/>
  <c r="R32" i="97" s="1"/>
  <c r="Q30" i="97"/>
  <c r="Q32" i="97" s="1"/>
  <c r="P30" i="97"/>
  <c r="P32" i="97" s="1"/>
  <c r="O30" i="97"/>
  <c r="O32" i="97" s="1"/>
  <c r="N30" i="97"/>
  <c r="N32" i="97" s="1"/>
  <c r="M30" i="97"/>
  <c r="M32" i="97" s="1"/>
  <c r="L30" i="97"/>
  <c r="L32" i="97" s="1"/>
  <c r="K30" i="97"/>
  <c r="K32" i="97" s="1"/>
  <c r="J30" i="97"/>
  <c r="J32" i="97" s="1"/>
  <c r="I30" i="97"/>
  <c r="I32" i="97" s="1"/>
  <c r="H30" i="97"/>
  <c r="H32" i="97" s="1"/>
  <c r="G30" i="97"/>
  <c r="G32" i="97" s="1"/>
  <c r="F30" i="97"/>
  <c r="F32" i="97" s="1"/>
  <c r="E30" i="97"/>
  <c r="E32" i="97" s="1"/>
  <c r="D30" i="97"/>
  <c r="D32" i="97" s="1"/>
  <c r="C30" i="97"/>
  <c r="C32" i="97" s="1"/>
  <c r="B30" i="97"/>
  <c r="B32" i="97" s="1"/>
  <c r="X8" i="97" a="1"/>
  <c r="X8" i="97" s="1"/>
  <c r="W8" i="97" a="1"/>
  <c r="W8" i="97" s="1"/>
  <c r="W5" i="97" s="1" a="1"/>
  <c r="W5" i="97" s="1"/>
  <c r="V8" i="97" a="1"/>
  <c r="V8" i="97" s="1"/>
  <c r="V5" i="97" s="1" a="1"/>
  <c r="V5" i="97" s="1"/>
  <c r="U8" i="97" a="1"/>
  <c r="U8" i="97" s="1"/>
  <c r="U5" i="97" s="1" a="1"/>
  <c r="U5" i="97" s="1"/>
  <c r="T8" i="97" a="1"/>
  <c r="T8" i="97" s="1"/>
  <c r="T5" i="97" s="1" a="1"/>
  <c r="T5" i="97" s="1"/>
  <c r="S8" i="97" a="1"/>
  <c r="S8" i="97" s="1"/>
  <c r="S5" i="97" s="1" a="1"/>
  <c r="S5" i="97" s="1"/>
  <c r="R8" i="97" a="1"/>
  <c r="R8" i="97" s="1"/>
  <c r="R5" i="97" s="1" a="1"/>
  <c r="R5" i="97" s="1"/>
  <c r="Q8" i="97" a="1"/>
  <c r="Q8" i="97" s="1"/>
  <c r="Q5" i="97" s="1" a="1"/>
  <c r="Q5" i="97" s="1"/>
  <c r="P8" i="97" a="1"/>
  <c r="P8" i="97" s="1"/>
  <c r="P5" i="97" s="1" a="1"/>
  <c r="P5" i="97" s="1"/>
  <c r="O8" i="97" a="1"/>
  <c r="O8" i="97" s="1"/>
  <c r="O5" i="97" s="1" a="1"/>
  <c r="O5" i="97" s="1"/>
  <c r="N8" i="97" a="1"/>
  <c r="N8" i="97" s="1"/>
  <c r="N5" i="97" s="1" a="1"/>
  <c r="N5" i="97" s="1"/>
  <c r="M8" i="97" a="1"/>
  <c r="M8" i="97" s="1"/>
  <c r="M5" i="97" s="1" a="1"/>
  <c r="M5" i="97" s="1"/>
  <c r="L8" i="97" a="1"/>
  <c r="L8" i="97" s="1"/>
  <c r="L5" i="97" s="1" a="1"/>
  <c r="L5" i="97" s="1"/>
  <c r="K8" i="97" a="1"/>
  <c r="K8" i="97" s="1"/>
  <c r="K5" i="97" s="1" a="1"/>
  <c r="K5" i="97" s="1"/>
  <c r="J8" i="97" a="1"/>
  <c r="J8" i="97" s="1"/>
  <c r="J5" i="97" s="1" a="1"/>
  <c r="J5" i="97" s="1"/>
  <c r="I8" i="97" a="1"/>
  <c r="I8" i="97" s="1"/>
  <c r="I5" i="97" s="1" a="1"/>
  <c r="I5" i="97" s="1"/>
  <c r="H8" i="97" a="1"/>
  <c r="H8" i="97" s="1"/>
  <c r="H5" i="97" s="1" a="1"/>
  <c r="H5" i="97" s="1"/>
  <c r="G8" i="97" a="1"/>
  <c r="G8" i="97" s="1"/>
  <c r="G5" i="97" s="1" a="1"/>
  <c r="G5" i="97" s="1"/>
  <c r="F8" i="97" a="1"/>
  <c r="F8" i="97" s="1"/>
  <c r="F5" i="97" s="1" a="1"/>
  <c r="F5" i="97" s="1"/>
  <c r="E8" i="97" a="1"/>
  <c r="E8" i="97" s="1"/>
  <c r="E5" i="97" s="1" a="1"/>
  <c r="E5" i="97" s="1"/>
  <c r="D8" i="97" a="1"/>
  <c r="D8" i="97" s="1"/>
  <c r="D5" i="97" s="1" a="1"/>
  <c r="D5" i="97" s="1"/>
  <c r="C8" i="97" a="1"/>
  <c r="C8" i="97" s="1"/>
  <c r="C5" i="97" s="1" a="1"/>
  <c r="C5" i="97" s="1"/>
  <c r="B8" i="97" a="1"/>
  <c r="B8" i="97" s="1"/>
  <c r="B5" i="97" s="1" a="1"/>
  <c r="B5" i="97" s="1"/>
  <c r="A7" i="97" a="1"/>
  <c r="A7" i="97" s="1"/>
  <c r="AA1" i="97" s="1"/>
  <c r="X7" i="97"/>
  <c r="X4" i="97" s="1"/>
  <c r="W7" i="97"/>
  <c r="W4" i="97" s="1"/>
  <c r="V7" i="97"/>
  <c r="V4" i="97" s="1"/>
  <c r="U7" i="97"/>
  <c r="U4" i="97" s="1"/>
  <c r="T7" i="97"/>
  <c r="T4" i="97" s="1"/>
  <c r="S7" i="97"/>
  <c r="S4" i="97" s="1"/>
  <c r="R7" i="97"/>
  <c r="R4" i="97" s="1"/>
  <c r="Q7" i="97"/>
  <c r="Q4" i="97" s="1"/>
  <c r="P7" i="97"/>
  <c r="P4" i="97" s="1"/>
  <c r="O7" i="97"/>
  <c r="O4" i="97" s="1"/>
  <c r="N7" i="97"/>
  <c r="N4" i="97" s="1"/>
  <c r="M7" i="97"/>
  <c r="M4" i="97" s="1"/>
  <c r="L7" i="97"/>
  <c r="L4" i="97" s="1"/>
  <c r="K7" i="97"/>
  <c r="K4" i="97" s="1"/>
  <c r="J7" i="97"/>
  <c r="J4" i="97" s="1"/>
  <c r="I7" i="97"/>
  <c r="I4" i="97" s="1"/>
  <c r="H7" i="97"/>
  <c r="H4" i="97" s="1"/>
  <c r="G7" i="97"/>
  <c r="G4" i="97" s="1"/>
  <c r="F7" i="97"/>
  <c r="F4" i="97" s="1"/>
  <c r="E7" i="97"/>
  <c r="E4" i="97" s="1"/>
  <c r="D7" i="97"/>
  <c r="D4" i="97" s="1"/>
  <c r="C7" i="97"/>
  <c r="C4" i="97" s="1"/>
  <c r="B7" i="97"/>
  <c r="B4" i="97" s="1"/>
  <c r="P160" i="13"/>
  <c r="P159" i="13"/>
  <c r="P158" i="13"/>
  <c r="P157" i="13"/>
  <c r="E157" i="13"/>
  <c r="F157" i="13"/>
  <c r="G157" i="13"/>
  <c r="H157" i="13"/>
  <c r="I157" i="13"/>
  <c r="J157" i="13"/>
  <c r="K157" i="13"/>
  <c r="L157" i="13"/>
  <c r="M157" i="13"/>
  <c r="N157" i="13"/>
  <c r="O157" i="13"/>
  <c r="Q157" i="13"/>
  <c r="R157" i="13"/>
  <c r="S157" i="13"/>
  <c r="T157" i="13"/>
  <c r="U157" i="13"/>
  <c r="V157" i="13"/>
  <c r="W157" i="13"/>
  <c r="X157" i="13"/>
  <c r="Y157" i="13"/>
  <c r="Z157" i="13"/>
  <c r="AA157" i="13"/>
  <c r="AB157" i="13"/>
  <c r="AC157" i="13"/>
  <c r="AD157" i="13"/>
  <c r="AE157" i="13"/>
  <c r="AF157" i="13"/>
  <c r="AG157" i="13"/>
  <c r="AH157" i="13"/>
  <c r="AI157" i="13"/>
  <c r="AJ157" i="13"/>
  <c r="AK157" i="13"/>
  <c r="AL157" i="13"/>
  <c r="AM157" i="13"/>
  <c r="AN157" i="13"/>
  <c r="AO157" i="13"/>
  <c r="AP157" i="13"/>
  <c r="AQ157" i="13"/>
  <c r="AR157" i="13"/>
  <c r="AS157" i="13"/>
  <c r="AT157" i="13"/>
  <c r="AU157" i="13"/>
  <c r="AV157" i="13"/>
  <c r="AW157" i="13"/>
  <c r="AX157" i="13"/>
  <c r="AY157" i="13"/>
  <c r="E158" i="13"/>
  <c r="F158" i="13"/>
  <c r="G158" i="13"/>
  <c r="H158" i="13"/>
  <c r="I158" i="13"/>
  <c r="J158" i="13"/>
  <c r="K158" i="13"/>
  <c r="L158" i="13"/>
  <c r="M158" i="13"/>
  <c r="N158" i="13"/>
  <c r="O158" i="13"/>
  <c r="Q158" i="13"/>
  <c r="R158" i="13"/>
  <c r="S158" i="13"/>
  <c r="T158" i="13"/>
  <c r="U158" i="13"/>
  <c r="V158" i="13"/>
  <c r="W158" i="13"/>
  <c r="X158" i="13"/>
  <c r="Y158" i="13"/>
  <c r="Z158" i="13"/>
  <c r="AA158" i="13"/>
  <c r="AB158" i="13"/>
  <c r="AC158" i="13"/>
  <c r="AD158" i="13"/>
  <c r="AE158" i="13"/>
  <c r="AF158" i="13"/>
  <c r="AG158" i="13"/>
  <c r="AH158" i="13"/>
  <c r="AI158" i="13"/>
  <c r="AJ158" i="13"/>
  <c r="AK158" i="13"/>
  <c r="AL158" i="13"/>
  <c r="AM158" i="13"/>
  <c r="AN158" i="13"/>
  <c r="AO158" i="13"/>
  <c r="AP158" i="13"/>
  <c r="AQ158" i="13"/>
  <c r="AR158" i="13"/>
  <c r="AS158" i="13"/>
  <c r="AT158" i="13"/>
  <c r="AU158" i="13"/>
  <c r="AV158" i="13"/>
  <c r="AW158" i="13"/>
  <c r="AX158" i="13"/>
  <c r="AY158" i="13"/>
  <c r="E159" i="13"/>
  <c r="F159" i="13"/>
  <c r="G159" i="13"/>
  <c r="H159" i="13"/>
  <c r="I159" i="13"/>
  <c r="J159" i="13"/>
  <c r="K159" i="13"/>
  <c r="L159" i="13"/>
  <c r="M159" i="13"/>
  <c r="N159" i="13"/>
  <c r="O159" i="13"/>
  <c r="Q159" i="13"/>
  <c r="R159" i="13"/>
  <c r="S159" i="13"/>
  <c r="T159" i="13"/>
  <c r="U159" i="13"/>
  <c r="V159" i="13"/>
  <c r="W159" i="13"/>
  <c r="X159" i="13"/>
  <c r="Y159" i="13"/>
  <c r="Z159" i="13"/>
  <c r="AA159" i="13"/>
  <c r="AB159" i="13"/>
  <c r="AC159" i="13"/>
  <c r="AD159" i="13"/>
  <c r="AE159" i="13"/>
  <c r="AF159" i="13"/>
  <c r="AG159" i="13"/>
  <c r="AH159" i="13"/>
  <c r="AI159" i="13"/>
  <c r="AJ159" i="13"/>
  <c r="AK159" i="13"/>
  <c r="AL159" i="13"/>
  <c r="AM159" i="13"/>
  <c r="AN159" i="13"/>
  <c r="AO159" i="13"/>
  <c r="AP159" i="13"/>
  <c r="AQ159" i="13"/>
  <c r="AR159" i="13"/>
  <c r="AS159" i="13"/>
  <c r="AT159" i="13"/>
  <c r="AU159" i="13"/>
  <c r="AV159" i="13"/>
  <c r="AW159" i="13"/>
  <c r="AX159" i="13"/>
  <c r="AY159" i="13"/>
  <c r="E160" i="13"/>
  <c r="F160" i="13"/>
  <c r="G160" i="13"/>
  <c r="H160" i="13"/>
  <c r="I160" i="13"/>
  <c r="J160" i="13"/>
  <c r="K160" i="13"/>
  <c r="L160" i="13"/>
  <c r="M160" i="13"/>
  <c r="N160" i="13"/>
  <c r="O160" i="13"/>
  <c r="Q160" i="13"/>
  <c r="R160" i="13"/>
  <c r="S160" i="13"/>
  <c r="T160" i="13"/>
  <c r="U160" i="13"/>
  <c r="V160" i="13"/>
  <c r="W160" i="13"/>
  <c r="X160" i="13"/>
  <c r="Y160" i="13"/>
  <c r="Z160" i="13"/>
  <c r="AA160" i="13"/>
  <c r="AB160" i="13"/>
  <c r="AC160" i="13"/>
  <c r="AD160" i="13"/>
  <c r="AE160" i="13"/>
  <c r="AF160" i="13"/>
  <c r="AG160" i="13"/>
  <c r="AH160" i="13"/>
  <c r="AI160" i="13"/>
  <c r="AJ160" i="13"/>
  <c r="AK160" i="13"/>
  <c r="AL160" i="13"/>
  <c r="AM160" i="13"/>
  <c r="AN160" i="13"/>
  <c r="AO160" i="13"/>
  <c r="AP160" i="13"/>
  <c r="AQ160" i="13"/>
  <c r="AR160" i="13"/>
  <c r="AS160" i="13"/>
  <c r="AT160" i="13"/>
  <c r="AU160" i="13"/>
  <c r="AV160" i="13"/>
  <c r="AW160" i="13"/>
  <c r="AX160" i="13"/>
  <c r="AY160" i="13"/>
  <c r="D157" i="13"/>
  <c r="D158" i="13"/>
  <c r="D159" i="13"/>
  <c r="D160" i="13"/>
  <c r="AE38" i="97" l="1"/>
  <c r="AF38" i="97" s="1"/>
  <c r="AE67" i="97"/>
  <c r="AF67" i="97" s="1"/>
  <c r="AA2" i="97"/>
  <c r="A149" i="83" s="1"/>
  <c r="AE37" i="97"/>
  <c r="AF37" i="97" s="1"/>
  <c r="AE68" i="97"/>
  <c r="AF68" i="97" s="1"/>
  <c r="AB7" i="97"/>
  <c r="AE7" i="97" s="1"/>
  <c r="AF7" i="97" s="1"/>
  <c r="X5" i="97" a="1"/>
  <c r="X5" i="97" s="1"/>
  <c r="AC65" i="97"/>
  <c r="AD65" i="97" s="1"/>
  <c r="AE60" i="97"/>
  <c r="AF60" i="97" s="1"/>
  <c r="AE40" i="97"/>
  <c r="AF40" i="97" s="1"/>
  <c r="X32" i="97"/>
  <c r="AB32" i="97" s="1"/>
  <c r="AB30" i="97"/>
  <c r="AC67" i="97"/>
  <c r="AD67" i="97" s="1"/>
  <c r="AE65" i="97"/>
  <c r="AF65" i="97" s="1"/>
  <c r="AC66" i="97"/>
  <c r="AD66" i="97" s="1"/>
  <c r="AE66" i="97"/>
  <c r="AF66" i="97" s="1"/>
  <c r="AC60" i="97"/>
  <c r="AD60" i="97" s="1"/>
  <c r="AC38" i="97"/>
  <c r="AD38" i="97" s="1"/>
  <c r="AC40" i="97"/>
  <c r="AD40" i="97" s="1"/>
  <c r="AE39" i="97"/>
  <c r="AF39" i="97" s="1"/>
  <c r="AC39" i="97"/>
  <c r="AD39" i="97" s="1"/>
  <c r="AC37" i="97"/>
  <c r="AD37" i="97" s="1"/>
  <c r="AC68" i="97"/>
  <c r="AD68" i="97" s="1"/>
  <c r="BG127" i="13"/>
  <c r="BG128" i="13"/>
  <c r="BG129" i="13"/>
  <c r="BG130" i="13"/>
  <c r="BG97" i="13"/>
  <c r="BG98" i="13"/>
  <c r="BG99" i="13"/>
  <c r="BG100" i="13"/>
  <c r="BH48" i="13"/>
  <c r="BH6" i="13" s="1"/>
  <c r="BH49" i="13"/>
  <c r="BH50" i="13"/>
  <c r="BH51" i="13"/>
  <c r="BH52" i="13"/>
  <c r="BH53" i="13"/>
  <c r="BH54" i="13"/>
  <c r="BH55" i="13"/>
  <c r="BH56" i="13"/>
  <c r="BH57" i="13"/>
  <c r="BH58" i="13"/>
  <c r="BH59" i="13"/>
  <c r="BH60" i="13"/>
  <c r="BH61" i="13"/>
  <c r="BH62" i="13"/>
  <c r="BH63" i="13"/>
  <c r="BH64" i="13"/>
  <c r="BH5" i="13" s="1"/>
  <c r="BH38" i="13"/>
  <c r="BH67" i="13" s="1"/>
  <c r="BH39" i="13"/>
  <c r="BH68" i="13" s="1"/>
  <c r="BH40" i="13"/>
  <c r="BH69" i="13" s="1"/>
  <c r="BH41" i="13"/>
  <c r="BH70" i="13" s="1"/>
  <c r="BG11" i="13"/>
  <c r="BG12" i="13"/>
  <c r="H250" i="52"/>
  <c r="I250" i="52"/>
  <c r="J250" i="52" s="1"/>
  <c r="H251" i="52"/>
  <c r="K251" i="52"/>
  <c r="H175" i="52"/>
  <c r="J175" i="52"/>
  <c r="H176" i="52"/>
  <c r="L176" i="52"/>
  <c r="H97" i="52"/>
  <c r="J97" i="52"/>
  <c r="H98" i="52"/>
  <c r="K98" i="52"/>
  <c r="H99" i="52"/>
  <c r="J99" i="52"/>
  <c r="K176" i="52" l="1"/>
  <c r="J251" i="52"/>
  <c r="J176" i="52"/>
  <c r="B150" i="83"/>
  <c r="C150" i="83" s="1"/>
  <c r="J98" i="52"/>
  <c r="L250" i="52"/>
  <c r="L175" i="52"/>
  <c r="L99" i="52"/>
  <c r="K99" i="52"/>
  <c r="L251" i="52"/>
  <c r="AC7" i="97"/>
  <c r="AD7" i="97" s="1"/>
  <c r="AE30" i="97"/>
  <c r="AF30" i="97" s="1"/>
  <c r="AC30" i="97"/>
  <c r="AD30" i="97" s="1"/>
  <c r="AC32" i="97"/>
  <c r="AD32" i="97" s="1"/>
  <c r="AE32" i="97"/>
  <c r="AF32" i="97" s="1"/>
  <c r="K250" i="52"/>
  <c r="K175" i="52"/>
  <c r="L97" i="52"/>
  <c r="K97" i="52"/>
  <c r="L98" i="52"/>
  <c r="BK257" i="41"/>
  <c r="BK175" i="41" s="1"/>
  <c r="BK256" i="41"/>
  <c r="BK174" i="41" s="1"/>
  <c r="BK255" i="41"/>
  <c r="BK173" i="41" s="1"/>
  <c r="BK254" i="41"/>
  <c r="BK172" i="41" s="1"/>
  <c r="BK230" i="41"/>
  <c r="BK149" i="41" s="1"/>
  <c r="BK229" i="41"/>
  <c r="BK148" i="41" s="1"/>
  <c r="BK228" i="41"/>
  <c r="BK147" i="41" s="1"/>
  <c r="BK227" i="41"/>
  <c r="BK146" i="41" s="1"/>
  <c r="BK203" i="41"/>
  <c r="BK123" i="41" s="1"/>
  <c r="BK202" i="41"/>
  <c r="BK122" i="41" s="1"/>
  <c r="BK201" i="41"/>
  <c r="BK121" i="41" s="1"/>
  <c r="BK200" i="41"/>
  <c r="BK120" i="41" s="1"/>
  <c r="BK101" i="41"/>
  <c r="BK16" i="41" s="1" a="1"/>
  <c r="BK16" i="41" s="1"/>
  <c r="BK102" i="41"/>
  <c r="BK103" i="41"/>
  <c r="BK104" i="41"/>
  <c r="BK105" i="41"/>
  <c r="BK106" i="41"/>
  <c r="BK107" i="41"/>
  <c r="BK108" i="41"/>
  <c r="BK109" i="41"/>
  <c r="BK110" i="41"/>
  <c r="BK111" i="41"/>
  <c r="BK112" i="41"/>
  <c r="BK113" i="41"/>
  <c r="BK114" i="41"/>
  <c r="BK115" i="41"/>
  <c r="BK116" i="41"/>
  <c r="BK117" i="41"/>
  <c r="BK127" i="41"/>
  <c r="BK128" i="41"/>
  <c r="BK129" i="41"/>
  <c r="BK130" i="41"/>
  <c r="BK131" i="41"/>
  <c r="BK132" i="41"/>
  <c r="BK133" i="41"/>
  <c r="BK134" i="41"/>
  <c r="BK135" i="41"/>
  <c r="BK136" i="41"/>
  <c r="BK137" i="41"/>
  <c r="BK138" i="41"/>
  <c r="BK139" i="41"/>
  <c r="BK140" i="41"/>
  <c r="BK141" i="41"/>
  <c r="BK142" i="41"/>
  <c r="BK143" i="41"/>
  <c r="BK153" i="41"/>
  <c r="BK154" i="41"/>
  <c r="BK155" i="41"/>
  <c r="BK156" i="41"/>
  <c r="BK157" i="41"/>
  <c r="BK158" i="41"/>
  <c r="BK159" i="41"/>
  <c r="BK160" i="41"/>
  <c r="BK161" i="41"/>
  <c r="BK162" i="41"/>
  <c r="BK163" i="41"/>
  <c r="BK164" i="41"/>
  <c r="BK165" i="41"/>
  <c r="BK166" i="41"/>
  <c r="BK167" i="41"/>
  <c r="BK168" i="41"/>
  <c r="BK169" i="41"/>
  <c r="BK12" i="41" a="1"/>
  <c r="BK12" i="41" s="1"/>
  <c r="BK13" i="41" a="1"/>
  <c r="BK13" i="41" s="1"/>
  <c r="BK14" i="41" a="1"/>
  <c r="BK14" i="41" s="1"/>
  <c r="BK9" i="42" a="1"/>
  <c r="BK9" i="42" s="1"/>
  <c r="BK10" i="42" s="1"/>
  <c r="BK11" i="42"/>
  <c r="BK13" i="42" a="1"/>
  <c r="BK13" i="42" s="1"/>
  <c r="BK14" i="42" a="1"/>
  <c r="BK14" i="42" s="1"/>
  <c r="BK15" i="42" a="1"/>
  <c r="BK15" i="42" s="1"/>
  <c r="BK16" i="42" a="1"/>
  <c r="BK16" i="42" s="1"/>
  <c r="DK27" i="54"/>
  <c r="DL27" i="54"/>
  <c r="DM27" i="54"/>
  <c r="DK28" i="54"/>
  <c r="DL28" i="54"/>
  <c r="DM28" i="54"/>
  <c r="DK29" i="54"/>
  <c r="DL29" i="54"/>
  <c r="DM29" i="54"/>
  <c r="DK30" i="54"/>
  <c r="DL30" i="54"/>
  <c r="DM30" i="54"/>
  <c r="DK20" i="54"/>
  <c r="DK22" i="54" s="1"/>
  <c r="DL20" i="54"/>
  <c r="DL22" i="54" s="1"/>
  <c r="DM20" i="54"/>
  <c r="DM22" i="54" s="1"/>
  <c r="DK1" i="54"/>
  <c r="DL1" i="54"/>
  <c r="DM1" i="54"/>
  <c r="DK2" i="54" a="1"/>
  <c r="DK2" i="54" s="1"/>
  <c r="DL2" i="54" a="1"/>
  <c r="DL2" i="54" s="1"/>
  <c r="DM2" i="54" a="1"/>
  <c r="DM2" i="54" s="1"/>
  <c r="DK1" i="59"/>
  <c r="DL1" i="59"/>
  <c r="DM1" i="59"/>
  <c r="DK2" i="59" a="1"/>
  <c r="DK2" i="59" s="1"/>
  <c r="DL2" i="59" a="1"/>
  <c r="DL2" i="59" s="1"/>
  <c r="DM2" i="59" a="1"/>
  <c r="DM2" i="59" s="1"/>
  <c r="AY1" i="58"/>
  <c r="AY2" i="58" a="1"/>
  <c r="AY2" i="58" s="1"/>
  <c r="AY1" i="47"/>
  <c r="AY2" i="47" a="1"/>
  <c r="AY2" i="47" s="1"/>
  <c r="AY14" i="47"/>
  <c r="AB16" i="78"/>
  <c r="E25" i="74" s="1"/>
  <c r="B9" i="93"/>
  <c r="B16" i="88" s="1"/>
  <c r="B8" i="93"/>
  <c r="B15" i="88" s="1"/>
  <c r="B7" i="93"/>
  <c r="B14" i="88" s="1"/>
  <c r="B6" i="93"/>
  <c r="B13" i="88" s="1"/>
  <c r="B5" i="93"/>
  <c r="B12" i="88" s="1"/>
  <c r="B4" i="93"/>
  <c r="B11" i="88" s="1"/>
  <c r="C10" i="95" a="1"/>
  <c r="C10" i="95" s="1"/>
  <c r="C103" i="88" s="1"/>
  <c r="D10" i="95" a="1"/>
  <c r="D10" i="95" s="1"/>
  <c r="D103" i="88" s="1"/>
  <c r="E10" i="95" a="1"/>
  <c r="E10" i="95" s="1"/>
  <c r="E103" i="88" s="1"/>
  <c r="F10" i="95" a="1"/>
  <c r="F10" i="95" s="1"/>
  <c r="F103" i="88" s="1"/>
  <c r="B10" i="95" a="1"/>
  <c r="B10" i="95" s="1"/>
  <c r="B103" i="88" s="1"/>
  <c r="C173" i="95"/>
  <c r="D173" i="95"/>
  <c r="E173" i="95"/>
  <c r="F173" i="95"/>
  <c r="C174" i="95"/>
  <c r="D174" i="95"/>
  <c r="E174" i="95"/>
  <c r="F174" i="95"/>
  <c r="C175" i="95"/>
  <c r="D175" i="95"/>
  <c r="E175" i="95"/>
  <c r="F175" i="95"/>
  <c r="C176" i="95"/>
  <c r="D176" i="95"/>
  <c r="E176" i="95"/>
  <c r="F176" i="95"/>
  <c r="C166" i="95"/>
  <c r="C168" i="95" s="1"/>
  <c r="D166" i="95"/>
  <c r="D168" i="95" s="1"/>
  <c r="E166" i="95"/>
  <c r="E168" i="95" s="1"/>
  <c r="F166" i="95"/>
  <c r="F168" i="95" s="1"/>
  <c r="C4" i="95"/>
  <c r="D4" i="95"/>
  <c r="E4" i="95"/>
  <c r="F4" i="95"/>
  <c r="B4" i="95"/>
  <c r="A4" i="95" a="1"/>
  <c r="A4" i="95" s="1"/>
  <c r="F150" i="95"/>
  <c r="E150" i="95"/>
  <c r="D150" i="95"/>
  <c r="C150" i="95"/>
  <c r="B150" i="95"/>
  <c r="F149" i="95"/>
  <c r="E149" i="95"/>
  <c r="D149" i="95"/>
  <c r="C149" i="95"/>
  <c r="B149" i="95"/>
  <c r="F148" i="95"/>
  <c r="E148" i="95"/>
  <c r="D148" i="95"/>
  <c r="C148" i="95"/>
  <c r="B148" i="95"/>
  <c r="F147" i="95"/>
  <c r="E147" i="95"/>
  <c r="D147" i="95"/>
  <c r="C147" i="95"/>
  <c r="B147" i="95"/>
  <c r="F140" i="95"/>
  <c r="F142" i="95" s="1"/>
  <c r="F9" i="95" s="1" a="1"/>
  <c r="F9" i="95" s="1"/>
  <c r="F102" i="88" s="1"/>
  <c r="E140" i="95"/>
  <c r="E142" i="95" s="1"/>
  <c r="E9" i="95" s="1" a="1"/>
  <c r="E9" i="95" s="1"/>
  <c r="E102" i="88" s="1"/>
  <c r="D140" i="95"/>
  <c r="D142" i="95" s="1"/>
  <c r="D9" i="95" s="1" a="1"/>
  <c r="D9" i="95" s="1"/>
  <c r="D102" i="88" s="1"/>
  <c r="C140" i="95"/>
  <c r="C142" i="95" s="1"/>
  <c r="C9" i="95" s="1" a="1"/>
  <c r="C9" i="95" s="1"/>
  <c r="C102" i="88" s="1"/>
  <c r="B140" i="95"/>
  <c r="B142" i="95" s="1"/>
  <c r="B9" i="95" s="1" a="1"/>
  <c r="B9" i="95" s="1"/>
  <c r="B102" i="88" s="1"/>
  <c r="C114" i="95"/>
  <c r="C116" i="95" s="1"/>
  <c r="C8" i="95" s="1" a="1"/>
  <c r="C8" i="95" s="1"/>
  <c r="C101" i="88" s="1"/>
  <c r="D114" i="95"/>
  <c r="D116" i="95" s="1"/>
  <c r="D8" i="95" s="1" a="1"/>
  <c r="D8" i="95" s="1"/>
  <c r="D101" i="88" s="1"/>
  <c r="E114" i="95"/>
  <c r="E116" i="95" s="1"/>
  <c r="E8" i="95" s="1" a="1"/>
  <c r="E8" i="95" s="1"/>
  <c r="E101" i="88" s="1"/>
  <c r="F114" i="95"/>
  <c r="F116" i="95" s="1"/>
  <c r="F8" i="95" s="1" a="1"/>
  <c r="F8" i="95" s="1"/>
  <c r="F101" i="88" s="1"/>
  <c r="C88" i="95"/>
  <c r="C90" i="95" s="1"/>
  <c r="C7" i="95" s="1" a="1"/>
  <c r="C7" i="95" s="1"/>
  <c r="C100" i="88" s="1"/>
  <c r="D88" i="95"/>
  <c r="D90" i="95" s="1"/>
  <c r="D7" i="95" s="1" a="1"/>
  <c r="D7" i="95" s="1"/>
  <c r="D100" i="88" s="1"/>
  <c r="E88" i="95"/>
  <c r="E90" i="95" s="1"/>
  <c r="E7" i="95" s="1" a="1"/>
  <c r="E7" i="95" s="1"/>
  <c r="E100" i="88" s="1"/>
  <c r="F88" i="95"/>
  <c r="F90" i="95" s="1"/>
  <c r="F7" i="95" s="1" a="1"/>
  <c r="F7" i="95" s="1"/>
  <c r="F100" i="88" s="1"/>
  <c r="F124" i="95"/>
  <c r="E124" i="95"/>
  <c r="D124" i="95"/>
  <c r="C124" i="95"/>
  <c r="B124" i="95"/>
  <c r="F123" i="95"/>
  <c r="E123" i="95"/>
  <c r="D123" i="95"/>
  <c r="C123" i="95"/>
  <c r="B123" i="95"/>
  <c r="F122" i="95"/>
  <c r="E122" i="95"/>
  <c r="D122" i="95"/>
  <c r="C122" i="95"/>
  <c r="B122" i="95"/>
  <c r="F121" i="95"/>
  <c r="E121" i="95"/>
  <c r="D121" i="95"/>
  <c r="C121" i="95"/>
  <c r="B121" i="95"/>
  <c r="F98" i="95"/>
  <c r="E98" i="95"/>
  <c r="D98" i="95"/>
  <c r="C98" i="95"/>
  <c r="B98" i="95"/>
  <c r="F97" i="95"/>
  <c r="E97" i="95"/>
  <c r="D97" i="95"/>
  <c r="C97" i="95"/>
  <c r="B97" i="95"/>
  <c r="F96" i="95"/>
  <c r="E96" i="95"/>
  <c r="D96" i="95"/>
  <c r="C96" i="95"/>
  <c r="B96" i="95"/>
  <c r="F95" i="95"/>
  <c r="E95" i="95"/>
  <c r="D95" i="95"/>
  <c r="C95" i="95"/>
  <c r="B95" i="95"/>
  <c r="C62" i="95"/>
  <c r="C64" i="95" s="1"/>
  <c r="C6" i="95" s="1" a="1"/>
  <c r="C6" i="95" s="1"/>
  <c r="C99" i="88" s="1"/>
  <c r="D62" i="95"/>
  <c r="D64" i="95" s="1"/>
  <c r="D6" i="95" s="1" a="1"/>
  <c r="D6" i="95" s="1"/>
  <c r="D99" i="88" s="1"/>
  <c r="E62" i="95"/>
  <c r="E64" i="95" s="1"/>
  <c r="E6" i="95" s="1" a="1"/>
  <c r="E6" i="95" s="1"/>
  <c r="E99" i="88" s="1"/>
  <c r="F62" i="95"/>
  <c r="F64" i="95" s="1"/>
  <c r="F6" i="95" s="1" a="1"/>
  <c r="F6" i="95" s="1"/>
  <c r="F99" i="88" s="1"/>
  <c r="C69" i="95"/>
  <c r="D69" i="95"/>
  <c r="E69" i="95"/>
  <c r="F69" i="95"/>
  <c r="C70" i="95"/>
  <c r="D70" i="95"/>
  <c r="E70" i="95"/>
  <c r="F70" i="95"/>
  <c r="C71" i="95"/>
  <c r="D71" i="95"/>
  <c r="E71" i="95"/>
  <c r="F71" i="95"/>
  <c r="C72" i="95"/>
  <c r="D72" i="95"/>
  <c r="E72" i="95"/>
  <c r="F72" i="95"/>
  <c r="C42" i="95"/>
  <c r="D42" i="95"/>
  <c r="E42" i="95"/>
  <c r="F42" i="95"/>
  <c r="C43" i="95"/>
  <c r="D43" i="95"/>
  <c r="E43" i="95"/>
  <c r="F43" i="95"/>
  <c r="C44" i="95"/>
  <c r="D44" i="95"/>
  <c r="E44" i="95"/>
  <c r="F44" i="95"/>
  <c r="C45" i="95"/>
  <c r="D45" i="95"/>
  <c r="E45" i="95"/>
  <c r="F45" i="95"/>
  <c r="C35" i="95"/>
  <c r="C37" i="95" s="1"/>
  <c r="C5" i="95" s="1" a="1"/>
  <c r="C5" i="95" s="1"/>
  <c r="C98" i="88" s="1"/>
  <c r="D35" i="95"/>
  <c r="D37" i="95" s="1"/>
  <c r="D5" i="95" s="1" a="1"/>
  <c r="D5" i="95" s="1"/>
  <c r="D98" i="88" s="1"/>
  <c r="E35" i="95"/>
  <c r="E37" i="95" s="1"/>
  <c r="E5" i="95" s="1" a="1"/>
  <c r="E5" i="95" s="1"/>
  <c r="E98" i="88" s="1"/>
  <c r="F35" i="95"/>
  <c r="F37" i="95" s="1"/>
  <c r="F5" i="95" s="1" a="1"/>
  <c r="F5" i="95" s="1"/>
  <c r="F98" i="88" s="1"/>
  <c r="B201" i="95"/>
  <c r="B200" i="95"/>
  <c r="B199" i="95"/>
  <c r="B198" i="95"/>
  <c r="B191" i="95"/>
  <c r="B193" i="95" s="1"/>
  <c r="B176" i="95"/>
  <c r="B175" i="95"/>
  <c r="B174" i="95"/>
  <c r="B173" i="95"/>
  <c r="B166" i="95"/>
  <c r="B168" i="95" s="1"/>
  <c r="B114" i="95"/>
  <c r="B116" i="95" s="1"/>
  <c r="B8" i="95" s="1" a="1"/>
  <c r="B8" i="95" s="1"/>
  <c r="B101" i="88" s="1"/>
  <c r="B88" i="95"/>
  <c r="B90" i="95" s="1"/>
  <c r="B7" i="95" s="1" a="1"/>
  <c r="B7" i="95" s="1"/>
  <c r="B100" i="88" s="1"/>
  <c r="B72" i="95"/>
  <c r="B71" i="95"/>
  <c r="B70" i="95"/>
  <c r="B69" i="95"/>
  <c r="B62" i="95"/>
  <c r="B64" i="95" s="1"/>
  <c r="B6" i="95" s="1" a="1"/>
  <c r="B6" i="95" s="1"/>
  <c r="B99" i="88" s="1"/>
  <c r="B35" i="95"/>
  <c r="B37" i="95" s="1"/>
  <c r="B5" i="95" s="1" a="1"/>
  <c r="B5" i="95" s="1"/>
  <c r="B98" i="88" s="1"/>
  <c r="B45" i="95"/>
  <c r="B44" i="95"/>
  <c r="B43" i="95"/>
  <c r="B42" i="95"/>
  <c r="BK18" i="41" l="1" a="1"/>
  <c r="BK18" i="41" s="1"/>
  <c r="BK17" i="41" a="1"/>
  <c r="BK17" i="41" s="1"/>
  <c r="B97" i="88"/>
  <c r="B106" i="88"/>
  <c r="D106" i="88"/>
  <c r="D97" i="88"/>
  <c r="E106" i="88"/>
  <c r="E97" i="88"/>
  <c r="C97" i="88"/>
  <c r="C106" i="88"/>
  <c r="F106" i="88"/>
  <c r="F97" i="88"/>
  <c r="A106" i="88"/>
  <c r="A97" i="88"/>
  <c r="C151" i="83"/>
  <c r="C153" i="83"/>
  <c r="C154" i="83"/>
  <c r="C152" i="83"/>
  <c r="C12" i="95"/>
  <c r="C107" i="88" s="1"/>
  <c r="D12" i="95"/>
  <c r="D107" i="88" s="1"/>
  <c r="D14" i="95"/>
  <c r="D109" i="88" s="1"/>
  <c r="A25" i="74"/>
  <c r="E16" i="95"/>
  <c r="E111" i="88" s="1"/>
  <c r="D16" i="95"/>
  <c r="D111" i="88" s="1"/>
  <c r="C13" i="95"/>
  <c r="C108" i="88" s="1"/>
  <c r="F16" i="95"/>
  <c r="F111" i="88" s="1"/>
  <c r="E12" i="95"/>
  <c r="E107" i="88" s="1"/>
  <c r="C16" i="95"/>
  <c r="C111" i="88" s="1"/>
  <c r="F14" i="95"/>
  <c r="F109" i="88" s="1"/>
  <c r="E14" i="95"/>
  <c r="E109" i="88" s="1"/>
  <c r="C15" i="95"/>
  <c r="C110" i="88" s="1"/>
  <c r="D13" i="95"/>
  <c r="D108" i="88" s="1"/>
  <c r="D15" i="95"/>
  <c r="D110" i="88" s="1"/>
  <c r="E13" i="95"/>
  <c r="E108" i="88" s="1"/>
  <c r="E15" i="95"/>
  <c r="E110" i="88" s="1"/>
  <c r="F13" i="95"/>
  <c r="F108" i="88" s="1"/>
  <c r="F15" i="95"/>
  <c r="F110" i="88" s="1"/>
  <c r="C14" i="95"/>
  <c r="C109" i="88" s="1"/>
  <c r="F12" i="95"/>
  <c r="F107" i="88" s="1"/>
  <c r="B14" i="95"/>
  <c r="B109" i="88" s="1"/>
  <c r="B16" i="95"/>
  <c r="B111" i="88" s="1"/>
  <c r="B13" i="95"/>
  <c r="B108" i="88" s="1"/>
  <c r="B15" i="95"/>
  <c r="B110" i="88" s="1"/>
  <c r="B12" i="95"/>
  <c r="B107" i="88" s="1"/>
  <c r="C5" i="72" a="1"/>
  <c r="C5" i="72" s="1"/>
  <c r="D5" i="72" a="1"/>
  <c r="D5" i="72" s="1"/>
  <c r="E5" i="72" a="1"/>
  <c r="E5" i="72" s="1"/>
  <c r="F5" i="72" a="1"/>
  <c r="F5" i="72" s="1"/>
  <c r="G5" i="72" a="1"/>
  <c r="G5" i="72" s="1"/>
  <c r="H5" i="72" a="1"/>
  <c r="H5" i="72" s="1"/>
  <c r="I5" i="72" a="1"/>
  <c r="I5" i="72" s="1"/>
  <c r="J5" i="72" a="1"/>
  <c r="J5" i="72" s="1"/>
  <c r="K5" i="72" a="1"/>
  <c r="K5" i="72" s="1"/>
  <c r="L5" i="72" a="1"/>
  <c r="L5" i="72" s="1"/>
  <c r="M5" i="72" a="1"/>
  <c r="M5" i="72" s="1"/>
  <c r="N5" i="72" a="1"/>
  <c r="N5" i="72" s="1"/>
  <c r="C6" i="72" a="1"/>
  <c r="C6" i="72" s="1"/>
  <c r="D6" i="72" a="1"/>
  <c r="D6" i="72" s="1"/>
  <c r="E6" i="72" a="1"/>
  <c r="E6" i="72" s="1"/>
  <c r="F6" i="72" a="1"/>
  <c r="F6" i="72" s="1"/>
  <c r="G6" i="72" a="1"/>
  <c r="G6" i="72" s="1"/>
  <c r="H6" i="72" a="1"/>
  <c r="H6" i="72" s="1"/>
  <c r="I6" i="72" a="1"/>
  <c r="I6" i="72" s="1"/>
  <c r="J6" i="72" a="1"/>
  <c r="J6" i="72" s="1"/>
  <c r="K6" i="72" a="1"/>
  <c r="K6" i="72" s="1"/>
  <c r="L6" i="72" a="1"/>
  <c r="L6" i="72" s="1"/>
  <c r="M6" i="72" a="1"/>
  <c r="M6" i="72" s="1"/>
  <c r="N6" i="72" a="1"/>
  <c r="N6" i="72" s="1"/>
  <c r="B6" i="72" a="1"/>
  <c r="B6" i="72" s="1"/>
  <c r="B5" i="72" a="1"/>
  <c r="B5" i="72" s="1"/>
  <c r="C4" i="72"/>
  <c r="D4" i="72"/>
  <c r="E4" i="72"/>
  <c r="F4" i="72"/>
  <c r="G4" i="72"/>
  <c r="H4" i="72"/>
  <c r="I4" i="72"/>
  <c r="J4" i="72"/>
  <c r="K4" i="72"/>
  <c r="L4" i="72"/>
  <c r="M4" i="72"/>
  <c r="N4" i="72"/>
  <c r="B4" i="72"/>
  <c r="A4" i="72" a="1"/>
  <c r="A4" i="72" s="1"/>
  <c r="A4" i="71" a="1"/>
  <c r="A4" i="71" s="1"/>
  <c r="S4" i="71" a="1"/>
  <c r="S4" i="71" s="1"/>
  <c r="S3" i="71" a="1"/>
  <c r="S3" i="71" s="1"/>
  <c r="J8" i="71" a="1"/>
  <c r="J8" i="71" s="1"/>
  <c r="K4" i="71"/>
  <c r="L4" i="71"/>
  <c r="K8" i="71"/>
  <c r="L8" i="71"/>
  <c r="K15" i="71"/>
  <c r="L15" i="71"/>
  <c r="K16" i="71"/>
  <c r="L16" i="71"/>
  <c r="K17" i="71"/>
  <c r="L17" i="71"/>
  <c r="K18" i="71"/>
  <c r="L18" i="71"/>
  <c r="K19" i="71"/>
  <c r="L19" i="71"/>
  <c r="K20" i="71"/>
  <c r="L20" i="71"/>
  <c r="K21" i="71"/>
  <c r="L21" i="71"/>
  <c r="K22" i="71"/>
  <c r="L22" i="71"/>
  <c r="K23" i="71"/>
  <c r="L23" i="71"/>
  <c r="K24" i="71"/>
  <c r="L24" i="71"/>
  <c r="K25" i="71"/>
  <c r="L25" i="71"/>
  <c r="K26" i="71"/>
  <c r="L26" i="71"/>
  <c r="L27" i="71"/>
  <c r="L6" i="71" s="1"/>
  <c r="K28" i="71"/>
  <c r="L28" i="71"/>
  <c r="K30" i="71"/>
  <c r="L30" i="71"/>
  <c r="K31" i="71"/>
  <c r="L31" i="71"/>
  <c r="K32" i="71"/>
  <c r="L32" i="71"/>
  <c r="K33" i="71"/>
  <c r="L33" i="71"/>
  <c r="K43" i="71"/>
  <c r="L43" i="71"/>
  <c r="K44" i="71"/>
  <c r="L44" i="71"/>
  <c r="K45" i="71"/>
  <c r="L45" i="71"/>
  <c r="K46" i="71"/>
  <c r="L46" i="71"/>
  <c r="K47" i="71"/>
  <c r="L47" i="71"/>
  <c r="K48" i="71"/>
  <c r="L48" i="71"/>
  <c r="K49" i="71"/>
  <c r="L49" i="71"/>
  <c r="K50" i="71"/>
  <c r="L50" i="71"/>
  <c r="K51" i="71"/>
  <c r="L51" i="71"/>
  <c r="K52" i="71"/>
  <c r="L52" i="71"/>
  <c r="K53" i="71"/>
  <c r="L53" i="71"/>
  <c r="K54" i="71"/>
  <c r="L54" i="71"/>
  <c r="K55" i="71"/>
  <c r="K10" i="71" s="1"/>
  <c r="L55" i="71"/>
  <c r="L10" i="71" s="1"/>
  <c r="K56" i="71"/>
  <c r="L56" i="71"/>
  <c r="K58" i="71"/>
  <c r="L58" i="71"/>
  <c r="K59" i="71"/>
  <c r="L59" i="71"/>
  <c r="K60" i="71"/>
  <c r="L60" i="71"/>
  <c r="K61" i="71"/>
  <c r="L61" i="71"/>
  <c r="K64" i="71"/>
  <c r="L64" i="71"/>
  <c r="B4" i="71"/>
  <c r="C4" i="71"/>
  <c r="B62" i="71"/>
  <c r="K62" i="71" s="1"/>
  <c r="C62" i="71"/>
  <c r="L62" i="71" s="1"/>
  <c r="B63" i="71"/>
  <c r="K63" i="71" s="1"/>
  <c r="C63" i="71"/>
  <c r="L63" i="71" s="1"/>
  <c r="B64" i="71"/>
  <c r="C64" i="71"/>
  <c r="B65" i="71"/>
  <c r="K65" i="71" s="1"/>
  <c r="C65" i="71"/>
  <c r="L65" i="71" s="1"/>
  <c r="B55" i="71"/>
  <c r="B57" i="71" s="1"/>
  <c r="B6" i="71" s="1" a="1"/>
  <c r="B6" i="71" s="1"/>
  <c r="B71" i="88" s="1"/>
  <c r="C55" i="71"/>
  <c r="C57" i="71" s="1"/>
  <c r="C6" i="71" s="1" a="1"/>
  <c r="C6" i="71" s="1"/>
  <c r="C71" i="88" s="1"/>
  <c r="B34" i="71"/>
  <c r="K34" i="71" s="1"/>
  <c r="C34" i="71"/>
  <c r="L34" i="71" s="1"/>
  <c r="B35" i="71"/>
  <c r="K35" i="71" s="1"/>
  <c r="C35" i="71"/>
  <c r="L35" i="71" s="1"/>
  <c r="B36" i="71"/>
  <c r="K36" i="71" s="1"/>
  <c r="C36" i="71"/>
  <c r="L36" i="71" s="1"/>
  <c r="B37" i="71"/>
  <c r="K37" i="71" s="1"/>
  <c r="C37" i="71"/>
  <c r="L37" i="71" s="1"/>
  <c r="B27" i="71"/>
  <c r="B29" i="71" s="1"/>
  <c r="B5" i="71" s="1" a="1"/>
  <c r="B5" i="71" s="1"/>
  <c r="B48" i="88" s="1"/>
  <c r="C27" i="71"/>
  <c r="C29" i="71" s="1"/>
  <c r="P33" i="71"/>
  <c r="O33" i="71"/>
  <c r="N33" i="71"/>
  <c r="M33" i="71"/>
  <c r="P32" i="71"/>
  <c r="O32" i="71"/>
  <c r="N32" i="71"/>
  <c r="M32" i="71"/>
  <c r="P31" i="71"/>
  <c r="O31" i="71"/>
  <c r="N31" i="71"/>
  <c r="M31" i="71"/>
  <c r="P30" i="71"/>
  <c r="O30" i="71"/>
  <c r="N30" i="71"/>
  <c r="M30" i="71"/>
  <c r="P28" i="71"/>
  <c r="O28" i="71"/>
  <c r="N28" i="71"/>
  <c r="M28" i="71"/>
  <c r="P26" i="71"/>
  <c r="O26" i="71"/>
  <c r="N26" i="71"/>
  <c r="M26" i="71"/>
  <c r="P25" i="71"/>
  <c r="O25" i="71"/>
  <c r="N25" i="71"/>
  <c r="M25" i="71"/>
  <c r="P24" i="71"/>
  <c r="O24" i="71"/>
  <c r="N24" i="71"/>
  <c r="M24" i="71"/>
  <c r="P23" i="71"/>
  <c r="O23" i="71"/>
  <c r="N23" i="71"/>
  <c r="M23" i="71"/>
  <c r="P22" i="71"/>
  <c r="O22" i="71"/>
  <c r="N22" i="71"/>
  <c r="M22" i="71"/>
  <c r="P21" i="71"/>
  <c r="O21" i="71"/>
  <c r="N21" i="71"/>
  <c r="M21" i="71"/>
  <c r="P20" i="71"/>
  <c r="O20" i="71"/>
  <c r="N20" i="71"/>
  <c r="M20" i="71"/>
  <c r="P19" i="71"/>
  <c r="O19" i="71"/>
  <c r="N19" i="71"/>
  <c r="M19" i="71"/>
  <c r="P18" i="71"/>
  <c r="O18" i="71"/>
  <c r="N18" i="71"/>
  <c r="M18" i="71"/>
  <c r="P17" i="71"/>
  <c r="O17" i="71"/>
  <c r="N17" i="71"/>
  <c r="M17" i="71"/>
  <c r="P16" i="71"/>
  <c r="O16" i="71"/>
  <c r="N16" i="71"/>
  <c r="M16" i="71"/>
  <c r="P15" i="71"/>
  <c r="O15" i="71"/>
  <c r="N15" i="71"/>
  <c r="M15" i="71"/>
  <c r="P61" i="71"/>
  <c r="O61" i="71"/>
  <c r="N61" i="71"/>
  <c r="M61" i="71"/>
  <c r="P60" i="71"/>
  <c r="O60" i="71"/>
  <c r="N60" i="71"/>
  <c r="M60" i="71"/>
  <c r="P59" i="71"/>
  <c r="O59" i="71"/>
  <c r="N59" i="71"/>
  <c r="M59" i="71"/>
  <c r="P58" i="71"/>
  <c r="O58" i="71"/>
  <c r="N58" i="71"/>
  <c r="M58" i="71"/>
  <c r="P56" i="71"/>
  <c r="O56" i="71"/>
  <c r="N56" i="71"/>
  <c r="M56" i="71"/>
  <c r="P54" i="71"/>
  <c r="O54" i="71"/>
  <c r="N54" i="71"/>
  <c r="M54" i="71"/>
  <c r="P53" i="71"/>
  <c r="O53" i="71"/>
  <c r="N53" i="71"/>
  <c r="M53" i="71"/>
  <c r="P52" i="71"/>
  <c r="O52" i="71"/>
  <c r="N52" i="71"/>
  <c r="M52" i="71"/>
  <c r="P51" i="71"/>
  <c r="O51" i="71"/>
  <c r="N51" i="71"/>
  <c r="M51" i="71"/>
  <c r="P50" i="71"/>
  <c r="O50" i="71"/>
  <c r="N50" i="71"/>
  <c r="M50" i="71"/>
  <c r="P49" i="71"/>
  <c r="O49" i="71"/>
  <c r="N49" i="71"/>
  <c r="M49" i="71"/>
  <c r="P48" i="71"/>
  <c r="O48" i="71"/>
  <c r="N48" i="71"/>
  <c r="M48" i="71"/>
  <c r="P47" i="71"/>
  <c r="O47" i="71"/>
  <c r="N47" i="71"/>
  <c r="M47" i="71"/>
  <c r="P46" i="71"/>
  <c r="O46" i="71"/>
  <c r="N46" i="71"/>
  <c r="M46" i="71"/>
  <c r="P45" i="71"/>
  <c r="O45" i="71"/>
  <c r="N45" i="71"/>
  <c r="M45" i="71"/>
  <c r="P44" i="71"/>
  <c r="O44" i="71"/>
  <c r="N44" i="71"/>
  <c r="M44" i="71"/>
  <c r="P43" i="71"/>
  <c r="O43" i="71"/>
  <c r="N43" i="71"/>
  <c r="M43" i="71"/>
  <c r="B3" i="93"/>
  <c r="B10" i="88" s="1"/>
  <c r="A3" i="93" a="1"/>
  <c r="A3" i="93" s="1"/>
  <c r="C3" i="94" a="1"/>
  <c r="C3" i="94" s="1"/>
  <c r="B34" i="88" s="1"/>
  <c r="D3" i="94" a="1"/>
  <c r="D3" i="94" s="1"/>
  <c r="B35" i="88" s="1"/>
  <c r="E3" i="94" a="1"/>
  <c r="E3" i="94" s="1"/>
  <c r="B36" i="88" s="1"/>
  <c r="F3" i="94" a="1"/>
  <c r="F3" i="94" s="1"/>
  <c r="B37" i="88" s="1"/>
  <c r="G3" i="94" a="1"/>
  <c r="G3" i="94" s="1"/>
  <c r="B38" i="88" s="1"/>
  <c r="H3" i="94" a="1"/>
  <c r="H3" i="94" s="1"/>
  <c r="B39" i="88" s="1"/>
  <c r="I3" i="94" a="1"/>
  <c r="I3" i="94" s="1"/>
  <c r="B40" i="88" s="1"/>
  <c r="C4" i="94" a="1"/>
  <c r="C4" i="94" s="1"/>
  <c r="D34" i="88" s="1"/>
  <c r="D4" i="94" a="1"/>
  <c r="D4" i="94" s="1"/>
  <c r="D35" i="88" s="1"/>
  <c r="E4" i="94" a="1"/>
  <c r="E4" i="94" s="1"/>
  <c r="D36" i="88" s="1"/>
  <c r="F4" i="94" a="1"/>
  <c r="F4" i="94" s="1"/>
  <c r="D37" i="88" s="1"/>
  <c r="G4" i="94" a="1"/>
  <c r="G4" i="94" s="1"/>
  <c r="D38" i="88" s="1"/>
  <c r="H4" i="94" a="1"/>
  <c r="H4" i="94" s="1"/>
  <c r="D39" i="88" s="1"/>
  <c r="I4" i="94" a="1"/>
  <c r="I4" i="94" s="1"/>
  <c r="D40" i="88" s="1"/>
  <c r="B4" i="94" a="1"/>
  <c r="B4" i="94" s="1"/>
  <c r="D33" i="88" s="1"/>
  <c r="E33" i="88" s="1"/>
  <c r="B3" i="94" a="1"/>
  <c r="B3" i="94" s="1"/>
  <c r="B33" i="88" s="1"/>
  <c r="C33" i="88" s="1"/>
  <c r="A2" i="94" a="1"/>
  <c r="A2" i="94" s="1"/>
  <c r="I64" i="94"/>
  <c r="H64" i="94"/>
  <c r="G64" i="94"/>
  <c r="F64" i="94"/>
  <c r="E64" i="94"/>
  <c r="D64" i="94"/>
  <c r="C64" i="94"/>
  <c r="B64" i="94"/>
  <c r="I63" i="94"/>
  <c r="H63" i="94"/>
  <c r="G63" i="94"/>
  <c r="F63" i="94"/>
  <c r="E63" i="94"/>
  <c r="D63" i="94"/>
  <c r="C63" i="94"/>
  <c r="B63" i="94"/>
  <c r="I62" i="94"/>
  <c r="H62" i="94"/>
  <c r="G62" i="94"/>
  <c r="F62" i="94"/>
  <c r="E62" i="94"/>
  <c r="D62" i="94"/>
  <c r="C62" i="94"/>
  <c r="B62" i="94"/>
  <c r="I61" i="94"/>
  <c r="H61" i="94"/>
  <c r="G61" i="94"/>
  <c r="F61" i="94"/>
  <c r="E61" i="94"/>
  <c r="D61" i="94"/>
  <c r="C61" i="94"/>
  <c r="B61" i="94"/>
  <c r="I56" i="94"/>
  <c r="H56" i="94"/>
  <c r="G56" i="94"/>
  <c r="F56" i="94"/>
  <c r="E56" i="94"/>
  <c r="D56" i="94"/>
  <c r="C56" i="94"/>
  <c r="B56" i="94"/>
  <c r="C33" i="94"/>
  <c r="D33" i="94"/>
  <c r="E33" i="94"/>
  <c r="F33" i="94"/>
  <c r="G33" i="94"/>
  <c r="H33" i="94"/>
  <c r="I33" i="94"/>
  <c r="C34" i="94"/>
  <c r="D34" i="94"/>
  <c r="E34" i="94"/>
  <c r="F34" i="94"/>
  <c r="G34" i="94"/>
  <c r="H34" i="94"/>
  <c r="I34" i="94"/>
  <c r="C35" i="94"/>
  <c r="D35" i="94"/>
  <c r="E35" i="94"/>
  <c r="F35" i="94"/>
  <c r="G35" i="94"/>
  <c r="H35" i="94"/>
  <c r="I35" i="94"/>
  <c r="C36" i="94"/>
  <c r="D36" i="94"/>
  <c r="E36" i="94"/>
  <c r="F36" i="94"/>
  <c r="G36" i="94"/>
  <c r="H36" i="94"/>
  <c r="I36" i="94"/>
  <c r="C28" i="94"/>
  <c r="D28" i="94"/>
  <c r="E28" i="94"/>
  <c r="F28" i="94"/>
  <c r="G28" i="94"/>
  <c r="H28" i="94"/>
  <c r="I28" i="94"/>
  <c r="B28" i="94"/>
  <c r="B36" i="94"/>
  <c r="B35" i="94"/>
  <c r="B34" i="94"/>
  <c r="B33" i="94"/>
  <c r="AB8" i="92"/>
  <c r="C132" i="86" s="1"/>
  <c r="C5" i="71" l="1" a="1"/>
  <c r="C5" i="71" s="1"/>
  <c r="C48" i="88" s="1"/>
  <c r="L29" i="71"/>
  <c r="L5" i="71" s="1" a="1"/>
  <c r="L5" i="71" s="1"/>
  <c r="C49" i="88" s="1"/>
  <c r="L57" i="71"/>
  <c r="L9" i="71" s="1" a="1"/>
  <c r="L9" i="71" s="1"/>
  <c r="C72" i="88" s="1"/>
  <c r="K57" i="71"/>
  <c r="K9" i="71" s="1" a="1"/>
  <c r="K9" i="71" s="1"/>
  <c r="B72" i="88" s="1"/>
  <c r="K29" i="71"/>
  <c r="K5" i="71" s="1" a="1"/>
  <c r="K5" i="71" s="1"/>
  <c r="B49" i="88" s="1"/>
  <c r="K27" i="71"/>
  <c r="K6" i="71" s="1"/>
  <c r="C47" i="88"/>
  <c r="C70" i="88"/>
  <c r="B70" i="88"/>
  <c r="B47" i="88"/>
  <c r="C36" i="88"/>
  <c r="C35" i="88"/>
  <c r="C34" i="88"/>
  <c r="E38" i="88"/>
  <c r="E37" i="88"/>
  <c r="E36" i="88"/>
  <c r="E35" i="88"/>
  <c r="E40" i="88"/>
  <c r="A32" i="88"/>
  <c r="A10" i="88"/>
  <c r="E34" i="88"/>
  <c r="C40" i="88"/>
  <c r="E39" i="88"/>
  <c r="C39" i="88"/>
  <c r="C38" i="88"/>
  <c r="C37" i="88"/>
  <c r="A47" i="88"/>
  <c r="A70" i="88"/>
  <c r="A2" i="93"/>
  <c r="D132" i="86"/>
  <c r="A3" i="92" a="1"/>
  <c r="A3" i="92" s="1"/>
  <c r="A4" i="92" s="1"/>
  <c r="W306" i="92"/>
  <c r="V306" i="92"/>
  <c r="U306" i="92"/>
  <c r="T306" i="92"/>
  <c r="S306" i="92"/>
  <c r="R306" i="92"/>
  <c r="Q306" i="92"/>
  <c r="P306" i="92"/>
  <c r="O306" i="92"/>
  <c r="N306" i="92"/>
  <c r="M306" i="92"/>
  <c r="L306" i="92"/>
  <c r="K306" i="92"/>
  <c r="J306" i="92"/>
  <c r="I306" i="92"/>
  <c r="H306" i="92"/>
  <c r="G306" i="92"/>
  <c r="F306" i="92"/>
  <c r="E306" i="92"/>
  <c r="D306" i="92"/>
  <c r="C306" i="92"/>
  <c r="B306" i="92"/>
  <c r="W305" i="92"/>
  <c r="V305" i="92"/>
  <c r="U305" i="92"/>
  <c r="T305" i="92"/>
  <c r="S305" i="92"/>
  <c r="R305" i="92"/>
  <c r="Q305" i="92"/>
  <c r="P305" i="92"/>
  <c r="O305" i="92"/>
  <c r="N305" i="92"/>
  <c r="M305" i="92"/>
  <c r="L305" i="92"/>
  <c r="K305" i="92"/>
  <c r="J305" i="92"/>
  <c r="I305" i="92"/>
  <c r="H305" i="92"/>
  <c r="G305" i="92"/>
  <c r="F305" i="92"/>
  <c r="E305" i="92"/>
  <c r="D305" i="92"/>
  <c r="C305" i="92"/>
  <c r="B305" i="92"/>
  <c r="W304" i="92"/>
  <c r="V304" i="92"/>
  <c r="U304" i="92"/>
  <c r="T304" i="92"/>
  <c r="S304" i="92"/>
  <c r="R304" i="92"/>
  <c r="Q304" i="92"/>
  <c r="P304" i="92"/>
  <c r="O304" i="92"/>
  <c r="N304" i="92"/>
  <c r="M304" i="92"/>
  <c r="L304" i="92"/>
  <c r="K304" i="92"/>
  <c r="J304" i="92"/>
  <c r="I304" i="92"/>
  <c r="H304" i="92"/>
  <c r="G304" i="92"/>
  <c r="F304" i="92"/>
  <c r="E304" i="92"/>
  <c r="D304" i="92"/>
  <c r="C304" i="92"/>
  <c r="B304" i="92"/>
  <c r="W303" i="92"/>
  <c r="V303" i="92"/>
  <c r="U303" i="92"/>
  <c r="T303" i="92"/>
  <c r="S303" i="92"/>
  <c r="R303" i="92"/>
  <c r="Q303" i="92"/>
  <c r="P303" i="92"/>
  <c r="O303" i="92"/>
  <c r="N303" i="92"/>
  <c r="M303" i="92"/>
  <c r="L303" i="92"/>
  <c r="K303" i="92"/>
  <c r="J303" i="92"/>
  <c r="I303" i="92"/>
  <c r="H303" i="92"/>
  <c r="G303" i="92"/>
  <c r="F303" i="92"/>
  <c r="E303" i="92"/>
  <c r="D303" i="92"/>
  <c r="C303" i="92"/>
  <c r="B303" i="92"/>
  <c r="W296" i="92"/>
  <c r="W298" i="92" s="1"/>
  <c r="W19" i="92" s="1" a="1"/>
  <c r="W19" i="92" s="1"/>
  <c r="AB19" i="92" s="1"/>
  <c r="C142" i="86" s="1"/>
  <c r="V296" i="92"/>
  <c r="V298" i="92" s="1"/>
  <c r="V19" i="92" s="1" a="1"/>
  <c r="V19" i="92" s="1"/>
  <c r="U296" i="92"/>
  <c r="U298" i="92" s="1"/>
  <c r="U19" i="92" s="1" a="1"/>
  <c r="U19" i="92" s="1"/>
  <c r="T296" i="92"/>
  <c r="T298" i="92" s="1"/>
  <c r="T19" i="92" s="1" a="1"/>
  <c r="T19" i="92" s="1"/>
  <c r="S296" i="92"/>
  <c r="S298" i="92" s="1"/>
  <c r="S19" i="92" s="1" a="1"/>
  <c r="S19" i="92" s="1"/>
  <c r="R296" i="92"/>
  <c r="R298" i="92" s="1"/>
  <c r="R19" i="92" s="1" a="1"/>
  <c r="R19" i="92" s="1"/>
  <c r="Q296" i="92"/>
  <c r="Q298" i="92" s="1"/>
  <c r="Q19" i="92" s="1" a="1"/>
  <c r="Q19" i="92" s="1"/>
  <c r="P296" i="92"/>
  <c r="P298" i="92" s="1"/>
  <c r="P19" i="92" s="1" a="1"/>
  <c r="P19" i="92" s="1"/>
  <c r="O296" i="92"/>
  <c r="O298" i="92" s="1"/>
  <c r="O19" i="92" s="1" a="1"/>
  <c r="O19" i="92" s="1"/>
  <c r="N296" i="92"/>
  <c r="N298" i="92" s="1"/>
  <c r="N19" i="92" s="1" a="1"/>
  <c r="N19" i="92" s="1"/>
  <c r="M296" i="92"/>
  <c r="M298" i="92" s="1"/>
  <c r="M19" i="92" s="1" a="1"/>
  <c r="M19" i="92" s="1"/>
  <c r="L296" i="92"/>
  <c r="L298" i="92" s="1"/>
  <c r="L19" i="92" s="1" a="1"/>
  <c r="L19" i="92" s="1"/>
  <c r="K296" i="92"/>
  <c r="K298" i="92" s="1"/>
  <c r="K19" i="92" s="1" a="1"/>
  <c r="K19" i="92" s="1"/>
  <c r="J296" i="92"/>
  <c r="J298" i="92" s="1"/>
  <c r="J19" i="92" s="1" a="1"/>
  <c r="J19" i="92" s="1"/>
  <c r="I296" i="92"/>
  <c r="I298" i="92" s="1"/>
  <c r="I19" i="92" s="1" a="1"/>
  <c r="I19" i="92" s="1"/>
  <c r="H296" i="92"/>
  <c r="H298" i="92" s="1"/>
  <c r="H19" i="92" s="1" a="1"/>
  <c r="H19" i="92" s="1"/>
  <c r="G296" i="92"/>
  <c r="G298" i="92" s="1"/>
  <c r="G19" i="92" s="1" a="1"/>
  <c r="G19" i="92" s="1"/>
  <c r="F296" i="92"/>
  <c r="F298" i="92" s="1"/>
  <c r="F19" i="92" s="1" a="1"/>
  <c r="F19" i="92" s="1"/>
  <c r="E296" i="92"/>
  <c r="E298" i="92" s="1"/>
  <c r="E19" i="92" s="1" a="1"/>
  <c r="E19" i="92" s="1"/>
  <c r="D296" i="92"/>
  <c r="D298" i="92" s="1"/>
  <c r="D19" i="92" s="1" a="1"/>
  <c r="D19" i="92" s="1"/>
  <c r="C296" i="92"/>
  <c r="C298" i="92" s="1"/>
  <c r="C19" i="92" s="1" a="1"/>
  <c r="C19" i="92" s="1"/>
  <c r="B296" i="92"/>
  <c r="B298" i="92" s="1"/>
  <c r="B19" i="92" s="1" a="1"/>
  <c r="B19" i="92" s="1"/>
  <c r="W279" i="92"/>
  <c r="V279" i="92"/>
  <c r="U279" i="92"/>
  <c r="T279" i="92"/>
  <c r="S279" i="92"/>
  <c r="R279" i="92"/>
  <c r="Q279" i="92"/>
  <c r="P279" i="92"/>
  <c r="O279" i="92"/>
  <c r="N279" i="92"/>
  <c r="M279" i="92"/>
  <c r="L279" i="92"/>
  <c r="K279" i="92"/>
  <c r="J279" i="92"/>
  <c r="I279" i="92"/>
  <c r="H279" i="92"/>
  <c r="G279" i="92"/>
  <c r="F279" i="92"/>
  <c r="E279" i="92"/>
  <c r="D279" i="92"/>
  <c r="C279" i="92"/>
  <c r="B279" i="92"/>
  <c r="W278" i="92"/>
  <c r="V278" i="92"/>
  <c r="U278" i="92"/>
  <c r="T278" i="92"/>
  <c r="S278" i="92"/>
  <c r="R278" i="92"/>
  <c r="Q278" i="92"/>
  <c r="P278" i="92"/>
  <c r="O278" i="92"/>
  <c r="N278" i="92"/>
  <c r="M278" i="92"/>
  <c r="L278" i="92"/>
  <c r="K278" i="92"/>
  <c r="J278" i="92"/>
  <c r="I278" i="92"/>
  <c r="H278" i="92"/>
  <c r="G278" i="92"/>
  <c r="F278" i="92"/>
  <c r="E278" i="92"/>
  <c r="D278" i="92"/>
  <c r="C278" i="92"/>
  <c r="B278" i="92"/>
  <c r="W277" i="92"/>
  <c r="V277" i="92"/>
  <c r="U277" i="92"/>
  <c r="T277" i="92"/>
  <c r="S277" i="92"/>
  <c r="R277" i="92"/>
  <c r="Q277" i="92"/>
  <c r="P277" i="92"/>
  <c r="O277" i="92"/>
  <c r="N277" i="92"/>
  <c r="M277" i="92"/>
  <c r="L277" i="92"/>
  <c r="K277" i="92"/>
  <c r="J277" i="92"/>
  <c r="I277" i="92"/>
  <c r="H277" i="92"/>
  <c r="G277" i="92"/>
  <c r="F277" i="92"/>
  <c r="E277" i="92"/>
  <c r="D277" i="92"/>
  <c r="C277" i="92"/>
  <c r="B277" i="92"/>
  <c r="W276" i="92"/>
  <c r="V276" i="92"/>
  <c r="U276" i="92"/>
  <c r="T276" i="92"/>
  <c r="S276" i="92"/>
  <c r="R276" i="92"/>
  <c r="Q276" i="92"/>
  <c r="P276" i="92"/>
  <c r="O276" i="92"/>
  <c r="N276" i="92"/>
  <c r="M276" i="92"/>
  <c r="L276" i="92"/>
  <c r="K276" i="92"/>
  <c r="J276" i="92"/>
  <c r="I276" i="92"/>
  <c r="H276" i="92"/>
  <c r="G276" i="92"/>
  <c r="F276" i="92"/>
  <c r="E276" i="92"/>
  <c r="D276" i="92"/>
  <c r="C276" i="92"/>
  <c r="B276" i="92"/>
  <c r="W269" i="92"/>
  <c r="W271" i="92" s="1"/>
  <c r="W18" i="92" s="1" a="1"/>
  <c r="W18" i="92" s="1"/>
  <c r="AB18" i="92" s="1"/>
  <c r="C141" i="86" s="1"/>
  <c r="V269" i="92"/>
  <c r="V271" i="92" s="1"/>
  <c r="V18" i="92" s="1" a="1"/>
  <c r="V18" i="92" s="1"/>
  <c r="U269" i="92"/>
  <c r="U271" i="92" s="1"/>
  <c r="U18" i="92" s="1" a="1"/>
  <c r="U18" i="92" s="1"/>
  <c r="T269" i="92"/>
  <c r="T271" i="92" s="1"/>
  <c r="T18" i="92" s="1" a="1"/>
  <c r="T18" i="92" s="1"/>
  <c r="S269" i="92"/>
  <c r="S271" i="92" s="1"/>
  <c r="S18" i="92" s="1" a="1"/>
  <c r="S18" i="92" s="1"/>
  <c r="R269" i="92"/>
  <c r="R271" i="92" s="1"/>
  <c r="R18" i="92" s="1" a="1"/>
  <c r="R18" i="92" s="1"/>
  <c r="Q269" i="92"/>
  <c r="Q271" i="92" s="1"/>
  <c r="Q18" i="92" s="1" a="1"/>
  <c r="Q18" i="92" s="1"/>
  <c r="P269" i="92"/>
  <c r="P271" i="92" s="1"/>
  <c r="P18" i="92" s="1" a="1"/>
  <c r="P18" i="92" s="1"/>
  <c r="O269" i="92"/>
  <c r="O271" i="92" s="1"/>
  <c r="O18" i="92" s="1" a="1"/>
  <c r="O18" i="92" s="1"/>
  <c r="N269" i="92"/>
  <c r="N271" i="92" s="1"/>
  <c r="N18" i="92" s="1" a="1"/>
  <c r="N18" i="92" s="1"/>
  <c r="M269" i="92"/>
  <c r="M271" i="92" s="1"/>
  <c r="M18" i="92" s="1" a="1"/>
  <c r="M18" i="92" s="1"/>
  <c r="L269" i="92"/>
  <c r="L271" i="92" s="1"/>
  <c r="L18" i="92" s="1" a="1"/>
  <c r="L18" i="92" s="1"/>
  <c r="K269" i="92"/>
  <c r="K271" i="92" s="1"/>
  <c r="K18" i="92" s="1" a="1"/>
  <c r="K18" i="92" s="1"/>
  <c r="J269" i="92"/>
  <c r="J271" i="92" s="1"/>
  <c r="J18" i="92" s="1" a="1"/>
  <c r="J18" i="92" s="1"/>
  <c r="I269" i="92"/>
  <c r="I271" i="92" s="1"/>
  <c r="I18" i="92" s="1" a="1"/>
  <c r="I18" i="92" s="1"/>
  <c r="H269" i="92"/>
  <c r="H271" i="92" s="1"/>
  <c r="H18" i="92" s="1" a="1"/>
  <c r="H18" i="92" s="1"/>
  <c r="G269" i="92"/>
  <c r="G271" i="92" s="1"/>
  <c r="G18" i="92" s="1" a="1"/>
  <c r="G18" i="92" s="1"/>
  <c r="F269" i="92"/>
  <c r="F271" i="92" s="1"/>
  <c r="F18" i="92" s="1" a="1"/>
  <c r="F18" i="92" s="1"/>
  <c r="E269" i="92"/>
  <c r="E271" i="92" s="1"/>
  <c r="E18" i="92" s="1" a="1"/>
  <c r="E18" i="92" s="1"/>
  <c r="D269" i="92"/>
  <c r="D271" i="92" s="1"/>
  <c r="D18" i="92" s="1" a="1"/>
  <c r="D18" i="92" s="1"/>
  <c r="C269" i="92"/>
  <c r="C271" i="92" s="1"/>
  <c r="C18" i="92" s="1" a="1"/>
  <c r="C18" i="92" s="1"/>
  <c r="B269" i="92"/>
  <c r="B271" i="92" s="1"/>
  <c r="B18" i="92" s="1" a="1"/>
  <c r="B18" i="92" s="1"/>
  <c r="W252" i="92"/>
  <c r="V252" i="92"/>
  <c r="U252" i="92"/>
  <c r="T252" i="92"/>
  <c r="S252" i="92"/>
  <c r="R252" i="92"/>
  <c r="Q252" i="92"/>
  <c r="P252" i="92"/>
  <c r="O252" i="92"/>
  <c r="N252" i="92"/>
  <c r="M252" i="92"/>
  <c r="L252" i="92"/>
  <c r="K252" i="92"/>
  <c r="J252" i="92"/>
  <c r="I252" i="92"/>
  <c r="H252" i="92"/>
  <c r="G252" i="92"/>
  <c r="F252" i="92"/>
  <c r="E252" i="92"/>
  <c r="D252" i="92"/>
  <c r="C252" i="92"/>
  <c r="B252" i="92"/>
  <c r="W251" i="92"/>
  <c r="V251" i="92"/>
  <c r="U251" i="92"/>
  <c r="T251" i="92"/>
  <c r="S251" i="92"/>
  <c r="R251" i="92"/>
  <c r="Q251" i="92"/>
  <c r="P251" i="92"/>
  <c r="O251" i="92"/>
  <c r="N251" i="92"/>
  <c r="M251" i="92"/>
  <c r="L251" i="92"/>
  <c r="K251" i="92"/>
  <c r="J251" i="92"/>
  <c r="I251" i="92"/>
  <c r="H251" i="92"/>
  <c r="G251" i="92"/>
  <c r="F251" i="92"/>
  <c r="E251" i="92"/>
  <c r="D251" i="92"/>
  <c r="C251" i="92"/>
  <c r="B251" i="92"/>
  <c r="W250" i="92"/>
  <c r="V250" i="92"/>
  <c r="U250" i="92"/>
  <c r="T250" i="92"/>
  <c r="S250" i="92"/>
  <c r="R250" i="92"/>
  <c r="Q250" i="92"/>
  <c r="P250" i="92"/>
  <c r="O250" i="92"/>
  <c r="N250" i="92"/>
  <c r="M250" i="92"/>
  <c r="L250" i="92"/>
  <c r="K250" i="92"/>
  <c r="J250" i="92"/>
  <c r="I250" i="92"/>
  <c r="H250" i="92"/>
  <c r="G250" i="92"/>
  <c r="F250" i="92"/>
  <c r="E250" i="92"/>
  <c r="D250" i="92"/>
  <c r="C250" i="92"/>
  <c r="B250" i="92"/>
  <c r="W249" i="92"/>
  <c r="V249" i="92"/>
  <c r="U249" i="92"/>
  <c r="T249" i="92"/>
  <c r="S249" i="92"/>
  <c r="R249" i="92"/>
  <c r="Q249" i="92"/>
  <c r="P249" i="92"/>
  <c r="O249" i="92"/>
  <c r="N249" i="92"/>
  <c r="M249" i="92"/>
  <c r="L249" i="92"/>
  <c r="K249" i="92"/>
  <c r="J249" i="92"/>
  <c r="I249" i="92"/>
  <c r="H249" i="92"/>
  <c r="G249" i="92"/>
  <c r="F249" i="92"/>
  <c r="E249" i="92"/>
  <c r="D249" i="92"/>
  <c r="C249" i="92"/>
  <c r="B249" i="92"/>
  <c r="W242" i="92"/>
  <c r="W244" i="92" s="1"/>
  <c r="W17" i="92" s="1" a="1"/>
  <c r="W17" i="92" s="1"/>
  <c r="AB17" i="92" s="1"/>
  <c r="C140" i="86" s="1"/>
  <c r="V242" i="92"/>
  <c r="V244" i="92" s="1"/>
  <c r="V17" i="92" s="1" a="1"/>
  <c r="V17" i="92" s="1"/>
  <c r="U242" i="92"/>
  <c r="U244" i="92" s="1"/>
  <c r="U17" i="92" s="1" a="1"/>
  <c r="U17" i="92" s="1"/>
  <c r="T242" i="92"/>
  <c r="T244" i="92" s="1"/>
  <c r="T17" i="92" s="1" a="1"/>
  <c r="T17" i="92" s="1"/>
  <c r="S242" i="92"/>
  <c r="S244" i="92" s="1"/>
  <c r="S17" i="92" s="1" a="1"/>
  <c r="S17" i="92" s="1"/>
  <c r="R242" i="92"/>
  <c r="R244" i="92" s="1"/>
  <c r="R17" i="92" s="1" a="1"/>
  <c r="R17" i="92" s="1"/>
  <c r="Q242" i="92"/>
  <c r="Q244" i="92" s="1"/>
  <c r="Q17" i="92" s="1" a="1"/>
  <c r="Q17" i="92" s="1"/>
  <c r="P242" i="92"/>
  <c r="P244" i="92" s="1"/>
  <c r="P17" i="92" s="1" a="1"/>
  <c r="P17" i="92" s="1"/>
  <c r="O242" i="92"/>
  <c r="O244" i="92" s="1"/>
  <c r="O17" i="92" s="1" a="1"/>
  <c r="O17" i="92" s="1"/>
  <c r="N242" i="92"/>
  <c r="N244" i="92" s="1"/>
  <c r="N17" i="92" s="1" a="1"/>
  <c r="N17" i="92" s="1"/>
  <c r="M242" i="92"/>
  <c r="M244" i="92" s="1"/>
  <c r="M17" i="92" s="1" a="1"/>
  <c r="M17" i="92" s="1"/>
  <c r="L242" i="92"/>
  <c r="L244" i="92" s="1"/>
  <c r="L17" i="92" s="1" a="1"/>
  <c r="L17" i="92" s="1"/>
  <c r="K242" i="92"/>
  <c r="K244" i="92" s="1"/>
  <c r="K17" i="92" s="1" a="1"/>
  <c r="K17" i="92" s="1"/>
  <c r="J242" i="92"/>
  <c r="J244" i="92" s="1"/>
  <c r="J17" i="92" s="1" a="1"/>
  <c r="J17" i="92" s="1"/>
  <c r="I242" i="92"/>
  <c r="I244" i="92" s="1"/>
  <c r="I17" i="92" s="1" a="1"/>
  <c r="I17" i="92" s="1"/>
  <c r="H242" i="92"/>
  <c r="H244" i="92" s="1"/>
  <c r="H17" i="92" s="1" a="1"/>
  <c r="H17" i="92" s="1"/>
  <c r="G242" i="92"/>
  <c r="G244" i="92" s="1"/>
  <c r="G17" i="92" s="1" a="1"/>
  <c r="G17" i="92" s="1"/>
  <c r="F242" i="92"/>
  <c r="F244" i="92" s="1"/>
  <c r="F17" i="92" s="1" a="1"/>
  <c r="F17" i="92" s="1"/>
  <c r="E242" i="92"/>
  <c r="E244" i="92" s="1"/>
  <c r="E17" i="92" s="1" a="1"/>
  <c r="E17" i="92" s="1"/>
  <c r="D242" i="92"/>
  <c r="D244" i="92" s="1"/>
  <c r="D17" i="92" s="1" a="1"/>
  <c r="D17" i="92" s="1"/>
  <c r="C242" i="92"/>
  <c r="C244" i="92" s="1"/>
  <c r="C17" i="92" s="1" a="1"/>
  <c r="C17" i="92" s="1"/>
  <c r="B242" i="92"/>
  <c r="B244" i="92" s="1"/>
  <c r="B17" i="92" s="1" a="1"/>
  <c r="B17" i="92" s="1"/>
  <c r="W225" i="92"/>
  <c r="V225" i="92"/>
  <c r="U225" i="92"/>
  <c r="T225" i="92"/>
  <c r="S225" i="92"/>
  <c r="R225" i="92"/>
  <c r="Q225" i="92"/>
  <c r="P225" i="92"/>
  <c r="O225" i="92"/>
  <c r="N225" i="92"/>
  <c r="M225" i="92"/>
  <c r="L225" i="92"/>
  <c r="K225" i="92"/>
  <c r="J225" i="92"/>
  <c r="I225" i="92"/>
  <c r="H225" i="92"/>
  <c r="G225" i="92"/>
  <c r="F225" i="92"/>
  <c r="E225" i="92"/>
  <c r="D225" i="92"/>
  <c r="C225" i="92"/>
  <c r="B225" i="92"/>
  <c r="W224" i="92"/>
  <c r="V224" i="92"/>
  <c r="U224" i="92"/>
  <c r="T224" i="92"/>
  <c r="S224" i="92"/>
  <c r="R224" i="92"/>
  <c r="Q224" i="92"/>
  <c r="P224" i="92"/>
  <c r="O224" i="92"/>
  <c r="N224" i="92"/>
  <c r="M224" i="92"/>
  <c r="L224" i="92"/>
  <c r="K224" i="92"/>
  <c r="J224" i="92"/>
  <c r="I224" i="92"/>
  <c r="H224" i="92"/>
  <c r="G224" i="92"/>
  <c r="F224" i="92"/>
  <c r="E224" i="92"/>
  <c r="D224" i="92"/>
  <c r="C224" i="92"/>
  <c r="B224" i="92"/>
  <c r="W223" i="92"/>
  <c r="V223" i="92"/>
  <c r="U223" i="92"/>
  <c r="T223" i="92"/>
  <c r="S223" i="92"/>
  <c r="R223" i="92"/>
  <c r="Q223" i="92"/>
  <c r="P223" i="92"/>
  <c r="O223" i="92"/>
  <c r="N223" i="92"/>
  <c r="M223" i="92"/>
  <c r="L223" i="92"/>
  <c r="K223" i="92"/>
  <c r="J223" i="92"/>
  <c r="I223" i="92"/>
  <c r="H223" i="92"/>
  <c r="G223" i="92"/>
  <c r="F223" i="92"/>
  <c r="E223" i="92"/>
  <c r="D223" i="92"/>
  <c r="C223" i="92"/>
  <c r="B223" i="92"/>
  <c r="W222" i="92"/>
  <c r="V222" i="92"/>
  <c r="U222" i="92"/>
  <c r="T222" i="92"/>
  <c r="S222" i="92"/>
  <c r="R222" i="92"/>
  <c r="Q222" i="92"/>
  <c r="P222" i="92"/>
  <c r="O222" i="92"/>
  <c r="N222" i="92"/>
  <c r="M222" i="92"/>
  <c r="L222" i="92"/>
  <c r="K222" i="92"/>
  <c r="J222" i="92"/>
  <c r="I222" i="92"/>
  <c r="H222" i="92"/>
  <c r="G222" i="92"/>
  <c r="F222" i="92"/>
  <c r="E222" i="92"/>
  <c r="D222" i="92"/>
  <c r="C222" i="92"/>
  <c r="B222" i="92"/>
  <c r="W215" i="92"/>
  <c r="W217" i="92" s="1"/>
  <c r="W16" i="92" s="1" a="1"/>
  <c r="W16" i="92" s="1"/>
  <c r="AB16" i="92" s="1"/>
  <c r="C139" i="86" s="1"/>
  <c r="V215" i="92"/>
  <c r="V217" i="92" s="1"/>
  <c r="V16" i="92" s="1" a="1"/>
  <c r="V16" i="92" s="1"/>
  <c r="U215" i="92"/>
  <c r="U217" i="92" s="1"/>
  <c r="U16" i="92" s="1" a="1"/>
  <c r="U16" i="92" s="1"/>
  <c r="T215" i="92"/>
  <c r="T217" i="92" s="1"/>
  <c r="T16" i="92" s="1" a="1"/>
  <c r="T16" i="92" s="1"/>
  <c r="S215" i="92"/>
  <c r="S217" i="92" s="1"/>
  <c r="S16" i="92" s="1" a="1"/>
  <c r="S16" i="92" s="1"/>
  <c r="R215" i="92"/>
  <c r="R217" i="92" s="1"/>
  <c r="R16" i="92" s="1" a="1"/>
  <c r="R16" i="92" s="1"/>
  <c r="Q215" i="92"/>
  <c r="Q217" i="92" s="1"/>
  <c r="Q16" i="92" s="1" a="1"/>
  <c r="Q16" i="92" s="1"/>
  <c r="P215" i="92"/>
  <c r="P217" i="92" s="1"/>
  <c r="P16" i="92" s="1" a="1"/>
  <c r="P16" i="92" s="1"/>
  <c r="O215" i="92"/>
  <c r="O217" i="92" s="1"/>
  <c r="O16" i="92" s="1" a="1"/>
  <c r="O16" i="92" s="1"/>
  <c r="N215" i="92"/>
  <c r="N217" i="92" s="1"/>
  <c r="N16" i="92" s="1" a="1"/>
  <c r="N16" i="92" s="1"/>
  <c r="M215" i="92"/>
  <c r="M217" i="92" s="1"/>
  <c r="M16" i="92" s="1" a="1"/>
  <c r="M16" i="92" s="1"/>
  <c r="L215" i="92"/>
  <c r="L217" i="92" s="1"/>
  <c r="L16" i="92" s="1" a="1"/>
  <c r="L16" i="92" s="1"/>
  <c r="K215" i="92"/>
  <c r="K217" i="92" s="1"/>
  <c r="K16" i="92" s="1" a="1"/>
  <c r="K16" i="92" s="1"/>
  <c r="J215" i="92"/>
  <c r="J217" i="92" s="1"/>
  <c r="J16" i="92" s="1" a="1"/>
  <c r="J16" i="92" s="1"/>
  <c r="I215" i="92"/>
  <c r="I217" i="92" s="1"/>
  <c r="I16" i="92" s="1" a="1"/>
  <c r="I16" i="92" s="1"/>
  <c r="H215" i="92"/>
  <c r="H217" i="92" s="1"/>
  <c r="H16" i="92" s="1" a="1"/>
  <c r="H16" i="92" s="1"/>
  <c r="G215" i="92"/>
  <c r="G217" i="92" s="1"/>
  <c r="G16" i="92" s="1" a="1"/>
  <c r="G16" i="92" s="1"/>
  <c r="F215" i="92"/>
  <c r="F217" i="92" s="1"/>
  <c r="F16" i="92" s="1" a="1"/>
  <c r="F16" i="92" s="1"/>
  <c r="E215" i="92"/>
  <c r="E217" i="92" s="1"/>
  <c r="E16" i="92" s="1" a="1"/>
  <c r="E16" i="92" s="1"/>
  <c r="D215" i="92"/>
  <c r="D217" i="92" s="1"/>
  <c r="D16" i="92" s="1" a="1"/>
  <c r="D16" i="92" s="1"/>
  <c r="C215" i="92"/>
  <c r="C217" i="92" s="1"/>
  <c r="C16" i="92" s="1" a="1"/>
  <c r="C16" i="92" s="1"/>
  <c r="B215" i="92"/>
  <c r="B217" i="92" s="1"/>
  <c r="B16" i="92" s="1" a="1"/>
  <c r="B16" i="92" s="1"/>
  <c r="W198" i="92"/>
  <c r="V198" i="92"/>
  <c r="U198" i="92"/>
  <c r="T198" i="92"/>
  <c r="S198" i="92"/>
  <c r="R198" i="92"/>
  <c r="Q198" i="92"/>
  <c r="P198" i="92"/>
  <c r="O198" i="92"/>
  <c r="N198" i="92"/>
  <c r="M198" i="92"/>
  <c r="L198" i="92"/>
  <c r="K198" i="92"/>
  <c r="J198" i="92"/>
  <c r="I198" i="92"/>
  <c r="H198" i="92"/>
  <c r="G198" i="92"/>
  <c r="F198" i="92"/>
  <c r="E198" i="92"/>
  <c r="D198" i="92"/>
  <c r="C198" i="92"/>
  <c r="B198" i="92"/>
  <c r="W197" i="92"/>
  <c r="V197" i="92"/>
  <c r="U197" i="92"/>
  <c r="T197" i="92"/>
  <c r="S197" i="92"/>
  <c r="R197" i="92"/>
  <c r="Q197" i="92"/>
  <c r="P197" i="92"/>
  <c r="O197" i="92"/>
  <c r="N197" i="92"/>
  <c r="M197" i="92"/>
  <c r="L197" i="92"/>
  <c r="K197" i="92"/>
  <c r="J197" i="92"/>
  <c r="I197" i="92"/>
  <c r="H197" i="92"/>
  <c r="G197" i="92"/>
  <c r="F197" i="92"/>
  <c r="E197" i="92"/>
  <c r="D197" i="92"/>
  <c r="C197" i="92"/>
  <c r="B197" i="92"/>
  <c r="W196" i="92"/>
  <c r="V196" i="92"/>
  <c r="U196" i="92"/>
  <c r="T196" i="92"/>
  <c r="S196" i="92"/>
  <c r="R196" i="92"/>
  <c r="Q196" i="92"/>
  <c r="P196" i="92"/>
  <c r="O196" i="92"/>
  <c r="N196" i="92"/>
  <c r="M196" i="92"/>
  <c r="L196" i="92"/>
  <c r="K196" i="92"/>
  <c r="J196" i="92"/>
  <c r="I196" i="92"/>
  <c r="H196" i="92"/>
  <c r="G196" i="92"/>
  <c r="F196" i="92"/>
  <c r="E196" i="92"/>
  <c r="D196" i="92"/>
  <c r="C196" i="92"/>
  <c r="B196" i="92"/>
  <c r="W195" i="92"/>
  <c r="V195" i="92"/>
  <c r="U195" i="92"/>
  <c r="T195" i="92"/>
  <c r="S195" i="92"/>
  <c r="R195" i="92"/>
  <c r="Q195" i="92"/>
  <c r="P195" i="92"/>
  <c r="O195" i="92"/>
  <c r="N195" i="92"/>
  <c r="M195" i="92"/>
  <c r="L195" i="92"/>
  <c r="K195" i="92"/>
  <c r="J195" i="92"/>
  <c r="I195" i="92"/>
  <c r="H195" i="92"/>
  <c r="G195" i="92"/>
  <c r="F195" i="92"/>
  <c r="E195" i="92"/>
  <c r="D195" i="92"/>
  <c r="C195" i="92"/>
  <c r="B195" i="92"/>
  <c r="W190" i="92"/>
  <c r="W15" i="92" s="1" a="1"/>
  <c r="W15" i="92" s="1"/>
  <c r="AB15" i="92" s="1"/>
  <c r="C138" i="86" s="1"/>
  <c r="V188" i="92"/>
  <c r="V190" i="92" s="1"/>
  <c r="V15" i="92" s="1" a="1"/>
  <c r="V15" i="92" s="1"/>
  <c r="U188" i="92"/>
  <c r="U190" i="92" s="1"/>
  <c r="U15" i="92" s="1" a="1"/>
  <c r="U15" i="92" s="1"/>
  <c r="T188" i="92"/>
  <c r="T190" i="92" s="1"/>
  <c r="T15" i="92" s="1" a="1"/>
  <c r="T15" i="92" s="1"/>
  <c r="S188" i="92"/>
  <c r="S190" i="92" s="1"/>
  <c r="S15" i="92" s="1" a="1"/>
  <c r="S15" i="92" s="1"/>
  <c r="R188" i="92"/>
  <c r="R190" i="92" s="1"/>
  <c r="R15" i="92" s="1" a="1"/>
  <c r="R15" i="92" s="1"/>
  <c r="Q188" i="92"/>
  <c r="Q190" i="92" s="1"/>
  <c r="Q15" i="92" s="1" a="1"/>
  <c r="Q15" i="92" s="1"/>
  <c r="P188" i="92"/>
  <c r="P190" i="92" s="1"/>
  <c r="P15" i="92" s="1" a="1"/>
  <c r="P15" i="92" s="1"/>
  <c r="O188" i="92"/>
  <c r="O190" i="92" s="1"/>
  <c r="O15" i="92" s="1" a="1"/>
  <c r="O15" i="92" s="1"/>
  <c r="N188" i="92"/>
  <c r="N190" i="92" s="1"/>
  <c r="N15" i="92" s="1" a="1"/>
  <c r="N15" i="92" s="1"/>
  <c r="M188" i="92"/>
  <c r="M190" i="92" s="1"/>
  <c r="M15" i="92" s="1" a="1"/>
  <c r="M15" i="92" s="1"/>
  <c r="L188" i="92"/>
  <c r="L190" i="92" s="1"/>
  <c r="L15" i="92" s="1" a="1"/>
  <c r="L15" i="92" s="1"/>
  <c r="K188" i="92"/>
  <c r="K190" i="92" s="1"/>
  <c r="K15" i="92" s="1" a="1"/>
  <c r="K15" i="92" s="1"/>
  <c r="J188" i="92"/>
  <c r="J190" i="92" s="1"/>
  <c r="J15" i="92" s="1" a="1"/>
  <c r="J15" i="92" s="1"/>
  <c r="I188" i="92"/>
  <c r="I190" i="92" s="1"/>
  <c r="I15" i="92" s="1" a="1"/>
  <c r="I15" i="92" s="1"/>
  <c r="H188" i="92"/>
  <c r="H190" i="92" s="1"/>
  <c r="H15" i="92" s="1" a="1"/>
  <c r="H15" i="92" s="1"/>
  <c r="G188" i="92"/>
  <c r="G190" i="92" s="1"/>
  <c r="G15" i="92" s="1" a="1"/>
  <c r="G15" i="92" s="1"/>
  <c r="F188" i="92"/>
  <c r="F190" i="92" s="1"/>
  <c r="F15" i="92" s="1" a="1"/>
  <c r="F15" i="92" s="1"/>
  <c r="E188" i="92"/>
  <c r="E190" i="92" s="1"/>
  <c r="E15" i="92" s="1" a="1"/>
  <c r="E15" i="92" s="1"/>
  <c r="D188" i="92"/>
  <c r="D190" i="92" s="1"/>
  <c r="D15" i="92" s="1" a="1"/>
  <c r="D15" i="92" s="1"/>
  <c r="C188" i="92"/>
  <c r="C190" i="92" s="1"/>
  <c r="C15" i="92" s="1" a="1"/>
  <c r="C15" i="92" s="1"/>
  <c r="B188" i="92"/>
  <c r="B190" i="92" s="1"/>
  <c r="B15" i="92" s="1" a="1"/>
  <c r="B15" i="92" s="1"/>
  <c r="W171" i="92"/>
  <c r="V171" i="92"/>
  <c r="U171" i="92"/>
  <c r="T171" i="92"/>
  <c r="S171" i="92"/>
  <c r="R171" i="92"/>
  <c r="Q171" i="92"/>
  <c r="P171" i="92"/>
  <c r="O171" i="92"/>
  <c r="N171" i="92"/>
  <c r="M171" i="92"/>
  <c r="L171" i="92"/>
  <c r="K171" i="92"/>
  <c r="J171" i="92"/>
  <c r="I171" i="92"/>
  <c r="H171" i="92"/>
  <c r="G171" i="92"/>
  <c r="F171" i="92"/>
  <c r="E171" i="92"/>
  <c r="D171" i="92"/>
  <c r="C171" i="92"/>
  <c r="B171" i="92"/>
  <c r="W170" i="92"/>
  <c r="V170" i="92"/>
  <c r="U170" i="92"/>
  <c r="T170" i="92"/>
  <c r="S170" i="92"/>
  <c r="R170" i="92"/>
  <c r="Q170" i="92"/>
  <c r="P170" i="92"/>
  <c r="O170" i="92"/>
  <c r="N170" i="92"/>
  <c r="M170" i="92"/>
  <c r="L170" i="92"/>
  <c r="K170" i="92"/>
  <c r="J170" i="92"/>
  <c r="I170" i="92"/>
  <c r="H170" i="92"/>
  <c r="G170" i="92"/>
  <c r="F170" i="92"/>
  <c r="E170" i="92"/>
  <c r="D170" i="92"/>
  <c r="C170" i="92"/>
  <c r="B170" i="92"/>
  <c r="W169" i="92"/>
  <c r="V169" i="92"/>
  <c r="U169" i="92"/>
  <c r="T169" i="92"/>
  <c r="S169" i="92"/>
  <c r="R169" i="92"/>
  <c r="Q169" i="92"/>
  <c r="P169" i="92"/>
  <c r="O169" i="92"/>
  <c r="N169" i="92"/>
  <c r="M169" i="92"/>
  <c r="L169" i="92"/>
  <c r="K169" i="92"/>
  <c r="J169" i="92"/>
  <c r="I169" i="92"/>
  <c r="H169" i="92"/>
  <c r="G169" i="92"/>
  <c r="F169" i="92"/>
  <c r="E169" i="92"/>
  <c r="D169" i="92"/>
  <c r="C169" i="92"/>
  <c r="B169" i="92"/>
  <c r="W168" i="92"/>
  <c r="V168" i="92"/>
  <c r="U168" i="92"/>
  <c r="T168" i="92"/>
  <c r="S168" i="92"/>
  <c r="R168" i="92"/>
  <c r="Q168" i="92"/>
  <c r="P168" i="92"/>
  <c r="O168" i="92"/>
  <c r="N168" i="92"/>
  <c r="M168" i="92"/>
  <c r="L168" i="92"/>
  <c r="K168" i="92"/>
  <c r="J168" i="92"/>
  <c r="I168" i="92"/>
  <c r="H168" i="92"/>
  <c r="G168" i="92"/>
  <c r="F168" i="92"/>
  <c r="E168" i="92"/>
  <c r="D168" i="92"/>
  <c r="C168" i="92"/>
  <c r="B168" i="92"/>
  <c r="W161" i="92"/>
  <c r="W163" i="92" s="1"/>
  <c r="W14" i="92" s="1" a="1"/>
  <c r="W14" i="92" s="1"/>
  <c r="AB14" i="92" s="1"/>
  <c r="C137" i="86" s="1"/>
  <c r="V161" i="92"/>
  <c r="V163" i="92" s="1"/>
  <c r="V14" i="92" s="1" a="1"/>
  <c r="V14" i="92" s="1"/>
  <c r="U161" i="92"/>
  <c r="U163" i="92" s="1"/>
  <c r="U14" i="92" s="1" a="1"/>
  <c r="U14" i="92" s="1"/>
  <c r="T161" i="92"/>
  <c r="T163" i="92" s="1"/>
  <c r="T14" i="92" s="1" a="1"/>
  <c r="T14" i="92" s="1"/>
  <c r="S161" i="92"/>
  <c r="S163" i="92" s="1"/>
  <c r="S14" i="92" s="1" a="1"/>
  <c r="S14" i="92" s="1"/>
  <c r="R161" i="92"/>
  <c r="R163" i="92" s="1"/>
  <c r="R14" i="92" s="1" a="1"/>
  <c r="R14" i="92" s="1"/>
  <c r="Q161" i="92"/>
  <c r="Q163" i="92" s="1"/>
  <c r="Q14" i="92" s="1" a="1"/>
  <c r="Q14" i="92" s="1"/>
  <c r="P161" i="92"/>
  <c r="P163" i="92" s="1"/>
  <c r="P14" i="92" s="1" a="1"/>
  <c r="P14" i="92" s="1"/>
  <c r="O161" i="92"/>
  <c r="O163" i="92" s="1"/>
  <c r="O14" i="92" s="1" a="1"/>
  <c r="O14" i="92" s="1"/>
  <c r="N161" i="92"/>
  <c r="N163" i="92" s="1"/>
  <c r="N14" i="92" s="1" a="1"/>
  <c r="N14" i="92" s="1"/>
  <c r="M161" i="92"/>
  <c r="M163" i="92" s="1"/>
  <c r="M14" i="92" s="1" a="1"/>
  <c r="M14" i="92" s="1"/>
  <c r="L161" i="92"/>
  <c r="L163" i="92" s="1"/>
  <c r="L14" i="92" s="1" a="1"/>
  <c r="L14" i="92" s="1"/>
  <c r="K161" i="92"/>
  <c r="K163" i="92" s="1"/>
  <c r="K14" i="92" s="1" a="1"/>
  <c r="K14" i="92" s="1"/>
  <c r="J161" i="92"/>
  <c r="J163" i="92" s="1"/>
  <c r="J14" i="92" s="1" a="1"/>
  <c r="J14" i="92" s="1"/>
  <c r="I161" i="92"/>
  <c r="I163" i="92" s="1"/>
  <c r="I14" i="92" s="1" a="1"/>
  <c r="I14" i="92" s="1"/>
  <c r="H161" i="92"/>
  <c r="H163" i="92" s="1"/>
  <c r="H14" i="92" s="1" a="1"/>
  <c r="H14" i="92" s="1"/>
  <c r="G161" i="92"/>
  <c r="G163" i="92" s="1"/>
  <c r="G14" i="92" s="1" a="1"/>
  <c r="G14" i="92" s="1"/>
  <c r="F161" i="92"/>
  <c r="F163" i="92" s="1"/>
  <c r="F14" i="92" s="1" a="1"/>
  <c r="F14" i="92" s="1"/>
  <c r="E161" i="92"/>
  <c r="E163" i="92" s="1"/>
  <c r="E14" i="92" s="1" a="1"/>
  <c r="E14" i="92" s="1"/>
  <c r="D161" i="92"/>
  <c r="D163" i="92" s="1"/>
  <c r="D14" i="92" s="1" a="1"/>
  <c r="D14" i="92" s="1"/>
  <c r="C161" i="92"/>
  <c r="C163" i="92" s="1"/>
  <c r="C14" i="92" s="1" a="1"/>
  <c r="C14" i="92" s="1"/>
  <c r="B161" i="92"/>
  <c r="B163" i="92" s="1"/>
  <c r="B14" i="92" s="1" a="1"/>
  <c r="B14" i="92" s="1"/>
  <c r="W144" i="92"/>
  <c r="V144" i="92"/>
  <c r="U144" i="92"/>
  <c r="T144" i="92"/>
  <c r="S144" i="92"/>
  <c r="R144" i="92"/>
  <c r="Q144" i="92"/>
  <c r="P144" i="92"/>
  <c r="O144" i="92"/>
  <c r="N144" i="92"/>
  <c r="M144" i="92"/>
  <c r="L144" i="92"/>
  <c r="K144" i="92"/>
  <c r="J144" i="92"/>
  <c r="I144" i="92"/>
  <c r="H144" i="92"/>
  <c r="G144" i="92"/>
  <c r="F144" i="92"/>
  <c r="E144" i="92"/>
  <c r="D144" i="92"/>
  <c r="C144" i="92"/>
  <c r="B144" i="92"/>
  <c r="W143" i="92"/>
  <c r="V143" i="92"/>
  <c r="U143" i="92"/>
  <c r="T143" i="92"/>
  <c r="S143" i="92"/>
  <c r="R143" i="92"/>
  <c r="Q143" i="92"/>
  <c r="P143" i="92"/>
  <c r="O143" i="92"/>
  <c r="N143" i="92"/>
  <c r="M143" i="92"/>
  <c r="L143" i="92"/>
  <c r="K143" i="92"/>
  <c r="J143" i="92"/>
  <c r="I143" i="92"/>
  <c r="H143" i="92"/>
  <c r="G143" i="92"/>
  <c r="F143" i="92"/>
  <c r="E143" i="92"/>
  <c r="D143" i="92"/>
  <c r="C143" i="92"/>
  <c r="B143" i="92"/>
  <c r="W142" i="92"/>
  <c r="V142" i="92"/>
  <c r="U142" i="92"/>
  <c r="T142" i="92"/>
  <c r="S142" i="92"/>
  <c r="R142" i="92"/>
  <c r="Q142" i="92"/>
  <c r="P142" i="92"/>
  <c r="O142" i="92"/>
  <c r="N142" i="92"/>
  <c r="M142" i="92"/>
  <c r="L142" i="92"/>
  <c r="K142" i="92"/>
  <c r="J142" i="92"/>
  <c r="I142" i="92"/>
  <c r="H142" i="92"/>
  <c r="G142" i="92"/>
  <c r="F142" i="92"/>
  <c r="E142" i="92"/>
  <c r="D142" i="92"/>
  <c r="C142" i="92"/>
  <c r="B142" i="92"/>
  <c r="W141" i="92"/>
  <c r="V141" i="92"/>
  <c r="U141" i="92"/>
  <c r="T141" i="92"/>
  <c r="S141" i="92"/>
  <c r="R141" i="92"/>
  <c r="Q141" i="92"/>
  <c r="P141" i="92"/>
  <c r="O141" i="92"/>
  <c r="N141" i="92"/>
  <c r="M141" i="92"/>
  <c r="L141" i="92"/>
  <c r="K141" i="92"/>
  <c r="J141" i="92"/>
  <c r="I141" i="92"/>
  <c r="H141" i="92"/>
  <c r="G141" i="92"/>
  <c r="F141" i="92"/>
  <c r="E141" i="92"/>
  <c r="D141" i="92"/>
  <c r="C141" i="92"/>
  <c r="B141" i="92"/>
  <c r="W134" i="92"/>
  <c r="W136" i="92" s="1"/>
  <c r="W13" i="92" s="1" a="1"/>
  <c r="W13" i="92" s="1"/>
  <c r="AB13" i="92" s="1"/>
  <c r="C136" i="86" s="1"/>
  <c r="V134" i="92"/>
  <c r="V136" i="92" s="1"/>
  <c r="V13" i="92" s="1" a="1"/>
  <c r="V13" i="92" s="1"/>
  <c r="U134" i="92"/>
  <c r="U136" i="92" s="1"/>
  <c r="U13" i="92" s="1" a="1"/>
  <c r="U13" i="92" s="1"/>
  <c r="T134" i="92"/>
  <c r="T136" i="92" s="1"/>
  <c r="T13" i="92" s="1" a="1"/>
  <c r="T13" i="92" s="1"/>
  <c r="S134" i="92"/>
  <c r="S136" i="92" s="1"/>
  <c r="S13" i="92" s="1" a="1"/>
  <c r="S13" i="92" s="1"/>
  <c r="R134" i="92"/>
  <c r="R136" i="92" s="1"/>
  <c r="R13" i="92" s="1" a="1"/>
  <c r="R13" i="92" s="1"/>
  <c r="Q134" i="92"/>
  <c r="Q136" i="92" s="1"/>
  <c r="Q13" i="92" s="1" a="1"/>
  <c r="Q13" i="92" s="1"/>
  <c r="P134" i="92"/>
  <c r="P136" i="92" s="1"/>
  <c r="P13" i="92" s="1" a="1"/>
  <c r="P13" i="92" s="1"/>
  <c r="O134" i="92"/>
  <c r="O136" i="92" s="1"/>
  <c r="O13" i="92" s="1" a="1"/>
  <c r="O13" i="92" s="1"/>
  <c r="N134" i="92"/>
  <c r="N136" i="92" s="1"/>
  <c r="N13" i="92" s="1" a="1"/>
  <c r="N13" i="92" s="1"/>
  <c r="M134" i="92"/>
  <c r="M136" i="92" s="1"/>
  <c r="M13" i="92" s="1" a="1"/>
  <c r="M13" i="92" s="1"/>
  <c r="L134" i="92"/>
  <c r="L136" i="92" s="1"/>
  <c r="L13" i="92" s="1" a="1"/>
  <c r="L13" i="92" s="1"/>
  <c r="K134" i="92"/>
  <c r="K136" i="92" s="1"/>
  <c r="K13" i="92" s="1" a="1"/>
  <c r="K13" i="92" s="1"/>
  <c r="J134" i="92"/>
  <c r="J136" i="92" s="1"/>
  <c r="J13" i="92" s="1" a="1"/>
  <c r="J13" i="92" s="1"/>
  <c r="I134" i="92"/>
  <c r="I136" i="92" s="1"/>
  <c r="I13" i="92" s="1" a="1"/>
  <c r="I13" i="92" s="1"/>
  <c r="H134" i="92"/>
  <c r="H136" i="92" s="1"/>
  <c r="H13" i="92" s="1" a="1"/>
  <c r="H13" i="92" s="1"/>
  <c r="G134" i="92"/>
  <c r="G136" i="92" s="1"/>
  <c r="G13" i="92" s="1" a="1"/>
  <c r="G13" i="92" s="1"/>
  <c r="F134" i="92"/>
  <c r="F136" i="92" s="1"/>
  <c r="F13" i="92" s="1" a="1"/>
  <c r="F13" i="92" s="1"/>
  <c r="E134" i="92"/>
  <c r="E136" i="92" s="1"/>
  <c r="E13" i="92" s="1" a="1"/>
  <c r="E13" i="92" s="1"/>
  <c r="D134" i="92"/>
  <c r="D136" i="92" s="1"/>
  <c r="D13" i="92" s="1" a="1"/>
  <c r="D13" i="92" s="1"/>
  <c r="C134" i="92"/>
  <c r="C136" i="92" s="1"/>
  <c r="C13" i="92" s="1" a="1"/>
  <c r="C13" i="92" s="1"/>
  <c r="B134" i="92"/>
  <c r="B136" i="92" s="1"/>
  <c r="B13" i="92" s="1" a="1"/>
  <c r="B13" i="92" s="1"/>
  <c r="W117" i="92"/>
  <c r="V117" i="92"/>
  <c r="U117" i="92"/>
  <c r="T117" i="92"/>
  <c r="S117" i="92"/>
  <c r="R117" i="92"/>
  <c r="Q117" i="92"/>
  <c r="P117" i="92"/>
  <c r="O117" i="92"/>
  <c r="N117" i="92"/>
  <c r="M117" i="92"/>
  <c r="L117" i="92"/>
  <c r="K117" i="92"/>
  <c r="J117" i="92"/>
  <c r="I117" i="92"/>
  <c r="H117" i="92"/>
  <c r="G117" i="92"/>
  <c r="F117" i="92"/>
  <c r="E117" i="92"/>
  <c r="D117" i="92"/>
  <c r="C117" i="92"/>
  <c r="B117" i="92"/>
  <c r="W116" i="92"/>
  <c r="V116" i="92"/>
  <c r="U116" i="92"/>
  <c r="T116" i="92"/>
  <c r="S116" i="92"/>
  <c r="R116" i="92"/>
  <c r="Q116" i="92"/>
  <c r="P116" i="92"/>
  <c r="O116" i="92"/>
  <c r="N116" i="92"/>
  <c r="M116" i="92"/>
  <c r="L116" i="92"/>
  <c r="K116" i="92"/>
  <c r="J116" i="92"/>
  <c r="I116" i="92"/>
  <c r="H116" i="92"/>
  <c r="G116" i="92"/>
  <c r="F116" i="92"/>
  <c r="E116" i="92"/>
  <c r="D116" i="92"/>
  <c r="C116" i="92"/>
  <c r="B116" i="92"/>
  <c r="W115" i="92"/>
  <c r="V115" i="92"/>
  <c r="U115" i="92"/>
  <c r="T115" i="92"/>
  <c r="S115" i="92"/>
  <c r="R115" i="92"/>
  <c r="Q115" i="92"/>
  <c r="P115" i="92"/>
  <c r="O115" i="92"/>
  <c r="N115" i="92"/>
  <c r="M115" i="92"/>
  <c r="L115" i="92"/>
  <c r="K115" i="92"/>
  <c r="J115" i="92"/>
  <c r="I115" i="92"/>
  <c r="H115" i="92"/>
  <c r="G115" i="92"/>
  <c r="F115" i="92"/>
  <c r="E115" i="92"/>
  <c r="D115" i="92"/>
  <c r="C115" i="92"/>
  <c r="B115" i="92"/>
  <c r="W114" i="92"/>
  <c r="V114" i="92"/>
  <c r="U114" i="92"/>
  <c r="T114" i="92"/>
  <c r="S114" i="92"/>
  <c r="R114" i="92"/>
  <c r="Q114" i="92"/>
  <c r="P114" i="92"/>
  <c r="O114" i="92"/>
  <c r="N114" i="92"/>
  <c r="M114" i="92"/>
  <c r="L114" i="92"/>
  <c r="K114" i="92"/>
  <c r="J114" i="92"/>
  <c r="I114" i="92"/>
  <c r="H114" i="92"/>
  <c r="G114" i="92"/>
  <c r="F114" i="92"/>
  <c r="E114" i="92"/>
  <c r="D114" i="92"/>
  <c r="C114" i="92"/>
  <c r="B114" i="92"/>
  <c r="W107" i="92"/>
  <c r="W109" i="92" s="1"/>
  <c r="W12" i="92" s="1" a="1"/>
  <c r="W12" i="92" s="1"/>
  <c r="AB12" i="92" s="1"/>
  <c r="C135" i="86" s="1"/>
  <c r="V107" i="92"/>
  <c r="V109" i="92" s="1"/>
  <c r="V12" i="92" s="1" a="1"/>
  <c r="V12" i="92" s="1"/>
  <c r="U107" i="92"/>
  <c r="U109" i="92" s="1"/>
  <c r="U12" i="92" s="1" a="1"/>
  <c r="U12" i="92" s="1"/>
  <c r="T107" i="92"/>
  <c r="T109" i="92" s="1"/>
  <c r="T12" i="92" s="1" a="1"/>
  <c r="T12" i="92" s="1"/>
  <c r="S107" i="92"/>
  <c r="S109" i="92" s="1"/>
  <c r="S12" i="92" s="1" a="1"/>
  <c r="S12" i="92" s="1"/>
  <c r="R107" i="92"/>
  <c r="R109" i="92" s="1"/>
  <c r="R12" i="92" s="1" a="1"/>
  <c r="R12" i="92" s="1"/>
  <c r="Q107" i="92"/>
  <c r="Q109" i="92" s="1"/>
  <c r="Q12" i="92" s="1" a="1"/>
  <c r="Q12" i="92" s="1"/>
  <c r="P107" i="92"/>
  <c r="P109" i="92" s="1"/>
  <c r="P12" i="92" s="1" a="1"/>
  <c r="P12" i="92" s="1"/>
  <c r="O107" i="92"/>
  <c r="O109" i="92" s="1"/>
  <c r="O12" i="92" s="1" a="1"/>
  <c r="O12" i="92" s="1"/>
  <c r="N107" i="92"/>
  <c r="N109" i="92" s="1"/>
  <c r="N12" i="92" s="1" a="1"/>
  <c r="N12" i="92" s="1"/>
  <c r="M107" i="92"/>
  <c r="M109" i="92" s="1"/>
  <c r="M12" i="92" s="1" a="1"/>
  <c r="M12" i="92" s="1"/>
  <c r="L107" i="92"/>
  <c r="L109" i="92" s="1"/>
  <c r="L12" i="92" s="1" a="1"/>
  <c r="L12" i="92" s="1"/>
  <c r="K107" i="92"/>
  <c r="K109" i="92" s="1"/>
  <c r="K12" i="92" s="1" a="1"/>
  <c r="K12" i="92" s="1"/>
  <c r="J107" i="92"/>
  <c r="J109" i="92" s="1"/>
  <c r="J12" i="92" s="1" a="1"/>
  <c r="J12" i="92" s="1"/>
  <c r="I107" i="92"/>
  <c r="I109" i="92" s="1"/>
  <c r="I12" i="92" s="1" a="1"/>
  <c r="I12" i="92" s="1"/>
  <c r="H107" i="92"/>
  <c r="H109" i="92" s="1"/>
  <c r="H12" i="92" s="1" a="1"/>
  <c r="H12" i="92" s="1"/>
  <c r="G107" i="92"/>
  <c r="G109" i="92" s="1"/>
  <c r="G12" i="92" s="1" a="1"/>
  <c r="G12" i="92" s="1"/>
  <c r="F107" i="92"/>
  <c r="F109" i="92" s="1"/>
  <c r="F12" i="92" s="1" a="1"/>
  <c r="F12" i="92" s="1"/>
  <c r="E107" i="92"/>
  <c r="E109" i="92" s="1"/>
  <c r="E12" i="92" s="1" a="1"/>
  <c r="E12" i="92" s="1"/>
  <c r="D107" i="92"/>
  <c r="D109" i="92" s="1"/>
  <c r="D12" i="92" s="1" a="1"/>
  <c r="D12" i="92" s="1"/>
  <c r="C107" i="92"/>
  <c r="C109" i="92" s="1"/>
  <c r="C12" i="92" s="1" a="1"/>
  <c r="C12" i="92" s="1"/>
  <c r="B107" i="92"/>
  <c r="B109" i="92" s="1"/>
  <c r="B12" i="92" s="1" a="1"/>
  <c r="B12" i="92" s="1"/>
  <c r="W90" i="92"/>
  <c r="V90" i="92"/>
  <c r="U90" i="92"/>
  <c r="T90" i="92"/>
  <c r="S90" i="92"/>
  <c r="R90" i="92"/>
  <c r="Q90" i="92"/>
  <c r="P90" i="92"/>
  <c r="O90" i="92"/>
  <c r="N90" i="92"/>
  <c r="M90" i="92"/>
  <c r="L90" i="92"/>
  <c r="K90" i="92"/>
  <c r="J90" i="92"/>
  <c r="I90" i="92"/>
  <c r="H90" i="92"/>
  <c r="G90" i="92"/>
  <c r="F90" i="92"/>
  <c r="E90" i="92"/>
  <c r="D90" i="92"/>
  <c r="C90" i="92"/>
  <c r="B90" i="92"/>
  <c r="W89" i="92"/>
  <c r="V89" i="92"/>
  <c r="U89" i="92"/>
  <c r="T89" i="92"/>
  <c r="S89" i="92"/>
  <c r="R89" i="92"/>
  <c r="Q89" i="92"/>
  <c r="P89" i="92"/>
  <c r="O89" i="92"/>
  <c r="N89" i="92"/>
  <c r="M89" i="92"/>
  <c r="L89" i="92"/>
  <c r="K89" i="92"/>
  <c r="J89" i="92"/>
  <c r="I89" i="92"/>
  <c r="H89" i="92"/>
  <c r="G89" i="92"/>
  <c r="F89" i="92"/>
  <c r="E89" i="92"/>
  <c r="D89" i="92"/>
  <c r="C89" i="92"/>
  <c r="B89" i="92"/>
  <c r="W88" i="92"/>
  <c r="V88" i="92"/>
  <c r="U88" i="92"/>
  <c r="T88" i="92"/>
  <c r="S88" i="92"/>
  <c r="R88" i="92"/>
  <c r="Q88" i="92"/>
  <c r="P88" i="92"/>
  <c r="O88" i="92"/>
  <c r="N88" i="92"/>
  <c r="M88" i="92"/>
  <c r="L88" i="92"/>
  <c r="K88" i="92"/>
  <c r="J88" i="92"/>
  <c r="I88" i="92"/>
  <c r="H88" i="92"/>
  <c r="G88" i="92"/>
  <c r="F88" i="92"/>
  <c r="E88" i="92"/>
  <c r="D88" i="92"/>
  <c r="C88" i="92"/>
  <c r="B88" i="92"/>
  <c r="W87" i="92"/>
  <c r="V87" i="92"/>
  <c r="U87" i="92"/>
  <c r="T87" i="92"/>
  <c r="S87" i="92"/>
  <c r="R87" i="92"/>
  <c r="Q87" i="92"/>
  <c r="P87" i="92"/>
  <c r="O87" i="92"/>
  <c r="N87" i="92"/>
  <c r="M87" i="92"/>
  <c r="L87" i="92"/>
  <c r="K87" i="92"/>
  <c r="J87" i="92"/>
  <c r="I87" i="92"/>
  <c r="H87" i="92"/>
  <c r="G87" i="92"/>
  <c r="F87" i="92"/>
  <c r="E87" i="92"/>
  <c r="D87" i="92"/>
  <c r="C87" i="92"/>
  <c r="B87" i="92"/>
  <c r="W80" i="92"/>
  <c r="W82" i="92" s="1"/>
  <c r="W11" i="92" s="1" a="1"/>
  <c r="W11" i="92" s="1"/>
  <c r="AB11" i="92" s="1"/>
  <c r="C134" i="86" s="1"/>
  <c r="V80" i="92"/>
  <c r="V82" i="92" s="1"/>
  <c r="V11" i="92" s="1" a="1"/>
  <c r="V11" i="92" s="1"/>
  <c r="U80" i="92"/>
  <c r="U82" i="92" s="1"/>
  <c r="U11" i="92" s="1" a="1"/>
  <c r="U11" i="92" s="1"/>
  <c r="T80" i="92"/>
  <c r="T82" i="92" s="1"/>
  <c r="T11" i="92" s="1" a="1"/>
  <c r="T11" i="92" s="1"/>
  <c r="S80" i="92"/>
  <c r="S82" i="92" s="1"/>
  <c r="S11" i="92" s="1" a="1"/>
  <c r="S11" i="92" s="1"/>
  <c r="R80" i="92"/>
  <c r="R82" i="92" s="1"/>
  <c r="R11" i="92" s="1" a="1"/>
  <c r="R11" i="92" s="1"/>
  <c r="AC11" i="92" s="1"/>
  <c r="B134" i="86" s="1"/>
  <c r="Q80" i="92"/>
  <c r="Q82" i="92" s="1"/>
  <c r="Q11" i="92" s="1" a="1"/>
  <c r="Q11" i="92" s="1"/>
  <c r="P80" i="92"/>
  <c r="P82" i="92" s="1"/>
  <c r="P11" i="92" s="1" a="1"/>
  <c r="P11" i="92" s="1"/>
  <c r="O80" i="92"/>
  <c r="O82" i="92" s="1"/>
  <c r="O11" i="92" s="1" a="1"/>
  <c r="O11" i="92" s="1"/>
  <c r="N80" i="92"/>
  <c r="N82" i="92" s="1"/>
  <c r="N11" i="92" s="1" a="1"/>
  <c r="N11" i="92" s="1"/>
  <c r="M80" i="92"/>
  <c r="M82" i="92" s="1"/>
  <c r="M11" i="92" s="1" a="1"/>
  <c r="M11" i="92" s="1"/>
  <c r="L80" i="92"/>
  <c r="L82" i="92" s="1"/>
  <c r="L11" i="92" s="1" a="1"/>
  <c r="L11" i="92" s="1"/>
  <c r="K80" i="92"/>
  <c r="K82" i="92" s="1"/>
  <c r="K11" i="92" s="1" a="1"/>
  <c r="K11" i="92" s="1"/>
  <c r="J80" i="92"/>
  <c r="J82" i="92" s="1"/>
  <c r="J11" i="92" s="1" a="1"/>
  <c r="J11" i="92" s="1"/>
  <c r="I80" i="92"/>
  <c r="I82" i="92" s="1"/>
  <c r="I11" i="92" s="1" a="1"/>
  <c r="I11" i="92" s="1"/>
  <c r="H80" i="92"/>
  <c r="H82" i="92" s="1"/>
  <c r="H11" i="92" s="1" a="1"/>
  <c r="H11" i="92" s="1"/>
  <c r="G80" i="92"/>
  <c r="G82" i="92" s="1"/>
  <c r="G11" i="92" s="1" a="1"/>
  <c r="G11" i="92" s="1"/>
  <c r="F80" i="92"/>
  <c r="F82" i="92" s="1"/>
  <c r="F11" i="92" s="1" a="1"/>
  <c r="F11" i="92" s="1"/>
  <c r="E80" i="92"/>
  <c r="E82" i="92" s="1"/>
  <c r="E11" i="92" s="1" a="1"/>
  <c r="E11" i="92" s="1"/>
  <c r="D80" i="92"/>
  <c r="D82" i="92" s="1"/>
  <c r="D11" i="92" s="1" a="1"/>
  <c r="D11" i="92" s="1"/>
  <c r="C80" i="92"/>
  <c r="C82" i="92" s="1"/>
  <c r="C11" i="92" s="1" a="1"/>
  <c r="C11" i="92" s="1"/>
  <c r="B80" i="92"/>
  <c r="B82" i="92" s="1"/>
  <c r="B11" i="92" s="1" a="1"/>
  <c r="B11" i="92" s="1"/>
  <c r="AC18" i="92" l="1"/>
  <c r="B141" i="86" s="1"/>
  <c r="B31" i="92"/>
  <c r="Y31" i="92"/>
  <c r="X31" i="92"/>
  <c r="B32" i="92"/>
  <c r="Y32" i="92"/>
  <c r="X32" i="92"/>
  <c r="B26" i="92"/>
  <c r="Y26" i="92"/>
  <c r="X26" i="92"/>
  <c r="B27" i="92"/>
  <c r="Y27" i="92"/>
  <c r="X27" i="92"/>
  <c r="B28" i="92"/>
  <c r="Y28" i="92"/>
  <c r="X28" i="92"/>
  <c r="B29" i="92"/>
  <c r="Y29" i="92"/>
  <c r="X29" i="92"/>
  <c r="B25" i="92"/>
  <c r="Y25" i="92"/>
  <c r="X25" i="92"/>
  <c r="B24" i="92"/>
  <c r="Y24" i="92"/>
  <c r="X24" i="92"/>
  <c r="B30" i="92"/>
  <c r="Y30" i="92"/>
  <c r="X30" i="92"/>
  <c r="AC19" i="92"/>
  <c r="B142" i="86" s="1"/>
  <c r="AC17" i="92"/>
  <c r="B140" i="86" s="1"/>
  <c r="AC16" i="92"/>
  <c r="B139" i="86" s="1"/>
  <c r="AC14" i="92"/>
  <c r="B137" i="86" s="1"/>
  <c r="AC13" i="92"/>
  <c r="B136" i="86" s="1"/>
  <c r="AC15" i="92"/>
  <c r="B138" i="86" s="1"/>
  <c r="AC12" i="92"/>
  <c r="B135" i="86" s="1"/>
  <c r="AE11" i="92"/>
  <c r="AF11" i="92" s="1"/>
  <c r="F134" i="86" s="1"/>
  <c r="C29" i="92"/>
  <c r="D25" i="92"/>
  <c r="C31" i="92"/>
  <c r="K29" i="92"/>
  <c r="S29" i="92"/>
  <c r="E25" i="92"/>
  <c r="M25" i="92"/>
  <c r="U25" i="92"/>
  <c r="I31" i="92"/>
  <c r="Q31" i="92"/>
  <c r="G25" i="92"/>
  <c r="O25" i="92"/>
  <c r="W25" i="92"/>
  <c r="K31" i="92"/>
  <c r="S31" i="92"/>
  <c r="T26" i="92"/>
  <c r="D30" i="92"/>
  <c r="F31" i="92"/>
  <c r="N31" i="92"/>
  <c r="V31" i="92"/>
  <c r="L25" i="92"/>
  <c r="T25" i="92"/>
  <c r="F30" i="92"/>
  <c r="H31" i="92"/>
  <c r="P31" i="92"/>
  <c r="G30" i="92"/>
  <c r="E27" i="92"/>
  <c r="R24" i="92"/>
  <c r="F26" i="92"/>
  <c r="N26" i="92"/>
  <c r="V26" i="92"/>
  <c r="H27" i="92"/>
  <c r="P27" i="92"/>
  <c r="D29" i="92"/>
  <c r="L29" i="92"/>
  <c r="T29" i="92"/>
  <c r="J32" i="92"/>
  <c r="R32" i="92"/>
  <c r="W26" i="92"/>
  <c r="Q27" i="92"/>
  <c r="E29" i="92"/>
  <c r="M29" i="92"/>
  <c r="U29" i="92"/>
  <c r="O30" i="92"/>
  <c r="W30" i="92"/>
  <c r="J24" i="92"/>
  <c r="G26" i="92"/>
  <c r="O26" i="92"/>
  <c r="I27" i="92"/>
  <c r="F25" i="92"/>
  <c r="N25" i="92"/>
  <c r="V25" i="92"/>
  <c r="H26" i="92"/>
  <c r="P26" i="92"/>
  <c r="J27" i="92"/>
  <c r="R27" i="92"/>
  <c r="F29" i="92"/>
  <c r="N29" i="92"/>
  <c r="V29" i="92"/>
  <c r="I26" i="92"/>
  <c r="Q26" i="92"/>
  <c r="C27" i="92"/>
  <c r="K27" i="92"/>
  <c r="S27" i="92"/>
  <c r="G29" i="92"/>
  <c r="O29" i="92"/>
  <c r="W29" i="92"/>
  <c r="I30" i="92"/>
  <c r="Q30" i="92"/>
  <c r="D27" i="92"/>
  <c r="L27" i="92"/>
  <c r="T27" i="92"/>
  <c r="H29" i="92"/>
  <c r="P29" i="92"/>
  <c r="I29" i="92"/>
  <c r="Q29" i="92"/>
  <c r="F27" i="92"/>
  <c r="N27" i="92"/>
  <c r="V27" i="92"/>
  <c r="J29" i="92"/>
  <c r="R29" i="92"/>
  <c r="L30" i="92"/>
  <c r="T30" i="92"/>
  <c r="D28" i="92"/>
  <c r="L28" i="92"/>
  <c r="T28" i="92"/>
  <c r="J31" i="92"/>
  <c r="R31" i="92"/>
  <c r="T32" i="92"/>
  <c r="H28" i="92"/>
  <c r="R26" i="92"/>
  <c r="N24" i="92"/>
  <c r="P28" i="92"/>
  <c r="C24" i="92"/>
  <c r="C32" i="92"/>
  <c r="J28" i="92"/>
  <c r="M28" i="92"/>
  <c r="E32" i="92"/>
  <c r="M32" i="92"/>
  <c r="U32" i="92"/>
  <c r="N32" i="92"/>
  <c r="W27" i="92"/>
  <c r="L26" i="92"/>
  <c r="L24" i="92"/>
  <c r="V24" i="92"/>
  <c r="K24" i="92"/>
  <c r="S28" i="92"/>
  <c r="S32" i="92"/>
  <c r="U24" i="92"/>
  <c r="E28" i="92"/>
  <c r="H25" i="92"/>
  <c r="P25" i="92"/>
  <c r="F28" i="92"/>
  <c r="N28" i="92"/>
  <c r="V28" i="92"/>
  <c r="J30" i="92"/>
  <c r="R30" i="92"/>
  <c r="D31" i="92"/>
  <c r="L31" i="92"/>
  <c r="T31" i="92"/>
  <c r="L32" i="92"/>
  <c r="V30" i="92"/>
  <c r="U27" i="92"/>
  <c r="J26" i="92"/>
  <c r="F24" i="92"/>
  <c r="C28" i="92"/>
  <c r="E24" i="92"/>
  <c r="U28" i="92"/>
  <c r="G24" i="92"/>
  <c r="O24" i="92"/>
  <c r="W24" i="92"/>
  <c r="C26" i="92"/>
  <c r="K26" i="92"/>
  <c r="S26" i="92"/>
  <c r="G28" i="92"/>
  <c r="O28" i="92"/>
  <c r="W28" i="92"/>
  <c r="C30" i="92"/>
  <c r="K30" i="92"/>
  <c r="S30" i="92"/>
  <c r="E31" i="92"/>
  <c r="M31" i="92"/>
  <c r="U31" i="92"/>
  <c r="G32" i="92"/>
  <c r="O32" i="92"/>
  <c r="W32" i="92"/>
  <c r="F32" i="92"/>
  <c r="P30" i="92"/>
  <c r="O27" i="92"/>
  <c r="D26" i="92"/>
  <c r="D24" i="92"/>
  <c r="S24" i="92"/>
  <c r="K28" i="92"/>
  <c r="K32" i="92"/>
  <c r="M24" i="92"/>
  <c r="P24" i="92"/>
  <c r="J25" i="92"/>
  <c r="H32" i="92"/>
  <c r="P32" i="92"/>
  <c r="D32" i="92"/>
  <c r="N30" i="92"/>
  <c r="M27" i="92"/>
  <c r="Q25" i="92"/>
  <c r="V32" i="92"/>
  <c r="T24" i="92"/>
  <c r="H24" i="92"/>
  <c r="R25" i="92"/>
  <c r="I24" i="92"/>
  <c r="Q24" i="92"/>
  <c r="C25" i="92"/>
  <c r="K25" i="92"/>
  <c r="S25" i="92"/>
  <c r="E26" i="92"/>
  <c r="M26" i="92"/>
  <c r="U26" i="92"/>
  <c r="I28" i="92"/>
  <c r="Q28" i="92"/>
  <c r="E30" i="92"/>
  <c r="M30" i="92"/>
  <c r="U30" i="92"/>
  <c r="G31" i="92"/>
  <c r="O31" i="92"/>
  <c r="W31" i="92"/>
  <c r="I32" i="92"/>
  <c r="Q32" i="92"/>
  <c r="H30" i="92"/>
  <c r="R28" i="92"/>
  <c r="G27" i="92"/>
  <c r="I25" i="92"/>
  <c r="W63" i="92"/>
  <c r="V63" i="92"/>
  <c r="U63" i="92"/>
  <c r="T63" i="92"/>
  <c r="S63" i="92"/>
  <c r="R63" i="92"/>
  <c r="Q63" i="92"/>
  <c r="P63" i="92"/>
  <c r="O63" i="92"/>
  <c r="N63" i="92"/>
  <c r="M63" i="92"/>
  <c r="L63" i="92"/>
  <c r="K63" i="92"/>
  <c r="J63" i="92"/>
  <c r="I63" i="92"/>
  <c r="H63" i="92"/>
  <c r="G63" i="92"/>
  <c r="F63" i="92"/>
  <c r="E63" i="92"/>
  <c r="D63" i="92"/>
  <c r="C63" i="92"/>
  <c r="B63" i="92"/>
  <c r="W62" i="92"/>
  <c r="V62" i="92"/>
  <c r="U62" i="92"/>
  <c r="T62" i="92"/>
  <c r="S62" i="92"/>
  <c r="R62" i="92"/>
  <c r="Q62" i="92"/>
  <c r="P62" i="92"/>
  <c r="O62" i="92"/>
  <c r="N62" i="92"/>
  <c r="M62" i="92"/>
  <c r="L62" i="92"/>
  <c r="K62" i="92"/>
  <c r="J62" i="92"/>
  <c r="I62" i="92"/>
  <c r="H62" i="92"/>
  <c r="G62" i="92"/>
  <c r="F62" i="92"/>
  <c r="E62" i="92"/>
  <c r="D62" i="92"/>
  <c r="C62" i="92"/>
  <c r="B62" i="92"/>
  <c r="W61" i="92"/>
  <c r="V61" i="92"/>
  <c r="U61" i="92"/>
  <c r="T61" i="92"/>
  <c r="S61" i="92"/>
  <c r="R61" i="92"/>
  <c r="Q61" i="92"/>
  <c r="P61" i="92"/>
  <c r="O61" i="92"/>
  <c r="N61" i="92"/>
  <c r="M61" i="92"/>
  <c r="L61" i="92"/>
  <c r="K61" i="92"/>
  <c r="J61" i="92"/>
  <c r="I61" i="92"/>
  <c r="H61" i="92"/>
  <c r="G61" i="92"/>
  <c r="F61" i="92"/>
  <c r="E61" i="92"/>
  <c r="D61" i="92"/>
  <c r="C61" i="92"/>
  <c r="B61" i="92"/>
  <c r="W60" i="92"/>
  <c r="V60" i="92"/>
  <c r="U60" i="92"/>
  <c r="T60" i="92"/>
  <c r="S60" i="92"/>
  <c r="R60" i="92"/>
  <c r="Q60" i="92"/>
  <c r="P60" i="92"/>
  <c r="O60" i="92"/>
  <c r="N60" i="92"/>
  <c r="M60" i="92"/>
  <c r="L60" i="92"/>
  <c r="K60" i="92"/>
  <c r="J60" i="92"/>
  <c r="I60" i="92"/>
  <c r="H60" i="92"/>
  <c r="G60" i="92"/>
  <c r="F60" i="92"/>
  <c r="E60" i="92"/>
  <c r="D60" i="92"/>
  <c r="C60" i="92"/>
  <c r="B60" i="92"/>
  <c r="W53" i="92"/>
  <c r="V53" i="92"/>
  <c r="U53" i="92"/>
  <c r="T53" i="92"/>
  <c r="S53" i="92"/>
  <c r="R53" i="92"/>
  <c r="Q53" i="92"/>
  <c r="P53" i="92"/>
  <c r="O53" i="92"/>
  <c r="N53" i="92"/>
  <c r="M53" i="92"/>
  <c r="L53" i="92"/>
  <c r="K53" i="92"/>
  <c r="J53" i="92"/>
  <c r="I53" i="92"/>
  <c r="H53" i="92"/>
  <c r="G53" i="92"/>
  <c r="F53" i="92"/>
  <c r="E53" i="92"/>
  <c r="D53" i="92"/>
  <c r="C53" i="92"/>
  <c r="B53" i="92"/>
  <c r="W8" i="92"/>
  <c r="W2" i="92" s="1"/>
  <c r="D169" i="86" s="1"/>
  <c r="V8" i="92"/>
  <c r="V2" i="92" s="1"/>
  <c r="D168" i="86" s="1"/>
  <c r="U8" i="92"/>
  <c r="U2" i="92" s="1"/>
  <c r="D167" i="86" s="1"/>
  <c r="T8" i="92"/>
  <c r="T2" i="92" s="1"/>
  <c r="D166" i="86" s="1"/>
  <c r="S8" i="92"/>
  <c r="R8" i="92"/>
  <c r="R2" i="92" s="1"/>
  <c r="D164" i="86" s="1"/>
  <c r="Q8" i="92"/>
  <c r="Q2" i="92" s="1"/>
  <c r="D163" i="86" s="1"/>
  <c r="P8" i="92"/>
  <c r="P2" i="92" s="1"/>
  <c r="D162" i="86" s="1"/>
  <c r="O8" i="92"/>
  <c r="O2" i="92" s="1"/>
  <c r="D161" i="86" s="1"/>
  <c r="N8" i="92"/>
  <c r="N2" i="92" s="1"/>
  <c r="D160" i="86" s="1"/>
  <c r="M8" i="92"/>
  <c r="M2" i="92" s="1"/>
  <c r="D159" i="86" s="1"/>
  <c r="L8" i="92"/>
  <c r="L2" i="92" s="1"/>
  <c r="D158" i="86" s="1"/>
  <c r="K8" i="92"/>
  <c r="K2" i="92" s="1"/>
  <c r="D157" i="86" s="1"/>
  <c r="J8" i="92"/>
  <c r="J2" i="92" s="1"/>
  <c r="D156" i="86" s="1"/>
  <c r="I8" i="92"/>
  <c r="I2" i="92" s="1"/>
  <c r="D155" i="86" s="1"/>
  <c r="H8" i="92"/>
  <c r="H2" i="92" s="1"/>
  <c r="D154" i="86" s="1"/>
  <c r="G8" i="92"/>
  <c r="G2" i="92" s="1"/>
  <c r="D153" i="86" s="1"/>
  <c r="F8" i="92"/>
  <c r="F2" i="92" s="1"/>
  <c r="D152" i="86" s="1"/>
  <c r="E8" i="92"/>
  <c r="E2" i="92" s="1"/>
  <c r="D151" i="86" s="1"/>
  <c r="D8" i="92"/>
  <c r="D2" i="92" s="1"/>
  <c r="D150" i="86" s="1"/>
  <c r="C8" i="92"/>
  <c r="C2" i="92" s="1"/>
  <c r="D149" i="86" s="1"/>
  <c r="B8" i="92"/>
  <c r="B2" i="92" s="1"/>
  <c r="D148" i="86" s="1"/>
  <c r="A8" i="92" a="1"/>
  <c r="A8" i="92" s="1"/>
  <c r="E71" i="86"/>
  <c r="E92" i="86" s="1"/>
  <c r="F71" i="86"/>
  <c r="F92" i="86" s="1"/>
  <c r="A73" i="86"/>
  <c r="A74" i="86"/>
  <c r="A75" i="86"/>
  <c r="A76" i="86"/>
  <c r="A77" i="86"/>
  <c r="A78" i="86"/>
  <c r="A79" i="86"/>
  <c r="A80" i="86"/>
  <c r="A81" i="86"/>
  <c r="A82" i="86"/>
  <c r="A83" i="86"/>
  <c r="A84" i="86"/>
  <c r="A85" i="86"/>
  <c r="A86" i="86"/>
  <c r="A87" i="86"/>
  <c r="A88" i="86"/>
  <c r="A89" i="86"/>
  <c r="A72" i="86"/>
  <c r="J25" i="65" a="1"/>
  <c r="J25" i="65" s="1"/>
  <c r="K25" i="65" a="1"/>
  <c r="K25" i="65" s="1"/>
  <c r="L25" i="65" a="1"/>
  <c r="L25" i="65" s="1"/>
  <c r="M25" i="65" a="1"/>
  <c r="M25" i="65" s="1"/>
  <c r="N25" i="65" a="1"/>
  <c r="N25" i="65" s="1"/>
  <c r="O25" i="65" a="1"/>
  <c r="O25" i="65" s="1"/>
  <c r="T25" i="65" s="1"/>
  <c r="C93" i="86" s="1"/>
  <c r="J26" i="65" a="1"/>
  <c r="J26" i="65" s="1"/>
  <c r="K26" i="65" a="1"/>
  <c r="K26" i="65" s="1"/>
  <c r="L26" i="65" a="1"/>
  <c r="L26" i="65" s="1"/>
  <c r="M26" i="65" a="1"/>
  <c r="M26" i="65" s="1"/>
  <c r="N26" i="65" a="1"/>
  <c r="N26" i="65" s="1"/>
  <c r="O26" i="65" a="1"/>
  <c r="O26" i="65" s="1"/>
  <c r="T26" i="65" s="1"/>
  <c r="C94" i="86" s="1"/>
  <c r="J27" i="65" a="1"/>
  <c r="J27" i="65" s="1"/>
  <c r="K27" i="65" a="1"/>
  <c r="K27" i="65" s="1"/>
  <c r="L27" i="65" a="1"/>
  <c r="L27" i="65" s="1"/>
  <c r="M27" i="65" a="1"/>
  <c r="M27" i="65" s="1"/>
  <c r="N27" i="65" a="1"/>
  <c r="N27" i="65" s="1"/>
  <c r="O27" i="65" a="1"/>
  <c r="O27" i="65" s="1"/>
  <c r="T27" i="65" s="1"/>
  <c r="C95" i="86" s="1"/>
  <c r="J28" i="65" a="1"/>
  <c r="J28" i="65" s="1"/>
  <c r="K28" i="65" a="1"/>
  <c r="K28" i="65" s="1"/>
  <c r="L28" i="65" a="1"/>
  <c r="L28" i="65" s="1"/>
  <c r="M28" i="65" a="1"/>
  <c r="M28" i="65" s="1"/>
  <c r="N28" i="65" a="1"/>
  <c r="N28" i="65" s="1"/>
  <c r="O28" i="65" a="1"/>
  <c r="O28" i="65" s="1"/>
  <c r="T28" i="65" s="1"/>
  <c r="C96" i="86" s="1"/>
  <c r="J29" i="65" a="1"/>
  <c r="J29" i="65" s="1"/>
  <c r="K29" i="65" a="1"/>
  <c r="K29" i="65" s="1"/>
  <c r="L29" i="65" a="1"/>
  <c r="L29" i="65" s="1"/>
  <c r="M29" i="65" a="1"/>
  <c r="M29" i="65" s="1"/>
  <c r="N29" i="65" a="1"/>
  <c r="N29" i="65" s="1"/>
  <c r="O29" i="65" a="1"/>
  <c r="O29" i="65" s="1"/>
  <c r="T29" i="65" s="1"/>
  <c r="C97" i="86" s="1"/>
  <c r="I29" i="65" a="1"/>
  <c r="I29" i="65" s="1"/>
  <c r="H29" i="65" a="1"/>
  <c r="H29" i="65" s="1"/>
  <c r="G29" i="65" a="1"/>
  <c r="G29" i="65" s="1"/>
  <c r="F29" i="65" a="1"/>
  <c r="F29" i="65" s="1"/>
  <c r="E29" i="65" a="1"/>
  <c r="E29" i="65" s="1"/>
  <c r="D29" i="65" a="1"/>
  <c r="D29" i="65" s="1"/>
  <c r="C29" i="65" a="1"/>
  <c r="C29" i="65" s="1"/>
  <c r="B29" i="65" a="1"/>
  <c r="B29" i="65" s="1"/>
  <c r="I28" i="65" a="1"/>
  <c r="I28" i="65" s="1"/>
  <c r="H28" i="65" a="1"/>
  <c r="H28" i="65" s="1"/>
  <c r="G28" i="65" a="1"/>
  <c r="G28" i="65" s="1"/>
  <c r="F28" i="65" a="1"/>
  <c r="F28" i="65" s="1"/>
  <c r="E28" i="65" a="1"/>
  <c r="E28" i="65" s="1"/>
  <c r="D28" i="65" a="1"/>
  <c r="D28" i="65" s="1"/>
  <c r="C28" i="65" a="1"/>
  <c r="C28" i="65" s="1"/>
  <c r="B28" i="65" a="1"/>
  <c r="B28" i="65" s="1"/>
  <c r="I27" i="65" a="1"/>
  <c r="I27" i="65" s="1"/>
  <c r="H27" i="65" a="1"/>
  <c r="H27" i="65" s="1"/>
  <c r="G27" i="65" a="1"/>
  <c r="G27" i="65" s="1"/>
  <c r="F27" i="65" a="1"/>
  <c r="F27" i="65" s="1"/>
  <c r="E27" i="65" a="1"/>
  <c r="E27" i="65" s="1"/>
  <c r="D27" i="65" a="1"/>
  <c r="D27" i="65" s="1"/>
  <c r="C27" i="65" a="1"/>
  <c r="C27" i="65" s="1"/>
  <c r="B27" i="65" a="1"/>
  <c r="B27" i="65" s="1"/>
  <c r="I26" i="65" a="1"/>
  <c r="I26" i="65" s="1"/>
  <c r="H26" i="65" a="1"/>
  <c r="H26" i="65" s="1"/>
  <c r="G26" i="65" a="1"/>
  <c r="G26" i="65" s="1"/>
  <c r="F26" i="65" a="1"/>
  <c r="F26" i="65" s="1"/>
  <c r="E26" i="65" a="1"/>
  <c r="E26" i="65" s="1"/>
  <c r="D26" i="65" a="1"/>
  <c r="D26" i="65" s="1"/>
  <c r="C26" i="65" a="1"/>
  <c r="C26" i="65" s="1"/>
  <c r="B26" i="65" a="1"/>
  <c r="B26" i="65" s="1"/>
  <c r="I25" i="65" a="1"/>
  <c r="I25" i="65" s="1"/>
  <c r="H25" i="65" a="1"/>
  <c r="H25" i="65" s="1"/>
  <c r="G25" i="65" a="1"/>
  <c r="G25" i="65" s="1"/>
  <c r="F25" i="65" a="1"/>
  <c r="F25" i="65" s="1"/>
  <c r="E25" i="65" a="1"/>
  <c r="E25" i="65" s="1"/>
  <c r="D25" i="65" a="1"/>
  <c r="D25" i="65" s="1"/>
  <c r="C25" i="65" a="1"/>
  <c r="C25" i="65" s="1"/>
  <c r="B25" i="65" a="1"/>
  <c r="B25" i="65" s="1"/>
  <c r="A3" i="91" a="1"/>
  <c r="A3" i="91" s="1"/>
  <c r="C25" i="91" a="1"/>
  <c r="C25" i="91" s="1"/>
  <c r="D25" i="91" a="1"/>
  <c r="D25" i="91" s="1"/>
  <c r="E25" i="91" a="1"/>
  <c r="E25" i="91" s="1"/>
  <c r="F25" i="91" a="1"/>
  <c r="F25" i="91" s="1"/>
  <c r="G25" i="91" a="1"/>
  <c r="G25" i="91" s="1"/>
  <c r="H25" i="91" a="1"/>
  <c r="H25" i="91" s="1"/>
  <c r="I25" i="91" a="1"/>
  <c r="I25" i="91" s="1"/>
  <c r="N25" i="91" s="1"/>
  <c r="C31" i="86" s="1"/>
  <c r="C26" i="91" a="1"/>
  <c r="C26" i="91" s="1"/>
  <c r="D26" i="91" a="1"/>
  <c r="D26" i="91" s="1"/>
  <c r="E26" i="91" a="1"/>
  <c r="E26" i="91" s="1"/>
  <c r="F26" i="91" a="1"/>
  <c r="F26" i="91" s="1"/>
  <c r="G26" i="91" a="1"/>
  <c r="G26" i="91" s="1"/>
  <c r="H26" i="91" a="1"/>
  <c r="H26" i="91" s="1"/>
  <c r="I26" i="91" a="1"/>
  <c r="I26" i="91" s="1"/>
  <c r="N26" i="91" s="1"/>
  <c r="C32" i="86" s="1"/>
  <c r="C27" i="91" a="1"/>
  <c r="C27" i="91" s="1"/>
  <c r="D27" i="91" a="1"/>
  <c r="D27" i="91" s="1"/>
  <c r="E27" i="91" a="1"/>
  <c r="E27" i="91" s="1"/>
  <c r="F27" i="91" a="1"/>
  <c r="F27" i="91" s="1"/>
  <c r="G27" i="91" a="1"/>
  <c r="G27" i="91" s="1"/>
  <c r="H27" i="91" a="1"/>
  <c r="H27" i="91" s="1"/>
  <c r="I27" i="91" a="1"/>
  <c r="I27" i="91" s="1"/>
  <c r="N27" i="91" s="1"/>
  <c r="C33" i="86" s="1"/>
  <c r="C28" i="91" a="1"/>
  <c r="C28" i="91" s="1"/>
  <c r="D28" i="91" a="1"/>
  <c r="D28" i="91" s="1"/>
  <c r="E28" i="91" a="1"/>
  <c r="E28" i="91" s="1"/>
  <c r="F28" i="91" a="1"/>
  <c r="F28" i="91" s="1"/>
  <c r="G28" i="91" a="1"/>
  <c r="G28" i="91" s="1"/>
  <c r="H28" i="91" a="1"/>
  <c r="H28" i="91" s="1"/>
  <c r="I28" i="91" a="1"/>
  <c r="I28" i="91" s="1"/>
  <c r="N28" i="91" s="1"/>
  <c r="C34" i="86" s="1"/>
  <c r="C29" i="91" a="1"/>
  <c r="C29" i="91" s="1"/>
  <c r="D29" i="91" a="1"/>
  <c r="D29" i="91" s="1"/>
  <c r="E29" i="91" a="1"/>
  <c r="E29" i="91" s="1"/>
  <c r="F29" i="91" a="1"/>
  <c r="F29" i="91" s="1"/>
  <c r="G29" i="91" a="1"/>
  <c r="G29" i="91" s="1"/>
  <c r="H29" i="91" a="1"/>
  <c r="H29" i="91" s="1"/>
  <c r="I29" i="91" a="1"/>
  <c r="I29" i="91" s="1"/>
  <c r="N29" i="91" s="1"/>
  <c r="C35" i="86" s="1"/>
  <c r="B25" i="91" a="1"/>
  <c r="B25" i="91" s="1"/>
  <c r="B29" i="91" a="1"/>
  <c r="B29" i="91" s="1"/>
  <c r="B28" i="91" a="1"/>
  <c r="B28" i="91" s="1"/>
  <c r="B27" i="91" a="1"/>
  <c r="B27" i="91" s="1"/>
  <c r="B26" i="91" a="1"/>
  <c r="B26" i="91" s="1"/>
  <c r="E9" i="86"/>
  <c r="E30" i="86" s="1"/>
  <c r="F9" i="86"/>
  <c r="F30" i="86" s="1"/>
  <c r="A26" i="86"/>
  <c r="A27" i="86"/>
  <c r="A10" i="86"/>
  <c r="A11" i="86"/>
  <c r="A12" i="86"/>
  <c r="A13" i="86"/>
  <c r="A14" i="86"/>
  <c r="A15" i="86"/>
  <c r="A16" i="86"/>
  <c r="A17" i="86"/>
  <c r="A18" i="86"/>
  <c r="A19" i="86"/>
  <c r="A20" i="86"/>
  <c r="A21" i="86"/>
  <c r="A22" i="86"/>
  <c r="A23" i="86"/>
  <c r="A24" i="86"/>
  <c r="A25" i="86"/>
  <c r="AE18" i="92" l="1"/>
  <c r="AF18" i="92" s="1"/>
  <c r="F141" i="86" s="1"/>
  <c r="AE19" i="92"/>
  <c r="AF19" i="92" s="1"/>
  <c r="F142" i="86" s="1"/>
  <c r="AE17" i="92"/>
  <c r="AF17" i="92" s="1"/>
  <c r="F140" i="86" s="1"/>
  <c r="AE13" i="92"/>
  <c r="E136" i="86" s="1"/>
  <c r="AE16" i="92"/>
  <c r="E139" i="86" s="1"/>
  <c r="AE14" i="92"/>
  <c r="AF14" i="92" s="1"/>
  <c r="F137" i="86" s="1"/>
  <c r="AE12" i="92"/>
  <c r="AF12" i="92" s="1"/>
  <c r="F135" i="86" s="1"/>
  <c r="AE15" i="92"/>
  <c r="E138" i="86" s="1"/>
  <c r="AC8" i="92"/>
  <c r="B132" i="86" s="1"/>
  <c r="S2" i="92"/>
  <c r="D165" i="86" s="1"/>
  <c r="M25" i="91"/>
  <c r="B31" i="86" s="1"/>
  <c r="M27" i="91"/>
  <c r="B33" i="86" s="1"/>
  <c r="M29" i="91"/>
  <c r="B35" i="86" s="1"/>
  <c r="M26" i="91"/>
  <c r="B32" i="86" s="1"/>
  <c r="M28" i="91"/>
  <c r="B34" i="86" s="1"/>
  <c r="S26" i="65"/>
  <c r="B94" i="86" s="1"/>
  <c r="S27" i="65"/>
  <c r="B95" i="86" s="1"/>
  <c r="S29" i="65"/>
  <c r="B97" i="86" s="1"/>
  <c r="S28" i="65"/>
  <c r="B96" i="86" s="1"/>
  <c r="S25" i="65"/>
  <c r="B93" i="86" s="1"/>
  <c r="A2" i="92"/>
  <c r="A6" i="92"/>
  <c r="AA7" i="92"/>
  <c r="A131" i="86" s="1"/>
  <c r="E134" i="86"/>
  <c r="A5" i="92"/>
  <c r="E147" i="86" s="1"/>
  <c r="H55" i="92"/>
  <c r="H10" i="92" s="1" a="1"/>
  <c r="H10" i="92" s="1"/>
  <c r="H3" i="92" s="1" a="1"/>
  <c r="H3" i="92" s="1"/>
  <c r="E154" i="86" s="1"/>
  <c r="P55" i="92"/>
  <c r="P10" i="92" s="1" a="1"/>
  <c r="P10" i="92" s="1"/>
  <c r="P3" i="92" s="1" a="1"/>
  <c r="P3" i="92" s="1"/>
  <c r="E162" i="86" s="1"/>
  <c r="I55" i="92"/>
  <c r="I10" i="92" s="1" a="1"/>
  <c r="I10" i="92" s="1"/>
  <c r="I3" i="92" s="1" a="1"/>
  <c r="I3" i="92" s="1"/>
  <c r="E155" i="86" s="1"/>
  <c r="Q55" i="92"/>
  <c r="Q10" i="92" s="1" a="1"/>
  <c r="Q10" i="92" s="1"/>
  <c r="Q3" i="92" s="1" a="1"/>
  <c r="Q3" i="92" s="1"/>
  <c r="E163" i="86" s="1"/>
  <c r="B55" i="92"/>
  <c r="J55" i="92"/>
  <c r="J10" i="92" s="1" a="1"/>
  <c r="J10" i="92" s="1"/>
  <c r="J3" i="92" s="1" a="1"/>
  <c r="J3" i="92" s="1"/>
  <c r="E156" i="86" s="1"/>
  <c r="R55" i="92"/>
  <c r="R10" i="92" s="1" a="1"/>
  <c r="R10" i="92" s="1"/>
  <c r="C55" i="92"/>
  <c r="C10" i="92" s="1" a="1"/>
  <c r="C10" i="92" s="1"/>
  <c r="C3" i="92" s="1" a="1"/>
  <c r="C3" i="92" s="1"/>
  <c r="E149" i="86" s="1"/>
  <c r="K55" i="92"/>
  <c r="K10" i="92" s="1" a="1"/>
  <c r="K10" i="92" s="1"/>
  <c r="K3" i="92" s="1" a="1"/>
  <c r="K3" i="92" s="1"/>
  <c r="E157" i="86" s="1"/>
  <c r="S55" i="92"/>
  <c r="S10" i="92" s="1" a="1"/>
  <c r="S10" i="92" s="1"/>
  <c r="S3" i="92" s="1" a="1"/>
  <c r="S3" i="92" s="1"/>
  <c r="E165" i="86" s="1"/>
  <c r="D55" i="92"/>
  <c r="D10" i="92" s="1" a="1"/>
  <c r="D10" i="92" s="1"/>
  <c r="D3" i="92" s="1" a="1"/>
  <c r="D3" i="92" s="1"/>
  <c r="E150" i="86" s="1"/>
  <c r="L55" i="92"/>
  <c r="L10" i="92" s="1" a="1"/>
  <c r="L10" i="92" s="1"/>
  <c r="L3" i="92" s="1" a="1"/>
  <c r="L3" i="92" s="1"/>
  <c r="E158" i="86" s="1"/>
  <c r="T55" i="92"/>
  <c r="T10" i="92" s="1" a="1"/>
  <c r="T10" i="92" s="1"/>
  <c r="T3" i="92" s="1" a="1"/>
  <c r="T3" i="92" s="1"/>
  <c r="E166" i="86" s="1"/>
  <c r="E55" i="92"/>
  <c r="E10" i="92" s="1" a="1"/>
  <c r="E10" i="92" s="1"/>
  <c r="E3" i="92" s="1" a="1"/>
  <c r="E3" i="92" s="1"/>
  <c r="E151" i="86" s="1"/>
  <c r="M55" i="92"/>
  <c r="M10" i="92" s="1" a="1"/>
  <c r="M10" i="92" s="1"/>
  <c r="M3" i="92" s="1" a="1"/>
  <c r="M3" i="92" s="1"/>
  <c r="E159" i="86" s="1"/>
  <c r="U55" i="92"/>
  <c r="U10" i="92" s="1" a="1"/>
  <c r="U10" i="92" s="1"/>
  <c r="U3" i="92" s="1" a="1"/>
  <c r="U3" i="92" s="1"/>
  <c r="E167" i="86" s="1"/>
  <c r="F55" i="92"/>
  <c r="F10" i="92" s="1" a="1"/>
  <c r="F10" i="92" s="1"/>
  <c r="F3" i="92" s="1" a="1"/>
  <c r="F3" i="92" s="1"/>
  <c r="E152" i="86" s="1"/>
  <c r="N55" i="92"/>
  <c r="N10" i="92" s="1" a="1"/>
  <c r="N10" i="92" s="1"/>
  <c r="N3" i="92" s="1" a="1"/>
  <c r="N3" i="92" s="1"/>
  <c r="E160" i="86" s="1"/>
  <c r="V55" i="92"/>
  <c r="V10" i="92" s="1" a="1"/>
  <c r="V10" i="92" s="1"/>
  <c r="V3" i="92" s="1" a="1"/>
  <c r="V3" i="92" s="1"/>
  <c r="E168" i="86" s="1"/>
  <c r="G55" i="92"/>
  <c r="G10" i="92" s="1" a="1"/>
  <c r="G10" i="92" s="1"/>
  <c r="G3" i="92" s="1" a="1"/>
  <c r="G3" i="92" s="1"/>
  <c r="E153" i="86" s="1"/>
  <c r="O55" i="92"/>
  <c r="O10" i="92" s="1" a="1"/>
  <c r="O10" i="92" s="1"/>
  <c r="O3" i="92" s="1" a="1"/>
  <c r="O3" i="92" s="1"/>
  <c r="E161" i="86" s="1"/>
  <c r="W55" i="92"/>
  <c r="W10" i="92" s="1" a="1"/>
  <c r="W10" i="92" s="1"/>
  <c r="E141" i="86" l="1"/>
  <c r="E142" i="86"/>
  <c r="E140" i="86"/>
  <c r="AF13" i="92"/>
  <c r="F136" i="86" s="1"/>
  <c r="AF16" i="92"/>
  <c r="F139" i="86" s="1"/>
  <c r="E137" i="86"/>
  <c r="E135" i="86"/>
  <c r="AF15" i="92"/>
  <c r="F138" i="86" s="1"/>
  <c r="O25" i="91"/>
  <c r="P25" i="91" s="1"/>
  <c r="F31" i="86" s="1"/>
  <c r="O28" i="91"/>
  <c r="P28" i="91" s="1"/>
  <c r="F34" i="86" s="1"/>
  <c r="O27" i="91"/>
  <c r="P27" i="91" s="1"/>
  <c r="F33" i="86" s="1"/>
  <c r="O26" i="91"/>
  <c r="P26" i="91" s="1"/>
  <c r="F32" i="86" s="1"/>
  <c r="O29" i="91"/>
  <c r="P29" i="91" s="1"/>
  <c r="F35" i="86" s="1"/>
  <c r="U25" i="65"/>
  <c r="E93" i="86" s="1"/>
  <c r="U28" i="65"/>
  <c r="E96" i="86" s="1"/>
  <c r="U26" i="65"/>
  <c r="E94" i="86" s="1"/>
  <c r="U29" i="65"/>
  <c r="V29" i="65" s="1"/>
  <c r="F97" i="86" s="1"/>
  <c r="U27" i="65"/>
  <c r="E95" i="86" s="1"/>
  <c r="R3" i="92" a="1"/>
  <c r="R3" i="92" s="1"/>
  <c r="E164" i="86" s="1"/>
  <c r="AC10" i="92"/>
  <c r="B133" i="86" s="1"/>
  <c r="W3" i="92" a="1"/>
  <c r="W3" i="92" s="1"/>
  <c r="E169" i="86" s="1"/>
  <c r="AB10" i="92"/>
  <c r="B10" i="92" a="1"/>
  <c r="B10" i="92" s="1"/>
  <c r="X23" i="92" l="1"/>
  <c r="X4" i="92" s="1" a="1"/>
  <c r="X4" i="92" s="1"/>
  <c r="Y23" i="92"/>
  <c r="Y4" i="92" s="1" a="1"/>
  <c r="Y4" i="92" s="1"/>
  <c r="E31" i="86"/>
  <c r="E34" i="86"/>
  <c r="E35" i="86"/>
  <c r="E32" i="86"/>
  <c r="E33" i="86"/>
  <c r="V25" i="65"/>
  <c r="F93" i="86" s="1"/>
  <c r="V26" i="65"/>
  <c r="F94" i="86" s="1"/>
  <c r="V27" i="65"/>
  <c r="F95" i="86" s="1"/>
  <c r="V28" i="65"/>
  <c r="F96" i="86" s="1"/>
  <c r="E97" i="86"/>
  <c r="C133" i="86"/>
  <c r="AE10" i="92"/>
  <c r="B23" i="92"/>
  <c r="B4" i="92" s="1" a="1"/>
  <c r="B4" i="92" s="1"/>
  <c r="B3" i="92" a="1"/>
  <c r="B3" i="92" s="1"/>
  <c r="E148" i="86" s="1"/>
  <c r="G23" i="92"/>
  <c r="G4" i="92" s="1" a="1"/>
  <c r="G4" i="92" s="1"/>
  <c r="S23" i="92"/>
  <c r="S4" i="92" s="1" a="1"/>
  <c r="S4" i="92" s="1"/>
  <c r="N23" i="92"/>
  <c r="N4" i="92" s="1" a="1"/>
  <c r="N4" i="92" s="1"/>
  <c r="E23" i="92"/>
  <c r="E4" i="92" s="1" a="1"/>
  <c r="E4" i="92" s="1"/>
  <c r="I23" i="92"/>
  <c r="I4" i="92" s="1" a="1"/>
  <c r="I4" i="92" s="1"/>
  <c r="U23" i="92"/>
  <c r="U4" i="92" s="1" a="1"/>
  <c r="U4" i="92" s="1"/>
  <c r="H23" i="92"/>
  <c r="H4" i="92" s="1" a="1"/>
  <c r="H4" i="92" s="1"/>
  <c r="D23" i="92"/>
  <c r="D4" i="92" s="1" a="1"/>
  <c r="D4" i="92" s="1"/>
  <c r="T23" i="92"/>
  <c r="T4" i="92" s="1" a="1"/>
  <c r="T4" i="92" s="1"/>
  <c r="K23" i="92"/>
  <c r="K4" i="92" s="1" a="1"/>
  <c r="K4" i="92" s="1"/>
  <c r="V23" i="92"/>
  <c r="V4" i="92" s="1" a="1"/>
  <c r="V4" i="92" s="1"/>
  <c r="O23" i="92"/>
  <c r="O4" i="92" s="1" a="1"/>
  <c r="O4" i="92" s="1"/>
  <c r="F23" i="92"/>
  <c r="F4" i="92" s="1" a="1"/>
  <c r="F4" i="92" s="1"/>
  <c r="J23" i="92"/>
  <c r="J4" i="92" s="1" a="1"/>
  <c r="J4" i="92" s="1"/>
  <c r="C23" i="92"/>
  <c r="C4" i="92" s="1" a="1"/>
  <c r="C4" i="92" s="1"/>
  <c r="W23" i="92"/>
  <c r="W4" i="92" s="1" a="1"/>
  <c r="W4" i="92" s="1"/>
  <c r="Q23" i="92"/>
  <c r="Q4" i="92" s="1" a="1"/>
  <c r="Q4" i="92" s="1"/>
  <c r="R23" i="92"/>
  <c r="R4" i="92" s="1" a="1"/>
  <c r="R4" i="92" s="1"/>
  <c r="P23" i="92"/>
  <c r="P4" i="92" s="1" a="1"/>
  <c r="P4" i="92" s="1"/>
  <c r="L23" i="92"/>
  <c r="L4" i="92" s="1" a="1"/>
  <c r="L4" i="92" s="1"/>
  <c r="M23" i="92"/>
  <c r="M4" i="92" s="1" a="1"/>
  <c r="M4" i="92" s="1"/>
  <c r="I24" i="91" a="1"/>
  <c r="I24" i="91" s="1"/>
  <c r="N24" i="91" s="1"/>
  <c r="H24" i="91" a="1"/>
  <c r="H24" i="91" s="1"/>
  <c r="G24" i="91" a="1"/>
  <c r="G24" i="91" s="1"/>
  <c r="F24" i="91" a="1"/>
  <c r="F24" i="91" s="1"/>
  <c r="E24" i="91" a="1"/>
  <c r="E24" i="91" s="1"/>
  <c r="D24" i="91" a="1"/>
  <c r="D24" i="91" s="1"/>
  <c r="C24" i="91" a="1"/>
  <c r="C24" i="91" s="1"/>
  <c r="B24" i="91" a="1"/>
  <c r="B24" i="91" s="1"/>
  <c r="I23" i="91" a="1"/>
  <c r="I23" i="91" s="1"/>
  <c r="N23" i="91" s="1"/>
  <c r="H23" i="91" a="1"/>
  <c r="H23" i="91" s="1"/>
  <c r="G23" i="91" a="1"/>
  <c r="G23" i="91" s="1"/>
  <c r="F23" i="91" a="1"/>
  <c r="F23" i="91" s="1"/>
  <c r="E23" i="91" a="1"/>
  <c r="E23" i="91" s="1"/>
  <c r="D23" i="91" a="1"/>
  <c r="D23" i="91" s="1"/>
  <c r="C23" i="91" a="1"/>
  <c r="C23" i="91" s="1"/>
  <c r="B23" i="91" a="1"/>
  <c r="B23" i="91" s="1"/>
  <c r="I22" i="91" a="1"/>
  <c r="I22" i="91" s="1"/>
  <c r="N22" i="91" s="1"/>
  <c r="H22" i="91" a="1"/>
  <c r="H22" i="91" s="1"/>
  <c r="G22" i="91" a="1"/>
  <c r="G22" i="91" s="1"/>
  <c r="F22" i="91" a="1"/>
  <c r="F22" i="91" s="1"/>
  <c r="E22" i="91" a="1"/>
  <c r="E22" i="91" s="1"/>
  <c r="D22" i="91" a="1"/>
  <c r="D22" i="91" s="1"/>
  <c r="C22" i="91" a="1"/>
  <c r="C22" i="91" s="1"/>
  <c r="B22" i="91" a="1"/>
  <c r="B22" i="91" s="1"/>
  <c r="I21" i="91" a="1"/>
  <c r="I21" i="91" s="1"/>
  <c r="N21" i="91" s="1"/>
  <c r="H21" i="91" a="1"/>
  <c r="H21" i="91" s="1"/>
  <c r="G21" i="91" a="1"/>
  <c r="G21" i="91" s="1"/>
  <c r="F21" i="91" a="1"/>
  <c r="F21" i="91" s="1"/>
  <c r="E21" i="91" a="1"/>
  <c r="E21" i="91" s="1"/>
  <c r="D21" i="91" a="1"/>
  <c r="D21" i="91" s="1"/>
  <c r="C21" i="91" a="1"/>
  <c r="C21" i="91" s="1"/>
  <c r="B21" i="91" a="1"/>
  <c r="B21" i="91" s="1"/>
  <c r="I20" i="91" a="1"/>
  <c r="I20" i="91" s="1"/>
  <c r="H20" i="91" a="1"/>
  <c r="H20" i="91" s="1"/>
  <c r="G20" i="91" a="1"/>
  <c r="G20" i="91" s="1"/>
  <c r="F20" i="91" a="1"/>
  <c r="F20" i="91" s="1"/>
  <c r="E20" i="91" a="1"/>
  <c r="E20" i="91" s="1"/>
  <c r="D20" i="91" a="1"/>
  <c r="D20" i="91" s="1"/>
  <c r="C20" i="91" a="1"/>
  <c r="C20" i="91" s="1"/>
  <c r="B20" i="91" a="1"/>
  <c r="B20" i="91" s="1"/>
  <c r="I19" i="91" a="1"/>
  <c r="I19" i="91" s="1"/>
  <c r="N19" i="91" s="1"/>
  <c r="H19" i="91" a="1"/>
  <c r="H19" i="91" s="1"/>
  <c r="G19" i="91" a="1"/>
  <c r="G19" i="91" s="1"/>
  <c r="F19" i="91" a="1"/>
  <c r="F19" i="91" s="1"/>
  <c r="E19" i="91" a="1"/>
  <c r="E19" i="91" s="1"/>
  <c r="D19" i="91" a="1"/>
  <c r="D19" i="91" s="1"/>
  <c r="C19" i="91" a="1"/>
  <c r="C19" i="91" s="1"/>
  <c r="B19" i="91" a="1"/>
  <c r="B19" i="91" s="1"/>
  <c r="I18" i="91" a="1"/>
  <c r="I18" i="91" s="1"/>
  <c r="N18" i="91" s="1"/>
  <c r="H18" i="91" a="1"/>
  <c r="H18" i="91" s="1"/>
  <c r="G18" i="91" a="1"/>
  <c r="G18" i="91" s="1"/>
  <c r="F18" i="91" a="1"/>
  <c r="F18" i="91" s="1"/>
  <c r="E18" i="91" a="1"/>
  <c r="E18" i="91" s="1"/>
  <c r="D18" i="91" a="1"/>
  <c r="D18" i="91" s="1"/>
  <c r="C18" i="91" a="1"/>
  <c r="C18" i="91" s="1"/>
  <c r="B18" i="91" a="1"/>
  <c r="B18" i="91" s="1"/>
  <c r="I17" i="91" a="1"/>
  <c r="I17" i="91" s="1"/>
  <c r="N17" i="91" s="1"/>
  <c r="H17" i="91" a="1"/>
  <c r="H17" i="91" s="1"/>
  <c r="G17" i="91" a="1"/>
  <c r="G17" i="91" s="1"/>
  <c r="F17" i="91" a="1"/>
  <c r="F17" i="91" s="1"/>
  <c r="E17" i="91" a="1"/>
  <c r="E17" i="91" s="1"/>
  <c r="D17" i="91" a="1"/>
  <c r="D17" i="91" s="1"/>
  <c r="C17" i="91" a="1"/>
  <c r="C17" i="91" s="1"/>
  <c r="B17" i="91" a="1"/>
  <c r="B17" i="91" s="1"/>
  <c r="I16" i="91" a="1"/>
  <c r="I16" i="91" s="1"/>
  <c r="N16" i="91" s="1"/>
  <c r="H16" i="91" a="1"/>
  <c r="H16" i="91" s="1"/>
  <c r="G16" i="91" a="1"/>
  <c r="G16" i="91" s="1"/>
  <c r="F16" i="91" a="1"/>
  <c r="F16" i="91" s="1"/>
  <c r="E16" i="91" a="1"/>
  <c r="E16" i="91" s="1"/>
  <c r="D16" i="91" a="1"/>
  <c r="D16" i="91" s="1"/>
  <c r="C16" i="91" a="1"/>
  <c r="C16" i="91" s="1"/>
  <c r="B16" i="91" a="1"/>
  <c r="B16" i="91" s="1"/>
  <c r="I15" i="91" a="1"/>
  <c r="I15" i="91" s="1"/>
  <c r="N15" i="91" s="1"/>
  <c r="H15" i="91" a="1"/>
  <c r="H15" i="91" s="1"/>
  <c r="G15" i="91" a="1"/>
  <c r="G15" i="91" s="1"/>
  <c r="F15" i="91" a="1"/>
  <c r="F15" i="91" s="1"/>
  <c r="E15" i="91" a="1"/>
  <c r="E15" i="91" s="1"/>
  <c r="D15" i="91" a="1"/>
  <c r="D15" i="91" s="1"/>
  <c r="C15" i="91" a="1"/>
  <c r="C15" i="91" s="1"/>
  <c r="B15" i="91" a="1"/>
  <c r="B15" i="91" s="1"/>
  <c r="I14" i="91" a="1"/>
  <c r="I14" i="91" s="1"/>
  <c r="N14" i="91" s="1"/>
  <c r="H14" i="91" a="1"/>
  <c r="H14" i="91" s="1"/>
  <c r="G14" i="91" a="1"/>
  <c r="G14" i="91" s="1"/>
  <c r="F14" i="91" a="1"/>
  <c r="F14" i="91" s="1"/>
  <c r="E14" i="91" a="1"/>
  <c r="E14" i="91" s="1"/>
  <c r="D14" i="91" a="1"/>
  <c r="D14" i="91" s="1"/>
  <c r="C14" i="91" a="1"/>
  <c r="C14" i="91" s="1"/>
  <c r="B14" i="91" a="1"/>
  <c r="B14" i="91" s="1"/>
  <c r="I13" i="91" a="1"/>
  <c r="I13" i="91" s="1"/>
  <c r="N13" i="91" s="1"/>
  <c r="H13" i="91" a="1"/>
  <c r="H13" i="91" s="1"/>
  <c r="G13" i="91" a="1"/>
  <c r="G13" i="91" s="1"/>
  <c r="F13" i="91" a="1"/>
  <c r="F13" i="91" s="1"/>
  <c r="E13" i="91" a="1"/>
  <c r="E13" i="91" s="1"/>
  <c r="D13" i="91" a="1"/>
  <c r="D13" i="91" s="1"/>
  <c r="C13" i="91" a="1"/>
  <c r="C13" i="91" s="1"/>
  <c r="B13" i="91" a="1"/>
  <c r="B13" i="91" s="1"/>
  <c r="I12" i="91" a="1"/>
  <c r="I12" i="91" s="1"/>
  <c r="N12" i="91" s="1"/>
  <c r="H12" i="91" a="1"/>
  <c r="H12" i="91" s="1"/>
  <c r="G12" i="91" a="1"/>
  <c r="G12" i="91" s="1"/>
  <c r="F12" i="91" a="1"/>
  <c r="F12" i="91" s="1"/>
  <c r="E12" i="91" a="1"/>
  <c r="E12" i="91" s="1"/>
  <c r="D12" i="91" a="1"/>
  <c r="D12" i="91" s="1"/>
  <c r="C12" i="91" a="1"/>
  <c r="C12" i="91" s="1"/>
  <c r="B12" i="91" a="1"/>
  <c r="B12" i="91" s="1"/>
  <c r="I11" i="91" a="1"/>
  <c r="I11" i="91" s="1"/>
  <c r="H11" i="91" a="1"/>
  <c r="H11" i="91" s="1"/>
  <c r="G11" i="91" a="1"/>
  <c r="G11" i="91" s="1"/>
  <c r="F11" i="91" a="1"/>
  <c r="F11" i="91" s="1"/>
  <c r="E11" i="91" a="1"/>
  <c r="E11" i="91" s="1"/>
  <c r="D11" i="91" a="1"/>
  <c r="D11" i="91" s="1"/>
  <c r="C11" i="91" a="1"/>
  <c r="C11" i="91" s="1"/>
  <c r="B11" i="91" a="1"/>
  <c r="B11" i="91" s="1"/>
  <c r="I10" i="91" a="1"/>
  <c r="I10" i="91" s="1"/>
  <c r="N10" i="91" s="1"/>
  <c r="H10" i="91" a="1"/>
  <c r="H10" i="91" s="1"/>
  <c r="G10" i="91" a="1"/>
  <c r="G10" i="91" s="1"/>
  <c r="F10" i="91" a="1"/>
  <c r="F10" i="91" s="1"/>
  <c r="E10" i="91" a="1"/>
  <c r="E10" i="91" s="1"/>
  <c r="D10" i="91" a="1"/>
  <c r="D10" i="91" s="1"/>
  <c r="C10" i="91" a="1"/>
  <c r="C10" i="91" s="1"/>
  <c r="B10" i="91" a="1"/>
  <c r="B10" i="91" s="1"/>
  <c r="I9" i="91" a="1"/>
  <c r="I9" i="91" s="1"/>
  <c r="N9" i="91" s="1"/>
  <c r="H9" i="91" a="1"/>
  <c r="H9" i="91" s="1"/>
  <c r="G9" i="91" a="1"/>
  <c r="G9" i="91" s="1"/>
  <c r="F9" i="91" a="1"/>
  <c r="F9" i="91" s="1"/>
  <c r="E9" i="91" a="1"/>
  <c r="E9" i="91" s="1"/>
  <c r="D9" i="91" a="1"/>
  <c r="D9" i="91" s="1"/>
  <c r="C9" i="91" a="1"/>
  <c r="C9" i="91" s="1"/>
  <c r="B9" i="91" a="1"/>
  <c r="B9" i="91" s="1"/>
  <c r="I8" i="91" a="1"/>
  <c r="I8" i="91" s="1"/>
  <c r="N8" i="91" s="1"/>
  <c r="H8" i="91" a="1"/>
  <c r="H8" i="91" s="1"/>
  <c r="G8" i="91" a="1"/>
  <c r="G8" i="91" s="1"/>
  <c r="F8" i="91" a="1"/>
  <c r="F8" i="91" s="1"/>
  <c r="E8" i="91" a="1"/>
  <c r="E8" i="91" s="1"/>
  <c r="D8" i="91" a="1"/>
  <c r="D8" i="91" s="1"/>
  <c r="C8" i="91" a="1"/>
  <c r="C8" i="91" s="1"/>
  <c r="B8" i="91" a="1"/>
  <c r="B8" i="91" s="1"/>
  <c r="I7" i="91" a="1"/>
  <c r="I7" i="91" s="1"/>
  <c r="N7" i="91" s="1"/>
  <c r="H7" i="91" a="1"/>
  <c r="H7" i="91" s="1"/>
  <c r="G7" i="91" a="1"/>
  <c r="G7" i="91" s="1"/>
  <c r="F7" i="91" a="1"/>
  <c r="F7" i="91" s="1"/>
  <c r="E7" i="91" a="1"/>
  <c r="E7" i="91" s="1"/>
  <c r="D7" i="91" a="1"/>
  <c r="D7" i="91" s="1"/>
  <c r="C7" i="91" a="1"/>
  <c r="C7" i="91" s="1"/>
  <c r="B7" i="91" a="1"/>
  <c r="B7" i="91" s="1"/>
  <c r="I6" i="91"/>
  <c r="I2" i="91" s="1"/>
  <c r="H6" i="91"/>
  <c r="H2" i="91" s="1"/>
  <c r="G6" i="91"/>
  <c r="G2" i="91" s="1"/>
  <c r="F6" i="91"/>
  <c r="F2" i="91" s="1"/>
  <c r="E6" i="91"/>
  <c r="E2" i="91" s="1"/>
  <c r="D6" i="91"/>
  <c r="D2" i="91" s="1"/>
  <c r="C6" i="91"/>
  <c r="C2" i="91" s="1"/>
  <c r="B6" i="91"/>
  <c r="B2" i="91" s="1"/>
  <c r="A6" i="91" a="1"/>
  <c r="A6" i="91" s="1"/>
  <c r="BP12" i="39" a="1"/>
  <c r="BP12" i="39" s="1"/>
  <c r="BP13" i="39"/>
  <c r="AF10" i="92" l="1"/>
  <c r="F133" i="86" s="1"/>
  <c r="E133" i="86"/>
  <c r="B3" i="91" a="1"/>
  <c r="B3" i="91" s="1"/>
  <c r="D47" i="86" s="1"/>
  <c r="C3" i="91" a="1"/>
  <c r="C3" i="91" s="1"/>
  <c r="D48" i="86" s="1"/>
  <c r="D3" i="91" a="1"/>
  <c r="D3" i="91" s="1"/>
  <c r="D49" i="86" s="1"/>
  <c r="L5" i="91"/>
  <c r="A8" i="86" s="1"/>
  <c r="C44" i="86"/>
  <c r="E3" i="91" a="1"/>
  <c r="E3" i="91" s="1"/>
  <c r="D50" i="86" s="1"/>
  <c r="F3" i="91" a="1"/>
  <c r="F3" i="91" s="1"/>
  <c r="D51" i="86" s="1"/>
  <c r="G3" i="91" a="1"/>
  <c r="G3" i="91" s="1"/>
  <c r="D52" i="86" s="1"/>
  <c r="H3" i="91" a="1"/>
  <c r="H3" i="91" s="1"/>
  <c r="D53" i="86" s="1"/>
  <c r="A2" i="91"/>
  <c r="A40" i="86" s="1"/>
  <c r="N11" i="91"/>
  <c r="I3" i="91" a="1"/>
  <c r="I3" i="91" s="1"/>
  <c r="C13" i="86"/>
  <c r="C17" i="86"/>
  <c r="C22" i="86"/>
  <c r="C12" i="86"/>
  <c r="C19" i="86"/>
  <c r="C21" i="86"/>
  <c r="C11" i="86"/>
  <c r="C20" i="86"/>
  <c r="C24" i="86"/>
  <c r="C18" i="86"/>
  <c r="C26" i="86"/>
  <c r="C10" i="86"/>
  <c r="C15" i="86"/>
  <c r="C27" i="86"/>
  <c r="C16" i="86"/>
  <c r="C25" i="86"/>
  <c r="M21" i="91"/>
  <c r="B24" i="86" s="1"/>
  <c r="M14" i="91"/>
  <c r="B17" i="86" s="1"/>
  <c r="M24" i="91"/>
  <c r="O24" i="91" s="1"/>
  <c r="P24" i="91" s="1"/>
  <c r="M19" i="91"/>
  <c r="O19" i="91" s="1"/>
  <c r="P19" i="91" s="1"/>
  <c r="M18" i="91"/>
  <c r="O18" i="91" s="1"/>
  <c r="P18" i="91" s="1"/>
  <c r="M13" i="91"/>
  <c r="O13" i="91" s="1"/>
  <c r="P13" i="91" s="1"/>
  <c r="M12" i="91"/>
  <c r="O12" i="91" s="1"/>
  <c r="P12" i="91" s="1"/>
  <c r="M8" i="91"/>
  <c r="O8" i="91" s="1"/>
  <c r="P8" i="91" s="1"/>
  <c r="M10" i="91"/>
  <c r="O10" i="91" s="1"/>
  <c r="P10" i="91" s="1"/>
  <c r="M16" i="91"/>
  <c r="O16" i="91" s="1"/>
  <c r="P16" i="91" s="1"/>
  <c r="M22" i="91"/>
  <c r="O22" i="91" s="1"/>
  <c r="P22" i="91" s="1"/>
  <c r="N6" i="91"/>
  <c r="C9" i="86" s="1"/>
  <c r="D9" i="86" s="1"/>
  <c r="M11" i="91"/>
  <c r="M17" i="91"/>
  <c r="O17" i="91" s="1"/>
  <c r="P17" i="91" s="1"/>
  <c r="M23" i="91"/>
  <c r="O23" i="91" s="1"/>
  <c r="P23" i="91" s="1"/>
  <c r="M7" i="91"/>
  <c r="O7" i="91" s="1"/>
  <c r="P7" i="91" s="1"/>
  <c r="M9" i="91"/>
  <c r="O9" i="91" s="1"/>
  <c r="P9" i="91" s="1"/>
  <c r="M15" i="91"/>
  <c r="O15" i="91" s="1"/>
  <c r="P15" i="91" s="1"/>
  <c r="M20" i="91"/>
  <c r="B23" i="86" s="1"/>
  <c r="N20" i="91"/>
  <c r="M6" i="91"/>
  <c r="B9" i="86" s="1"/>
  <c r="B30" i="86" s="1"/>
  <c r="AX1" i="58"/>
  <c r="AX2" i="58" a="1"/>
  <c r="AX2" i="58" s="1"/>
  <c r="AX1" i="47"/>
  <c r="AX2" i="47" a="1"/>
  <c r="AX2" i="47" s="1"/>
  <c r="AX14" i="47"/>
  <c r="BF11" i="13"/>
  <c r="BF12" i="13"/>
  <c r="BF127" i="13"/>
  <c r="BF128" i="13"/>
  <c r="BF129" i="13"/>
  <c r="BF130" i="13"/>
  <c r="BF97" i="13"/>
  <c r="BF98" i="13"/>
  <c r="BF99" i="13"/>
  <c r="BF100" i="13"/>
  <c r="BG48" i="13"/>
  <c r="BG6" i="13" s="1"/>
  <c r="BG49" i="13"/>
  <c r="BG50" i="13"/>
  <c r="BG51" i="13"/>
  <c r="BG52" i="13"/>
  <c r="BG53" i="13"/>
  <c r="BG54" i="13"/>
  <c r="BG55" i="13"/>
  <c r="BG56" i="13"/>
  <c r="BG57" i="13"/>
  <c r="BG58" i="13"/>
  <c r="BG59" i="13"/>
  <c r="BG60" i="13"/>
  <c r="BG61" i="13"/>
  <c r="BG62" i="13"/>
  <c r="BG63" i="13"/>
  <c r="BG64" i="13"/>
  <c r="BG5" i="13" s="1"/>
  <c r="BG38" i="13"/>
  <c r="BG39" i="13"/>
  <c r="BG40" i="13"/>
  <c r="BG69" i="13" s="1"/>
  <c r="BG41" i="13"/>
  <c r="BG70" i="13" s="1"/>
  <c r="BJ257" i="41"/>
  <c r="BJ175" i="41" s="1"/>
  <c r="BJ256" i="41"/>
  <c r="BJ174" i="41" s="1"/>
  <c r="BJ255" i="41"/>
  <c r="BJ173" i="41" s="1"/>
  <c r="BJ254" i="41"/>
  <c r="BJ172" i="41" s="1"/>
  <c r="BJ230" i="41"/>
  <c r="BJ149" i="41" s="1"/>
  <c r="BJ229" i="41"/>
  <c r="BJ148" i="41" s="1"/>
  <c r="BJ228" i="41"/>
  <c r="BJ147" i="41" s="1"/>
  <c r="BJ227" i="41"/>
  <c r="BJ146" i="41" s="1"/>
  <c r="BJ203" i="41"/>
  <c r="BJ123" i="41" s="1"/>
  <c r="BJ202" i="41"/>
  <c r="BJ122" i="41" s="1"/>
  <c r="BJ201" i="41"/>
  <c r="BJ121" i="41" s="1"/>
  <c r="BJ200" i="41"/>
  <c r="BJ120" i="41" s="1"/>
  <c r="BJ101" i="41"/>
  <c r="BJ102" i="41"/>
  <c r="BJ103" i="41"/>
  <c r="BJ104" i="41"/>
  <c r="BJ105" i="41"/>
  <c r="BJ106" i="41"/>
  <c r="BJ107" i="41"/>
  <c r="BJ108" i="41"/>
  <c r="BJ109" i="41"/>
  <c r="BJ110" i="41"/>
  <c r="BJ111" i="41"/>
  <c r="BJ112" i="41"/>
  <c r="BJ113" i="41"/>
  <c r="BJ114" i="41"/>
  <c r="BJ115" i="41"/>
  <c r="BJ116" i="41"/>
  <c r="BJ117" i="41"/>
  <c r="BJ127" i="41"/>
  <c r="BJ128" i="41"/>
  <c r="BJ129" i="41"/>
  <c r="BJ130" i="41"/>
  <c r="BJ131" i="41"/>
  <c r="BJ132" i="41"/>
  <c r="BJ133" i="41"/>
  <c r="BJ134" i="41"/>
  <c r="BJ135" i="41"/>
  <c r="BJ136" i="41"/>
  <c r="BJ137" i="41"/>
  <c r="BJ138" i="41"/>
  <c r="BJ139" i="41"/>
  <c r="BJ140" i="41"/>
  <c r="BJ141" i="41"/>
  <c r="BJ142" i="41"/>
  <c r="BJ143" i="41"/>
  <c r="BJ153" i="41"/>
  <c r="BJ154" i="41"/>
  <c r="BJ155" i="41"/>
  <c r="BJ156" i="41"/>
  <c r="BJ157" i="41"/>
  <c r="BJ158" i="41"/>
  <c r="BJ159" i="41"/>
  <c r="BJ160" i="41"/>
  <c r="BJ161" i="41"/>
  <c r="BJ162" i="41"/>
  <c r="BJ163" i="41"/>
  <c r="BJ164" i="41"/>
  <c r="BJ165" i="41"/>
  <c r="BJ166" i="41"/>
  <c r="BJ167" i="41"/>
  <c r="BJ168" i="41"/>
  <c r="BJ169" i="41"/>
  <c r="BJ12" i="41" a="1"/>
  <c r="BJ12" i="41" s="1"/>
  <c r="BJ13" i="41" a="1"/>
  <c r="BJ13" i="41" s="1"/>
  <c r="BJ14" i="41" a="1"/>
  <c r="BJ14" i="41" s="1"/>
  <c r="BI12" i="41" a="1"/>
  <c r="BI12" i="41" s="1"/>
  <c r="BI13" i="41" a="1"/>
  <c r="BI13" i="41" s="1"/>
  <c r="BI14" i="41" a="1"/>
  <c r="BI14" i="41" s="1"/>
  <c r="BJ9" i="42" a="1"/>
  <c r="BJ9" i="42" s="1"/>
  <c r="BJ10" i="42" s="1"/>
  <c r="BJ11" i="42"/>
  <c r="BJ13" i="42" a="1"/>
  <c r="BJ13" i="42" s="1"/>
  <c r="BJ14" i="42" a="1"/>
  <c r="BJ14" i="42" s="1"/>
  <c r="BJ15" i="42" a="1"/>
  <c r="BJ15" i="42" s="1"/>
  <c r="BJ16" i="42" a="1"/>
  <c r="BJ16" i="42" s="1"/>
  <c r="B184" i="87"/>
  <c r="T4" i="90"/>
  <c r="S4" i="90"/>
  <c r="R4" i="90"/>
  <c r="Q4" i="90"/>
  <c r="P4" i="90"/>
  <c r="O4" i="90"/>
  <c r="N4" i="90"/>
  <c r="M4" i="90"/>
  <c r="L4" i="90"/>
  <c r="K4" i="90"/>
  <c r="J4" i="90"/>
  <c r="I4" i="90"/>
  <c r="H4" i="90"/>
  <c r="G4" i="90"/>
  <c r="F4" i="90"/>
  <c r="E4" i="90"/>
  <c r="D4" i="90"/>
  <c r="C4" i="90"/>
  <c r="B4" i="90"/>
  <c r="A4" i="90"/>
  <c r="T3" i="90" a="1"/>
  <c r="T3" i="90" s="1"/>
  <c r="S3" i="90" a="1"/>
  <c r="S3" i="90" s="1"/>
  <c r="R3" i="90" a="1"/>
  <c r="R3" i="90" s="1"/>
  <c r="Q3" i="90" a="1"/>
  <c r="Q3" i="90" s="1"/>
  <c r="P3" i="90" a="1"/>
  <c r="P3" i="90" s="1"/>
  <c r="O3" i="90" a="1"/>
  <c r="O3" i="90" s="1"/>
  <c r="N3" i="90" a="1"/>
  <c r="N3" i="90" s="1"/>
  <c r="M3" i="90" a="1"/>
  <c r="M3" i="90" s="1"/>
  <c r="L3" i="90" a="1"/>
  <c r="L3" i="90" s="1"/>
  <c r="K3" i="90" a="1"/>
  <c r="K3" i="90" s="1"/>
  <c r="J3" i="90" a="1"/>
  <c r="J3" i="90" s="1"/>
  <c r="I3" i="90" a="1"/>
  <c r="I3" i="90" s="1"/>
  <c r="H3" i="90" a="1"/>
  <c r="H3" i="90" s="1"/>
  <c r="G3" i="90" a="1"/>
  <c r="G3" i="90" s="1"/>
  <c r="F3" i="90" a="1"/>
  <c r="F3" i="90" s="1"/>
  <c r="E3" i="90" a="1"/>
  <c r="E3" i="90" s="1"/>
  <c r="D3" i="90" a="1"/>
  <c r="D3" i="90" s="1"/>
  <c r="C3" i="90" a="1"/>
  <c r="C3" i="90" s="1"/>
  <c r="B3" i="90" a="1"/>
  <c r="B3" i="90" s="1"/>
  <c r="A3" i="90" a="1"/>
  <c r="A3" i="90" s="1"/>
  <c r="T2" i="90"/>
  <c r="S2" i="90"/>
  <c r="R2" i="90"/>
  <c r="Q2" i="90"/>
  <c r="P2" i="90"/>
  <c r="O2" i="90"/>
  <c r="N2" i="90"/>
  <c r="M2" i="90"/>
  <c r="L2" i="90"/>
  <c r="K2" i="90"/>
  <c r="J2" i="90"/>
  <c r="I2" i="90"/>
  <c r="H2" i="90"/>
  <c r="G2" i="90"/>
  <c r="F2" i="90"/>
  <c r="E2" i="90"/>
  <c r="D2" i="90"/>
  <c r="C2" i="90"/>
  <c r="B2" i="90"/>
  <c r="C3" i="89" a="1"/>
  <c r="C3" i="89" s="1"/>
  <c r="D3" i="89" a="1"/>
  <c r="D3" i="89" s="1"/>
  <c r="E3" i="89" a="1"/>
  <c r="E3" i="89" s="1"/>
  <c r="F3" i="89" a="1"/>
  <c r="F3" i="89" s="1"/>
  <c r="G3" i="89" a="1"/>
  <c r="G3" i="89" s="1"/>
  <c r="H3" i="89" a="1"/>
  <c r="H3" i="89" s="1"/>
  <c r="I3" i="89" a="1"/>
  <c r="I3" i="89" s="1"/>
  <c r="J3" i="89" a="1"/>
  <c r="J3" i="89" s="1"/>
  <c r="K3" i="89" a="1"/>
  <c r="K3" i="89" s="1"/>
  <c r="L3" i="89" a="1"/>
  <c r="L3" i="89" s="1"/>
  <c r="M3" i="89" a="1"/>
  <c r="M3" i="89" s="1"/>
  <c r="N3" i="89" a="1"/>
  <c r="N3" i="89" s="1"/>
  <c r="O3" i="89" a="1"/>
  <c r="O3" i="89" s="1"/>
  <c r="P3" i="89" a="1"/>
  <c r="P3" i="89" s="1"/>
  <c r="Q3" i="89" a="1"/>
  <c r="Q3" i="89" s="1"/>
  <c r="R3" i="89" a="1"/>
  <c r="R3" i="89" s="1"/>
  <c r="S3" i="89" a="1"/>
  <c r="S3" i="89" s="1"/>
  <c r="T3" i="89" a="1"/>
  <c r="T3" i="89" s="1"/>
  <c r="C4" i="89"/>
  <c r="D4" i="89"/>
  <c r="E4" i="89"/>
  <c r="F4" i="89"/>
  <c r="G4" i="89"/>
  <c r="H4" i="89"/>
  <c r="I4" i="89"/>
  <c r="J4" i="89"/>
  <c r="K4" i="89"/>
  <c r="L4" i="89"/>
  <c r="M4" i="89"/>
  <c r="N4" i="89"/>
  <c r="O4" i="89"/>
  <c r="P4" i="89"/>
  <c r="Q4" i="89"/>
  <c r="R4" i="89"/>
  <c r="S4" i="89"/>
  <c r="T4" i="89"/>
  <c r="B4" i="89"/>
  <c r="B3" i="89" a="1"/>
  <c r="B3" i="89" s="1"/>
  <c r="A4" i="89"/>
  <c r="P2" i="89"/>
  <c r="Q2" i="89"/>
  <c r="R2" i="89"/>
  <c r="S2" i="89"/>
  <c r="T2" i="89"/>
  <c r="B156" i="87"/>
  <c r="B157" i="87"/>
  <c r="B158" i="87"/>
  <c r="B159" i="87"/>
  <c r="B160" i="87"/>
  <c r="B161" i="87"/>
  <c r="B162" i="87"/>
  <c r="B163" i="87"/>
  <c r="B164" i="87"/>
  <c r="B165" i="87"/>
  <c r="B166" i="87"/>
  <c r="B167" i="87"/>
  <c r="B168" i="87"/>
  <c r="B169" i="87"/>
  <c r="B170" i="87"/>
  <c r="B171" i="87"/>
  <c r="B172" i="87"/>
  <c r="B173" i="87"/>
  <c r="B174" i="87"/>
  <c r="B175" i="87"/>
  <c r="B176" i="87"/>
  <c r="B177" i="87"/>
  <c r="B155" i="87"/>
  <c r="B154" i="87"/>
  <c r="O2" i="89"/>
  <c r="N2" i="89"/>
  <c r="M2" i="89"/>
  <c r="L2" i="89"/>
  <c r="K2" i="89"/>
  <c r="J2" i="89"/>
  <c r="I2" i="89"/>
  <c r="H2" i="89"/>
  <c r="G2" i="89"/>
  <c r="F2" i="89"/>
  <c r="E2" i="89"/>
  <c r="D2" i="89"/>
  <c r="C2" i="89"/>
  <c r="B2" i="89"/>
  <c r="A3" i="89" a="1"/>
  <c r="A3" i="89" s="1"/>
  <c r="CC22" i="41"/>
  <c r="CD19" i="42"/>
  <c r="CD21" i="42"/>
  <c r="CD22" i="42"/>
  <c r="CD23" i="42"/>
  <c r="CD24" i="42"/>
  <c r="CD25" i="42"/>
  <c r="CD26" i="42"/>
  <c r="CD27" i="42"/>
  <c r="CD28" i="42"/>
  <c r="CD29" i="42"/>
  <c r="CD30" i="42"/>
  <c r="CD31" i="42"/>
  <c r="CD32" i="42"/>
  <c r="CD33" i="42"/>
  <c r="CD34" i="42"/>
  <c r="CD35" i="42"/>
  <c r="CD36" i="42"/>
  <c r="CD37" i="42"/>
  <c r="CD38" i="42"/>
  <c r="CD39" i="42"/>
  <c r="CD40" i="42"/>
  <c r="CD41" i="42"/>
  <c r="CD42" i="42"/>
  <c r="CD20" i="42"/>
  <c r="M3" i="41"/>
  <c r="M7" i="41" a="1"/>
  <c r="M7" i="41" s="1"/>
  <c r="M6" i="41" a="1"/>
  <c r="M6" i="41" s="1"/>
  <c r="M5" i="41" a="1"/>
  <c r="M5" i="41" s="1"/>
  <c r="M5" i="42" a="1"/>
  <c r="M5" i="42" s="1"/>
  <c r="M4" i="42" a="1"/>
  <c r="M4" i="42" s="1"/>
  <c r="M3" i="42" a="1"/>
  <c r="M3" i="42" s="1"/>
  <c r="M1" i="42"/>
  <c r="B51" i="87"/>
  <c r="C8" i="80" a="1"/>
  <c r="C8" i="80" s="1"/>
  <c r="D8" i="80" a="1"/>
  <c r="D8" i="80" s="1"/>
  <c r="E8" i="80" a="1"/>
  <c r="E8" i="80" s="1"/>
  <c r="F8" i="80" a="1"/>
  <c r="F8" i="80" s="1"/>
  <c r="G8" i="80" a="1"/>
  <c r="G8" i="80" s="1"/>
  <c r="H8" i="80" a="1"/>
  <c r="H8" i="80" s="1"/>
  <c r="I8" i="80" a="1"/>
  <c r="I8" i="80" s="1"/>
  <c r="J8" i="80" a="1"/>
  <c r="J8" i="80" s="1"/>
  <c r="K8" i="80" a="1"/>
  <c r="K8" i="80" s="1"/>
  <c r="L8" i="80" a="1"/>
  <c r="L8" i="80" s="1"/>
  <c r="M8" i="80" a="1"/>
  <c r="M8" i="80" s="1"/>
  <c r="N8" i="80" a="1"/>
  <c r="N8" i="80" s="1"/>
  <c r="O8" i="80" a="1"/>
  <c r="O8" i="80" s="1"/>
  <c r="P8" i="80" a="1"/>
  <c r="P8" i="80" s="1"/>
  <c r="Q8" i="80" a="1"/>
  <c r="Q8" i="80" s="1"/>
  <c r="R8" i="80" a="1"/>
  <c r="R8" i="80" s="1"/>
  <c r="S8" i="80" a="1"/>
  <c r="S8" i="80" s="1"/>
  <c r="T8" i="80" a="1"/>
  <c r="T8" i="80" s="1"/>
  <c r="B53" i="87" s="1"/>
  <c r="B8" i="80" a="1"/>
  <c r="B8" i="80" s="1"/>
  <c r="B9" i="80"/>
  <c r="C9" i="80"/>
  <c r="D9" i="80"/>
  <c r="E9" i="80"/>
  <c r="F9" i="80"/>
  <c r="G9" i="80"/>
  <c r="H9" i="80"/>
  <c r="I9" i="80"/>
  <c r="J9" i="80"/>
  <c r="K9" i="80"/>
  <c r="L9" i="80"/>
  <c r="M9" i="80"/>
  <c r="N9" i="80"/>
  <c r="O9" i="80"/>
  <c r="P9" i="80"/>
  <c r="Q9" i="80"/>
  <c r="R9" i="80"/>
  <c r="S9" i="80"/>
  <c r="T9" i="80"/>
  <c r="B10" i="80"/>
  <c r="C10" i="80"/>
  <c r="D10" i="80"/>
  <c r="E10" i="80"/>
  <c r="F10" i="80"/>
  <c r="G10" i="80"/>
  <c r="H10" i="80"/>
  <c r="I10" i="80"/>
  <c r="J10" i="80"/>
  <c r="K10" i="80"/>
  <c r="L10" i="80"/>
  <c r="M10" i="80"/>
  <c r="N10" i="80"/>
  <c r="O10" i="80"/>
  <c r="P10" i="80"/>
  <c r="Q10" i="80"/>
  <c r="R10" i="80"/>
  <c r="S10" i="80"/>
  <c r="T10" i="80"/>
  <c r="A10" i="80"/>
  <c r="A9" i="80"/>
  <c r="A8" i="80" a="1"/>
  <c r="A8" i="80" s="1"/>
  <c r="A4" i="80" a="1"/>
  <c r="A4" i="80" s="1"/>
  <c r="A51" i="87" s="1"/>
  <c r="A30" i="87"/>
  <c r="C68" i="79"/>
  <c r="D68" i="79"/>
  <c r="E68" i="79"/>
  <c r="F68" i="79"/>
  <c r="G68" i="79"/>
  <c r="H68" i="79"/>
  <c r="I68" i="79"/>
  <c r="J68" i="79"/>
  <c r="K68" i="79"/>
  <c r="L68" i="79"/>
  <c r="M68" i="79"/>
  <c r="N68" i="79"/>
  <c r="O68" i="79"/>
  <c r="P68" i="79"/>
  <c r="Q68" i="79"/>
  <c r="R68" i="79"/>
  <c r="S68" i="79"/>
  <c r="T68" i="79"/>
  <c r="U68" i="79"/>
  <c r="V68" i="79"/>
  <c r="W68" i="79"/>
  <c r="C69" i="79"/>
  <c r="D69" i="79"/>
  <c r="E69" i="79"/>
  <c r="F69" i="79"/>
  <c r="G69" i="79"/>
  <c r="H69" i="79"/>
  <c r="I69" i="79"/>
  <c r="J69" i="79"/>
  <c r="K69" i="79"/>
  <c r="L69" i="79"/>
  <c r="M69" i="79"/>
  <c r="N69" i="79"/>
  <c r="O69" i="79"/>
  <c r="P69" i="79"/>
  <c r="Q69" i="79"/>
  <c r="R69" i="79"/>
  <c r="S69" i="79"/>
  <c r="T69" i="79"/>
  <c r="U69" i="79"/>
  <c r="V69" i="79"/>
  <c r="W69" i="79"/>
  <c r="C70" i="79"/>
  <c r="D70" i="79"/>
  <c r="E70" i="79"/>
  <c r="F70" i="79"/>
  <c r="G70" i="79"/>
  <c r="H70" i="79"/>
  <c r="I70" i="79"/>
  <c r="J70" i="79"/>
  <c r="K70" i="79"/>
  <c r="L70" i="79"/>
  <c r="M70" i="79"/>
  <c r="N70" i="79"/>
  <c r="O70" i="79"/>
  <c r="P70" i="79"/>
  <c r="Q70" i="79"/>
  <c r="R70" i="79"/>
  <c r="S70" i="79"/>
  <c r="T70" i="79"/>
  <c r="U70" i="79"/>
  <c r="V70" i="79"/>
  <c r="W70" i="79"/>
  <c r="C71" i="79"/>
  <c r="D71" i="79"/>
  <c r="E71" i="79"/>
  <c r="F71" i="79"/>
  <c r="G71" i="79"/>
  <c r="H71" i="79"/>
  <c r="I71" i="79"/>
  <c r="J71" i="79"/>
  <c r="K71" i="79"/>
  <c r="L71" i="79"/>
  <c r="M71" i="79"/>
  <c r="N71" i="79"/>
  <c r="O71" i="79"/>
  <c r="P71" i="79"/>
  <c r="Q71" i="79"/>
  <c r="R71" i="79"/>
  <c r="S71" i="79"/>
  <c r="T71" i="79"/>
  <c r="U71" i="79"/>
  <c r="V71" i="79"/>
  <c r="W71" i="79"/>
  <c r="C72" i="79"/>
  <c r="D72" i="79"/>
  <c r="E72" i="79"/>
  <c r="F72" i="79"/>
  <c r="G72" i="79"/>
  <c r="H72" i="79"/>
  <c r="I72" i="79"/>
  <c r="J72" i="79"/>
  <c r="K72" i="79"/>
  <c r="L72" i="79"/>
  <c r="M72" i="79"/>
  <c r="N72" i="79"/>
  <c r="O72" i="79"/>
  <c r="P72" i="79"/>
  <c r="Q72" i="79"/>
  <c r="R72" i="79"/>
  <c r="S72" i="79"/>
  <c r="T72" i="79"/>
  <c r="U72" i="79"/>
  <c r="V72" i="79"/>
  <c r="W72" i="79"/>
  <c r="C73" i="79"/>
  <c r="D73" i="79"/>
  <c r="E73" i="79"/>
  <c r="F73" i="79"/>
  <c r="G73" i="79"/>
  <c r="H73" i="79"/>
  <c r="I73" i="79"/>
  <c r="J73" i="79"/>
  <c r="K73" i="79"/>
  <c r="L73" i="79"/>
  <c r="M73" i="79"/>
  <c r="N73" i="79"/>
  <c r="O73" i="79"/>
  <c r="P73" i="79"/>
  <c r="Q73" i="79"/>
  <c r="R73" i="79"/>
  <c r="S73" i="79"/>
  <c r="T73" i="79"/>
  <c r="U73" i="79"/>
  <c r="V73" i="79"/>
  <c r="W73" i="79"/>
  <c r="C74" i="79"/>
  <c r="D74" i="79"/>
  <c r="E74" i="79"/>
  <c r="F74" i="79"/>
  <c r="G74" i="79"/>
  <c r="H74" i="79"/>
  <c r="I74" i="79"/>
  <c r="J74" i="79"/>
  <c r="K74" i="79"/>
  <c r="L74" i="79"/>
  <c r="M74" i="79"/>
  <c r="N74" i="79"/>
  <c r="O74" i="79"/>
  <c r="P74" i="79"/>
  <c r="Q74" i="79"/>
  <c r="R74" i="79"/>
  <c r="S74" i="79"/>
  <c r="T74" i="79"/>
  <c r="U74" i="79"/>
  <c r="V74" i="79"/>
  <c r="W74" i="79"/>
  <c r="C75" i="79"/>
  <c r="D75" i="79"/>
  <c r="E75" i="79"/>
  <c r="F75" i="79"/>
  <c r="G75" i="79"/>
  <c r="H75" i="79"/>
  <c r="I75" i="79"/>
  <c r="J75" i="79"/>
  <c r="K75" i="79"/>
  <c r="L75" i="79"/>
  <c r="M75" i="79"/>
  <c r="N75" i="79"/>
  <c r="O75" i="79"/>
  <c r="P75" i="79"/>
  <c r="Q75" i="79"/>
  <c r="R75" i="79"/>
  <c r="S75" i="79"/>
  <c r="T75" i="79"/>
  <c r="U75" i="79"/>
  <c r="V75" i="79"/>
  <c r="W75" i="79"/>
  <c r="C76" i="79"/>
  <c r="D76" i="79"/>
  <c r="E76" i="79"/>
  <c r="F76" i="79"/>
  <c r="G76" i="79"/>
  <c r="H76" i="79"/>
  <c r="I76" i="79"/>
  <c r="J76" i="79"/>
  <c r="K76" i="79"/>
  <c r="L76" i="79"/>
  <c r="M76" i="79"/>
  <c r="N76" i="79"/>
  <c r="O76" i="79"/>
  <c r="P76" i="79"/>
  <c r="Q76" i="79"/>
  <c r="R76" i="79"/>
  <c r="S76" i="79"/>
  <c r="T76" i="79"/>
  <c r="U76" i="79"/>
  <c r="V76" i="79"/>
  <c r="W76" i="79"/>
  <c r="C77" i="79"/>
  <c r="D77" i="79"/>
  <c r="E77" i="79"/>
  <c r="F77" i="79"/>
  <c r="G77" i="79"/>
  <c r="H77" i="79"/>
  <c r="I77" i="79"/>
  <c r="J77" i="79"/>
  <c r="K77" i="79"/>
  <c r="L77" i="79"/>
  <c r="M77" i="79"/>
  <c r="N77" i="79"/>
  <c r="O77" i="79"/>
  <c r="P77" i="79"/>
  <c r="Q77" i="79"/>
  <c r="R77" i="79"/>
  <c r="S77" i="79"/>
  <c r="T77" i="79"/>
  <c r="U77" i="79"/>
  <c r="V77" i="79"/>
  <c r="W77" i="79"/>
  <c r="C78" i="79"/>
  <c r="D78" i="79"/>
  <c r="E78" i="79"/>
  <c r="F78" i="79"/>
  <c r="G78" i="79"/>
  <c r="H78" i="79"/>
  <c r="I78" i="79"/>
  <c r="J78" i="79"/>
  <c r="K78" i="79"/>
  <c r="L78" i="79"/>
  <c r="M78" i="79"/>
  <c r="N78" i="79"/>
  <c r="O78" i="79"/>
  <c r="P78" i="79"/>
  <c r="Q78" i="79"/>
  <c r="R78" i="79"/>
  <c r="S78" i="79"/>
  <c r="T78" i="79"/>
  <c r="U78" i="79"/>
  <c r="V78" i="79"/>
  <c r="W78" i="79"/>
  <c r="C79" i="79"/>
  <c r="D79" i="79"/>
  <c r="E79" i="79"/>
  <c r="F79" i="79"/>
  <c r="G79" i="79"/>
  <c r="H79" i="79"/>
  <c r="I79" i="79"/>
  <c r="J79" i="79"/>
  <c r="K79" i="79"/>
  <c r="L79" i="79"/>
  <c r="M79" i="79"/>
  <c r="N79" i="79"/>
  <c r="O79" i="79"/>
  <c r="P79" i="79"/>
  <c r="Q79" i="79"/>
  <c r="R79" i="79"/>
  <c r="S79" i="79"/>
  <c r="T79" i="79"/>
  <c r="U79" i="79"/>
  <c r="V79" i="79"/>
  <c r="W79" i="79"/>
  <c r="C80" i="79"/>
  <c r="C7" i="79" s="1"/>
  <c r="D80" i="79"/>
  <c r="D7" i="79" s="1"/>
  <c r="E80" i="79"/>
  <c r="E7" i="79" s="1"/>
  <c r="F80" i="79"/>
  <c r="F7" i="79" s="1"/>
  <c r="G80" i="79"/>
  <c r="G7" i="79" s="1"/>
  <c r="H80" i="79"/>
  <c r="H7" i="79" s="1"/>
  <c r="I80" i="79"/>
  <c r="I7" i="79" s="1"/>
  <c r="J80" i="79"/>
  <c r="J7" i="79" s="1"/>
  <c r="K80" i="79"/>
  <c r="K7" i="79" s="1"/>
  <c r="L80" i="79"/>
  <c r="L7" i="79" s="1"/>
  <c r="M80" i="79"/>
  <c r="M7" i="79" s="1"/>
  <c r="N80" i="79"/>
  <c r="N7" i="79" s="1"/>
  <c r="O80" i="79"/>
  <c r="O7" i="79" s="1"/>
  <c r="P80" i="79"/>
  <c r="P7" i="79" s="1"/>
  <c r="Q80" i="79"/>
  <c r="Q7" i="79" s="1"/>
  <c r="R80" i="79"/>
  <c r="R7" i="79" s="1"/>
  <c r="S80" i="79"/>
  <c r="S7" i="79" s="1"/>
  <c r="T80" i="79"/>
  <c r="T7" i="79" s="1"/>
  <c r="U80" i="79"/>
  <c r="U7" i="79" s="1"/>
  <c r="V80" i="79"/>
  <c r="V7" i="79" s="1"/>
  <c r="W80" i="79"/>
  <c r="W7" i="79" s="1"/>
  <c r="X7" i="79"/>
  <c r="C81" i="79"/>
  <c r="D81" i="79"/>
  <c r="E81" i="79"/>
  <c r="F81" i="79"/>
  <c r="G81" i="79"/>
  <c r="H81" i="79"/>
  <c r="I81" i="79"/>
  <c r="J81" i="79"/>
  <c r="K81" i="79"/>
  <c r="L81" i="79"/>
  <c r="M81" i="79"/>
  <c r="N81" i="79"/>
  <c r="O81" i="79"/>
  <c r="P81" i="79"/>
  <c r="Q81" i="79"/>
  <c r="R81" i="79"/>
  <c r="S81" i="79"/>
  <c r="T81" i="79"/>
  <c r="U81" i="79"/>
  <c r="V81" i="79"/>
  <c r="W81" i="79"/>
  <c r="C82" i="79"/>
  <c r="D82" i="79"/>
  <c r="E82" i="79"/>
  <c r="F82" i="79"/>
  <c r="G82" i="79"/>
  <c r="H82" i="79"/>
  <c r="I82" i="79"/>
  <c r="J82" i="79"/>
  <c r="K82" i="79"/>
  <c r="L82" i="79"/>
  <c r="M82" i="79"/>
  <c r="N82" i="79"/>
  <c r="O82" i="79"/>
  <c r="P82" i="79"/>
  <c r="Q82" i="79"/>
  <c r="R82" i="79"/>
  <c r="S82" i="79"/>
  <c r="T82" i="79"/>
  <c r="U82" i="79"/>
  <c r="V82" i="79"/>
  <c r="W82" i="79"/>
  <c r="C83" i="79"/>
  <c r="D83" i="79"/>
  <c r="E83" i="79"/>
  <c r="F83" i="79"/>
  <c r="G83" i="79"/>
  <c r="H83" i="79"/>
  <c r="I83" i="79"/>
  <c r="J83" i="79"/>
  <c r="K83" i="79"/>
  <c r="L83" i="79"/>
  <c r="M83" i="79"/>
  <c r="N83" i="79"/>
  <c r="O83" i="79"/>
  <c r="P83" i="79"/>
  <c r="Q83" i="79"/>
  <c r="R83" i="79"/>
  <c r="S83" i="79"/>
  <c r="T83" i="79"/>
  <c r="U83" i="79"/>
  <c r="V83" i="79"/>
  <c r="W83" i="79"/>
  <c r="C84" i="79"/>
  <c r="D84" i="79"/>
  <c r="E84" i="79"/>
  <c r="F84" i="79"/>
  <c r="G84" i="79"/>
  <c r="H84" i="79"/>
  <c r="I84" i="79"/>
  <c r="J84" i="79"/>
  <c r="K84" i="79"/>
  <c r="L84" i="79"/>
  <c r="M84" i="79"/>
  <c r="N84" i="79"/>
  <c r="O84" i="79"/>
  <c r="P84" i="79"/>
  <c r="Q84" i="79"/>
  <c r="R84" i="79"/>
  <c r="S84" i="79"/>
  <c r="T84" i="79"/>
  <c r="U84" i="79"/>
  <c r="V84" i="79"/>
  <c r="W84" i="79"/>
  <c r="C85" i="79"/>
  <c r="D85" i="79"/>
  <c r="E85" i="79"/>
  <c r="F85" i="79"/>
  <c r="G85" i="79"/>
  <c r="H85" i="79"/>
  <c r="I85" i="79"/>
  <c r="J85" i="79"/>
  <c r="K85" i="79"/>
  <c r="L85" i="79"/>
  <c r="M85" i="79"/>
  <c r="N85" i="79"/>
  <c r="O85" i="79"/>
  <c r="P85" i="79"/>
  <c r="Q85" i="79"/>
  <c r="R85" i="79"/>
  <c r="S85" i="79"/>
  <c r="T85" i="79"/>
  <c r="U85" i="79"/>
  <c r="V85" i="79"/>
  <c r="W85" i="79"/>
  <c r="C86" i="79"/>
  <c r="D86" i="79"/>
  <c r="E86" i="79"/>
  <c r="F86" i="79"/>
  <c r="G86" i="79"/>
  <c r="H86" i="79"/>
  <c r="I86" i="79"/>
  <c r="J86" i="79"/>
  <c r="K86" i="79"/>
  <c r="L86" i="79"/>
  <c r="M86" i="79"/>
  <c r="N86" i="79"/>
  <c r="O86" i="79"/>
  <c r="P86" i="79"/>
  <c r="Q86" i="79"/>
  <c r="R86" i="79"/>
  <c r="S86" i="79"/>
  <c r="T86" i="79"/>
  <c r="U86" i="79"/>
  <c r="V86" i="79"/>
  <c r="W86" i="79"/>
  <c r="C87" i="79"/>
  <c r="D87" i="79"/>
  <c r="E87" i="79"/>
  <c r="F87" i="79"/>
  <c r="G87" i="79"/>
  <c r="H87" i="79"/>
  <c r="I87" i="79"/>
  <c r="J87" i="79"/>
  <c r="K87" i="79"/>
  <c r="L87" i="79"/>
  <c r="M87" i="79"/>
  <c r="N87" i="79"/>
  <c r="O87" i="79"/>
  <c r="P87" i="79"/>
  <c r="Q87" i="79"/>
  <c r="R87" i="79"/>
  <c r="S87" i="79"/>
  <c r="T87" i="79"/>
  <c r="U87" i="79"/>
  <c r="V87" i="79"/>
  <c r="W87" i="79"/>
  <c r="C88" i="79"/>
  <c r="D88" i="79"/>
  <c r="E88" i="79"/>
  <c r="F88" i="79"/>
  <c r="G88" i="79"/>
  <c r="H88" i="79"/>
  <c r="I88" i="79"/>
  <c r="J88" i="79"/>
  <c r="K88" i="79"/>
  <c r="L88" i="79"/>
  <c r="M88" i="79"/>
  <c r="N88" i="79"/>
  <c r="O88" i="79"/>
  <c r="P88" i="79"/>
  <c r="Q88" i="79"/>
  <c r="R88" i="79"/>
  <c r="S88" i="79"/>
  <c r="T88" i="79"/>
  <c r="U88" i="79"/>
  <c r="V88" i="79"/>
  <c r="W88" i="79"/>
  <c r="C89" i="79"/>
  <c r="D89" i="79"/>
  <c r="E89" i="79"/>
  <c r="F89" i="79"/>
  <c r="G89" i="79"/>
  <c r="H89" i="79"/>
  <c r="I89" i="79"/>
  <c r="J89" i="79"/>
  <c r="K89" i="79"/>
  <c r="L89" i="79"/>
  <c r="M89" i="79"/>
  <c r="N89" i="79"/>
  <c r="O89" i="79"/>
  <c r="P89" i="79"/>
  <c r="Q89" i="79"/>
  <c r="R89" i="79"/>
  <c r="S89" i="79"/>
  <c r="T89" i="79"/>
  <c r="U89" i="79"/>
  <c r="V89" i="79"/>
  <c r="W89" i="79"/>
  <c r="C90" i="79"/>
  <c r="D90" i="79"/>
  <c r="E90" i="79"/>
  <c r="F90" i="79"/>
  <c r="G90" i="79"/>
  <c r="H90" i="79"/>
  <c r="I90" i="79"/>
  <c r="J90" i="79"/>
  <c r="K90" i="79"/>
  <c r="L90" i="79"/>
  <c r="M90" i="79"/>
  <c r="N90" i="79"/>
  <c r="O90" i="79"/>
  <c r="P90" i="79"/>
  <c r="Q90" i="79"/>
  <c r="R90" i="79"/>
  <c r="S90" i="79"/>
  <c r="T90" i="79"/>
  <c r="U90" i="79"/>
  <c r="V90" i="79"/>
  <c r="W90" i="79"/>
  <c r="B69" i="79"/>
  <c r="B70" i="79"/>
  <c r="B71" i="79"/>
  <c r="B72" i="79"/>
  <c r="B73" i="79"/>
  <c r="B74" i="79"/>
  <c r="B75" i="79"/>
  <c r="B76" i="79"/>
  <c r="B77" i="79"/>
  <c r="B78" i="79"/>
  <c r="B79" i="79"/>
  <c r="B80" i="79"/>
  <c r="B7" i="79" s="1"/>
  <c r="B81" i="79"/>
  <c r="B82" i="79"/>
  <c r="B83" i="79"/>
  <c r="B84" i="79"/>
  <c r="B85" i="79"/>
  <c r="B86" i="79"/>
  <c r="B87" i="79"/>
  <c r="B88" i="79"/>
  <c r="B89" i="79"/>
  <c r="B90" i="79"/>
  <c r="B68" i="79"/>
  <c r="BJ18" i="41" l="1" a="1"/>
  <c r="BJ18" i="41" s="1"/>
  <c r="BJ17" i="41" a="1"/>
  <c r="BJ17" i="41" s="1"/>
  <c r="BG68" i="13"/>
  <c r="BG67" i="13"/>
  <c r="BJ16" i="41" a="1"/>
  <c r="BJ16" i="41" s="1"/>
  <c r="C30" i="86"/>
  <c r="D30" i="86" s="1"/>
  <c r="C14" i="86"/>
  <c r="D54" i="86"/>
  <c r="O11" i="91"/>
  <c r="P11" i="91" s="1"/>
  <c r="C23" i="86"/>
  <c r="O20" i="91"/>
  <c r="P20" i="91" s="1"/>
  <c r="O14" i="91"/>
  <c r="P14" i="91" s="1"/>
  <c r="F17" i="86" s="1"/>
  <c r="O21" i="91"/>
  <c r="P21" i="91" s="1"/>
  <c r="F24" i="86" s="1"/>
  <c r="B12" i="86"/>
  <c r="B20" i="86"/>
  <c r="B16" i="86"/>
  <c r="B18" i="86"/>
  <c r="B13" i="86"/>
  <c r="B10" i="86"/>
  <c r="B26" i="86"/>
  <c r="B14" i="86"/>
  <c r="B21" i="86"/>
  <c r="B15" i="86"/>
  <c r="B22" i="86"/>
  <c r="B19" i="86"/>
  <c r="B11" i="86"/>
  <c r="B25" i="86"/>
  <c r="B27" i="86"/>
  <c r="X3" i="90"/>
  <c r="Y3" i="90" s="1"/>
  <c r="Z3" i="90"/>
  <c r="AA3" i="90" s="1"/>
  <c r="Z3" i="89"/>
  <c r="AA3" i="89" s="1"/>
  <c r="X3" i="89"/>
  <c r="Y3" i="89" s="1"/>
  <c r="A9" i="87"/>
  <c r="E24" i="86" l="1"/>
  <c r="E17" i="86"/>
  <c r="F16" i="86"/>
  <c r="E16" i="86"/>
  <c r="F25" i="86"/>
  <c r="E25" i="86"/>
  <c r="F18" i="86"/>
  <c r="E18" i="86"/>
  <c r="F15" i="86"/>
  <c r="E15" i="86"/>
  <c r="F21" i="86"/>
  <c r="E21" i="86"/>
  <c r="F20" i="86"/>
  <c r="E20" i="86"/>
  <c r="F26" i="86"/>
  <c r="E26" i="86"/>
  <c r="F22" i="86"/>
  <c r="E22" i="86"/>
  <c r="F23" i="86"/>
  <c r="E23" i="86"/>
  <c r="F11" i="86"/>
  <c r="E11" i="86"/>
  <c r="F10" i="86"/>
  <c r="E10" i="86"/>
  <c r="F27" i="86"/>
  <c r="E27" i="86"/>
  <c r="F19" i="86"/>
  <c r="E19" i="86"/>
  <c r="F14" i="86"/>
  <c r="E14" i="86"/>
  <c r="F13" i="86"/>
  <c r="E13" i="86"/>
  <c r="F12" i="86"/>
  <c r="E12" i="86"/>
  <c r="R1" i="85"/>
  <c r="A131" i="83" s="1"/>
  <c r="A2" i="85" a="1"/>
  <c r="A2" i="85" s="1"/>
  <c r="B131" i="83"/>
  <c r="O2" i="85"/>
  <c r="N2" i="85"/>
  <c r="M2" i="85"/>
  <c r="L2" i="85"/>
  <c r="K2" i="85"/>
  <c r="J2" i="85"/>
  <c r="I2" i="85"/>
  <c r="H2" i="85"/>
  <c r="G2" i="85"/>
  <c r="F2" i="85"/>
  <c r="E2" i="85"/>
  <c r="D2" i="85"/>
  <c r="C2" i="85"/>
  <c r="B2" i="85"/>
  <c r="B109" i="83"/>
  <c r="C6" i="67"/>
  <c r="D6" i="67"/>
  <c r="E6" i="67"/>
  <c r="F6" i="67"/>
  <c r="G6" i="67"/>
  <c r="H6" i="67"/>
  <c r="I6" i="67"/>
  <c r="J6" i="67"/>
  <c r="K6" i="67"/>
  <c r="L6" i="67"/>
  <c r="M6" i="67"/>
  <c r="N6" i="67"/>
  <c r="O6" i="67"/>
  <c r="P6" i="67"/>
  <c r="Q6" i="67"/>
  <c r="R6" i="67"/>
  <c r="S6" i="67"/>
  <c r="T6" i="67"/>
  <c r="U6" i="67"/>
  <c r="V6" i="67"/>
  <c r="W6" i="67"/>
  <c r="X6" i="67"/>
  <c r="Y6" i="67"/>
  <c r="C7" i="67"/>
  <c r="D7" i="67"/>
  <c r="E7" i="67"/>
  <c r="F7" i="67"/>
  <c r="G7" i="67"/>
  <c r="H7" i="67"/>
  <c r="I7" i="67"/>
  <c r="J7" i="67"/>
  <c r="K7" i="67"/>
  <c r="L7" i="67"/>
  <c r="M7" i="67"/>
  <c r="N7" i="67"/>
  <c r="O7" i="67"/>
  <c r="P7" i="67"/>
  <c r="Q7" i="67"/>
  <c r="R7" i="67"/>
  <c r="S7" i="67"/>
  <c r="T7" i="67"/>
  <c r="U7" i="67"/>
  <c r="V7" i="67"/>
  <c r="W7" i="67"/>
  <c r="X7" i="67"/>
  <c r="Y7" i="67"/>
  <c r="B7" i="67"/>
  <c r="B6" i="67"/>
  <c r="C4" i="67" a="1"/>
  <c r="C4" i="67" s="1"/>
  <c r="C9" i="92" s="1"/>
  <c r="D4" i="67" a="1"/>
  <c r="D4" i="67" s="1"/>
  <c r="D9" i="92" s="1"/>
  <c r="E4" i="67" a="1"/>
  <c r="E4" i="67" s="1"/>
  <c r="E9" i="92" s="1"/>
  <c r="F4" i="67" a="1"/>
  <c r="F4" i="67" s="1"/>
  <c r="F9" i="92" s="1"/>
  <c r="G4" i="67" a="1"/>
  <c r="G4" i="67" s="1"/>
  <c r="G9" i="92" s="1"/>
  <c r="H4" i="67" a="1"/>
  <c r="H4" i="67" s="1"/>
  <c r="H9" i="92" s="1"/>
  <c r="I4" i="67" a="1"/>
  <c r="I4" i="67" s="1"/>
  <c r="I9" i="92" s="1"/>
  <c r="J4" i="67" a="1"/>
  <c r="J4" i="67" s="1"/>
  <c r="J9" i="92" s="1"/>
  <c r="K4" i="67" a="1"/>
  <c r="K4" i="67" s="1"/>
  <c r="K9" i="92" s="1"/>
  <c r="L4" i="67" a="1"/>
  <c r="L4" i="67" s="1"/>
  <c r="L9" i="92" s="1"/>
  <c r="M4" i="67" a="1"/>
  <c r="M4" i="67" s="1"/>
  <c r="M9" i="92" s="1"/>
  <c r="N4" i="67" a="1"/>
  <c r="N4" i="67" s="1"/>
  <c r="N9" i="92" s="1"/>
  <c r="O4" i="67" a="1"/>
  <c r="O4" i="67" s="1"/>
  <c r="O9" i="92" s="1"/>
  <c r="P4" i="67" a="1"/>
  <c r="P4" i="67" s="1"/>
  <c r="P9" i="92" s="1"/>
  <c r="Q4" i="67" a="1"/>
  <c r="Q4" i="67" s="1"/>
  <c r="Q9" i="92" s="1"/>
  <c r="R4" i="67" a="1"/>
  <c r="R4" i="67" s="1"/>
  <c r="R9" i="92" s="1"/>
  <c r="S4" i="67" a="1"/>
  <c r="S4" i="67" s="1"/>
  <c r="S9" i="92" s="1"/>
  <c r="T4" i="67" a="1"/>
  <c r="T4" i="67" s="1"/>
  <c r="T9" i="92" s="1"/>
  <c r="U4" i="67" a="1"/>
  <c r="U4" i="67" s="1"/>
  <c r="U9" i="92" s="1"/>
  <c r="V4" i="67" a="1"/>
  <c r="V4" i="67" s="1"/>
  <c r="V9" i="92" s="1"/>
  <c r="W4" i="67" a="1"/>
  <c r="W4" i="67" s="1"/>
  <c r="W9" i="92" s="1"/>
  <c r="X4" i="67" a="1"/>
  <c r="X4" i="67" s="1"/>
  <c r="X9" i="92" s="1"/>
  <c r="Y4" i="67" a="1"/>
  <c r="Y4" i="67" s="1"/>
  <c r="B4" i="67" a="1"/>
  <c r="B4" i="67" s="1"/>
  <c r="C3" i="67"/>
  <c r="D3" i="67"/>
  <c r="E3" i="67"/>
  <c r="F3" i="67"/>
  <c r="G3" i="67"/>
  <c r="H3" i="67"/>
  <c r="I3" i="67"/>
  <c r="J3" i="67"/>
  <c r="K3" i="67"/>
  <c r="L3" i="67"/>
  <c r="M3" i="67"/>
  <c r="N3" i="67"/>
  <c r="O3" i="67"/>
  <c r="P3" i="67"/>
  <c r="Q3" i="67"/>
  <c r="R3" i="67"/>
  <c r="S3" i="67"/>
  <c r="T3" i="67"/>
  <c r="U3" i="67"/>
  <c r="V3" i="67"/>
  <c r="W3" i="67"/>
  <c r="X3" i="67"/>
  <c r="Y3" i="67"/>
  <c r="B91" i="83" s="1"/>
  <c r="B3" i="67"/>
  <c r="A3" i="67" a="1"/>
  <c r="A3" i="67" s="1"/>
  <c r="A91" i="83" s="1"/>
  <c r="B72" i="83"/>
  <c r="B73" i="83"/>
  <c r="B70" i="83"/>
  <c r="A72" i="83"/>
  <c r="A73" i="83"/>
  <c r="C13" i="70"/>
  <c r="D13" i="70"/>
  <c r="E13" i="70"/>
  <c r="F13" i="70"/>
  <c r="G13" i="70"/>
  <c r="H13" i="70"/>
  <c r="I13" i="70"/>
  <c r="J13" i="70"/>
  <c r="K13" i="70"/>
  <c r="L13" i="70"/>
  <c r="M13" i="70"/>
  <c r="N13" i="70"/>
  <c r="O13" i="70"/>
  <c r="P13" i="70"/>
  <c r="Q13" i="70"/>
  <c r="R13" i="70"/>
  <c r="S13" i="70"/>
  <c r="T13" i="70"/>
  <c r="U13" i="70"/>
  <c r="V13" i="70"/>
  <c r="W13" i="70"/>
  <c r="C14" i="70"/>
  <c r="D14" i="70"/>
  <c r="E14" i="70"/>
  <c r="F14" i="70"/>
  <c r="G14" i="70"/>
  <c r="H14" i="70"/>
  <c r="I14" i="70"/>
  <c r="J14" i="70"/>
  <c r="K14" i="70"/>
  <c r="L14" i="70"/>
  <c r="M14" i="70"/>
  <c r="N14" i="70"/>
  <c r="O14" i="70"/>
  <c r="P14" i="70"/>
  <c r="Q14" i="70"/>
  <c r="R14" i="70"/>
  <c r="S14" i="70"/>
  <c r="T14" i="70"/>
  <c r="U14" i="70"/>
  <c r="V14" i="70"/>
  <c r="W14" i="70"/>
  <c r="B14" i="70"/>
  <c r="B13" i="70"/>
  <c r="B92" i="83" l="1"/>
  <c r="Y9" i="92"/>
  <c r="AB9" i="92" s="1"/>
  <c r="AC9" i="92"/>
  <c r="Z5" i="67"/>
  <c r="AA5" i="67"/>
  <c r="B5" i="67"/>
  <c r="B9" i="92"/>
  <c r="B22" i="92" s="1"/>
  <c r="C133" i="83"/>
  <c r="C131" i="83"/>
  <c r="C135" i="83"/>
  <c r="B134" i="83"/>
  <c r="B132" i="83"/>
  <c r="R5" i="67"/>
  <c r="D5" i="67"/>
  <c r="W5" i="67"/>
  <c r="O5" i="67"/>
  <c r="G5" i="67"/>
  <c r="K5" i="67"/>
  <c r="V5" i="67"/>
  <c r="S5" i="67"/>
  <c r="C5" i="67"/>
  <c r="H5" i="67"/>
  <c r="J5" i="67"/>
  <c r="Q5" i="67"/>
  <c r="I5" i="67"/>
  <c r="M5" i="67"/>
  <c r="T5" i="67"/>
  <c r="F5" i="67"/>
  <c r="U5" i="67"/>
  <c r="L5" i="67"/>
  <c r="E5" i="67"/>
  <c r="N5" i="67"/>
  <c r="X5" i="67"/>
  <c r="P5" i="67"/>
  <c r="Y5" i="67"/>
  <c r="A5" i="67"/>
  <c r="A61" i="83"/>
  <c r="A62" i="83"/>
  <c r="A63" i="83"/>
  <c r="A60" i="83"/>
  <c r="M3" i="84"/>
  <c r="A46" i="83"/>
  <c r="A52" i="83"/>
  <c r="A53" i="83"/>
  <c r="M11" i="84"/>
  <c r="B53" i="83" s="1"/>
  <c r="M10" i="84"/>
  <c r="B52" i="83" s="1"/>
  <c r="M9" i="84"/>
  <c r="B51" i="83" s="1"/>
  <c r="M8" i="84"/>
  <c r="B50" i="83" s="1"/>
  <c r="M7" i="84"/>
  <c r="B49" i="83" s="1"/>
  <c r="M6" i="84"/>
  <c r="B48" i="83" s="1"/>
  <c r="M5" i="84"/>
  <c r="B47" i="83" s="1"/>
  <c r="M4" i="84"/>
  <c r="B46" i="83" s="1"/>
  <c r="L11" i="84"/>
  <c r="L10" i="84"/>
  <c r="L9" i="84"/>
  <c r="A51" i="83" s="1"/>
  <c r="L8" i="84"/>
  <c r="A50" i="83" s="1"/>
  <c r="L7" i="84"/>
  <c r="A49" i="83" s="1"/>
  <c r="L6" i="84"/>
  <c r="A48" i="83" s="1"/>
  <c r="L5" i="84"/>
  <c r="A47" i="83" s="1"/>
  <c r="L4" i="84"/>
  <c r="B9" i="84" a="1"/>
  <c r="B9" i="84" s="1"/>
  <c r="B63" i="83" s="1"/>
  <c r="B8" i="84" a="1"/>
  <c r="B8" i="84" s="1"/>
  <c r="B62" i="83" s="1"/>
  <c r="B7" i="84" a="1"/>
  <c r="B7" i="84" s="1"/>
  <c r="B61" i="83" s="1"/>
  <c r="B6" i="84" a="1"/>
  <c r="B6" i="84" s="1"/>
  <c r="B60" i="83" s="1"/>
  <c r="C3" i="84"/>
  <c r="D3" i="84"/>
  <c r="E3" i="84"/>
  <c r="F3" i="84"/>
  <c r="G3" i="84"/>
  <c r="H3" i="84"/>
  <c r="I3" i="84"/>
  <c r="B3" i="84"/>
  <c r="B4" i="84" a="1"/>
  <c r="B4" i="84" s="1"/>
  <c r="C4" i="84" a="1"/>
  <c r="C4" i="84" s="1"/>
  <c r="D4" i="84" a="1"/>
  <c r="D4" i="84" s="1"/>
  <c r="E4" i="84" a="1"/>
  <c r="E4" i="84" s="1"/>
  <c r="F4" i="84" a="1"/>
  <c r="F4" i="84" s="1"/>
  <c r="G4" i="84" a="1"/>
  <c r="G4" i="84" s="1"/>
  <c r="H4" i="84" a="1"/>
  <c r="H4" i="84" s="1"/>
  <c r="I4" i="84" a="1"/>
  <c r="I4" i="84" s="1"/>
  <c r="I5" i="91" s="1"/>
  <c r="A4" i="84" a="1"/>
  <c r="A4" i="84" s="1"/>
  <c r="AD17" i="92" l="1"/>
  <c r="D140" i="86" s="1"/>
  <c r="AD14" i="92"/>
  <c r="D137" i="86" s="1"/>
  <c r="AD19" i="92"/>
  <c r="D142" i="86" s="1"/>
  <c r="AD12" i="92"/>
  <c r="D135" i="86" s="1"/>
  <c r="AD18" i="92"/>
  <c r="D141" i="86" s="1"/>
  <c r="AD10" i="92"/>
  <c r="D133" i="86" s="1"/>
  <c r="AD13" i="92"/>
  <c r="D136" i="86" s="1"/>
  <c r="AD15" i="92"/>
  <c r="D138" i="86" s="1"/>
  <c r="AD16" i="92"/>
  <c r="D139" i="86" s="1"/>
  <c r="AD11" i="92"/>
  <c r="D134" i="86" s="1"/>
  <c r="AE9" i="92"/>
  <c r="AF9" i="92" s="1"/>
  <c r="Y22" i="92"/>
  <c r="X22" i="92"/>
  <c r="E22" i="92"/>
  <c r="S22" i="92"/>
  <c r="F22" i="92"/>
  <c r="G22" i="92"/>
  <c r="W22" i="92"/>
  <c r="P22" i="92"/>
  <c r="J22" i="92"/>
  <c r="M22" i="92"/>
  <c r="Q22" i="92"/>
  <c r="V22" i="92"/>
  <c r="R22" i="92"/>
  <c r="O22" i="92"/>
  <c r="D22" i="92"/>
  <c r="L22" i="92"/>
  <c r="K22" i="92"/>
  <c r="I22" i="92"/>
  <c r="U22" i="92"/>
  <c r="H22" i="92"/>
  <c r="N22" i="92"/>
  <c r="T22" i="92"/>
  <c r="C22" i="92"/>
  <c r="F4" i="91"/>
  <c r="E51" i="86" s="1"/>
  <c r="F5" i="91"/>
  <c r="E4" i="91"/>
  <c r="E50" i="86" s="1"/>
  <c r="E5" i="91"/>
  <c r="D4" i="91"/>
  <c r="E49" i="86" s="1"/>
  <c r="D5" i="91"/>
  <c r="C4" i="91"/>
  <c r="E48" i="86" s="1"/>
  <c r="C5" i="91"/>
  <c r="B4" i="91"/>
  <c r="E47" i="86" s="1"/>
  <c r="B5" i="91"/>
  <c r="H4" i="91"/>
  <c r="E53" i="86" s="1"/>
  <c r="H5" i="91"/>
  <c r="G4" i="91"/>
  <c r="E52" i="86" s="1"/>
  <c r="G5" i="91"/>
  <c r="B59" i="83"/>
  <c r="L3" i="91"/>
  <c r="I4" i="91"/>
  <c r="E54" i="86" s="1"/>
  <c r="C132" i="83"/>
  <c r="C134" i="83"/>
  <c r="Q27" i="91" l="1"/>
  <c r="D33" i="86" s="1"/>
  <c r="Q25" i="91"/>
  <c r="D31" i="86" s="1"/>
  <c r="Q26" i="91"/>
  <c r="D32" i="86" s="1"/>
  <c r="Q29" i="91"/>
  <c r="D35" i="86" s="1"/>
  <c r="Q28" i="91"/>
  <c r="D34" i="86" s="1"/>
  <c r="Q7" i="91"/>
  <c r="D10" i="86" s="1"/>
  <c r="Q15" i="91"/>
  <c r="D18" i="86" s="1"/>
  <c r="Q24" i="91"/>
  <c r="D27" i="86" s="1"/>
  <c r="Q16" i="91"/>
  <c r="D19" i="86" s="1"/>
  <c r="Q8" i="91"/>
  <c r="D11" i="86" s="1"/>
  <c r="Q17" i="91"/>
  <c r="D20" i="86" s="1"/>
  <c r="Q9" i="91"/>
  <c r="D12" i="86" s="1"/>
  <c r="Q18" i="91"/>
  <c r="D21" i="86" s="1"/>
  <c r="Q10" i="91"/>
  <c r="D13" i="86" s="1"/>
  <c r="Q19" i="91"/>
  <c r="D22" i="86" s="1"/>
  <c r="Q12" i="91"/>
  <c r="D15" i="86" s="1"/>
  <c r="Q21" i="91"/>
  <c r="D24" i="86" s="1"/>
  <c r="Q13" i="91"/>
  <c r="D16" i="86" s="1"/>
  <c r="Q22" i="91"/>
  <c r="D25" i="86" s="1"/>
  <c r="Q14" i="91"/>
  <c r="D17" i="86" s="1"/>
  <c r="Q23" i="91"/>
  <c r="D26" i="86" s="1"/>
  <c r="Q20" i="91"/>
  <c r="D23" i="86" s="1"/>
  <c r="Q11" i="91"/>
  <c r="D14" i="86" s="1"/>
  <c r="B133" i="83"/>
  <c r="B135" i="83"/>
  <c r="A29" i="83" l="1"/>
  <c r="A30" i="83"/>
  <c r="A31" i="83"/>
  <c r="A28" i="83"/>
  <c r="H11" i="66" a="1"/>
  <c r="H11" i="66" s="1"/>
  <c r="I11" i="66" a="1"/>
  <c r="I11" i="66" s="1"/>
  <c r="G11" i="66" a="1"/>
  <c r="G11" i="66" s="1"/>
  <c r="H7" i="66" a="1"/>
  <c r="H7" i="66" s="1"/>
  <c r="I7" i="66" a="1"/>
  <c r="I7" i="66" s="1"/>
  <c r="B28" i="83" s="1"/>
  <c r="H8" i="66" a="1"/>
  <c r="H8" i="66" s="1"/>
  <c r="I8" i="66" a="1"/>
  <c r="I8" i="66" s="1"/>
  <c r="H9" i="66" a="1"/>
  <c r="H9" i="66" s="1"/>
  <c r="I9" i="66" a="1"/>
  <c r="I9" i="66" s="1"/>
  <c r="H10" i="66" a="1"/>
  <c r="H10" i="66" s="1"/>
  <c r="I10" i="66" a="1"/>
  <c r="I10" i="66" s="1"/>
  <c r="G10" i="66" a="1"/>
  <c r="G10" i="66" s="1"/>
  <c r="G9" i="66" a="1"/>
  <c r="G9" i="66" s="1"/>
  <c r="G8" i="66" a="1"/>
  <c r="G8" i="66" s="1"/>
  <c r="G7" i="66" a="1"/>
  <c r="G7" i="66" s="1"/>
  <c r="F4" i="66" a="1"/>
  <c r="F4" i="66" s="1"/>
  <c r="H6" i="66"/>
  <c r="H13" i="66" s="1"/>
  <c r="I6" i="66"/>
  <c r="I13" i="66" s="1"/>
  <c r="G6" i="66"/>
  <c r="G13" i="66" s="1"/>
  <c r="A10" i="83"/>
  <c r="A14" i="83"/>
  <c r="A13" i="83"/>
  <c r="A12" i="83"/>
  <c r="A11" i="83"/>
  <c r="C99" i="74"/>
  <c r="A103" i="74"/>
  <c r="A102" i="74"/>
  <c r="A101" i="74"/>
  <c r="A100" i="74"/>
  <c r="D84" i="74"/>
  <c r="D83" i="74"/>
  <c r="D82" i="74"/>
  <c r="D81" i="74"/>
  <c r="A3" i="62" a="1"/>
  <c r="A3" i="62" s="1"/>
  <c r="B68" i="74" a="1"/>
  <c r="B68" i="74" s="1"/>
  <c r="B67" i="74" a="1"/>
  <c r="B67" i="74" s="1"/>
  <c r="B66" i="74" a="1"/>
  <c r="B66" i="74" s="1"/>
  <c r="B65" i="74" a="1"/>
  <c r="B65" i="74" s="1"/>
  <c r="B64" i="74" a="1"/>
  <c r="B64" i="74" s="1"/>
  <c r="B63" i="74" a="1"/>
  <c r="B63" i="74" s="1"/>
  <c r="B62" i="74" a="1"/>
  <c r="B62" i="74" s="1"/>
  <c r="B61" i="74"/>
  <c r="BG33" i="82"/>
  <c r="BF33" i="82"/>
  <c r="BE33" i="82"/>
  <c r="BD33" i="82"/>
  <c r="BC33" i="82"/>
  <c r="BB33" i="82"/>
  <c r="BA33" i="82"/>
  <c r="BG32" i="82"/>
  <c r="BF32" i="82"/>
  <c r="BE32" i="82"/>
  <c r="BD32" i="82"/>
  <c r="BC32" i="82"/>
  <c r="BB32" i="82"/>
  <c r="BA32" i="82"/>
  <c r="BG31" i="82"/>
  <c r="BF31" i="82"/>
  <c r="BE31" i="82"/>
  <c r="BD31" i="82"/>
  <c r="BC31" i="82"/>
  <c r="BB31" i="82"/>
  <c r="BA31" i="82"/>
  <c r="BG30" i="82"/>
  <c r="BF30" i="82"/>
  <c r="BE30" i="82"/>
  <c r="BD30" i="82"/>
  <c r="BC30" i="82"/>
  <c r="BB30" i="82"/>
  <c r="BA30" i="82"/>
  <c r="BG23" i="82"/>
  <c r="BG25" i="82" s="1"/>
  <c r="BF23" i="82"/>
  <c r="BF25" i="82" s="1"/>
  <c r="BE23" i="82"/>
  <c r="BE25" i="82" s="1"/>
  <c r="BD23" i="82"/>
  <c r="BD25" i="82" s="1"/>
  <c r="BC23" i="82"/>
  <c r="BC25" i="82" s="1"/>
  <c r="BB23" i="82"/>
  <c r="BB25" i="82" s="1"/>
  <c r="BA23" i="82"/>
  <c r="BA25" i="82" s="1"/>
  <c r="B6" i="82" a="1"/>
  <c r="B6" i="82" s="1"/>
  <c r="C6" i="82" a="1"/>
  <c r="C6" i="82" s="1"/>
  <c r="D6" i="82" a="1"/>
  <c r="D6" i="82" s="1"/>
  <c r="E6" i="82" a="1"/>
  <c r="E6" i="82" s="1"/>
  <c r="F6" i="82" a="1"/>
  <c r="F6" i="82" s="1"/>
  <c r="G6" i="82" a="1"/>
  <c r="G6" i="82" s="1"/>
  <c r="H6" i="82" a="1"/>
  <c r="H6" i="82" s="1"/>
  <c r="I6" i="82" a="1"/>
  <c r="I6" i="82" s="1"/>
  <c r="J6" i="82" a="1"/>
  <c r="J6" i="82" s="1"/>
  <c r="K6" i="82" a="1"/>
  <c r="K6" i="82" s="1"/>
  <c r="L6" i="82" a="1"/>
  <c r="L6" i="82" s="1"/>
  <c r="M6" i="82" a="1"/>
  <c r="M6" i="82" s="1"/>
  <c r="N6" i="82" a="1"/>
  <c r="N6" i="82" s="1"/>
  <c r="O6" i="82" a="1"/>
  <c r="O6" i="82" s="1"/>
  <c r="P6" i="82" a="1"/>
  <c r="P6" i="82" s="1"/>
  <c r="Q6" i="82" a="1"/>
  <c r="Q6" i="82" s="1"/>
  <c r="R6" i="82" a="1"/>
  <c r="R6" i="82" s="1"/>
  <c r="S6" i="82" a="1"/>
  <c r="S6" i="82" s="1"/>
  <c r="T6" i="82" a="1"/>
  <c r="T6" i="82" s="1"/>
  <c r="U6" i="82" a="1"/>
  <c r="U6" i="82" s="1"/>
  <c r="V6" i="82" a="1"/>
  <c r="V6" i="82" s="1"/>
  <c r="W6" i="82" a="1"/>
  <c r="W6" i="82" s="1"/>
  <c r="X6" i="82" a="1"/>
  <c r="X6" i="82" s="1"/>
  <c r="Y6" i="82" a="1"/>
  <c r="Y6" i="82" s="1"/>
  <c r="Z6" i="82" a="1"/>
  <c r="Z6" i="82" s="1"/>
  <c r="AA6" i="82" a="1"/>
  <c r="AA6" i="82" s="1"/>
  <c r="AB6" i="82" a="1"/>
  <c r="AB6" i="82" s="1"/>
  <c r="AC6" i="82" a="1"/>
  <c r="AC6" i="82" s="1"/>
  <c r="AD6" i="82" a="1"/>
  <c r="AD6" i="82" s="1"/>
  <c r="AE6" i="82" a="1"/>
  <c r="AE6" i="82" s="1"/>
  <c r="AF6" i="82" a="1"/>
  <c r="AF6" i="82" s="1"/>
  <c r="AG6" i="82" a="1"/>
  <c r="AG6" i="82" s="1"/>
  <c r="AH6" i="82" a="1"/>
  <c r="AH6" i="82" s="1"/>
  <c r="AI6" i="82" a="1"/>
  <c r="AI6" i="82" s="1"/>
  <c r="AJ6" i="82" a="1"/>
  <c r="AJ6" i="82" s="1"/>
  <c r="AK6" i="82" a="1"/>
  <c r="AK6" i="82" s="1"/>
  <c r="AL6" i="82" a="1"/>
  <c r="AL6" i="82" s="1"/>
  <c r="AM6" i="82" a="1"/>
  <c r="AM6" i="82" s="1"/>
  <c r="AN6" i="82" a="1"/>
  <c r="AN6" i="82" s="1"/>
  <c r="AO6" i="82" a="1"/>
  <c r="AO6" i="82" s="1"/>
  <c r="AP6" i="82" a="1"/>
  <c r="AP6" i="82" s="1"/>
  <c r="AQ6" i="82" a="1"/>
  <c r="AQ6" i="82" s="1"/>
  <c r="AR6" i="82" a="1"/>
  <c r="AR6" i="82" s="1"/>
  <c r="AS6" i="82" a="1"/>
  <c r="AS6" i="82" s="1"/>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B23" i="82"/>
  <c r="B25" i="82" s="1"/>
  <c r="C23" i="82"/>
  <c r="C25" i="82" s="1"/>
  <c r="D23" i="82"/>
  <c r="D25" i="82" s="1"/>
  <c r="E23" i="82"/>
  <c r="E25" i="82" s="1"/>
  <c r="F23" i="82"/>
  <c r="F25" i="82" s="1"/>
  <c r="G23" i="82"/>
  <c r="G25" i="82" s="1"/>
  <c r="H23" i="82"/>
  <c r="H25" i="82" s="1"/>
  <c r="I23" i="82"/>
  <c r="I25" i="82" s="1"/>
  <c r="J23" i="82"/>
  <c r="J25" i="82" s="1"/>
  <c r="K23" i="82"/>
  <c r="K25" i="82" s="1"/>
  <c r="L23" i="82"/>
  <c r="L25" i="82" s="1"/>
  <c r="M23" i="82"/>
  <c r="M25" i="82" s="1"/>
  <c r="N23" i="82"/>
  <c r="N25" i="82" s="1"/>
  <c r="O23" i="82"/>
  <c r="O25" i="82" s="1"/>
  <c r="P23" i="82"/>
  <c r="P25" i="82" s="1"/>
  <c r="Q23" i="82"/>
  <c r="Q25" i="82" s="1"/>
  <c r="R23" i="82"/>
  <c r="R25" i="82" s="1"/>
  <c r="S23" i="82"/>
  <c r="S25" i="82" s="1"/>
  <c r="T23" i="82"/>
  <c r="T25" i="82" s="1"/>
  <c r="U23" i="82"/>
  <c r="U25" i="82" s="1"/>
  <c r="V23" i="82"/>
  <c r="V25" i="82" s="1"/>
  <c r="W23" i="82"/>
  <c r="W25" i="82" s="1"/>
  <c r="X23" i="82"/>
  <c r="X25" i="82" s="1"/>
  <c r="Y23" i="82"/>
  <c r="Y25" i="82" s="1"/>
  <c r="Z23" i="82"/>
  <c r="Z25" i="82" s="1"/>
  <c r="AA23" i="82"/>
  <c r="AA25" i="82" s="1"/>
  <c r="AB23" i="82"/>
  <c r="AB25" i="82" s="1"/>
  <c r="AC23" i="82"/>
  <c r="AC25" i="82" s="1"/>
  <c r="AD23" i="82"/>
  <c r="AD25" i="82" s="1"/>
  <c r="AE23" i="82"/>
  <c r="AE25" i="82" s="1"/>
  <c r="AF23" i="82"/>
  <c r="AF25" i="82" s="1"/>
  <c r="AG23" i="82"/>
  <c r="AG25" i="82" s="1"/>
  <c r="AH23" i="82"/>
  <c r="AH25" i="82" s="1"/>
  <c r="AI23" i="82"/>
  <c r="AI25" i="82" s="1"/>
  <c r="AJ23" i="82"/>
  <c r="AJ25" i="82" s="1"/>
  <c r="AK23" i="82"/>
  <c r="AK25" i="82" s="1"/>
  <c r="AL23" i="82"/>
  <c r="AL25" i="82" s="1"/>
  <c r="AM23" i="82"/>
  <c r="AM25" i="82" s="1"/>
  <c r="AN23" i="82"/>
  <c r="AN25" i="82" s="1"/>
  <c r="AO23" i="82"/>
  <c r="AO25" i="82" s="1"/>
  <c r="AP23" i="82"/>
  <c r="AP25" i="82" s="1"/>
  <c r="AQ23" i="82"/>
  <c r="AQ25" i="82" s="1"/>
  <c r="AR23" i="82"/>
  <c r="AR25" i="82" s="1"/>
  <c r="AS23" i="82"/>
  <c r="AS25" i="82" s="1"/>
  <c r="A6" i="82" a="1"/>
  <c r="A6" i="82" s="1"/>
  <c r="A59" i="74" s="1"/>
  <c r="U11" i="81"/>
  <c r="U12" i="81"/>
  <c r="U13" i="81"/>
  <c r="U14" i="81"/>
  <c r="U15" i="81"/>
  <c r="U16" i="81"/>
  <c r="U17" i="81"/>
  <c r="U18" i="81"/>
  <c r="U19" i="81"/>
  <c r="U20" i="81"/>
  <c r="U21" i="81"/>
  <c r="U23" i="81"/>
  <c r="U25" i="81"/>
  <c r="U26" i="81"/>
  <c r="U10" i="81"/>
  <c r="B5" i="81" a="1"/>
  <c r="B5" i="81" s="1"/>
  <c r="C5" i="81" a="1"/>
  <c r="C5" i="81" s="1"/>
  <c r="D5" i="81" a="1"/>
  <c r="D5" i="81" s="1"/>
  <c r="E5" i="81" a="1"/>
  <c r="E5" i="81" s="1"/>
  <c r="F5" i="81" a="1"/>
  <c r="F5" i="81" s="1"/>
  <c r="G5" i="81" a="1"/>
  <c r="G5" i="81" s="1"/>
  <c r="H5" i="81" a="1"/>
  <c r="H5" i="81" s="1"/>
  <c r="I5" i="81" a="1"/>
  <c r="I5" i="81" s="1"/>
  <c r="J5" i="81" a="1"/>
  <c r="J5" i="81" s="1"/>
  <c r="K5" i="81" a="1"/>
  <c r="K5" i="81" s="1"/>
  <c r="L5" i="81" a="1"/>
  <c r="L5" i="81" s="1"/>
  <c r="M5" i="81" a="1"/>
  <c r="M5" i="81" s="1"/>
  <c r="N5" i="81" a="1"/>
  <c r="N5" i="81" s="1"/>
  <c r="O5" i="81" a="1"/>
  <c r="O5" i="81" s="1"/>
  <c r="A5" i="81" a="1"/>
  <c r="A5" i="81" s="1"/>
  <c r="O32" i="81"/>
  <c r="N32" i="81"/>
  <c r="M32" i="81"/>
  <c r="L32" i="81"/>
  <c r="K32" i="81"/>
  <c r="U32" i="81" s="1"/>
  <c r="J32" i="81"/>
  <c r="I32" i="81"/>
  <c r="H32" i="81"/>
  <c r="G32" i="81"/>
  <c r="F32" i="81"/>
  <c r="E32" i="81"/>
  <c r="D32" i="81"/>
  <c r="C32" i="81"/>
  <c r="B32" i="81"/>
  <c r="O31" i="81"/>
  <c r="N31" i="81"/>
  <c r="M31" i="81"/>
  <c r="L31" i="81"/>
  <c r="K31" i="81"/>
  <c r="U31" i="81" s="1"/>
  <c r="J31" i="81"/>
  <c r="I31" i="81"/>
  <c r="H31" i="81"/>
  <c r="G31" i="81"/>
  <c r="F31" i="81"/>
  <c r="E31" i="81"/>
  <c r="D31" i="81"/>
  <c r="C31" i="81"/>
  <c r="B31" i="81"/>
  <c r="O30" i="81"/>
  <c r="N30" i="81"/>
  <c r="M30" i="81"/>
  <c r="L30" i="81"/>
  <c r="K30" i="81"/>
  <c r="J30" i="81"/>
  <c r="I30" i="81"/>
  <c r="H30" i="81"/>
  <c r="G30" i="81"/>
  <c r="F30" i="81"/>
  <c r="E30" i="81"/>
  <c r="D30" i="81"/>
  <c r="C30" i="81"/>
  <c r="B30" i="81"/>
  <c r="O29" i="81"/>
  <c r="N29" i="81"/>
  <c r="M29" i="81"/>
  <c r="L29" i="81"/>
  <c r="K29" i="81"/>
  <c r="U29" i="81" s="1"/>
  <c r="J29" i="81"/>
  <c r="I29" i="81"/>
  <c r="H29" i="81"/>
  <c r="G29" i="81"/>
  <c r="F29" i="81"/>
  <c r="E29" i="81"/>
  <c r="D29" i="81"/>
  <c r="C29" i="81"/>
  <c r="B29" i="81"/>
  <c r="O22" i="81"/>
  <c r="O24" i="81" s="1"/>
  <c r="N22" i="81"/>
  <c r="N24" i="81" s="1"/>
  <c r="M22" i="81"/>
  <c r="M24" i="81" s="1"/>
  <c r="L22" i="81"/>
  <c r="L24" i="81" s="1"/>
  <c r="K22" i="81"/>
  <c r="K24" i="81" s="1"/>
  <c r="J22" i="81"/>
  <c r="J24" i="81" s="1"/>
  <c r="I22" i="81"/>
  <c r="I24" i="81" s="1"/>
  <c r="H22" i="81"/>
  <c r="H24" i="81" s="1"/>
  <c r="G22" i="81"/>
  <c r="G24" i="81" s="1"/>
  <c r="F22" i="81"/>
  <c r="F24" i="81" s="1"/>
  <c r="E22" i="81"/>
  <c r="E24" i="81" s="1"/>
  <c r="D22" i="81"/>
  <c r="D24" i="81" s="1"/>
  <c r="C22" i="81"/>
  <c r="C24" i="81" s="1"/>
  <c r="B22" i="81"/>
  <c r="B24" i="81" s="1"/>
  <c r="U24" i="81" l="1"/>
  <c r="V24" i="81" s="1"/>
  <c r="V32" i="81"/>
  <c r="U30" i="81"/>
  <c r="V30" i="81" s="1"/>
  <c r="A25" i="83"/>
  <c r="V29" i="81"/>
  <c r="V31" i="81"/>
  <c r="U22" i="81"/>
  <c r="C48" i="74" s="1"/>
  <c r="V11" i="81"/>
  <c r="V18" i="81"/>
  <c r="V25" i="81"/>
  <c r="V17" i="81"/>
  <c r="V16" i="81"/>
  <c r="V10" i="81"/>
  <c r="V23" i="81"/>
  <c r="V15" i="81"/>
  <c r="V14" i="81"/>
  <c r="V19" i="81"/>
  <c r="V26" i="81"/>
  <c r="V21" i="81"/>
  <c r="V13" i="81"/>
  <c r="V20" i="81"/>
  <c r="V12" i="81"/>
  <c r="G15" i="66"/>
  <c r="G14" i="66"/>
  <c r="H16" i="66"/>
  <c r="G16" i="66"/>
  <c r="H15" i="66"/>
  <c r="G17" i="66"/>
  <c r="H17" i="66"/>
  <c r="H14" i="66"/>
  <c r="I16" i="66"/>
  <c r="C30" i="83" s="1"/>
  <c r="I15" i="66"/>
  <c r="C29" i="83" s="1"/>
  <c r="B29" i="83"/>
  <c r="I17" i="66"/>
  <c r="C31" i="83" s="1"/>
  <c r="B31" i="83"/>
  <c r="I14" i="66"/>
  <c r="C28" i="83" s="1"/>
  <c r="B30" i="83"/>
  <c r="B69" i="74"/>
  <c r="C39" i="74"/>
  <c r="C47" i="74"/>
  <c r="C36" i="74"/>
  <c r="C49" i="74"/>
  <c r="C45" i="74"/>
  <c r="C41" i="74"/>
  <c r="C52" i="74"/>
  <c r="C44" i="74"/>
  <c r="C40" i="74"/>
  <c r="C43" i="74"/>
  <c r="C51" i="74"/>
  <c r="C46" i="74"/>
  <c r="C42" i="74"/>
  <c r="C38" i="74"/>
  <c r="C37" i="74"/>
  <c r="B5" i="80"/>
  <c r="C5" i="80"/>
  <c r="D5" i="80"/>
  <c r="E5" i="80"/>
  <c r="F5" i="80"/>
  <c r="G5" i="80"/>
  <c r="H5" i="80"/>
  <c r="I5" i="80"/>
  <c r="J5" i="80"/>
  <c r="K5" i="80"/>
  <c r="L5" i="80"/>
  <c r="M5" i="80"/>
  <c r="N5" i="80"/>
  <c r="O5" i="80"/>
  <c r="P5" i="80"/>
  <c r="Q5" i="80"/>
  <c r="R5" i="80"/>
  <c r="S5" i="80"/>
  <c r="T5" i="80"/>
  <c r="B6" i="80"/>
  <c r="C6" i="80"/>
  <c r="D6" i="80"/>
  <c r="E6" i="80"/>
  <c r="F6" i="80"/>
  <c r="G6" i="80"/>
  <c r="H6" i="80"/>
  <c r="I6" i="80"/>
  <c r="J6" i="80"/>
  <c r="K6" i="80"/>
  <c r="L6" i="80"/>
  <c r="M6" i="80"/>
  <c r="N6" i="80"/>
  <c r="O6" i="80"/>
  <c r="P6" i="80"/>
  <c r="Q6" i="80"/>
  <c r="R6" i="80"/>
  <c r="S6" i="80"/>
  <c r="T6" i="80"/>
  <c r="A6" i="80"/>
  <c r="A5" i="80"/>
  <c r="T4" i="80" a="1"/>
  <c r="T4" i="80" s="1"/>
  <c r="B52" i="87" s="1"/>
  <c r="S4" i="80" a="1"/>
  <c r="S4" i="80" s="1"/>
  <c r="R4" i="80" a="1"/>
  <c r="R4" i="80" s="1"/>
  <c r="Q4" i="80" a="1"/>
  <c r="Q4" i="80" s="1"/>
  <c r="P4" i="80" a="1"/>
  <c r="P4" i="80" s="1"/>
  <c r="O4" i="80" a="1"/>
  <c r="O4" i="80" s="1"/>
  <c r="N4" i="80" a="1"/>
  <c r="N4" i="80" s="1"/>
  <c r="M4" i="80" a="1"/>
  <c r="M4" i="80" s="1"/>
  <c r="L4" i="80" a="1"/>
  <c r="L4" i="80" s="1"/>
  <c r="K4" i="80" a="1"/>
  <c r="K4" i="80" s="1"/>
  <c r="J4" i="80" a="1"/>
  <c r="J4" i="80" s="1"/>
  <c r="I4" i="80" a="1"/>
  <c r="I4" i="80" s="1"/>
  <c r="H4" i="80" a="1"/>
  <c r="H4" i="80" s="1"/>
  <c r="G4" i="80" a="1"/>
  <c r="G4" i="80" s="1"/>
  <c r="F4" i="80" a="1"/>
  <c r="F4" i="80" s="1"/>
  <c r="E4" i="80" a="1"/>
  <c r="E4" i="80" s="1"/>
  <c r="D4" i="80" a="1"/>
  <c r="D4" i="80" s="1"/>
  <c r="C4" i="80" a="1"/>
  <c r="C4" i="80" s="1"/>
  <c r="B4" i="80" a="1"/>
  <c r="B4" i="80" s="1"/>
  <c r="Z3" i="80"/>
  <c r="X3" i="80"/>
  <c r="C50" i="74" l="1"/>
  <c r="V22" i="81"/>
  <c r="D48" i="74" s="1"/>
  <c r="D52" i="74"/>
  <c r="D37" i="74"/>
  <c r="D46" i="74"/>
  <c r="D45" i="74"/>
  <c r="D49" i="74"/>
  <c r="D43" i="74"/>
  <c r="D38" i="74"/>
  <c r="D41" i="74"/>
  <c r="D39" i="74"/>
  <c r="D40" i="74"/>
  <c r="D36" i="74"/>
  <c r="D51" i="74"/>
  <c r="D50" i="74"/>
  <c r="D47" i="74"/>
  <c r="D42" i="74"/>
  <c r="D44" i="74"/>
  <c r="Z5" i="80"/>
  <c r="AA5" i="80" s="1"/>
  <c r="X5" i="80"/>
  <c r="Y5" i="80" s="1"/>
  <c r="Z4" i="80"/>
  <c r="AA4" i="80" s="1"/>
  <c r="X4" i="80"/>
  <c r="Y4" i="80" s="1"/>
  <c r="X5" i="79" a="1"/>
  <c r="X5" i="79" s="1"/>
  <c r="B32" i="87" s="1"/>
  <c r="W5" i="79" a="1"/>
  <c r="W5" i="79" s="1"/>
  <c r="V5" i="79" a="1"/>
  <c r="V5" i="79" s="1"/>
  <c r="U5" i="79" a="1"/>
  <c r="U5" i="79" s="1"/>
  <c r="T5" i="79" a="1"/>
  <c r="T5" i="79" s="1"/>
  <c r="S5" i="79" a="1"/>
  <c r="S5" i="79" s="1"/>
  <c r="R5" i="79" a="1"/>
  <c r="R5" i="79" s="1"/>
  <c r="Q5" i="79" a="1"/>
  <c r="Q5" i="79" s="1"/>
  <c r="P5" i="79" a="1"/>
  <c r="P5" i="79" s="1"/>
  <c r="O5" i="79" a="1"/>
  <c r="O5" i="79" s="1"/>
  <c r="N5" i="79" a="1"/>
  <c r="N5" i="79" s="1"/>
  <c r="M5" i="79" a="1"/>
  <c r="M5" i="79" s="1"/>
  <c r="L5" i="79" a="1"/>
  <c r="L5" i="79" s="1"/>
  <c r="K5" i="79" a="1"/>
  <c r="K5" i="79" s="1"/>
  <c r="J5" i="79" a="1"/>
  <c r="J5" i="79" s="1"/>
  <c r="I5" i="79" a="1"/>
  <c r="I5" i="79" s="1"/>
  <c r="H5" i="79" a="1"/>
  <c r="H5" i="79" s="1"/>
  <c r="G5" i="79" a="1"/>
  <c r="G5" i="79" s="1"/>
  <c r="F5" i="79" a="1"/>
  <c r="F5" i="79" s="1"/>
  <c r="E5" i="79" a="1"/>
  <c r="E5" i="79" s="1"/>
  <c r="D5" i="79" a="1"/>
  <c r="D5" i="79" s="1"/>
  <c r="C5" i="79" a="1"/>
  <c r="C5" i="79" s="1"/>
  <c r="B5" i="79" a="1"/>
  <c r="B5" i="79" s="1"/>
  <c r="X4" i="79" a="1"/>
  <c r="X4" i="79" s="1"/>
  <c r="B31" i="87" s="1"/>
  <c r="W4" i="79" a="1"/>
  <c r="W4" i="79" s="1"/>
  <c r="V4" i="79" a="1"/>
  <c r="V4" i="79" s="1"/>
  <c r="U4" i="79" a="1"/>
  <c r="U4" i="79" s="1"/>
  <c r="T4" i="79" a="1"/>
  <c r="T4" i="79" s="1"/>
  <c r="S4" i="79" a="1"/>
  <c r="S4" i="79" s="1"/>
  <c r="R4" i="79" a="1"/>
  <c r="R4" i="79" s="1"/>
  <c r="Q4" i="79" a="1"/>
  <c r="Q4" i="79" s="1"/>
  <c r="P4" i="79" a="1"/>
  <c r="P4" i="79" s="1"/>
  <c r="O4" i="79" a="1"/>
  <c r="O4" i="79" s="1"/>
  <c r="N4" i="79" a="1"/>
  <c r="N4" i="79" s="1"/>
  <c r="M4" i="79" a="1"/>
  <c r="M4" i="79" s="1"/>
  <c r="L4" i="79" a="1"/>
  <c r="L4" i="79" s="1"/>
  <c r="K4" i="79" a="1"/>
  <c r="K4" i="79" s="1"/>
  <c r="J4" i="79" a="1"/>
  <c r="J4" i="79" s="1"/>
  <c r="I4" i="79" a="1"/>
  <c r="I4" i="79" s="1"/>
  <c r="H4" i="79" a="1"/>
  <c r="H4" i="79" s="1"/>
  <c r="G4" i="79" a="1"/>
  <c r="G4" i="79" s="1"/>
  <c r="F4" i="79" a="1"/>
  <c r="F4" i="79" s="1"/>
  <c r="E4" i="79" a="1"/>
  <c r="E4" i="79" s="1"/>
  <c r="D4" i="79" a="1"/>
  <c r="D4" i="79" s="1"/>
  <c r="C4" i="79" a="1"/>
  <c r="C4" i="79" s="1"/>
  <c r="B4" i="79" a="1"/>
  <c r="B4" i="79" s="1"/>
  <c r="AC3" i="79"/>
  <c r="AA3" i="79"/>
  <c r="A3" i="79" a="1"/>
  <c r="A3" i="79" s="1"/>
  <c r="B30" i="87" s="1"/>
  <c r="B6" i="79" l="1"/>
  <c r="J6" i="79"/>
  <c r="R6" i="79"/>
  <c r="I6" i="79"/>
  <c r="Q6" i="79"/>
  <c r="F6" i="79"/>
  <c r="N6" i="79"/>
  <c r="V6" i="79"/>
  <c r="E6" i="79"/>
  <c r="M6" i="79"/>
  <c r="U6" i="79"/>
  <c r="G6" i="79"/>
  <c r="O6" i="79"/>
  <c r="H6" i="79"/>
  <c r="P6" i="79"/>
  <c r="X6" i="79"/>
  <c r="B33" i="87" s="1"/>
  <c r="W6" i="79"/>
  <c r="C6" i="79"/>
  <c r="S6" i="79"/>
  <c r="D6" i="79"/>
  <c r="L6" i="79"/>
  <c r="T6" i="79"/>
  <c r="K6" i="79"/>
  <c r="AA4" i="79"/>
  <c r="AB4" i="79" s="1"/>
  <c r="AC4" i="79"/>
  <c r="AD4" i="79" s="1"/>
  <c r="AC5" i="79"/>
  <c r="AD5" i="79" s="1"/>
  <c r="AA5" i="79"/>
  <c r="AB5" i="79" s="1"/>
  <c r="C7" i="78" a="1"/>
  <c r="C7" i="78" s="1"/>
  <c r="D7" i="78" a="1"/>
  <c r="D7" i="78" s="1"/>
  <c r="E7" i="78" a="1"/>
  <c r="E7" i="78" s="1"/>
  <c r="F7" i="78" a="1"/>
  <c r="F7" i="78" s="1"/>
  <c r="G7" i="78" a="1"/>
  <c r="G7" i="78" s="1"/>
  <c r="H7" i="78" a="1"/>
  <c r="H7" i="78" s="1"/>
  <c r="I7" i="78" a="1"/>
  <c r="I7" i="78" s="1"/>
  <c r="J7" i="78" a="1"/>
  <c r="J7" i="78" s="1"/>
  <c r="K7" i="78" a="1"/>
  <c r="K7" i="78" s="1"/>
  <c r="L7" i="78" a="1"/>
  <c r="L7" i="78" s="1"/>
  <c r="M7" i="78" a="1"/>
  <c r="M7" i="78" s="1"/>
  <c r="N7" i="78" a="1"/>
  <c r="N7" i="78" s="1"/>
  <c r="O7" i="78" a="1"/>
  <c r="O7" i="78" s="1"/>
  <c r="P7" i="78" a="1"/>
  <c r="P7" i="78" s="1"/>
  <c r="Q7" i="78" a="1"/>
  <c r="Q7" i="78" s="1"/>
  <c r="R7" i="78" a="1"/>
  <c r="R7" i="78" s="1"/>
  <c r="S7" i="78" a="1"/>
  <c r="S7" i="78" s="1"/>
  <c r="T7" i="78" a="1"/>
  <c r="T7" i="78" s="1"/>
  <c r="U7" i="78" a="1"/>
  <c r="U7" i="78" s="1"/>
  <c r="V7" i="78" a="1"/>
  <c r="V7" i="78" s="1"/>
  <c r="W7" i="78" a="1"/>
  <c r="W7" i="78" s="1"/>
  <c r="X7" i="78" a="1"/>
  <c r="X7" i="78" s="1"/>
  <c r="B7" i="78" a="1"/>
  <c r="B7" i="78" s="1"/>
  <c r="AC3" i="78"/>
  <c r="AA3" i="78"/>
  <c r="C4" i="78" a="1"/>
  <c r="C4" i="78" s="1"/>
  <c r="D4" i="78" a="1"/>
  <c r="D4" i="78" s="1"/>
  <c r="E4" i="78" a="1"/>
  <c r="E4" i="78" s="1"/>
  <c r="F4" i="78" a="1"/>
  <c r="F4" i="78" s="1"/>
  <c r="G4" i="78" a="1"/>
  <c r="G4" i="78" s="1"/>
  <c r="H4" i="78" a="1"/>
  <c r="H4" i="78" s="1"/>
  <c r="I4" i="78" a="1"/>
  <c r="I4" i="78" s="1"/>
  <c r="J4" i="78" a="1"/>
  <c r="J4" i="78" s="1"/>
  <c r="K4" i="78" a="1"/>
  <c r="K4" i="78" s="1"/>
  <c r="L4" i="78" a="1"/>
  <c r="L4" i="78" s="1"/>
  <c r="M4" i="78" a="1"/>
  <c r="M4" i="78" s="1"/>
  <c r="N4" i="78" a="1"/>
  <c r="N4" i="78" s="1"/>
  <c r="O4" i="78" a="1"/>
  <c r="O4" i="78" s="1"/>
  <c r="P4" i="78" a="1"/>
  <c r="P4" i="78" s="1"/>
  <c r="Q4" i="78" a="1"/>
  <c r="Q4" i="78" s="1"/>
  <c r="R4" i="78" a="1"/>
  <c r="R4" i="78" s="1"/>
  <c r="S4" i="78" a="1"/>
  <c r="S4" i="78" s="1"/>
  <c r="T4" i="78" a="1"/>
  <c r="T4" i="78" s="1"/>
  <c r="U4" i="78" a="1"/>
  <c r="U4" i="78" s="1"/>
  <c r="V4" i="78" a="1"/>
  <c r="V4" i="78" s="1"/>
  <c r="W4" i="78" a="1"/>
  <c r="W4" i="78" s="1"/>
  <c r="X4" i="78" a="1"/>
  <c r="X4" i="78" s="1"/>
  <c r="AB17" i="78" s="1"/>
  <c r="B25" i="74" s="1"/>
  <c r="C5" i="78" a="1"/>
  <c r="C5" i="78" s="1"/>
  <c r="D5" i="78" a="1"/>
  <c r="D5" i="78" s="1"/>
  <c r="E5" i="78" a="1"/>
  <c r="E5" i="78" s="1"/>
  <c r="F5" i="78" a="1"/>
  <c r="F5" i="78" s="1"/>
  <c r="G5" i="78" a="1"/>
  <c r="G5" i="78" s="1"/>
  <c r="H5" i="78" a="1"/>
  <c r="H5" i="78" s="1"/>
  <c r="I5" i="78" a="1"/>
  <c r="I5" i="78" s="1"/>
  <c r="J5" i="78" a="1"/>
  <c r="J5" i="78" s="1"/>
  <c r="K5" i="78" a="1"/>
  <c r="K5" i="78" s="1"/>
  <c r="L5" i="78" a="1"/>
  <c r="L5" i="78" s="1"/>
  <c r="M5" i="78" a="1"/>
  <c r="M5" i="78" s="1"/>
  <c r="N5" i="78" a="1"/>
  <c r="N5" i="78" s="1"/>
  <c r="O5" i="78" a="1"/>
  <c r="O5" i="78" s="1"/>
  <c r="P5" i="78" a="1"/>
  <c r="P5" i="78" s="1"/>
  <c r="Q5" i="78" a="1"/>
  <c r="Q5" i="78" s="1"/>
  <c r="R5" i="78" a="1"/>
  <c r="R5" i="78" s="1"/>
  <c r="S5" i="78" a="1"/>
  <c r="S5" i="78" s="1"/>
  <c r="T5" i="78" a="1"/>
  <c r="T5" i="78" s="1"/>
  <c r="U5" i="78" a="1"/>
  <c r="U5" i="78" s="1"/>
  <c r="V5" i="78" a="1"/>
  <c r="V5" i="78" s="1"/>
  <c r="W5" i="78" a="1"/>
  <c r="W5" i="78" s="1"/>
  <c r="X5" i="78" a="1"/>
  <c r="X5" i="78" s="1"/>
  <c r="C6" i="78" a="1"/>
  <c r="C6" i="78" s="1"/>
  <c r="D6" i="78" a="1"/>
  <c r="D6" i="78" s="1"/>
  <c r="E6" i="78" a="1"/>
  <c r="E6" i="78" s="1"/>
  <c r="F6" i="78" a="1"/>
  <c r="F6" i="78" s="1"/>
  <c r="G6" i="78" a="1"/>
  <c r="G6" i="78" s="1"/>
  <c r="H6" i="78" a="1"/>
  <c r="H6" i="78" s="1"/>
  <c r="I6" i="78" a="1"/>
  <c r="I6" i="78" s="1"/>
  <c r="J6" i="78" a="1"/>
  <c r="J6" i="78" s="1"/>
  <c r="K6" i="78" a="1"/>
  <c r="K6" i="78" s="1"/>
  <c r="L6" i="78" a="1"/>
  <c r="L6" i="78" s="1"/>
  <c r="M6" i="78" a="1"/>
  <c r="M6" i="78" s="1"/>
  <c r="N6" i="78" a="1"/>
  <c r="N6" i="78" s="1"/>
  <c r="O6" i="78" a="1"/>
  <c r="O6" i="78" s="1"/>
  <c r="P6" i="78" a="1"/>
  <c r="P6" i="78" s="1"/>
  <c r="Q6" i="78" a="1"/>
  <c r="Q6" i="78" s="1"/>
  <c r="R6" i="78" a="1"/>
  <c r="R6" i="78" s="1"/>
  <c r="S6" i="78" a="1"/>
  <c r="S6" i="78" s="1"/>
  <c r="T6" i="78" a="1"/>
  <c r="T6" i="78" s="1"/>
  <c r="U6" i="78" a="1"/>
  <c r="U6" i="78" s="1"/>
  <c r="V6" i="78" a="1"/>
  <c r="V6" i="78" s="1"/>
  <c r="W6" i="78" a="1"/>
  <c r="W6" i="78" s="1"/>
  <c r="X6" i="78" a="1"/>
  <c r="X6" i="78" s="1"/>
  <c r="C8" i="78" a="1"/>
  <c r="C8" i="78" s="1"/>
  <c r="D8" i="78" a="1"/>
  <c r="D8" i="78" s="1"/>
  <c r="E8" i="78" a="1"/>
  <c r="E8" i="78" s="1"/>
  <c r="F8" i="78" a="1"/>
  <c r="F8" i="78" s="1"/>
  <c r="G8" i="78" a="1"/>
  <c r="G8" i="78" s="1"/>
  <c r="H8" i="78" a="1"/>
  <c r="H8" i="78" s="1"/>
  <c r="I8" i="78" a="1"/>
  <c r="I8" i="78" s="1"/>
  <c r="J8" i="78" a="1"/>
  <c r="J8" i="78" s="1"/>
  <c r="K8" i="78" a="1"/>
  <c r="K8" i="78" s="1"/>
  <c r="L8" i="78" a="1"/>
  <c r="L8" i="78" s="1"/>
  <c r="M8" i="78" a="1"/>
  <c r="M8" i="78" s="1"/>
  <c r="N8" i="78" a="1"/>
  <c r="N8" i="78" s="1"/>
  <c r="O8" i="78" a="1"/>
  <c r="O8" i="78" s="1"/>
  <c r="P8" i="78" a="1"/>
  <c r="P8" i="78" s="1"/>
  <c r="Q8" i="78" a="1"/>
  <c r="Q8" i="78" s="1"/>
  <c r="R8" i="78" a="1"/>
  <c r="R8" i="78" s="1"/>
  <c r="S8" i="78" a="1"/>
  <c r="S8" i="78" s="1"/>
  <c r="T8" i="78" a="1"/>
  <c r="T8" i="78" s="1"/>
  <c r="U8" i="78" a="1"/>
  <c r="U8" i="78" s="1"/>
  <c r="V8" i="78" a="1"/>
  <c r="V8" i="78" s="1"/>
  <c r="W8" i="78" a="1"/>
  <c r="W8" i="78" s="1"/>
  <c r="X8" i="78" a="1"/>
  <c r="X8" i="78" s="1"/>
  <c r="C9" i="78" a="1"/>
  <c r="C9" i="78" s="1"/>
  <c r="D9" i="78" a="1"/>
  <c r="D9" i="78" s="1"/>
  <c r="E9" i="78" a="1"/>
  <c r="E9" i="78" s="1"/>
  <c r="F9" i="78" a="1"/>
  <c r="F9" i="78" s="1"/>
  <c r="G9" i="78" a="1"/>
  <c r="G9" i="78" s="1"/>
  <c r="H9" i="78" a="1"/>
  <c r="H9" i="78" s="1"/>
  <c r="I9" i="78" a="1"/>
  <c r="I9" i="78" s="1"/>
  <c r="J9" i="78" a="1"/>
  <c r="J9" i="78" s="1"/>
  <c r="K9" i="78" a="1"/>
  <c r="K9" i="78" s="1"/>
  <c r="L9" i="78" a="1"/>
  <c r="L9" i="78" s="1"/>
  <c r="M9" i="78" a="1"/>
  <c r="M9" i="78" s="1"/>
  <c r="N9" i="78" a="1"/>
  <c r="N9" i="78" s="1"/>
  <c r="O9" i="78" a="1"/>
  <c r="O9" i="78" s="1"/>
  <c r="P9" i="78" a="1"/>
  <c r="P9" i="78" s="1"/>
  <c r="Q9" i="78" a="1"/>
  <c r="Q9" i="78" s="1"/>
  <c r="R9" i="78" a="1"/>
  <c r="R9" i="78" s="1"/>
  <c r="S9" i="78" a="1"/>
  <c r="S9" i="78" s="1"/>
  <c r="T9" i="78" a="1"/>
  <c r="T9" i="78" s="1"/>
  <c r="U9" i="78" a="1"/>
  <c r="U9" i="78" s="1"/>
  <c r="V9" i="78" a="1"/>
  <c r="V9" i="78" s="1"/>
  <c r="W9" i="78" a="1"/>
  <c r="W9" i="78" s="1"/>
  <c r="X9" i="78" a="1"/>
  <c r="X9" i="78" s="1"/>
  <c r="C10" i="78" a="1"/>
  <c r="C10" i="78" s="1"/>
  <c r="D10" i="78" a="1"/>
  <c r="D10" i="78" s="1"/>
  <c r="E10" i="78" a="1"/>
  <c r="E10" i="78" s="1"/>
  <c r="F10" i="78" a="1"/>
  <c r="F10" i="78" s="1"/>
  <c r="G10" i="78" a="1"/>
  <c r="G10" i="78" s="1"/>
  <c r="H10" i="78" a="1"/>
  <c r="H10" i="78" s="1"/>
  <c r="I10" i="78" a="1"/>
  <c r="I10" i="78" s="1"/>
  <c r="J10" i="78" a="1"/>
  <c r="J10" i="78" s="1"/>
  <c r="K10" i="78" a="1"/>
  <c r="K10" i="78" s="1"/>
  <c r="L10" i="78" a="1"/>
  <c r="L10" i="78" s="1"/>
  <c r="M10" i="78" a="1"/>
  <c r="M10" i="78" s="1"/>
  <c r="N10" i="78" a="1"/>
  <c r="N10" i="78" s="1"/>
  <c r="O10" i="78" a="1"/>
  <c r="O10" i="78" s="1"/>
  <c r="P10" i="78" a="1"/>
  <c r="P10" i="78" s="1"/>
  <c r="Q10" i="78" a="1"/>
  <c r="Q10" i="78" s="1"/>
  <c r="R10" i="78" a="1"/>
  <c r="R10" i="78" s="1"/>
  <c r="S10" i="78" a="1"/>
  <c r="S10" i="78" s="1"/>
  <c r="T10" i="78" a="1"/>
  <c r="T10" i="78" s="1"/>
  <c r="U10" i="78" a="1"/>
  <c r="U10" i="78" s="1"/>
  <c r="V10" i="78" a="1"/>
  <c r="V10" i="78" s="1"/>
  <c r="W10" i="78" a="1"/>
  <c r="W10" i="78" s="1"/>
  <c r="X10" i="78" a="1"/>
  <c r="X10" i="78" s="1"/>
  <c r="B10" i="78" a="1"/>
  <c r="B10" i="78" s="1"/>
  <c r="B9" i="78" a="1"/>
  <c r="B9" i="78" s="1"/>
  <c r="B8" i="78" a="1"/>
  <c r="B8" i="78" s="1"/>
  <c r="B6" i="78" a="1"/>
  <c r="B6" i="78" s="1"/>
  <c r="B5" i="78" a="1"/>
  <c r="B5" i="78" s="1"/>
  <c r="B4" i="78" a="1"/>
  <c r="B4" i="78" s="1"/>
  <c r="A3" i="78" a="1"/>
  <c r="A3" i="78" s="1"/>
  <c r="B8" i="87" s="1"/>
  <c r="AC70" i="60"/>
  <c r="AC7" i="60" s="1" a="1"/>
  <c r="AC7" i="60" s="1"/>
  <c r="AC71" i="60"/>
  <c r="AC72" i="60"/>
  <c r="AC73" i="60"/>
  <c r="AC74" i="60"/>
  <c r="AC75" i="60"/>
  <c r="AC76" i="60"/>
  <c r="AC77" i="60"/>
  <c r="AC78" i="60"/>
  <c r="AC79" i="60"/>
  <c r="AC80" i="60"/>
  <c r="AC81" i="60"/>
  <c r="AC82" i="60"/>
  <c r="AC83" i="60"/>
  <c r="AC85" i="60"/>
  <c r="AC86" i="60"/>
  <c r="AC87" i="60"/>
  <c r="AC88" i="60"/>
  <c r="AC62" i="60"/>
  <c r="AC63" i="60"/>
  <c r="AC64" i="60"/>
  <c r="AC65" i="60"/>
  <c r="AC57" i="60"/>
  <c r="AC35" i="60"/>
  <c r="AC36" i="60"/>
  <c r="AC37" i="60"/>
  <c r="AC38" i="60"/>
  <c r="AC30" i="60"/>
  <c r="AC5" i="60" a="1"/>
  <c r="AC5" i="60" s="1"/>
  <c r="AC6" i="60" a="1"/>
  <c r="AC6" i="60" s="1"/>
  <c r="N8" i="71"/>
  <c r="O8" i="71"/>
  <c r="P8" i="71"/>
  <c r="M8" i="71"/>
  <c r="J4" i="71" a="1"/>
  <c r="J4" i="71" s="1"/>
  <c r="P4" i="71"/>
  <c r="O4" i="71"/>
  <c r="N4" i="71"/>
  <c r="M4" i="71"/>
  <c r="E4" i="71"/>
  <c r="F4" i="71"/>
  <c r="G4" i="71"/>
  <c r="D4" i="71"/>
  <c r="O51" i="72"/>
  <c r="O53" i="72" s="1"/>
  <c r="N51" i="72"/>
  <c r="M51" i="72"/>
  <c r="M53" i="72" s="1"/>
  <c r="L51" i="72"/>
  <c r="L53" i="72" s="1"/>
  <c r="K51" i="72"/>
  <c r="K53" i="72" s="1"/>
  <c r="J51" i="72"/>
  <c r="J53" i="72" s="1"/>
  <c r="I51" i="72"/>
  <c r="I53" i="72" s="1"/>
  <c r="H51" i="72"/>
  <c r="H53" i="72" s="1"/>
  <c r="G51" i="72"/>
  <c r="F51" i="72"/>
  <c r="E51" i="72"/>
  <c r="D51" i="72"/>
  <c r="D53" i="72" s="1"/>
  <c r="C51" i="72"/>
  <c r="C53" i="72" s="1"/>
  <c r="B51" i="72"/>
  <c r="B53" i="72" s="1"/>
  <c r="C23" i="72"/>
  <c r="C25" i="72" s="1"/>
  <c r="D23" i="72"/>
  <c r="D25" i="72" s="1"/>
  <c r="E23" i="72"/>
  <c r="F23" i="72"/>
  <c r="F25" i="72" s="1"/>
  <c r="G23" i="72"/>
  <c r="G25" i="72" s="1"/>
  <c r="H23" i="72"/>
  <c r="I23" i="72"/>
  <c r="I25" i="72" s="1"/>
  <c r="J23" i="72"/>
  <c r="J25" i="72" s="1"/>
  <c r="K23" i="72"/>
  <c r="L23" i="72"/>
  <c r="L25" i="72" s="1"/>
  <c r="M23" i="72"/>
  <c r="N23" i="72"/>
  <c r="N25" i="72" s="1"/>
  <c r="O23" i="72"/>
  <c r="O25" i="72" s="1"/>
  <c r="B23" i="72"/>
  <c r="B25" i="72" s="1"/>
  <c r="O61" i="72"/>
  <c r="N61" i="72"/>
  <c r="M61" i="72"/>
  <c r="L61" i="72"/>
  <c r="K61" i="72"/>
  <c r="J61" i="72"/>
  <c r="I61" i="72"/>
  <c r="H61" i="72"/>
  <c r="G61" i="72"/>
  <c r="F61" i="72"/>
  <c r="E61" i="72"/>
  <c r="D61" i="72"/>
  <c r="C61" i="72"/>
  <c r="B61" i="72"/>
  <c r="O60" i="72"/>
  <c r="N60" i="72"/>
  <c r="M60" i="72"/>
  <c r="L60" i="72"/>
  <c r="K60" i="72"/>
  <c r="J60" i="72"/>
  <c r="I60" i="72"/>
  <c r="H60" i="72"/>
  <c r="G60" i="72"/>
  <c r="F60" i="72"/>
  <c r="E60" i="72"/>
  <c r="D60" i="72"/>
  <c r="C60" i="72"/>
  <c r="B60" i="72"/>
  <c r="O59" i="72"/>
  <c r="N59" i="72"/>
  <c r="M59" i="72"/>
  <c r="L59" i="72"/>
  <c r="K59" i="72"/>
  <c r="J59" i="72"/>
  <c r="I59" i="72"/>
  <c r="H59" i="72"/>
  <c r="G59" i="72"/>
  <c r="F59" i="72"/>
  <c r="E59" i="72"/>
  <c r="D59" i="72"/>
  <c r="C59" i="72"/>
  <c r="B59" i="72"/>
  <c r="O58" i="72"/>
  <c r="N58" i="72"/>
  <c r="M58" i="72"/>
  <c r="L58" i="72"/>
  <c r="K58" i="72"/>
  <c r="J58" i="72"/>
  <c r="I58" i="72"/>
  <c r="H58" i="72"/>
  <c r="G58" i="72"/>
  <c r="F58" i="72"/>
  <c r="E58" i="72"/>
  <c r="D58" i="72"/>
  <c r="C58" i="72"/>
  <c r="B58" i="72"/>
  <c r="N53" i="72"/>
  <c r="G53" i="72"/>
  <c r="F53" i="72"/>
  <c r="E53" i="72"/>
  <c r="G30" i="72"/>
  <c r="H30" i="72"/>
  <c r="I30" i="72"/>
  <c r="J30" i="72"/>
  <c r="K30" i="72"/>
  <c r="L30" i="72"/>
  <c r="M30" i="72"/>
  <c r="N30" i="72"/>
  <c r="O30" i="72"/>
  <c r="G31" i="72"/>
  <c r="H31" i="72"/>
  <c r="I31" i="72"/>
  <c r="J31" i="72"/>
  <c r="K31" i="72"/>
  <c r="L31" i="72"/>
  <c r="M31" i="72"/>
  <c r="N31" i="72"/>
  <c r="O31" i="72"/>
  <c r="G32" i="72"/>
  <c r="H32" i="72"/>
  <c r="I32" i="72"/>
  <c r="J32" i="72"/>
  <c r="K32" i="72"/>
  <c r="L32" i="72"/>
  <c r="M32" i="72"/>
  <c r="N32" i="72"/>
  <c r="O32" i="72"/>
  <c r="G33" i="72"/>
  <c r="H33" i="72"/>
  <c r="I33" i="72"/>
  <c r="J33" i="72"/>
  <c r="K33" i="72"/>
  <c r="L33" i="72"/>
  <c r="M33" i="72"/>
  <c r="N33" i="72"/>
  <c r="O33" i="72"/>
  <c r="F33" i="72"/>
  <c r="E33" i="72"/>
  <c r="D33" i="72"/>
  <c r="C33" i="72"/>
  <c r="B33" i="72"/>
  <c r="F32" i="72"/>
  <c r="E32" i="72"/>
  <c r="D32" i="72"/>
  <c r="C32" i="72"/>
  <c r="B32" i="72"/>
  <c r="F31" i="72"/>
  <c r="E31" i="72"/>
  <c r="D31" i="72"/>
  <c r="C31" i="72"/>
  <c r="B31" i="72"/>
  <c r="F30" i="72"/>
  <c r="E30" i="72"/>
  <c r="D30" i="72"/>
  <c r="C30" i="72"/>
  <c r="B30" i="72"/>
  <c r="E25" i="72"/>
  <c r="H25" i="72"/>
  <c r="K25" i="72"/>
  <c r="M25" i="72"/>
  <c r="AC91" i="60" l="1"/>
  <c r="F70" i="88"/>
  <c r="F47" i="88"/>
  <c r="D70" i="88"/>
  <c r="D47" i="88"/>
  <c r="G70" i="88"/>
  <c r="G47" i="88"/>
  <c r="E47" i="88"/>
  <c r="E70" i="88"/>
  <c r="AC90" i="60"/>
  <c r="AC89" i="60"/>
  <c r="AC84" i="60"/>
  <c r="AC92" i="60"/>
  <c r="B9" i="87"/>
  <c r="F25" i="74"/>
  <c r="R13" i="78"/>
  <c r="F24" i="74"/>
  <c r="B24" i="74"/>
  <c r="X13" i="78"/>
  <c r="AB13" i="78" s="1"/>
  <c r="P13" i="78"/>
  <c r="H13" i="78"/>
  <c r="P14" i="78"/>
  <c r="H14" i="78"/>
  <c r="W12" i="78"/>
  <c r="O12" i="78"/>
  <c r="G12" i="78"/>
  <c r="J13" i="78"/>
  <c r="V12" i="78"/>
  <c r="U14" i="78"/>
  <c r="M14" i="78"/>
  <c r="E14" i="78"/>
  <c r="R14" i="78"/>
  <c r="J14" i="78"/>
  <c r="AC6" i="79"/>
  <c r="AD6" i="79" s="1"/>
  <c r="R12" i="78"/>
  <c r="W14" i="78"/>
  <c r="O14" i="78"/>
  <c r="G14" i="78"/>
  <c r="X12" i="78"/>
  <c r="AB12" i="78" s="1"/>
  <c r="V14" i="78"/>
  <c r="N14" i="78"/>
  <c r="F14" i="78"/>
  <c r="H12" i="78"/>
  <c r="F12" i="78"/>
  <c r="B14" i="78"/>
  <c r="Q12" i="78"/>
  <c r="N12" i="78"/>
  <c r="T12" i="78"/>
  <c r="M12" i="78"/>
  <c r="B13" i="78"/>
  <c r="Q14" i="78"/>
  <c r="I14" i="78"/>
  <c r="W13" i="78"/>
  <c r="O13" i="78"/>
  <c r="G13" i="78"/>
  <c r="S14" i="78"/>
  <c r="K14" i="78"/>
  <c r="C14" i="78"/>
  <c r="B12" i="78"/>
  <c r="D12" i="78"/>
  <c r="S12" i="78"/>
  <c r="L12" i="78"/>
  <c r="U13" i="78"/>
  <c r="M13" i="78"/>
  <c r="E13" i="78"/>
  <c r="Q13" i="78"/>
  <c r="I13" i="78"/>
  <c r="K12" i="78"/>
  <c r="E12" i="78"/>
  <c r="T13" i="78"/>
  <c r="L13" i="78"/>
  <c r="D13" i="78"/>
  <c r="X14" i="78"/>
  <c r="AB14" i="78" s="1"/>
  <c r="J12" i="78"/>
  <c r="S13" i="78"/>
  <c r="K13" i="78"/>
  <c r="C13" i="78"/>
  <c r="T14" i="78"/>
  <c r="L14" i="78"/>
  <c r="D14" i="78"/>
  <c r="V13" i="78"/>
  <c r="N13" i="78"/>
  <c r="F13" i="78"/>
  <c r="P12" i="78"/>
  <c r="C12" i="78"/>
  <c r="U12" i="78"/>
  <c r="AA6" i="79"/>
  <c r="AB6" i="79" s="1"/>
  <c r="I12" i="78"/>
  <c r="AC4" i="78"/>
  <c r="AA9" i="78"/>
  <c r="AB9" i="78" s="1"/>
  <c r="AC6" i="78"/>
  <c r="AD6" i="78" s="1"/>
  <c r="AC9" i="78"/>
  <c r="AD9" i="78" s="1"/>
  <c r="AA4" i="78"/>
  <c r="AC10" i="78"/>
  <c r="AD10" i="78" s="1"/>
  <c r="AC8" i="78"/>
  <c r="AD8" i="78" s="1"/>
  <c r="AC5" i="78"/>
  <c r="B10" i="87" s="1"/>
  <c r="AA5" i="78"/>
  <c r="B12" i="87" s="1"/>
  <c r="AA6" i="78"/>
  <c r="AB6" i="78" s="1"/>
  <c r="AA8" i="78"/>
  <c r="AB8" i="78" s="1"/>
  <c r="AA10" i="78"/>
  <c r="AB10" i="78" s="1"/>
  <c r="D34" i="71"/>
  <c r="M34" i="71" s="1"/>
  <c r="E34" i="71"/>
  <c r="N34" i="71" s="1"/>
  <c r="F34" i="71"/>
  <c r="O34" i="71" s="1"/>
  <c r="G34" i="71"/>
  <c r="P34" i="71" s="1"/>
  <c r="D35" i="71"/>
  <c r="M35" i="71" s="1"/>
  <c r="E35" i="71"/>
  <c r="N35" i="71" s="1"/>
  <c r="F35" i="71"/>
  <c r="O35" i="71" s="1"/>
  <c r="G35" i="71"/>
  <c r="P35" i="71" s="1"/>
  <c r="D36" i="71"/>
  <c r="M36" i="71" s="1"/>
  <c r="E36" i="71"/>
  <c r="N36" i="71" s="1"/>
  <c r="F36" i="71"/>
  <c r="O36" i="71" s="1"/>
  <c r="G36" i="71"/>
  <c r="P36" i="71" s="1"/>
  <c r="D37" i="71"/>
  <c r="M37" i="71" s="1"/>
  <c r="E37" i="71"/>
  <c r="N37" i="71" s="1"/>
  <c r="F37" i="71"/>
  <c r="O37" i="71" s="1"/>
  <c r="G37" i="71"/>
  <c r="P37" i="71" s="1"/>
  <c r="D62" i="71"/>
  <c r="M62" i="71" s="1"/>
  <c r="E62" i="71"/>
  <c r="N62" i="71" s="1"/>
  <c r="F62" i="71"/>
  <c r="O62" i="71" s="1"/>
  <c r="G62" i="71"/>
  <c r="P62" i="71" s="1"/>
  <c r="D63" i="71"/>
  <c r="M63" i="71" s="1"/>
  <c r="E63" i="71"/>
  <c r="N63" i="71" s="1"/>
  <c r="F63" i="71"/>
  <c r="O63" i="71" s="1"/>
  <c r="G63" i="71"/>
  <c r="P63" i="71" s="1"/>
  <c r="D64" i="71"/>
  <c r="M64" i="71" s="1"/>
  <c r="E64" i="71"/>
  <c r="N64" i="71" s="1"/>
  <c r="F64" i="71"/>
  <c r="O64" i="71" s="1"/>
  <c r="G64" i="71"/>
  <c r="P64" i="71" s="1"/>
  <c r="D65" i="71"/>
  <c r="M65" i="71" s="1"/>
  <c r="E65" i="71"/>
  <c r="N65" i="71" s="1"/>
  <c r="F65" i="71"/>
  <c r="O65" i="71" s="1"/>
  <c r="G65" i="71"/>
  <c r="P65" i="71" s="1"/>
  <c r="G55" i="71"/>
  <c r="P55" i="71" s="1"/>
  <c r="F55" i="71"/>
  <c r="O55" i="71" s="1"/>
  <c r="E55" i="71"/>
  <c r="N55" i="71" s="1"/>
  <c r="D55" i="71"/>
  <c r="M55" i="71" s="1"/>
  <c r="D27" i="71"/>
  <c r="M27" i="71" s="1"/>
  <c r="E27" i="71"/>
  <c r="N27" i="71" s="1"/>
  <c r="F27" i="71"/>
  <c r="O27" i="71" s="1"/>
  <c r="G27" i="71"/>
  <c r="P27" i="71" s="1"/>
  <c r="C11" i="70" a="1"/>
  <c r="C11" i="70" s="1"/>
  <c r="D11" i="70" a="1"/>
  <c r="D11" i="70" s="1"/>
  <c r="E11" i="70" a="1"/>
  <c r="E11" i="70" s="1"/>
  <c r="F11" i="70" a="1"/>
  <c r="F11" i="70" s="1"/>
  <c r="G11" i="70" a="1"/>
  <c r="G11" i="70" s="1"/>
  <c r="H11" i="70" a="1"/>
  <c r="H11" i="70" s="1"/>
  <c r="I11" i="70" a="1"/>
  <c r="I11" i="70" s="1"/>
  <c r="J11" i="70" a="1"/>
  <c r="J11" i="70" s="1"/>
  <c r="K11" i="70" a="1"/>
  <c r="K11" i="70" s="1"/>
  <c r="L11" i="70" a="1"/>
  <c r="L11" i="70" s="1"/>
  <c r="M11" i="70" a="1"/>
  <c r="M11" i="70" s="1"/>
  <c r="N11" i="70" a="1"/>
  <c r="N11" i="70" s="1"/>
  <c r="O11" i="70" a="1"/>
  <c r="O11" i="70" s="1"/>
  <c r="P11" i="70" a="1"/>
  <c r="P11" i="70" s="1"/>
  <c r="Q11" i="70" a="1"/>
  <c r="Q11" i="70" s="1"/>
  <c r="R11" i="70" a="1"/>
  <c r="R11" i="70" s="1"/>
  <c r="S11" i="70" a="1"/>
  <c r="S11" i="70" s="1"/>
  <c r="T11" i="70" a="1"/>
  <c r="T11" i="70" s="1"/>
  <c r="U11" i="70" a="1"/>
  <c r="U11" i="70" s="1"/>
  <c r="V11" i="70" a="1"/>
  <c r="V11" i="70" s="1"/>
  <c r="W11" i="70" a="1"/>
  <c r="W11" i="70" s="1"/>
  <c r="C12" i="70" a="1"/>
  <c r="C12" i="70" s="1"/>
  <c r="D12" i="70" a="1"/>
  <c r="D12" i="70" s="1"/>
  <c r="E12" i="70" a="1"/>
  <c r="E12" i="70" s="1"/>
  <c r="F12" i="70" a="1"/>
  <c r="F12" i="70" s="1"/>
  <c r="G12" i="70" a="1"/>
  <c r="G12" i="70" s="1"/>
  <c r="H12" i="70" a="1"/>
  <c r="H12" i="70" s="1"/>
  <c r="I12" i="70" a="1"/>
  <c r="I12" i="70" s="1"/>
  <c r="J12" i="70" a="1"/>
  <c r="J12" i="70" s="1"/>
  <c r="K12" i="70" a="1"/>
  <c r="K12" i="70" s="1"/>
  <c r="L12" i="70" a="1"/>
  <c r="L12" i="70" s="1"/>
  <c r="M12" i="70" a="1"/>
  <c r="M12" i="70" s="1"/>
  <c r="N12" i="70" a="1"/>
  <c r="N12" i="70" s="1"/>
  <c r="O12" i="70" a="1"/>
  <c r="O12" i="70" s="1"/>
  <c r="P12" i="70" a="1"/>
  <c r="P12" i="70" s="1"/>
  <c r="Q12" i="70" a="1"/>
  <c r="Q12" i="70" s="1"/>
  <c r="R12" i="70" a="1"/>
  <c r="R12" i="70" s="1"/>
  <c r="S12" i="70" a="1"/>
  <c r="S12" i="70" s="1"/>
  <c r="T12" i="70" a="1"/>
  <c r="T12" i="70" s="1"/>
  <c r="U12" i="70" a="1"/>
  <c r="U12" i="70" s="1"/>
  <c r="V12" i="70" a="1"/>
  <c r="V12" i="70" s="1"/>
  <c r="W12" i="70" a="1"/>
  <c r="W12" i="70" s="1"/>
  <c r="B71" i="83" s="1"/>
  <c r="B12" i="70" a="1"/>
  <c r="B12" i="70" s="1"/>
  <c r="B11" i="70" a="1"/>
  <c r="B11" i="70" s="1"/>
  <c r="A10" i="70" a="1"/>
  <c r="A10" i="70" s="1"/>
  <c r="A12" i="70" s="1"/>
  <c r="A71" i="83" s="1"/>
  <c r="C42" i="67"/>
  <c r="D42" i="67"/>
  <c r="E42" i="67"/>
  <c r="F42" i="67"/>
  <c r="G42" i="67"/>
  <c r="H42" i="67"/>
  <c r="I42" i="67"/>
  <c r="J42" i="67"/>
  <c r="K42" i="67"/>
  <c r="L42" i="67"/>
  <c r="M42" i="67"/>
  <c r="N42" i="67"/>
  <c r="O42" i="67"/>
  <c r="P42" i="67"/>
  <c r="Q42" i="67"/>
  <c r="R42" i="67"/>
  <c r="S42" i="67"/>
  <c r="T42" i="67"/>
  <c r="U42" i="67"/>
  <c r="V42" i="67"/>
  <c r="W42" i="67"/>
  <c r="X42" i="67"/>
  <c r="Y42" i="67"/>
  <c r="C43" i="67"/>
  <c r="D43" i="67"/>
  <c r="E43" i="67"/>
  <c r="F43" i="67"/>
  <c r="G43" i="67"/>
  <c r="H43" i="67"/>
  <c r="I43" i="67"/>
  <c r="J43" i="67"/>
  <c r="K43" i="67"/>
  <c r="L43" i="67"/>
  <c r="M43" i="67"/>
  <c r="N43" i="67"/>
  <c r="O43" i="67"/>
  <c r="P43" i="67"/>
  <c r="Q43" i="67"/>
  <c r="R43" i="67"/>
  <c r="S43" i="67"/>
  <c r="T43" i="67"/>
  <c r="U43" i="67"/>
  <c r="V43" i="67"/>
  <c r="W43" i="67"/>
  <c r="X43" i="67"/>
  <c r="Y43" i="67"/>
  <c r="C44" i="67"/>
  <c r="D44" i="67"/>
  <c r="E44" i="67"/>
  <c r="F44" i="67"/>
  <c r="G44" i="67"/>
  <c r="H44" i="67"/>
  <c r="I44" i="67"/>
  <c r="J44" i="67"/>
  <c r="K44" i="67"/>
  <c r="L44" i="67"/>
  <c r="M44" i="67"/>
  <c r="N44" i="67"/>
  <c r="O44" i="67"/>
  <c r="P44" i="67"/>
  <c r="Q44" i="67"/>
  <c r="R44" i="67"/>
  <c r="S44" i="67"/>
  <c r="T44" i="67"/>
  <c r="U44" i="67"/>
  <c r="V44" i="67"/>
  <c r="W44" i="67"/>
  <c r="X44" i="67"/>
  <c r="Y44" i="67"/>
  <c r="C45" i="67"/>
  <c r="D45" i="67"/>
  <c r="E45" i="67"/>
  <c r="F45" i="67"/>
  <c r="G45" i="67"/>
  <c r="H45" i="67"/>
  <c r="I45" i="67"/>
  <c r="J45" i="67"/>
  <c r="K45" i="67"/>
  <c r="L45" i="67"/>
  <c r="M45" i="67"/>
  <c r="N45" i="67"/>
  <c r="O45" i="67"/>
  <c r="P45" i="67"/>
  <c r="Q45" i="67"/>
  <c r="R45" i="67"/>
  <c r="S45" i="67"/>
  <c r="T45" i="67"/>
  <c r="U45" i="67"/>
  <c r="V45" i="67"/>
  <c r="W45" i="67"/>
  <c r="X45" i="67"/>
  <c r="Y45" i="67"/>
  <c r="C46" i="67"/>
  <c r="D46" i="67"/>
  <c r="E46" i="67"/>
  <c r="F46" i="67"/>
  <c r="G46" i="67"/>
  <c r="H46" i="67"/>
  <c r="I46" i="67"/>
  <c r="J46" i="67"/>
  <c r="J8" i="67" s="1" a="1"/>
  <c r="J8" i="67" s="1"/>
  <c r="K46" i="67"/>
  <c r="L46" i="67"/>
  <c r="M46" i="67"/>
  <c r="N46" i="67"/>
  <c r="O46" i="67"/>
  <c r="P46" i="67"/>
  <c r="Q46" i="67"/>
  <c r="R46" i="67"/>
  <c r="S46" i="67"/>
  <c r="T46" i="67"/>
  <c r="U46" i="67"/>
  <c r="V46" i="67"/>
  <c r="W46" i="67"/>
  <c r="W8" i="67" s="1" a="1"/>
  <c r="W8" i="67" s="1"/>
  <c r="X46" i="67"/>
  <c r="X8" i="67" s="1" a="1"/>
  <c r="X8" i="67" s="1"/>
  <c r="Y46" i="67"/>
  <c r="Y8" i="67" s="1" a="1"/>
  <c r="Y8" i="67" s="1"/>
  <c r="B93" i="83" s="1"/>
  <c r="C47" i="67"/>
  <c r="D47" i="67"/>
  <c r="E47" i="67"/>
  <c r="F47" i="67"/>
  <c r="G47" i="67"/>
  <c r="H47" i="67"/>
  <c r="I47" i="67"/>
  <c r="J47" i="67"/>
  <c r="K47" i="67"/>
  <c r="L47" i="67"/>
  <c r="M47" i="67"/>
  <c r="N47" i="67"/>
  <c r="O47" i="67"/>
  <c r="P47" i="67"/>
  <c r="Q47" i="67"/>
  <c r="R47" i="67"/>
  <c r="S47" i="67"/>
  <c r="T47" i="67"/>
  <c r="U47" i="67"/>
  <c r="V47" i="67"/>
  <c r="W47" i="67"/>
  <c r="X47" i="67"/>
  <c r="Y47" i="67"/>
  <c r="C48" i="67"/>
  <c r="D48" i="67"/>
  <c r="E48" i="67"/>
  <c r="F48" i="67"/>
  <c r="G48" i="67"/>
  <c r="H48" i="67"/>
  <c r="I48" i="67"/>
  <c r="J48" i="67"/>
  <c r="K48" i="67"/>
  <c r="L48" i="67"/>
  <c r="M48" i="67"/>
  <c r="N48" i="67"/>
  <c r="O48" i="67"/>
  <c r="P48" i="67"/>
  <c r="Q48" i="67"/>
  <c r="R48" i="67"/>
  <c r="S48" i="67"/>
  <c r="T48" i="67"/>
  <c r="U48" i="67"/>
  <c r="V48" i="67"/>
  <c r="W48" i="67"/>
  <c r="X48" i="67"/>
  <c r="Y48" i="67"/>
  <c r="C49" i="67"/>
  <c r="D49" i="67"/>
  <c r="E49" i="67"/>
  <c r="F49" i="67"/>
  <c r="G49" i="67"/>
  <c r="H49" i="67"/>
  <c r="I49" i="67"/>
  <c r="J49" i="67"/>
  <c r="K49" i="67"/>
  <c r="L49" i="67"/>
  <c r="M49" i="67"/>
  <c r="N49" i="67"/>
  <c r="O49" i="67"/>
  <c r="P49" i="67"/>
  <c r="Q49" i="67"/>
  <c r="R49" i="67"/>
  <c r="S49" i="67"/>
  <c r="T49" i="67"/>
  <c r="U49" i="67"/>
  <c r="V49" i="67"/>
  <c r="W49" i="67"/>
  <c r="X49" i="67"/>
  <c r="Y49" i="67"/>
  <c r="C50" i="67"/>
  <c r="D50" i="67"/>
  <c r="E50" i="67"/>
  <c r="F50" i="67"/>
  <c r="G50" i="67"/>
  <c r="H50" i="67"/>
  <c r="I50" i="67"/>
  <c r="J50" i="67"/>
  <c r="K50" i="67"/>
  <c r="L50" i="67"/>
  <c r="M50" i="67"/>
  <c r="N50" i="67"/>
  <c r="O50" i="67"/>
  <c r="P50" i="67"/>
  <c r="Q50" i="67"/>
  <c r="R50" i="67"/>
  <c r="S50" i="67"/>
  <c r="T50" i="67"/>
  <c r="U50" i="67"/>
  <c r="V50" i="67"/>
  <c r="W50" i="67"/>
  <c r="X50" i="67"/>
  <c r="Y50" i="67"/>
  <c r="C51" i="67"/>
  <c r="D51" i="67"/>
  <c r="E51" i="67"/>
  <c r="F51" i="67"/>
  <c r="G51" i="67"/>
  <c r="H51" i="67"/>
  <c r="I51" i="67"/>
  <c r="J51" i="67"/>
  <c r="K51" i="67"/>
  <c r="L51" i="67"/>
  <c r="M51" i="67"/>
  <c r="N51" i="67"/>
  <c r="O51" i="67"/>
  <c r="P51" i="67"/>
  <c r="Q51" i="67"/>
  <c r="R51" i="67"/>
  <c r="S51" i="67"/>
  <c r="T51" i="67"/>
  <c r="U51" i="67"/>
  <c r="V51" i="67"/>
  <c r="W51" i="67"/>
  <c r="X51" i="67"/>
  <c r="Y51" i="67"/>
  <c r="C52" i="67"/>
  <c r="D52" i="67"/>
  <c r="E52" i="67"/>
  <c r="F52" i="67"/>
  <c r="G52" i="67"/>
  <c r="H52" i="67"/>
  <c r="I52" i="67"/>
  <c r="J52" i="67"/>
  <c r="K52" i="67"/>
  <c r="L52" i="67"/>
  <c r="M52" i="67"/>
  <c r="N52" i="67"/>
  <c r="O52" i="67"/>
  <c r="P52" i="67"/>
  <c r="Q52" i="67"/>
  <c r="R52" i="67"/>
  <c r="S52" i="67"/>
  <c r="T52" i="67"/>
  <c r="U52" i="67"/>
  <c r="V52" i="67"/>
  <c r="W52" i="67"/>
  <c r="X52" i="67"/>
  <c r="Y52" i="67"/>
  <c r="C53" i="67"/>
  <c r="D53" i="67"/>
  <c r="E53" i="67"/>
  <c r="F53" i="67"/>
  <c r="G53" i="67"/>
  <c r="H53" i="67"/>
  <c r="I53" i="67"/>
  <c r="J53" i="67"/>
  <c r="K53" i="67"/>
  <c r="L53" i="67"/>
  <c r="M53" i="67"/>
  <c r="N53" i="67"/>
  <c r="O53" i="67"/>
  <c r="P53" i="67"/>
  <c r="Q53" i="67"/>
  <c r="R53" i="67"/>
  <c r="S53" i="67"/>
  <c r="T53" i="67"/>
  <c r="U53" i="67"/>
  <c r="V53" i="67"/>
  <c r="W53" i="67"/>
  <c r="X53" i="67"/>
  <c r="Y53" i="67"/>
  <c r="C55" i="67"/>
  <c r="D55" i="67"/>
  <c r="E55" i="67"/>
  <c r="F55" i="67"/>
  <c r="G55" i="67"/>
  <c r="H55" i="67"/>
  <c r="I55" i="67"/>
  <c r="J55" i="67"/>
  <c r="K55" i="67"/>
  <c r="L55" i="67"/>
  <c r="M55" i="67"/>
  <c r="N55" i="67"/>
  <c r="O55" i="67"/>
  <c r="P55" i="67"/>
  <c r="Q55" i="67"/>
  <c r="R55" i="67"/>
  <c r="S55" i="67"/>
  <c r="T55" i="67"/>
  <c r="U55" i="67"/>
  <c r="V55" i="67"/>
  <c r="W55" i="67"/>
  <c r="X55" i="67"/>
  <c r="Y55" i="67"/>
  <c r="C57" i="67"/>
  <c r="D57" i="67"/>
  <c r="E57" i="67"/>
  <c r="F57" i="67"/>
  <c r="G57" i="67"/>
  <c r="H57" i="67"/>
  <c r="I57" i="67"/>
  <c r="J57" i="67"/>
  <c r="K57" i="67"/>
  <c r="L57" i="67"/>
  <c r="M57" i="67"/>
  <c r="N57" i="67"/>
  <c r="O57" i="67"/>
  <c r="P57" i="67"/>
  <c r="Q57" i="67"/>
  <c r="R57" i="67"/>
  <c r="S57" i="67"/>
  <c r="T57" i="67"/>
  <c r="U57" i="67"/>
  <c r="V57" i="67"/>
  <c r="W57" i="67"/>
  <c r="X57" i="67"/>
  <c r="Y57" i="67"/>
  <c r="C58" i="67"/>
  <c r="D58" i="67"/>
  <c r="E58" i="67"/>
  <c r="F58" i="67"/>
  <c r="G58" i="67"/>
  <c r="H58" i="67"/>
  <c r="I58" i="67"/>
  <c r="J58" i="67"/>
  <c r="K58" i="67"/>
  <c r="L58" i="67"/>
  <c r="M58" i="67"/>
  <c r="N58" i="67"/>
  <c r="O58" i="67"/>
  <c r="P58" i="67"/>
  <c r="Q58" i="67"/>
  <c r="R58" i="67"/>
  <c r="S58" i="67"/>
  <c r="T58" i="67"/>
  <c r="U58" i="67"/>
  <c r="V58" i="67"/>
  <c r="W58" i="67"/>
  <c r="X58" i="67"/>
  <c r="Y58" i="67"/>
  <c r="C59" i="67"/>
  <c r="D59" i="67"/>
  <c r="E59" i="67"/>
  <c r="F59" i="67"/>
  <c r="G59" i="67"/>
  <c r="H59" i="67"/>
  <c r="I59" i="67"/>
  <c r="J59" i="67"/>
  <c r="K59" i="67"/>
  <c r="L59" i="67"/>
  <c r="M59" i="67"/>
  <c r="N59" i="67"/>
  <c r="O59" i="67"/>
  <c r="P59" i="67"/>
  <c r="Q59" i="67"/>
  <c r="R59" i="67"/>
  <c r="S59" i="67"/>
  <c r="T59" i="67"/>
  <c r="U59" i="67"/>
  <c r="V59" i="67"/>
  <c r="W59" i="67"/>
  <c r="X59" i="67"/>
  <c r="Y59" i="67"/>
  <c r="C60" i="67"/>
  <c r="D60" i="67"/>
  <c r="E60" i="67"/>
  <c r="F60" i="67"/>
  <c r="G60" i="67"/>
  <c r="H60" i="67"/>
  <c r="I60" i="67"/>
  <c r="J60" i="67"/>
  <c r="K60" i="67"/>
  <c r="L60" i="67"/>
  <c r="M60" i="67"/>
  <c r="N60" i="67"/>
  <c r="O60" i="67"/>
  <c r="P60" i="67"/>
  <c r="Q60" i="67"/>
  <c r="R60" i="67"/>
  <c r="S60" i="67"/>
  <c r="T60" i="67"/>
  <c r="U60" i="67"/>
  <c r="V60" i="67"/>
  <c r="W60" i="67"/>
  <c r="X60" i="67"/>
  <c r="Y60" i="67"/>
  <c r="B43" i="67"/>
  <c r="B44" i="67"/>
  <c r="B45" i="67"/>
  <c r="B46" i="67"/>
  <c r="B47" i="67"/>
  <c r="B48" i="67"/>
  <c r="B49" i="67"/>
  <c r="B50" i="67"/>
  <c r="B51" i="67"/>
  <c r="B52" i="67"/>
  <c r="B53" i="67"/>
  <c r="B55" i="67"/>
  <c r="B57" i="67"/>
  <c r="B58" i="67"/>
  <c r="B59" i="67"/>
  <c r="B60" i="67"/>
  <c r="B42" i="67"/>
  <c r="R8" i="67" l="1" a="1"/>
  <c r="R8" i="67" s="1"/>
  <c r="I8" i="67" a="1"/>
  <c r="I8" i="67" s="1"/>
  <c r="B8" i="67" a="1"/>
  <c r="B8" i="67" s="1"/>
  <c r="Q8" i="67" a="1"/>
  <c r="Q8" i="67" s="1"/>
  <c r="O8" i="67" a="1"/>
  <c r="O8" i="67" s="1"/>
  <c r="G8" i="67" a="1"/>
  <c r="G8" i="67" s="1"/>
  <c r="U8" i="67" a="1"/>
  <c r="U8" i="67" s="1"/>
  <c r="M8" i="67" a="1"/>
  <c r="M8" i="67" s="1"/>
  <c r="L8" i="67" a="1"/>
  <c r="L8" i="67" s="1"/>
  <c r="T8" i="67" a="1"/>
  <c r="T8" i="67" s="1"/>
  <c r="D8" i="67" a="1"/>
  <c r="D8" i="67" s="1"/>
  <c r="S8" i="67" a="1"/>
  <c r="S8" i="67" s="1"/>
  <c r="K8" i="67" a="1"/>
  <c r="K8" i="67" s="1"/>
  <c r="H8" i="67" a="1"/>
  <c r="H8" i="67" s="1"/>
  <c r="P8" i="67" a="1"/>
  <c r="P8" i="67" s="1"/>
  <c r="V8" i="67" a="1"/>
  <c r="V8" i="67" s="1"/>
  <c r="N8" i="67" a="1"/>
  <c r="N8" i="67" s="1"/>
  <c r="F8" i="67" a="1"/>
  <c r="F8" i="67" s="1"/>
  <c r="E8" i="67" a="1"/>
  <c r="E8" i="67" s="1"/>
  <c r="C8" i="67" a="1"/>
  <c r="C8" i="67" s="1"/>
  <c r="AD5" i="78"/>
  <c r="B11" i="87" s="1"/>
  <c r="F26" i="74"/>
  <c r="AD4" i="78"/>
  <c r="B26" i="74"/>
  <c r="AB5" i="78"/>
  <c r="B13" i="87" s="1"/>
  <c r="F28" i="74"/>
  <c r="AB4" i="78"/>
  <c r="B28" i="74"/>
  <c r="F29" i="71"/>
  <c r="O6" i="71"/>
  <c r="E29" i="71"/>
  <c r="N6" i="71"/>
  <c r="D29" i="71"/>
  <c r="M6" i="71"/>
  <c r="D57" i="71"/>
  <c r="M10" i="71"/>
  <c r="E57" i="71"/>
  <c r="N10" i="71"/>
  <c r="F57" i="71"/>
  <c r="O10" i="71"/>
  <c r="G29" i="71"/>
  <c r="P6" i="71"/>
  <c r="G57" i="71"/>
  <c r="P10" i="71"/>
  <c r="X58" i="68"/>
  <c r="Y58" i="68" s="1"/>
  <c r="X57" i="68"/>
  <c r="Y57" i="68" s="1"/>
  <c r="X56" i="68"/>
  <c r="Y56" i="68" s="1"/>
  <c r="X55" i="68"/>
  <c r="Y55" i="68" s="1"/>
  <c r="X54" i="68"/>
  <c r="Y54" i="68" s="1"/>
  <c r="X53" i="68"/>
  <c r="Y53" i="68" s="1"/>
  <c r="X52" i="68"/>
  <c r="Y52" i="68" s="1"/>
  <c r="X51" i="68"/>
  <c r="Y51" i="68" s="1"/>
  <c r="X50" i="68"/>
  <c r="Y50" i="68" s="1"/>
  <c r="X49" i="68"/>
  <c r="Y49" i="68" s="1"/>
  <c r="X48" i="68"/>
  <c r="Y48" i="68" s="1"/>
  <c r="X47" i="68"/>
  <c r="Y47" i="68" s="1"/>
  <c r="X46" i="68"/>
  <c r="Y46" i="68" s="1"/>
  <c r="X45" i="68"/>
  <c r="Y45" i="68" s="1"/>
  <c r="X44" i="68"/>
  <c r="Y44" i="68" s="1"/>
  <c r="X43" i="68"/>
  <c r="Y43" i="68" s="1"/>
  <c r="X42" i="68"/>
  <c r="Y42" i="68" s="1"/>
  <c r="X41" i="68"/>
  <c r="Y41" i="68" s="1"/>
  <c r="X40" i="68"/>
  <c r="Y40" i="68" s="1"/>
  <c r="X39" i="68"/>
  <c r="Y39" i="68" s="1"/>
  <c r="X38" i="68"/>
  <c r="Y38" i="68" s="1"/>
  <c r="X30" i="68"/>
  <c r="Y30" i="68" s="1"/>
  <c r="X29" i="68"/>
  <c r="Y29" i="68" s="1"/>
  <c r="X28" i="68"/>
  <c r="Y28" i="68" s="1"/>
  <c r="X27" i="68"/>
  <c r="Y27" i="68" s="1"/>
  <c r="X26" i="68"/>
  <c r="Y26" i="68" s="1"/>
  <c r="X25" i="68"/>
  <c r="Y25" i="68" s="1"/>
  <c r="X24" i="68"/>
  <c r="Y24" i="68" s="1"/>
  <c r="X23" i="68"/>
  <c r="Y23" i="68" s="1"/>
  <c r="X22" i="68"/>
  <c r="Y22" i="68" s="1"/>
  <c r="X21" i="68"/>
  <c r="Y21" i="68" s="1"/>
  <c r="X20" i="68"/>
  <c r="Y20" i="68" s="1"/>
  <c r="X19" i="68"/>
  <c r="Y19" i="68" s="1"/>
  <c r="X18" i="68"/>
  <c r="Y18" i="68" s="1"/>
  <c r="X17" i="68"/>
  <c r="Y17" i="68" s="1"/>
  <c r="X16" i="68"/>
  <c r="Y16" i="68" s="1"/>
  <c r="X15" i="68"/>
  <c r="Y15" i="68" s="1"/>
  <c r="X14" i="68"/>
  <c r="Y14" i="68" s="1"/>
  <c r="X13" i="68"/>
  <c r="Y13" i="68" s="1"/>
  <c r="X12" i="68"/>
  <c r="Y12" i="68" s="1"/>
  <c r="X11" i="68"/>
  <c r="Y11" i="68" s="1"/>
  <c r="X10" i="68"/>
  <c r="Y10" i="68" s="1"/>
  <c r="C4" i="68" a="1"/>
  <c r="C4" i="68" s="1"/>
  <c r="D4" i="68" a="1"/>
  <c r="D4" i="68" s="1"/>
  <c r="E4" i="68" a="1"/>
  <c r="E4" i="68" s="1"/>
  <c r="F4" i="68" a="1"/>
  <c r="F4" i="68" s="1"/>
  <c r="G4" i="68" a="1"/>
  <c r="G4" i="68" s="1"/>
  <c r="H4" i="68" a="1"/>
  <c r="H4" i="68" s="1"/>
  <c r="I4" i="68" a="1"/>
  <c r="I4" i="68" s="1"/>
  <c r="J4" i="68" a="1"/>
  <c r="J4" i="68" s="1"/>
  <c r="K4" i="68" a="1"/>
  <c r="K4" i="68" s="1"/>
  <c r="L4" i="68" a="1"/>
  <c r="L4" i="68" s="1"/>
  <c r="M4" i="68" a="1"/>
  <c r="M4" i="68" s="1"/>
  <c r="N4" i="68" a="1"/>
  <c r="N4" i="68" s="1"/>
  <c r="O4" i="68" a="1"/>
  <c r="O4" i="68" s="1"/>
  <c r="P4" i="68" a="1"/>
  <c r="P4" i="68" s="1"/>
  <c r="Q4" i="68" a="1"/>
  <c r="Q4" i="68" s="1"/>
  <c r="R4" i="68" a="1"/>
  <c r="R4" i="68" s="1"/>
  <c r="S4" i="68" a="1"/>
  <c r="S4" i="68" s="1"/>
  <c r="B110" i="83" s="1"/>
  <c r="C6" i="68" a="1"/>
  <c r="C6" i="68" s="1"/>
  <c r="D6" i="68" a="1"/>
  <c r="D6" i="68" s="1"/>
  <c r="E6" i="68" a="1"/>
  <c r="E6" i="68" s="1"/>
  <c r="F6" i="68" a="1"/>
  <c r="F6" i="68" s="1"/>
  <c r="G6" i="68" a="1"/>
  <c r="G6" i="68" s="1"/>
  <c r="H6" i="68" a="1"/>
  <c r="H6" i="68" s="1"/>
  <c r="I6" i="68" a="1"/>
  <c r="I6" i="68" s="1"/>
  <c r="J6" i="68" a="1"/>
  <c r="J6" i="68" s="1"/>
  <c r="K6" i="68" a="1"/>
  <c r="K6" i="68" s="1"/>
  <c r="L6" i="68" a="1"/>
  <c r="L6" i="68" s="1"/>
  <c r="M6" i="68" a="1"/>
  <c r="M6" i="68" s="1"/>
  <c r="N6" i="68" a="1"/>
  <c r="N6" i="68" s="1"/>
  <c r="O6" i="68" a="1"/>
  <c r="O6" i="68" s="1"/>
  <c r="P6" i="68" a="1"/>
  <c r="P6" i="68" s="1"/>
  <c r="Q6" i="68" a="1"/>
  <c r="Q6" i="68" s="1"/>
  <c r="R6" i="68" a="1"/>
  <c r="R6" i="68" s="1"/>
  <c r="S6" i="68" a="1"/>
  <c r="S6" i="68" s="1"/>
  <c r="B111" i="83" s="1"/>
  <c r="B6" i="68" a="1"/>
  <c r="B6" i="68" s="1"/>
  <c r="U7" i="68" s="1"/>
  <c r="B4" i="68" a="1"/>
  <c r="B4" i="68" s="1"/>
  <c r="A3" i="68" a="1"/>
  <c r="A3" i="68" s="1"/>
  <c r="A2" i="68" s="1"/>
  <c r="C3" i="68"/>
  <c r="D3" i="68"/>
  <c r="E3" i="68"/>
  <c r="F3" i="68"/>
  <c r="G3" i="68"/>
  <c r="H3" i="68"/>
  <c r="I3" i="68"/>
  <c r="J3" i="68"/>
  <c r="K3" i="68"/>
  <c r="L3" i="68"/>
  <c r="M3" i="68"/>
  <c r="N3" i="68"/>
  <c r="O3" i="68"/>
  <c r="P3" i="68"/>
  <c r="Q3" i="68"/>
  <c r="R3" i="68"/>
  <c r="S3" i="68"/>
  <c r="B3" i="68"/>
  <c r="D137" i="66"/>
  <c r="C137" i="66"/>
  <c r="B137" i="66"/>
  <c r="D136" i="66"/>
  <c r="C136" i="66"/>
  <c r="B136" i="66"/>
  <c r="D135" i="66"/>
  <c r="C135" i="66"/>
  <c r="B135" i="66"/>
  <c r="D134" i="66"/>
  <c r="C134" i="66"/>
  <c r="B134" i="66"/>
  <c r="D110" i="66"/>
  <c r="C110" i="66"/>
  <c r="B110" i="66"/>
  <c r="D109" i="66"/>
  <c r="C109" i="66"/>
  <c r="B109" i="66"/>
  <c r="D108" i="66"/>
  <c r="C108" i="66"/>
  <c r="B108" i="66"/>
  <c r="D107" i="66"/>
  <c r="C107" i="66"/>
  <c r="B107" i="66"/>
  <c r="D83" i="66"/>
  <c r="C83" i="66"/>
  <c r="B83" i="66"/>
  <c r="D82" i="66"/>
  <c r="C82" i="66"/>
  <c r="B82" i="66"/>
  <c r="D81" i="66"/>
  <c r="C81" i="66"/>
  <c r="B81" i="66"/>
  <c r="D80" i="66"/>
  <c r="C80" i="66"/>
  <c r="B80" i="66"/>
  <c r="D56" i="66"/>
  <c r="C56" i="66"/>
  <c r="B56" i="66"/>
  <c r="D55" i="66"/>
  <c r="C55" i="66"/>
  <c r="B55" i="66"/>
  <c r="D54" i="66"/>
  <c r="C54" i="66"/>
  <c r="B54" i="66"/>
  <c r="D53" i="66"/>
  <c r="C53" i="66"/>
  <c r="B53" i="66"/>
  <c r="P33" i="67"/>
  <c r="P61" i="67" s="1"/>
  <c r="Q33" i="67"/>
  <c r="Q61" i="67" s="1"/>
  <c r="R33" i="67"/>
  <c r="R61" i="67" s="1"/>
  <c r="S33" i="67"/>
  <c r="S61" i="67" s="1"/>
  <c r="T33" i="67"/>
  <c r="T61" i="67" s="1"/>
  <c r="U33" i="67"/>
  <c r="U61" i="67" s="1"/>
  <c r="V33" i="67"/>
  <c r="V61" i="67" s="1"/>
  <c r="W33" i="67"/>
  <c r="W61" i="67" s="1"/>
  <c r="X33" i="67"/>
  <c r="X61" i="67" s="1"/>
  <c r="Y33" i="67"/>
  <c r="Y61" i="67" s="1"/>
  <c r="P34" i="67"/>
  <c r="P62" i="67" s="1"/>
  <c r="Q34" i="67"/>
  <c r="Q62" i="67" s="1"/>
  <c r="R34" i="67"/>
  <c r="R62" i="67" s="1"/>
  <c r="S34" i="67"/>
  <c r="S62" i="67" s="1"/>
  <c r="T34" i="67"/>
  <c r="T62" i="67" s="1"/>
  <c r="U34" i="67"/>
  <c r="U62" i="67" s="1"/>
  <c r="V34" i="67"/>
  <c r="V62" i="67" s="1"/>
  <c r="W34" i="67"/>
  <c r="W62" i="67" s="1"/>
  <c r="X34" i="67"/>
  <c r="X62" i="67" s="1"/>
  <c r="Y34" i="67"/>
  <c r="Y62" i="67" s="1"/>
  <c r="P35" i="67"/>
  <c r="P63" i="67" s="1"/>
  <c r="Q35" i="67"/>
  <c r="Q63" i="67" s="1"/>
  <c r="R35" i="67"/>
  <c r="R63" i="67" s="1"/>
  <c r="S35" i="67"/>
  <c r="S63" i="67" s="1"/>
  <c r="T35" i="67"/>
  <c r="T63" i="67" s="1"/>
  <c r="U35" i="67"/>
  <c r="U63" i="67" s="1"/>
  <c r="V35" i="67"/>
  <c r="V63" i="67" s="1"/>
  <c r="W35" i="67"/>
  <c r="W63" i="67" s="1"/>
  <c r="X35" i="67"/>
  <c r="X63" i="67" s="1"/>
  <c r="Y35" i="67"/>
  <c r="Y63" i="67" s="1"/>
  <c r="P36" i="67"/>
  <c r="P64" i="67" s="1"/>
  <c r="Q36" i="67"/>
  <c r="Q64" i="67" s="1"/>
  <c r="R36" i="67"/>
  <c r="R64" i="67" s="1"/>
  <c r="S36" i="67"/>
  <c r="S64" i="67" s="1"/>
  <c r="T36" i="67"/>
  <c r="T64" i="67" s="1"/>
  <c r="U36" i="67"/>
  <c r="U64" i="67" s="1"/>
  <c r="V36" i="67"/>
  <c r="V64" i="67" s="1"/>
  <c r="W36" i="67"/>
  <c r="W64" i="67" s="1"/>
  <c r="X36" i="67"/>
  <c r="X64" i="67" s="1"/>
  <c r="Y36" i="67"/>
  <c r="Y64" i="67" s="1"/>
  <c r="C26" i="67"/>
  <c r="C54" i="67" s="1"/>
  <c r="D54" i="67"/>
  <c r="E54" i="67"/>
  <c r="F54" i="67"/>
  <c r="G54" i="67"/>
  <c r="H54" i="67"/>
  <c r="I54" i="67"/>
  <c r="J54" i="67"/>
  <c r="K54" i="67"/>
  <c r="L54" i="67"/>
  <c r="M54" i="67"/>
  <c r="N54" i="67"/>
  <c r="O54" i="67"/>
  <c r="P54" i="67"/>
  <c r="Q54" i="67"/>
  <c r="R54" i="67"/>
  <c r="S54" i="67"/>
  <c r="T54" i="67"/>
  <c r="U54" i="67"/>
  <c r="V54" i="67"/>
  <c r="W54" i="67"/>
  <c r="X54" i="67"/>
  <c r="Y54" i="67"/>
  <c r="B26" i="67"/>
  <c r="B54" i="67" s="1"/>
  <c r="O36" i="67"/>
  <c r="O64" i="67" s="1"/>
  <c r="N36" i="67"/>
  <c r="N64" i="67" s="1"/>
  <c r="M36" i="67"/>
  <c r="M64" i="67" s="1"/>
  <c r="L36" i="67"/>
  <c r="L64" i="67" s="1"/>
  <c r="K36" i="67"/>
  <c r="K64" i="67" s="1"/>
  <c r="J36" i="67"/>
  <c r="J64" i="67" s="1"/>
  <c r="I36" i="67"/>
  <c r="I64" i="67" s="1"/>
  <c r="H36" i="67"/>
  <c r="H64" i="67" s="1"/>
  <c r="G36" i="67"/>
  <c r="G64" i="67" s="1"/>
  <c r="F36" i="67"/>
  <c r="F64" i="67" s="1"/>
  <c r="E36" i="67"/>
  <c r="E64" i="67" s="1"/>
  <c r="D36" i="67"/>
  <c r="D64" i="67" s="1"/>
  <c r="C36" i="67"/>
  <c r="C64" i="67" s="1"/>
  <c r="B36" i="67"/>
  <c r="B64" i="67" s="1"/>
  <c r="O35" i="67"/>
  <c r="O63" i="67" s="1"/>
  <c r="N35" i="67"/>
  <c r="N63" i="67" s="1"/>
  <c r="M35" i="67"/>
  <c r="M63" i="67" s="1"/>
  <c r="L35" i="67"/>
  <c r="L63" i="67" s="1"/>
  <c r="K35" i="67"/>
  <c r="K63" i="67" s="1"/>
  <c r="J35" i="67"/>
  <c r="J63" i="67" s="1"/>
  <c r="I35" i="67"/>
  <c r="I63" i="67" s="1"/>
  <c r="H35" i="67"/>
  <c r="H63" i="67" s="1"/>
  <c r="G35" i="67"/>
  <c r="G63" i="67" s="1"/>
  <c r="F35" i="67"/>
  <c r="F63" i="67" s="1"/>
  <c r="E35" i="67"/>
  <c r="E63" i="67" s="1"/>
  <c r="D35" i="67"/>
  <c r="D63" i="67" s="1"/>
  <c r="C35" i="67"/>
  <c r="C63" i="67" s="1"/>
  <c r="B35" i="67"/>
  <c r="B63" i="67" s="1"/>
  <c r="O34" i="67"/>
  <c r="O62" i="67" s="1"/>
  <c r="N34" i="67"/>
  <c r="N62" i="67" s="1"/>
  <c r="M34" i="67"/>
  <c r="M62" i="67" s="1"/>
  <c r="L34" i="67"/>
  <c r="L62" i="67" s="1"/>
  <c r="K34" i="67"/>
  <c r="K62" i="67" s="1"/>
  <c r="J34" i="67"/>
  <c r="J62" i="67" s="1"/>
  <c r="I34" i="67"/>
  <c r="I62" i="67" s="1"/>
  <c r="H34" i="67"/>
  <c r="H62" i="67" s="1"/>
  <c r="G34" i="67"/>
  <c r="G62" i="67" s="1"/>
  <c r="F34" i="67"/>
  <c r="F62" i="67" s="1"/>
  <c r="E34" i="67"/>
  <c r="E62" i="67" s="1"/>
  <c r="D34" i="67"/>
  <c r="D62" i="67" s="1"/>
  <c r="C34" i="67"/>
  <c r="C62" i="67" s="1"/>
  <c r="B34" i="67"/>
  <c r="B62" i="67" s="1"/>
  <c r="O33" i="67"/>
  <c r="O61" i="67" s="1"/>
  <c r="N33" i="67"/>
  <c r="N61" i="67" s="1"/>
  <c r="M33" i="67"/>
  <c r="M61" i="67" s="1"/>
  <c r="L33" i="67"/>
  <c r="L61" i="67" s="1"/>
  <c r="K33" i="67"/>
  <c r="K61" i="67" s="1"/>
  <c r="J33" i="67"/>
  <c r="J61" i="67" s="1"/>
  <c r="I33" i="67"/>
  <c r="I61" i="67" s="1"/>
  <c r="H33" i="67"/>
  <c r="H61" i="67" s="1"/>
  <c r="G33" i="67"/>
  <c r="G61" i="67" s="1"/>
  <c r="F33" i="67"/>
  <c r="F61" i="67" s="1"/>
  <c r="E33" i="67"/>
  <c r="E61" i="67" s="1"/>
  <c r="D33" i="67"/>
  <c r="D61" i="67" s="1"/>
  <c r="C33" i="67"/>
  <c r="C61" i="67" s="1"/>
  <c r="B33" i="67"/>
  <c r="B61" i="67" s="1"/>
  <c r="C3" i="64" a="1"/>
  <c r="C3" i="64" s="1"/>
  <c r="C5" i="65" s="1"/>
  <c r="D3" i="64" a="1"/>
  <c r="D3" i="64" s="1"/>
  <c r="D5" i="65" s="1"/>
  <c r="E3" i="64" a="1"/>
  <c r="E3" i="64" s="1"/>
  <c r="E5" i="65" s="1"/>
  <c r="F3" i="64" a="1"/>
  <c r="F3" i="64" s="1"/>
  <c r="F5" i="65" s="1"/>
  <c r="G3" i="64" a="1"/>
  <c r="G3" i="64" s="1"/>
  <c r="G5" i="65" s="1"/>
  <c r="H3" i="64" a="1"/>
  <c r="H3" i="64" s="1"/>
  <c r="H5" i="65" s="1"/>
  <c r="I3" i="64" a="1"/>
  <c r="I3" i="64" s="1"/>
  <c r="I5" i="65" s="1"/>
  <c r="J3" i="64" a="1"/>
  <c r="J3" i="64" s="1"/>
  <c r="J5" i="65" s="1"/>
  <c r="K3" i="64" a="1"/>
  <c r="K3" i="64" s="1"/>
  <c r="K5" i="65" s="1"/>
  <c r="L3" i="64" a="1"/>
  <c r="L3" i="64" s="1"/>
  <c r="L5" i="65" s="1"/>
  <c r="M3" i="64" a="1"/>
  <c r="M3" i="64" s="1"/>
  <c r="M5" i="65" s="1"/>
  <c r="N3" i="64" a="1"/>
  <c r="N3" i="64" s="1"/>
  <c r="N5" i="65" s="1"/>
  <c r="O3" i="64" a="1"/>
  <c r="O3" i="64" s="1"/>
  <c r="B3" i="64" a="1"/>
  <c r="B3" i="64" s="1"/>
  <c r="B5" i="65" s="1"/>
  <c r="C2" i="64"/>
  <c r="D2" i="64"/>
  <c r="E2" i="64"/>
  <c r="F2" i="64"/>
  <c r="G2" i="64"/>
  <c r="H2" i="64"/>
  <c r="I2" i="64"/>
  <c r="J2" i="64"/>
  <c r="K2" i="64"/>
  <c r="L2" i="64"/>
  <c r="M2" i="64"/>
  <c r="N2" i="64"/>
  <c r="O2" i="64"/>
  <c r="B2" i="64"/>
  <c r="A2" i="64" a="1"/>
  <c r="A2" i="64" s="1"/>
  <c r="A8" i="83" s="1"/>
  <c r="A59" i="83" s="1"/>
  <c r="A3" i="65" a="1"/>
  <c r="A3" i="65" s="1"/>
  <c r="C7" i="65" a="1"/>
  <c r="C7" i="65" s="1"/>
  <c r="D7" i="65" a="1"/>
  <c r="D7" i="65" s="1"/>
  <c r="E7" i="65" a="1"/>
  <c r="E7" i="65" s="1"/>
  <c r="F7" i="65" a="1"/>
  <c r="F7" i="65" s="1"/>
  <c r="G7" i="65" a="1"/>
  <c r="G7" i="65" s="1"/>
  <c r="H7" i="65" a="1"/>
  <c r="H7" i="65" s="1"/>
  <c r="I7" i="65" a="1"/>
  <c r="I7" i="65" s="1"/>
  <c r="J7" i="65" a="1"/>
  <c r="J7" i="65" s="1"/>
  <c r="K7" i="65" a="1"/>
  <c r="K7" i="65" s="1"/>
  <c r="L7" i="65" a="1"/>
  <c r="L7" i="65" s="1"/>
  <c r="M7" i="65" a="1"/>
  <c r="M7" i="65" s="1"/>
  <c r="N7" i="65" a="1"/>
  <c r="N7" i="65" s="1"/>
  <c r="O7" i="65" a="1"/>
  <c r="O7" i="65" s="1"/>
  <c r="T7" i="65" s="1"/>
  <c r="C8" i="65" a="1"/>
  <c r="C8" i="65" s="1"/>
  <c r="D8" i="65" a="1"/>
  <c r="D8" i="65" s="1"/>
  <c r="E8" i="65" a="1"/>
  <c r="E8" i="65" s="1"/>
  <c r="F8" i="65" a="1"/>
  <c r="F8" i="65" s="1"/>
  <c r="G8" i="65" a="1"/>
  <c r="G8" i="65" s="1"/>
  <c r="H8" i="65" a="1"/>
  <c r="H8" i="65" s="1"/>
  <c r="I8" i="65" a="1"/>
  <c r="I8" i="65" s="1"/>
  <c r="J8" i="65" a="1"/>
  <c r="J8" i="65" s="1"/>
  <c r="K8" i="65" a="1"/>
  <c r="K8" i="65" s="1"/>
  <c r="L8" i="65" a="1"/>
  <c r="L8" i="65" s="1"/>
  <c r="M8" i="65" a="1"/>
  <c r="M8" i="65" s="1"/>
  <c r="N8" i="65" a="1"/>
  <c r="N8" i="65" s="1"/>
  <c r="O8" i="65" a="1"/>
  <c r="O8" i="65" s="1"/>
  <c r="T8" i="65" s="1"/>
  <c r="C9" i="65" a="1"/>
  <c r="C9" i="65" s="1"/>
  <c r="D9" i="65" a="1"/>
  <c r="D9" i="65" s="1"/>
  <c r="E9" i="65" a="1"/>
  <c r="E9" i="65" s="1"/>
  <c r="F9" i="65" a="1"/>
  <c r="F9" i="65" s="1"/>
  <c r="G9" i="65" a="1"/>
  <c r="G9" i="65" s="1"/>
  <c r="H9" i="65" a="1"/>
  <c r="H9" i="65" s="1"/>
  <c r="I9" i="65" a="1"/>
  <c r="I9" i="65" s="1"/>
  <c r="J9" i="65" a="1"/>
  <c r="J9" i="65" s="1"/>
  <c r="K9" i="65" a="1"/>
  <c r="K9" i="65" s="1"/>
  <c r="L9" i="65" a="1"/>
  <c r="L9" i="65" s="1"/>
  <c r="M9" i="65" a="1"/>
  <c r="M9" i="65" s="1"/>
  <c r="N9" i="65" a="1"/>
  <c r="N9" i="65" s="1"/>
  <c r="O9" i="65" a="1"/>
  <c r="O9" i="65" s="1"/>
  <c r="T9" i="65" s="1"/>
  <c r="C10" i="65" a="1"/>
  <c r="C10" i="65" s="1"/>
  <c r="D10" i="65" a="1"/>
  <c r="D10" i="65" s="1"/>
  <c r="E10" i="65" a="1"/>
  <c r="E10" i="65" s="1"/>
  <c r="F10" i="65" a="1"/>
  <c r="F10" i="65" s="1"/>
  <c r="G10" i="65" a="1"/>
  <c r="G10" i="65" s="1"/>
  <c r="H10" i="65" a="1"/>
  <c r="H10" i="65" s="1"/>
  <c r="I10" i="65" a="1"/>
  <c r="I10" i="65" s="1"/>
  <c r="J10" i="65" a="1"/>
  <c r="J10" i="65" s="1"/>
  <c r="K10" i="65" a="1"/>
  <c r="K10" i="65" s="1"/>
  <c r="L10" i="65" a="1"/>
  <c r="L10" i="65" s="1"/>
  <c r="M10" i="65" a="1"/>
  <c r="M10" i="65" s="1"/>
  <c r="N10" i="65" a="1"/>
  <c r="N10" i="65" s="1"/>
  <c r="O10" i="65" a="1"/>
  <c r="O10" i="65" s="1"/>
  <c r="T10" i="65" s="1"/>
  <c r="C11" i="65" a="1"/>
  <c r="C11" i="65" s="1"/>
  <c r="D11" i="65" a="1"/>
  <c r="D11" i="65" s="1"/>
  <c r="E11" i="65" a="1"/>
  <c r="E11" i="65" s="1"/>
  <c r="F11" i="65" a="1"/>
  <c r="F11" i="65" s="1"/>
  <c r="G11" i="65" a="1"/>
  <c r="G11" i="65" s="1"/>
  <c r="H11" i="65" a="1"/>
  <c r="H11" i="65" s="1"/>
  <c r="I11" i="65" a="1"/>
  <c r="I11" i="65" s="1"/>
  <c r="J11" i="65" a="1"/>
  <c r="J11" i="65" s="1"/>
  <c r="K11" i="65" a="1"/>
  <c r="K11" i="65" s="1"/>
  <c r="L11" i="65" a="1"/>
  <c r="L11" i="65" s="1"/>
  <c r="M11" i="65" a="1"/>
  <c r="M11" i="65" s="1"/>
  <c r="N11" i="65" a="1"/>
  <c r="N11" i="65" s="1"/>
  <c r="O11" i="65" a="1"/>
  <c r="O11" i="65" s="1"/>
  <c r="T11" i="65" s="1"/>
  <c r="C12" i="65" a="1"/>
  <c r="C12" i="65" s="1"/>
  <c r="D12" i="65" a="1"/>
  <c r="D12" i="65" s="1"/>
  <c r="E12" i="65" a="1"/>
  <c r="E12" i="65" s="1"/>
  <c r="F12" i="65" a="1"/>
  <c r="F12" i="65" s="1"/>
  <c r="G12" i="65" a="1"/>
  <c r="G12" i="65" s="1"/>
  <c r="H12" i="65" a="1"/>
  <c r="H12" i="65" s="1"/>
  <c r="I12" i="65" a="1"/>
  <c r="I12" i="65" s="1"/>
  <c r="J12" i="65" a="1"/>
  <c r="J12" i="65" s="1"/>
  <c r="K12" i="65" a="1"/>
  <c r="K12" i="65" s="1"/>
  <c r="L12" i="65" a="1"/>
  <c r="L12" i="65" s="1"/>
  <c r="M12" i="65" a="1"/>
  <c r="M12" i="65" s="1"/>
  <c r="N12" i="65" a="1"/>
  <c r="N12" i="65" s="1"/>
  <c r="O12" i="65" a="1"/>
  <c r="O12" i="65" s="1"/>
  <c r="T12" i="65" s="1"/>
  <c r="C13" i="65" a="1"/>
  <c r="C13" i="65" s="1"/>
  <c r="D13" i="65" a="1"/>
  <c r="D13" i="65" s="1"/>
  <c r="E13" i="65" a="1"/>
  <c r="E13" i="65" s="1"/>
  <c r="F13" i="65" a="1"/>
  <c r="F13" i="65" s="1"/>
  <c r="G13" i="65" a="1"/>
  <c r="G13" i="65" s="1"/>
  <c r="H13" i="65" a="1"/>
  <c r="H13" i="65" s="1"/>
  <c r="I13" i="65" a="1"/>
  <c r="I13" i="65" s="1"/>
  <c r="J13" i="65" a="1"/>
  <c r="J13" i="65" s="1"/>
  <c r="K13" i="65" a="1"/>
  <c r="K13" i="65" s="1"/>
  <c r="L13" i="65" a="1"/>
  <c r="L13" i="65" s="1"/>
  <c r="M13" i="65" a="1"/>
  <c r="M13" i="65" s="1"/>
  <c r="N13" i="65" a="1"/>
  <c r="N13" i="65" s="1"/>
  <c r="O13" i="65" a="1"/>
  <c r="O13" i="65" s="1"/>
  <c r="T13" i="65" s="1"/>
  <c r="C14" i="65" a="1"/>
  <c r="C14" i="65" s="1"/>
  <c r="D14" i="65" a="1"/>
  <c r="D14" i="65" s="1"/>
  <c r="E14" i="65" a="1"/>
  <c r="E14" i="65" s="1"/>
  <c r="F14" i="65" a="1"/>
  <c r="F14" i="65" s="1"/>
  <c r="G14" i="65" a="1"/>
  <c r="G14" i="65" s="1"/>
  <c r="H14" i="65" a="1"/>
  <c r="H14" i="65" s="1"/>
  <c r="I14" i="65" a="1"/>
  <c r="I14" i="65" s="1"/>
  <c r="J14" i="65" a="1"/>
  <c r="J14" i="65" s="1"/>
  <c r="K14" i="65" a="1"/>
  <c r="K14" i="65" s="1"/>
  <c r="L14" i="65" a="1"/>
  <c r="L14" i="65" s="1"/>
  <c r="M14" i="65" a="1"/>
  <c r="M14" i="65" s="1"/>
  <c r="N14" i="65" a="1"/>
  <c r="N14" i="65" s="1"/>
  <c r="O14" i="65" a="1"/>
  <c r="O14" i="65" s="1"/>
  <c r="T14" i="65" s="1"/>
  <c r="C15" i="65" a="1"/>
  <c r="C15" i="65" s="1"/>
  <c r="D15" i="65" a="1"/>
  <c r="D15" i="65" s="1"/>
  <c r="E15" i="65" a="1"/>
  <c r="E15" i="65" s="1"/>
  <c r="F15" i="65" a="1"/>
  <c r="F15" i="65" s="1"/>
  <c r="G15" i="65" a="1"/>
  <c r="G15" i="65" s="1"/>
  <c r="H15" i="65" a="1"/>
  <c r="H15" i="65" s="1"/>
  <c r="I15" i="65" a="1"/>
  <c r="I15" i="65" s="1"/>
  <c r="J15" i="65" a="1"/>
  <c r="J15" i="65" s="1"/>
  <c r="K15" i="65" a="1"/>
  <c r="K15" i="65" s="1"/>
  <c r="L15" i="65" a="1"/>
  <c r="L15" i="65" s="1"/>
  <c r="M15" i="65" a="1"/>
  <c r="M15" i="65" s="1"/>
  <c r="N15" i="65" a="1"/>
  <c r="N15" i="65" s="1"/>
  <c r="O15" i="65" a="1"/>
  <c r="O15" i="65" s="1"/>
  <c r="T15" i="65" s="1"/>
  <c r="C16" i="65" a="1"/>
  <c r="C16" i="65" s="1"/>
  <c r="D16" i="65" a="1"/>
  <c r="D16" i="65" s="1"/>
  <c r="E16" i="65" a="1"/>
  <c r="E16" i="65" s="1"/>
  <c r="F16" i="65" a="1"/>
  <c r="F16" i="65" s="1"/>
  <c r="G16" i="65" a="1"/>
  <c r="G16" i="65" s="1"/>
  <c r="H16" i="65" a="1"/>
  <c r="H16" i="65" s="1"/>
  <c r="I16" i="65" a="1"/>
  <c r="I16" i="65" s="1"/>
  <c r="J16" i="65" a="1"/>
  <c r="J16" i="65" s="1"/>
  <c r="K16" i="65" a="1"/>
  <c r="K16" i="65" s="1"/>
  <c r="L16" i="65" a="1"/>
  <c r="L16" i="65" s="1"/>
  <c r="M16" i="65" a="1"/>
  <c r="M16" i="65" s="1"/>
  <c r="N16" i="65" a="1"/>
  <c r="N16" i="65" s="1"/>
  <c r="O16" i="65" a="1"/>
  <c r="O16" i="65" s="1"/>
  <c r="T16" i="65" s="1"/>
  <c r="C17" i="65" a="1"/>
  <c r="C17" i="65" s="1"/>
  <c r="D17" i="65" a="1"/>
  <c r="D17" i="65" s="1"/>
  <c r="E17" i="65" a="1"/>
  <c r="E17" i="65" s="1"/>
  <c r="F17" i="65" a="1"/>
  <c r="F17" i="65" s="1"/>
  <c r="G17" i="65" a="1"/>
  <c r="G17" i="65" s="1"/>
  <c r="H17" i="65" a="1"/>
  <c r="H17" i="65" s="1"/>
  <c r="I17" i="65" a="1"/>
  <c r="I17" i="65" s="1"/>
  <c r="J17" i="65" a="1"/>
  <c r="J17" i="65" s="1"/>
  <c r="K17" i="65" a="1"/>
  <c r="K17" i="65" s="1"/>
  <c r="L17" i="65" a="1"/>
  <c r="L17" i="65" s="1"/>
  <c r="M17" i="65" a="1"/>
  <c r="M17" i="65" s="1"/>
  <c r="N17" i="65" a="1"/>
  <c r="N17" i="65" s="1"/>
  <c r="O17" i="65" a="1"/>
  <c r="O17" i="65" s="1"/>
  <c r="T17" i="65" s="1"/>
  <c r="C18" i="65" a="1"/>
  <c r="C18" i="65" s="1"/>
  <c r="D18" i="65" a="1"/>
  <c r="D18" i="65" s="1"/>
  <c r="E18" i="65" a="1"/>
  <c r="E18" i="65" s="1"/>
  <c r="F18" i="65" a="1"/>
  <c r="F18" i="65" s="1"/>
  <c r="G18" i="65" a="1"/>
  <c r="G18" i="65" s="1"/>
  <c r="H18" i="65" a="1"/>
  <c r="H18" i="65" s="1"/>
  <c r="I18" i="65" a="1"/>
  <c r="I18" i="65" s="1"/>
  <c r="J18" i="65" a="1"/>
  <c r="J18" i="65" s="1"/>
  <c r="K18" i="65" a="1"/>
  <c r="K18" i="65" s="1"/>
  <c r="L18" i="65" a="1"/>
  <c r="L18" i="65" s="1"/>
  <c r="M18" i="65" a="1"/>
  <c r="M18" i="65" s="1"/>
  <c r="N18" i="65" a="1"/>
  <c r="N18" i="65" s="1"/>
  <c r="O18" i="65" a="1"/>
  <c r="O18" i="65" s="1"/>
  <c r="T18" i="65" s="1"/>
  <c r="C19" i="65" a="1"/>
  <c r="C19" i="65" s="1"/>
  <c r="D19" i="65" a="1"/>
  <c r="D19" i="65" s="1"/>
  <c r="E19" i="65" a="1"/>
  <c r="E19" i="65" s="1"/>
  <c r="F19" i="65" a="1"/>
  <c r="F19" i="65" s="1"/>
  <c r="G19" i="65" a="1"/>
  <c r="G19" i="65" s="1"/>
  <c r="H19" i="65" a="1"/>
  <c r="H19" i="65" s="1"/>
  <c r="I19" i="65" a="1"/>
  <c r="I19" i="65" s="1"/>
  <c r="J19" i="65" a="1"/>
  <c r="J19" i="65" s="1"/>
  <c r="K19" i="65" a="1"/>
  <c r="K19" i="65" s="1"/>
  <c r="L19" i="65" a="1"/>
  <c r="L19" i="65" s="1"/>
  <c r="M19" i="65" a="1"/>
  <c r="M19" i="65" s="1"/>
  <c r="N19" i="65" a="1"/>
  <c r="N19" i="65" s="1"/>
  <c r="O19" i="65" a="1"/>
  <c r="O19" i="65" s="1"/>
  <c r="T19" i="65" s="1"/>
  <c r="C20" i="65" a="1"/>
  <c r="C20" i="65" s="1"/>
  <c r="D20" i="65" a="1"/>
  <c r="D20" i="65" s="1"/>
  <c r="E20" i="65" a="1"/>
  <c r="E20" i="65" s="1"/>
  <c r="F20" i="65" a="1"/>
  <c r="F20" i="65" s="1"/>
  <c r="G20" i="65" a="1"/>
  <c r="G20" i="65" s="1"/>
  <c r="H20" i="65" a="1"/>
  <c r="H20" i="65" s="1"/>
  <c r="I20" i="65" a="1"/>
  <c r="I20" i="65" s="1"/>
  <c r="J20" i="65" a="1"/>
  <c r="J20" i="65" s="1"/>
  <c r="K20" i="65" a="1"/>
  <c r="K20" i="65" s="1"/>
  <c r="L20" i="65" a="1"/>
  <c r="L20" i="65" s="1"/>
  <c r="M20" i="65" a="1"/>
  <c r="M20" i="65" s="1"/>
  <c r="N20" i="65" a="1"/>
  <c r="N20" i="65" s="1"/>
  <c r="O20" i="65" a="1"/>
  <c r="O20" i="65" s="1"/>
  <c r="T20" i="65" s="1"/>
  <c r="C21" i="65" a="1"/>
  <c r="C21" i="65" s="1"/>
  <c r="D21" i="65" a="1"/>
  <c r="D21" i="65" s="1"/>
  <c r="E21" i="65" a="1"/>
  <c r="E21" i="65" s="1"/>
  <c r="F21" i="65" a="1"/>
  <c r="F21" i="65" s="1"/>
  <c r="G21" i="65" a="1"/>
  <c r="G21" i="65" s="1"/>
  <c r="H21" i="65" a="1"/>
  <c r="H21" i="65" s="1"/>
  <c r="I21" i="65" a="1"/>
  <c r="I21" i="65" s="1"/>
  <c r="J21" i="65" a="1"/>
  <c r="J21" i="65" s="1"/>
  <c r="K21" i="65" a="1"/>
  <c r="K21" i="65" s="1"/>
  <c r="L21" i="65" a="1"/>
  <c r="L21" i="65" s="1"/>
  <c r="M21" i="65" a="1"/>
  <c r="M21" i="65" s="1"/>
  <c r="N21" i="65" a="1"/>
  <c r="N21" i="65" s="1"/>
  <c r="O21" i="65" a="1"/>
  <c r="O21" i="65" s="1"/>
  <c r="T21" i="65" s="1"/>
  <c r="C22" i="65" a="1"/>
  <c r="C22" i="65" s="1"/>
  <c r="D22" i="65" a="1"/>
  <c r="D22" i="65" s="1"/>
  <c r="E22" i="65" a="1"/>
  <c r="E22" i="65" s="1"/>
  <c r="F22" i="65" a="1"/>
  <c r="F22" i="65" s="1"/>
  <c r="G22" i="65" a="1"/>
  <c r="G22" i="65" s="1"/>
  <c r="H22" i="65" a="1"/>
  <c r="H22" i="65" s="1"/>
  <c r="I22" i="65" a="1"/>
  <c r="I22" i="65" s="1"/>
  <c r="J22" i="65" a="1"/>
  <c r="J22" i="65" s="1"/>
  <c r="K22" i="65" a="1"/>
  <c r="K22" i="65" s="1"/>
  <c r="L22" i="65" a="1"/>
  <c r="L22" i="65" s="1"/>
  <c r="M22" i="65" a="1"/>
  <c r="M22" i="65" s="1"/>
  <c r="N22" i="65" a="1"/>
  <c r="N22" i="65" s="1"/>
  <c r="O22" i="65" a="1"/>
  <c r="O22" i="65" s="1"/>
  <c r="T22" i="65" s="1"/>
  <c r="C23" i="65" a="1"/>
  <c r="C23" i="65" s="1"/>
  <c r="D23" i="65" a="1"/>
  <c r="D23" i="65" s="1"/>
  <c r="E23" i="65" a="1"/>
  <c r="E23" i="65" s="1"/>
  <c r="F23" i="65" a="1"/>
  <c r="F23" i="65" s="1"/>
  <c r="G23" i="65" a="1"/>
  <c r="G23" i="65" s="1"/>
  <c r="H23" i="65" a="1"/>
  <c r="H23" i="65" s="1"/>
  <c r="I23" i="65" a="1"/>
  <c r="I23" i="65" s="1"/>
  <c r="J23" i="65" a="1"/>
  <c r="J23" i="65" s="1"/>
  <c r="K23" i="65" a="1"/>
  <c r="K23" i="65" s="1"/>
  <c r="L23" i="65" a="1"/>
  <c r="L23" i="65" s="1"/>
  <c r="M23" i="65" a="1"/>
  <c r="M23" i="65" s="1"/>
  <c r="N23" i="65" a="1"/>
  <c r="N23" i="65" s="1"/>
  <c r="O23" i="65" a="1"/>
  <c r="O23" i="65" s="1"/>
  <c r="C24" i="65" a="1"/>
  <c r="C24" i="65" s="1"/>
  <c r="D24" i="65" a="1"/>
  <c r="D24" i="65" s="1"/>
  <c r="E24" i="65" a="1"/>
  <c r="E24" i="65" s="1"/>
  <c r="F24" i="65" a="1"/>
  <c r="F24" i="65" s="1"/>
  <c r="G24" i="65" a="1"/>
  <c r="G24" i="65" s="1"/>
  <c r="H24" i="65" a="1"/>
  <c r="H24" i="65" s="1"/>
  <c r="I24" i="65" a="1"/>
  <c r="I24" i="65" s="1"/>
  <c r="J24" i="65" a="1"/>
  <c r="J24" i="65" s="1"/>
  <c r="K24" i="65" a="1"/>
  <c r="K24" i="65" s="1"/>
  <c r="L24" i="65" a="1"/>
  <c r="L24" i="65" s="1"/>
  <c r="M24" i="65" a="1"/>
  <c r="M24" i="65" s="1"/>
  <c r="N24" i="65" a="1"/>
  <c r="N24" i="65" s="1"/>
  <c r="O24" i="65" a="1"/>
  <c r="O24" i="65" s="1"/>
  <c r="T24" i="65" s="1"/>
  <c r="B24" i="65" a="1"/>
  <c r="B24" i="65" s="1"/>
  <c r="B23" i="65" a="1"/>
  <c r="B23" i="65" s="1"/>
  <c r="B22" i="65" a="1"/>
  <c r="B22" i="65" s="1"/>
  <c r="B21" i="65" a="1"/>
  <c r="B21" i="65" s="1"/>
  <c r="B20" i="65" a="1"/>
  <c r="B20" i="65" s="1"/>
  <c r="B19" i="65" a="1"/>
  <c r="B19" i="65" s="1"/>
  <c r="B18" i="65" a="1"/>
  <c r="B18" i="65" s="1"/>
  <c r="B17" i="65" a="1"/>
  <c r="B17" i="65" s="1"/>
  <c r="B16" i="65" a="1"/>
  <c r="B16" i="65" s="1"/>
  <c r="B15" i="65" a="1"/>
  <c r="B15" i="65" s="1"/>
  <c r="B14" i="65" a="1"/>
  <c r="B14" i="65" s="1"/>
  <c r="B13" i="65" a="1"/>
  <c r="B13" i="65" s="1"/>
  <c r="B12" i="65" a="1"/>
  <c r="B12" i="65" s="1"/>
  <c r="B11" i="65" a="1"/>
  <c r="B11" i="65" s="1"/>
  <c r="B10" i="65" a="1"/>
  <c r="B10" i="65" s="1"/>
  <c r="B9" i="65" a="1"/>
  <c r="B9" i="65" s="1"/>
  <c r="B8" i="65" a="1"/>
  <c r="B8" i="65" s="1"/>
  <c r="B7" i="65" a="1"/>
  <c r="B7" i="65" s="1"/>
  <c r="C6" i="65"/>
  <c r="C2" i="65" s="1"/>
  <c r="C108" i="86" s="1"/>
  <c r="D6" i="65"/>
  <c r="D2" i="65" s="1"/>
  <c r="C109" i="86" s="1"/>
  <c r="E6" i="65"/>
  <c r="E2" i="65" s="1"/>
  <c r="C110" i="86" s="1"/>
  <c r="F6" i="65"/>
  <c r="F2" i="65" s="1"/>
  <c r="C111" i="86" s="1"/>
  <c r="G6" i="65"/>
  <c r="G2" i="65" s="1"/>
  <c r="C112" i="86" s="1"/>
  <c r="H6" i="65"/>
  <c r="H2" i="65" s="1"/>
  <c r="C113" i="86" s="1"/>
  <c r="I6" i="65"/>
  <c r="I2" i="65" s="1"/>
  <c r="C114" i="86" s="1"/>
  <c r="J6" i="65"/>
  <c r="J2" i="65" s="1"/>
  <c r="C115" i="86" s="1"/>
  <c r="K6" i="65"/>
  <c r="K2" i="65" s="1"/>
  <c r="C116" i="86" s="1"/>
  <c r="L6" i="65"/>
  <c r="L2" i="65" s="1"/>
  <c r="C117" i="86" s="1"/>
  <c r="M6" i="65"/>
  <c r="M2" i="65" s="1"/>
  <c r="C118" i="86" s="1"/>
  <c r="N6" i="65"/>
  <c r="N2" i="65" s="1"/>
  <c r="C119" i="86" s="1"/>
  <c r="O6" i="65"/>
  <c r="O2" i="65" s="1"/>
  <c r="C120" i="86" s="1"/>
  <c r="B6" i="65"/>
  <c r="B2" i="65" s="1"/>
  <c r="C107" i="86" s="1"/>
  <c r="A6" i="65" a="1"/>
  <c r="A6" i="65" s="1"/>
  <c r="A2" i="65" s="1"/>
  <c r="A101" i="86" s="1"/>
  <c r="D29" i="66"/>
  <c r="C29" i="66"/>
  <c r="B29" i="66"/>
  <c r="D28" i="66"/>
  <c r="C28" i="66"/>
  <c r="B28" i="66"/>
  <c r="D27" i="66"/>
  <c r="C27" i="66"/>
  <c r="B27" i="66"/>
  <c r="D26" i="66"/>
  <c r="C26" i="66"/>
  <c r="B26" i="66"/>
  <c r="C26" i="64"/>
  <c r="D26" i="64"/>
  <c r="E26" i="64"/>
  <c r="F26" i="64"/>
  <c r="G26" i="64"/>
  <c r="H26" i="64"/>
  <c r="I26" i="64"/>
  <c r="J26" i="64"/>
  <c r="K26" i="64"/>
  <c r="L26" i="64"/>
  <c r="M26" i="64"/>
  <c r="N26" i="64"/>
  <c r="O26" i="64"/>
  <c r="C27" i="64"/>
  <c r="D27" i="64"/>
  <c r="E27" i="64"/>
  <c r="F27" i="64"/>
  <c r="G27" i="64"/>
  <c r="H27" i="64"/>
  <c r="I27" i="64"/>
  <c r="J27" i="64"/>
  <c r="K27" i="64"/>
  <c r="L27" i="64"/>
  <c r="M27" i="64"/>
  <c r="N27" i="64"/>
  <c r="O27" i="64"/>
  <c r="C28" i="64"/>
  <c r="D28" i="64"/>
  <c r="E28" i="64"/>
  <c r="F28" i="64"/>
  <c r="G28" i="64"/>
  <c r="H28" i="64"/>
  <c r="I28" i="64"/>
  <c r="J28" i="64"/>
  <c r="K28" i="64"/>
  <c r="L28" i="64"/>
  <c r="M28" i="64"/>
  <c r="N28" i="64"/>
  <c r="O28" i="64"/>
  <c r="C29" i="64"/>
  <c r="D29" i="64"/>
  <c r="E29" i="64"/>
  <c r="F29" i="64"/>
  <c r="G29" i="64"/>
  <c r="H29" i="64"/>
  <c r="I29" i="64"/>
  <c r="J29" i="64"/>
  <c r="K29" i="64"/>
  <c r="L29" i="64"/>
  <c r="M29" i="64"/>
  <c r="N29" i="64"/>
  <c r="O29" i="64"/>
  <c r="T5" i="68" l="1"/>
  <c r="U5" i="68"/>
  <c r="S13" i="65"/>
  <c r="B78" i="86" s="1"/>
  <c r="S17" i="65"/>
  <c r="B82" i="86" s="1"/>
  <c r="S15" i="65"/>
  <c r="B80" i="86" s="1"/>
  <c r="S12" i="65"/>
  <c r="B77" i="86" s="1"/>
  <c r="S11" i="65"/>
  <c r="B76" i="86" s="1"/>
  <c r="S21" i="65"/>
  <c r="B86" i="86" s="1"/>
  <c r="S8" i="65"/>
  <c r="B73" i="86" s="1"/>
  <c r="S18" i="65"/>
  <c r="B83" i="86" s="1"/>
  <c r="S10" i="65"/>
  <c r="B75" i="86" s="1"/>
  <c r="S19" i="65"/>
  <c r="B84" i="86" s="1"/>
  <c r="S20" i="65"/>
  <c r="B85" i="86" s="1"/>
  <c r="S7" i="65"/>
  <c r="B72" i="86" s="1"/>
  <c r="S16" i="65"/>
  <c r="B81" i="86" s="1"/>
  <c r="S24" i="65"/>
  <c r="B89" i="86" s="1"/>
  <c r="S9" i="65"/>
  <c r="B74" i="86" s="1"/>
  <c r="S22" i="65"/>
  <c r="B87" i="86" s="1"/>
  <c r="S14" i="65"/>
  <c r="B79" i="86" s="1"/>
  <c r="B7" i="68"/>
  <c r="T7" i="68"/>
  <c r="P57" i="71"/>
  <c r="P9" i="71" s="1" a="1"/>
  <c r="P9" i="71" s="1"/>
  <c r="G72" i="88" s="1"/>
  <c r="G6" i="71" a="1"/>
  <c r="G6" i="71" s="1"/>
  <c r="G71" i="88" s="1"/>
  <c r="M57" i="71"/>
  <c r="M9" i="71" s="1" a="1"/>
  <c r="M9" i="71" s="1"/>
  <c r="D72" i="88" s="1"/>
  <c r="D6" i="71" a="1"/>
  <c r="D6" i="71" s="1"/>
  <c r="D71" i="88" s="1"/>
  <c r="P29" i="71"/>
  <c r="P5" i="71" s="1" a="1"/>
  <c r="P5" i="71" s="1"/>
  <c r="G49" i="88" s="1"/>
  <c r="G5" i="71" a="1"/>
  <c r="G5" i="71" s="1"/>
  <c r="G48" i="88" s="1"/>
  <c r="M29" i="71"/>
  <c r="M5" i="71" s="1" a="1"/>
  <c r="M5" i="71" s="1"/>
  <c r="D49" i="88" s="1"/>
  <c r="D5" i="71" a="1"/>
  <c r="D5" i="71" s="1"/>
  <c r="D48" i="88" s="1"/>
  <c r="O57" i="71"/>
  <c r="O9" i="71" s="1" a="1"/>
  <c r="O9" i="71" s="1"/>
  <c r="F72" i="88" s="1"/>
  <c r="F6" i="71" a="1"/>
  <c r="F6" i="71" s="1"/>
  <c r="F71" i="88" s="1"/>
  <c r="N29" i="71"/>
  <c r="N5" i="71" s="1" a="1"/>
  <c r="N5" i="71" s="1"/>
  <c r="E49" i="88" s="1"/>
  <c r="E5" i="71" a="1"/>
  <c r="E5" i="71" s="1"/>
  <c r="E48" i="88" s="1"/>
  <c r="N57" i="71"/>
  <c r="N9" i="71" s="1" a="1"/>
  <c r="N9" i="71" s="1"/>
  <c r="E72" i="88" s="1"/>
  <c r="E6" i="71" a="1"/>
  <c r="E6" i="71" s="1"/>
  <c r="E71" i="88" s="1"/>
  <c r="O29" i="71"/>
  <c r="O5" i="71" s="1" a="1"/>
  <c r="O5" i="71" s="1"/>
  <c r="F49" i="88" s="1"/>
  <c r="F5" i="71" a="1"/>
  <c r="F5" i="71" s="1"/>
  <c r="F48" i="88" s="1"/>
  <c r="C104" i="86"/>
  <c r="O5" i="65"/>
  <c r="R3" i="65"/>
  <c r="W7" i="65" s="1"/>
  <c r="D72" i="86" s="1"/>
  <c r="C89" i="86"/>
  <c r="C81" i="86"/>
  <c r="C73" i="86"/>
  <c r="C84" i="86"/>
  <c r="C76" i="86"/>
  <c r="C87" i="86"/>
  <c r="C79" i="86"/>
  <c r="C82" i="86"/>
  <c r="C74" i="86"/>
  <c r="C85" i="86"/>
  <c r="C77" i="86"/>
  <c r="C80" i="86"/>
  <c r="C83" i="86"/>
  <c r="C75" i="86"/>
  <c r="C86" i="86"/>
  <c r="C78" i="86"/>
  <c r="C72" i="86"/>
  <c r="S6" i="65"/>
  <c r="B71" i="86" s="1"/>
  <c r="B92" i="86" s="1"/>
  <c r="T6" i="65"/>
  <c r="C71" i="86" s="1"/>
  <c r="D71" i="86" s="1"/>
  <c r="A109" i="83"/>
  <c r="O28" i="67"/>
  <c r="O56" i="67" s="1"/>
  <c r="C28" i="67"/>
  <c r="C56" i="67" s="1"/>
  <c r="W28" i="67"/>
  <c r="W56" i="67" s="1"/>
  <c r="S28" i="67"/>
  <c r="S56" i="67" s="1"/>
  <c r="G28" i="67"/>
  <c r="G56" i="67" s="1"/>
  <c r="K28" i="67"/>
  <c r="K56" i="67" s="1"/>
  <c r="B28" i="67"/>
  <c r="B56" i="67" s="1"/>
  <c r="Y28" i="67"/>
  <c r="Y56" i="67" s="1"/>
  <c r="Q28" i="67"/>
  <c r="Q56" i="67" s="1"/>
  <c r="I28" i="67"/>
  <c r="I56" i="67" s="1"/>
  <c r="X28" i="67"/>
  <c r="X56" i="67" s="1"/>
  <c r="P28" i="67"/>
  <c r="P56" i="67" s="1"/>
  <c r="H28" i="67"/>
  <c r="H56" i="67" s="1"/>
  <c r="V28" i="67"/>
  <c r="V56" i="67" s="1"/>
  <c r="N28" i="67"/>
  <c r="N56" i="67" s="1"/>
  <c r="F28" i="67"/>
  <c r="F56" i="67" s="1"/>
  <c r="U28" i="67"/>
  <c r="U56" i="67" s="1"/>
  <c r="M28" i="67"/>
  <c r="M56" i="67" s="1"/>
  <c r="E28" i="67"/>
  <c r="E56" i="67" s="1"/>
  <c r="T28" i="67"/>
  <c r="T56" i="67" s="1"/>
  <c r="L28" i="67"/>
  <c r="L56" i="67" s="1"/>
  <c r="D28" i="67"/>
  <c r="D56" i="67" s="1"/>
  <c r="R28" i="67"/>
  <c r="R56" i="67" s="1"/>
  <c r="J28" i="67"/>
  <c r="J56" i="67" s="1"/>
  <c r="B45" i="83"/>
  <c r="T3" i="64"/>
  <c r="R3" i="64"/>
  <c r="B10" i="83"/>
  <c r="B29" i="74"/>
  <c r="F29" i="74"/>
  <c r="B27" i="74"/>
  <c r="F27" i="74"/>
  <c r="O7" i="68"/>
  <c r="L3" i="65" a="1"/>
  <c r="L3" i="65" s="1"/>
  <c r="D3" i="65" a="1"/>
  <c r="D3" i="65" s="1"/>
  <c r="J3" i="65" a="1"/>
  <c r="J3" i="65" s="1"/>
  <c r="O3" i="65" a="1"/>
  <c r="O3" i="65" s="1"/>
  <c r="G3" i="65" a="1"/>
  <c r="G3" i="65" s="1"/>
  <c r="M7" i="68"/>
  <c r="E7" i="68"/>
  <c r="S7" i="68"/>
  <c r="K7" i="68"/>
  <c r="C7" i="68"/>
  <c r="Q7" i="68"/>
  <c r="I7" i="68"/>
  <c r="G7" i="68"/>
  <c r="H3" i="65" a="1"/>
  <c r="H3" i="65" s="1"/>
  <c r="P7" i="68"/>
  <c r="H7" i="68"/>
  <c r="B3" i="65" a="1"/>
  <c r="B3" i="65" s="1"/>
  <c r="N3" i="65" a="1"/>
  <c r="N3" i="65" s="1"/>
  <c r="F3" i="65" a="1"/>
  <c r="F3" i="65" s="1"/>
  <c r="L7" i="68"/>
  <c r="D7" i="68"/>
  <c r="M3" i="65" a="1"/>
  <c r="M3" i="65" s="1"/>
  <c r="E3" i="65" a="1"/>
  <c r="E3" i="65" s="1"/>
  <c r="N7" i="68"/>
  <c r="F7" i="68"/>
  <c r="O5" i="68"/>
  <c r="G5" i="68"/>
  <c r="P5" i="68"/>
  <c r="N5" i="68"/>
  <c r="F5" i="68"/>
  <c r="K3" i="65" a="1"/>
  <c r="K3" i="65" s="1"/>
  <c r="C3" i="65" a="1"/>
  <c r="C3" i="65" s="1"/>
  <c r="M5" i="68"/>
  <c r="E5" i="68"/>
  <c r="L5" i="68"/>
  <c r="D5" i="68"/>
  <c r="R7" i="68"/>
  <c r="J7" i="68"/>
  <c r="S5" i="68"/>
  <c r="K5" i="68"/>
  <c r="C5" i="68"/>
  <c r="R5" i="68"/>
  <c r="J5" i="68"/>
  <c r="Q5" i="68"/>
  <c r="I5" i="68"/>
  <c r="I3" i="65" a="1"/>
  <c r="I3" i="65" s="1"/>
  <c r="H5" i="68"/>
  <c r="B5" i="68"/>
  <c r="R5" i="65"/>
  <c r="A70" i="86" s="1"/>
  <c r="T23" i="65"/>
  <c r="S23" i="65"/>
  <c r="B88" i="86" s="1"/>
  <c r="B29" i="64"/>
  <c r="B28" i="64"/>
  <c r="B27" i="64"/>
  <c r="B26" i="64"/>
  <c r="D3" i="63"/>
  <c r="C102" i="74" s="1"/>
  <c r="A2" i="63" a="1"/>
  <c r="A2" i="63" s="1"/>
  <c r="B99" i="74" s="1"/>
  <c r="E57" i="63"/>
  <c r="D57" i="63"/>
  <c r="C57" i="63"/>
  <c r="B57" i="63"/>
  <c r="E56" i="63"/>
  <c r="D56" i="63"/>
  <c r="C56" i="63"/>
  <c r="B56" i="63"/>
  <c r="E55" i="63"/>
  <c r="E3" i="63" s="1"/>
  <c r="C103" i="74" s="1"/>
  <c r="D55" i="63"/>
  <c r="C55" i="63"/>
  <c r="C3" i="63" s="1"/>
  <c r="C101" i="74" s="1"/>
  <c r="B55" i="63"/>
  <c r="B3" i="63" s="1"/>
  <c r="C100" i="74" s="1"/>
  <c r="E54" i="63"/>
  <c r="D54" i="63"/>
  <c r="C54" i="63"/>
  <c r="B54" i="63"/>
  <c r="E52" i="63"/>
  <c r="D52" i="63"/>
  <c r="C52" i="63"/>
  <c r="B52" i="63"/>
  <c r="E51" i="63"/>
  <c r="D51" i="63"/>
  <c r="C51" i="63"/>
  <c r="B51" i="63"/>
  <c r="E50" i="63"/>
  <c r="D50" i="63"/>
  <c r="C50" i="63"/>
  <c r="B50" i="63"/>
  <c r="E49" i="63"/>
  <c r="D49" i="63"/>
  <c r="C49" i="63"/>
  <c r="B49" i="63"/>
  <c r="E48" i="63"/>
  <c r="D48" i="63"/>
  <c r="C48" i="63"/>
  <c r="B48" i="63"/>
  <c r="E47" i="63"/>
  <c r="D47" i="63"/>
  <c r="C47" i="63"/>
  <c r="B47" i="63"/>
  <c r="E46" i="63"/>
  <c r="D46" i="63"/>
  <c r="C46" i="63"/>
  <c r="B46" i="63"/>
  <c r="E45" i="63"/>
  <c r="D45" i="63"/>
  <c r="C45" i="63"/>
  <c r="B45" i="63"/>
  <c r="E44" i="63"/>
  <c r="D44" i="63"/>
  <c r="C44" i="63"/>
  <c r="B44" i="63"/>
  <c r="E43" i="63"/>
  <c r="D43" i="63"/>
  <c r="C43" i="63"/>
  <c r="B43" i="63"/>
  <c r="E42" i="63"/>
  <c r="D42" i="63"/>
  <c r="C42" i="63"/>
  <c r="B42" i="63"/>
  <c r="E41" i="63"/>
  <c r="D41" i="63"/>
  <c r="C41" i="63"/>
  <c r="B41" i="63"/>
  <c r="E40" i="63"/>
  <c r="D40" i="63"/>
  <c r="C40" i="63"/>
  <c r="B40" i="63"/>
  <c r="E39" i="63"/>
  <c r="D39" i="63"/>
  <c r="C39" i="63"/>
  <c r="B39" i="63"/>
  <c r="U13" i="65" l="1"/>
  <c r="E78" i="86" s="1"/>
  <c r="U15" i="65"/>
  <c r="V15" i="65" s="1"/>
  <c r="F80" i="86" s="1"/>
  <c r="U17" i="65"/>
  <c r="V17" i="65" s="1"/>
  <c r="F82" i="86" s="1"/>
  <c r="U18" i="65"/>
  <c r="V18" i="65" s="1"/>
  <c r="F83" i="86" s="1"/>
  <c r="U12" i="65"/>
  <c r="V12" i="65" s="1"/>
  <c r="F77" i="86" s="1"/>
  <c r="U14" i="65"/>
  <c r="V14" i="65" s="1"/>
  <c r="F79" i="86" s="1"/>
  <c r="U8" i="65"/>
  <c r="V8" i="65" s="1"/>
  <c r="F73" i="86" s="1"/>
  <c r="U21" i="65"/>
  <c r="E86" i="86" s="1"/>
  <c r="U11" i="65"/>
  <c r="V11" i="65" s="1"/>
  <c r="F76" i="86" s="1"/>
  <c r="U22" i="65"/>
  <c r="E87" i="86" s="1"/>
  <c r="U9" i="65"/>
  <c r="V9" i="65" s="1"/>
  <c r="F74" i="86" s="1"/>
  <c r="U7" i="65"/>
  <c r="V7" i="65" s="1"/>
  <c r="F72" i="86" s="1"/>
  <c r="U16" i="65"/>
  <c r="V16" i="65" s="1"/>
  <c r="F81" i="86" s="1"/>
  <c r="U19" i="65"/>
  <c r="V19" i="65" s="1"/>
  <c r="F84" i="86" s="1"/>
  <c r="U24" i="65"/>
  <c r="V24" i="65" s="1"/>
  <c r="F89" i="86" s="1"/>
  <c r="U20" i="65"/>
  <c r="E85" i="86" s="1"/>
  <c r="U10" i="65"/>
  <c r="V10" i="65" s="1"/>
  <c r="F75" i="86" s="1"/>
  <c r="W21" i="65"/>
  <c r="D86" i="86" s="1"/>
  <c r="W8" i="65"/>
  <c r="D73" i="86" s="1"/>
  <c r="W14" i="65"/>
  <c r="D79" i="86" s="1"/>
  <c r="W12" i="65"/>
  <c r="D77" i="86" s="1"/>
  <c r="W10" i="65"/>
  <c r="D75" i="86" s="1"/>
  <c r="W20" i="65"/>
  <c r="D85" i="86" s="1"/>
  <c r="W22" i="65"/>
  <c r="D87" i="86" s="1"/>
  <c r="W16" i="65"/>
  <c r="D81" i="86" s="1"/>
  <c r="W18" i="65"/>
  <c r="D83" i="86" s="1"/>
  <c r="W9" i="65"/>
  <c r="D74" i="86" s="1"/>
  <c r="W11" i="65"/>
  <c r="D76" i="86" s="1"/>
  <c r="W24" i="65"/>
  <c r="D89" i="86" s="1"/>
  <c r="W13" i="65"/>
  <c r="D78" i="86" s="1"/>
  <c r="W15" i="65"/>
  <c r="D80" i="86" s="1"/>
  <c r="W17" i="65"/>
  <c r="D82" i="86" s="1"/>
  <c r="W19" i="65"/>
  <c r="D84" i="86" s="1"/>
  <c r="W29" i="65"/>
  <c r="D97" i="86" s="1"/>
  <c r="W26" i="65"/>
  <c r="D94" i="86" s="1"/>
  <c r="W27" i="65"/>
  <c r="D95" i="86" s="1"/>
  <c r="W25" i="65"/>
  <c r="D93" i="86" s="1"/>
  <c r="W28" i="65"/>
  <c r="D96" i="86" s="1"/>
  <c r="C88" i="86"/>
  <c r="W23" i="65"/>
  <c r="C92" i="86"/>
  <c r="D92" i="86" s="1"/>
  <c r="D114" i="86"/>
  <c r="I4" i="65"/>
  <c r="H4" i="65"/>
  <c r="D113" i="86"/>
  <c r="F4" i="65"/>
  <c r="D111" i="86"/>
  <c r="D115" i="86"/>
  <c r="J4" i="65"/>
  <c r="D107" i="86"/>
  <c r="B4" i="65"/>
  <c r="L4" i="65"/>
  <c r="D117" i="86"/>
  <c r="C4" i="65"/>
  <c r="D108" i="86"/>
  <c r="N4" i="65"/>
  <c r="D119" i="86"/>
  <c r="D4" i="65"/>
  <c r="D109" i="86"/>
  <c r="D116" i="86"/>
  <c r="K4" i="65"/>
  <c r="E4" i="65"/>
  <c r="D110" i="86"/>
  <c r="D118" i="86"/>
  <c r="M4" i="65"/>
  <c r="G4" i="65"/>
  <c r="D112" i="86"/>
  <c r="O4" i="65"/>
  <c r="D120" i="86"/>
  <c r="U3" i="64"/>
  <c r="B13" i="83"/>
  <c r="S3" i="64"/>
  <c r="B11" i="83"/>
  <c r="U23" i="65"/>
  <c r="C29" i="63"/>
  <c r="C58" i="63" s="1"/>
  <c r="D29" i="63"/>
  <c r="D58" i="63" s="1"/>
  <c r="E29" i="63"/>
  <c r="E58" i="63" s="1"/>
  <c r="C30" i="63"/>
  <c r="C59" i="63" s="1"/>
  <c r="C2" i="63" s="1" a="1"/>
  <c r="C2" i="63" s="1"/>
  <c r="B101" i="74" s="1"/>
  <c r="D30" i="63"/>
  <c r="D59" i="63" s="1"/>
  <c r="D2" i="63" s="1" a="1"/>
  <c r="D2" i="63" s="1"/>
  <c r="B102" i="74" s="1"/>
  <c r="E30" i="63"/>
  <c r="E59" i="63" s="1"/>
  <c r="E2" i="63" s="1" a="1"/>
  <c r="E2" i="63" s="1"/>
  <c r="B103" i="74" s="1"/>
  <c r="C31" i="63"/>
  <c r="C60" i="63" s="1"/>
  <c r="D31" i="63"/>
  <c r="D60" i="63" s="1"/>
  <c r="E31" i="63"/>
  <c r="E60" i="63" s="1"/>
  <c r="C32" i="63"/>
  <c r="C61" i="63" s="1"/>
  <c r="D32" i="63"/>
  <c r="D61" i="63" s="1"/>
  <c r="E32" i="63"/>
  <c r="E61" i="63" s="1"/>
  <c r="C24" i="63"/>
  <c r="C53" i="63" s="1"/>
  <c r="D24" i="63"/>
  <c r="D53" i="63" s="1"/>
  <c r="E24" i="63"/>
  <c r="E53" i="63" s="1"/>
  <c r="B24" i="63"/>
  <c r="B53" i="63" s="1"/>
  <c r="B32" i="63"/>
  <c r="B61" i="63" s="1"/>
  <c r="B31" i="63"/>
  <c r="B60" i="63" s="1"/>
  <c r="B30" i="63"/>
  <c r="B59" i="63" s="1"/>
  <c r="B2" i="63" s="1" a="1"/>
  <c r="B2" i="63" s="1"/>
  <c r="B100" i="74" s="1"/>
  <c r="B29" i="63"/>
  <c r="B58" i="63" s="1"/>
  <c r="H95" i="52"/>
  <c r="I95" i="52"/>
  <c r="J95" i="52" s="1"/>
  <c r="H96" i="52"/>
  <c r="I96" i="52"/>
  <c r="J96" i="52" s="1"/>
  <c r="AW1" i="47"/>
  <c r="AW2" i="47" a="1"/>
  <c r="AW2" i="47" s="1"/>
  <c r="AW1" i="58"/>
  <c r="AW2" i="58" a="1"/>
  <c r="AW2" i="58" s="1"/>
  <c r="AW14" i="47"/>
  <c r="BO12" i="39" a="1"/>
  <c r="BO12" i="39" s="1"/>
  <c r="BO13" i="39"/>
  <c r="V13" i="65" l="1"/>
  <c r="F78" i="86" s="1"/>
  <c r="E80" i="86"/>
  <c r="E82" i="86"/>
  <c r="V22" i="65"/>
  <c r="F87" i="86" s="1"/>
  <c r="E83" i="86"/>
  <c r="E77" i="86"/>
  <c r="E79" i="86"/>
  <c r="E73" i="86"/>
  <c r="E76" i="86"/>
  <c r="V21" i="65"/>
  <c r="F86" i="86" s="1"/>
  <c r="E74" i="86"/>
  <c r="E72" i="86"/>
  <c r="E84" i="86"/>
  <c r="V20" i="65"/>
  <c r="F85" i="86" s="1"/>
  <c r="E81" i="86"/>
  <c r="E75" i="86"/>
  <c r="E89" i="86"/>
  <c r="E110" i="86"/>
  <c r="E108" i="86"/>
  <c r="E111" i="86"/>
  <c r="E116" i="86"/>
  <c r="E118" i="86"/>
  <c r="E120" i="86"/>
  <c r="E117" i="86"/>
  <c r="E113" i="86"/>
  <c r="E107" i="86"/>
  <c r="E114" i="86"/>
  <c r="E112" i="86"/>
  <c r="E109" i="86"/>
  <c r="E115" i="86"/>
  <c r="E119" i="86"/>
  <c r="D88" i="86"/>
  <c r="V23" i="65"/>
  <c r="F88" i="86" s="1"/>
  <c r="E88" i="86"/>
  <c r="B14" i="83"/>
  <c r="B12" i="83"/>
  <c r="K96" i="52"/>
  <c r="L96" i="52"/>
  <c r="L95" i="52"/>
  <c r="K95" i="52"/>
  <c r="BE11" i="13"/>
  <c r="BE12" i="13"/>
  <c r="BE127" i="13"/>
  <c r="BE128" i="13"/>
  <c r="BE129" i="13"/>
  <c r="BE130" i="13"/>
  <c r="BE97" i="13"/>
  <c r="BE98" i="13"/>
  <c r="BE99" i="13"/>
  <c r="BE100" i="13"/>
  <c r="BF6" i="13"/>
  <c r="BF38" i="13"/>
  <c r="BF39" i="13"/>
  <c r="BF68" i="13" s="1"/>
  <c r="BF40" i="13"/>
  <c r="BF69" i="13" s="1"/>
  <c r="BF41" i="13"/>
  <c r="BI101" i="41"/>
  <c r="BI102" i="41"/>
  <c r="BI103" i="41"/>
  <c r="BI104" i="41"/>
  <c r="BI105" i="41"/>
  <c r="BI106" i="41"/>
  <c r="BI107" i="41"/>
  <c r="BI108" i="41"/>
  <c r="BI109" i="41"/>
  <c r="BI110" i="41"/>
  <c r="BI111" i="41"/>
  <c r="BI112" i="41"/>
  <c r="BI113" i="41"/>
  <c r="BI114" i="41"/>
  <c r="BI115" i="41"/>
  <c r="BI116" i="41"/>
  <c r="BI117" i="41"/>
  <c r="BI127" i="41"/>
  <c r="BI128" i="41"/>
  <c r="BI129" i="41"/>
  <c r="BI130" i="41"/>
  <c r="BI131" i="41"/>
  <c r="BI132" i="41"/>
  <c r="BI133" i="41"/>
  <c r="BI134" i="41"/>
  <c r="BI135" i="41"/>
  <c r="BI136" i="41"/>
  <c r="BI137" i="41"/>
  <c r="BI138" i="41"/>
  <c r="BI139" i="41"/>
  <c r="BI140" i="41"/>
  <c r="BI141" i="41"/>
  <c r="BI142" i="41"/>
  <c r="BI143" i="41"/>
  <c r="BI153" i="41"/>
  <c r="BI154" i="41"/>
  <c r="BI155" i="41"/>
  <c r="BI156" i="41"/>
  <c r="BI157" i="41"/>
  <c r="BI158" i="41"/>
  <c r="BI159" i="41"/>
  <c r="BI160" i="41"/>
  <c r="BI161" i="41"/>
  <c r="BI162" i="41"/>
  <c r="BI163" i="41"/>
  <c r="BI164" i="41"/>
  <c r="BI165" i="41"/>
  <c r="BI166" i="41"/>
  <c r="BI167" i="41"/>
  <c r="BI168" i="41"/>
  <c r="BI169" i="41"/>
  <c r="BI257" i="41"/>
  <c r="BI175" i="41" s="1"/>
  <c r="BI256" i="41"/>
  <c r="BI174" i="41" s="1"/>
  <c r="BI255" i="41"/>
  <c r="BI173" i="41" s="1"/>
  <c r="BI254" i="41"/>
  <c r="BI172" i="41" s="1"/>
  <c r="BI230" i="41"/>
  <c r="BI149" i="41" s="1"/>
  <c r="BI229" i="41"/>
  <c r="BI148" i="41" s="1"/>
  <c r="BI228" i="41"/>
  <c r="BI147" i="41" s="1"/>
  <c r="BI227" i="41"/>
  <c r="BI146" i="41" s="1"/>
  <c r="BI203" i="41"/>
  <c r="BI123" i="41" s="1"/>
  <c r="BI202" i="41"/>
  <c r="BI122" i="41" s="1"/>
  <c r="BI201" i="41"/>
  <c r="BI121" i="41" s="1"/>
  <c r="BI200" i="41"/>
  <c r="BI120" i="41" s="1"/>
  <c r="BI9" i="42" a="1"/>
  <c r="BI9" i="42" s="1"/>
  <c r="BI10" i="42" s="1"/>
  <c r="BI11" i="42"/>
  <c r="BI13" i="42" a="1"/>
  <c r="BI13" i="42" s="1"/>
  <c r="BI14" i="42" a="1"/>
  <c r="BI14" i="42" s="1"/>
  <c r="BI15" i="42" a="1"/>
  <c r="BI15" i="42" s="1"/>
  <c r="BI16" i="42" a="1"/>
  <c r="BI16" i="42" s="1"/>
  <c r="BI18" i="41" l="1" a="1"/>
  <c r="BI18" i="41" s="1"/>
  <c r="BF70" i="13"/>
  <c r="BF67" i="13"/>
  <c r="BI17" i="41" a="1"/>
  <c r="BI17" i="41" s="1"/>
  <c r="BI16" i="41" a="1"/>
  <c r="BI16" i="41" s="1"/>
  <c r="C4" i="62" a="1"/>
  <c r="C4" i="62" s="1"/>
  <c r="D4" i="62" a="1"/>
  <c r="D4" i="62" s="1"/>
  <c r="E4" i="62" a="1"/>
  <c r="E4" i="62" s="1"/>
  <c r="C5" i="62" a="1"/>
  <c r="C5" i="62" s="1"/>
  <c r="D5" i="62" a="1"/>
  <c r="D5" i="62" s="1"/>
  <c r="E5" i="62" a="1"/>
  <c r="E5" i="62" s="1"/>
  <c r="C6" i="62" a="1"/>
  <c r="C6" i="62" s="1"/>
  <c r="D6" i="62" a="1"/>
  <c r="D6" i="62" s="1"/>
  <c r="E6" i="62" a="1"/>
  <c r="E6" i="62" s="1"/>
  <c r="B6" i="62" a="1"/>
  <c r="B6" i="62" s="1"/>
  <c r="B5" i="62" a="1"/>
  <c r="B5" i="62" s="1"/>
  <c r="B4" i="62" a="1"/>
  <c r="B4" i="62" s="1"/>
  <c r="C3" i="62"/>
  <c r="D3" i="62"/>
  <c r="E3" i="62"/>
  <c r="B3" i="62"/>
  <c r="G15" i="16"/>
  <c r="H18" i="16"/>
  <c r="G84" i="74" l="1"/>
  <c r="G83" i="74"/>
  <c r="G82" i="74"/>
  <c r="F84" i="74"/>
  <c r="F83" i="74"/>
  <c r="E81" i="74"/>
  <c r="F82" i="74"/>
  <c r="F81" i="74"/>
  <c r="E84" i="74"/>
  <c r="E82" i="74"/>
  <c r="G81" i="74"/>
  <c r="E83" i="74"/>
  <c r="I318" i="52"/>
  <c r="I319" i="52"/>
  <c r="I320" i="52"/>
  <c r="I321" i="52"/>
  <c r="I322" i="52"/>
  <c r="I323" i="52"/>
  <c r="I324" i="52"/>
  <c r="I325" i="52"/>
  <c r="I326" i="52"/>
  <c r="I327" i="52"/>
  <c r="I328" i="52"/>
  <c r="I317" i="52"/>
  <c r="I307" i="52"/>
  <c r="I308" i="52"/>
  <c r="I309" i="52"/>
  <c r="I310" i="52"/>
  <c r="I311" i="52"/>
  <c r="I312" i="52"/>
  <c r="I313" i="52"/>
  <c r="I314" i="52"/>
  <c r="I315" i="52"/>
  <c r="I316" i="52"/>
  <c r="I306" i="52"/>
  <c r="I276" i="52"/>
  <c r="I277" i="52"/>
  <c r="I278" i="52"/>
  <c r="I279" i="52"/>
  <c r="I280" i="52"/>
  <c r="I281" i="52"/>
  <c r="I282" i="52"/>
  <c r="I283" i="52"/>
  <c r="I284" i="52"/>
  <c r="I285" i="52"/>
  <c r="I286" i="52"/>
  <c r="I287" i="52"/>
  <c r="I288" i="52"/>
  <c r="I289" i="52"/>
  <c r="I290" i="52"/>
  <c r="I291" i="52"/>
  <c r="I292" i="52"/>
  <c r="I293" i="52"/>
  <c r="I294" i="52"/>
  <c r="I295" i="52"/>
  <c r="I296" i="52"/>
  <c r="I297" i="52"/>
  <c r="I298" i="52"/>
  <c r="I299" i="52"/>
  <c r="I300" i="52"/>
  <c r="I301" i="52"/>
  <c r="I275" i="52"/>
  <c r="I274" i="52"/>
  <c r="I273" i="52"/>
  <c r="I272" i="52"/>
  <c r="I271" i="52"/>
  <c r="I270" i="52"/>
  <c r="I269" i="52"/>
  <c r="I240" i="52"/>
  <c r="I241" i="52"/>
  <c r="I242" i="52"/>
  <c r="I243" i="52"/>
  <c r="I244" i="52"/>
  <c r="I245" i="52"/>
  <c r="I246" i="52"/>
  <c r="I247" i="52"/>
  <c r="I248" i="52"/>
  <c r="I249" i="52"/>
  <c r="I239" i="52"/>
  <c r="I207" i="52"/>
  <c r="I208" i="52"/>
  <c r="I209" i="52"/>
  <c r="I210" i="52"/>
  <c r="I211" i="52"/>
  <c r="I212" i="52"/>
  <c r="I213" i="52"/>
  <c r="I214" i="52"/>
  <c r="I215" i="52"/>
  <c r="I216" i="52"/>
  <c r="I217" i="52"/>
  <c r="I218" i="52"/>
  <c r="I219" i="52"/>
  <c r="I220" i="52"/>
  <c r="I221" i="52"/>
  <c r="I222" i="52"/>
  <c r="I223" i="52"/>
  <c r="I224" i="52"/>
  <c r="I206" i="52"/>
  <c r="I191" i="52"/>
  <c r="I192" i="52"/>
  <c r="I193" i="52"/>
  <c r="I194" i="52"/>
  <c r="I195" i="52"/>
  <c r="I196" i="52"/>
  <c r="I197" i="52"/>
  <c r="I198" i="52"/>
  <c r="I199" i="52"/>
  <c r="I200" i="52"/>
  <c r="I201" i="52"/>
  <c r="I202" i="52"/>
  <c r="I203" i="52"/>
  <c r="I204" i="52"/>
  <c r="I205" i="52"/>
  <c r="I190" i="52" l="1"/>
  <c r="I172" i="52"/>
  <c r="I173" i="52"/>
  <c r="I174" i="52"/>
  <c r="I171" i="52"/>
  <c r="I165" i="52"/>
  <c r="I166" i="52"/>
  <c r="I167" i="52"/>
  <c r="I168" i="52"/>
  <c r="I169" i="52"/>
  <c r="I170" i="52"/>
  <c r="I164" i="52"/>
  <c r="I160" i="52"/>
  <c r="I161" i="52"/>
  <c r="I162" i="52"/>
  <c r="I163" i="52"/>
  <c r="I71" i="52"/>
  <c r="I72" i="52"/>
  <c r="I73" i="52"/>
  <c r="I74" i="52"/>
  <c r="I75" i="52"/>
  <c r="I76" i="52"/>
  <c r="I77" i="52"/>
  <c r="I78" i="52"/>
  <c r="I79" i="52"/>
  <c r="I80" i="52"/>
  <c r="I81" i="52"/>
  <c r="I82" i="52"/>
  <c r="I83" i="52"/>
  <c r="I84" i="52"/>
  <c r="I85" i="52"/>
  <c r="I86" i="52"/>
  <c r="I87" i="52"/>
  <c r="I88" i="52"/>
  <c r="I89" i="52"/>
  <c r="I90" i="52"/>
  <c r="I91" i="52"/>
  <c r="I92" i="52"/>
  <c r="J92" i="52" s="1"/>
  <c r="I93" i="52"/>
  <c r="K93" i="52" s="1"/>
  <c r="I94" i="52"/>
  <c r="J94" i="52" s="1"/>
  <c r="I70" i="52"/>
  <c r="I46" i="52"/>
  <c r="I47" i="52"/>
  <c r="I48" i="52"/>
  <c r="I49" i="52"/>
  <c r="I50" i="52"/>
  <c r="I51" i="52"/>
  <c r="I52" i="52"/>
  <c r="I53" i="52"/>
  <c r="I54" i="52"/>
  <c r="I55" i="52"/>
  <c r="I56" i="52"/>
  <c r="I57" i="52"/>
  <c r="I58" i="52"/>
  <c r="I59" i="52"/>
  <c r="I60" i="52"/>
  <c r="I61" i="52"/>
  <c r="I62" i="52"/>
  <c r="I63" i="52"/>
  <c r="I64" i="52"/>
  <c r="I65" i="52"/>
  <c r="I66" i="52"/>
  <c r="I67" i="52"/>
  <c r="I68" i="52"/>
  <c r="I69" i="52"/>
  <c r="I45" i="52"/>
  <c r="I20" i="52"/>
  <c r="K356" i="52"/>
  <c r="K357" i="52"/>
  <c r="K358" i="52"/>
  <c r="K359" i="52"/>
  <c r="G356" i="52"/>
  <c r="G357" i="52"/>
  <c r="G358" i="52"/>
  <c r="G359" i="52"/>
  <c r="H300" i="52"/>
  <c r="J300" i="52"/>
  <c r="H301" i="52"/>
  <c r="L301" i="52"/>
  <c r="H327" i="52"/>
  <c r="J327" i="52"/>
  <c r="L327" i="52"/>
  <c r="H328" i="52"/>
  <c r="J328" i="52"/>
  <c r="H248" i="52"/>
  <c r="J248" i="52"/>
  <c r="H249" i="52"/>
  <c r="J249" i="52"/>
  <c r="H92" i="52"/>
  <c r="H93" i="52"/>
  <c r="H94" i="52"/>
  <c r="K301" i="52" l="1"/>
  <c r="J301" i="52"/>
  <c r="L300" i="52"/>
  <c r="K300" i="52"/>
  <c r="M327" i="52"/>
  <c r="M328" i="52"/>
  <c r="K327" i="52"/>
  <c r="L328" i="52"/>
  <c r="K328" i="52"/>
  <c r="L249" i="52"/>
  <c r="K249" i="52"/>
  <c r="L248" i="52"/>
  <c r="K248" i="52"/>
  <c r="J93" i="52"/>
  <c r="L93" i="52"/>
  <c r="L94" i="52"/>
  <c r="K94" i="52"/>
  <c r="L92" i="52"/>
  <c r="K92" i="52"/>
  <c r="AB30" i="60"/>
  <c r="AB35" i="60"/>
  <c r="AB36" i="60"/>
  <c r="AB37" i="60"/>
  <c r="AB38" i="60"/>
  <c r="AB62" i="60"/>
  <c r="AB63" i="60"/>
  <c r="AB64" i="60"/>
  <c r="AB65" i="60"/>
  <c r="AB57" i="60"/>
  <c r="AB70" i="60"/>
  <c r="AB71" i="60"/>
  <c r="AB72" i="60"/>
  <c r="AB73" i="60"/>
  <c r="AB74" i="60"/>
  <c r="AB75" i="60"/>
  <c r="AB76" i="60"/>
  <c r="AB77" i="60"/>
  <c r="AB78" i="60"/>
  <c r="AB79" i="60"/>
  <c r="AB80" i="60"/>
  <c r="AB81" i="60"/>
  <c r="AB82" i="60"/>
  <c r="AB83" i="60"/>
  <c r="AB85" i="60"/>
  <c r="AB86" i="60"/>
  <c r="AB87" i="60"/>
  <c r="AB88" i="60"/>
  <c r="AB5" i="60" a="1"/>
  <c r="AB5" i="60" s="1"/>
  <c r="AB6" i="60" a="1"/>
  <c r="AB6" i="60" s="1"/>
  <c r="BD11" i="13"/>
  <c r="BD12" i="13"/>
  <c r="BE48" i="13"/>
  <c r="BE6" i="13" s="1"/>
  <c r="BE49" i="13"/>
  <c r="BE50" i="13"/>
  <c r="BE51" i="13"/>
  <c r="BE52" i="13"/>
  <c r="BE53" i="13"/>
  <c r="BE54" i="13"/>
  <c r="BE55" i="13"/>
  <c r="BE56" i="13"/>
  <c r="BE57" i="13"/>
  <c r="BE58" i="13"/>
  <c r="BE59" i="13"/>
  <c r="BE60" i="13"/>
  <c r="BE61" i="13"/>
  <c r="BE62" i="13"/>
  <c r="BE63" i="13"/>
  <c r="BE64" i="13"/>
  <c r="BE5" i="13" s="1"/>
  <c r="BE38" i="13"/>
  <c r="BE39" i="13"/>
  <c r="BE40" i="13"/>
  <c r="BE41" i="13"/>
  <c r="BE70" i="13" s="1"/>
  <c r="BN12" i="39" a="1"/>
  <c r="BN12" i="39" s="1"/>
  <c r="BN13" i="39"/>
  <c r="AB7" i="60" l="1" a="1"/>
  <c r="AB7" i="60" s="1"/>
  <c r="BE68" i="13"/>
  <c r="BE69" i="13"/>
  <c r="BE67" i="13"/>
  <c r="AB92" i="60"/>
  <c r="AB84" i="60"/>
  <c r="AB90" i="60"/>
  <c r="AB91" i="60"/>
  <c r="AB89" i="60"/>
  <c r="DH1" i="59"/>
  <c r="DI1" i="59"/>
  <c r="DJ1" i="59"/>
  <c r="DH2" i="59" a="1"/>
  <c r="DH2" i="59" s="1"/>
  <c r="DI2" i="59" a="1"/>
  <c r="DI2" i="59" s="1"/>
  <c r="DJ2" i="59" a="1"/>
  <c r="DJ2" i="59" s="1"/>
  <c r="C1" i="59"/>
  <c r="D1" i="59"/>
  <c r="E1" i="59"/>
  <c r="F1" i="59"/>
  <c r="G1" i="59"/>
  <c r="H1" i="59"/>
  <c r="I1" i="59"/>
  <c r="J1" i="59"/>
  <c r="K1" i="59"/>
  <c r="L1" i="59"/>
  <c r="M1" i="59"/>
  <c r="N1" i="59"/>
  <c r="O1" i="59"/>
  <c r="P1" i="59"/>
  <c r="Q1" i="59"/>
  <c r="R1" i="59"/>
  <c r="S1" i="59"/>
  <c r="T1" i="59"/>
  <c r="U1" i="59"/>
  <c r="V1" i="59"/>
  <c r="W1" i="59"/>
  <c r="X1" i="59"/>
  <c r="Y1" i="59"/>
  <c r="Z1" i="59"/>
  <c r="AA1" i="59"/>
  <c r="AB1" i="59"/>
  <c r="AC1" i="59"/>
  <c r="AD1" i="59"/>
  <c r="AE1" i="59"/>
  <c r="AF1" i="59"/>
  <c r="AG1" i="59"/>
  <c r="AH1" i="59"/>
  <c r="AI1" i="59"/>
  <c r="AJ1" i="59"/>
  <c r="AK1" i="59"/>
  <c r="AL1" i="59"/>
  <c r="AM1" i="59"/>
  <c r="AN1" i="59"/>
  <c r="AO1" i="59"/>
  <c r="AP1" i="59"/>
  <c r="AQ1" i="59"/>
  <c r="AR1" i="59"/>
  <c r="AS1" i="59"/>
  <c r="AT1" i="59"/>
  <c r="AU1" i="59"/>
  <c r="AV1" i="59"/>
  <c r="AW1" i="59"/>
  <c r="AX1" i="59"/>
  <c r="AY1" i="59"/>
  <c r="AZ1" i="59"/>
  <c r="BA1" i="59"/>
  <c r="BB1" i="59"/>
  <c r="BC1" i="59"/>
  <c r="BD1" i="59"/>
  <c r="BE1" i="59"/>
  <c r="BF1" i="59"/>
  <c r="BG1" i="59"/>
  <c r="BH1" i="59"/>
  <c r="BI1" i="59"/>
  <c r="BJ1" i="59"/>
  <c r="BK1" i="59"/>
  <c r="BL1" i="59"/>
  <c r="BM1" i="59"/>
  <c r="BN1" i="59"/>
  <c r="BO1" i="59"/>
  <c r="BP1" i="59"/>
  <c r="BQ1" i="59"/>
  <c r="BR1" i="59"/>
  <c r="BS1" i="59"/>
  <c r="BT1" i="59"/>
  <c r="BU1" i="59"/>
  <c r="BV1" i="59"/>
  <c r="BW1" i="59"/>
  <c r="BX1" i="59"/>
  <c r="BY1" i="59"/>
  <c r="BZ1" i="59"/>
  <c r="CA1" i="59"/>
  <c r="CB1" i="59"/>
  <c r="CC1" i="59"/>
  <c r="CD1" i="59"/>
  <c r="CE1" i="59"/>
  <c r="CF1" i="59"/>
  <c r="CG1" i="59"/>
  <c r="CH1" i="59"/>
  <c r="CI1" i="59"/>
  <c r="CJ1" i="59"/>
  <c r="CK1" i="59"/>
  <c r="CL1" i="59"/>
  <c r="CM1" i="59"/>
  <c r="CN1" i="59"/>
  <c r="CO1" i="59"/>
  <c r="CP1" i="59"/>
  <c r="CQ1" i="59"/>
  <c r="CR1" i="59"/>
  <c r="CS1" i="59"/>
  <c r="CT1" i="59"/>
  <c r="CU1" i="59"/>
  <c r="CV1" i="59"/>
  <c r="CW1" i="59"/>
  <c r="CX1" i="59"/>
  <c r="CY1" i="59"/>
  <c r="CZ1" i="59"/>
  <c r="DA1" i="59"/>
  <c r="DB1" i="59"/>
  <c r="DC1" i="59"/>
  <c r="DD1" i="59"/>
  <c r="DE1" i="59"/>
  <c r="DF1" i="59"/>
  <c r="DG1" i="59"/>
  <c r="DH27" i="54"/>
  <c r="DI27" i="54"/>
  <c r="DJ27" i="54"/>
  <c r="DH28" i="54"/>
  <c r="DI28" i="54"/>
  <c r="DJ28" i="54"/>
  <c r="DH29" i="54"/>
  <c r="DI29" i="54"/>
  <c r="DJ29" i="54"/>
  <c r="DH30" i="54"/>
  <c r="DI30" i="54"/>
  <c r="DJ30" i="54"/>
  <c r="DH20" i="54"/>
  <c r="DH2" i="54" s="1" a="1"/>
  <c r="DH2" i="54" s="1"/>
  <c r="DI20" i="54"/>
  <c r="DI22" i="54" s="1"/>
  <c r="DJ20" i="54"/>
  <c r="DJ2" i="54" s="1" a="1"/>
  <c r="DJ2" i="54" s="1"/>
  <c r="C1" i="54"/>
  <c r="D1" i="54"/>
  <c r="E1" i="54"/>
  <c r="F1" i="54"/>
  <c r="G1" i="54"/>
  <c r="H1" i="54"/>
  <c r="I1" i="54"/>
  <c r="J1" i="54"/>
  <c r="K1" i="54"/>
  <c r="L1" i="54"/>
  <c r="M1" i="54"/>
  <c r="N1" i="54"/>
  <c r="O1" i="54"/>
  <c r="P1" i="54"/>
  <c r="Q1" i="54"/>
  <c r="R1" i="54"/>
  <c r="S1" i="54"/>
  <c r="T1" i="54"/>
  <c r="U1" i="54"/>
  <c r="V1" i="54"/>
  <c r="W1" i="54"/>
  <c r="X1" i="54"/>
  <c r="Y1" i="54"/>
  <c r="Z1" i="54"/>
  <c r="AA1" i="54"/>
  <c r="AB1" i="54"/>
  <c r="AC1" i="54"/>
  <c r="AD1" i="54"/>
  <c r="AE1" i="54"/>
  <c r="AF1" i="54"/>
  <c r="AG1" i="54"/>
  <c r="AH1" i="54"/>
  <c r="AI1" i="54"/>
  <c r="AJ1" i="54"/>
  <c r="AK1" i="54"/>
  <c r="AL1" i="54"/>
  <c r="AM1" i="54"/>
  <c r="AN1" i="54"/>
  <c r="AO1" i="54"/>
  <c r="AP1" i="54"/>
  <c r="AQ1" i="54"/>
  <c r="AR1" i="54"/>
  <c r="AS1" i="54"/>
  <c r="AT1" i="54"/>
  <c r="AU1" i="54"/>
  <c r="AV1" i="54"/>
  <c r="AW1" i="54"/>
  <c r="AX1" i="54"/>
  <c r="AY1" i="54"/>
  <c r="AZ1" i="54"/>
  <c r="BA1" i="54"/>
  <c r="BB1" i="54"/>
  <c r="BC1" i="54"/>
  <c r="BD1" i="54"/>
  <c r="BE1" i="54"/>
  <c r="BF1" i="54"/>
  <c r="BG1" i="54"/>
  <c r="BH1" i="54"/>
  <c r="BI1" i="54"/>
  <c r="BJ1" i="54"/>
  <c r="BK1" i="54"/>
  <c r="BL1" i="54"/>
  <c r="BM1" i="54"/>
  <c r="BN1" i="54"/>
  <c r="BO1" i="54"/>
  <c r="BP1" i="54"/>
  <c r="BQ1" i="54"/>
  <c r="BR1" i="54"/>
  <c r="BS1" i="54"/>
  <c r="BT1" i="54"/>
  <c r="BU1" i="54"/>
  <c r="BV1" i="54"/>
  <c r="BW1" i="54"/>
  <c r="BX1" i="54"/>
  <c r="BY1" i="54"/>
  <c r="BZ1" i="54"/>
  <c r="CA1" i="54"/>
  <c r="CB1" i="54"/>
  <c r="CC1" i="54"/>
  <c r="CD1" i="54"/>
  <c r="CE1" i="54"/>
  <c r="CF1" i="54"/>
  <c r="CG1" i="54"/>
  <c r="CH1" i="54"/>
  <c r="CI1" i="54"/>
  <c r="CJ1" i="54"/>
  <c r="CK1" i="54"/>
  <c r="CL1" i="54"/>
  <c r="CM1" i="54"/>
  <c r="CN1" i="54"/>
  <c r="CO1" i="54"/>
  <c r="CP1" i="54"/>
  <c r="CQ1" i="54"/>
  <c r="CR1" i="54"/>
  <c r="CS1" i="54"/>
  <c r="CT1" i="54"/>
  <c r="CU1" i="54"/>
  <c r="CV1" i="54"/>
  <c r="CW1" i="54"/>
  <c r="CX1" i="54"/>
  <c r="CY1" i="54"/>
  <c r="CZ1" i="54"/>
  <c r="DA1" i="54"/>
  <c r="DB1" i="54"/>
  <c r="DC1" i="54"/>
  <c r="DD1" i="54"/>
  <c r="DE1" i="54"/>
  <c r="DF1" i="54"/>
  <c r="DG1" i="54"/>
  <c r="DH1" i="54"/>
  <c r="DI1" i="54"/>
  <c r="DJ1" i="54"/>
  <c r="DI2" i="54" a="1"/>
  <c r="DI2" i="54" s="1"/>
  <c r="AV1" i="58"/>
  <c r="AV2" i="58" a="1"/>
  <c r="AV2" i="58" s="1"/>
  <c r="AV1" i="47"/>
  <c r="AV2" i="47" a="1"/>
  <c r="AV2" i="47" s="1"/>
  <c r="AV14" i="47"/>
  <c r="BH257" i="41"/>
  <c r="BH175" i="41" s="1"/>
  <c r="BH256" i="41"/>
  <c r="BH174" i="41" s="1"/>
  <c r="BH255" i="41"/>
  <c r="BH173" i="41" s="1"/>
  <c r="BH254" i="41"/>
  <c r="BH172" i="41" s="1"/>
  <c r="BH230" i="41"/>
  <c r="BH149" i="41" s="1"/>
  <c r="BH229" i="41"/>
  <c r="BH148" i="41" s="1"/>
  <c r="BH228" i="41"/>
  <c r="BH147" i="41" s="1"/>
  <c r="BH227" i="41"/>
  <c r="BH146" i="41" s="1"/>
  <c r="BH203" i="41"/>
  <c r="BH123" i="41" s="1"/>
  <c r="BH202" i="41"/>
  <c r="BH122" i="41" s="1"/>
  <c r="BH201" i="41"/>
  <c r="BH121" i="41" s="1"/>
  <c r="BH200" i="41"/>
  <c r="BH120" i="41" s="1"/>
  <c r="BH101" i="41"/>
  <c r="BH102" i="41"/>
  <c r="BH103" i="41"/>
  <c r="BH104" i="41"/>
  <c r="BH105" i="41"/>
  <c r="BH106" i="41"/>
  <c r="BH107" i="41"/>
  <c r="BH108" i="41"/>
  <c r="BH109" i="41"/>
  <c r="BH110" i="41"/>
  <c r="BH111" i="41"/>
  <c r="BH112" i="41"/>
  <c r="BH113" i="41"/>
  <c r="BH114" i="41"/>
  <c r="BH115" i="41"/>
  <c r="BH116" i="41"/>
  <c r="BH117" i="41"/>
  <c r="BH127" i="41"/>
  <c r="BH128" i="41"/>
  <c r="BH129" i="41"/>
  <c r="BH130" i="41"/>
  <c r="BH131" i="41"/>
  <c r="BH132" i="41"/>
  <c r="BH133" i="41"/>
  <c r="BH134" i="41"/>
  <c r="BH135" i="41"/>
  <c r="BH136" i="41"/>
  <c r="BH137" i="41"/>
  <c r="BH138" i="41"/>
  <c r="BH139" i="41"/>
  <c r="BH140" i="41"/>
  <c r="BH141" i="41"/>
  <c r="BH142" i="41"/>
  <c r="BH143" i="41"/>
  <c r="BH153" i="41"/>
  <c r="BH154" i="41"/>
  <c r="BH155" i="41"/>
  <c r="BH156" i="41"/>
  <c r="BH157" i="41"/>
  <c r="BH158" i="41"/>
  <c r="BH159" i="41"/>
  <c r="BH160" i="41"/>
  <c r="BH161" i="41"/>
  <c r="BH162" i="41"/>
  <c r="BH163" i="41"/>
  <c r="BH164" i="41"/>
  <c r="BH165" i="41"/>
  <c r="BH166" i="41"/>
  <c r="BH167" i="41"/>
  <c r="BH168" i="41"/>
  <c r="BH169" i="41"/>
  <c r="BH12" i="41" a="1"/>
  <c r="BH12" i="41" s="1"/>
  <c r="BH13" i="41" a="1"/>
  <c r="BH13" i="41" s="1"/>
  <c r="BH14" i="41" a="1"/>
  <c r="BH14" i="41" s="1"/>
  <c r="BH9" i="42" a="1"/>
  <c r="BH9" i="42" s="1"/>
  <c r="BH10" i="42" s="1"/>
  <c r="BH11" i="42"/>
  <c r="BH13" i="42" a="1"/>
  <c r="BH13" i="42" s="1"/>
  <c r="BH14" i="42" a="1"/>
  <c r="BH14" i="42" s="1"/>
  <c r="BH15" i="42" a="1"/>
  <c r="BH15" i="42" s="1"/>
  <c r="BH16" i="42" a="1"/>
  <c r="BH16" i="42" s="1"/>
  <c r="AT1" i="58"/>
  <c r="AU1" i="58"/>
  <c r="AT2" i="58" a="1"/>
  <c r="AT2" i="58" s="1"/>
  <c r="AU2" i="58" a="1"/>
  <c r="AU2" i="58" s="1"/>
  <c r="BH17" i="41" l="1" a="1"/>
  <c r="BH17" i="41" s="1"/>
  <c r="BH18" i="41" a="1"/>
  <c r="BH18" i="41" s="1"/>
  <c r="BH16" i="41" a="1"/>
  <c r="BH16" i="41" s="1"/>
  <c r="DJ22" i="54"/>
  <c r="DH22" i="54"/>
  <c r="C9" i="61" a="1"/>
  <c r="C9" i="61" s="1"/>
  <c r="D9" i="61" a="1"/>
  <c r="D9" i="61" s="1"/>
  <c r="E9" i="61" a="1"/>
  <c r="E9" i="61" s="1"/>
  <c r="F9" i="61" a="1"/>
  <c r="F9" i="61" s="1"/>
  <c r="G9" i="61" a="1"/>
  <c r="G9" i="61" s="1"/>
  <c r="C10" i="61" a="1"/>
  <c r="C10" i="61" s="1"/>
  <c r="D10" i="61" a="1"/>
  <c r="D10" i="61" s="1"/>
  <c r="E10" i="61" a="1"/>
  <c r="E10" i="61" s="1"/>
  <c r="F10" i="61" a="1"/>
  <c r="F10" i="61" s="1"/>
  <c r="G10" i="61" a="1"/>
  <c r="G10" i="61" s="1"/>
  <c r="C11" i="61" a="1"/>
  <c r="C11" i="61" s="1"/>
  <c r="D11" i="61" a="1"/>
  <c r="D11" i="61" s="1"/>
  <c r="E11" i="61" a="1"/>
  <c r="E11" i="61" s="1"/>
  <c r="F11" i="61" a="1"/>
  <c r="F11" i="61" s="1"/>
  <c r="G11" i="61" a="1"/>
  <c r="G11" i="61" s="1"/>
  <c r="C12" i="61" a="1"/>
  <c r="C12" i="61" s="1"/>
  <c r="D12" i="61" a="1"/>
  <c r="D12" i="61" s="1"/>
  <c r="E12" i="61" a="1"/>
  <c r="E12" i="61" s="1"/>
  <c r="F12" i="61" a="1"/>
  <c r="F12" i="61" s="1"/>
  <c r="G12" i="61" a="1"/>
  <c r="G12" i="61" s="1"/>
  <c r="C13" i="61" a="1"/>
  <c r="C13" i="61" s="1"/>
  <c r="D13" i="61" a="1"/>
  <c r="D13" i="61" s="1"/>
  <c r="E13" i="61" a="1"/>
  <c r="E13" i="61" s="1"/>
  <c r="F13" i="61" a="1"/>
  <c r="F13" i="61" s="1"/>
  <c r="G13" i="61" a="1"/>
  <c r="G13" i="61" s="1"/>
  <c r="C14" i="61" a="1"/>
  <c r="C14" i="61" s="1"/>
  <c r="D14" i="61" a="1"/>
  <c r="D14" i="61" s="1"/>
  <c r="E14" i="61" a="1"/>
  <c r="E14" i="61" s="1"/>
  <c r="F14" i="61" a="1"/>
  <c r="F14" i="61" s="1"/>
  <c r="G14" i="61" a="1"/>
  <c r="G14" i="61" s="1"/>
  <c r="B14" i="61" a="1"/>
  <c r="B14" i="61" s="1"/>
  <c r="B13" i="61" a="1"/>
  <c r="B13" i="61" s="1"/>
  <c r="B12" i="61" a="1"/>
  <c r="B12" i="61" s="1"/>
  <c r="B11" i="61" a="1"/>
  <c r="B11" i="61" s="1"/>
  <c r="B10" i="61" a="1"/>
  <c r="B10" i="61" s="1"/>
  <c r="B9" i="61" a="1"/>
  <c r="B9" i="61" s="1"/>
  <c r="G145" i="61"/>
  <c r="G146" i="61" s="1"/>
  <c r="F145" i="61"/>
  <c r="F146" i="61" s="1"/>
  <c r="E145" i="61"/>
  <c r="E146" i="61" s="1"/>
  <c r="D145" i="61"/>
  <c r="D146" i="61" s="1"/>
  <c r="C145" i="61"/>
  <c r="C146" i="61" s="1"/>
  <c r="B145" i="61"/>
  <c r="B146" i="61" s="1"/>
  <c r="G134" i="61"/>
  <c r="G135" i="61" s="1"/>
  <c r="F134" i="61"/>
  <c r="F135" i="61" s="1"/>
  <c r="E134" i="61"/>
  <c r="E135" i="61" s="1"/>
  <c r="D134" i="61"/>
  <c r="D135" i="61" s="1"/>
  <c r="C134" i="61"/>
  <c r="C135" i="61" s="1"/>
  <c r="B134" i="61"/>
  <c r="B135" i="61" s="1"/>
  <c r="G123" i="61"/>
  <c r="G124" i="61" s="1"/>
  <c r="F123" i="61"/>
  <c r="F124" i="61" s="1"/>
  <c r="E123" i="61"/>
  <c r="E124" i="61" s="1"/>
  <c r="D123" i="61"/>
  <c r="D124" i="61" s="1"/>
  <c r="C123" i="61"/>
  <c r="C124" i="61" s="1"/>
  <c r="B123" i="61"/>
  <c r="B124" i="61" s="1"/>
  <c r="G112" i="61"/>
  <c r="G113" i="61" s="1"/>
  <c r="F112" i="61"/>
  <c r="F113" i="61" s="1"/>
  <c r="E112" i="61"/>
  <c r="E113" i="61" s="1"/>
  <c r="D112" i="61"/>
  <c r="D113" i="61" s="1"/>
  <c r="C112" i="61"/>
  <c r="C113" i="61" s="1"/>
  <c r="B112" i="61"/>
  <c r="B113" i="61" s="1"/>
  <c r="G101" i="61"/>
  <c r="G102" i="61" s="1"/>
  <c r="F101" i="61"/>
  <c r="F102" i="61" s="1"/>
  <c r="E101" i="61"/>
  <c r="E102" i="61" s="1"/>
  <c r="D101" i="61"/>
  <c r="D102" i="61" s="1"/>
  <c r="C101" i="61"/>
  <c r="C102" i="61" s="1"/>
  <c r="B101" i="61"/>
  <c r="B102" i="61" s="1"/>
  <c r="G90" i="61"/>
  <c r="G91" i="61" s="1"/>
  <c r="F90" i="61"/>
  <c r="F91" i="61" s="1"/>
  <c r="E90" i="61"/>
  <c r="E91" i="61" s="1"/>
  <c r="D90" i="61"/>
  <c r="D91" i="61" s="1"/>
  <c r="C90" i="61"/>
  <c r="C91" i="61" s="1"/>
  <c r="B90" i="61"/>
  <c r="B91" i="61" s="1"/>
  <c r="C3" i="61" a="1"/>
  <c r="C3" i="61" s="1"/>
  <c r="D3" i="61" a="1"/>
  <c r="D3" i="61" s="1"/>
  <c r="E3" i="61" a="1"/>
  <c r="E3" i="61" s="1"/>
  <c r="F3" i="61" a="1"/>
  <c r="F3" i="61" s="1"/>
  <c r="G3" i="61" a="1"/>
  <c r="G3" i="61" s="1"/>
  <c r="C4" i="61" a="1"/>
  <c r="C4" i="61" s="1"/>
  <c r="D4" i="61" a="1"/>
  <c r="D4" i="61" s="1"/>
  <c r="E4" i="61" a="1"/>
  <c r="E4" i="61" s="1"/>
  <c r="F4" i="61" a="1"/>
  <c r="F4" i="61" s="1"/>
  <c r="G4" i="61" a="1"/>
  <c r="G4" i="61" s="1"/>
  <c r="C5" i="61" a="1"/>
  <c r="C5" i="61" s="1"/>
  <c r="D5" i="61" a="1"/>
  <c r="D5" i="61" s="1"/>
  <c r="E5" i="61" a="1"/>
  <c r="E5" i="61" s="1"/>
  <c r="F5" i="61" a="1"/>
  <c r="F5" i="61" s="1"/>
  <c r="G5" i="61" a="1"/>
  <c r="G5" i="61" s="1"/>
  <c r="C6" i="61" a="1"/>
  <c r="C6" i="61" s="1"/>
  <c r="D6" i="61" a="1"/>
  <c r="D6" i="61" s="1"/>
  <c r="E6" i="61" a="1"/>
  <c r="E6" i="61" s="1"/>
  <c r="F6" i="61" a="1"/>
  <c r="F6" i="61" s="1"/>
  <c r="G6" i="61" a="1"/>
  <c r="G6" i="61" s="1"/>
  <c r="C7" i="61" a="1"/>
  <c r="C7" i="61" s="1"/>
  <c r="D7" i="61" a="1"/>
  <c r="D7" i="61" s="1"/>
  <c r="E7" i="61" a="1"/>
  <c r="E7" i="61" s="1"/>
  <c r="F7" i="61" a="1"/>
  <c r="F7" i="61" s="1"/>
  <c r="G7" i="61" a="1"/>
  <c r="G7" i="61" s="1"/>
  <c r="C8" i="61" a="1"/>
  <c r="C8" i="61" s="1"/>
  <c r="D8" i="61" a="1"/>
  <c r="D8" i="61" s="1"/>
  <c r="E8" i="61" a="1"/>
  <c r="E8" i="61" s="1"/>
  <c r="F8" i="61" a="1"/>
  <c r="F8" i="61" s="1"/>
  <c r="G8" i="61" a="1"/>
  <c r="G8" i="61" s="1"/>
  <c r="B8" i="61" a="1"/>
  <c r="B8" i="61" s="1"/>
  <c r="B7" i="61" a="1"/>
  <c r="B7" i="61" s="1"/>
  <c r="B6" i="61" a="1"/>
  <c r="B6" i="61" s="1"/>
  <c r="B5" i="61" a="1"/>
  <c r="B5" i="61" s="1"/>
  <c r="B4" i="61" a="1"/>
  <c r="B4" i="61" s="1"/>
  <c r="B3" i="61" a="1"/>
  <c r="B3" i="61" s="1"/>
  <c r="A2" i="61" a="1"/>
  <c r="A2" i="61" s="1"/>
  <c r="G79" i="61"/>
  <c r="F79" i="61"/>
  <c r="E79" i="61"/>
  <c r="D79" i="61"/>
  <c r="C79" i="61"/>
  <c r="B79" i="61"/>
  <c r="G68" i="61"/>
  <c r="F68" i="61"/>
  <c r="E68" i="61"/>
  <c r="D68" i="61"/>
  <c r="C68" i="61"/>
  <c r="B68" i="61"/>
  <c r="G57" i="61"/>
  <c r="F57" i="61"/>
  <c r="E57" i="61"/>
  <c r="D57" i="61"/>
  <c r="C57" i="61"/>
  <c r="B57" i="61"/>
  <c r="G46" i="61"/>
  <c r="F46" i="61"/>
  <c r="E46" i="61"/>
  <c r="D46" i="61"/>
  <c r="C46" i="61"/>
  <c r="B46" i="61"/>
  <c r="G35" i="61"/>
  <c r="F35" i="61"/>
  <c r="E35" i="61"/>
  <c r="D35" i="61"/>
  <c r="C35" i="61"/>
  <c r="B35" i="61"/>
  <c r="C24" i="61"/>
  <c r="D24" i="61"/>
  <c r="E24" i="61"/>
  <c r="F24" i="61"/>
  <c r="G24" i="61"/>
  <c r="B24" i="61"/>
  <c r="H297" i="52" l="1"/>
  <c r="J297" i="52"/>
  <c r="H298" i="52"/>
  <c r="J298" i="52"/>
  <c r="H299" i="52"/>
  <c r="J299" i="52"/>
  <c r="H174" i="52"/>
  <c r="J174" i="52"/>
  <c r="H325" i="52"/>
  <c r="L325" i="52"/>
  <c r="H326" i="52"/>
  <c r="K326" i="52"/>
  <c r="H246" i="52"/>
  <c r="J246" i="52"/>
  <c r="H247" i="52"/>
  <c r="K247" i="52"/>
  <c r="H88" i="52"/>
  <c r="J88" i="52"/>
  <c r="H89" i="52"/>
  <c r="J89" i="52"/>
  <c r="H90" i="52"/>
  <c r="J90" i="52"/>
  <c r="H91" i="52"/>
  <c r="K91" i="52"/>
  <c r="AT1" i="47"/>
  <c r="AU1" i="47"/>
  <c r="AT2" i="47" a="1"/>
  <c r="AT2" i="47" s="1"/>
  <c r="AU2" i="47" a="1"/>
  <c r="AU2" i="47" s="1"/>
  <c r="AT14" i="47"/>
  <c r="AU14" i="47"/>
  <c r="BL12" i="39" a="1"/>
  <c r="BL12" i="39" s="1"/>
  <c r="BM12" i="39" a="1"/>
  <c r="BM12" i="39" s="1"/>
  <c r="BL13" i="39"/>
  <c r="BM13" i="39"/>
  <c r="L299" i="52" l="1"/>
  <c r="L298" i="52"/>
  <c r="K298" i="52"/>
  <c r="K299" i="52"/>
  <c r="L297" i="52"/>
  <c r="K297" i="52"/>
  <c r="L326" i="52"/>
  <c r="K325" i="52"/>
  <c r="L174" i="52"/>
  <c r="K174" i="52"/>
  <c r="M326" i="52"/>
  <c r="J325" i="52"/>
  <c r="J326" i="52"/>
  <c r="M325" i="52"/>
  <c r="L247" i="52"/>
  <c r="J247" i="52"/>
  <c r="L246" i="52"/>
  <c r="K246" i="52"/>
  <c r="L89" i="52"/>
  <c r="K89" i="52"/>
  <c r="J91" i="52"/>
  <c r="K90" i="52"/>
  <c r="L90" i="52"/>
  <c r="L88" i="52"/>
  <c r="L91" i="52"/>
  <c r="K88" i="52"/>
  <c r="BB127" i="13"/>
  <c r="BC127" i="13"/>
  <c r="BD127" i="13"/>
  <c r="BB128" i="13"/>
  <c r="BC128" i="13"/>
  <c r="BD128" i="13"/>
  <c r="BB129" i="13"/>
  <c r="BC129" i="13"/>
  <c r="BD129" i="13"/>
  <c r="BB130" i="13"/>
  <c r="BC130" i="13"/>
  <c r="BD130" i="13"/>
  <c r="BB97" i="13"/>
  <c r="BC97" i="13"/>
  <c r="BD97" i="13"/>
  <c r="BB98" i="13"/>
  <c r="BC98" i="13"/>
  <c r="BD98" i="13"/>
  <c r="BB99" i="13"/>
  <c r="BC99" i="13"/>
  <c r="BD99" i="13"/>
  <c r="BB100" i="13"/>
  <c r="BC100" i="13"/>
  <c r="BD100" i="13"/>
  <c r="BC48" i="13"/>
  <c r="BC6" i="13" s="1"/>
  <c r="BD48" i="13"/>
  <c r="BD6" i="13" s="1"/>
  <c r="BC49" i="13"/>
  <c r="BD49" i="13"/>
  <c r="BC50" i="13"/>
  <c r="BD50" i="13"/>
  <c r="BC51" i="13"/>
  <c r="BD51" i="13"/>
  <c r="BC52" i="13"/>
  <c r="BD52" i="13"/>
  <c r="BC53" i="13"/>
  <c r="BD53" i="13"/>
  <c r="BC54" i="13"/>
  <c r="BD54" i="13"/>
  <c r="BC55" i="13"/>
  <c r="BD55" i="13"/>
  <c r="BC56" i="13"/>
  <c r="BD56" i="13"/>
  <c r="BC57" i="13"/>
  <c r="BD57" i="13"/>
  <c r="BC58" i="13"/>
  <c r="BD58" i="13"/>
  <c r="BC59" i="13"/>
  <c r="BD59" i="13"/>
  <c r="BC60" i="13"/>
  <c r="BD60" i="13"/>
  <c r="BC61" i="13"/>
  <c r="BD61" i="13"/>
  <c r="BC62" i="13"/>
  <c r="BD62" i="13"/>
  <c r="BC63" i="13"/>
  <c r="BD63" i="13"/>
  <c r="BC64" i="13"/>
  <c r="BC5" i="13" s="1"/>
  <c r="BD64" i="13"/>
  <c r="BD5" i="13" s="1"/>
  <c r="BC38" i="13"/>
  <c r="BD38" i="13"/>
  <c r="BD67" i="13" s="1"/>
  <c r="BC39" i="13"/>
  <c r="BD39" i="13"/>
  <c r="BC40" i="13"/>
  <c r="BD40" i="13"/>
  <c r="BC41" i="13"/>
  <c r="BC70" i="13" s="1"/>
  <c r="BD41" i="13"/>
  <c r="BD70" i="13" s="1"/>
  <c r="BB11" i="13"/>
  <c r="BC11" i="13"/>
  <c r="BB12" i="13"/>
  <c r="BC12" i="13"/>
  <c r="BF101" i="41"/>
  <c r="BG101" i="41"/>
  <c r="BF102" i="41"/>
  <c r="BG102" i="41"/>
  <c r="BF103" i="41"/>
  <c r="BG103" i="41"/>
  <c r="BF104" i="41"/>
  <c r="BG104" i="41"/>
  <c r="BF105" i="41"/>
  <c r="BG105" i="41"/>
  <c r="BF106" i="41"/>
  <c r="BG106" i="41"/>
  <c r="BF107" i="41"/>
  <c r="BG107" i="41"/>
  <c r="BF108" i="41"/>
  <c r="BG108" i="41"/>
  <c r="BF109" i="41"/>
  <c r="BG109" i="41"/>
  <c r="BF110" i="41"/>
  <c r="BG110" i="41"/>
  <c r="BF111" i="41"/>
  <c r="BG111" i="41"/>
  <c r="BF112" i="41"/>
  <c r="BG112" i="41"/>
  <c r="BF113" i="41"/>
  <c r="BG113" i="41"/>
  <c r="BF114" i="41"/>
  <c r="BG114" i="41"/>
  <c r="BF115" i="41"/>
  <c r="BG115" i="41"/>
  <c r="BF116" i="41"/>
  <c r="BG116" i="41"/>
  <c r="BF117" i="41"/>
  <c r="BG117" i="41"/>
  <c r="BF127" i="41"/>
  <c r="BG127" i="41"/>
  <c r="BF128" i="41"/>
  <c r="BG128" i="41"/>
  <c r="BF129" i="41"/>
  <c r="BG129" i="41"/>
  <c r="BF130" i="41"/>
  <c r="BG130" i="41"/>
  <c r="BF131" i="41"/>
  <c r="BG131" i="41"/>
  <c r="BF132" i="41"/>
  <c r="BG132" i="41"/>
  <c r="BF133" i="41"/>
  <c r="BG133" i="41"/>
  <c r="BF134" i="41"/>
  <c r="BG134" i="41"/>
  <c r="BF135" i="41"/>
  <c r="BG135" i="41"/>
  <c r="BF136" i="41"/>
  <c r="BG136" i="41"/>
  <c r="BF137" i="41"/>
  <c r="BG137" i="41"/>
  <c r="BF138" i="41"/>
  <c r="BG138" i="41"/>
  <c r="BF139" i="41"/>
  <c r="BF17" i="41" s="1" a="1"/>
  <c r="BF17" i="41" s="1"/>
  <c r="BG139" i="41"/>
  <c r="BG17" i="41" s="1" a="1"/>
  <c r="BG17" i="41" s="1"/>
  <c r="BF140" i="41"/>
  <c r="BG140" i="41"/>
  <c r="BF141" i="41"/>
  <c r="BG141" i="41"/>
  <c r="BF142" i="41"/>
  <c r="BG142" i="41"/>
  <c r="BF143" i="41"/>
  <c r="BG143" i="41"/>
  <c r="BF153" i="41"/>
  <c r="BG153" i="41"/>
  <c r="BF154" i="41"/>
  <c r="BG154" i="41"/>
  <c r="BF155" i="41"/>
  <c r="BG155" i="41"/>
  <c r="BF156" i="41"/>
  <c r="BG156" i="41"/>
  <c r="BF157" i="41"/>
  <c r="BG157" i="41"/>
  <c r="BF158" i="41"/>
  <c r="BG158" i="41"/>
  <c r="BF159" i="41"/>
  <c r="BG159" i="41"/>
  <c r="BF160" i="41"/>
  <c r="BG160" i="41"/>
  <c r="BF161" i="41"/>
  <c r="BG161" i="41"/>
  <c r="BF162" i="41"/>
  <c r="BG162" i="41"/>
  <c r="BF163" i="41"/>
  <c r="BG163" i="41"/>
  <c r="BF164" i="41"/>
  <c r="BG164" i="41"/>
  <c r="BF165" i="41"/>
  <c r="BF18" i="41" s="1" a="1"/>
  <c r="BF18" i="41" s="1"/>
  <c r="BG165" i="41"/>
  <c r="BF166" i="41"/>
  <c r="BG166" i="41"/>
  <c r="BF167" i="41"/>
  <c r="BG167" i="41"/>
  <c r="BF168" i="41"/>
  <c r="BG168" i="41"/>
  <c r="BF169" i="41"/>
  <c r="BG169" i="41"/>
  <c r="BG257" i="41"/>
  <c r="BG175" i="41" s="1"/>
  <c r="BF257" i="41"/>
  <c r="BF175" i="41" s="1"/>
  <c r="BG256" i="41"/>
  <c r="BG174" i="41" s="1"/>
  <c r="BF256" i="41"/>
  <c r="BF174" i="41" s="1"/>
  <c r="BG255" i="41"/>
  <c r="BG173" i="41" s="1"/>
  <c r="BF255" i="41"/>
  <c r="BF173" i="41" s="1"/>
  <c r="BG254" i="41"/>
  <c r="BG172" i="41" s="1"/>
  <c r="BF254" i="41"/>
  <c r="BF172" i="41" s="1"/>
  <c r="BG230" i="41"/>
  <c r="BG149" i="41" s="1"/>
  <c r="BF230" i="41"/>
  <c r="BF149" i="41" s="1"/>
  <c r="BG229" i="41"/>
  <c r="BG148" i="41" s="1"/>
  <c r="BF229" i="41"/>
  <c r="BF148" i="41" s="1"/>
  <c r="BG228" i="41"/>
  <c r="BG147" i="41" s="1"/>
  <c r="BF228" i="41"/>
  <c r="BF147" i="41" s="1"/>
  <c r="BG227" i="41"/>
  <c r="BG146" i="41" s="1"/>
  <c r="BF227" i="41"/>
  <c r="BF146" i="41" s="1"/>
  <c r="BG203" i="41"/>
  <c r="BG123" i="41" s="1"/>
  <c r="BF203" i="41"/>
  <c r="BF123" i="41" s="1"/>
  <c r="BG202" i="41"/>
  <c r="BG122" i="41" s="1"/>
  <c r="BF202" i="41"/>
  <c r="BF122" i="41" s="1"/>
  <c r="BG201" i="41"/>
  <c r="BG121" i="41" s="1"/>
  <c r="BF201" i="41"/>
  <c r="BF121" i="41" s="1"/>
  <c r="BG200" i="41"/>
  <c r="BG120" i="41" s="1"/>
  <c r="BF200" i="41"/>
  <c r="BF120" i="41" s="1"/>
  <c r="BF12" i="41" a="1"/>
  <c r="BF12" i="41" s="1"/>
  <c r="BG12" i="41" a="1"/>
  <c r="BG12" i="41" s="1"/>
  <c r="BF13" i="41" a="1"/>
  <c r="BF13" i="41" s="1"/>
  <c r="BG13" i="41" a="1"/>
  <c r="BG13" i="41" s="1"/>
  <c r="BF14" i="41" a="1"/>
  <c r="BF14" i="41" s="1"/>
  <c r="BG14" i="41" a="1"/>
  <c r="BG14" i="41" s="1"/>
  <c r="BF9" i="42" a="1"/>
  <c r="BF9" i="42" s="1"/>
  <c r="BF10" i="42" s="1"/>
  <c r="BG9" i="42" a="1"/>
  <c r="BG9" i="42" s="1"/>
  <c r="BG10" i="42" s="1"/>
  <c r="BF11" i="42"/>
  <c r="BG11" i="42"/>
  <c r="BF13" i="42" a="1"/>
  <c r="BF13" i="42" s="1"/>
  <c r="BG13" i="42" a="1"/>
  <c r="BG13" i="42" s="1"/>
  <c r="BF14" i="42" a="1"/>
  <c r="BF14" i="42" s="1"/>
  <c r="BG14" i="42" a="1"/>
  <c r="BG14" i="42" s="1"/>
  <c r="BF15" i="42" a="1"/>
  <c r="BF15" i="42" s="1"/>
  <c r="BG15" i="42" a="1"/>
  <c r="BG15" i="42" s="1"/>
  <c r="BF16" i="42" a="1"/>
  <c r="BF16" i="42" s="1"/>
  <c r="BG16" i="42" a="1"/>
  <c r="BG16" i="42" s="1"/>
  <c r="BE9" i="42" a="1"/>
  <c r="BE9" i="42" s="1"/>
  <c r="BE10" i="42" s="1"/>
  <c r="BE11" i="42"/>
  <c r="BE13" i="42" a="1"/>
  <c r="BE13" i="42" s="1"/>
  <c r="BE14" i="42" a="1"/>
  <c r="BE14" i="42" s="1"/>
  <c r="BE15" i="42" a="1"/>
  <c r="BE15" i="42" s="1"/>
  <c r="BE16" i="42" a="1"/>
  <c r="BE16" i="42" s="1"/>
  <c r="BE257" i="41"/>
  <c r="BE175" i="41" s="1"/>
  <c r="BE256" i="41"/>
  <c r="BE174" i="41" s="1"/>
  <c r="BE255" i="41"/>
  <c r="BE173" i="41" s="1"/>
  <c r="BE254" i="41"/>
  <c r="BE172" i="41" s="1"/>
  <c r="BE230" i="41"/>
  <c r="BE149" i="41" s="1"/>
  <c r="BE229" i="41"/>
  <c r="BE148" i="41" s="1"/>
  <c r="BE228" i="41"/>
  <c r="BE147" i="41" s="1"/>
  <c r="BE227" i="41"/>
  <c r="BE146" i="41" s="1"/>
  <c r="BE203" i="41"/>
  <c r="BE123" i="41" s="1"/>
  <c r="BE202" i="41"/>
  <c r="BE122" i="41" s="1"/>
  <c r="BE201" i="41"/>
  <c r="BE121" i="41" s="1"/>
  <c r="BE200" i="41"/>
  <c r="BE120" i="41" s="1"/>
  <c r="BE101" i="41"/>
  <c r="BE102" i="41"/>
  <c r="BE103" i="41"/>
  <c r="BE104" i="41"/>
  <c r="BE105" i="41"/>
  <c r="BE106" i="41"/>
  <c r="BE107" i="41"/>
  <c r="BE108" i="41"/>
  <c r="BE109" i="41"/>
  <c r="BE110" i="41"/>
  <c r="BE111" i="41"/>
  <c r="BE112" i="41"/>
  <c r="BE113" i="41"/>
  <c r="BE114" i="41"/>
  <c r="BE115" i="41"/>
  <c r="BE116" i="41"/>
  <c r="BE117" i="41"/>
  <c r="BE127" i="41"/>
  <c r="BE128" i="41"/>
  <c r="BE129" i="41"/>
  <c r="BE130" i="41"/>
  <c r="BE131" i="41"/>
  <c r="BE132" i="41"/>
  <c r="BE133" i="41"/>
  <c r="BE134" i="41"/>
  <c r="BE135" i="41"/>
  <c r="BE136" i="41"/>
  <c r="BE137" i="41"/>
  <c r="BE138" i="41"/>
  <c r="BE139" i="41"/>
  <c r="BE140" i="41"/>
  <c r="BE141" i="41"/>
  <c r="BE142" i="41"/>
  <c r="BE143" i="41"/>
  <c r="BE153" i="41"/>
  <c r="BE154" i="41"/>
  <c r="BE155" i="41"/>
  <c r="BE156" i="41"/>
  <c r="BE157" i="41"/>
  <c r="BE158" i="41"/>
  <c r="BE159" i="41"/>
  <c r="BE160" i="41"/>
  <c r="BE161" i="41"/>
  <c r="BE162" i="41"/>
  <c r="BE163" i="41"/>
  <c r="BE164" i="41"/>
  <c r="BE165" i="41"/>
  <c r="BE166" i="41"/>
  <c r="BE167" i="41"/>
  <c r="BE168" i="41"/>
  <c r="BE169" i="41"/>
  <c r="BD101" i="41"/>
  <c r="BD102" i="41"/>
  <c r="BD103" i="41"/>
  <c r="BD104" i="41"/>
  <c r="BD105" i="41"/>
  <c r="BD106" i="41"/>
  <c r="BD107" i="41"/>
  <c r="BD108" i="41"/>
  <c r="BD109" i="41"/>
  <c r="BD110" i="41"/>
  <c r="BD111" i="41"/>
  <c r="BD112" i="41"/>
  <c r="BD113" i="41"/>
  <c r="BD114" i="41"/>
  <c r="BD115" i="41"/>
  <c r="BD116" i="41"/>
  <c r="BD117" i="41"/>
  <c r="BE12" i="41" a="1"/>
  <c r="BE12" i="41" s="1"/>
  <c r="BE13" i="41" a="1"/>
  <c r="BE13" i="41" s="1"/>
  <c r="BE14" i="41" a="1"/>
  <c r="BE14" i="41" s="1"/>
  <c r="BK12" i="39" a="1"/>
  <c r="BK12" i="39" s="1"/>
  <c r="BK13" i="39"/>
  <c r="BF16" i="41" l="1" a="1"/>
  <c r="BF16" i="41" s="1"/>
  <c r="BG16" i="41" a="1"/>
  <c r="BG16" i="41" s="1"/>
  <c r="BG18" i="41" a="1"/>
  <c r="BG18" i="41" s="1"/>
  <c r="BE16" i="41" a="1"/>
  <c r="BE16" i="41" s="1"/>
  <c r="BE18" i="41" a="1"/>
  <c r="BE18" i="41" s="1"/>
  <c r="BE17" i="41" a="1"/>
  <c r="BE17" i="41" s="1"/>
  <c r="BD68" i="13"/>
  <c r="BD69" i="13"/>
  <c r="BC68" i="13"/>
  <c r="BC69" i="13"/>
  <c r="BC67" i="13"/>
  <c r="BB38" i="13"/>
  <c r="BB39" i="13"/>
  <c r="BB40" i="13"/>
  <c r="BB41" i="13"/>
  <c r="BA127" i="13"/>
  <c r="BA128" i="13"/>
  <c r="BA129" i="13"/>
  <c r="BA130" i="13"/>
  <c r="BA97" i="13"/>
  <c r="BA98" i="13"/>
  <c r="BA99" i="13"/>
  <c r="BA100" i="13"/>
  <c r="BB48" i="13"/>
  <c r="BB6" i="13" s="1"/>
  <c r="BB49" i="13"/>
  <c r="BB50" i="13"/>
  <c r="BB51" i="13"/>
  <c r="BB52" i="13"/>
  <c r="BB53" i="13"/>
  <c r="BB54" i="13"/>
  <c r="BB55" i="13"/>
  <c r="BB56" i="13"/>
  <c r="BB57" i="13"/>
  <c r="BB58" i="13"/>
  <c r="BB59" i="13"/>
  <c r="BB60" i="13"/>
  <c r="BB61" i="13"/>
  <c r="BB62" i="13"/>
  <c r="BB63" i="13"/>
  <c r="BB64" i="13"/>
  <c r="BB5" i="13" s="1"/>
  <c r="BA11" i="13"/>
  <c r="BA12" i="13"/>
  <c r="DE2" i="59" a="1"/>
  <c r="DE2" i="59" s="1"/>
  <c r="DF2" i="59" a="1"/>
  <c r="DF2" i="59" s="1"/>
  <c r="DG2" i="59" a="1"/>
  <c r="DG2" i="59" s="1"/>
  <c r="DE27" i="54"/>
  <c r="DF27" i="54"/>
  <c r="DG27" i="54"/>
  <c r="DE28" i="54"/>
  <c r="DF28" i="54"/>
  <c r="DG28" i="54"/>
  <c r="DE29" i="54"/>
  <c r="DF29" i="54"/>
  <c r="DG29" i="54"/>
  <c r="DE30" i="54"/>
  <c r="DF30" i="54"/>
  <c r="DG30" i="54"/>
  <c r="DE20" i="54"/>
  <c r="DE2" i="54" s="1" a="1"/>
  <c r="DE2" i="54" s="1"/>
  <c r="DF20" i="54"/>
  <c r="DF2" i="54" s="1" a="1"/>
  <c r="DF2" i="54" s="1"/>
  <c r="DG20" i="54"/>
  <c r="DG2" i="54" s="1" a="1"/>
  <c r="DG2" i="54" s="1"/>
  <c r="AS1" i="47"/>
  <c r="AS2" i="47" a="1"/>
  <c r="AS2" i="47" s="1"/>
  <c r="AS1" i="58"/>
  <c r="AS2" i="58" a="1"/>
  <c r="AS2" i="58" s="1"/>
  <c r="AS14" i="47"/>
  <c r="H86" i="52"/>
  <c r="K86" i="52"/>
  <c r="H87" i="52"/>
  <c r="K87" i="52"/>
  <c r="H245" i="52"/>
  <c r="K245" i="52"/>
  <c r="H324" i="52"/>
  <c r="J324" i="52"/>
  <c r="BB68" i="13" l="1"/>
  <c r="BB70" i="13"/>
  <c r="BB69" i="13"/>
  <c r="BB67" i="13"/>
  <c r="J86" i="52"/>
  <c r="J87" i="52"/>
  <c r="DG22" i="54"/>
  <c r="DF22" i="54"/>
  <c r="DE22" i="54"/>
  <c r="L86" i="52"/>
  <c r="L87" i="52"/>
  <c r="J245" i="52"/>
  <c r="L245" i="52"/>
  <c r="L324" i="52"/>
  <c r="K324" i="52"/>
  <c r="M324" i="52"/>
  <c r="BJ12" i="39" a="1"/>
  <c r="BJ12" i="39" s="1"/>
  <c r="BJ13" i="39"/>
  <c r="H84" i="52"/>
  <c r="J84" i="52"/>
  <c r="H85" i="52"/>
  <c r="K85" i="52"/>
  <c r="L85" i="52" l="1"/>
  <c r="J85" i="52"/>
  <c r="K84" i="52"/>
  <c r="L84" i="52"/>
  <c r="AZ127" i="13"/>
  <c r="AZ128" i="13"/>
  <c r="AZ129" i="13"/>
  <c r="AZ130" i="13"/>
  <c r="AZ97" i="13"/>
  <c r="AZ98" i="13"/>
  <c r="AZ99" i="13"/>
  <c r="AZ100" i="13"/>
  <c r="BA48" i="13"/>
  <c r="BA6" i="13" s="1"/>
  <c r="BA49" i="13"/>
  <c r="BA50" i="13"/>
  <c r="BA51" i="13"/>
  <c r="BA52" i="13"/>
  <c r="BA53" i="13"/>
  <c r="BA54" i="13"/>
  <c r="BA55" i="13"/>
  <c r="BA56" i="13"/>
  <c r="BA57" i="13"/>
  <c r="BA58" i="13"/>
  <c r="BA59" i="13"/>
  <c r="BA60" i="13"/>
  <c r="BA61" i="13"/>
  <c r="BA62" i="13"/>
  <c r="BA63" i="13"/>
  <c r="BA64" i="13"/>
  <c r="BA5" i="13" s="1"/>
  <c r="BA38" i="13"/>
  <c r="BA39" i="13"/>
  <c r="BA40" i="13"/>
  <c r="BA41" i="13"/>
  <c r="AZ11" i="13"/>
  <c r="AZ12" i="13"/>
  <c r="BD257" i="41"/>
  <c r="BD175" i="41" s="1"/>
  <c r="BD256" i="41"/>
  <c r="BD174" i="41" s="1"/>
  <c r="BD255" i="41"/>
  <c r="BD173" i="41" s="1"/>
  <c r="BD254" i="41"/>
  <c r="BD172" i="41" s="1"/>
  <c r="BD230" i="41"/>
  <c r="BD149" i="41" s="1"/>
  <c r="BD229" i="41"/>
  <c r="BD148" i="41" s="1"/>
  <c r="BD228" i="41"/>
  <c r="BD147" i="41" s="1"/>
  <c r="BD227" i="41"/>
  <c r="BD146" i="41" s="1"/>
  <c r="BD203" i="41"/>
  <c r="BD123" i="41" s="1"/>
  <c r="BD202" i="41"/>
  <c r="BD122" i="41" s="1"/>
  <c r="BD201" i="41"/>
  <c r="BD121" i="41" s="1"/>
  <c r="BD200" i="41"/>
  <c r="BD120" i="41" s="1"/>
  <c r="BD16" i="41" a="1"/>
  <c r="BD16" i="41" s="1"/>
  <c r="BD127" i="41"/>
  <c r="BD128" i="41"/>
  <c r="BD129" i="41"/>
  <c r="BD130" i="41"/>
  <c r="BD131" i="41"/>
  <c r="BD132" i="41"/>
  <c r="BD133" i="41"/>
  <c r="BD134" i="41"/>
  <c r="BD135" i="41"/>
  <c r="BD136" i="41"/>
  <c r="BD137" i="41"/>
  <c r="BD138" i="41"/>
  <c r="BD139" i="41"/>
  <c r="BD140" i="41"/>
  <c r="BD141" i="41"/>
  <c r="BD142" i="41"/>
  <c r="BD143" i="41"/>
  <c r="BD153" i="41"/>
  <c r="BD154" i="41"/>
  <c r="BD155" i="41"/>
  <c r="BD156" i="41"/>
  <c r="BD157" i="41"/>
  <c r="BD158" i="41"/>
  <c r="BD159" i="41"/>
  <c r="BD160" i="41"/>
  <c r="BD161" i="41"/>
  <c r="BD162" i="41"/>
  <c r="BD163" i="41"/>
  <c r="BD164" i="41"/>
  <c r="BD165" i="41"/>
  <c r="BD166" i="41"/>
  <c r="BD167" i="41"/>
  <c r="BD168" i="41"/>
  <c r="BD169" i="41"/>
  <c r="BD12" i="41" a="1"/>
  <c r="BD12" i="41" s="1"/>
  <c r="BD13" i="41" a="1"/>
  <c r="BD13" i="41" s="1"/>
  <c r="BD14" i="41" a="1"/>
  <c r="BD14" i="41" s="1"/>
  <c r="BD9" i="42" a="1"/>
  <c r="BD9" i="42" s="1"/>
  <c r="BD10" i="42" s="1"/>
  <c r="BD11" i="42"/>
  <c r="BD13" i="42" a="1"/>
  <c r="BD13" i="42" s="1"/>
  <c r="BD14" i="42" a="1"/>
  <c r="BD14" i="42" s="1"/>
  <c r="BD15" i="42" a="1"/>
  <c r="BD15" i="42" s="1"/>
  <c r="BD16" i="42" a="1"/>
  <c r="BD16" i="42" s="1"/>
  <c r="AR1" i="58"/>
  <c r="AR2" i="58" a="1"/>
  <c r="AR2" i="58" s="1"/>
  <c r="AR1" i="47"/>
  <c r="AR14" i="47"/>
  <c r="AR2" i="47" a="1"/>
  <c r="AR2" i="47" s="1"/>
  <c r="AA5" i="60" a="1"/>
  <c r="AA5" i="60" s="1"/>
  <c r="AA6" i="60" a="1"/>
  <c r="AA6" i="60" s="1"/>
  <c r="AA30" i="60"/>
  <c r="AA35" i="60"/>
  <c r="AA36" i="60"/>
  <c r="AA37" i="60"/>
  <c r="AA38" i="60"/>
  <c r="AA62" i="60"/>
  <c r="AA63" i="60"/>
  <c r="AA64" i="60"/>
  <c r="AA65" i="60"/>
  <c r="AA57" i="60"/>
  <c r="AA70" i="60"/>
  <c r="AA71" i="60"/>
  <c r="AA72" i="60"/>
  <c r="AA73" i="60"/>
  <c r="AA74" i="60"/>
  <c r="AA75" i="60"/>
  <c r="AA76" i="60"/>
  <c r="AA77" i="60"/>
  <c r="AA78" i="60"/>
  <c r="AA79" i="60"/>
  <c r="AA80" i="60"/>
  <c r="AA81" i="60"/>
  <c r="AA82" i="60"/>
  <c r="AA7" i="60" s="1" a="1"/>
  <c r="AA7" i="60" s="1"/>
  <c r="AA83" i="60"/>
  <c r="AA85" i="60"/>
  <c r="AA86" i="60"/>
  <c r="AA87" i="60"/>
  <c r="AA88" i="60"/>
  <c r="Z5" i="60" a="1"/>
  <c r="Z5" i="60" s="1"/>
  <c r="Z6" i="60" a="1"/>
  <c r="Z6" i="60" s="1"/>
  <c r="H173" i="52"/>
  <c r="J173" i="52"/>
  <c r="H244" i="52"/>
  <c r="J244" i="52"/>
  <c r="H296" i="52"/>
  <c r="J296" i="52"/>
  <c r="H323" i="52"/>
  <c r="J323" i="52"/>
  <c r="H82" i="52"/>
  <c r="J82" i="52"/>
  <c r="H83" i="52"/>
  <c r="K83" i="52"/>
  <c r="C1" i="47"/>
  <c r="D1" i="47"/>
  <c r="E1" i="47"/>
  <c r="F1" i="47"/>
  <c r="G1" i="47"/>
  <c r="H1" i="47"/>
  <c r="I1" i="47"/>
  <c r="J1" i="47"/>
  <c r="K1" i="47"/>
  <c r="L1" i="47"/>
  <c r="M1" i="47"/>
  <c r="N1" i="47"/>
  <c r="O1" i="47"/>
  <c r="P1" i="47"/>
  <c r="Q1" i="47"/>
  <c r="R1" i="47"/>
  <c r="S1" i="47"/>
  <c r="T1" i="47"/>
  <c r="U1" i="47"/>
  <c r="V1" i="47"/>
  <c r="W1" i="47"/>
  <c r="X1" i="47"/>
  <c r="Y1" i="47"/>
  <c r="Z1" i="47"/>
  <c r="AA1" i="47"/>
  <c r="AB1" i="47"/>
  <c r="AC1" i="47"/>
  <c r="AD1" i="47"/>
  <c r="AE1" i="47"/>
  <c r="AF1" i="47"/>
  <c r="AG1" i="47"/>
  <c r="AH1" i="47"/>
  <c r="AI1" i="47"/>
  <c r="AJ1" i="47"/>
  <c r="AK1" i="47"/>
  <c r="AL1" i="47"/>
  <c r="AM1" i="47"/>
  <c r="AN1" i="47"/>
  <c r="AO1" i="47"/>
  <c r="AP1" i="47"/>
  <c r="AQ1" i="47"/>
  <c r="AQ2" i="47" a="1"/>
  <c r="AQ2" i="47" s="1"/>
  <c r="C1" i="58"/>
  <c r="D1" i="58"/>
  <c r="E1" i="58"/>
  <c r="F1" i="58"/>
  <c r="G1" i="58"/>
  <c r="H1" i="58"/>
  <c r="I1" i="58"/>
  <c r="J1" i="58"/>
  <c r="K1" i="58"/>
  <c r="L1" i="58"/>
  <c r="M1" i="58"/>
  <c r="N1" i="58"/>
  <c r="O1" i="58"/>
  <c r="P1" i="58"/>
  <c r="Q1" i="58"/>
  <c r="R1" i="58"/>
  <c r="S1" i="58"/>
  <c r="T1" i="58"/>
  <c r="U1" i="58"/>
  <c r="V1" i="58"/>
  <c r="W1" i="58"/>
  <c r="X1" i="58"/>
  <c r="Y1" i="58"/>
  <c r="Z1" i="58"/>
  <c r="AA1" i="58"/>
  <c r="AB1" i="58"/>
  <c r="AC1" i="58"/>
  <c r="AD1" i="58"/>
  <c r="AE1" i="58"/>
  <c r="AF1" i="58"/>
  <c r="AG1" i="58"/>
  <c r="AH1" i="58"/>
  <c r="AI1" i="58"/>
  <c r="AJ1" i="58"/>
  <c r="AK1" i="58"/>
  <c r="AL1" i="58"/>
  <c r="AM1" i="58"/>
  <c r="AN1" i="58"/>
  <c r="AO1" i="58"/>
  <c r="AP1" i="58"/>
  <c r="AQ1" i="58"/>
  <c r="AQ2" i="58" a="1"/>
  <c r="AQ2" i="58" s="1"/>
  <c r="AQ14" i="47"/>
  <c r="BI12" i="39" a="1"/>
  <c r="BI12" i="39" s="1"/>
  <c r="BI13" i="39"/>
  <c r="BD18" i="41" l="1" a="1"/>
  <c r="BD18" i="41" s="1"/>
  <c r="BD17" i="41" a="1"/>
  <c r="BD17" i="41" s="1"/>
  <c r="AA90" i="60"/>
  <c r="BA69" i="13"/>
  <c r="BA68" i="13"/>
  <c r="BA70" i="13"/>
  <c r="BA67" i="13"/>
  <c r="AA91" i="60"/>
  <c r="AA84" i="60"/>
  <c r="AA92" i="60"/>
  <c r="AA89" i="60"/>
  <c r="L173" i="52"/>
  <c r="K173" i="52"/>
  <c r="L244" i="52"/>
  <c r="K244" i="52"/>
  <c r="L296" i="52"/>
  <c r="K296" i="52"/>
  <c r="M323" i="52"/>
  <c r="L323" i="52"/>
  <c r="K323" i="52"/>
  <c r="J83" i="52"/>
  <c r="L82" i="52"/>
  <c r="K82" i="52"/>
  <c r="L83" i="52"/>
  <c r="AY127" i="13"/>
  <c r="AY128" i="13"/>
  <c r="AY129" i="13"/>
  <c r="AY130" i="13"/>
  <c r="AY97" i="13"/>
  <c r="AY98" i="13"/>
  <c r="AY99" i="13"/>
  <c r="AY100" i="13"/>
  <c r="AZ48" i="13"/>
  <c r="AZ6" i="13" s="1"/>
  <c r="AZ49" i="13"/>
  <c r="AZ50" i="13"/>
  <c r="AZ51" i="13"/>
  <c r="AZ52" i="13"/>
  <c r="AZ53" i="13"/>
  <c r="AZ54" i="13"/>
  <c r="AZ55" i="13"/>
  <c r="AZ56" i="13"/>
  <c r="AZ57" i="13"/>
  <c r="AZ58" i="13"/>
  <c r="AZ59" i="13"/>
  <c r="AZ60" i="13"/>
  <c r="AZ61" i="13"/>
  <c r="AZ62" i="13"/>
  <c r="AZ63" i="13"/>
  <c r="AZ64" i="13"/>
  <c r="AZ5" i="13" s="1"/>
  <c r="AZ38" i="13"/>
  <c r="AZ39" i="13"/>
  <c r="AZ40" i="13"/>
  <c r="AZ41" i="13"/>
  <c r="AY11" i="13"/>
  <c r="AY12" i="13"/>
  <c r="BC254" i="41"/>
  <c r="BC172" i="41" s="1"/>
  <c r="BC255" i="41"/>
  <c r="BC173" i="41" s="1"/>
  <c r="BC256" i="41"/>
  <c r="BC174" i="41" s="1"/>
  <c r="BC257" i="41"/>
  <c r="BC175" i="41" s="1"/>
  <c r="BC227" i="41"/>
  <c r="BC146" i="41" s="1"/>
  <c r="BC228" i="41"/>
  <c r="BC147" i="41" s="1"/>
  <c r="BC229" i="41"/>
  <c r="BC148" i="41" s="1"/>
  <c r="BC230" i="41"/>
  <c r="BC149" i="41" s="1"/>
  <c r="BC101" i="41"/>
  <c r="BC102" i="41"/>
  <c r="BC103" i="41"/>
  <c r="BC104" i="41"/>
  <c r="BC105" i="41"/>
  <c r="BC106" i="41"/>
  <c r="BC107" i="41"/>
  <c r="BC108" i="41"/>
  <c r="BC109" i="41"/>
  <c r="BC110" i="41"/>
  <c r="BC111" i="41"/>
  <c r="BC112" i="41"/>
  <c r="BC113" i="41"/>
  <c r="BC114" i="41"/>
  <c r="BC115" i="41"/>
  <c r="BC116" i="41"/>
  <c r="BC117" i="41"/>
  <c r="BC127" i="41"/>
  <c r="BC128" i="41"/>
  <c r="BC129" i="41"/>
  <c r="BC130" i="41"/>
  <c r="BC131" i="41"/>
  <c r="BC132" i="41"/>
  <c r="BC133" i="41"/>
  <c r="BC134" i="41"/>
  <c r="BC135" i="41"/>
  <c r="BC136" i="41"/>
  <c r="BC137" i="41"/>
  <c r="BC138" i="41"/>
  <c r="BC139" i="41"/>
  <c r="BC140" i="41"/>
  <c r="BC141" i="41"/>
  <c r="BC142" i="41"/>
  <c r="BC143" i="41"/>
  <c r="BC153" i="41"/>
  <c r="BC154" i="41"/>
  <c r="BC155" i="41"/>
  <c r="BC156" i="41"/>
  <c r="BC157" i="41"/>
  <c r="BC158" i="41"/>
  <c r="BC159" i="41"/>
  <c r="BC160" i="41"/>
  <c r="BC161" i="41"/>
  <c r="BC162" i="41"/>
  <c r="BC163" i="41"/>
  <c r="BC164" i="41"/>
  <c r="BC165" i="41"/>
  <c r="BC166" i="41"/>
  <c r="BC167" i="41"/>
  <c r="BC168" i="41"/>
  <c r="BC169" i="41"/>
  <c r="BC200" i="41"/>
  <c r="BC120" i="41" s="1"/>
  <c r="BC201" i="41"/>
  <c r="BC121" i="41" s="1"/>
  <c r="BC202" i="41"/>
  <c r="BC122" i="41" s="1"/>
  <c r="BC203" i="41"/>
  <c r="BC123" i="41" s="1"/>
  <c r="BC12" i="41" a="1"/>
  <c r="BC12" i="41" s="1"/>
  <c r="BC13" i="41" a="1"/>
  <c r="BC13" i="41" s="1"/>
  <c r="BC14" i="41" a="1"/>
  <c r="BC14" i="41" s="1"/>
  <c r="BC9" i="42" a="1"/>
  <c r="BC9" i="42" s="1"/>
  <c r="BC10" i="42" s="1"/>
  <c r="BC11" i="42"/>
  <c r="BC13" i="42" a="1"/>
  <c r="BC13" i="42" s="1"/>
  <c r="BC14" i="42" a="1"/>
  <c r="BC14" i="42" s="1"/>
  <c r="BC15" i="42" a="1"/>
  <c r="BC15" i="42" s="1"/>
  <c r="BC16" i="42" a="1"/>
  <c r="BC16" i="42" s="1"/>
  <c r="AX11" i="13"/>
  <c r="AX12" i="13"/>
  <c r="AX127" i="13"/>
  <c r="AX128" i="13"/>
  <c r="AX129" i="13"/>
  <c r="AX130" i="13"/>
  <c r="AX97" i="13"/>
  <c r="AX98" i="13"/>
  <c r="AX99" i="13"/>
  <c r="AX100" i="13"/>
  <c r="AY48" i="13"/>
  <c r="AY6" i="13" s="1"/>
  <c r="AY49" i="13"/>
  <c r="AY50" i="13"/>
  <c r="AY51" i="13"/>
  <c r="AY52" i="13"/>
  <c r="AY53" i="13"/>
  <c r="AY54" i="13"/>
  <c r="AY55" i="13"/>
  <c r="AY56" i="13"/>
  <c r="AY57" i="13"/>
  <c r="AY58" i="13"/>
  <c r="AY59" i="13"/>
  <c r="AY60" i="13"/>
  <c r="AY61" i="13"/>
  <c r="AY62" i="13"/>
  <c r="AY63" i="13"/>
  <c r="AY64" i="13"/>
  <c r="AY5" i="13" s="1"/>
  <c r="AY38" i="13"/>
  <c r="AY39" i="13"/>
  <c r="AY40" i="13"/>
  <c r="AY41" i="13"/>
  <c r="BH12" i="39" a="1"/>
  <c r="BH12" i="39" s="1"/>
  <c r="BH13" i="39"/>
  <c r="BC18" i="41" l="1" a="1"/>
  <c r="BC18" i="41" s="1"/>
  <c r="BC17" i="41" a="1"/>
  <c r="BC17" i="41" s="1"/>
  <c r="BC16" i="41" a="1"/>
  <c r="BC16" i="41" s="1"/>
  <c r="AZ70" i="13"/>
  <c r="AY69" i="13"/>
  <c r="AZ67" i="13"/>
  <c r="AZ69" i="13"/>
  <c r="AZ68" i="13"/>
  <c r="AY68" i="13"/>
  <c r="AY70" i="13"/>
  <c r="AY67" i="13"/>
  <c r="BB257" i="41"/>
  <c r="BB175" i="41" s="1"/>
  <c r="BB256" i="41"/>
  <c r="BB174" i="41" s="1"/>
  <c r="BB255" i="41"/>
  <c r="BB173" i="41" s="1"/>
  <c r="BB254" i="41"/>
  <c r="BB172" i="41" s="1"/>
  <c r="BB230" i="41"/>
  <c r="BB149" i="41" s="1"/>
  <c r="BB229" i="41"/>
  <c r="BB148" i="41" s="1"/>
  <c r="BB228" i="41"/>
  <c r="BB147" i="41" s="1"/>
  <c r="BB227" i="41"/>
  <c r="BB146" i="41" s="1"/>
  <c r="BB203" i="41"/>
  <c r="BB123" i="41" s="1"/>
  <c r="BB202" i="41"/>
  <c r="BB122" i="41" s="1"/>
  <c r="BB201" i="41"/>
  <c r="BB121" i="41" s="1"/>
  <c r="BB200" i="41"/>
  <c r="BB120" i="41" s="1"/>
  <c r="BB101" i="41"/>
  <c r="BB102" i="41"/>
  <c r="BB103" i="41"/>
  <c r="BB104" i="41"/>
  <c r="BB105" i="41"/>
  <c r="BB106" i="41"/>
  <c r="BB107" i="41"/>
  <c r="BB108" i="41"/>
  <c r="BB109" i="41"/>
  <c r="BB110" i="41"/>
  <c r="BB111" i="41"/>
  <c r="BB112" i="41"/>
  <c r="BB113" i="41"/>
  <c r="BB114" i="41"/>
  <c r="BB115" i="41"/>
  <c r="BB116" i="41"/>
  <c r="BB117" i="41"/>
  <c r="BB127" i="41"/>
  <c r="BB128" i="41"/>
  <c r="BB129" i="41"/>
  <c r="BB130" i="41"/>
  <c r="BB131" i="41"/>
  <c r="BB132" i="41"/>
  <c r="BB133" i="41"/>
  <c r="BB134" i="41"/>
  <c r="BB135" i="41"/>
  <c r="BB136" i="41"/>
  <c r="BB137" i="41"/>
  <c r="BB138" i="41"/>
  <c r="BB139" i="41"/>
  <c r="BB140" i="41"/>
  <c r="BB141" i="41"/>
  <c r="BB142" i="41"/>
  <c r="BB143" i="41"/>
  <c r="BB153" i="41"/>
  <c r="BB154" i="41"/>
  <c r="BB155" i="41"/>
  <c r="BB156" i="41"/>
  <c r="BB157" i="41"/>
  <c r="BB158" i="41"/>
  <c r="BB159" i="41"/>
  <c r="BB160" i="41"/>
  <c r="BB161" i="41"/>
  <c r="BB162" i="41"/>
  <c r="BB163" i="41"/>
  <c r="BB164" i="41"/>
  <c r="BB165" i="41"/>
  <c r="BB166" i="41"/>
  <c r="BB167" i="41"/>
  <c r="BB168" i="41"/>
  <c r="BB169" i="41"/>
  <c r="BB12" i="41" a="1"/>
  <c r="BB12" i="41" s="1"/>
  <c r="BB13" i="41" a="1"/>
  <c r="BB13" i="41" s="1"/>
  <c r="BB14" i="41" a="1"/>
  <c r="BB14" i="41" s="1"/>
  <c r="BB9" i="42" a="1"/>
  <c r="BB9" i="42" s="1"/>
  <c r="BB10" i="42" s="1"/>
  <c r="BB11" i="42"/>
  <c r="BB13" i="42" a="1"/>
  <c r="BB13" i="42" s="1"/>
  <c r="BB14" i="42" a="1"/>
  <c r="BB14" i="42" s="1"/>
  <c r="BB15" i="42" a="1"/>
  <c r="BB15" i="42" s="1"/>
  <c r="BB16" i="42" a="1"/>
  <c r="BB16" i="42" s="1"/>
  <c r="DB2" i="59" a="1"/>
  <c r="DB2" i="59" s="1"/>
  <c r="DC2" i="59" a="1"/>
  <c r="DC2" i="59" s="1"/>
  <c r="DD2" i="59" a="1"/>
  <c r="DD2" i="59" s="1"/>
  <c r="DB27" i="54"/>
  <c r="DC27" i="54"/>
  <c r="DD27" i="54"/>
  <c r="DB28" i="54"/>
  <c r="DC28" i="54"/>
  <c r="DD28" i="54"/>
  <c r="DB29" i="54"/>
  <c r="DC29" i="54"/>
  <c r="DD29" i="54"/>
  <c r="DB30" i="54"/>
  <c r="DC30" i="54"/>
  <c r="DD30" i="54"/>
  <c r="DB20" i="54"/>
  <c r="DC20" i="54"/>
  <c r="DD20" i="54"/>
  <c r="AP2" i="58" a="1"/>
  <c r="AP2" i="58" s="1"/>
  <c r="AP2" i="47" a="1"/>
  <c r="AP2" i="47" s="1"/>
  <c r="AP14" i="47"/>
  <c r="H322" i="52"/>
  <c r="J322" i="52"/>
  <c r="BB17" i="41" l="1" a="1"/>
  <c r="BB17" i="41" s="1"/>
  <c r="BB16" i="41" a="1"/>
  <c r="BB16" i="41" s="1"/>
  <c r="BB18" i="41" a="1"/>
  <c r="BB18" i="41" s="1"/>
  <c r="DC22" i="54"/>
  <c r="DC2" i="54" a="1"/>
  <c r="DC2" i="54" s="1"/>
  <c r="DB22" i="54"/>
  <c r="DB2" i="54" a="1"/>
  <c r="DB2" i="54" s="1"/>
  <c r="DD22" i="54"/>
  <c r="DD2" i="54" a="1"/>
  <c r="DD2" i="54" s="1"/>
  <c r="M322" i="52"/>
  <c r="L322" i="52"/>
  <c r="K322" i="52"/>
  <c r="H295" i="52"/>
  <c r="J295" i="52"/>
  <c r="H243" i="52"/>
  <c r="J243" i="52"/>
  <c r="H80" i="52"/>
  <c r="J80" i="52"/>
  <c r="H81" i="52"/>
  <c r="J81" i="52"/>
  <c r="L295" i="52" l="1"/>
  <c r="K295" i="52"/>
  <c r="L243" i="52"/>
  <c r="K243" i="52"/>
  <c r="L81" i="52"/>
  <c r="K81" i="52"/>
  <c r="L80" i="52"/>
  <c r="K80" i="52"/>
  <c r="H242" i="52"/>
  <c r="J242" i="52"/>
  <c r="H294" i="52"/>
  <c r="L294" i="52"/>
  <c r="H321" i="52"/>
  <c r="J321" i="52"/>
  <c r="H78" i="52"/>
  <c r="J78" i="52"/>
  <c r="H79" i="52"/>
  <c r="K79" i="52"/>
  <c r="J294" i="52" l="1"/>
  <c r="K294" i="52"/>
  <c r="L242" i="52"/>
  <c r="K242" i="52"/>
  <c r="M321" i="52"/>
  <c r="L321" i="52"/>
  <c r="K321" i="52"/>
  <c r="J79" i="52"/>
  <c r="L78" i="52"/>
  <c r="K78" i="52"/>
  <c r="L79" i="52"/>
  <c r="Z56" i="22"/>
  <c r="Z57" i="22"/>
  <c r="Z58" i="22"/>
  <c r="Z59" i="22"/>
  <c r="Z60" i="22"/>
  <c r="Z61" i="22"/>
  <c r="Z62" i="22"/>
  <c r="Z63" i="22"/>
  <c r="Z64" i="22"/>
  <c r="Z65" i="22"/>
  <c r="Z66" i="22"/>
  <c r="Z67" i="22"/>
  <c r="Z68" i="22"/>
  <c r="Z69" i="22"/>
  <c r="Z70" i="22"/>
  <c r="Z71" i="22"/>
  <c r="Z72" i="22"/>
  <c r="Z73" i="22"/>
  <c r="Z74" i="22"/>
  <c r="Z75" i="22"/>
  <c r="Z76" i="22"/>
  <c r="Z77" i="22"/>
  <c r="Z78" i="22"/>
  <c r="Z79" i="22"/>
  <c r="Z80" i="22"/>
  <c r="Z81" i="22"/>
  <c r="Z82" i="22"/>
  <c r="Z83" i="22"/>
  <c r="Z84" i="22"/>
  <c r="Z85" i="22"/>
  <c r="Z86" i="22"/>
  <c r="Z87" i="22"/>
  <c r="Z88" i="22"/>
  <c r="Z89" i="22"/>
  <c r="Z90" i="22"/>
  <c r="Z91" i="22"/>
  <c r="Z92" i="22"/>
  <c r="Z93" i="22"/>
  <c r="Z94" i="22"/>
  <c r="Z95" i="22"/>
  <c r="Z96" i="22"/>
  <c r="Z97" i="22"/>
  <c r="Z98" i="22"/>
  <c r="Z99" i="22"/>
  <c r="Z100" i="22"/>
  <c r="Z101" i="22"/>
  <c r="Z102" i="22"/>
  <c r="Z103" i="22"/>
  <c r="Z104" i="22"/>
  <c r="Z105" i="22"/>
  <c r="Z106" i="22"/>
  <c r="Z107" i="22"/>
  <c r="Z108" i="22"/>
  <c r="Z109" i="22"/>
  <c r="Z110" i="22"/>
  <c r="Z111" i="22"/>
  <c r="Z112" i="22"/>
  <c r="Z113" i="22"/>
  <c r="Z114" i="22"/>
  <c r="Z115" i="22"/>
  <c r="Z116" i="22"/>
  <c r="Z117" i="22"/>
  <c r="Z118" i="22"/>
  <c r="Z119" i="22"/>
  <c r="Z120" i="22"/>
  <c r="Z121" i="22"/>
  <c r="Z122" i="22"/>
  <c r="Z123" i="22"/>
  <c r="Z124" i="22"/>
  <c r="Z125" i="22"/>
  <c r="Z126" i="22"/>
  <c r="Z127" i="22"/>
  <c r="Z128" i="22"/>
  <c r="Z129" i="22"/>
  <c r="Z130" i="22"/>
  <c r="Z131" i="22"/>
  <c r="Z132" i="22"/>
  <c r="Z133" i="22"/>
  <c r="Z134" i="22"/>
  <c r="Z135" i="22"/>
  <c r="Z136" i="22"/>
  <c r="Z137" i="22"/>
  <c r="Z138" i="22"/>
  <c r="Z139" i="22"/>
  <c r="Z140" i="22"/>
  <c r="Z141" i="22"/>
  <c r="Z142" i="22"/>
  <c r="Z143" i="22"/>
  <c r="Z144" i="22"/>
  <c r="Z145" i="22"/>
  <c r="Z146" i="22"/>
  <c r="Z147" i="22"/>
  <c r="Z148" i="22"/>
  <c r="Z149" i="22"/>
  <c r="Z150" i="22"/>
  <c r="Z151" i="22"/>
  <c r="Z152" i="22"/>
  <c r="Z153" i="22"/>
  <c r="Z154" i="22"/>
  <c r="Z155" i="22"/>
  <c r="Z156" i="22"/>
  <c r="Z157" i="22"/>
  <c r="Z158" i="22"/>
  <c r="Z159" i="22"/>
  <c r="Z160" i="22"/>
  <c r="Z161" i="22"/>
  <c r="Z162" i="22"/>
  <c r="Z163" i="22"/>
  <c r="Z164" i="22"/>
  <c r="Z165" i="22"/>
  <c r="Z166" i="22"/>
  <c r="Z167" i="22"/>
  <c r="Z168" i="22"/>
  <c r="Z169" i="22"/>
  <c r="Z170" i="22"/>
  <c r="Z171" i="22"/>
  <c r="Z172" i="22"/>
  <c r="Z173" i="22"/>
  <c r="Z174" i="22"/>
  <c r="Z175" i="22"/>
  <c r="Z176" i="22"/>
  <c r="Z177" i="22"/>
  <c r="Z178" i="22"/>
  <c r="Z179" i="22"/>
  <c r="Z180" i="22"/>
  <c r="Z181" i="22"/>
  <c r="Z182" i="22"/>
  <c r="Z183" i="22"/>
  <c r="Z184" i="22"/>
  <c r="Z185" i="22"/>
  <c r="Z186" i="22"/>
  <c r="Z187" i="22"/>
  <c r="Z188" i="22"/>
  <c r="Z189" i="22"/>
  <c r="Z190" i="22"/>
  <c r="Z191" i="22"/>
  <c r="Z192" i="22"/>
  <c r="Z193" i="22"/>
  <c r="Z194" i="22"/>
  <c r="Z195" i="22"/>
  <c r="Z196" i="22"/>
  <c r="Z197" i="22"/>
  <c r="Z198" i="22"/>
  <c r="Z199" i="22"/>
  <c r="Z200" i="22"/>
  <c r="Z201" i="22"/>
  <c r="Z202" i="22"/>
  <c r="Z203" i="22"/>
  <c r="Z204" i="22"/>
  <c r="Z205" i="22"/>
  <c r="Z206" i="22"/>
  <c r="Z207" i="22"/>
  <c r="Z208" i="22"/>
  <c r="Z209" i="22"/>
  <c r="Z210" i="22"/>
  <c r="Z211" i="22"/>
  <c r="Z212" i="22"/>
  <c r="Z213" i="22"/>
  <c r="Z214" i="22"/>
  <c r="Z215" i="22"/>
  <c r="Z216" i="22"/>
  <c r="Z217" i="22"/>
  <c r="Z218" i="22"/>
  <c r="Z219" i="22"/>
  <c r="Z220" i="22"/>
  <c r="Z221" i="22"/>
  <c r="Z222" i="22"/>
  <c r="Z223" i="22"/>
  <c r="Z224" i="22"/>
  <c r="Z225" i="22"/>
  <c r="Z226" i="22"/>
  <c r="Z227" i="22"/>
  <c r="Z228" i="22"/>
  <c r="Z229" i="22"/>
  <c r="Z230" i="22"/>
  <c r="Z231" i="22"/>
  <c r="Z232" i="22"/>
  <c r="Z233" i="22"/>
  <c r="Z234" i="22"/>
  <c r="Z235" i="22"/>
  <c r="Z236" i="22"/>
  <c r="Z237" i="22"/>
  <c r="Z238" i="22"/>
  <c r="Z239" i="22"/>
  <c r="Z240" i="22"/>
  <c r="Z241" i="22"/>
  <c r="Z242" i="22"/>
  <c r="Z243" i="22"/>
  <c r="Z244" i="22"/>
  <c r="Z245" i="22"/>
  <c r="Z246" i="22"/>
  <c r="Z247" i="22"/>
  <c r="Z248" i="22"/>
  <c r="Z249" i="22"/>
  <c r="Z250" i="22"/>
  <c r="Z251" i="22"/>
  <c r="Z252" i="22"/>
  <c r="Z253" i="22"/>
  <c r="Z254" i="22"/>
  <c r="Z255" i="22"/>
  <c r="Z256" i="22"/>
  <c r="Z257" i="22"/>
  <c r="Z258" i="22"/>
  <c r="Z259" i="22"/>
  <c r="Z260" i="22"/>
  <c r="Z261" i="22"/>
  <c r="Z262" i="22"/>
  <c r="Z263" i="22"/>
  <c r="Z264" i="22"/>
  <c r="Z265" i="22"/>
  <c r="Z266" i="22"/>
  <c r="Z267" i="22"/>
  <c r="Z268" i="22"/>
  <c r="Z269" i="22"/>
  <c r="Z270" i="22"/>
  <c r="Z271" i="22"/>
  <c r="Z272" i="22"/>
  <c r="Z273" i="22"/>
  <c r="Z274" i="22"/>
  <c r="Z275" i="22"/>
  <c r="Z276" i="22"/>
  <c r="Z277" i="22"/>
  <c r="Z278" i="22"/>
  <c r="Z279" i="22"/>
  <c r="Z280" i="22"/>
  <c r="Z281" i="22"/>
  <c r="Z282" i="22"/>
  <c r="Z283" i="22"/>
  <c r="Z284" i="22"/>
  <c r="Z285" i="22"/>
  <c r="Z286" i="22"/>
  <c r="Z287" i="22"/>
  <c r="Z288" i="22"/>
  <c r="Z289" i="22"/>
  <c r="Z290" i="22"/>
  <c r="Z291" i="22"/>
  <c r="Z292" i="22"/>
  <c r="Z293" i="22"/>
  <c r="Z294" i="22"/>
  <c r="Z295" i="22"/>
  <c r="Z296" i="22"/>
  <c r="Z297" i="22"/>
  <c r="Z298" i="22"/>
  <c r="Z299" i="22"/>
  <c r="Z300" i="22"/>
  <c r="Z301" i="22"/>
  <c r="Z302" i="22"/>
  <c r="Z303" i="22"/>
  <c r="Z304" i="22"/>
  <c r="Z305" i="22"/>
  <c r="Z306" i="22"/>
  <c r="Z307" i="22"/>
  <c r="Z308" i="22"/>
  <c r="Z309" i="22"/>
  <c r="Z310" i="22"/>
  <c r="Z311" i="22"/>
  <c r="Z312" i="22"/>
  <c r="Z313" i="22"/>
  <c r="Z314" i="22"/>
  <c r="Z315" i="22"/>
  <c r="Z316" i="22"/>
  <c r="Z317" i="22"/>
  <c r="Z318" i="22"/>
  <c r="Z319" i="22"/>
  <c r="Z320" i="22"/>
  <c r="Z321" i="22"/>
  <c r="Z322" i="22"/>
  <c r="Z323" i="22"/>
  <c r="Z324" i="22"/>
  <c r="Z325" i="22"/>
  <c r="Z326" i="22"/>
  <c r="Z327" i="22"/>
  <c r="Z328" i="22"/>
  <c r="Z329" i="22"/>
  <c r="Z330" i="22"/>
  <c r="Z331" i="22"/>
  <c r="Z332" i="22"/>
  <c r="Z333" i="22"/>
  <c r="Z334" i="22"/>
  <c r="Z335" i="22"/>
  <c r="Z336" i="22"/>
  <c r="Z337" i="22"/>
  <c r="Z338" i="22"/>
  <c r="Z339" i="22"/>
  <c r="Z340" i="22"/>
  <c r="Z341" i="22"/>
  <c r="Z342" i="22"/>
  <c r="Z343" i="22"/>
  <c r="Z344" i="22"/>
  <c r="Z345" i="22"/>
  <c r="Z346" i="22"/>
  <c r="Z347" i="22"/>
  <c r="Z348" i="22"/>
  <c r="Z349" i="22"/>
  <c r="Z350" i="22"/>
  <c r="Z55" i="22"/>
  <c r="C6" i="60" l="1" a="1"/>
  <c r="C6" i="60" s="1"/>
  <c r="D6" i="60" a="1"/>
  <c r="D6" i="60" s="1"/>
  <c r="E6" i="60" a="1"/>
  <c r="E6" i="60" s="1"/>
  <c r="F6" i="60" a="1"/>
  <c r="F6" i="60" s="1"/>
  <c r="G6" i="60" a="1"/>
  <c r="G6" i="60" s="1"/>
  <c r="H6" i="60" a="1"/>
  <c r="H6" i="60" s="1"/>
  <c r="I6" i="60" a="1"/>
  <c r="I6" i="60" s="1"/>
  <c r="J6" i="60" a="1"/>
  <c r="J6" i="60" s="1"/>
  <c r="K6" i="60" a="1"/>
  <c r="K6" i="60" s="1"/>
  <c r="L6" i="60" a="1"/>
  <c r="L6" i="60" s="1"/>
  <c r="M6" i="60" a="1"/>
  <c r="M6" i="60" s="1"/>
  <c r="N6" i="60" a="1"/>
  <c r="N6" i="60" s="1"/>
  <c r="O6" i="60" a="1"/>
  <c r="O6" i="60" s="1"/>
  <c r="P6" i="60" a="1"/>
  <c r="P6" i="60" s="1"/>
  <c r="Q6" i="60" a="1"/>
  <c r="Q6" i="60" s="1"/>
  <c r="R6" i="60" a="1"/>
  <c r="R6" i="60" s="1"/>
  <c r="S6" i="60" a="1"/>
  <c r="S6" i="60" s="1"/>
  <c r="T6" i="60" a="1"/>
  <c r="T6" i="60" s="1"/>
  <c r="U6" i="60" a="1"/>
  <c r="U6" i="60" s="1"/>
  <c r="V6" i="60" a="1"/>
  <c r="V6" i="60" s="1"/>
  <c r="W6" i="60" a="1"/>
  <c r="W6" i="60" s="1"/>
  <c r="X6" i="60" a="1"/>
  <c r="X6" i="60" s="1"/>
  <c r="Y6" i="60" a="1"/>
  <c r="Y6" i="60" s="1"/>
  <c r="B6" i="60" a="1"/>
  <c r="B6" i="60" s="1"/>
  <c r="B5" i="60" a="1"/>
  <c r="B5" i="60" s="1"/>
  <c r="C5" i="60" a="1"/>
  <c r="C5" i="60" s="1"/>
  <c r="D5" i="60" a="1"/>
  <c r="D5" i="60" s="1"/>
  <c r="E5" i="60" a="1"/>
  <c r="E5" i="60" s="1"/>
  <c r="F5" i="60" a="1"/>
  <c r="F5" i="60" s="1"/>
  <c r="G5" i="60" a="1"/>
  <c r="G5" i="60" s="1"/>
  <c r="H5" i="60" a="1"/>
  <c r="H5" i="60" s="1"/>
  <c r="I5" i="60" a="1"/>
  <c r="I5" i="60" s="1"/>
  <c r="J5" i="60" a="1"/>
  <c r="J5" i="60" s="1"/>
  <c r="K5" i="60" a="1"/>
  <c r="K5" i="60" s="1"/>
  <c r="L5" i="60" a="1"/>
  <c r="L5" i="60" s="1"/>
  <c r="M5" i="60" a="1"/>
  <c r="M5" i="60" s="1"/>
  <c r="N5" i="60" a="1"/>
  <c r="N5" i="60" s="1"/>
  <c r="O5" i="60" a="1"/>
  <c r="O5" i="60" s="1"/>
  <c r="P5" i="60" a="1"/>
  <c r="P5" i="60" s="1"/>
  <c r="Q5" i="60" a="1"/>
  <c r="Q5" i="60" s="1"/>
  <c r="R5" i="60" a="1"/>
  <c r="R5" i="60" s="1"/>
  <c r="S5" i="60" a="1"/>
  <c r="S5" i="60" s="1"/>
  <c r="T5" i="60" a="1"/>
  <c r="T5" i="60" s="1"/>
  <c r="U5" i="60" a="1"/>
  <c r="U5" i="60" s="1"/>
  <c r="V5" i="60" a="1"/>
  <c r="V5" i="60" s="1"/>
  <c r="W5" i="60" a="1"/>
  <c r="W5" i="60" s="1"/>
  <c r="X5" i="60" a="1"/>
  <c r="X5" i="60" s="1"/>
  <c r="Y5" i="60" a="1"/>
  <c r="Y5" i="60" s="1"/>
  <c r="A4" i="60" a="1"/>
  <c r="A4" i="60" s="1"/>
  <c r="C70" i="60"/>
  <c r="D70" i="60"/>
  <c r="E70" i="60"/>
  <c r="F70" i="60"/>
  <c r="G70" i="60"/>
  <c r="H70" i="60"/>
  <c r="I70" i="60"/>
  <c r="J70" i="60"/>
  <c r="K70" i="60"/>
  <c r="L70" i="60"/>
  <c r="M70" i="60"/>
  <c r="N70" i="60"/>
  <c r="O70" i="60"/>
  <c r="P70" i="60"/>
  <c r="Q70" i="60"/>
  <c r="R70" i="60"/>
  <c r="S70" i="60"/>
  <c r="T70" i="60"/>
  <c r="U70" i="60"/>
  <c r="V70" i="60"/>
  <c r="W70" i="60"/>
  <c r="X70" i="60"/>
  <c r="Y70" i="60"/>
  <c r="Z70" i="60"/>
  <c r="C71" i="60"/>
  <c r="D71" i="60"/>
  <c r="E71" i="60"/>
  <c r="F71" i="60"/>
  <c r="G71" i="60"/>
  <c r="H71" i="60"/>
  <c r="I71" i="60"/>
  <c r="J71" i="60"/>
  <c r="K71" i="60"/>
  <c r="L71" i="60"/>
  <c r="M71" i="60"/>
  <c r="N71" i="60"/>
  <c r="O71" i="60"/>
  <c r="P71" i="60"/>
  <c r="Q71" i="60"/>
  <c r="R71" i="60"/>
  <c r="S71" i="60"/>
  <c r="T71" i="60"/>
  <c r="U71" i="60"/>
  <c r="V71" i="60"/>
  <c r="W71" i="60"/>
  <c r="X71" i="60"/>
  <c r="Y71" i="60"/>
  <c r="Z71" i="60"/>
  <c r="C72" i="60"/>
  <c r="D72" i="60"/>
  <c r="E72" i="60"/>
  <c r="F72" i="60"/>
  <c r="G72" i="60"/>
  <c r="H72" i="60"/>
  <c r="I72" i="60"/>
  <c r="J72" i="60"/>
  <c r="K72" i="60"/>
  <c r="L72" i="60"/>
  <c r="M72" i="60"/>
  <c r="N72" i="60"/>
  <c r="O72" i="60"/>
  <c r="P72" i="60"/>
  <c r="Q72" i="60"/>
  <c r="R72" i="60"/>
  <c r="S72" i="60"/>
  <c r="T72" i="60"/>
  <c r="U72" i="60"/>
  <c r="V72" i="60"/>
  <c r="W72" i="60"/>
  <c r="X72" i="60"/>
  <c r="Y72" i="60"/>
  <c r="Z72" i="60"/>
  <c r="C73" i="60"/>
  <c r="D73" i="60"/>
  <c r="E73" i="60"/>
  <c r="F73" i="60"/>
  <c r="G73" i="60"/>
  <c r="H73" i="60"/>
  <c r="I73" i="60"/>
  <c r="J73" i="60"/>
  <c r="K73" i="60"/>
  <c r="L73" i="60"/>
  <c r="M73" i="60"/>
  <c r="N73" i="60"/>
  <c r="O73" i="60"/>
  <c r="P73" i="60"/>
  <c r="Q73" i="60"/>
  <c r="R73" i="60"/>
  <c r="S73" i="60"/>
  <c r="T73" i="60"/>
  <c r="U73" i="60"/>
  <c r="V73" i="60"/>
  <c r="W73" i="60"/>
  <c r="X73" i="60"/>
  <c r="Y73" i="60"/>
  <c r="Z73" i="60"/>
  <c r="C74" i="60"/>
  <c r="D74" i="60"/>
  <c r="E74" i="60"/>
  <c r="F74" i="60"/>
  <c r="G74" i="60"/>
  <c r="H74" i="60"/>
  <c r="I74" i="60"/>
  <c r="J74" i="60"/>
  <c r="K74" i="60"/>
  <c r="L74" i="60"/>
  <c r="M74" i="60"/>
  <c r="N74" i="60"/>
  <c r="O74" i="60"/>
  <c r="P74" i="60"/>
  <c r="Q74" i="60"/>
  <c r="R74" i="60"/>
  <c r="S74" i="60"/>
  <c r="T74" i="60"/>
  <c r="U74" i="60"/>
  <c r="V74" i="60"/>
  <c r="W74" i="60"/>
  <c r="X74" i="60"/>
  <c r="Y74" i="60"/>
  <c r="Z74" i="60"/>
  <c r="C75" i="60"/>
  <c r="D75" i="60"/>
  <c r="E75" i="60"/>
  <c r="F75" i="60"/>
  <c r="G75" i="60"/>
  <c r="H75" i="60"/>
  <c r="I75" i="60"/>
  <c r="J75" i="60"/>
  <c r="K75" i="60"/>
  <c r="L75" i="60"/>
  <c r="M75" i="60"/>
  <c r="N75" i="60"/>
  <c r="O75" i="60"/>
  <c r="P75" i="60"/>
  <c r="Q75" i="60"/>
  <c r="R75" i="60"/>
  <c r="S75" i="60"/>
  <c r="T75" i="60"/>
  <c r="U75" i="60"/>
  <c r="V75" i="60"/>
  <c r="W75" i="60"/>
  <c r="X75" i="60"/>
  <c r="Y75" i="60"/>
  <c r="Z75" i="60"/>
  <c r="C76" i="60"/>
  <c r="D76" i="60"/>
  <c r="E76" i="60"/>
  <c r="F76" i="60"/>
  <c r="G76" i="60"/>
  <c r="H76" i="60"/>
  <c r="I76" i="60"/>
  <c r="J76" i="60"/>
  <c r="K76" i="60"/>
  <c r="L76" i="60"/>
  <c r="M76" i="60"/>
  <c r="N76" i="60"/>
  <c r="O76" i="60"/>
  <c r="P76" i="60"/>
  <c r="Q76" i="60"/>
  <c r="R76" i="60"/>
  <c r="S76" i="60"/>
  <c r="T76" i="60"/>
  <c r="U76" i="60"/>
  <c r="V76" i="60"/>
  <c r="W76" i="60"/>
  <c r="X76" i="60"/>
  <c r="Y76" i="60"/>
  <c r="Z76" i="60"/>
  <c r="C77" i="60"/>
  <c r="D77" i="60"/>
  <c r="E77" i="60"/>
  <c r="F77" i="60"/>
  <c r="G77" i="60"/>
  <c r="H77" i="60"/>
  <c r="I77" i="60"/>
  <c r="J77" i="60"/>
  <c r="K77" i="60"/>
  <c r="L77" i="60"/>
  <c r="M77" i="60"/>
  <c r="N77" i="60"/>
  <c r="O77" i="60"/>
  <c r="P77" i="60"/>
  <c r="Q77" i="60"/>
  <c r="R77" i="60"/>
  <c r="S77" i="60"/>
  <c r="T77" i="60"/>
  <c r="U77" i="60"/>
  <c r="V77" i="60"/>
  <c r="W77" i="60"/>
  <c r="X77" i="60"/>
  <c r="Y77" i="60"/>
  <c r="Z77" i="60"/>
  <c r="C78" i="60"/>
  <c r="D78" i="60"/>
  <c r="E78" i="60"/>
  <c r="F78" i="60"/>
  <c r="G78" i="60"/>
  <c r="H78" i="60"/>
  <c r="I78" i="60"/>
  <c r="J78" i="60"/>
  <c r="K78" i="60"/>
  <c r="L78" i="60"/>
  <c r="M78" i="60"/>
  <c r="N78" i="60"/>
  <c r="O78" i="60"/>
  <c r="P78" i="60"/>
  <c r="Q78" i="60"/>
  <c r="R78" i="60"/>
  <c r="S78" i="60"/>
  <c r="T78" i="60"/>
  <c r="U78" i="60"/>
  <c r="V78" i="60"/>
  <c r="W78" i="60"/>
  <c r="X78" i="60"/>
  <c r="Y78" i="60"/>
  <c r="Z78" i="60"/>
  <c r="C79" i="60"/>
  <c r="D79" i="60"/>
  <c r="E79" i="60"/>
  <c r="F79" i="60"/>
  <c r="G79" i="60"/>
  <c r="H79" i="60"/>
  <c r="I79" i="60"/>
  <c r="J79" i="60"/>
  <c r="K79" i="60"/>
  <c r="L79" i="60"/>
  <c r="M79" i="60"/>
  <c r="N79" i="60"/>
  <c r="O79" i="60"/>
  <c r="P79" i="60"/>
  <c r="Q79" i="60"/>
  <c r="R79" i="60"/>
  <c r="S79" i="60"/>
  <c r="T79" i="60"/>
  <c r="U79" i="60"/>
  <c r="V79" i="60"/>
  <c r="W79" i="60"/>
  <c r="X79" i="60"/>
  <c r="Y79" i="60"/>
  <c r="Z79" i="60"/>
  <c r="C80" i="60"/>
  <c r="D80" i="60"/>
  <c r="E80" i="60"/>
  <c r="F80" i="60"/>
  <c r="G80" i="60"/>
  <c r="H80" i="60"/>
  <c r="I80" i="60"/>
  <c r="J80" i="60"/>
  <c r="K80" i="60"/>
  <c r="L80" i="60"/>
  <c r="M80" i="60"/>
  <c r="N80" i="60"/>
  <c r="O80" i="60"/>
  <c r="P80" i="60"/>
  <c r="Q80" i="60"/>
  <c r="R80" i="60"/>
  <c r="S80" i="60"/>
  <c r="T80" i="60"/>
  <c r="U80" i="60"/>
  <c r="V80" i="60"/>
  <c r="W80" i="60"/>
  <c r="X80" i="60"/>
  <c r="Y80" i="60"/>
  <c r="Z80" i="60"/>
  <c r="C81" i="60"/>
  <c r="D81" i="60"/>
  <c r="E81" i="60"/>
  <c r="F81" i="60"/>
  <c r="G81" i="60"/>
  <c r="H81" i="60"/>
  <c r="I81" i="60"/>
  <c r="J81" i="60"/>
  <c r="K81" i="60"/>
  <c r="L81" i="60"/>
  <c r="M81" i="60"/>
  <c r="N81" i="60"/>
  <c r="O81" i="60"/>
  <c r="P81" i="60"/>
  <c r="Q81" i="60"/>
  <c r="R81" i="60"/>
  <c r="S81" i="60"/>
  <c r="T81" i="60"/>
  <c r="U81" i="60"/>
  <c r="V81" i="60"/>
  <c r="W81" i="60"/>
  <c r="X81" i="60"/>
  <c r="Y81" i="60"/>
  <c r="Z81" i="60"/>
  <c r="C82" i="60"/>
  <c r="C7" i="60" s="1" a="1"/>
  <c r="C7" i="60" s="1"/>
  <c r="D82" i="60"/>
  <c r="D7" i="60" s="1" a="1"/>
  <c r="D7" i="60" s="1"/>
  <c r="E82" i="60"/>
  <c r="E7" i="60" s="1" a="1"/>
  <c r="E7" i="60" s="1"/>
  <c r="F82" i="60"/>
  <c r="F7" i="60" s="1" a="1"/>
  <c r="F7" i="60" s="1"/>
  <c r="G82" i="60"/>
  <c r="G7" i="60" s="1" a="1"/>
  <c r="G7" i="60" s="1"/>
  <c r="H82" i="60"/>
  <c r="H7" i="60" s="1" a="1"/>
  <c r="H7" i="60" s="1"/>
  <c r="I82" i="60"/>
  <c r="I7" i="60" s="1" a="1"/>
  <c r="I7" i="60" s="1"/>
  <c r="J82" i="60"/>
  <c r="K82" i="60"/>
  <c r="K7" i="60" s="1" a="1"/>
  <c r="K7" i="60" s="1"/>
  <c r="L82" i="60"/>
  <c r="L7" i="60" s="1" a="1"/>
  <c r="L7" i="60" s="1"/>
  <c r="M82" i="60"/>
  <c r="M7" i="60" s="1" a="1"/>
  <c r="M7" i="60" s="1"/>
  <c r="N82" i="60"/>
  <c r="N7" i="60" s="1" a="1"/>
  <c r="N7" i="60" s="1"/>
  <c r="O82" i="60"/>
  <c r="P82" i="60"/>
  <c r="P7" i="60" s="1" a="1"/>
  <c r="P7" i="60" s="1"/>
  <c r="Q82" i="60"/>
  <c r="Q7" i="60" s="1" a="1"/>
  <c r="Q7" i="60" s="1"/>
  <c r="R82" i="60"/>
  <c r="R7" i="60" s="1" a="1"/>
  <c r="R7" i="60" s="1"/>
  <c r="S82" i="60"/>
  <c r="S7" i="60" s="1" a="1"/>
  <c r="S7" i="60" s="1"/>
  <c r="T82" i="60"/>
  <c r="T7" i="60" s="1" a="1"/>
  <c r="T7" i="60" s="1"/>
  <c r="U82" i="60"/>
  <c r="U7" i="60" s="1" a="1"/>
  <c r="U7" i="60" s="1"/>
  <c r="V82" i="60"/>
  <c r="V7" i="60" s="1" a="1"/>
  <c r="V7" i="60" s="1"/>
  <c r="W82" i="60"/>
  <c r="W7" i="60" s="1" a="1"/>
  <c r="W7" i="60" s="1"/>
  <c r="X82" i="60"/>
  <c r="X7" i="60" s="1" a="1"/>
  <c r="X7" i="60" s="1"/>
  <c r="Y82" i="60"/>
  <c r="Y7" i="60" s="1" a="1"/>
  <c r="Y7" i="60" s="1"/>
  <c r="Z82" i="60"/>
  <c r="Z7" i="60" s="1" a="1"/>
  <c r="Z7" i="60" s="1"/>
  <c r="C83" i="60"/>
  <c r="D83" i="60"/>
  <c r="E83" i="60"/>
  <c r="F83" i="60"/>
  <c r="G83" i="60"/>
  <c r="H83" i="60"/>
  <c r="I83" i="60"/>
  <c r="J83" i="60"/>
  <c r="K83" i="60"/>
  <c r="L83" i="60"/>
  <c r="M83" i="60"/>
  <c r="N83" i="60"/>
  <c r="O83" i="60"/>
  <c r="P83" i="60"/>
  <c r="Q83" i="60"/>
  <c r="R83" i="60"/>
  <c r="S83" i="60"/>
  <c r="T83" i="60"/>
  <c r="U83" i="60"/>
  <c r="V83" i="60"/>
  <c r="W83" i="60"/>
  <c r="X83" i="60"/>
  <c r="Y83" i="60"/>
  <c r="Z83" i="60"/>
  <c r="C85" i="60"/>
  <c r="D85" i="60"/>
  <c r="E85" i="60"/>
  <c r="F85" i="60"/>
  <c r="G85" i="60"/>
  <c r="H85" i="60"/>
  <c r="I85" i="60"/>
  <c r="J85" i="60"/>
  <c r="K85" i="60"/>
  <c r="L85" i="60"/>
  <c r="M85" i="60"/>
  <c r="N85" i="60"/>
  <c r="O85" i="60"/>
  <c r="P85" i="60"/>
  <c r="Q85" i="60"/>
  <c r="R85" i="60"/>
  <c r="S85" i="60"/>
  <c r="T85" i="60"/>
  <c r="U85" i="60"/>
  <c r="V85" i="60"/>
  <c r="W85" i="60"/>
  <c r="X85" i="60"/>
  <c r="Y85" i="60"/>
  <c r="Z85" i="60"/>
  <c r="C86" i="60"/>
  <c r="D86" i="60"/>
  <c r="E86" i="60"/>
  <c r="F86" i="60"/>
  <c r="G86" i="60"/>
  <c r="H86" i="60"/>
  <c r="I86" i="60"/>
  <c r="J86" i="60"/>
  <c r="K86" i="60"/>
  <c r="L86" i="60"/>
  <c r="M86" i="60"/>
  <c r="N86" i="60"/>
  <c r="O86" i="60"/>
  <c r="P86" i="60"/>
  <c r="Q86" i="60"/>
  <c r="R86" i="60"/>
  <c r="S86" i="60"/>
  <c r="T86" i="60"/>
  <c r="U86" i="60"/>
  <c r="V86" i="60"/>
  <c r="W86" i="60"/>
  <c r="X86" i="60"/>
  <c r="Y86" i="60"/>
  <c r="Z86" i="60"/>
  <c r="C87" i="60"/>
  <c r="D87" i="60"/>
  <c r="E87" i="60"/>
  <c r="F87" i="60"/>
  <c r="G87" i="60"/>
  <c r="H87" i="60"/>
  <c r="I87" i="60"/>
  <c r="J87" i="60"/>
  <c r="K87" i="60"/>
  <c r="L87" i="60"/>
  <c r="M87" i="60"/>
  <c r="N87" i="60"/>
  <c r="O87" i="60"/>
  <c r="P87" i="60"/>
  <c r="Q87" i="60"/>
  <c r="R87" i="60"/>
  <c r="S87" i="60"/>
  <c r="T87" i="60"/>
  <c r="U87" i="60"/>
  <c r="V87" i="60"/>
  <c r="W87" i="60"/>
  <c r="X87" i="60"/>
  <c r="Y87" i="60"/>
  <c r="Z87" i="60"/>
  <c r="C88" i="60"/>
  <c r="D88" i="60"/>
  <c r="E88" i="60"/>
  <c r="F88" i="60"/>
  <c r="G88" i="60"/>
  <c r="H88" i="60"/>
  <c r="I88" i="60"/>
  <c r="J88" i="60"/>
  <c r="K88" i="60"/>
  <c r="L88" i="60"/>
  <c r="M88" i="60"/>
  <c r="N88" i="60"/>
  <c r="O88" i="60"/>
  <c r="P88" i="60"/>
  <c r="Q88" i="60"/>
  <c r="R88" i="60"/>
  <c r="S88" i="60"/>
  <c r="T88" i="60"/>
  <c r="U88" i="60"/>
  <c r="V88" i="60"/>
  <c r="W88" i="60"/>
  <c r="X88" i="60"/>
  <c r="Y88" i="60"/>
  <c r="Z88" i="60"/>
  <c r="B71" i="60"/>
  <c r="B72" i="60"/>
  <c r="B73" i="60"/>
  <c r="B74" i="60"/>
  <c r="B75" i="60"/>
  <c r="B76" i="60"/>
  <c r="B77" i="60"/>
  <c r="B78" i="60"/>
  <c r="B79" i="60"/>
  <c r="B80" i="60"/>
  <c r="B81" i="60"/>
  <c r="B82" i="60"/>
  <c r="B83" i="60"/>
  <c r="B85" i="60"/>
  <c r="B86" i="60"/>
  <c r="B87" i="60"/>
  <c r="B88" i="60"/>
  <c r="B70" i="60"/>
  <c r="Z65" i="60"/>
  <c r="Y65" i="60"/>
  <c r="X65" i="60"/>
  <c r="W65" i="60"/>
  <c r="V65" i="60"/>
  <c r="U65" i="60"/>
  <c r="T65" i="60"/>
  <c r="S65" i="60"/>
  <c r="R65" i="60"/>
  <c r="Q65" i="60"/>
  <c r="P65" i="60"/>
  <c r="O65" i="60"/>
  <c r="N65" i="60"/>
  <c r="M65" i="60"/>
  <c r="L65" i="60"/>
  <c r="K65" i="60"/>
  <c r="J65" i="60"/>
  <c r="I65" i="60"/>
  <c r="H65" i="60"/>
  <c r="G65" i="60"/>
  <c r="F65" i="60"/>
  <c r="E65" i="60"/>
  <c r="D65" i="60"/>
  <c r="C65" i="60"/>
  <c r="B65" i="60"/>
  <c r="Z64" i="60"/>
  <c r="Y64" i="60"/>
  <c r="X64" i="60"/>
  <c r="W64" i="60"/>
  <c r="V64" i="60"/>
  <c r="U64" i="60"/>
  <c r="T64" i="60"/>
  <c r="S64" i="60"/>
  <c r="R64" i="60"/>
  <c r="Q64" i="60"/>
  <c r="P64" i="60"/>
  <c r="O64" i="60"/>
  <c r="N64" i="60"/>
  <c r="M64" i="60"/>
  <c r="L64" i="60"/>
  <c r="K64" i="60"/>
  <c r="J64" i="60"/>
  <c r="I64" i="60"/>
  <c r="H64" i="60"/>
  <c r="G64" i="60"/>
  <c r="F64" i="60"/>
  <c r="E64" i="60"/>
  <c r="D64" i="60"/>
  <c r="C64" i="60"/>
  <c r="B64" i="60"/>
  <c r="Z63" i="60"/>
  <c r="Y63" i="60"/>
  <c r="X63" i="60"/>
  <c r="W63" i="60"/>
  <c r="V63" i="60"/>
  <c r="U63" i="60"/>
  <c r="T63" i="60"/>
  <c r="S63" i="60"/>
  <c r="R63" i="60"/>
  <c r="Q63" i="60"/>
  <c r="P63" i="60"/>
  <c r="O63" i="60"/>
  <c r="N63" i="60"/>
  <c r="M63" i="60"/>
  <c r="L63" i="60"/>
  <c r="K63" i="60"/>
  <c r="J63" i="60"/>
  <c r="I63" i="60"/>
  <c r="H63" i="60"/>
  <c r="G63" i="60"/>
  <c r="F63" i="60"/>
  <c r="E63" i="60"/>
  <c r="D63" i="60"/>
  <c r="C63" i="60"/>
  <c r="B63" i="60"/>
  <c r="Z62" i="60"/>
  <c r="Y62" i="60"/>
  <c r="X62" i="60"/>
  <c r="W62" i="60"/>
  <c r="V62" i="60"/>
  <c r="U62" i="60"/>
  <c r="T62" i="60"/>
  <c r="S62" i="60"/>
  <c r="R62" i="60"/>
  <c r="Q62" i="60"/>
  <c r="P62" i="60"/>
  <c r="O62" i="60"/>
  <c r="N62" i="60"/>
  <c r="M62" i="60"/>
  <c r="L62" i="60"/>
  <c r="K62" i="60"/>
  <c r="J62" i="60"/>
  <c r="I62" i="60"/>
  <c r="H62" i="60"/>
  <c r="G62" i="60"/>
  <c r="F62" i="60"/>
  <c r="E62" i="60"/>
  <c r="D62" i="60"/>
  <c r="C62" i="60"/>
  <c r="B62" i="60"/>
  <c r="Z57" i="60"/>
  <c r="Y57" i="60"/>
  <c r="X57" i="60"/>
  <c r="W57" i="60"/>
  <c r="V57" i="60"/>
  <c r="U57" i="60"/>
  <c r="T57" i="60"/>
  <c r="S57" i="60"/>
  <c r="R57" i="60"/>
  <c r="Q57" i="60"/>
  <c r="P57" i="60"/>
  <c r="O57" i="60"/>
  <c r="N57" i="60"/>
  <c r="M57" i="60"/>
  <c r="L57" i="60"/>
  <c r="K57" i="60"/>
  <c r="J57" i="60"/>
  <c r="I57" i="60"/>
  <c r="H57" i="60"/>
  <c r="G57" i="60"/>
  <c r="F57" i="60"/>
  <c r="E57" i="60"/>
  <c r="D57" i="60"/>
  <c r="C57" i="60"/>
  <c r="B57" i="60"/>
  <c r="Z38" i="60"/>
  <c r="Y38" i="60"/>
  <c r="X38" i="60"/>
  <c r="W38" i="60"/>
  <c r="V38" i="60"/>
  <c r="U38" i="60"/>
  <c r="T38" i="60"/>
  <c r="T92" i="60" s="1"/>
  <c r="S38" i="60"/>
  <c r="S92" i="60" s="1"/>
  <c r="R38" i="60"/>
  <c r="Q38" i="60"/>
  <c r="P38" i="60"/>
  <c r="O38" i="60"/>
  <c r="N38" i="60"/>
  <c r="M38" i="60"/>
  <c r="L38" i="60"/>
  <c r="K38" i="60"/>
  <c r="J38" i="60"/>
  <c r="I38" i="60"/>
  <c r="H38" i="60"/>
  <c r="G38" i="60"/>
  <c r="F38" i="60"/>
  <c r="E38" i="60"/>
  <c r="D38" i="60"/>
  <c r="C38" i="60"/>
  <c r="B38" i="60"/>
  <c r="Z37" i="60"/>
  <c r="Y37" i="60"/>
  <c r="X37" i="60"/>
  <c r="W37" i="60"/>
  <c r="V37" i="60"/>
  <c r="V91" i="60" s="1"/>
  <c r="U37" i="60"/>
  <c r="U91" i="60" s="1"/>
  <c r="T37" i="60"/>
  <c r="T91" i="60" s="1"/>
  <c r="S37" i="60"/>
  <c r="R37" i="60"/>
  <c r="Q37" i="60"/>
  <c r="P37" i="60"/>
  <c r="O37" i="60"/>
  <c r="N37" i="60"/>
  <c r="M37" i="60"/>
  <c r="L37" i="60"/>
  <c r="K37" i="60"/>
  <c r="J37" i="60"/>
  <c r="I37" i="60"/>
  <c r="H37" i="60"/>
  <c r="G37" i="60"/>
  <c r="F37" i="60"/>
  <c r="E37" i="60"/>
  <c r="D37" i="60"/>
  <c r="C37" i="60"/>
  <c r="B37" i="60"/>
  <c r="Z36" i="60"/>
  <c r="Y36" i="60"/>
  <c r="X36" i="60"/>
  <c r="W36" i="60"/>
  <c r="V36" i="60"/>
  <c r="V90" i="60" s="1"/>
  <c r="U36" i="60"/>
  <c r="U90" i="60" s="1"/>
  <c r="T36" i="60"/>
  <c r="S36" i="60"/>
  <c r="R36" i="60"/>
  <c r="Q36" i="60"/>
  <c r="P36" i="60"/>
  <c r="O36" i="60"/>
  <c r="N36" i="60"/>
  <c r="M36" i="60"/>
  <c r="L36" i="60"/>
  <c r="K36" i="60"/>
  <c r="J36" i="60"/>
  <c r="I36" i="60"/>
  <c r="H36" i="60"/>
  <c r="G36" i="60"/>
  <c r="F36" i="60"/>
  <c r="E36" i="60"/>
  <c r="D36" i="60"/>
  <c r="C36" i="60"/>
  <c r="B36" i="60"/>
  <c r="Z35" i="60"/>
  <c r="Y35" i="60"/>
  <c r="X35" i="60"/>
  <c r="X89" i="60" s="1"/>
  <c r="W35" i="60"/>
  <c r="V35" i="60"/>
  <c r="U35" i="60"/>
  <c r="T35" i="60"/>
  <c r="S35" i="60"/>
  <c r="R35" i="60"/>
  <c r="Q35" i="60"/>
  <c r="P35" i="60"/>
  <c r="O35" i="60"/>
  <c r="N35" i="60"/>
  <c r="M35" i="60"/>
  <c r="L35" i="60"/>
  <c r="K35" i="60"/>
  <c r="J35" i="60"/>
  <c r="I35" i="60"/>
  <c r="H35" i="60"/>
  <c r="G35" i="60"/>
  <c r="F35" i="60"/>
  <c r="E35" i="60"/>
  <c r="D35" i="60"/>
  <c r="C35" i="60"/>
  <c r="B35" i="60"/>
  <c r="Z30" i="60"/>
  <c r="Y30" i="60"/>
  <c r="X30" i="60"/>
  <c r="W30" i="60"/>
  <c r="W84" i="60" s="1"/>
  <c r="V30" i="60"/>
  <c r="U30" i="60"/>
  <c r="T30" i="60"/>
  <c r="S30" i="60"/>
  <c r="R30" i="60"/>
  <c r="Q30" i="60"/>
  <c r="P30" i="60"/>
  <c r="O30" i="60"/>
  <c r="N30" i="60"/>
  <c r="M30" i="60"/>
  <c r="L30" i="60"/>
  <c r="K30" i="60"/>
  <c r="K84" i="60" s="1"/>
  <c r="J30" i="60"/>
  <c r="I30" i="60"/>
  <c r="I84" i="60" s="1"/>
  <c r="H30" i="60"/>
  <c r="G30" i="60"/>
  <c r="F30" i="60"/>
  <c r="E30" i="60"/>
  <c r="D30" i="60"/>
  <c r="C30" i="60"/>
  <c r="B30" i="60"/>
  <c r="Y84" i="60" l="1"/>
  <c r="O7" i="60" a="1"/>
  <c r="O7" i="60" s="1"/>
  <c r="G84" i="60"/>
  <c r="F89" i="60"/>
  <c r="E90" i="60"/>
  <c r="D91" i="60"/>
  <c r="C92" i="60"/>
  <c r="F90" i="60"/>
  <c r="E91" i="60"/>
  <c r="D92" i="60"/>
  <c r="J7" i="60" a="1"/>
  <c r="J7" i="60" s="1"/>
  <c r="O84" i="60"/>
  <c r="N90" i="60"/>
  <c r="M91" i="60"/>
  <c r="L92" i="60"/>
  <c r="L91" i="60"/>
  <c r="K92" i="60"/>
  <c r="Q84" i="60"/>
  <c r="P89" i="60"/>
  <c r="N91" i="60"/>
  <c r="C84" i="60"/>
  <c r="M90" i="60"/>
  <c r="B7" i="60" a="1"/>
  <c r="B7" i="60" s="1"/>
  <c r="H90" i="60"/>
  <c r="N92" i="60"/>
  <c r="B84" i="60"/>
  <c r="P90" i="60"/>
  <c r="J84" i="60"/>
  <c r="F92" i="60"/>
  <c r="Q89" i="60"/>
  <c r="O91" i="60"/>
  <c r="I89" i="60"/>
  <c r="G91" i="60"/>
  <c r="S84" i="60"/>
  <c r="R84" i="60"/>
  <c r="Z84" i="60"/>
  <c r="Y89" i="60"/>
  <c r="W91" i="60"/>
  <c r="V92" i="60"/>
  <c r="X90" i="60"/>
  <c r="B92" i="60"/>
  <c r="E84" i="60"/>
  <c r="M84" i="60"/>
  <c r="U84" i="60"/>
  <c r="D89" i="60"/>
  <c r="L89" i="60"/>
  <c r="C90" i="60"/>
  <c r="K90" i="60"/>
  <c r="S90" i="60"/>
  <c r="B91" i="60"/>
  <c r="J91" i="60"/>
  <c r="I92" i="60"/>
  <c r="V89" i="60"/>
  <c r="W92" i="60"/>
  <c r="Y90" i="60"/>
  <c r="Z89" i="60"/>
  <c r="X91" i="60"/>
  <c r="X92" i="60"/>
  <c r="Z91" i="60"/>
  <c r="Y92" i="60"/>
  <c r="U92" i="60"/>
  <c r="R89" i="60"/>
  <c r="T89" i="60"/>
  <c r="R91" i="60"/>
  <c r="N89" i="60"/>
  <c r="O92" i="60"/>
  <c r="P92" i="60"/>
  <c r="Q90" i="60"/>
  <c r="P91" i="60"/>
  <c r="Q92" i="60"/>
  <c r="M92" i="60"/>
  <c r="H89" i="60"/>
  <c r="B89" i="60"/>
  <c r="H91" i="60"/>
  <c r="G92" i="60"/>
  <c r="E92" i="60"/>
  <c r="I90" i="60"/>
  <c r="H92" i="60"/>
  <c r="F91" i="60"/>
  <c r="J89" i="60"/>
  <c r="D84" i="60"/>
  <c r="L84" i="60"/>
  <c r="T84" i="60"/>
  <c r="C89" i="60"/>
  <c r="K89" i="60"/>
  <c r="S89" i="60"/>
  <c r="B90" i="60"/>
  <c r="J90" i="60"/>
  <c r="R90" i="60"/>
  <c r="Z90" i="60"/>
  <c r="I91" i="60"/>
  <c r="Q91" i="60"/>
  <c r="Y91" i="60"/>
  <c r="H84" i="60"/>
  <c r="P84" i="60"/>
  <c r="X84" i="60"/>
  <c r="G89" i="60"/>
  <c r="O89" i="60"/>
  <c r="W89" i="60"/>
  <c r="N84" i="60"/>
  <c r="E89" i="60"/>
  <c r="M89" i="60"/>
  <c r="U89" i="60"/>
  <c r="D90" i="60"/>
  <c r="L90" i="60"/>
  <c r="T90" i="60"/>
  <c r="C91" i="60"/>
  <c r="K91" i="60"/>
  <c r="S91" i="60"/>
  <c r="J92" i="60"/>
  <c r="R92" i="60"/>
  <c r="Z92" i="60"/>
  <c r="G90" i="60"/>
  <c r="O90" i="60"/>
  <c r="W90" i="60"/>
  <c r="F84" i="60"/>
  <c r="V84" i="60"/>
  <c r="AO2" i="58" a="1"/>
  <c r="AO2" i="58" s="1"/>
  <c r="AO2" i="47" a="1"/>
  <c r="AO2" i="47" s="1"/>
  <c r="AO14" i="47"/>
  <c r="T3" i="16" l="1"/>
  <c r="T4" i="16"/>
  <c r="T5" i="16"/>
  <c r="T6" i="16"/>
  <c r="T7" i="16"/>
  <c r="T8" i="16"/>
  <c r="AW127" i="13"/>
  <c r="AW128" i="13"/>
  <c r="AW129" i="13"/>
  <c r="AW130" i="13"/>
  <c r="AW97" i="13"/>
  <c r="AW98" i="13"/>
  <c r="AW99" i="13"/>
  <c r="AW100" i="13"/>
  <c r="AX38" i="13"/>
  <c r="AX39" i="13"/>
  <c r="AX40" i="13"/>
  <c r="AX41" i="13"/>
  <c r="AX48" i="13"/>
  <c r="AX6" i="13" s="1"/>
  <c r="AX49" i="13"/>
  <c r="AX50" i="13"/>
  <c r="AX51" i="13"/>
  <c r="AX52" i="13"/>
  <c r="AX53" i="13"/>
  <c r="AX54" i="13"/>
  <c r="AX55" i="13"/>
  <c r="AX56" i="13"/>
  <c r="AX57" i="13"/>
  <c r="AX58" i="13"/>
  <c r="AX59" i="13"/>
  <c r="AX60" i="13"/>
  <c r="AX61" i="13"/>
  <c r="AX62" i="13"/>
  <c r="AX63" i="13"/>
  <c r="AX64" i="13"/>
  <c r="AX5" i="13" s="1"/>
  <c r="AW11" i="13"/>
  <c r="AW12" i="13"/>
  <c r="BG12" i="39" a="1"/>
  <c r="BG12" i="39" s="1"/>
  <c r="BG13" i="39"/>
  <c r="AX70" i="13" l="1"/>
  <c r="AX69" i="13"/>
  <c r="AX68" i="13"/>
  <c r="AX67" i="13"/>
  <c r="BA257" i="41"/>
  <c r="BA175" i="41" s="1"/>
  <c r="BA256" i="41"/>
  <c r="BA174" i="41" s="1"/>
  <c r="BA255" i="41"/>
  <c r="BA173" i="41" s="1"/>
  <c r="BA254" i="41"/>
  <c r="BA172" i="41" s="1"/>
  <c r="BA230" i="41"/>
  <c r="BA149" i="41" s="1"/>
  <c r="BA229" i="41"/>
  <c r="BA148" i="41" s="1"/>
  <c r="BA228" i="41"/>
  <c r="BA147" i="41" s="1"/>
  <c r="BA227" i="41"/>
  <c r="BA146" i="41" s="1"/>
  <c r="BA203" i="41"/>
  <c r="BA123" i="41" s="1"/>
  <c r="BA202" i="41"/>
  <c r="BA122" i="41" s="1"/>
  <c r="BA201" i="41"/>
  <c r="BA121" i="41" s="1"/>
  <c r="BA200" i="41"/>
  <c r="BA120" i="41" s="1"/>
  <c r="BA101" i="41"/>
  <c r="BA102" i="41"/>
  <c r="BA103" i="41"/>
  <c r="BA104" i="41"/>
  <c r="BA105" i="41"/>
  <c r="BA106" i="41"/>
  <c r="BA107" i="41"/>
  <c r="BA108" i="41"/>
  <c r="BA109" i="41"/>
  <c r="BA110" i="41"/>
  <c r="BA111" i="41"/>
  <c r="BA112" i="41"/>
  <c r="BA113" i="41"/>
  <c r="BA114" i="41"/>
  <c r="BA115" i="41"/>
  <c r="BA116" i="41"/>
  <c r="BA117" i="41"/>
  <c r="BA127" i="41"/>
  <c r="BA128" i="41"/>
  <c r="BA129" i="41"/>
  <c r="BA130" i="41"/>
  <c r="BA131" i="41"/>
  <c r="BA132" i="41"/>
  <c r="BA133" i="41"/>
  <c r="BA134" i="41"/>
  <c r="BA135" i="41"/>
  <c r="BA136" i="41"/>
  <c r="BA137" i="41"/>
  <c r="BA138" i="41"/>
  <c r="BA139" i="41"/>
  <c r="BA140" i="41"/>
  <c r="BA141" i="41"/>
  <c r="BA142" i="41"/>
  <c r="BA143" i="41"/>
  <c r="BA153" i="41"/>
  <c r="BA154" i="41"/>
  <c r="BA155" i="41"/>
  <c r="BA156" i="41"/>
  <c r="BA157" i="41"/>
  <c r="BA158" i="41"/>
  <c r="BA159" i="41"/>
  <c r="BA160" i="41"/>
  <c r="BA161" i="41"/>
  <c r="BA162" i="41"/>
  <c r="BA163" i="41"/>
  <c r="BA164" i="41"/>
  <c r="BA165" i="41"/>
  <c r="BA166" i="41"/>
  <c r="BA167" i="41"/>
  <c r="BA168" i="41"/>
  <c r="BA169" i="41"/>
  <c r="BA12" i="41" a="1"/>
  <c r="BA12" i="41" s="1"/>
  <c r="BA13" i="41" a="1"/>
  <c r="BA13" i="41" s="1"/>
  <c r="BA14" i="41" a="1"/>
  <c r="BA14" i="41" s="1"/>
  <c r="BA9" i="42" a="1"/>
  <c r="BA9" i="42" s="1"/>
  <c r="BA10" i="42" s="1"/>
  <c r="BA11" i="42"/>
  <c r="BA13" i="42" a="1"/>
  <c r="BA13" i="42" s="1"/>
  <c r="BA14" i="42" a="1"/>
  <c r="BA14" i="42" s="1"/>
  <c r="BA15" i="42" a="1"/>
  <c r="BA15" i="42" s="1"/>
  <c r="BA16" i="42" a="1"/>
  <c r="BA16" i="42" s="1"/>
  <c r="H319" i="52"/>
  <c r="J319" i="52"/>
  <c r="H320" i="52"/>
  <c r="J320" i="52"/>
  <c r="H292" i="52"/>
  <c r="J292" i="52"/>
  <c r="H293" i="52"/>
  <c r="K293" i="52"/>
  <c r="H240" i="52"/>
  <c r="J240" i="52"/>
  <c r="H241" i="52"/>
  <c r="K241" i="52"/>
  <c r="H170" i="52"/>
  <c r="J170" i="52"/>
  <c r="H171" i="52"/>
  <c r="K171" i="52"/>
  <c r="H172" i="52"/>
  <c r="J172" i="52"/>
  <c r="H75" i="52"/>
  <c r="J75" i="52"/>
  <c r="H76" i="52"/>
  <c r="K76" i="52"/>
  <c r="H77" i="52"/>
  <c r="K77" i="52"/>
  <c r="F19" i="39"/>
  <c r="G19" i="39"/>
  <c r="F20" i="39"/>
  <c r="G20" i="39"/>
  <c r="F21" i="39"/>
  <c r="G21" i="39"/>
  <c r="F22" i="39"/>
  <c r="G22" i="39"/>
  <c r="F23" i="39"/>
  <c r="G23" i="39"/>
  <c r="F24" i="39"/>
  <c r="G24" i="39"/>
  <c r="F25" i="39"/>
  <c r="G25" i="39"/>
  <c r="F26" i="39"/>
  <c r="G26" i="39"/>
  <c r="F27" i="39"/>
  <c r="G27" i="39"/>
  <c r="F28" i="39"/>
  <c r="G28" i="39"/>
  <c r="F29" i="39"/>
  <c r="G29" i="39"/>
  <c r="F30" i="39"/>
  <c r="G30" i="39"/>
  <c r="G18" i="39"/>
  <c r="F18" i="39"/>
  <c r="BA16" i="41" l="1" a="1"/>
  <c r="BA16" i="41" s="1"/>
  <c r="BA17" i="41" a="1"/>
  <c r="BA17" i="41" s="1"/>
  <c r="BA18" i="41" a="1"/>
  <c r="BA18" i="41" s="1"/>
  <c r="H18" i="39"/>
  <c r="H28" i="39"/>
  <c r="H24" i="39"/>
  <c r="H27" i="39"/>
  <c r="H23" i="39"/>
  <c r="H19" i="39"/>
  <c r="H26" i="39"/>
  <c r="H22" i="39"/>
  <c r="H30" i="39"/>
  <c r="B8" i="39" s="1" a="1"/>
  <c r="B8" i="39" s="1"/>
  <c r="B220" i="87" s="1"/>
  <c r="H20" i="39"/>
  <c r="H21" i="39"/>
  <c r="H25" i="39"/>
  <c r="H29" i="39"/>
  <c r="M319" i="52"/>
  <c r="L319" i="52"/>
  <c r="M320" i="52"/>
  <c r="K319" i="52"/>
  <c r="L320" i="52"/>
  <c r="K320" i="52"/>
  <c r="J293" i="52"/>
  <c r="L292" i="52"/>
  <c r="K292" i="52"/>
  <c r="L293" i="52"/>
  <c r="J241" i="52"/>
  <c r="L240" i="52"/>
  <c r="K240" i="52"/>
  <c r="L241" i="52"/>
  <c r="L172" i="52"/>
  <c r="J171" i="52"/>
  <c r="K172" i="52"/>
  <c r="L170" i="52"/>
  <c r="K170" i="52"/>
  <c r="L171" i="52"/>
  <c r="J77" i="52"/>
  <c r="L76" i="52"/>
  <c r="J76" i="52"/>
  <c r="L77" i="52"/>
  <c r="L75" i="52"/>
  <c r="K75" i="52"/>
  <c r="BE12" i="39" a="1"/>
  <c r="BE12" i="39" s="1"/>
  <c r="BF12" i="39" a="1"/>
  <c r="BF12" i="39" s="1"/>
  <c r="BE13" i="39"/>
  <c r="BF13" i="39"/>
  <c r="AV127" i="13"/>
  <c r="AV128" i="13"/>
  <c r="AV129" i="13"/>
  <c r="AV130" i="13"/>
  <c r="AV97" i="13"/>
  <c r="AV98" i="13"/>
  <c r="AV99" i="13"/>
  <c r="AV100" i="13"/>
  <c r="AW48" i="13"/>
  <c r="AW6" i="13" s="1"/>
  <c r="AW49" i="13"/>
  <c r="AW50" i="13"/>
  <c r="AW51" i="13"/>
  <c r="AW52" i="13"/>
  <c r="AW53" i="13"/>
  <c r="AW54" i="13"/>
  <c r="AW55" i="13"/>
  <c r="AW56" i="13"/>
  <c r="AW57" i="13"/>
  <c r="AW58" i="13"/>
  <c r="AW59" i="13"/>
  <c r="AW60" i="13"/>
  <c r="AW61" i="13"/>
  <c r="AW62" i="13"/>
  <c r="AW63" i="13"/>
  <c r="AW64" i="13"/>
  <c r="AW5" i="13" s="1"/>
  <c r="AW38" i="13"/>
  <c r="AW39" i="13"/>
  <c r="AW40" i="13"/>
  <c r="AW41" i="13"/>
  <c r="AW70" i="13" s="1"/>
  <c r="AV11" i="13"/>
  <c r="AV12" i="13"/>
  <c r="AN2" i="58" a="1"/>
  <c r="AN2" i="58" s="1"/>
  <c r="AN2" i="47" a="1"/>
  <c r="AN2" i="47" s="1"/>
  <c r="AN14" i="47"/>
  <c r="AZ257" i="41"/>
  <c r="AZ175" i="41" s="1"/>
  <c r="AZ256" i="41"/>
  <c r="AZ174" i="41" s="1"/>
  <c r="AZ255" i="41"/>
  <c r="AZ173" i="41" s="1"/>
  <c r="AZ254" i="41"/>
  <c r="AZ172" i="41" s="1"/>
  <c r="AZ230" i="41"/>
  <c r="AZ149" i="41" s="1"/>
  <c r="AZ229" i="41"/>
  <c r="AZ148" i="41" s="1"/>
  <c r="AZ228" i="41"/>
  <c r="AZ147" i="41" s="1"/>
  <c r="AZ227" i="41"/>
  <c r="AZ146" i="41" s="1"/>
  <c r="AZ203" i="41"/>
  <c r="AZ123" i="41" s="1"/>
  <c r="AZ202" i="41"/>
  <c r="AZ122" i="41" s="1"/>
  <c r="AZ201" i="41"/>
  <c r="AZ121" i="41" s="1"/>
  <c r="AZ200" i="41"/>
  <c r="AZ120" i="41" s="1"/>
  <c r="AZ101" i="41"/>
  <c r="AZ102" i="41"/>
  <c r="AZ103" i="41"/>
  <c r="AZ104" i="41"/>
  <c r="AZ105" i="41"/>
  <c r="AZ106" i="41"/>
  <c r="AZ107" i="41"/>
  <c r="AZ108" i="41"/>
  <c r="AZ109" i="41"/>
  <c r="AZ110" i="41"/>
  <c r="AZ111" i="41"/>
  <c r="AZ112" i="41"/>
  <c r="AZ113" i="41"/>
  <c r="AZ114" i="41"/>
  <c r="AZ115" i="41"/>
  <c r="AZ116" i="41"/>
  <c r="AZ117" i="41"/>
  <c r="AZ127" i="41"/>
  <c r="AZ128" i="41"/>
  <c r="AZ129" i="41"/>
  <c r="AZ130" i="41"/>
  <c r="AZ131" i="41"/>
  <c r="AZ132" i="41"/>
  <c r="AZ133" i="41"/>
  <c r="AZ134" i="41"/>
  <c r="AZ135" i="41"/>
  <c r="AZ136" i="41"/>
  <c r="AZ137" i="41"/>
  <c r="AZ138" i="41"/>
  <c r="AZ139" i="41"/>
  <c r="AZ140" i="41"/>
  <c r="AZ141" i="41"/>
  <c r="AZ142" i="41"/>
  <c r="AZ143" i="41"/>
  <c r="AZ153" i="41"/>
  <c r="AZ154" i="41"/>
  <c r="AZ155" i="41"/>
  <c r="AZ156" i="41"/>
  <c r="AZ157" i="41"/>
  <c r="AZ158" i="41"/>
  <c r="AZ159" i="41"/>
  <c r="AZ160" i="41"/>
  <c r="AZ161" i="41"/>
  <c r="AZ162" i="41"/>
  <c r="AZ163" i="41"/>
  <c r="AZ164" i="41"/>
  <c r="AZ165" i="41"/>
  <c r="AZ166" i="41"/>
  <c r="AZ167" i="41"/>
  <c r="AZ168" i="41"/>
  <c r="AZ169" i="41"/>
  <c r="AZ12" i="41" a="1"/>
  <c r="AZ12" i="41" s="1"/>
  <c r="AZ13" i="41" a="1"/>
  <c r="AZ13" i="41" s="1"/>
  <c r="AZ14" i="41" a="1"/>
  <c r="AZ14" i="41" s="1"/>
  <c r="AZ18" i="41" l="1" a="1"/>
  <c r="AZ18" i="41" s="1"/>
  <c r="AZ17" i="41" a="1"/>
  <c r="AZ17" i="41" s="1"/>
  <c r="AW68" i="13"/>
  <c r="AW67" i="13"/>
  <c r="AW69" i="13"/>
  <c r="AZ16" i="41" a="1"/>
  <c r="AZ16" i="41" s="1"/>
  <c r="AZ9" i="42" a="1"/>
  <c r="AZ9" i="42" s="1"/>
  <c r="AZ10" i="42" s="1"/>
  <c r="AZ11" i="42"/>
  <c r="AZ13" i="42" a="1"/>
  <c r="AZ13" i="42" s="1"/>
  <c r="AZ14" i="42" a="1"/>
  <c r="AZ14" i="42" s="1"/>
  <c r="AZ15" i="42" a="1"/>
  <c r="AZ15" i="42" s="1"/>
  <c r="AZ16" i="42" a="1"/>
  <c r="AZ16" i="42" s="1"/>
  <c r="K74" i="52"/>
  <c r="H74" i="52"/>
  <c r="AU127" i="13"/>
  <c r="AU128" i="13"/>
  <c r="AU129" i="13"/>
  <c r="AU130" i="13"/>
  <c r="AU97" i="13"/>
  <c r="AU98" i="13"/>
  <c r="AU99" i="13"/>
  <c r="AU100" i="13"/>
  <c r="AV48" i="13"/>
  <c r="AV6" i="13" s="1"/>
  <c r="AV49" i="13"/>
  <c r="AV50" i="13"/>
  <c r="AV51" i="13"/>
  <c r="AV52" i="13"/>
  <c r="AV53" i="13"/>
  <c r="AV54" i="13"/>
  <c r="AV55" i="13"/>
  <c r="AV56" i="13"/>
  <c r="AV57" i="13"/>
  <c r="AV58" i="13"/>
  <c r="AV59" i="13"/>
  <c r="AV60" i="13"/>
  <c r="AV61" i="13"/>
  <c r="AV62" i="13"/>
  <c r="AV63" i="13"/>
  <c r="AV64" i="13"/>
  <c r="AV5" i="13" s="1"/>
  <c r="AV38" i="13"/>
  <c r="AV39" i="13"/>
  <c r="AV40" i="13"/>
  <c r="AV41" i="13"/>
  <c r="AU11" i="13"/>
  <c r="AU12" i="13"/>
  <c r="AY257" i="41"/>
  <c r="AY175" i="41" s="1"/>
  <c r="AY256" i="41"/>
  <c r="AY174" i="41" s="1"/>
  <c r="AY255" i="41"/>
  <c r="AY173" i="41" s="1"/>
  <c r="AY254" i="41"/>
  <c r="AY172" i="41" s="1"/>
  <c r="AY230" i="41"/>
  <c r="AY149" i="41" s="1"/>
  <c r="AY229" i="41"/>
  <c r="AY148" i="41" s="1"/>
  <c r="AY228" i="41"/>
  <c r="AY147" i="41" s="1"/>
  <c r="AY227" i="41"/>
  <c r="AY146" i="41" s="1"/>
  <c r="AY203" i="41"/>
  <c r="AY123" i="41" s="1"/>
  <c r="AY202" i="41"/>
  <c r="AY122" i="41" s="1"/>
  <c r="AY201" i="41"/>
  <c r="AY121" i="41" s="1"/>
  <c r="AY200" i="41"/>
  <c r="AY120" i="41" s="1"/>
  <c r="AY101" i="41"/>
  <c r="AY102" i="41"/>
  <c r="AY103" i="41"/>
  <c r="AY104" i="41"/>
  <c r="AY105" i="41"/>
  <c r="AY106" i="41"/>
  <c r="AY107" i="41"/>
  <c r="AY108" i="41"/>
  <c r="AY109" i="41"/>
  <c r="AY110" i="41"/>
  <c r="AY111" i="41"/>
  <c r="AY112" i="41"/>
  <c r="AY113" i="41"/>
  <c r="AY114" i="41"/>
  <c r="AY115" i="41"/>
  <c r="AY116" i="41"/>
  <c r="AY117" i="41"/>
  <c r="AY127" i="41"/>
  <c r="AY128" i="41"/>
  <c r="AY129" i="41"/>
  <c r="AY130" i="41"/>
  <c r="AY131" i="41"/>
  <c r="AY132" i="41"/>
  <c r="AY133" i="41"/>
  <c r="AY134" i="41"/>
  <c r="AY135" i="41"/>
  <c r="AY136" i="41"/>
  <c r="AY137" i="41"/>
  <c r="AY138" i="41"/>
  <c r="AY139" i="41"/>
  <c r="AY140" i="41"/>
  <c r="AY141" i="41"/>
  <c r="AY142" i="41"/>
  <c r="AY143" i="41"/>
  <c r="AY153" i="41"/>
  <c r="AY154" i="41"/>
  <c r="AY155" i="41"/>
  <c r="AY156" i="41"/>
  <c r="AY157" i="41"/>
  <c r="AY158" i="41"/>
  <c r="AY159" i="41"/>
  <c r="AY160" i="41"/>
  <c r="AY161" i="41"/>
  <c r="AY162" i="41"/>
  <c r="AY163" i="41"/>
  <c r="AY164" i="41"/>
  <c r="AY165" i="41"/>
  <c r="AY166" i="41"/>
  <c r="AY167" i="41"/>
  <c r="AY168" i="41"/>
  <c r="AY169" i="41"/>
  <c r="AY12" i="41" a="1"/>
  <c r="AY12" i="41" s="1"/>
  <c r="AY13" i="41" a="1"/>
  <c r="AY13" i="41" s="1"/>
  <c r="AY14" i="41" a="1"/>
  <c r="AY14" i="41" s="1"/>
  <c r="AY9" i="42" a="1"/>
  <c r="AY9" i="42" s="1"/>
  <c r="AY10" i="42" s="1"/>
  <c r="AY11" i="42"/>
  <c r="AY13" i="42" a="1"/>
  <c r="AY13" i="42" s="1"/>
  <c r="AY14" i="42" a="1"/>
  <c r="AY14" i="42" s="1"/>
  <c r="AY15" i="42" a="1"/>
  <c r="AY15" i="42" s="1"/>
  <c r="AY16" i="42" a="1"/>
  <c r="AY16" i="42" s="1"/>
  <c r="B2" i="59" a="1"/>
  <c r="B2" i="59" s="1"/>
  <c r="EE30" i="59"/>
  <c r="EH30" i="59" s="1"/>
  <c r="EI30" i="59" s="1"/>
  <c r="EE29" i="59"/>
  <c r="EF29" i="59" s="1"/>
  <c r="EG29" i="59" s="1"/>
  <c r="EE28" i="59"/>
  <c r="EE27" i="59"/>
  <c r="EE26" i="59"/>
  <c r="EH26" i="59" s="1"/>
  <c r="EI26" i="59" s="1"/>
  <c r="EE25" i="59"/>
  <c r="EH25" i="59" s="1"/>
  <c r="EI25" i="59" s="1"/>
  <c r="EE24" i="59"/>
  <c r="EH24" i="59" s="1"/>
  <c r="EI24" i="59" s="1"/>
  <c r="EE23" i="59"/>
  <c r="EH23" i="59" s="1"/>
  <c r="EI23" i="59" s="1"/>
  <c r="CY2" i="59" a="1"/>
  <c r="CY2" i="59" s="1"/>
  <c r="CW2" i="59" a="1"/>
  <c r="CW2" i="59" s="1"/>
  <c r="CU2" i="59" a="1"/>
  <c r="CU2" i="59" s="1"/>
  <c r="CQ2" i="59" a="1"/>
  <c r="CQ2" i="59" s="1"/>
  <c r="CO2" i="59" a="1"/>
  <c r="CO2" i="59" s="1"/>
  <c r="CM2" i="59" a="1"/>
  <c r="CM2" i="59" s="1"/>
  <c r="CI2" i="59" a="1"/>
  <c r="CI2" i="59" s="1"/>
  <c r="CG2" i="59" a="1"/>
  <c r="CG2" i="59" s="1"/>
  <c r="CE2" i="59" a="1"/>
  <c r="CE2" i="59" s="1"/>
  <c r="CA2" i="59" a="1"/>
  <c r="CA2" i="59" s="1"/>
  <c r="BY2" i="59" a="1"/>
  <c r="BY2" i="59" s="1"/>
  <c r="BW2" i="59" a="1"/>
  <c r="BW2" i="59" s="1"/>
  <c r="BS2" i="59" a="1"/>
  <c r="BS2" i="59" s="1"/>
  <c r="BQ2" i="59" a="1"/>
  <c r="BQ2" i="59" s="1"/>
  <c r="BO2" i="59" a="1"/>
  <c r="BO2" i="59" s="1"/>
  <c r="BK2" i="59" a="1"/>
  <c r="BK2" i="59" s="1"/>
  <c r="BI2" i="59" a="1"/>
  <c r="BI2" i="59" s="1"/>
  <c r="BG2" i="59" a="1"/>
  <c r="BG2" i="59" s="1"/>
  <c r="BC2" i="59" a="1"/>
  <c r="BC2" i="59" s="1"/>
  <c r="BA2" i="59" a="1"/>
  <c r="BA2" i="59" s="1"/>
  <c r="AY2" i="59" a="1"/>
  <c r="AY2" i="59" s="1"/>
  <c r="AU2" i="59" a="1"/>
  <c r="AU2" i="59" s="1"/>
  <c r="AS2" i="59" a="1"/>
  <c r="AS2" i="59" s="1"/>
  <c r="AQ2" i="59" a="1"/>
  <c r="AQ2" i="59" s="1"/>
  <c r="AM2" i="59" a="1"/>
  <c r="AM2" i="59" s="1"/>
  <c r="AK2" i="59" a="1"/>
  <c r="AK2" i="59" s="1"/>
  <c r="AI2" i="59" a="1"/>
  <c r="AI2" i="59" s="1"/>
  <c r="AE2" i="59" a="1"/>
  <c r="AE2" i="59" s="1"/>
  <c r="AC2" i="59" a="1"/>
  <c r="AC2" i="59" s="1"/>
  <c r="AA2" i="59" a="1"/>
  <c r="AA2" i="59" s="1"/>
  <c r="W2" i="59" a="1"/>
  <c r="W2" i="59" s="1"/>
  <c r="U2" i="59" a="1"/>
  <c r="U2" i="59" s="1"/>
  <c r="S2" i="59" a="1"/>
  <c r="S2" i="59" s="1"/>
  <c r="O2" i="59" a="1"/>
  <c r="O2" i="59" s="1"/>
  <c r="M2" i="59" a="1"/>
  <c r="M2" i="59" s="1"/>
  <c r="K2" i="59" a="1"/>
  <c r="K2" i="59" s="1"/>
  <c r="G2" i="59" a="1"/>
  <c r="G2" i="59" s="1"/>
  <c r="E2" i="59" a="1"/>
  <c r="E2" i="59" s="1"/>
  <c r="C2" i="59" a="1"/>
  <c r="C2" i="59" s="1"/>
  <c r="EE21" i="59"/>
  <c r="EF21" i="59" s="1"/>
  <c r="EG21" i="59" s="1"/>
  <c r="CZ2" i="59" a="1"/>
  <c r="CZ2" i="59" s="1"/>
  <c r="CV2" i="59" a="1"/>
  <c r="CV2" i="59" s="1"/>
  <c r="CS2" i="59" a="1"/>
  <c r="CS2" i="59" s="1"/>
  <c r="CR2" i="59" a="1"/>
  <c r="CR2" i="59" s="1"/>
  <c r="CN2" i="59" a="1"/>
  <c r="CN2" i="59" s="1"/>
  <c r="CK2" i="59" a="1"/>
  <c r="CK2" i="59" s="1"/>
  <c r="CJ2" i="59" a="1"/>
  <c r="CJ2" i="59" s="1"/>
  <c r="CF2" i="59" a="1"/>
  <c r="CF2" i="59" s="1"/>
  <c r="CC2" i="59" a="1"/>
  <c r="CC2" i="59" s="1"/>
  <c r="CB2" i="59" a="1"/>
  <c r="CB2" i="59" s="1"/>
  <c r="BX2" i="59" a="1"/>
  <c r="BX2" i="59" s="1"/>
  <c r="BU2" i="59" a="1"/>
  <c r="BU2" i="59" s="1"/>
  <c r="BT2" i="59" a="1"/>
  <c r="BT2" i="59" s="1"/>
  <c r="BP2" i="59" a="1"/>
  <c r="BP2" i="59" s="1"/>
  <c r="BM2" i="59" a="1"/>
  <c r="BM2" i="59" s="1"/>
  <c r="BL2" i="59" a="1"/>
  <c r="BL2" i="59" s="1"/>
  <c r="BH2" i="59" a="1"/>
  <c r="BH2" i="59" s="1"/>
  <c r="BE2" i="59" a="1"/>
  <c r="BE2" i="59" s="1"/>
  <c r="BD2" i="59" a="1"/>
  <c r="BD2" i="59" s="1"/>
  <c r="AZ2" i="59" a="1"/>
  <c r="AZ2" i="59" s="1"/>
  <c r="AW2" i="59" a="1"/>
  <c r="AW2" i="59" s="1"/>
  <c r="AV2" i="59" a="1"/>
  <c r="AV2" i="59" s="1"/>
  <c r="AR2" i="59" a="1"/>
  <c r="AR2" i="59" s="1"/>
  <c r="AO2" i="59" a="1"/>
  <c r="AO2" i="59" s="1"/>
  <c r="AN2" i="59" a="1"/>
  <c r="AN2" i="59" s="1"/>
  <c r="AJ2" i="59" a="1"/>
  <c r="AJ2" i="59" s="1"/>
  <c r="AG2" i="59" a="1"/>
  <c r="AG2" i="59" s="1"/>
  <c r="AF2" i="59" a="1"/>
  <c r="AF2" i="59" s="1"/>
  <c r="AB2" i="59" a="1"/>
  <c r="AB2" i="59" s="1"/>
  <c r="Y2" i="59" a="1"/>
  <c r="Y2" i="59" s="1"/>
  <c r="X2" i="59" a="1"/>
  <c r="X2" i="59" s="1"/>
  <c r="T2" i="59" a="1"/>
  <c r="T2" i="59" s="1"/>
  <c r="Q2" i="59" a="1"/>
  <c r="Q2" i="59" s="1"/>
  <c r="P2" i="59" a="1"/>
  <c r="P2" i="59" s="1"/>
  <c r="L2" i="59" a="1"/>
  <c r="L2" i="59" s="1"/>
  <c r="I2" i="59" a="1"/>
  <c r="I2" i="59" s="1"/>
  <c r="H2" i="59" a="1"/>
  <c r="H2" i="59" s="1"/>
  <c r="D2" i="59" a="1"/>
  <c r="D2" i="59" s="1"/>
  <c r="EE19" i="59"/>
  <c r="EH19" i="59" s="1"/>
  <c r="EI19" i="59" s="1"/>
  <c r="EE18" i="59"/>
  <c r="EH18" i="59" s="1"/>
  <c r="EI18" i="59" s="1"/>
  <c r="EE17" i="59"/>
  <c r="EH17" i="59" s="1"/>
  <c r="EI17" i="59" s="1"/>
  <c r="EE16" i="59"/>
  <c r="EF16" i="59" s="1"/>
  <c r="EG16" i="59" s="1"/>
  <c r="EE15" i="59"/>
  <c r="EH15" i="59" s="1"/>
  <c r="EI15" i="59" s="1"/>
  <c r="EE14" i="59"/>
  <c r="EH14" i="59" s="1"/>
  <c r="EI14" i="59" s="1"/>
  <c r="EE13" i="59"/>
  <c r="EF13" i="59" s="1"/>
  <c r="EG13" i="59" s="1"/>
  <c r="EE12" i="59"/>
  <c r="EH12" i="59" s="1"/>
  <c r="EI12" i="59" s="1"/>
  <c r="EE11" i="59"/>
  <c r="EH11" i="59" s="1"/>
  <c r="EI11" i="59" s="1"/>
  <c r="EE10" i="59"/>
  <c r="EH10" i="59" s="1"/>
  <c r="EI10" i="59" s="1"/>
  <c r="EE9" i="59"/>
  <c r="EH9" i="59" s="1"/>
  <c r="EI9" i="59" s="1"/>
  <c r="EE8" i="59"/>
  <c r="EF8" i="59" s="1"/>
  <c r="EG8" i="59" s="1"/>
  <c r="EE7" i="59"/>
  <c r="EE2" i="59" s="1"/>
  <c r="EH6" i="59"/>
  <c r="EH5" i="59" s="1"/>
  <c r="EF6" i="59"/>
  <c r="EF5" i="59" s="1"/>
  <c r="ED3" i="59" a="1"/>
  <c r="ED3" i="59" s="1"/>
  <c r="CX2" i="59" a="1"/>
  <c r="CX2" i="59" s="1"/>
  <c r="CT2" i="59" a="1"/>
  <c r="CT2" i="59" s="1"/>
  <c r="CP2" i="59" a="1"/>
  <c r="CP2" i="59" s="1"/>
  <c r="CL2" i="59" a="1"/>
  <c r="CL2" i="59" s="1"/>
  <c r="CH2" i="59" a="1"/>
  <c r="CH2" i="59" s="1"/>
  <c r="CD2" i="59" a="1"/>
  <c r="CD2" i="59" s="1"/>
  <c r="BZ2" i="59" a="1"/>
  <c r="BZ2" i="59" s="1"/>
  <c r="BV2" i="59" a="1"/>
  <c r="BV2" i="59" s="1"/>
  <c r="BR2" i="59" a="1"/>
  <c r="BR2" i="59" s="1"/>
  <c r="BN2" i="59" a="1"/>
  <c r="BN2" i="59" s="1"/>
  <c r="BJ2" i="59" a="1"/>
  <c r="BJ2" i="59" s="1"/>
  <c r="BF2" i="59" a="1"/>
  <c r="BF2" i="59" s="1"/>
  <c r="BB2" i="59" a="1"/>
  <c r="BB2" i="59" s="1"/>
  <c r="AX2" i="59" a="1"/>
  <c r="AX2" i="59" s="1"/>
  <c r="AT2" i="59" a="1"/>
  <c r="AT2" i="59" s="1"/>
  <c r="AP2" i="59" a="1"/>
  <c r="AP2" i="59" s="1"/>
  <c r="AL2" i="59" a="1"/>
  <c r="AL2" i="59" s="1"/>
  <c r="AH2" i="59" a="1"/>
  <c r="AH2" i="59" s="1"/>
  <c r="AD2" i="59" a="1"/>
  <c r="AD2" i="59" s="1"/>
  <c r="Z2" i="59" a="1"/>
  <c r="Z2" i="59" s="1"/>
  <c r="V2" i="59" a="1"/>
  <c r="V2" i="59" s="1"/>
  <c r="R2" i="59" a="1"/>
  <c r="R2" i="59" s="1"/>
  <c r="N2" i="59" a="1"/>
  <c r="N2" i="59" s="1"/>
  <c r="J2" i="59" a="1"/>
  <c r="J2" i="59" s="1"/>
  <c r="F2" i="59" a="1"/>
  <c r="F2" i="59" s="1"/>
  <c r="A2" i="59" a="1"/>
  <c r="A2" i="59" s="1"/>
  <c r="B1" i="59"/>
  <c r="BR14" i="58"/>
  <c r="BR13" i="58"/>
  <c r="BS13" i="58" s="1"/>
  <c r="BT13" i="58" s="1"/>
  <c r="BR12" i="58"/>
  <c r="BS12" i="58" s="1"/>
  <c r="BT12" i="58" s="1"/>
  <c r="BR11" i="58"/>
  <c r="BS11" i="58" s="1"/>
  <c r="BT11" i="58" s="1"/>
  <c r="BR10" i="58"/>
  <c r="BU10" i="58" s="1"/>
  <c r="BV10" i="58" s="1"/>
  <c r="BR9" i="58"/>
  <c r="BS9" i="58" s="1"/>
  <c r="BT9" i="58" s="1"/>
  <c r="BR8" i="58"/>
  <c r="BR7" i="58"/>
  <c r="BR2" i="58" s="1"/>
  <c r="BU6" i="58"/>
  <c r="BU5" i="58" s="1"/>
  <c r="BS6" i="58"/>
  <c r="BS5" i="58" s="1"/>
  <c r="BQ3" i="58" a="1"/>
  <c r="BQ3" i="58" s="1"/>
  <c r="AM2" i="58" a="1"/>
  <c r="AM2" i="58" s="1"/>
  <c r="AL2" i="58" a="1"/>
  <c r="AL2" i="58" s="1"/>
  <c r="AK2" i="58" a="1"/>
  <c r="AK2" i="58" s="1"/>
  <c r="AJ2" i="58" a="1"/>
  <c r="AJ2" i="58" s="1"/>
  <c r="AI2" i="58" a="1"/>
  <c r="AI2" i="58" s="1"/>
  <c r="AH2" i="58" a="1"/>
  <c r="AH2" i="58" s="1"/>
  <c r="AG2" i="58" a="1"/>
  <c r="AG2" i="58" s="1"/>
  <c r="AF2" i="58" a="1"/>
  <c r="AF2" i="58" s="1"/>
  <c r="AE2" i="58" a="1"/>
  <c r="AE2" i="58" s="1"/>
  <c r="AD2" i="58" a="1"/>
  <c r="AD2" i="58" s="1"/>
  <c r="AC2" i="58" a="1"/>
  <c r="AC2" i="58" s="1"/>
  <c r="AB2" i="58" a="1"/>
  <c r="AB2" i="58" s="1"/>
  <c r="AA2" i="58" a="1"/>
  <c r="AA2" i="58" s="1"/>
  <c r="Z2" i="58" a="1"/>
  <c r="Z2" i="58" s="1"/>
  <c r="Y2" i="58" a="1"/>
  <c r="Y2" i="58" s="1"/>
  <c r="X2" i="58" a="1"/>
  <c r="X2" i="58" s="1"/>
  <c r="W2" i="58" a="1"/>
  <c r="W2" i="58" s="1"/>
  <c r="V2" i="58" a="1"/>
  <c r="V2" i="58" s="1"/>
  <c r="U2" i="58" a="1"/>
  <c r="U2" i="58" s="1"/>
  <c r="T2" i="58" a="1"/>
  <c r="T2" i="58" s="1"/>
  <c r="S2" i="58" a="1"/>
  <c r="S2" i="58" s="1"/>
  <c r="R2" i="58" a="1"/>
  <c r="R2" i="58" s="1"/>
  <c r="Q2" i="58" a="1"/>
  <c r="Q2" i="58" s="1"/>
  <c r="P2" i="58" a="1"/>
  <c r="P2" i="58" s="1"/>
  <c r="O2" i="58" a="1"/>
  <c r="O2" i="58" s="1"/>
  <c r="N2" i="58" a="1"/>
  <c r="N2" i="58" s="1"/>
  <c r="M2" i="58" a="1"/>
  <c r="M2" i="58" s="1"/>
  <c r="L2" i="58" a="1"/>
  <c r="L2" i="58" s="1"/>
  <c r="K2" i="58" a="1"/>
  <c r="K2" i="58" s="1"/>
  <c r="J2" i="58" a="1"/>
  <c r="J2" i="58" s="1"/>
  <c r="I2" i="58" a="1"/>
  <c r="I2" i="58" s="1"/>
  <c r="H2" i="58" a="1"/>
  <c r="H2" i="58" s="1"/>
  <c r="G2" i="58" a="1"/>
  <c r="G2" i="58" s="1"/>
  <c r="F2" i="58" a="1"/>
  <c r="F2" i="58" s="1"/>
  <c r="E2" i="58" a="1"/>
  <c r="E2" i="58" s="1"/>
  <c r="D2" i="58" a="1"/>
  <c r="D2" i="58" s="1"/>
  <c r="C2" i="58" a="1"/>
  <c r="C2" i="58" s="1"/>
  <c r="B2" i="58" a="1"/>
  <c r="B2" i="58" s="1"/>
  <c r="A2" i="58" a="1"/>
  <c r="A2" i="58" s="1"/>
  <c r="B1" i="58"/>
  <c r="AM2" i="47" a="1"/>
  <c r="AM2" i="47" s="1"/>
  <c r="AM14" i="47"/>
  <c r="CY27" i="54"/>
  <c r="CZ27" i="54"/>
  <c r="DA27" i="54"/>
  <c r="CY28" i="54"/>
  <c r="CZ28" i="54"/>
  <c r="DA28" i="54"/>
  <c r="CY29" i="54"/>
  <c r="CZ29" i="54"/>
  <c r="DA29" i="54"/>
  <c r="CY30" i="54"/>
  <c r="CZ30" i="54"/>
  <c r="DA30" i="54"/>
  <c r="CY20" i="54"/>
  <c r="CY2" i="54" s="1" a="1"/>
  <c r="CY2" i="54" s="1"/>
  <c r="CZ20" i="54"/>
  <c r="CZ2" i="54" s="1" a="1"/>
  <c r="CZ2" i="54" s="1"/>
  <c r="DA20" i="54"/>
  <c r="DA22" i="54" s="1"/>
  <c r="A8" i="57" a="1"/>
  <c r="A8" i="57" s="1"/>
  <c r="B11" i="57" a="1"/>
  <c r="B11" i="57" s="1"/>
  <c r="A7" i="57" a="1"/>
  <c r="A7" i="57" s="1"/>
  <c r="AL2" i="47" a="1"/>
  <c r="AL2" i="47" s="1"/>
  <c r="AL14" i="47"/>
  <c r="BD12" i="39" a="1"/>
  <c r="BD12" i="39" s="1"/>
  <c r="BD13" i="39"/>
  <c r="AX254" i="41"/>
  <c r="AX172" i="41" s="1"/>
  <c r="AX255" i="41"/>
  <c r="AX173" i="41" s="1"/>
  <c r="AX256" i="41"/>
  <c r="AX174" i="41" s="1"/>
  <c r="AX257" i="41"/>
  <c r="AX175" i="41" s="1"/>
  <c r="AX227" i="41"/>
  <c r="AX146" i="41" s="1"/>
  <c r="AX228" i="41"/>
  <c r="AX147" i="41" s="1"/>
  <c r="AX229" i="41"/>
  <c r="AX148" i="41" s="1"/>
  <c r="AX230" i="41"/>
  <c r="AX149" i="41" s="1"/>
  <c r="AL200" i="41"/>
  <c r="AM200" i="41"/>
  <c r="AN200" i="41"/>
  <c r="AO200" i="41"/>
  <c r="AP200" i="41"/>
  <c r="AQ200" i="41"/>
  <c r="AR200" i="41"/>
  <c r="AS200" i="41"/>
  <c r="AT200" i="41"/>
  <c r="AU200" i="41"/>
  <c r="AV200" i="41"/>
  <c r="AW200" i="41"/>
  <c r="AX200" i="41"/>
  <c r="AX120" i="41" s="1"/>
  <c r="AL201" i="41"/>
  <c r="AM201" i="41"/>
  <c r="AN201" i="41"/>
  <c r="AO201" i="41"/>
  <c r="AP201" i="41"/>
  <c r="AQ201" i="41"/>
  <c r="AR201" i="41"/>
  <c r="AS201" i="41"/>
  <c r="AT201" i="41"/>
  <c r="AU201" i="41"/>
  <c r="AV201" i="41"/>
  <c r="AW201" i="41"/>
  <c r="AX201" i="41"/>
  <c r="AX121" i="41" s="1"/>
  <c r="AL202" i="41"/>
  <c r="AM202" i="41"/>
  <c r="AN202" i="41"/>
  <c r="AO202" i="41"/>
  <c r="AP202" i="41"/>
  <c r="AQ202" i="41"/>
  <c r="AR202" i="41"/>
  <c r="AS202" i="41"/>
  <c r="AT202" i="41"/>
  <c r="AU202" i="41"/>
  <c r="AV202" i="41"/>
  <c r="AW202" i="41"/>
  <c r="AX202" i="41"/>
  <c r="AX122" i="41" s="1"/>
  <c r="AL203" i="41"/>
  <c r="AM203" i="41"/>
  <c r="AN203" i="41"/>
  <c r="AO203" i="41"/>
  <c r="AP203" i="41"/>
  <c r="AQ203" i="41"/>
  <c r="AR203" i="41"/>
  <c r="AS203" i="41"/>
  <c r="AT203" i="41"/>
  <c r="AU203" i="41"/>
  <c r="AV203" i="41"/>
  <c r="AW203" i="41"/>
  <c r="AX203" i="41"/>
  <c r="AX123" i="41" s="1"/>
  <c r="AX101" i="41"/>
  <c r="AX102" i="41"/>
  <c r="AX103" i="41"/>
  <c r="AX104" i="41"/>
  <c r="AX105" i="41"/>
  <c r="AX106" i="41"/>
  <c r="AX107" i="41"/>
  <c r="AX108" i="41"/>
  <c r="AX109" i="41"/>
  <c r="AX110" i="41"/>
  <c r="AX111" i="41"/>
  <c r="AX112" i="41"/>
  <c r="AX113" i="41"/>
  <c r="AX114" i="41"/>
  <c r="AX115" i="41"/>
  <c r="AX116" i="41"/>
  <c r="AX117" i="41"/>
  <c r="AX127" i="41"/>
  <c r="AX128" i="41"/>
  <c r="AX129" i="41"/>
  <c r="AX130" i="41"/>
  <c r="AX131" i="41"/>
  <c r="AX132" i="41"/>
  <c r="AX133" i="41"/>
  <c r="AX134" i="41"/>
  <c r="AX135" i="41"/>
  <c r="AX136" i="41"/>
  <c r="AX137" i="41"/>
  <c r="AX138" i="41"/>
  <c r="AX139" i="41"/>
  <c r="AX140" i="41"/>
  <c r="AX141" i="41"/>
  <c r="AX142" i="41"/>
  <c r="AX143" i="41"/>
  <c r="AX153" i="41"/>
  <c r="AX154" i="41"/>
  <c r="AX155" i="41"/>
  <c r="AX156" i="41"/>
  <c r="AX157" i="41"/>
  <c r="AX158" i="41"/>
  <c r="AX159" i="41"/>
  <c r="AX160" i="41"/>
  <c r="AX161" i="41"/>
  <c r="AX162" i="41"/>
  <c r="AX163" i="41"/>
  <c r="AX164" i="41"/>
  <c r="AX165" i="41"/>
  <c r="AX166" i="41"/>
  <c r="AX167" i="41"/>
  <c r="AX168" i="41"/>
  <c r="AX169" i="41"/>
  <c r="AX12" i="41" a="1"/>
  <c r="AX12" i="41" s="1"/>
  <c r="AX13" i="41" a="1"/>
  <c r="AX13" i="41" s="1"/>
  <c r="AX14" i="41" a="1"/>
  <c r="AX14" i="41" s="1"/>
  <c r="AX9" i="42" a="1"/>
  <c r="AX9" i="42" s="1"/>
  <c r="AX10" i="42" s="1"/>
  <c r="AX11" i="42"/>
  <c r="AX13" i="42" a="1"/>
  <c r="AX13" i="42" s="1"/>
  <c r="AX14" i="42" a="1"/>
  <c r="AX14" i="42" s="1"/>
  <c r="AX15" i="42" a="1"/>
  <c r="AX15" i="42" s="1"/>
  <c r="AX16" i="42" a="1"/>
  <c r="AX16" i="42" s="1"/>
  <c r="I12" i="57" l="1" a="1"/>
  <c r="I12" i="57" s="1"/>
  <c r="R12" i="57" a="1"/>
  <c r="R12" i="57" s="1"/>
  <c r="Z12" i="57" a="1"/>
  <c r="Z12" i="57" s="1"/>
  <c r="AI12" i="57" a="1"/>
  <c r="AI12" i="57" s="1"/>
  <c r="AR12" i="57" a="1"/>
  <c r="AR12" i="57" s="1"/>
  <c r="E13" i="57" a="1"/>
  <c r="E13" i="57" s="1"/>
  <c r="N13" i="57" a="1"/>
  <c r="N13" i="57" s="1"/>
  <c r="AD13" i="57" a="1"/>
  <c r="AD13" i="57" s="1"/>
  <c r="AV13" i="57" a="1"/>
  <c r="AV13" i="57" s="1"/>
  <c r="I14" i="57" a="1"/>
  <c r="I14" i="57" s="1"/>
  <c r="R14" i="57" a="1"/>
  <c r="R14" i="57" s="1"/>
  <c r="AA14" i="57" a="1"/>
  <c r="AA14" i="57" s="1"/>
  <c r="D15" i="57" a="1"/>
  <c r="D15" i="57" s="1"/>
  <c r="AL15" i="57" a="1"/>
  <c r="AL15" i="57" s="1"/>
  <c r="H16" i="57" a="1"/>
  <c r="H16" i="57" s="1"/>
  <c r="Q16" i="57" a="1"/>
  <c r="Q16" i="57" s="1"/>
  <c r="AI16" i="57" a="1"/>
  <c r="AI16" i="57" s="1"/>
  <c r="AP16" i="57" a="1"/>
  <c r="AP16" i="57" s="1"/>
  <c r="E17" i="57" a="1"/>
  <c r="E17" i="57" s="1"/>
  <c r="N17" i="57" a="1"/>
  <c r="N17" i="57" s="1"/>
  <c r="W17" i="57" a="1"/>
  <c r="W17" i="57" s="1"/>
  <c r="AN17" i="57" a="1"/>
  <c r="AN17" i="57" s="1"/>
  <c r="J18" i="57" a="1"/>
  <c r="J18" i="57" s="1"/>
  <c r="S18" i="57" a="1"/>
  <c r="S18" i="57" s="1"/>
  <c r="AB18" i="57" a="1"/>
  <c r="AB18" i="57" s="1"/>
  <c r="AJ18" i="57" a="1"/>
  <c r="AJ18" i="57" s="1"/>
  <c r="AS18" i="57" a="1"/>
  <c r="AS18" i="57" s="1"/>
  <c r="G19" i="57" a="1"/>
  <c r="G19" i="57" s="1"/>
  <c r="P19" i="57" a="1"/>
  <c r="P19" i="57" s="1"/>
  <c r="Z19" i="57" a="1"/>
  <c r="Z19" i="57" s="1"/>
  <c r="AH19" i="57" a="1"/>
  <c r="AH19" i="57" s="1"/>
  <c r="E20" i="57" a="1"/>
  <c r="E20" i="57" s="1"/>
  <c r="O20" i="57" a="1"/>
  <c r="O20" i="57" s="1"/>
  <c r="Y20" i="57" a="1"/>
  <c r="Y20" i="57" s="1"/>
  <c r="AG20" i="57" a="1"/>
  <c r="AG20" i="57" s="1"/>
  <c r="AP20" i="57" a="1"/>
  <c r="AP20" i="57" s="1"/>
  <c r="D21" i="57" a="1"/>
  <c r="D21" i="57" s="1"/>
  <c r="K21" i="57" a="1"/>
  <c r="K21" i="57" s="1"/>
  <c r="Y21" i="57" a="1"/>
  <c r="Y21" i="57" s="1"/>
  <c r="AI21" i="57" a="1"/>
  <c r="AI21" i="57" s="1"/>
  <c r="M22" i="57" a="1"/>
  <c r="M22" i="57" s="1"/>
  <c r="AA12" i="57" a="1"/>
  <c r="AA12" i="57" s="1"/>
  <c r="AJ12" i="57" a="1"/>
  <c r="AJ12" i="57" s="1"/>
  <c r="F13" i="57" a="1"/>
  <c r="F13" i="57" s="1"/>
  <c r="V13" i="57" a="1"/>
  <c r="V13" i="57" s="1"/>
  <c r="AE13" i="57" a="1"/>
  <c r="AE13" i="57" s="1"/>
  <c r="AM13" i="57" a="1"/>
  <c r="AM13" i="57" s="1"/>
  <c r="AW13" i="57" a="1"/>
  <c r="AW13" i="57" s="1"/>
  <c r="S14" i="57" a="1"/>
  <c r="S14" i="57" s="1"/>
  <c r="AB14" i="57" a="1"/>
  <c r="AB14" i="57" s="1"/>
  <c r="AI14" i="57" a="1"/>
  <c r="AI14" i="57" s="1"/>
  <c r="AQ14" i="57" a="1"/>
  <c r="AQ14" i="57" s="1"/>
  <c r="E15" i="57" a="1"/>
  <c r="E15" i="57" s="1"/>
  <c r="N15" i="57" a="1"/>
  <c r="N15" i="57" s="1"/>
  <c r="W15" i="57" a="1"/>
  <c r="W15" i="57" s="1"/>
  <c r="AD15" i="57" a="1"/>
  <c r="AD15" i="57" s="1"/>
  <c r="AM15" i="57" a="1"/>
  <c r="AM15" i="57" s="1"/>
  <c r="AM8" i="57" s="1" a="1"/>
  <c r="AM8" i="57" s="1"/>
  <c r="AU15" i="57" a="1"/>
  <c r="AU15" i="57" s="1"/>
  <c r="AU8" i="57" s="1" a="1"/>
  <c r="AU8" i="57" s="1"/>
  <c r="I16" i="57" a="1"/>
  <c r="I16" i="57" s="1"/>
  <c r="Z16" i="57" a="1"/>
  <c r="Z16" i="57" s="1"/>
  <c r="AJ16" i="57" a="1"/>
  <c r="AJ16" i="57" s="1"/>
  <c r="AQ16" i="57" a="1"/>
  <c r="AQ16" i="57" s="1"/>
  <c r="F17" i="57" a="1"/>
  <c r="F17" i="57" s="1"/>
  <c r="O17" i="57" a="1"/>
  <c r="O17" i="57" s="1"/>
  <c r="X17" i="57" a="1"/>
  <c r="X17" i="57" s="1"/>
  <c r="AG17" i="57" a="1"/>
  <c r="AG17" i="57" s="1"/>
  <c r="AO17" i="57" a="1"/>
  <c r="AO17" i="57" s="1"/>
  <c r="AW17" i="57" a="1"/>
  <c r="AW17" i="57" s="1"/>
  <c r="K18" i="57" a="1"/>
  <c r="K18" i="57" s="1"/>
  <c r="AA19" i="57" a="1"/>
  <c r="AA19" i="57" s="1"/>
  <c r="AI19" i="57" a="1"/>
  <c r="AI19" i="57" s="1"/>
  <c r="AR19" i="57" a="1"/>
  <c r="AR19" i="57" s="1"/>
  <c r="F20" i="57" a="1"/>
  <c r="F20" i="57" s="1"/>
  <c r="P20" i="57" a="1"/>
  <c r="P20" i="57" s="1"/>
  <c r="Z20" i="57" a="1"/>
  <c r="Z20" i="57" s="1"/>
  <c r="AH20" i="57" a="1"/>
  <c r="AH20" i="57" s="1"/>
  <c r="AQ20" i="57" a="1"/>
  <c r="AQ20" i="57" s="1"/>
  <c r="E21" i="57" a="1"/>
  <c r="E21" i="57" s="1"/>
  <c r="S21" i="57" a="1"/>
  <c r="S21" i="57" s="1"/>
  <c r="Z21" i="57" a="1"/>
  <c r="Z21" i="57" s="1"/>
  <c r="J12" i="57" a="1"/>
  <c r="J12" i="57" s="1"/>
  <c r="S12" i="57" a="1"/>
  <c r="S12" i="57" s="1"/>
  <c r="AK12" i="57" a="1"/>
  <c r="AK12" i="57" s="1"/>
  <c r="AS12" i="57" a="1"/>
  <c r="AS12" i="57" s="1"/>
  <c r="G13" i="57" a="1"/>
  <c r="G13" i="57" s="1"/>
  <c r="O13" i="57" a="1"/>
  <c r="O13" i="57" s="1"/>
  <c r="W13" i="57" a="1"/>
  <c r="W13" i="57" s="1"/>
  <c r="AN13" i="57" a="1"/>
  <c r="AN13" i="57" s="1"/>
  <c r="J14" i="57" a="1"/>
  <c r="J14" i="57" s="1"/>
  <c r="T14" i="57" a="1"/>
  <c r="T14" i="57" s="1"/>
  <c r="AJ14" i="57" a="1"/>
  <c r="AJ14" i="57" s="1"/>
  <c r="AR14" i="57" a="1"/>
  <c r="AR14" i="57" s="1"/>
  <c r="O15" i="57" a="1"/>
  <c r="O15" i="57" s="1"/>
  <c r="X15" i="57" a="1"/>
  <c r="X15" i="57" s="1"/>
  <c r="X8" i="57" s="1" a="1"/>
  <c r="X8" i="57" s="1"/>
  <c r="AE15" i="57" a="1"/>
  <c r="AE15" i="57" s="1"/>
  <c r="AN15" i="57" a="1"/>
  <c r="AN15" i="57" s="1"/>
  <c r="AN8" i="57" s="1" a="1"/>
  <c r="AN8" i="57" s="1"/>
  <c r="AV15" i="57" a="1"/>
  <c r="AV15" i="57" s="1"/>
  <c r="J16" i="57" a="1"/>
  <c r="J16" i="57" s="1"/>
  <c r="R16" i="57" a="1"/>
  <c r="R16" i="57" s="1"/>
  <c r="AA16" i="57" a="1"/>
  <c r="AA16" i="57" s="1"/>
  <c r="AP17" i="57" a="1"/>
  <c r="AP17" i="57" s="1"/>
  <c r="AX17" i="57" a="1"/>
  <c r="AX17" i="57" s="1"/>
  <c r="B17" i="57" s="1" a="1"/>
  <c r="B17" i="57" s="1"/>
  <c r="L18" i="57" a="1"/>
  <c r="L18" i="57" s="1"/>
  <c r="T18" i="57" a="1"/>
  <c r="T18" i="57" s="1"/>
  <c r="AC18" i="57" a="1"/>
  <c r="AC18" i="57" s="1"/>
  <c r="AK18" i="57" a="1"/>
  <c r="AK18" i="57" s="1"/>
  <c r="AT18" i="57" a="1"/>
  <c r="AT18" i="57" s="1"/>
  <c r="H19" i="57" a="1"/>
  <c r="H19" i="57" s="1"/>
  <c r="Q19" i="57" a="1"/>
  <c r="Q19" i="57" s="1"/>
  <c r="AS19" i="57" a="1"/>
  <c r="AS19" i="57" s="1"/>
  <c r="G20" i="57" a="1"/>
  <c r="G20" i="57" s="1"/>
  <c r="Q20" i="57" a="1"/>
  <c r="Q20" i="57" s="1"/>
  <c r="AA20" i="57" a="1"/>
  <c r="AA20" i="57" s="1"/>
  <c r="AI20" i="57" a="1"/>
  <c r="AI20" i="57" s="1"/>
  <c r="AR20" i="57" a="1"/>
  <c r="AR20" i="57" s="1"/>
  <c r="L21" i="57" a="1"/>
  <c r="L21" i="57" s="1"/>
  <c r="AA21" i="57" a="1"/>
  <c r="AA21" i="57" s="1"/>
  <c r="AR21" i="57" a="1"/>
  <c r="AR21" i="57" s="1"/>
  <c r="N22" i="57" a="1"/>
  <c r="N22" i="57" s="1"/>
  <c r="W22" i="57" a="1"/>
  <c r="W22" i="57" s="1"/>
  <c r="AE22" i="57" a="1"/>
  <c r="AE22" i="57" s="1"/>
  <c r="K12" i="57" a="1"/>
  <c r="K12" i="57" s="1"/>
  <c r="T12" i="57" a="1"/>
  <c r="T12" i="57" s="1"/>
  <c r="AB12" i="57" a="1"/>
  <c r="AB12" i="57" s="1"/>
  <c r="AL12" i="57" a="1"/>
  <c r="AL12" i="57" s="1"/>
  <c r="P13" i="57" a="1"/>
  <c r="P13" i="57" s="1"/>
  <c r="X13" i="57" a="1"/>
  <c r="X13" i="57" s="1"/>
  <c r="AF13" i="57" a="1"/>
  <c r="AF13" i="57" s="1"/>
  <c r="AX13" i="57" a="1"/>
  <c r="AX13" i="57" s="1"/>
  <c r="B13" i="57" s="1" a="1"/>
  <c r="B13" i="57" s="1"/>
  <c r="K14" i="57" a="1"/>
  <c r="K14" i="57" s="1"/>
  <c r="AC14" i="57" a="1"/>
  <c r="AC14" i="57" s="1"/>
  <c r="AS14" i="57" a="1"/>
  <c r="AS14" i="57" s="1"/>
  <c r="F15" i="57" a="1"/>
  <c r="F15" i="57" s="1"/>
  <c r="AO15" i="57" a="1"/>
  <c r="AO15" i="57" s="1"/>
  <c r="AW15" i="57" a="1"/>
  <c r="AW15" i="57" s="1"/>
  <c r="S16" i="57" a="1"/>
  <c r="S16" i="57" s="1"/>
  <c r="AB16" i="57" a="1"/>
  <c r="AB16" i="57" s="1"/>
  <c r="AK16" i="57" a="1"/>
  <c r="AK16" i="57" s="1"/>
  <c r="AR16" i="57" a="1"/>
  <c r="AR16" i="57" s="1"/>
  <c r="G17" i="57" a="1"/>
  <c r="G17" i="57" s="1"/>
  <c r="P17" i="57" a="1"/>
  <c r="P17" i="57" s="1"/>
  <c r="Y17" i="57" a="1"/>
  <c r="Y17" i="57" s="1"/>
  <c r="AH17" i="57" a="1"/>
  <c r="AH17" i="57" s="1"/>
  <c r="U18" i="57" a="1"/>
  <c r="U18" i="57" s="1"/>
  <c r="AD18" i="57" a="1"/>
  <c r="AD18" i="57" s="1"/>
  <c r="AU18" i="57" a="1"/>
  <c r="AU18" i="57" s="1"/>
  <c r="I19" i="57" a="1"/>
  <c r="I19" i="57" s="1"/>
  <c r="R19" i="57" a="1"/>
  <c r="R19" i="57" s="1"/>
  <c r="AB19" i="57" a="1"/>
  <c r="AB19" i="57" s="1"/>
  <c r="AJ19" i="57" a="1"/>
  <c r="AJ19" i="57" s="1"/>
  <c r="AT19" i="57" a="1"/>
  <c r="AT19" i="57" s="1"/>
  <c r="H20" i="57" a="1"/>
  <c r="H20" i="57" s="1"/>
  <c r="R20" i="57" a="1"/>
  <c r="R20" i="57" s="1"/>
  <c r="AJ20" i="57" a="1"/>
  <c r="AJ20" i="57" s="1"/>
  <c r="AS20" i="57" a="1"/>
  <c r="AS20" i="57" s="1"/>
  <c r="F21" i="57" a="1"/>
  <c r="F21" i="57" s="1"/>
  <c r="M21" i="57" a="1"/>
  <c r="M21" i="57" s="1"/>
  <c r="T21" i="57" a="1"/>
  <c r="T21" i="57" s="1"/>
  <c r="AB21" i="57" a="1"/>
  <c r="AB21" i="57" s="1"/>
  <c r="AK21" i="57" a="1"/>
  <c r="AK21" i="57" s="1"/>
  <c r="AS21" i="57" a="1"/>
  <c r="AS21" i="57" s="1"/>
  <c r="F22" i="57" a="1"/>
  <c r="F22" i="57" s="1"/>
  <c r="O22" i="57" a="1"/>
  <c r="O22" i="57" s="1"/>
  <c r="AM22" i="57" a="1"/>
  <c r="AM22" i="57" s="1"/>
  <c r="H23" i="57" a="1"/>
  <c r="H23" i="57" s="1"/>
  <c r="AA23" i="57" a="1"/>
  <c r="AA23" i="57" s="1"/>
  <c r="AH23" i="57" a="1"/>
  <c r="AH23" i="57" s="1"/>
  <c r="AP23" i="57" a="1"/>
  <c r="AP23" i="57" s="1"/>
  <c r="AW23" i="57" a="1"/>
  <c r="AW23" i="57" s="1"/>
  <c r="J24" i="57" a="1"/>
  <c r="J24" i="57" s="1"/>
  <c r="Z24" i="57" a="1"/>
  <c r="Z24" i="57" s="1"/>
  <c r="AJ24" i="57" a="1"/>
  <c r="AJ24" i="57" s="1"/>
  <c r="L25" i="57" a="1"/>
  <c r="L25" i="57" s="1"/>
  <c r="T25" i="57" a="1"/>
  <c r="T25" i="57" s="1"/>
  <c r="AB25" i="57" a="1"/>
  <c r="AB25" i="57" s="1"/>
  <c r="AK25" i="57" a="1"/>
  <c r="AK25" i="57" s="1"/>
  <c r="AS25" i="57" a="1"/>
  <c r="AS25" i="57" s="1"/>
  <c r="G26" i="57" a="1"/>
  <c r="G26" i="57" s="1"/>
  <c r="O26" i="57" a="1"/>
  <c r="O26" i="57" s="1"/>
  <c r="AD26" i="57" a="1"/>
  <c r="AD26" i="57" s="1"/>
  <c r="AK26" i="57" a="1"/>
  <c r="AK26" i="57" s="1"/>
  <c r="AT26" i="57" a="1"/>
  <c r="AT26" i="57" s="1"/>
  <c r="D12" i="57" a="1"/>
  <c r="D12" i="57" s="1"/>
  <c r="U12" i="57" a="1"/>
  <c r="U12" i="57" s="1"/>
  <c r="AD12" i="57" a="1"/>
  <c r="AD12" i="57" s="1"/>
  <c r="AM12" i="57" a="1"/>
  <c r="AM12" i="57" s="1"/>
  <c r="AU12" i="57" a="1"/>
  <c r="AU12" i="57" s="1"/>
  <c r="I13" i="57" a="1"/>
  <c r="I13" i="57" s="1"/>
  <c r="Q13" i="57" a="1"/>
  <c r="Q13" i="57" s="1"/>
  <c r="Z13" i="57" a="1"/>
  <c r="Z13" i="57" s="1"/>
  <c r="AP13" i="57" a="1"/>
  <c r="AP13" i="57" s="1"/>
  <c r="D14" i="57" a="1"/>
  <c r="D14" i="57" s="1"/>
  <c r="M14" i="57" a="1"/>
  <c r="M14" i="57" s="1"/>
  <c r="AD14" i="57" a="1"/>
  <c r="AD14" i="57" s="1"/>
  <c r="AL14" i="57" a="1"/>
  <c r="AL14" i="57" s="1"/>
  <c r="AT14" i="57" a="1"/>
  <c r="AT14" i="57" s="1"/>
  <c r="H15" i="57" a="1"/>
  <c r="H15" i="57" s="1"/>
  <c r="Q15" i="57" a="1"/>
  <c r="Q15" i="57" s="1"/>
  <c r="AG15" i="57" a="1"/>
  <c r="AG15" i="57" s="1"/>
  <c r="AP15" i="57" a="1"/>
  <c r="AP15" i="57" s="1"/>
  <c r="AP8" i="57" s="1" a="1"/>
  <c r="AP8" i="57" s="1"/>
  <c r="D16" i="57" a="1"/>
  <c r="D16" i="57" s="1"/>
  <c r="L16" i="57" a="1"/>
  <c r="L16" i="57" s="1"/>
  <c r="AD16" i="57" a="1"/>
  <c r="AD16" i="57" s="1"/>
  <c r="H12" i="57" a="1"/>
  <c r="H12" i="57" s="1"/>
  <c r="H8" i="57" s="1" a="1"/>
  <c r="H8" i="57" s="1"/>
  <c r="X12" i="57" a="1"/>
  <c r="X12" i="57" s="1"/>
  <c r="T13" i="57" a="1"/>
  <c r="T13" i="57" s="1"/>
  <c r="AU14" i="57" a="1"/>
  <c r="AU14" i="57" s="1"/>
  <c r="M15" i="57" a="1"/>
  <c r="M15" i="57" s="1"/>
  <c r="AB15" i="57" a="1"/>
  <c r="AB15" i="57" s="1"/>
  <c r="AQ15" i="57" a="1"/>
  <c r="AQ15" i="57" s="1"/>
  <c r="K16" i="57" a="1"/>
  <c r="K16" i="57" s="1"/>
  <c r="X16" i="57" a="1"/>
  <c r="X16" i="57" s="1"/>
  <c r="AM16" i="57" a="1"/>
  <c r="AM16" i="57" s="1"/>
  <c r="D17" i="57" a="1"/>
  <c r="D17" i="57" s="1"/>
  <c r="S17" i="57" a="1"/>
  <c r="S17" i="57" s="1"/>
  <c r="AF17" i="57" a="1"/>
  <c r="AF17" i="57" s="1"/>
  <c r="AS17" i="57" a="1"/>
  <c r="AS17" i="57" s="1"/>
  <c r="I18" i="57" a="1"/>
  <c r="I18" i="57" s="1"/>
  <c r="X18" i="57" a="1"/>
  <c r="X18" i="57" s="1"/>
  <c r="AI18" i="57" a="1"/>
  <c r="AI18" i="57" s="1"/>
  <c r="AX18" i="57" a="1"/>
  <c r="AX18" i="57" s="1"/>
  <c r="AE19" i="57" a="1"/>
  <c r="AE19" i="57" s="1"/>
  <c r="AQ19" i="57" a="1"/>
  <c r="AQ19" i="57" s="1"/>
  <c r="L20" i="57" a="1"/>
  <c r="L20" i="57" s="1"/>
  <c r="X20" i="57" a="1"/>
  <c r="X20" i="57" s="1"/>
  <c r="AM20" i="57" a="1"/>
  <c r="AM20" i="57" s="1"/>
  <c r="AM21" i="57" a="1"/>
  <c r="AM21" i="57" s="1"/>
  <c r="AW21" i="57" a="1"/>
  <c r="AW21" i="57" s="1"/>
  <c r="AH22" i="57" a="1"/>
  <c r="AH22" i="57" s="1"/>
  <c r="AQ22" i="57" a="1"/>
  <c r="AQ22" i="57" s="1"/>
  <c r="D23" i="57" a="1"/>
  <c r="D23" i="57" s="1"/>
  <c r="M23" i="57" a="1"/>
  <c r="M23" i="57" s="1"/>
  <c r="W23" i="57" a="1"/>
  <c r="W23" i="57" s="1"/>
  <c r="AO23" i="57" a="1"/>
  <c r="AO23" i="57" s="1"/>
  <c r="K24" i="57" a="1"/>
  <c r="K24" i="57" s="1"/>
  <c r="S24" i="57" a="1"/>
  <c r="S24" i="57" s="1"/>
  <c r="AC24" i="57" a="1"/>
  <c r="AC24" i="57" s="1"/>
  <c r="AM24" i="57" a="1"/>
  <c r="AM24" i="57" s="1"/>
  <c r="Y25" i="57" a="1"/>
  <c r="Y25" i="57" s="1"/>
  <c r="AI25" i="57" a="1"/>
  <c r="AI25" i="57" s="1"/>
  <c r="AR25" i="57" a="1"/>
  <c r="AR25" i="57" s="1"/>
  <c r="F26" i="57" a="1"/>
  <c r="F26" i="57" s="1"/>
  <c r="W26" i="57" a="1"/>
  <c r="W26" i="57" s="1"/>
  <c r="AF26" i="57" a="1"/>
  <c r="AF26" i="57" s="1"/>
  <c r="AN26" i="57" a="1"/>
  <c r="AN26" i="57" s="1"/>
  <c r="K27" i="57" a="1"/>
  <c r="K27" i="57" s="1"/>
  <c r="AH27" i="57" a="1"/>
  <c r="AH27" i="57" s="1"/>
  <c r="AQ27" i="57" a="1"/>
  <c r="AQ27" i="57" s="1"/>
  <c r="AX27" i="57" a="1"/>
  <c r="AX27" i="57" s="1"/>
  <c r="B27" i="57" s="1" a="1"/>
  <c r="B27" i="57" s="1"/>
  <c r="M28" i="57" a="1"/>
  <c r="M28" i="57" s="1"/>
  <c r="AD28" i="57" a="1"/>
  <c r="AD28" i="57" s="1"/>
  <c r="AL28" i="57" a="1"/>
  <c r="AL28" i="57" s="1"/>
  <c r="AS28" i="57" a="1"/>
  <c r="AS28" i="57" s="1"/>
  <c r="AN12" i="57" a="1"/>
  <c r="AN12" i="57" s="1"/>
  <c r="H13" i="57" a="1"/>
  <c r="H13" i="57" s="1"/>
  <c r="AI13" i="57" a="1"/>
  <c r="AI13" i="57" s="1"/>
  <c r="E14" i="57" a="1"/>
  <c r="E14" i="57" s="1"/>
  <c r="Q14" i="57" a="1"/>
  <c r="Q14" i="57" s="1"/>
  <c r="AG14" i="57" a="1"/>
  <c r="AG14" i="57" s="1"/>
  <c r="P15" i="57" a="1"/>
  <c r="P15" i="57" s="1"/>
  <c r="AR15" i="57" a="1"/>
  <c r="AR15" i="57" s="1"/>
  <c r="AR8" i="57" s="1" a="1"/>
  <c r="AR8" i="57" s="1"/>
  <c r="Y16" i="57" a="1"/>
  <c r="Y16" i="57" s="1"/>
  <c r="AN16" i="57" a="1"/>
  <c r="AN16" i="57" s="1"/>
  <c r="H17" i="57" a="1"/>
  <c r="H17" i="57" s="1"/>
  <c r="AI17" i="57" a="1"/>
  <c r="AI17" i="57" s="1"/>
  <c r="M18" i="57" a="1"/>
  <c r="M18" i="57" s="1"/>
  <c r="Y18" i="57" a="1"/>
  <c r="Y18" i="57" s="1"/>
  <c r="AL18" i="57" a="1"/>
  <c r="AL18" i="57" s="1"/>
  <c r="S19" i="57" a="1"/>
  <c r="S19" i="57" s="1"/>
  <c r="AB20" i="57" a="1"/>
  <c r="AB20" i="57" s="1"/>
  <c r="P21" i="57" a="1"/>
  <c r="P21" i="57" s="1"/>
  <c r="AX21" i="57" a="1"/>
  <c r="AX21" i="57" s="1"/>
  <c r="P22" i="57" a="1"/>
  <c r="P22" i="57" s="1"/>
  <c r="Y22" i="57" a="1"/>
  <c r="Y22" i="57" s="1"/>
  <c r="N23" i="57" a="1"/>
  <c r="N23" i="57" s="1"/>
  <c r="X23" i="57" a="1"/>
  <c r="X23" i="57" s="1"/>
  <c r="AG23" i="57" a="1"/>
  <c r="AG23" i="57" s="1"/>
  <c r="AX23" i="57" a="1"/>
  <c r="AX23" i="57" s="1"/>
  <c r="T24" i="57" a="1"/>
  <c r="T24" i="57" s="1"/>
  <c r="AU24" i="57" a="1"/>
  <c r="AU24" i="57" s="1"/>
  <c r="I25" i="57" a="1"/>
  <c r="I25" i="57" s="1"/>
  <c r="Q25" i="57" a="1"/>
  <c r="Q25" i="57" s="1"/>
  <c r="Z25" i="57" a="1"/>
  <c r="Z25" i="57" s="1"/>
  <c r="AJ25" i="57" a="1"/>
  <c r="AJ25" i="57" s="1"/>
  <c r="P26" i="57" a="1"/>
  <c r="P26" i="57" s="1"/>
  <c r="AO26" i="57" a="1"/>
  <c r="AO26" i="57" s="1"/>
  <c r="AX26" i="57" a="1"/>
  <c r="AX26" i="57" s="1"/>
  <c r="B26" i="57" s="1" a="1"/>
  <c r="B26" i="57" s="1"/>
  <c r="L27" i="57" a="1"/>
  <c r="L27" i="57" s="1"/>
  <c r="T27" i="57" a="1"/>
  <c r="T27" i="57" s="1"/>
  <c r="AB27" i="57" a="1"/>
  <c r="AB27" i="57" s="1"/>
  <c r="AI27" i="57" a="1"/>
  <c r="AI27" i="57" s="1"/>
  <c r="V28" i="57" a="1"/>
  <c r="V28" i="57" s="1"/>
  <c r="AE28" i="57" a="1"/>
  <c r="AE28" i="57" s="1"/>
  <c r="AM28" i="57" a="1"/>
  <c r="AM28" i="57" s="1"/>
  <c r="N29" i="57" a="1"/>
  <c r="N29" i="57" s="1"/>
  <c r="AG29" i="57" a="1"/>
  <c r="AG29" i="57" s="1"/>
  <c r="AN29" i="57" a="1"/>
  <c r="AN29" i="57" s="1"/>
  <c r="AV29" i="57" a="1"/>
  <c r="AV29" i="57" s="1"/>
  <c r="H30" i="57" a="1"/>
  <c r="H30" i="57" s="1"/>
  <c r="P30" i="57" a="1"/>
  <c r="P30" i="57" s="1"/>
  <c r="AF30" i="57" a="1"/>
  <c r="AF30" i="57" s="1"/>
  <c r="AP30" i="57" a="1"/>
  <c r="AP30" i="57" s="1"/>
  <c r="L12" i="57" a="1"/>
  <c r="L12" i="57" s="1"/>
  <c r="Y12" i="57" a="1"/>
  <c r="Y12" i="57" s="1"/>
  <c r="AO12" i="57" a="1"/>
  <c r="AO12" i="57" s="1"/>
  <c r="U13" i="57" a="1"/>
  <c r="U13" i="57" s="1"/>
  <c r="AJ13" i="57" a="1"/>
  <c r="AJ13" i="57" s="1"/>
  <c r="U14" i="57" a="1"/>
  <c r="U14" i="57" s="1"/>
  <c r="AV14" i="57" a="1"/>
  <c r="AV14" i="57" s="1"/>
  <c r="R15" i="57" a="1"/>
  <c r="R15" i="57" s="1"/>
  <c r="AC15" i="57" a="1"/>
  <c r="AC15" i="57" s="1"/>
  <c r="AS15" i="57" a="1"/>
  <c r="AS15" i="57" s="1"/>
  <c r="AS8" i="57" s="1" a="1"/>
  <c r="AS8" i="57" s="1"/>
  <c r="M16" i="57" a="1"/>
  <c r="M16" i="57" s="1"/>
  <c r="AC16" i="57" a="1"/>
  <c r="AC16" i="57" s="1"/>
  <c r="I17" i="57" a="1"/>
  <c r="I17" i="57" s="1"/>
  <c r="T17" i="57" a="1"/>
  <c r="T17" i="57" s="1"/>
  <c r="AT17" i="57" a="1"/>
  <c r="AT17" i="57" s="1"/>
  <c r="N18" i="57" a="1"/>
  <c r="N18" i="57" s="1"/>
  <c r="AM18" i="57" a="1"/>
  <c r="AM18" i="57" s="1"/>
  <c r="D19" i="57" a="1"/>
  <c r="D19" i="57" s="1"/>
  <c r="T19" i="57" a="1"/>
  <c r="T19" i="57" s="1"/>
  <c r="AF19" i="57" a="1"/>
  <c r="AF19" i="57" s="1"/>
  <c r="AU19" i="57" a="1"/>
  <c r="AU19" i="57" s="1"/>
  <c r="M20" i="57" a="1"/>
  <c r="M20" i="57" s="1"/>
  <c r="AC20" i="57" a="1"/>
  <c r="AC20" i="57" s="1"/>
  <c r="AN20" i="57" a="1"/>
  <c r="AN20" i="57" s="1"/>
  <c r="G21" i="57" a="1"/>
  <c r="G21" i="57" s="1"/>
  <c r="AC21" i="57" a="1"/>
  <c r="AC21" i="57" s="1"/>
  <c r="AN21" i="57" a="1"/>
  <c r="AN21" i="57" s="1"/>
  <c r="D22" i="57" a="1"/>
  <c r="D22" i="57" s="1"/>
  <c r="Q22" i="57" a="1"/>
  <c r="Q22" i="57" s="1"/>
  <c r="AI22" i="57" a="1"/>
  <c r="AI22" i="57" s="1"/>
  <c r="AR22" i="57" a="1"/>
  <c r="AR22" i="57" s="1"/>
  <c r="E23" i="57" a="1"/>
  <c r="E23" i="57" s="1"/>
  <c r="O23" i="57" a="1"/>
  <c r="O23" i="57" s="1"/>
  <c r="Y23" i="57" a="1"/>
  <c r="Y23" i="57" s="1"/>
  <c r="L24" i="57" a="1"/>
  <c r="L24" i="57" s="1"/>
  <c r="U24" i="57" a="1"/>
  <c r="U24" i="57" s="1"/>
  <c r="AD24" i="57" a="1"/>
  <c r="AD24" i="57" s="1"/>
  <c r="AN24" i="57" a="1"/>
  <c r="AN24" i="57" s="1"/>
  <c r="AV24" i="57" a="1"/>
  <c r="AV24" i="57" s="1"/>
  <c r="J25" i="57" a="1"/>
  <c r="J25" i="57" s="1"/>
  <c r="R25" i="57" a="1"/>
  <c r="R25" i="57" s="1"/>
  <c r="AT25" i="57" a="1"/>
  <c r="AT25" i="57" s="1"/>
  <c r="H26" i="57" a="1"/>
  <c r="H26" i="57" s="1"/>
  <c r="Q26" i="57" a="1"/>
  <c r="Q26" i="57" s="1"/>
  <c r="X26" i="57" a="1"/>
  <c r="X26" i="57" s="1"/>
  <c r="AG26" i="57" a="1"/>
  <c r="AG26" i="57" s="1"/>
  <c r="D27" i="57" a="1"/>
  <c r="D27" i="57" s="1"/>
  <c r="M27" i="57" a="1"/>
  <c r="M27" i="57" s="1"/>
  <c r="AJ27" i="57" a="1"/>
  <c r="AJ27" i="57" s="1"/>
  <c r="M12" i="57" a="1"/>
  <c r="M12" i="57" s="1"/>
  <c r="AP12" i="57" a="1"/>
  <c r="AP12" i="57" s="1"/>
  <c r="J13" i="57" a="1"/>
  <c r="J13" i="57" s="1"/>
  <c r="Y13" i="57" a="1"/>
  <c r="Y13" i="57" s="1"/>
  <c r="AK13" i="57" a="1"/>
  <c r="AK13" i="57" s="1"/>
  <c r="F14" i="57" a="1"/>
  <c r="F14" i="57" s="1"/>
  <c r="V14" i="57" a="1"/>
  <c r="V14" i="57" s="1"/>
  <c r="AH14" i="57" a="1"/>
  <c r="AH14" i="57" s="1"/>
  <c r="AW14" i="57" a="1"/>
  <c r="AW14" i="57" s="1"/>
  <c r="AF15" i="57" a="1"/>
  <c r="AF15" i="57" s="1"/>
  <c r="N16" i="57" a="1"/>
  <c r="N16" i="57" s="1"/>
  <c r="AO16" i="57" a="1"/>
  <c r="AO16" i="57" s="1"/>
  <c r="U17" i="57" a="1"/>
  <c r="U17" i="57" s="1"/>
  <c r="AJ17" i="57" a="1"/>
  <c r="AJ17" i="57" s="1"/>
  <c r="AU17" i="57" a="1"/>
  <c r="AU17" i="57" s="1"/>
  <c r="O18" i="57" a="1"/>
  <c r="O18" i="57" s="1"/>
  <c r="Z18" i="57" a="1"/>
  <c r="Z18" i="57" s="1"/>
  <c r="AN18" i="57" a="1"/>
  <c r="AN18" i="57" s="1"/>
  <c r="E19" i="57" a="1"/>
  <c r="E19" i="57" s="1"/>
  <c r="AG19" i="57" a="1"/>
  <c r="AG19" i="57" s="1"/>
  <c r="AV19" i="57" a="1"/>
  <c r="AV19" i="57" s="1"/>
  <c r="N20" i="57" a="1"/>
  <c r="N20" i="57" s="1"/>
  <c r="Q21" i="57" a="1"/>
  <c r="Q21" i="57" s="1"/>
  <c r="E22" i="57" a="1"/>
  <c r="E22" i="57" s="1"/>
  <c r="R22" i="57" a="1"/>
  <c r="R22" i="57" s="1"/>
  <c r="Z22" i="57" a="1"/>
  <c r="Z22" i="57" s="1"/>
  <c r="AS22" i="57" a="1"/>
  <c r="AS22" i="57" s="1"/>
  <c r="P23" i="57" a="1"/>
  <c r="P23" i="57" s="1"/>
  <c r="Z23" i="57" a="1"/>
  <c r="Z23" i="57" s="1"/>
  <c r="AQ23" i="57" a="1"/>
  <c r="AQ23" i="57" s="1"/>
  <c r="D24" i="57" a="1"/>
  <c r="D24" i="57" s="1"/>
  <c r="AW24" i="57" a="1"/>
  <c r="AW24" i="57" s="1"/>
  <c r="S25" i="57" a="1"/>
  <c r="S25" i="57" s="1"/>
  <c r="AA25" i="57" a="1"/>
  <c r="AA25" i="57" s="1"/>
  <c r="AU25" i="57" a="1"/>
  <c r="AU25" i="57" s="1"/>
  <c r="AP26" i="57" a="1"/>
  <c r="AP26" i="57" s="1"/>
  <c r="E27" i="57" a="1"/>
  <c r="E27" i="57" s="1"/>
  <c r="N27" i="57" a="1"/>
  <c r="N27" i="57" s="1"/>
  <c r="U27" i="57" a="1"/>
  <c r="U27" i="57" s="1"/>
  <c r="AC27" i="57" a="1"/>
  <c r="AC27" i="57" s="1"/>
  <c r="E28" i="57" a="1"/>
  <c r="E28" i="57" s="1"/>
  <c r="X28" i="57" a="1"/>
  <c r="X28" i="57" s="1"/>
  <c r="AF28" i="57" a="1"/>
  <c r="AF28" i="57" s="1"/>
  <c r="AN28" i="57" a="1"/>
  <c r="AN28" i="57" s="1"/>
  <c r="AU28" i="57" a="1"/>
  <c r="AU28" i="57" s="1"/>
  <c r="H29" i="57" a="1"/>
  <c r="H29" i="57" s="1"/>
  <c r="AH29" i="57" a="1"/>
  <c r="AH29" i="57" s="1"/>
  <c r="AO29" i="57" a="1"/>
  <c r="AO29" i="57" s="1"/>
  <c r="AW29" i="57" a="1"/>
  <c r="AW29" i="57" s="1"/>
  <c r="Y30" i="57" a="1"/>
  <c r="Y30" i="57" s="1"/>
  <c r="AH30" i="57" a="1"/>
  <c r="AH30" i="57" s="1"/>
  <c r="D31" i="57" a="1"/>
  <c r="D31" i="57" s="1"/>
  <c r="S31" i="57" a="1"/>
  <c r="S31" i="57" s="1"/>
  <c r="AA31" i="57" a="1"/>
  <c r="AA31" i="57" s="1"/>
  <c r="AI31" i="57" a="1"/>
  <c r="AI31" i="57" s="1"/>
  <c r="AQ31" i="57" a="1"/>
  <c r="AQ31" i="57" s="1"/>
  <c r="E32" i="57" a="1"/>
  <c r="E32" i="57" s="1"/>
  <c r="U32" i="57" a="1"/>
  <c r="U32" i="57" s="1"/>
  <c r="AC32" i="57" a="1"/>
  <c r="AC32" i="57" s="1"/>
  <c r="AR32" i="57" a="1"/>
  <c r="AR32" i="57" s="1"/>
  <c r="D33" i="57" a="1"/>
  <c r="D33" i="57" s="1"/>
  <c r="K33" i="57" a="1"/>
  <c r="K33" i="57" s="1"/>
  <c r="Z33" i="57" a="1"/>
  <c r="Z33" i="57" s="1"/>
  <c r="AI33" i="57" a="1"/>
  <c r="AI33" i="57" s="1"/>
  <c r="L34" i="57" a="1"/>
  <c r="L34" i="57" s="1"/>
  <c r="S34" i="57" a="1"/>
  <c r="S34" i="57" s="1"/>
  <c r="Z34" i="57" a="1"/>
  <c r="Z34" i="57" s="1"/>
  <c r="AG34" i="57" a="1"/>
  <c r="AG34" i="57" s="1"/>
  <c r="AO34" i="57" a="1"/>
  <c r="AO34" i="57" s="1"/>
  <c r="AW34" i="57" a="1"/>
  <c r="AW34" i="57" s="1"/>
  <c r="J35" i="57" a="1"/>
  <c r="J35" i="57" s="1"/>
  <c r="R35" i="57" a="1"/>
  <c r="R35" i="57" s="1"/>
  <c r="AA35" i="57" a="1"/>
  <c r="AA35" i="57" s="1"/>
  <c r="AI35" i="57" a="1"/>
  <c r="AI35" i="57" s="1"/>
  <c r="AC12" i="57" a="1"/>
  <c r="AC12" i="57" s="1"/>
  <c r="K13" i="57" a="1"/>
  <c r="K13" i="57" s="1"/>
  <c r="AL13" i="57" a="1"/>
  <c r="AL13" i="57" s="1"/>
  <c r="G14" i="57" a="1"/>
  <c r="G14" i="57" s="1"/>
  <c r="W14" i="57" a="1"/>
  <c r="W14" i="57" s="1"/>
  <c r="AK14" i="57" a="1"/>
  <c r="AK14" i="57" s="1"/>
  <c r="AX14" i="57" a="1"/>
  <c r="AX14" i="57" s="1"/>
  <c r="B14" i="57" s="1" a="1"/>
  <c r="B14" i="57" s="1"/>
  <c r="S15" i="57" a="1"/>
  <c r="S15" i="57" s="1"/>
  <c r="AT15" i="57" a="1"/>
  <c r="AT15" i="57" s="1"/>
  <c r="AE16" i="57" a="1"/>
  <c r="AE16" i="57" s="1"/>
  <c r="J17" i="57" a="1"/>
  <c r="J17" i="57" s="1"/>
  <c r="V17" i="57" a="1"/>
  <c r="V17" i="57" s="1"/>
  <c r="AV17" i="57" a="1"/>
  <c r="AV17" i="57" s="1"/>
  <c r="P18" i="57" a="1"/>
  <c r="P18" i="57" s="1"/>
  <c r="AA18" i="57" a="1"/>
  <c r="AA18" i="57" s="1"/>
  <c r="AO18" i="57" a="1"/>
  <c r="AO18" i="57" s="1"/>
  <c r="F19" i="57" a="1"/>
  <c r="F19" i="57" s="1"/>
  <c r="U19" i="57" a="1"/>
  <c r="U19" i="57" s="1"/>
  <c r="AW19" i="57" a="1"/>
  <c r="AW19" i="57" s="1"/>
  <c r="AD20" i="57" a="1"/>
  <c r="AD20" i="57" s="1"/>
  <c r="AO20" i="57" a="1"/>
  <c r="AO20" i="57" s="1"/>
  <c r="H21" i="57" a="1"/>
  <c r="H21" i="57" s="1"/>
  <c r="R21" i="57" a="1"/>
  <c r="R21" i="57" s="1"/>
  <c r="AD21" i="57" a="1"/>
  <c r="AD21" i="57" s="1"/>
  <c r="AO21" i="57" a="1"/>
  <c r="AO21" i="57" s="1"/>
  <c r="G22" i="57" a="1"/>
  <c r="G22" i="57" s="1"/>
  <c r="S22" i="57" a="1"/>
  <c r="S22" i="57" s="1"/>
  <c r="AA22" i="57" a="1"/>
  <c r="AA22" i="57" s="1"/>
  <c r="AJ22" i="57" a="1"/>
  <c r="AJ22" i="57" s="1"/>
  <c r="AT22" i="57" a="1"/>
  <c r="AT22" i="57" s="1"/>
  <c r="F23" i="57" a="1"/>
  <c r="F23" i="57" s="1"/>
  <c r="Q23" i="57" a="1"/>
  <c r="Q23" i="57" s="1"/>
  <c r="AI23" i="57" a="1"/>
  <c r="AI23" i="57" s="1"/>
  <c r="AR23" i="57" a="1"/>
  <c r="AR23" i="57" s="1"/>
  <c r="M24" i="57" a="1"/>
  <c r="M24" i="57" s="1"/>
  <c r="V24" i="57" a="1"/>
  <c r="V24" i="57" s="1"/>
  <c r="AE24" i="57" a="1"/>
  <c r="AE24" i="57" s="1"/>
  <c r="AO24" i="57" a="1"/>
  <c r="AO24" i="57" s="1"/>
  <c r="AX24" i="57" a="1"/>
  <c r="AX24" i="57" s="1"/>
  <c r="B24" i="57" s="1" a="1"/>
  <c r="B24" i="57" s="1"/>
  <c r="K25" i="57" a="1"/>
  <c r="K25" i="57" s="1"/>
  <c r="AL25" i="57" a="1"/>
  <c r="AL25" i="57" s="1"/>
  <c r="AV25" i="57" a="1"/>
  <c r="AV25" i="57" s="1"/>
  <c r="I26" i="57" a="1"/>
  <c r="I26" i="57" s="1"/>
  <c r="R26" i="57" a="1"/>
  <c r="R26" i="57" s="1"/>
  <c r="Y26" i="57" a="1"/>
  <c r="Y26" i="57" s="1"/>
  <c r="AH26" i="57" a="1"/>
  <c r="AH26" i="57" s="1"/>
  <c r="AQ26" i="57" a="1"/>
  <c r="AQ26" i="57" s="1"/>
  <c r="F27" i="57" a="1"/>
  <c r="F27" i="57" s="1"/>
  <c r="V27" i="57" a="1"/>
  <c r="V27" i="57" s="1"/>
  <c r="AD27" i="57" a="1"/>
  <c r="AD27" i="57" s="1"/>
  <c r="AK27" i="57" a="1"/>
  <c r="AK27" i="57" s="1"/>
  <c r="AS27" i="57" a="1"/>
  <c r="AS27" i="57" s="1"/>
  <c r="F28" i="57" a="1"/>
  <c r="F28" i="57" s="1"/>
  <c r="O28" i="57" a="1"/>
  <c r="O28" i="57" s="1"/>
  <c r="Y28" i="57" a="1"/>
  <c r="Y28" i="57" s="1"/>
  <c r="P29" i="57" a="1"/>
  <c r="P29" i="57" s="1"/>
  <c r="Y29" i="57" a="1"/>
  <c r="Y29" i="57" s="1"/>
  <c r="AP29" i="57" a="1"/>
  <c r="AP29" i="57" s="1"/>
  <c r="AX29" i="57" a="1"/>
  <c r="AX29" i="57" s="1"/>
  <c r="J30" i="57" a="1"/>
  <c r="J30" i="57" s="1"/>
  <c r="R30" i="57" a="1"/>
  <c r="R30" i="57" s="1"/>
  <c r="N12" i="57" a="1"/>
  <c r="N12" i="57" s="1"/>
  <c r="AE12" i="57" a="1"/>
  <c r="AE12" i="57" s="1"/>
  <c r="AQ12" i="57" a="1"/>
  <c r="AQ12" i="57" s="1"/>
  <c r="L13" i="57" a="1"/>
  <c r="L13" i="57" s="1"/>
  <c r="AA13" i="57" a="1"/>
  <c r="AA13" i="57" s="1"/>
  <c r="AO13" i="57" a="1"/>
  <c r="AO13" i="57" s="1"/>
  <c r="H14" i="57" a="1"/>
  <c r="H14" i="57" s="1"/>
  <c r="X14" i="57" a="1"/>
  <c r="X14" i="57" s="1"/>
  <c r="AM14" i="57" a="1"/>
  <c r="AM14" i="57" s="1"/>
  <c r="T15" i="57" a="1"/>
  <c r="T15" i="57" s="1"/>
  <c r="AH15" i="57" a="1"/>
  <c r="AH15" i="57" s="1"/>
  <c r="AX15" i="57" a="1"/>
  <c r="AX15" i="57" s="1"/>
  <c r="O16" i="57" a="1"/>
  <c r="O16" i="57" s="1"/>
  <c r="AF16" i="57" a="1"/>
  <c r="AF16" i="57" s="1"/>
  <c r="AS16" i="57" a="1"/>
  <c r="AS16" i="57" s="1"/>
  <c r="K17" i="57" a="1"/>
  <c r="K17" i="57" s="1"/>
  <c r="Z17" i="57" a="1"/>
  <c r="Z17" i="57" s="1"/>
  <c r="AK17" i="57" a="1"/>
  <c r="AK17" i="57" s="1"/>
  <c r="D18" i="57" a="1"/>
  <c r="D18" i="57" s="1"/>
  <c r="AP18" i="57" a="1"/>
  <c r="AP18" i="57" s="1"/>
  <c r="V19" i="57" a="1"/>
  <c r="V19" i="57" s="1"/>
  <c r="AK19" i="57" a="1"/>
  <c r="AK19" i="57" s="1"/>
  <c r="AX19" i="57" a="1"/>
  <c r="AX19" i="57" s="1"/>
  <c r="S20" i="57" a="1"/>
  <c r="S20" i="57" s="1"/>
  <c r="I21" i="57" a="1"/>
  <c r="I21" i="57" s="1"/>
  <c r="U21" i="57" a="1"/>
  <c r="U21" i="57" s="1"/>
  <c r="AE21" i="57" a="1"/>
  <c r="AE21" i="57" s="1"/>
  <c r="AP21" i="57" a="1"/>
  <c r="AP21" i="57" s="1"/>
  <c r="H22" i="57" a="1"/>
  <c r="H22" i="57" s="1"/>
  <c r="AB22" i="57" a="1"/>
  <c r="AB22" i="57" s="1"/>
  <c r="G23" i="57" a="1"/>
  <c r="G23" i="57" s="1"/>
  <c r="R23" i="57" a="1"/>
  <c r="R23" i="57" s="1"/>
  <c r="AB23" i="57" a="1"/>
  <c r="AB23" i="57" s="1"/>
  <c r="AJ23" i="57" a="1"/>
  <c r="AJ23" i="57" s="1"/>
  <c r="AS23" i="57" a="1"/>
  <c r="AS23" i="57" s="1"/>
  <c r="E24" i="57" a="1"/>
  <c r="E24" i="57" s="1"/>
  <c r="N24" i="57" a="1"/>
  <c r="N24" i="57" s="1"/>
  <c r="W24" i="57" a="1"/>
  <c r="W24" i="57" s="1"/>
  <c r="AF24" i="57" a="1"/>
  <c r="AF24" i="57" s="1"/>
  <c r="AP24" i="57" a="1"/>
  <c r="AP24" i="57" s="1"/>
  <c r="D25" i="57" a="1"/>
  <c r="D25" i="57" s="1"/>
  <c r="AC25" i="57" a="1"/>
  <c r="AC25" i="57" s="1"/>
  <c r="AM25" i="57" a="1"/>
  <c r="AM25" i="57" s="1"/>
  <c r="AW25" i="57" a="1"/>
  <c r="AW25" i="57" s="1"/>
  <c r="J26" i="57" a="1"/>
  <c r="J26" i="57" s="1"/>
  <c r="AI26" i="57" a="1"/>
  <c r="AI26" i="57" s="1"/>
  <c r="AR26" i="57" a="1"/>
  <c r="AR26" i="57" s="1"/>
  <c r="O27" i="57" a="1"/>
  <c r="O27" i="57" s="1"/>
  <c r="G28" i="57" a="1"/>
  <c r="G28" i="57" s="1"/>
  <c r="P28" i="57" a="1"/>
  <c r="P28" i="57" s="1"/>
  <c r="Z28" i="57" a="1"/>
  <c r="Z28" i="57" s="1"/>
  <c r="M13" i="57" a="1"/>
  <c r="M13" i="57" s="1"/>
  <c r="AQ13" i="57" a="1"/>
  <c r="AQ13" i="57" s="1"/>
  <c r="Y14" i="57" a="1"/>
  <c r="Y14" i="57" s="1"/>
  <c r="G15" i="57" a="1"/>
  <c r="G15" i="57" s="1"/>
  <c r="AI15" i="57" a="1"/>
  <c r="AI15" i="57" s="1"/>
  <c r="P16" i="57" a="1"/>
  <c r="P16" i="57" s="1"/>
  <c r="AT16" i="57" a="1"/>
  <c r="AT16" i="57" s="1"/>
  <c r="AA17" i="57" a="1"/>
  <c r="AA17" i="57" s="1"/>
  <c r="E18" i="57" a="1"/>
  <c r="E18" i="57" s="1"/>
  <c r="AE18" i="57" a="1"/>
  <c r="AE18" i="57" s="1"/>
  <c r="J19" i="57" a="1"/>
  <c r="J19" i="57" s="1"/>
  <c r="AL19" i="57" a="1"/>
  <c r="AL19" i="57" s="1"/>
  <c r="T20" i="57" a="1"/>
  <c r="T20" i="57" s="1"/>
  <c r="AT20" i="57" a="1"/>
  <c r="AT20" i="57" s="1"/>
  <c r="AQ21" i="57" a="1"/>
  <c r="AQ21" i="57" s="1"/>
  <c r="T22" i="57" a="1"/>
  <c r="T22" i="57" s="1"/>
  <c r="AK22" i="57" a="1"/>
  <c r="AK22" i="57" s="1"/>
  <c r="I23" i="57" a="1"/>
  <c r="I23" i="57" s="1"/>
  <c r="O24" i="57" a="1"/>
  <c r="O24" i="57" s="1"/>
  <c r="AG24" i="57" a="1"/>
  <c r="AG24" i="57" s="1"/>
  <c r="E25" i="57" a="1"/>
  <c r="E25" i="57" s="1"/>
  <c r="U25" i="57" a="1"/>
  <c r="U25" i="57" s="1"/>
  <c r="AN25" i="57" a="1"/>
  <c r="AN25" i="57" s="1"/>
  <c r="K26" i="57" a="1"/>
  <c r="K26" i="57" s="1"/>
  <c r="Z26" i="57" a="1"/>
  <c r="Z26" i="57" s="1"/>
  <c r="AS26" i="57" a="1"/>
  <c r="AS26" i="57" s="1"/>
  <c r="AE27" i="57" a="1"/>
  <c r="AE27" i="57" s="1"/>
  <c r="AR27" i="57" a="1"/>
  <c r="AR27" i="57" s="1"/>
  <c r="AX28" i="57" a="1"/>
  <c r="AX28" i="57" s="1"/>
  <c r="L29" i="57" a="1"/>
  <c r="L29" i="57" s="1"/>
  <c r="AF12" i="57" a="1"/>
  <c r="AF12" i="57" s="1"/>
  <c r="AR13" i="57" a="1"/>
  <c r="AR13" i="57" s="1"/>
  <c r="Z14" i="57" a="1"/>
  <c r="Z14" i="57" s="1"/>
  <c r="I15" i="57" a="1"/>
  <c r="I15" i="57" s="1"/>
  <c r="AJ15" i="57" a="1"/>
  <c r="AJ15" i="57" s="1"/>
  <c r="T16" i="57" a="1"/>
  <c r="T16" i="57" s="1"/>
  <c r="AU16" i="57" a="1"/>
  <c r="AU16" i="57" s="1"/>
  <c r="AB17" i="57" a="1"/>
  <c r="AB17" i="57" s="1"/>
  <c r="F18" i="57" a="1"/>
  <c r="F18" i="57" s="1"/>
  <c r="K19" i="57" a="1"/>
  <c r="K19" i="57" s="1"/>
  <c r="AM19" i="57" a="1"/>
  <c r="AM19" i="57" s="1"/>
  <c r="U20" i="57" a="1"/>
  <c r="U20" i="57" s="1"/>
  <c r="AU20" i="57" a="1"/>
  <c r="AU20" i="57" s="1"/>
  <c r="V21" i="57" a="1"/>
  <c r="V21" i="57" s="1"/>
  <c r="AT21" i="57" a="1"/>
  <c r="AT21" i="57" s="1"/>
  <c r="AL22" i="57" a="1"/>
  <c r="AL22" i="57" s="1"/>
  <c r="AC23" i="57" a="1"/>
  <c r="AC23" i="57" s="1"/>
  <c r="AT23" i="57" a="1"/>
  <c r="AT23" i="57" s="1"/>
  <c r="AH24" i="57" a="1"/>
  <c r="AH24" i="57" s="1"/>
  <c r="F25" i="57" a="1"/>
  <c r="F25" i="57" s="1"/>
  <c r="V25" i="57" a="1"/>
  <c r="V25" i="57" s="1"/>
  <c r="AO25" i="57" a="1"/>
  <c r="AO25" i="57" s="1"/>
  <c r="AA26" i="57" a="1"/>
  <c r="AA26" i="57" s="1"/>
  <c r="P27" i="57" a="1"/>
  <c r="P27" i="57" s="1"/>
  <c r="AT27" i="57" a="1"/>
  <c r="AT27" i="57" s="1"/>
  <c r="L28" i="57" a="1"/>
  <c r="L28" i="57" s="1"/>
  <c r="AB28" i="57" a="1"/>
  <c r="AB28" i="57" s="1"/>
  <c r="AO28" i="57" a="1"/>
  <c r="AO28" i="57" s="1"/>
  <c r="D29" i="57" a="1"/>
  <c r="D29" i="57" s="1"/>
  <c r="M29" i="57" a="1"/>
  <c r="M29" i="57" s="1"/>
  <c r="AL29" i="57" a="1"/>
  <c r="AL29" i="57" s="1"/>
  <c r="K30" i="57" a="1"/>
  <c r="K30" i="57" s="1"/>
  <c r="AE30" i="57" a="1"/>
  <c r="AE30" i="57" s="1"/>
  <c r="AQ30" i="57" a="1"/>
  <c r="AQ30" i="57" s="1"/>
  <c r="E31" i="57" a="1"/>
  <c r="E31" i="57" s="1"/>
  <c r="N31" i="57" a="1"/>
  <c r="N31" i="57" s="1"/>
  <c r="V31" i="57" a="1"/>
  <c r="V31" i="57" s="1"/>
  <c r="J32" i="57" a="1"/>
  <c r="J32" i="57" s="1"/>
  <c r="S32" i="57" a="1"/>
  <c r="S32" i="57" s="1"/>
  <c r="AJ32" i="57" a="1"/>
  <c r="AJ32" i="57" s="1"/>
  <c r="E33" i="57" a="1"/>
  <c r="E33" i="57" s="1"/>
  <c r="U33" i="57" a="1"/>
  <c r="U33" i="57" s="1"/>
  <c r="AM33" i="57" a="1"/>
  <c r="AM33" i="57" s="1"/>
  <c r="AV33" i="57" a="1"/>
  <c r="AV33" i="57" s="1"/>
  <c r="J34" i="57" a="1"/>
  <c r="J34" i="57" s="1"/>
  <c r="Y34" i="57" a="1"/>
  <c r="Y34" i="57" s="1"/>
  <c r="AP34" i="57" a="1"/>
  <c r="AP34" i="57" s="1"/>
  <c r="AX34" i="57" a="1"/>
  <c r="AX34" i="57" s="1"/>
  <c r="B34" i="57" s="1" a="1"/>
  <c r="B34" i="57" s="1"/>
  <c r="L35" i="57" a="1"/>
  <c r="L35" i="57" s="1"/>
  <c r="AD35" i="57" a="1"/>
  <c r="AD35" i="57" s="1"/>
  <c r="AL35" i="57" a="1"/>
  <c r="AL35" i="57" s="1"/>
  <c r="E36" i="57" a="1"/>
  <c r="E36" i="57" s="1"/>
  <c r="M36" i="57" a="1"/>
  <c r="M36" i="57" s="1"/>
  <c r="E12" i="57" a="1"/>
  <c r="E12" i="57" s="1"/>
  <c r="AS13" i="57" a="1"/>
  <c r="AS13" i="57" s="1"/>
  <c r="J15" i="57" a="1"/>
  <c r="J15" i="57" s="1"/>
  <c r="AK15" i="57" a="1"/>
  <c r="AK15" i="57" s="1"/>
  <c r="U16" i="57" a="1"/>
  <c r="U16" i="57" s="1"/>
  <c r="AV16" i="57" a="1"/>
  <c r="AV16" i="57" s="1"/>
  <c r="AC17" i="57" a="1"/>
  <c r="AC17" i="57" s="1"/>
  <c r="AF18" i="57" a="1"/>
  <c r="AF18" i="57" s="1"/>
  <c r="L19" i="57" a="1"/>
  <c r="L19" i="57" s="1"/>
  <c r="AN19" i="57" a="1"/>
  <c r="AN19" i="57" s="1"/>
  <c r="V20" i="57" a="1"/>
  <c r="V20" i="57" s="1"/>
  <c r="U22" i="57" a="1"/>
  <c r="U22" i="57" s="1"/>
  <c r="AN22" i="57" a="1"/>
  <c r="AN22" i="57" s="1"/>
  <c r="J23" i="57" a="1"/>
  <c r="J23" i="57" s="1"/>
  <c r="AD23" i="57" a="1"/>
  <c r="AD23" i="57" s="1"/>
  <c r="P24" i="57" a="1"/>
  <c r="P24" i="57" s="1"/>
  <c r="AI24" i="57" a="1"/>
  <c r="AI24" i="57" s="1"/>
  <c r="W25" i="57" a="1"/>
  <c r="W25" i="57" s="1"/>
  <c r="L26" i="57" a="1"/>
  <c r="L26" i="57" s="1"/>
  <c r="AB26" i="57" a="1"/>
  <c r="AB26" i="57" s="1"/>
  <c r="AU26" i="57" a="1"/>
  <c r="AU26" i="57" s="1"/>
  <c r="AF27" i="57" a="1"/>
  <c r="AF27" i="57" s="1"/>
  <c r="N28" i="57" a="1"/>
  <c r="N28" i="57" s="1"/>
  <c r="E29" i="57" a="1"/>
  <c r="E29" i="57" s="1"/>
  <c r="O29" i="57" a="1"/>
  <c r="O29" i="57" s="1"/>
  <c r="AA29" i="57" a="1"/>
  <c r="AA29" i="57" s="1"/>
  <c r="L30" i="57" a="1"/>
  <c r="L30" i="57" s="1"/>
  <c r="V30" i="57" a="1"/>
  <c r="V30" i="57" s="1"/>
  <c r="AR30" i="57" a="1"/>
  <c r="AR30" i="57" s="1"/>
  <c r="AE31" i="57" a="1"/>
  <c r="AE31" i="57" s="1"/>
  <c r="F12" i="57" a="1"/>
  <c r="F12" i="57" s="1"/>
  <c r="AG12" i="57" a="1"/>
  <c r="AG12" i="57" s="1"/>
  <c r="AG8" i="57" s="1" a="1"/>
  <c r="AG8" i="57" s="1"/>
  <c r="R13" i="57" a="1"/>
  <c r="R13" i="57" s="1"/>
  <c r="K15" i="57" a="1"/>
  <c r="K15" i="57" s="1"/>
  <c r="V16" i="57" a="1"/>
  <c r="V16" i="57" s="1"/>
  <c r="AW16" i="57" a="1"/>
  <c r="AW16" i="57" s="1"/>
  <c r="G18" i="57" a="1"/>
  <c r="G18" i="57" s="1"/>
  <c r="AG18" i="57" a="1"/>
  <c r="AG18" i="57" s="1"/>
  <c r="M19" i="57" a="1"/>
  <c r="M19" i="57" s="1"/>
  <c r="AO19" i="57" a="1"/>
  <c r="AO19" i="57" s="1"/>
  <c r="AV20" i="57" a="1"/>
  <c r="AV20" i="57" s="1"/>
  <c r="W21" i="57" a="1"/>
  <c r="W21" i="57" s="1"/>
  <c r="AU21" i="57" a="1"/>
  <c r="AU21" i="57" s="1"/>
  <c r="V22" i="57" a="1"/>
  <c r="V22" i="57" s="1"/>
  <c r="AO22" i="57" a="1"/>
  <c r="AO22" i="57" s="1"/>
  <c r="K23" i="57" a="1"/>
  <c r="K23" i="57" s="1"/>
  <c r="AU23" i="57" a="1"/>
  <c r="AU23" i="57" s="1"/>
  <c r="AK24" i="57" a="1"/>
  <c r="AK24" i="57" s="1"/>
  <c r="G25" i="57" a="1"/>
  <c r="G25" i="57" s="1"/>
  <c r="AP25" i="57" a="1"/>
  <c r="AP25" i="57" s="1"/>
  <c r="AC26" i="57" a="1"/>
  <c r="AC26" i="57" s="1"/>
  <c r="AV26" i="57" a="1"/>
  <c r="AV26" i="57" s="1"/>
  <c r="Q27" i="57" a="1"/>
  <c r="Q27" i="57" s="1"/>
  <c r="AU27" i="57" a="1"/>
  <c r="AU27" i="57" s="1"/>
  <c r="Q28" i="57" a="1"/>
  <c r="Q28" i="57" s="1"/>
  <c r="AC28" i="57" a="1"/>
  <c r="AC28" i="57" s="1"/>
  <c r="AP28" i="57" a="1"/>
  <c r="AP28" i="57" s="1"/>
  <c r="Q29" i="57" a="1"/>
  <c r="Q29" i="57" s="1"/>
  <c r="AB29" i="57" a="1"/>
  <c r="AB29" i="57" s="1"/>
  <c r="AM29" i="57" a="1"/>
  <c r="AM29" i="57" s="1"/>
  <c r="AH12" i="57" a="1"/>
  <c r="AH12" i="57" s="1"/>
  <c r="S13" i="57" a="1"/>
  <c r="S13" i="57" s="1"/>
  <c r="AT13" i="57" a="1"/>
  <c r="AT13" i="57" s="1"/>
  <c r="AE14" i="57" a="1"/>
  <c r="AE14" i="57" s="1"/>
  <c r="W16" i="57" a="1"/>
  <c r="W16" i="57" s="1"/>
  <c r="AD17" i="57" a="1"/>
  <c r="AD17" i="57" s="1"/>
  <c r="H18" i="57" a="1"/>
  <c r="H18" i="57" s="1"/>
  <c r="AH18" i="57" a="1"/>
  <c r="AH18" i="57" s="1"/>
  <c r="N19" i="57" a="1"/>
  <c r="N19" i="57" s="1"/>
  <c r="W20" i="57" a="1"/>
  <c r="W20" i="57" s="1"/>
  <c r="AW20" i="57" a="1"/>
  <c r="AW20" i="57" s="1"/>
  <c r="L23" i="57" a="1"/>
  <c r="L23" i="57" s="1"/>
  <c r="AE23" i="57" a="1"/>
  <c r="AE23" i="57" s="1"/>
  <c r="Q24" i="57" a="1"/>
  <c r="Q24" i="57" s="1"/>
  <c r="X25" i="57" a="1"/>
  <c r="X25" i="57" s="1"/>
  <c r="M26" i="57" a="1"/>
  <c r="M26" i="57" s="1"/>
  <c r="AE26" i="57" a="1"/>
  <c r="AE26" i="57" s="1"/>
  <c r="R27" i="57" a="1"/>
  <c r="R27" i="57" s="1"/>
  <c r="AG27" i="57" a="1"/>
  <c r="AG27" i="57" s="1"/>
  <c r="AV27" i="57" a="1"/>
  <c r="AV27" i="57" s="1"/>
  <c r="R28" i="57" a="1"/>
  <c r="R28" i="57" s="1"/>
  <c r="AQ28" i="57" a="1"/>
  <c r="AQ28" i="57" s="1"/>
  <c r="F29" i="57" a="1"/>
  <c r="F29" i="57" s="1"/>
  <c r="R29" i="57" a="1"/>
  <c r="R29" i="57" s="1"/>
  <c r="AC29" i="57" a="1"/>
  <c r="AC29" i="57" s="1"/>
  <c r="M30" i="57" a="1"/>
  <c r="M30" i="57" s="1"/>
  <c r="W30" i="57" a="1"/>
  <c r="W30" i="57" s="1"/>
  <c r="AI30" i="57" a="1"/>
  <c r="AI30" i="57" s="1"/>
  <c r="G31" i="57" a="1"/>
  <c r="G31" i="57" s="1"/>
  <c r="P31" i="57" a="1"/>
  <c r="P31" i="57" s="1"/>
  <c r="O12" i="57" a="1"/>
  <c r="O12" i="57" s="1"/>
  <c r="AT12" i="57" a="1"/>
  <c r="AT12" i="57" s="1"/>
  <c r="U15" i="57" a="1"/>
  <c r="U15" i="57" s="1"/>
  <c r="AG16" i="57" a="1"/>
  <c r="AG16" i="57" s="1"/>
  <c r="Q18" i="57" a="1"/>
  <c r="Q18" i="57" s="1"/>
  <c r="AQ18" i="57" a="1"/>
  <c r="AQ18" i="57" s="1"/>
  <c r="W19" i="57" a="1"/>
  <c r="W19" i="57" s="1"/>
  <c r="AE20" i="57" a="1"/>
  <c r="AE20" i="57" s="1"/>
  <c r="AF21" i="57" a="1"/>
  <c r="AF21" i="57" s="1"/>
  <c r="I22" i="57" a="1"/>
  <c r="I22" i="57" s="1"/>
  <c r="AU22" i="57" a="1"/>
  <c r="AU22" i="57" s="1"/>
  <c r="AK23" i="57" a="1"/>
  <c r="AK23" i="57" s="1"/>
  <c r="F24" i="57" a="1"/>
  <c r="F24" i="57" s="1"/>
  <c r="X24" i="57" a="1"/>
  <c r="X24" i="57" s="1"/>
  <c r="S26" i="57" a="1"/>
  <c r="S26" i="57" s="1"/>
  <c r="G27" i="57" a="1"/>
  <c r="G27" i="57" s="1"/>
  <c r="W27" i="57" a="1"/>
  <c r="W27" i="57" s="1"/>
  <c r="AL27" i="57" a="1"/>
  <c r="AL27" i="57" s="1"/>
  <c r="AW27" i="57" a="1"/>
  <c r="AW27" i="57" s="1"/>
  <c r="AH28" i="57" a="1"/>
  <c r="AH28" i="57" s="1"/>
  <c r="AR28" i="57" a="1"/>
  <c r="AR28" i="57" s="1"/>
  <c r="I29" i="57" a="1"/>
  <c r="I29" i="57" s="1"/>
  <c r="S29" i="57" a="1"/>
  <c r="S29" i="57" s="1"/>
  <c r="AE29" i="57" a="1"/>
  <c r="AE29" i="57" s="1"/>
  <c r="AQ29" i="57" a="1"/>
  <c r="AQ29" i="57" s="1"/>
  <c r="N30" i="57" a="1"/>
  <c r="N30" i="57" s="1"/>
  <c r="Z30" i="57" a="1"/>
  <c r="Z30" i="57" s="1"/>
  <c r="AJ30" i="57" a="1"/>
  <c r="AJ30" i="57" s="1"/>
  <c r="I31" i="57" a="1"/>
  <c r="I31" i="57" s="1"/>
  <c r="Q31" i="57" a="1"/>
  <c r="Q31" i="57" s="1"/>
  <c r="AH31" i="57" a="1"/>
  <c r="AH31" i="57" s="1"/>
  <c r="AP31" i="57" a="1"/>
  <c r="AP31" i="57" s="1"/>
  <c r="N32" i="57" a="1"/>
  <c r="N32" i="57" s="1"/>
  <c r="W32" i="57" a="1"/>
  <c r="W32" i="57" s="1"/>
  <c r="AF32" i="57" a="1"/>
  <c r="AF32" i="57" s="1"/>
  <c r="AU32" i="57" a="1"/>
  <c r="AU32" i="57" s="1"/>
  <c r="P33" i="57" a="1"/>
  <c r="P33" i="57" s="1"/>
  <c r="AQ33" i="57" a="1"/>
  <c r="AQ33" i="57" s="1"/>
  <c r="E34" i="57" a="1"/>
  <c r="E34" i="57" s="1"/>
  <c r="M34" i="57" a="1"/>
  <c r="M34" i="57" s="1"/>
  <c r="U34" i="57" a="1"/>
  <c r="U34" i="57" s="1"/>
  <c r="AC34" i="57" a="1"/>
  <c r="AC34" i="57" s="1"/>
  <c r="G35" i="57" a="1"/>
  <c r="G35" i="57" s="1"/>
  <c r="AD36" i="57" a="1"/>
  <c r="AD36" i="57" s="1"/>
  <c r="C20" i="57" a="1"/>
  <c r="C20" i="57" s="1"/>
  <c r="C34" i="57" a="1"/>
  <c r="C34" i="57" s="1"/>
  <c r="P12" i="57" a="1"/>
  <c r="P12" i="57" s="1"/>
  <c r="G12" i="57" a="1"/>
  <c r="G12" i="57" s="1"/>
  <c r="AB13" i="57" a="1"/>
  <c r="AB13" i="57" s="1"/>
  <c r="AN14" i="57" a="1"/>
  <c r="AN14" i="57" s="1"/>
  <c r="E16" i="57" a="1"/>
  <c r="E16" i="57" s="1"/>
  <c r="L17" i="57" a="1"/>
  <c r="L17" i="57" s="1"/>
  <c r="R18" i="57" a="1"/>
  <c r="R18" i="57" s="1"/>
  <c r="X19" i="57" a="1"/>
  <c r="X19" i="57" s="1"/>
  <c r="AF20" i="57" a="1"/>
  <c r="AF20" i="57" s="1"/>
  <c r="AG21" i="57" a="1"/>
  <c r="AG21" i="57" s="1"/>
  <c r="AC22" i="57" a="1"/>
  <c r="AC22" i="57" s="1"/>
  <c r="S23" i="57" a="1"/>
  <c r="S23" i="57" s="1"/>
  <c r="AQ24" i="57" a="1"/>
  <c r="AQ24" i="57" s="1"/>
  <c r="AD25" i="57" a="1"/>
  <c r="AD25" i="57" s="1"/>
  <c r="AM27" i="57" a="1"/>
  <c r="AM27" i="57" s="1"/>
  <c r="T28" i="57" a="1"/>
  <c r="T28" i="57" s="1"/>
  <c r="T29" i="57" a="1"/>
  <c r="T29" i="57" s="1"/>
  <c r="AK29" i="57" a="1"/>
  <c r="AK29" i="57" s="1"/>
  <c r="G30" i="57" a="1"/>
  <c r="G30" i="57" s="1"/>
  <c r="AL30" i="57" a="1"/>
  <c r="AL30" i="57" s="1"/>
  <c r="F31" i="57" a="1"/>
  <c r="F31" i="57" s="1"/>
  <c r="AD31" i="57" a="1"/>
  <c r="AD31" i="57" s="1"/>
  <c r="AO31" i="57" a="1"/>
  <c r="AO31" i="57" s="1"/>
  <c r="F32" i="57" a="1"/>
  <c r="F32" i="57" s="1"/>
  <c r="P32" i="57" a="1"/>
  <c r="P32" i="57" s="1"/>
  <c r="AK32" i="57" a="1"/>
  <c r="AK32" i="57" s="1"/>
  <c r="AT32" i="57" a="1"/>
  <c r="AT32" i="57" s="1"/>
  <c r="H33" i="57" a="1"/>
  <c r="H33" i="57" s="1"/>
  <c r="R33" i="57" a="1"/>
  <c r="R33" i="57" s="1"/>
  <c r="AC33" i="57" a="1"/>
  <c r="AC33" i="57" s="1"/>
  <c r="AX33" i="57" a="1"/>
  <c r="AX33" i="57" s="1"/>
  <c r="N34" i="57" a="1"/>
  <c r="N34" i="57" s="1"/>
  <c r="W34" i="57" a="1"/>
  <c r="W34" i="57" s="1"/>
  <c r="E35" i="57" a="1"/>
  <c r="E35" i="57" s="1"/>
  <c r="P35" i="57" a="1"/>
  <c r="P35" i="57" s="1"/>
  <c r="AK35" i="57" a="1"/>
  <c r="AK35" i="57" s="1"/>
  <c r="AT35" i="57" a="1"/>
  <c r="AT35" i="57" s="1"/>
  <c r="P36" i="57" a="1"/>
  <c r="P36" i="57" s="1"/>
  <c r="X36" i="57" a="1"/>
  <c r="X36" i="57" s="1"/>
  <c r="AF36" i="57" a="1"/>
  <c r="AF36" i="57" s="1"/>
  <c r="AU36" i="57" a="1"/>
  <c r="AU36" i="57" s="1"/>
  <c r="C31" i="57" a="1"/>
  <c r="C31" i="57" s="1"/>
  <c r="C28" i="57" a="1"/>
  <c r="C28" i="57" s="1"/>
  <c r="I20" i="57" a="1"/>
  <c r="I20" i="57" s="1"/>
  <c r="AG30" i="57" a="1"/>
  <c r="AG30" i="57" s="1"/>
  <c r="Y33" i="57" a="1"/>
  <c r="Y33" i="57" s="1"/>
  <c r="U36" i="57" a="1"/>
  <c r="U36" i="57" s="1"/>
  <c r="AR17" i="57" a="1"/>
  <c r="AR17" i="57" s="1"/>
  <c r="O25" i="57" a="1"/>
  <c r="O25" i="57" s="1"/>
  <c r="E30" i="57" a="1"/>
  <c r="E30" i="57" s="1"/>
  <c r="M32" i="57" a="1"/>
  <c r="M32" i="57" s="1"/>
  <c r="AU33" i="57" a="1"/>
  <c r="AU33" i="57" s="1"/>
  <c r="AC36" i="57" a="1"/>
  <c r="AC36" i="57" s="1"/>
  <c r="D13" i="57" a="1"/>
  <c r="D13" i="57" s="1"/>
  <c r="AA27" i="57" a="1"/>
  <c r="AA27" i="57" s="1"/>
  <c r="T30" i="57" a="1"/>
  <c r="T30" i="57" s="1"/>
  <c r="Q33" i="57" a="1"/>
  <c r="Q33" i="57" s="1"/>
  <c r="Q12" i="57" a="1"/>
  <c r="Q12" i="57" s="1"/>
  <c r="AO14" i="57" a="1"/>
  <c r="AO14" i="57" s="1"/>
  <c r="F16" i="57" a="1"/>
  <c r="F16" i="57" s="1"/>
  <c r="M17" i="57" a="1"/>
  <c r="M17" i="57" s="1"/>
  <c r="Y19" i="57" a="1"/>
  <c r="Y19" i="57" s="1"/>
  <c r="AH21" i="57" a="1"/>
  <c r="AH21" i="57" s="1"/>
  <c r="AD22" i="57" a="1"/>
  <c r="AD22" i="57" s="1"/>
  <c r="T23" i="57" a="1"/>
  <c r="T23" i="57" s="1"/>
  <c r="G24" i="57" a="1"/>
  <c r="G24" i="57" s="1"/>
  <c r="AR24" i="57" a="1"/>
  <c r="AR24" i="57" s="1"/>
  <c r="AE25" i="57" a="1"/>
  <c r="AE25" i="57" s="1"/>
  <c r="T26" i="57" a="1"/>
  <c r="T26" i="57" s="1"/>
  <c r="H27" i="57" a="1"/>
  <c r="H27" i="57" s="1"/>
  <c r="AN27" i="57" a="1"/>
  <c r="AN27" i="57" s="1"/>
  <c r="U28" i="57" a="1"/>
  <c r="U28" i="57" s="1"/>
  <c r="AT28" i="57" a="1"/>
  <c r="AT28" i="57" s="1"/>
  <c r="U29" i="57" a="1"/>
  <c r="U29" i="57" s="1"/>
  <c r="X30" i="57" a="1"/>
  <c r="X30" i="57" s="1"/>
  <c r="AM30" i="57" a="1"/>
  <c r="AM30" i="57" s="1"/>
  <c r="H31" i="57" a="1"/>
  <c r="H31" i="57" s="1"/>
  <c r="AF31" i="57" a="1"/>
  <c r="AF31" i="57" s="1"/>
  <c r="Q32" i="57" a="1"/>
  <c r="Q32" i="57" s="1"/>
  <c r="AA32" i="57" a="1"/>
  <c r="AA32" i="57" s="1"/>
  <c r="AL32" i="57" a="1"/>
  <c r="AL32" i="57" s="1"/>
  <c r="I33" i="57" a="1"/>
  <c r="I33" i="57" s="1"/>
  <c r="S33" i="57" a="1"/>
  <c r="S33" i="57" s="1"/>
  <c r="AD33" i="57" a="1"/>
  <c r="AD33" i="57" s="1"/>
  <c r="AN33" i="57" a="1"/>
  <c r="AN33" i="57" s="1"/>
  <c r="D34" i="57" a="1"/>
  <c r="D34" i="57" s="1"/>
  <c r="AF34" i="57" a="1"/>
  <c r="AF34" i="57" s="1"/>
  <c r="AQ34" i="57" a="1"/>
  <c r="AQ34" i="57" s="1"/>
  <c r="F35" i="57" a="1"/>
  <c r="F35" i="57" s="1"/>
  <c r="Q35" i="57" a="1"/>
  <c r="Q35" i="57" s="1"/>
  <c r="AB35" i="57" a="1"/>
  <c r="AB35" i="57" s="1"/>
  <c r="AU35" i="57" a="1"/>
  <c r="AU35" i="57" s="1"/>
  <c r="H36" i="57" a="1"/>
  <c r="H36" i="57" s="1"/>
  <c r="Y36" i="57" a="1"/>
  <c r="Y36" i="57" s="1"/>
  <c r="AN36" i="57" a="1"/>
  <c r="AN36" i="57" s="1"/>
  <c r="AV36" i="57" a="1"/>
  <c r="AV36" i="57" s="1"/>
  <c r="C17" i="57" a="1"/>
  <c r="C17" i="57" s="1"/>
  <c r="C24" i="57" a="1"/>
  <c r="C24" i="57" s="1"/>
  <c r="O34" i="57" a="1"/>
  <c r="O34" i="57" s="1"/>
  <c r="AH34" i="57" a="1"/>
  <c r="AH34" i="57" s="1"/>
  <c r="H35" i="57" a="1"/>
  <c r="H35" i="57" s="1"/>
  <c r="AM35" i="57" a="1"/>
  <c r="AM35" i="57" s="1"/>
  <c r="Q36" i="57" a="1"/>
  <c r="Q36" i="57" s="1"/>
  <c r="AG36" i="57" a="1"/>
  <c r="AG36" i="57" s="1"/>
  <c r="C25" i="57" a="1"/>
  <c r="C25" i="57" s="1"/>
  <c r="C32" i="57" a="1"/>
  <c r="C32" i="57" s="1"/>
  <c r="AR34" i="57" a="1"/>
  <c r="AR34" i="57" s="1"/>
  <c r="R36" i="57" a="1"/>
  <c r="R36" i="57" s="1"/>
  <c r="Z36" i="57" a="1"/>
  <c r="Z36" i="57" s="1"/>
  <c r="C33" i="57" a="1"/>
  <c r="C33" i="57" s="1"/>
  <c r="S36" i="57" a="1"/>
  <c r="S36" i="57" s="1"/>
  <c r="AX36" i="57" a="1"/>
  <c r="AX36" i="57" s="1"/>
  <c r="L15" i="57" a="1"/>
  <c r="L15" i="57" s="1"/>
  <c r="AX20" i="57" a="1"/>
  <c r="AX20" i="57" s="1"/>
  <c r="AP22" i="57" a="1"/>
  <c r="AP22" i="57" s="1"/>
  <c r="H25" i="57" a="1"/>
  <c r="H25" i="57" s="1"/>
  <c r="AG28" i="57" a="1"/>
  <c r="AG28" i="57" s="1"/>
  <c r="AT29" i="57" a="1"/>
  <c r="AT29" i="57" s="1"/>
  <c r="L31" i="57" a="1"/>
  <c r="L31" i="57" s="1"/>
  <c r="AT31" i="57" a="1"/>
  <c r="AT31" i="57" s="1"/>
  <c r="L33" i="57" a="1"/>
  <c r="L33" i="57" s="1"/>
  <c r="AS33" i="57" a="1"/>
  <c r="AS33" i="57" s="1"/>
  <c r="Q34" i="57" a="1"/>
  <c r="Q34" i="57" s="1"/>
  <c r="AE35" i="57" a="1"/>
  <c r="AE35" i="57" s="1"/>
  <c r="AA36" i="57" a="1"/>
  <c r="AA36" i="57" s="1"/>
  <c r="C35" i="57" a="1"/>
  <c r="C35" i="57" s="1"/>
  <c r="O14" i="57" a="1"/>
  <c r="O14" i="57" s="1"/>
  <c r="K22" i="57" a="1"/>
  <c r="K22" i="57" s="1"/>
  <c r="AL26" i="57" a="1"/>
  <c r="AL26" i="57" s="1"/>
  <c r="O31" i="57" a="1"/>
  <c r="O31" i="57" s="1"/>
  <c r="X32" i="57" a="1"/>
  <c r="X32" i="57" s="1"/>
  <c r="M35" i="57" a="1"/>
  <c r="M35" i="57" s="1"/>
  <c r="AK36" i="57" a="1"/>
  <c r="AK36" i="57" s="1"/>
  <c r="AA15" i="57" a="1"/>
  <c r="AA15" i="57" s="1"/>
  <c r="L22" i="57" a="1"/>
  <c r="L22" i="57" s="1"/>
  <c r="E26" i="57" a="1"/>
  <c r="E26" i="57" s="1"/>
  <c r="AJ28" i="57" a="1"/>
  <c r="AJ28" i="57" s="1"/>
  <c r="AB31" i="57" a="1"/>
  <c r="AB31" i="57" s="1"/>
  <c r="AQ32" i="57" a="1"/>
  <c r="AQ32" i="57" s="1"/>
  <c r="O33" i="57" a="1"/>
  <c r="O33" i="57" s="1"/>
  <c r="AD34" i="57" a="1"/>
  <c r="AD34" i="57" s="1"/>
  <c r="N36" i="57" a="1"/>
  <c r="N36" i="57" s="1"/>
  <c r="C22" i="57" a="1"/>
  <c r="C22" i="57" s="1"/>
  <c r="K20" i="57" a="1"/>
  <c r="K20" i="57" s="1"/>
  <c r="P25" i="57" a="1"/>
  <c r="P25" i="57" s="1"/>
  <c r="AK28" i="57" a="1"/>
  <c r="AK28" i="57" s="1"/>
  <c r="AX30" i="57" a="1"/>
  <c r="AX30" i="57" s="1"/>
  <c r="B30" i="57" s="1" a="1"/>
  <c r="B30" i="57" s="1"/>
  <c r="AX31" i="57" a="1"/>
  <c r="AX31" i="57" s="1"/>
  <c r="B31" i="57" s="1" a="1"/>
  <c r="B31" i="57" s="1"/>
  <c r="AW33" i="57" a="1"/>
  <c r="AW33" i="57" s="1"/>
  <c r="AC13" i="57" a="1"/>
  <c r="AC13" i="57" s="1"/>
  <c r="Q17" i="57" a="1"/>
  <c r="Q17" i="57" s="1"/>
  <c r="AJ21" i="57" a="1"/>
  <c r="AJ21" i="57" s="1"/>
  <c r="AF22" i="57" a="1"/>
  <c r="AF22" i="57" s="1"/>
  <c r="AS24" i="57" a="1"/>
  <c r="AS24" i="57" s="1"/>
  <c r="AF25" i="57" a="1"/>
  <c r="AF25" i="57" s="1"/>
  <c r="I27" i="57" a="1"/>
  <c r="I27" i="57" s="1"/>
  <c r="W28" i="57" a="1"/>
  <c r="W28" i="57" s="1"/>
  <c r="AV28" i="57" a="1"/>
  <c r="AV28" i="57" s="1"/>
  <c r="V29" i="57" a="1"/>
  <c r="V29" i="57" s="1"/>
  <c r="AR29" i="57" a="1"/>
  <c r="AR29" i="57" s="1"/>
  <c r="I30" i="57" a="1"/>
  <c r="I30" i="57" s="1"/>
  <c r="AA30" i="57" a="1"/>
  <c r="AA30" i="57" s="1"/>
  <c r="AN30" i="57" a="1"/>
  <c r="AN30" i="57" s="1"/>
  <c r="J31" i="57" a="1"/>
  <c r="J31" i="57" s="1"/>
  <c r="T31" i="57" a="1"/>
  <c r="T31" i="57" s="1"/>
  <c r="AR31" i="57" a="1"/>
  <c r="AR31" i="57" s="1"/>
  <c r="G32" i="57" a="1"/>
  <c r="G32" i="57" s="1"/>
  <c r="R32" i="57" a="1"/>
  <c r="R32" i="57" s="1"/>
  <c r="AB32" i="57" a="1"/>
  <c r="AB32" i="57" s="1"/>
  <c r="J33" i="57" a="1"/>
  <c r="J33" i="57" s="1"/>
  <c r="AE33" i="57" a="1"/>
  <c r="AE33" i="57" s="1"/>
  <c r="AO33" i="57" a="1"/>
  <c r="AO33" i="57" s="1"/>
  <c r="X34" i="57" a="1"/>
  <c r="X34" i="57" s="1"/>
  <c r="AC35" i="57" a="1"/>
  <c r="AC35" i="57" s="1"/>
  <c r="I36" i="57" a="1"/>
  <c r="I36" i="57" s="1"/>
  <c r="AW36" i="57" a="1"/>
  <c r="AW36" i="57" s="1"/>
  <c r="P34" i="57" a="1"/>
  <c r="P34" i="57" s="1"/>
  <c r="S35" i="57" a="1"/>
  <c r="S35" i="57" s="1"/>
  <c r="AO36" i="57" a="1"/>
  <c r="AO36" i="57" s="1"/>
  <c r="J36" i="57" a="1"/>
  <c r="J36" i="57" s="1"/>
  <c r="C19" i="57" a="1"/>
  <c r="C19" i="57" s="1"/>
  <c r="AP19" i="57" a="1"/>
  <c r="AP19" i="57" s="1"/>
  <c r="AF23" i="57" a="1"/>
  <c r="AF23" i="57" s="1"/>
  <c r="S27" i="57" a="1"/>
  <c r="S27" i="57" s="1"/>
  <c r="AC30" i="57" a="1"/>
  <c r="AC30" i="57" s="1"/>
  <c r="I32" i="57" a="1"/>
  <c r="I32" i="57" s="1"/>
  <c r="W33" i="57" a="1"/>
  <c r="W33" i="57" s="1"/>
  <c r="AJ34" i="57" a="1"/>
  <c r="AJ34" i="57" s="1"/>
  <c r="AO35" i="57" a="1"/>
  <c r="AO35" i="57" s="1"/>
  <c r="C21" i="57" a="1"/>
  <c r="C21" i="57" s="1"/>
  <c r="AV18" i="57" a="1"/>
  <c r="AV18" i="57" s="1"/>
  <c r="Y27" i="57" a="1"/>
  <c r="Y27" i="57" s="1"/>
  <c r="L32" i="57" a="1"/>
  <c r="L32" i="57" s="1"/>
  <c r="AH35" i="57" a="1"/>
  <c r="AH35" i="57" s="1"/>
  <c r="AW18" i="57" a="1"/>
  <c r="AW18" i="57" s="1"/>
  <c r="AN23" i="57" a="1"/>
  <c r="AN23" i="57" s="1"/>
  <c r="K29" i="57" a="1"/>
  <c r="K29" i="57" s="1"/>
  <c r="AW31" i="57" a="1"/>
  <c r="AW31" i="57" s="1"/>
  <c r="AK33" i="57" a="1"/>
  <c r="AK33" i="57" s="1"/>
  <c r="V12" i="57" a="1"/>
  <c r="V12" i="57" s="1"/>
  <c r="AG13" i="57" a="1"/>
  <c r="AG13" i="57" s="1"/>
  <c r="AP14" i="57" a="1"/>
  <c r="AP14" i="57" s="1"/>
  <c r="G16" i="57" a="1"/>
  <c r="G16" i="57" s="1"/>
  <c r="R17" i="57" a="1"/>
  <c r="R17" i="57" s="1"/>
  <c r="V18" i="57" a="1"/>
  <c r="V18" i="57" s="1"/>
  <c r="AC19" i="57" a="1"/>
  <c r="AC19" i="57" s="1"/>
  <c r="AK20" i="57" a="1"/>
  <c r="AK20" i="57" s="1"/>
  <c r="U23" i="57" a="1"/>
  <c r="U23" i="57" s="1"/>
  <c r="H24" i="57" a="1"/>
  <c r="H24" i="57" s="1"/>
  <c r="AG25" i="57" a="1"/>
  <c r="AG25" i="57" s="1"/>
  <c r="U26" i="57" a="1"/>
  <c r="U26" i="57" s="1"/>
  <c r="AO27" i="57" a="1"/>
  <c r="AO27" i="57" s="1"/>
  <c r="AW28" i="57" a="1"/>
  <c r="AW28" i="57" s="1"/>
  <c r="W29" i="57" a="1"/>
  <c r="W29" i="57" s="1"/>
  <c r="AO30" i="57" a="1"/>
  <c r="AO30" i="57" s="1"/>
  <c r="K31" i="57" a="1"/>
  <c r="K31" i="57" s="1"/>
  <c r="U31" i="57" a="1"/>
  <c r="U31" i="57" s="1"/>
  <c r="AG31" i="57" a="1"/>
  <c r="AG31" i="57" s="1"/>
  <c r="AS31" i="57" a="1"/>
  <c r="AS31" i="57" s="1"/>
  <c r="H32" i="57" a="1"/>
  <c r="H32" i="57" s="1"/>
  <c r="AD32" i="57" a="1"/>
  <c r="AD32" i="57" s="1"/>
  <c r="AM32" i="57" a="1"/>
  <c r="AM32" i="57" s="1"/>
  <c r="AV32" i="57" a="1"/>
  <c r="AV32" i="57" s="1"/>
  <c r="T33" i="57" a="1"/>
  <c r="T33" i="57" s="1"/>
  <c r="AP33" i="57" a="1"/>
  <c r="AP33" i="57" s="1"/>
  <c r="F34" i="57" a="1"/>
  <c r="F34" i="57" s="1"/>
  <c r="AI34" i="57" a="1"/>
  <c r="AI34" i="57" s="1"/>
  <c r="AV35" i="57" a="1"/>
  <c r="AV35" i="57" s="1"/>
  <c r="C18" i="57" a="1"/>
  <c r="C18" i="57" s="1"/>
  <c r="AP36" i="57" a="1"/>
  <c r="AP36" i="57" s="1"/>
  <c r="AU13" i="57" a="1"/>
  <c r="AU13" i="57" s="1"/>
  <c r="AV21" i="57" a="1"/>
  <c r="AV21" i="57" s="1"/>
  <c r="AQ25" i="57" a="1"/>
  <c r="AQ25" i="57" s="1"/>
  <c r="Z29" i="57" a="1"/>
  <c r="Z29" i="57" s="1"/>
  <c r="X31" i="57" a="1"/>
  <c r="X31" i="57" s="1"/>
  <c r="AW32" i="57" a="1"/>
  <c r="AW32" i="57" s="1"/>
  <c r="H34" i="57" a="1"/>
  <c r="H34" i="57" s="1"/>
  <c r="U35" i="57" a="1"/>
  <c r="U35" i="57" s="1"/>
  <c r="C27" i="57" a="1"/>
  <c r="C27" i="57" s="1"/>
  <c r="Z15" i="57" a="1"/>
  <c r="Z15" i="57" s="1"/>
  <c r="D26" i="57" a="1"/>
  <c r="D26" i="57" s="1"/>
  <c r="AL31" i="57" a="1"/>
  <c r="AL31" i="57" s="1"/>
  <c r="AL34" i="57" a="1"/>
  <c r="AL34" i="57" s="1"/>
  <c r="AS36" i="57" a="1"/>
  <c r="AS36" i="57" s="1"/>
  <c r="J20" i="57" a="1"/>
  <c r="J20" i="57" s="1"/>
  <c r="Z27" i="57" a="1"/>
  <c r="Z27" i="57" s="1"/>
  <c r="AW30" i="57" a="1"/>
  <c r="AW30" i="57" s="1"/>
  <c r="F33" i="57" a="1"/>
  <c r="F33" i="57" s="1"/>
  <c r="N35" i="57" a="1"/>
  <c r="N35" i="57" s="1"/>
  <c r="C15" i="57" a="1"/>
  <c r="C15" i="57" s="1"/>
  <c r="P14" i="57" a="1"/>
  <c r="P14" i="57" s="1"/>
  <c r="K28" i="57" a="1"/>
  <c r="K28" i="57" s="1"/>
  <c r="AC31" i="57" a="1"/>
  <c r="AC31" i="57" s="1"/>
  <c r="AA33" i="57" a="1"/>
  <c r="AA33" i="57" s="1"/>
  <c r="W12" i="57" a="1"/>
  <c r="W12" i="57" s="1"/>
  <c r="AH13" i="57" a="1"/>
  <c r="AH13" i="57" s="1"/>
  <c r="W18" i="57" a="1"/>
  <c r="W18" i="57" s="1"/>
  <c r="AD19" i="57" a="1"/>
  <c r="AD19" i="57" s="1"/>
  <c r="AL20" i="57" a="1"/>
  <c r="AL20" i="57" s="1"/>
  <c r="AL21" i="57" a="1"/>
  <c r="AL21" i="57" s="1"/>
  <c r="AG22" i="57" a="1"/>
  <c r="AG22" i="57" s="1"/>
  <c r="V23" i="57" a="1"/>
  <c r="V23" i="57" s="1"/>
  <c r="I24" i="57" a="1"/>
  <c r="I24" i="57" s="1"/>
  <c r="AT24" i="57" a="1"/>
  <c r="AT24" i="57" s="1"/>
  <c r="AH25" i="57" a="1"/>
  <c r="AH25" i="57" s="1"/>
  <c r="V26" i="57" a="1"/>
  <c r="V26" i="57" s="1"/>
  <c r="J27" i="57" a="1"/>
  <c r="J27" i="57" s="1"/>
  <c r="AP27" i="57" a="1"/>
  <c r="AP27" i="57" s="1"/>
  <c r="AA28" i="57" a="1"/>
  <c r="AA28" i="57" s="1"/>
  <c r="X29" i="57" a="1"/>
  <c r="X29" i="57" s="1"/>
  <c r="AS29" i="57" a="1"/>
  <c r="AS29" i="57" s="1"/>
  <c r="AB30" i="57" a="1"/>
  <c r="AB30" i="57" s="1"/>
  <c r="AS30" i="57" a="1"/>
  <c r="AS30" i="57" s="1"/>
  <c r="W31" i="57" a="1"/>
  <c r="W31" i="57" s="1"/>
  <c r="T32" i="57" a="1"/>
  <c r="T32" i="57" s="1"/>
  <c r="AN32" i="57" a="1"/>
  <c r="AN32" i="57" s="1"/>
  <c r="V33" i="57" a="1"/>
  <c r="V33" i="57" s="1"/>
  <c r="AF33" i="57" a="1"/>
  <c r="AF33" i="57" s="1"/>
  <c r="AR33" i="57" a="1"/>
  <c r="AR33" i="57" s="1"/>
  <c r="G34" i="57" a="1"/>
  <c r="G34" i="57" s="1"/>
  <c r="AS34" i="57" a="1"/>
  <c r="AS34" i="57" s="1"/>
  <c r="I35" i="57" a="1"/>
  <c r="I35" i="57" s="1"/>
  <c r="T35" i="57" a="1"/>
  <c r="T35" i="57" s="1"/>
  <c r="AN35" i="57" a="1"/>
  <c r="AN35" i="57" s="1"/>
  <c r="AW35" i="57" a="1"/>
  <c r="AW35" i="57" s="1"/>
  <c r="AH36" i="57" a="1"/>
  <c r="AH36" i="57" s="1"/>
  <c r="C26" i="57" a="1"/>
  <c r="C26" i="57" s="1"/>
  <c r="AE17" i="57" a="1"/>
  <c r="AE17" i="57" s="1"/>
  <c r="R24" i="57" a="1"/>
  <c r="R24" i="57" s="1"/>
  <c r="G29" i="57" a="1"/>
  <c r="G29" i="57" s="1"/>
  <c r="AT30" i="57" a="1"/>
  <c r="AT30" i="57" s="1"/>
  <c r="AE32" i="57" a="1"/>
  <c r="AE32" i="57" s="1"/>
  <c r="AG33" i="57" a="1"/>
  <c r="AG33" i="57" s="1"/>
  <c r="AT34" i="57" a="1"/>
  <c r="AT34" i="57" s="1"/>
  <c r="AQ36" i="57" a="1"/>
  <c r="AQ36" i="57" s="1"/>
  <c r="C12" i="57" a="1"/>
  <c r="C12" i="57" s="1"/>
  <c r="AM23" i="57" a="1"/>
  <c r="AM23" i="57" s="1"/>
  <c r="D30" i="57" a="1"/>
  <c r="D30" i="57" s="1"/>
  <c r="N33" i="57" a="1"/>
  <c r="N33" i="57" s="1"/>
  <c r="D36" i="57" a="1"/>
  <c r="D36" i="57" s="1"/>
  <c r="AL16" i="57" a="1"/>
  <c r="AL16" i="57" s="1"/>
  <c r="AA24" i="57" a="1"/>
  <c r="AA24" i="57" s="1"/>
  <c r="AI29" i="57" a="1"/>
  <c r="AI29" i="57" s="1"/>
  <c r="AH32" i="57" a="1"/>
  <c r="AH32" i="57" s="1"/>
  <c r="K34" i="57" a="1"/>
  <c r="K34" i="57" s="1"/>
  <c r="AB24" i="57" a="1"/>
  <c r="AB24" i="57" s="1"/>
  <c r="F30" i="57" a="1"/>
  <c r="F30" i="57" s="1"/>
  <c r="Y32" i="57" a="1"/>
  <c r="Y32" i="57" s="1"/>
  <c r="AV12" i="57" a="1"/>
  <c r="AV12" i="57" s="1"/>
  <c r="L14" i="57" a="1"/>
  <c r="L14" i="57" s="1"/>
  <c r="V15" i="57" a="1"/>
  <c r="V15" i="57" s="1"/>
  <c r="AH16" i="57" a="1"/>
  <c r="AH16" i="57" s="1"/>
  <c r="AL17" i="57" a="1"/>
  <c r="AL17" i="57" s="1"/>
  <c r="D20" i="57" a="1"/>
  <c r="D20" i="57" s="1"/>
  <c r="J21" i="57" a="1"/>
  <c r="J21" i="57" s="1"/>
  <c r="J22" i="57" a="1"/>
  <c r="J22" i="57" s="1"/>
  <c r="AV22" i="57" a="1"/>
  <c r="AV22" i="57" s="1"/>
  <c r="AL23" i="57" a="1"/>
  <c r="AL23" i="57" s="1"/>
  <c r="M25" i="57" a="1"/>
  <c r="M25" i="57" s="1"/>
  <c r="AX25" i="57" a="1"/>
  <c r="AX25" i="57" s="1"/>
  <c r="B25" i="57" s="1" a="1"/>
  <c r="B25" i="57" s="1"/>
  <c r="AJ26" i="57" a="1"/>
  <c r="AJ26" i="57" s="1"/>
  <c r="X27" i="57" a="1"/>
  <c r="X27" i="57" s="1"/>
  <c r="D28" i="57" a="1"/>
  <c r="D28" i="57" s="1"/>
  <c r="AD29" i="57" a="1"/>
  <c r="AD29" i="57" s="1"/>
  <c r="O30" i="57" a="1"/>
  <c r="O30" i="57" s="1"/>
  <c r="AD30" i="57" a="1"/>
  <c r="AD30" i="57" s="1"/>
  <c r="AU30" i="57" a="1"/>
  <c r="AU30" i="57" s="1"/>
  <c r="M31" i="57" a="1"/>
  <c r="M31" i="57" s="1"/>
  <c r="Y31" i="57" a="1"/>
  <c r="Y31" i="57" s="1"/>
  <c r="AJ31" i="57" a="1"/>
  <c r="AJ31" i="57" s="1"/>
  <c r="K32" i="57" a="1"/>
  <c r="K32" i="57" s="1"/>
  <c r="AO32" i="57" a="1"/>
  <c r="AO32" i="57" s="1"/>
  <c r="AX32" i="57" a="1"/>
  <c r="AX32" i="57" s="1"/>
  <c r="B32" i="57" s="1" a="1"/>
  <c r="B32" i="57" s="1"/>
  <c r="M33" i="57" a="1"/>
  <c r="M33" i="57" s="1"/>
  <c r="AH33" i="57" a="1"/>
  <c r="AH33" i="57" s="1"/>
  <c r="R34" i="57" a="1"/>
  <c r="R34" i="57" s="1"/>
  <c r="AA34" i="57" a="1"/>
  <c r="AA34" i="57" s="1"/>
  <c r="AK34" i="57" a="1"/>
  <c r="AK34" i="57" s="1"/>
  <c r="AU34" i="57" a="1"/>
  <c r="AU34" i="57" s="1"/>
  <c r="K35" i="57" a="1"/>
  <c r="K35" i="57" s="1"/>
  <c r="V35" i="57" a="1"/>
  <c r="V35" i="57" s="1"/>
  <c r="AF35" i="57" a="1"/>
  <c r="AF35" i="57" s="1"/>
  <c r="AP35" i="57" a="1"/>
  <c r="AP35" i="57" s="1"/>
  <c r="AX35" i="57" a="1"/>
  <c r="AX35" i="57" s="1"/>
  <c r="B35" i="57" s="1" a="1"/>
  <c r="B35" i="57" s="1"/>
  <c r="K36" i="57" a="1"/>
  <c r="K36" i="57" s="1"/>
  <c r="T36" i="57" a="1"/>
  <c r="T36" i="57" s="1"/>
  <c r="AI36" i="57" a="1"/>
  <c r="AI36" i="57" s="1"/>
  <c r="C13" i="57" a="1"/>
  <c r="C13" i="57" s="1"/>
  <c r="C36" i="57" a="1"/>
  <c r="C36" i="57" s="1"/>
  <c r="AW12" i="57" a="1"/>
  <c r="AW12" i="57" s="1"/>
  <c r="N14" i="57" a="1"/>
  <c r="N14" i="57" s="1"/>
  <c r="Y15" i="57" a="1"/>
  <c r="Y15" i="57" s="1"/>
  <c r="AM17" i="57" a="1"/>
  <c r="AM17" i="57" s="1"/>
  <c r="AR18" i="57" a="1"/>
  <c r="AR18" i="57" s="1"/>
  <c r="AW22" i="57" a="1"/>
  <c r="AW22" i="57" s="1"/>
  <c r="Y24" i="57" a="1"/>
  <c r="Y24" i="57" s="1"/>
  <c r="H28" i="57" a="1"/>
  <c r="H28" i="57" s="1"/>
  <c r="AI28" i="57" a="1"/>
  <c r="AI28" i="57" s="1"/>
  <c r="J29" i="57" a="1"/>
  <c r="J29" i="57" s="1"/>
  <c r="AF29" i="57" a="1"/>
  <c r="AF29" i="57" s="1"/>
  <c r="AU29" i="57" a="1"/>
  <c r="AU29" i="57" s="1"/>
  <c r="Q30" i="57" a="1"/>
  <c r="Q30" i="57" s="1"/>
  <c r="AV30" i="57" a="1"/>
  <c r="AV30" i="57" s="1"/>
  <c r="Z31" i="57" a="1"/>
  <c r="Z31" i="57" s="1"/>
  <c r="AK31" i="57" a="1"/>
  <c r="AK31" i="57" s="1"/>
  <c r="AU31" i="57" a="1"/>
  <c r="AU31" i="57" s="1"/>
  <c r="V32" i="57" a="1"/>
  <c r="V32" i="57" s="1"/>
  <c r="AG32" i="57" a="1"/>
  <c r="AG32" i="57" s="1"/>
  <c r="AP32" i="57" a="1"/>
  <c r="AP32" i="57" s="1"/>
  <c r="X33" i="57" a="1"/>
  <c r="X33" i="57" s="1"/>
  <c r="AJ33" i="57" a="1"/>
  <c r="AJ33" i="57" s="1"/>
  <c r="AT33" i="57" a="1"/>
  <c r="AT33" i="57" s="1"/>
  <c r="I34" i="57" a="1"/>
  <c r="I34" i="57" s="1"/>
  <c r="AB34" i="57" a="1"/>
  <c r="AB34" i="57" s="1"/>
  <c r="AV34" i="57" a="1"/>
  <c r="AV34" i="57" s="1"/>
  <c r="W35" i="57" a="1"/>
  <c r="W35" i="57" s="1"/>
  <c r="AG35" i="57" a="1"/>
  <c r="AG35" i="57" s="1"/>
  <c r="L36" i="57" a="1"/>
  <c r="L36" i="57" s="1"/>
  <c r="AB36" i="57" a="1"/>
  <c r="AB36" i="57" s="1"/>
  <c r="AJ36" i="57" a="1"/>
  <c r="AJ36" i="57" s="1"/>
  <c r="AR36" i="57" a="1"/>
  <c r="AR36" i="57" s="1"/>
  <c r="C14" i="57" a="1"/>
  <c r="C14" i="57" s="1"/>
  <c r="AQ17" i="57" a="1"/>
  <c r="AQ17" i="57" s="1"/>
  <c r="N25" i="57" a="1"/>
  <c r="N25" i="57" s="1"/>
  <c r="I28" i="57" a="1"/>
  <c r="I28" i="57" s="1"/>
  <c r="AV31" i="57" a="1"/>
  <c r="AV31" i="57" s="1"/>
  <c r="T34" i="57" a="1"/>
  <c r="T34" i="57" s="1"/>
  <c r="AQ35" i="57" a="1"/>
  <c r="AQ35" i="57" s="1"/>
  <c r="AX12" i="57" a="1"/>
  <c r="AX12" i="57" s="1"/>
  <c r="B12" i="57" s="1" a="1"/>
  <c r="B12" i="57" s="1"/>
  <c r="N21" i="57" a="1"/>
  <c r="N21" i="57" s="1"/>
  <c r="AX22" i="57" a="1"/>
  <c r="AX22" i="57" s="1"/>
  <c r="J28" i="57" a="1"/>
  <c r="J28" i="57" s="1"/>
  <c r="S30" i="57" a="1"/>
  <c r="S30" i="57" s="1"/>
  <c r="AM31" i="57" a="1"/>
  <c r="AM31" i="57" s="1"/>
  <c r="X35" i="57" a="1"/>
  <c r="X35" i="57" s="1"/>
  <c r="AL36" i="57" a="1"/>
  <c r="AL36" i="57" s="1"/>
  <c r="C29" i="57" a="1"/>
  <c r="C29" i="57" s="1"/>
  <c r="O21" i="57" a="1"/>
  <c r="O21" i="57" s="1"/>
  <c r="AM26" i="57" a="1"/>
  <c r="AM26" i="57" s="1"/>
  <c r="AJ29" i="57" a="1"/>
  <c r="AJ29" i="57" s="1"/>
  <c r="AN31" i="57" a="1"/>
  <c r="AN31" i="57" s="1"/>
  <c r="AS32" i="57" a="1"/>
  <c r="AS32" i="57" s="1"/>
  <c r="V34" i="57" a="1"/>
  <c r="V34" i="57" s="1"/>
  <c r="R31" i="57" a="1"/>
  <c r="R31" i="57" s="1"/>
  <c r="Z35" i="57" a="1"/>
  <c r="Z35" i="57" s="1"/>
  <c r="AS35" i="57" a="1"/>
  <c r="AS35" i="57" s="1"/>
  <c r="X21" i="57" a="1"/>
  <c r="X21" i="57" s="1"/>
  <c r="U30" i="57" a="1"/>
  <c r="U30" i="57" s="1"/>
  <c r="W36" i="57" a="1"/>
  <c r="W36" i="57" s="1"/>
  <c r="AF14" i="57" a="1"/>
  <c r="AF14" i="57" s="1"/>
  <c r="N26" i="57" a="1"/>
  <c r="N26" i="57" s="1"/>
  <c r="AJ35" i="57" a="1"/>
  <c r="AJ35" i="57" s="1"/>
  <c r="D32" i="57" a="1"/>
  <c r="D32" i="57" s="1"/>
  <c r="S28" i="57" a="1"/>
  <c r="S28" i="57" s="1"/>
  <c r="AN34" i="57" a="1"/>
  <c r="AN34" i="57" s="1"/>
  <c r="G33" i="57" a="1"/>
  <c r="G33" i="57" s="1"/>
  <c r="O36" i="57" a="1"/>
  <c r="O36" i="57" s="1"/>
  <c r="AV23" i="57" a="1"/>
  <c r="AV23" i="57" s="1"/>
  <c r="O35" i="57" a="1"/>
  <c r="O35" i="57" s="1"/>
  <c r="AL24" i="57" a="1"/>
  <c r="AL24" i="57" s="1"/>
  <c r="AE36" i="57" a="1"/>
  <c r="AE36" i="57" s="1"/>
  <c r="AW26" i="57" a="1"/>
  <c r="AW26" i="57" s="1"/>
  <c r="AM36" i="57" a="1"/>
  <c r="AM36" i="57" s="1"/>
  <c r="AT36" i="57" a="1"/>
  <c r="AT36" i="57" s="1"/>
  <c r="AE34" i="57" a="1"/>
  <c r="AE34" i="57" s="1"/>
  <c r="C16" i="57" a="1"/>
  <c r="C16" i="57" s="1"/>
  <c r="C23" i="57" a="1"/>
  <c r="C23" i="57" s="1"/>
  <c r="AB33" i="57" a="1"/>
  <c r="AB33" i="57" s="1"/>
  <c r="Y35" i="57" a="1"/>
  <c r="Y35" i="57" s="1"/>
  <c r="AX16" i="57" a="1"/>
  <c r="AX16" i="57" s="1"/>
  <c r="B16" i="57" s="1" a="1"/>
  <c r="B16" i="57" s="1"/>
  <c r="AR35" i="57" a="1"/>
  <c r="AR35" i="57" s="1"/>
  <c r="O32" i="57" a="1"/>
  <c r="O32" i="57" s="1"/>
  <c r="X22" i="57" a="1"/>
  <c r="X22" i="57" s="1"/>
  <c r="V36" i="57" a="1"/>
  <c r="V36" i="57" s="1"/>
  <c r="C30" i="57" a="1"/>
  <c r="C30" i="57" s="1"/>
  <c r="O19" i="57" a="1"/>
  <c r="O19" i="57" s="1"/>
  <c r="Z32" i="57" a="1"/>
  <c r="Z32" i="57" s="1"/>
  <c r="AM34" i="57" a="1"/>
  <c r="AM34" i="57" s="1"/>
  <c r="F36" i="57" a="1"/>
  <c r="F36" i="57" s="1"/>
  <c r="AI32" i="57" a="1"/>
  <c r="AI32" i="57" s="1"/>
  <c r="G36" i="57" a="1"/>
  <c r="G36" i="57" s="1"/>
  <c r="D35" i="57" a="1"/>
  <c r="D35" i="57" s="1"/>
  <c r="AK30" i="57" a="1"/>
  <c r="AK30" i="57" s="1"/>
  <c r="AL33" i="57" a="1"/>
  <c r="AL33" i="57" s="1"/>
  <c r="AY18" i="41" a="1"/>
  <c r="AY18" i="41" s="1"/>
  <c r="AX16" i="41" a="1"/>
  <c r="AX16" i="41" s="1"/>
  <c r="AY16" i="41" a="1"/>
  <c r="AY16" i="41" s="1"/>
  <c r="AV70" i="13"/>
  <c r="AY17" i="41" a="1"/>
  <c r="AY17" i="41" s="1"/>
  <c r="AV69" i="13"/>
  <c r="AX17" i="41" a="1"/>
  <c r="AX17" i="41" s="1"/>
  <c r="AV68" i="13"/>
  <c r="AV67" i="13"/>
  <c r="AX18" i="41" a="1"/>
  <c r="AX18" i="41" s="1"/>
  <c r="DA2" i="54" a="1"/>
  <c r="DA2" i="54" s="1"/>
  <c r="CZ22" i="54"/>
  <c r="CY22" i="54"/>
  <c r="J74" i="52"/>
  <c r="L74" i="52"/>
  <c r="BR3" i="58" a="1"/>
  <c r="BR3" i="58" s="1"/>
  <c r="B264" i="87" s="1"/>
  <c r="EH8" i="59"/>
  <c r="EI8" i="59" s="1"/>
  <c r="EF26" i="59"/>
  <c r="EG26" i="59" s="1"/>
  <c r="EH16" i="59"/>
  <c r="EI16" i="59" s="1"/>
  <c r="EF12" i="59"/>
  <c r="EG12" i="59" s="1"/>
  <c r="EF17" i="59"/>
  <c r="EG17" i="59" s="1"/>
  <c r="EF24" i="59"/>
  <c r="EG24" i="59" s="1"/>
  <c r="EF18" i="59"/>
  <c r="EG18" i="59" s="1"/>
  <c r="EF9" i="59"/>
  <c r="EG9" i="59" s="1"/>
  <c r="EF10" i="59"/>
  <c r="EG10" i="59" s="1"/>
  <c r="EF25" i="59"/>
  <c r="EG25" i="59" s="1"/>
  <c r="EH28" i="59"/>
  <c r="EI28" i="59" s="1"/>
  <c r="EF28" i="59"/>
  <c r="EG28" i="59" s="1"/>
  <c r="EH27" i="59"/>
  <c r="EI27" i="59" s="1"/>
  <c r="EF27" i="59"/>
  <c r="EG27" i="59" s="1"/>
  <c r="EE22" i="59"/>
  <c r="DA2" i="59" a="1"/>
  <c r="DA2" i="59" s="1"/>
  <c r="EH13" i="59"/>
  <c r="EI13" i="59" s="1"/>
  <c r="EF15" i="59"/>
  <c r="EG15" i="59" s="1"/>
  <c r="EE20" i="59"/>
  <c r="EH21" i="59"/>
  <c r="EI21" i="59" s="1"/>
  <c r="EF23" i="59"/>
  <c r="EG23" i="59" s="1"/>
  <c r="EH29" i="59"/>
  <c r="EI29" i="59" s="1"/>
  <c r="EF14" i="59"/>
  <c r="EG14" i="59" s="1"/>
  <c r="EF30" i="59"/>
  <c r="EG30" i="59" s="1"/>
  <c r="EF11" i="59"/>
  <c r="EG11" i="59" s="1"/>
  <c r="EF19" i="59"/>
  <c r="EG19" i="59" s="1"/>
  <c r="BU11" i="58"/>
  <c r="BV11" i="58" s="1"/>
  <c r="BU12" i="58"/>
  <c r="BV12" i="58" s="1"/>
  <c r="BS8" i="58"/>
  <c r="BU8" i="58"/>
  <c r="BU13" i="58"/>
  <c r="BV13" i="58" s="1"/>
  <c r="BU14" i="58"/>
  <c r="BV14" i="58" s="1"/>
  <c r="BS14" i="58"/>
  <c r="BT14" i="58" s="1"/>
  <c r="BU9" i="58"/>
  <c r="BV9" i="58" s="1"/>
  <c r="BS10" i="58"/>
  <c r="BT10" i="58" s="1"/>
  <c r="B19" i="57" a="1"/>
  <c r="B19" i="57" s="1"/>
  <c r="B18" i="57" a="1"/>
  <c r="B18" i="57" s="1"/>
  <c r="G8" i="57" a="1"/>
  <c r="G8" i="57" s="1"/>
  <c r="B22" i="57" a="1"/>
  <c r="B22" i="57" s="1"/>
  <c r="B28" i="57" a="1"/>
  <c r="B28" i="57" s="1"/>
  <c r="B20" i="57" a="1"/>
  <c r="B20" i="57" s="1"/>
  <c r="B33" i="57" a="1"/>
  <c r="B33" i="57" s="1"/>
  <c r="B29" i="57" a="1"/>
  <c r="B29" i="57" s="1"/>
  <c r="P8" i="57" a="1"/>
  <c r="P8" i="57" s="1"/>
  <c r="B36" i="57" a="1"/>
  <c r="B36" i="57" s="1"/>
  <c r="B23" i="57" a="1"/>
  <c r="B23" i="57" s="1"/>
  <c r="AI8" i="57" a="1"/>
  <c r="AI8" i="57" s="1"/>
  <c r="AB8" i="57" a="1"/>
  <c r="AB8" i="57" s="1"/>
  <c r="AA8" i="57" a="1"/>
  <c r="AA8" i="57" s="1"/>
  <c r="AS11" i="13"/>
  <c r="AT11" i="13"/>
  <c r="AS12" i="13"/>
  <c r="AT12" i="13"/>
  <c r="AT127" i="13"/>
  <c r="AT128" i="13"/>
  <c r="AT129" i="13"/>
  <c r="AT130" i="13"/>
  <c r="AT97" i="13"/>
  <c r="AT98" i="13"/>
  <c r="AT99" i="13"/>
  <c r="AT100" i="13"/>
  <c r="AU48" i="13"/>
  <c r="AU6" i="13" s="1"/>
  <c r="AU49" i="13"/>
  <c r="AU50" i="13"/>
  <c r="AU51" i="13"/>
  <c r="AU52" i="13"/>
  <c r="AU53" i="13"/>
  <c r="AU54" i="13"/>
  <c r="AU55" i="13"/>
  <c r="AU56" i="13"/>
  <c r="AU57" i="13"/>
  <c r="AU58" i="13"/>
  <c r="AU59" i="13"/>
  <c r="AU60" i="13"/>
  <c r="AU61" i="13"/>
  <c r="AU62" i="13"/>
  <c r="AU63" i="13"/>
  <c r="AU64" i="13"/>
  <c r="AU5" i="13" s="1"/>
  <c r="AU38" i="13"/>
  <c r="AU39" i="13"/>
  <c r="AU40" i="13"/>
  <c r="AU41" i="13"/>
  <c r="H317" i="52"/>
  <c r="J317" i="52"/>
  <c r="H318" i="52"/>
  <c r="J318" i="52"/>
  <c r="H289" i="52"/>
  <c r="J289" i="52"/>
  <c r="H290" i="52"/>
  <c r="K290" i="52"/>
  <c r="H291" i="52"/>
  <c r="J291" i="52"/>
  <c r="H238" i="52"/>
  <c r="I238" i="52"/>
  <c r="J238" i="52" s="1"/>
  <c r="H239" i="52"/>
  <c r="K239" i="52"/>
  <c r="H71" i="52"/>
  <c r="J71" i="52"/>
  <c r="H72" i="52"/>
  <c r="K72" i="52"/>
  <c r="H73" i="52"/>
  <c r="J73" i="52"/>
  <c r="BC12" i="39" a="1"/>
  <c r="BC12" i="39" s="1"/>
  <c r="BC13" i="39"/>
  <c r="AX8" i="57" l="1" a="1"/>
  <c r="AX8" i="57" s="1"/>
  <c r="AQ8" i="57" a="1"/>
  <c r="AQ8" i="57" s="1"/>
  <c r="N8" i="57" a="1"/>
  <c r="N8" i="57" s="1"/>
  <c r="AW8" i="57" a="1"/>
  <c r="AW8" i="57" s="1"/>
  <c r="AT8" i="57" a="1"/>
  <c r="AT8" i="57" s="1"/>
  <c r="AO8" i="57" a="1"/>
  <c r="AO8" i="57" s="1"/>
  <c r="AV8" i="57" a="1"/>
  <c r="AV8" i="57" s="1"/>
  <c r="B15" i="57" a="1"/>
  <c r="B15" i="57" s="1"/>
  <c r="Q8" i="57" a="1"/>
  <c r="Q8" i="57" s="1"/>
  <c r="AJ8" i="57" a="1"/>
  <c r="AJ8" i="57" s="1"/>
  <c r="V8" i="57" a="1"/>
  <c r="V8" i="57" s="1"/>
  <c r="R8" i="57" a="1"/>
  <c r="R8" i="57" s="1"/>
  <c r="M8" i="57" a="1"/>
  <c r="M8" i="57" s="1"/>
  <c r="Z8" i="57" a="1"/>
  <c r="Z8" i="57" s="1"/>
  <c r="I8" i="57" a="1"/>
  <c r="I8" i="57" s="1"/>
  <c r="E8" i="57" a="1"/>
  <c r="E8" i="57" s="1"/>
  <c r="F8" i="57" a="1"/>
  <c r="F8" i="57" s="1"/>
  <c r="D8" i="57" a="1"/>
  <c r="D8" i="57" s="1"/>
  <c r="L8" i="57" a="1"/>
  <c r="L8" i="57" s="1"/>
  <c r="AF8" i="57" a="1"/>
  <c r="AF8" i="57" s="1"/>
  <c r="T8" i="57" a="1"/>
  <c r="T8" i="57" s="1"/>
  <c r="S8" i="57" a="1"/>
  <c r="S8" i="57" s="1"/>
  <c r="Y8" i="57" a="1"/>
  <c r="Y8" i="57" s="1"/>
  <c r="K8" i="57" a="1"/>
  <c r="K8" i="57" s="1"/>
  <c r="U8" i="57" a="1"/>
  <c r="U8" i="57" s="1"/>
  <c r="AD8" i="57" a="1"/>
  <c r="AD8" i="57" s="1"/>
  <c r="O8" i="57" a="1"/>
  <c r="O8" i="57" s="1"/>
  <c r="J8" i="57" a="1"/>
  <c r="J8" i="57" s="1"/>
  <c r="C8" i="57" a="1"/>
  <c r="C8" i="57" s="1"/>
  <c r="AK8" i="57" a="1"/>
  <c r="AK8" i="57" s="1"/>
  <c r="AC8" i="57" a="1"/>
  <c r="AC8" i="57" s="1"/>
  <c r="W8" i="57" a="1"/>
  <c r="W8" i="57" s="1"/>
  <c r="AE8" i="57" a="1"/>
  <c r="AE8" i="57" s="1"/>
  <c r="AH8" i="57" a="1"/>
  <c r="AH8" i="57" s="1"/>
  <c r="AU70" i="13"/>
  <c r="AU67" i="13"/>
  <c r="AU69" i="13"/>
  <c r="AU68" i="13"/>
  <c r="BS3" i="58" a="1"/>
  <c r="BS3" i="58" s="1"/>
  <c r="L317" i="52"/>
  <c r="M317" i="52"/>
  <c r="EH20" i="59"/>
  <c r="EI20" i="59" s="1"/>
  <c r="EF20" i="59"/>
  <c r="EG20" i="59" s="1"/>
  <c r="EH22" i="59"/>
  <c r="EE3" i="59" a="1"/>
  <c r="EE3" i="59" s="1"/>
  <c r="B238" i="87" s="1"/>
  <c r="EF22" i="59"/>
  <c r="BT8" i="58"/>
  <c r="BT3" i="58" s="1" a="1"/>
  <c r="BT3" i="58" s="1"/>
  <c r="BV8" i="58"/>
  <c r="BV3" i="58" s="1" a="1"/>
  <c r="BV3" i="58" s="1"/>
  <c r="BU3" i="58" a="1"/>
  <c r="BU3" i="58" s="1"/>
  <c r="B21" i="57" a="1"/>
  <c r="B21" i="57" s="1"/>
  <c r="AL8" i="57" a="1"/>
  <c r="AL8" i="57" s="1"/>
  <c r="M318" i="52"/>
  <c r="K317" i="52"/>
  <c r="L318" i="52"/>
  <c r="K318" i="52"/>
  <c r="L291" i="52"/>
  <c r="J290" i="52"/>
  <c r="K291" i="52"/>
  <c r="L289" i="52"/>
  <c r="K289" i="52"/>
  <c r="L290" i="52"/>
  <c r="L239" i="52"/>
  <c r="J239" i="52"/>
  <c r="L238" i="52"/>
  <c r="K238" i="52"/>
  <c r="L73" i="52"/>
  <c r="K73" i="52"/>
  <c r="J72" i="52"/>
  <c r="L71" i="52"/>
  <c r="K71" i="52"/>
  <c r="L72" i="52"/>
  <c r="K222" i="16"/>
  <c r="J222" i="16"/>
  <c r="EG22" i="59" l="1"/>
  <c r="EG3" i="59" s="1" a="1"/>
  <c r="EG3" i="59" s="1"/>
  <c r="EF3" i="59" a="1"/>
  <c r="EF3" i="59" s="1"/>
  <c r="EI22" i="59"/>
  <c r="EI3" i="59" s="1" a="1"/>
  <c r="EI3" i="59" s="1"/>
  <c r="EH3" i="59" a="1"/>
  <c r="EH3" i="59" s="1"/>
  <c r="AS127" i="13"/>
  <c r="AS128" i="13"/>
  <c r="AS129" i="13"/>
  <c r="AS130" i="13"/>
  <c r="AS97" i="13"/>
  <c r="AS98" i="13"/>
  <c r="AS99" i="13"/>
  <c r="AS100" i="13"/>
  <c r="AT48" i="13"/>
  <c r="AT6" i="13" s="1"/>
  <c r="AT49" i="13"/>
  <c r="AT50" i="13"/>
  <c r="AT51" i="13"/>
  <c r="AT52" i="13"/>
  <c r="AT53" i="13"/>
  <c r="AT54" i="13"/>
  <c r="AT55" i="13"/>
  <c r="AT56" i="13"/>
  <c r="AT57" i="13"/>
  <c r="AT58" i="13"/>
  <c r="AT59" i="13"/>
  <c r="AT60" i="13"/>
  <c r="AT61" i="13"/>
  <c r="AT62" i="13"/>
  <c r="AT63" i="13"/>
  <c r="AT64" i="13"/>
  <c r="AT5" i="13" s="1"/>
  <c r="AT38" i="13"/>
  <c r="AT39" i="13"/>
  <c r="AT40" i="13"/>
  <c r="AT41" i="13"/>
  <c r="AW257" i="41"/>
  <c r="AW175" i="41" s="1"/>
  <c r="AW256" i="41"/>
  <c r="AW174" i="41" s="1"/>
  <c r="AW255" i="41"/>
  <c r="AW173" i="41" s="1"/>
  <c r="AW254" i="41"/>
  <c r="AW172" i="41" s="1"/>
  <c r="AW230" i="41"/>
  <c r="AW149" i="41" s="1"/>
  <c r="AW229" i="41"/>
  <c r="AW148" i="41" s="1"/>
  <c r="AW228" i="41"/>
  <c r="AW147" i="41" s="1"/>
  <c r="AW227" i="41"/>
  <c r="AW146" i="41" s="1"/>
  <c r="AW123" i="41"/>
  <c r="AW121" i="41"/>
  <c r="AW101" i="41"/>
  <c r="AW102" i="41"/>
  <c r="AW103" i="41"/>
  <c r="AW104" i="41"/>
  <c r="AW105" i="41"/>
  <c r="AW106" i="41"/>
  <c r="AW107" i="41"/>
  <c r="AW108" i="41"/>
  <c r="AW109" i="41"/>
  <c r="AW110" i="41"/>
  <c r="AW111" i="41"/>
  <c r="AW112" i="41"/>
  <c r="AW113" i="41"/>
  <c r="AW114" i="41"/>
  <c r="AW115" i="41"/>
  <c r="AW116" i="41"/>
  <c r="AW117" i="41"/>
  <c r="AW118" i="41"/>
  <c r="AW119" i="41"/>
  <c r="AW120" i="41"/>
  <c r="AW122" i="41"/>
  <c r="AW127" i="41"/>
  <c r="AW128" i="41"/>
  <c r="AW129" i="41"/>
  <c r="AW130" i="41"/>
  <c r="AW131" i="41"/>
  <c r="AW132" i="41"/>
  <c r="AW133" i="41"/>
  <c r="AW134" i="41"/>
  <c r="AW135" i="41"/>
  <c r="AW136" i="41"/>
  <c r="AW137" i="41"/>
  <c r="AW138" i="41"/>
  <c r="AW139" i="41"/>
  <c r="AW140" i="41"/>
  <c r="AW141" i="41"/>
  <c r="AW142" i="41"/>
  <c r="AW143" i="41"/>
  <c r="AW144" i="41"/>
  <c r="AW145" i="41"/>
  <c r="AW153" i="41"/>
  <c r="AW154" i="41"/>
  <c r="AW155" i="41"/>
  <c r="AW156" i="41"/>
  <c r="AW157" i="41"/>
  <c r="AW158" i="41"/>
  <c r="AW159" i="41"/>
  <c r="AW160" i="41"/>
  <c r="AW161" i="41"/>
  <c r="AW162" i="41"/>
  <c r="AW163" i="41"/>
  <c r="AW164" i="41"/>
  <c r="AW165" i="41"/>
  <c r="AW166" i="41"/>
  <c r="AW167" i="41"/>
  <c r="AW168" i="41"/>
  <c r="AW169" i="41"/>
  <c r="AW170" i="41"/>
  <c r="AW171" i="41"/>
  <c r="AW12" i="41" a="1"/>
  <c r="AW12" i="41" s="1"/>
  <c r="AW13" i="41" a="1"/>
  <c r="AW13" i="41" s="1"/>
  <c r="AW14" i="41" a="1"/>
  <c r="AW14" i="41" s="1"/>
  <c r="AW9" i="42" a="1"/>
  <c r="AW9" i="42" s="1"/>
  <c r="AW10" i="42" s="1"/>
  <c r="AW11" i="42"/>
  <c r="AW13" i="42" a="1"/>
  <c r="AW13" i="42" s="1"/>
  <c r="AW14" i="42" a="1"/>
  <c r="AW14" i="42" s="1"/>
  <c r="AW15" i="42" a="1"/>
  <c r="AW15" i="42" s="1"/>
  <c r="AW16" i="42" a="1"/>
  <c r="AW16" i="42" s="1"/>
  <c r="AK14" i="47"/>
  <c r="AK2" i="47" a="1"/>
  <c r="AK2" i="47" s="1"/>
  <c r="H69" i="52"/>
  <c r="J69" i="52"/>
  <c r="H70" i="52"/>
  <c r="K70" i="52"/>
  <c r="I305" i="52"/>
  <c r="H304" i="52" s="1"/>
  <c r="H307" i="52"/>
  <c r="J307" i="52"/>
  <c r="H308" i="52"/>
  <c r="K308" i="52"/>
  <c r="H309" i="52"/>
  <c r="J309" i="52"/>
  <c r="H310" i="52"/>
  <c r="K310" i="52"/>
  <c r="H311" i="52"/>
  <c r="M311" i="52"/>
  <c r="H312" i="52"/>
  <c r="K312" i="52"/>
  <c r="H313" i="52"/>
  <c r="J313" i="52"/>
  <c r="H314" i="52"/>
  <c r="K314" i="52"/>
  <c r="H315" i="52"/>
  <c r="J315" i="52"/>
  <c r="H316" i="52"/>
  <c r="K316" i="52"/>
  <c r="L306" i="52"/>
  <c r="H306" i="52"/>
  <c r="H237" i="52"/>
  <c r="I237" i="52"/>
  <c r="J237" i="52" s="1"/>
  <c r="H67" i="52"/>
  <c r="J67" i="52"/>
  <c r="H68" i="52"/>
  <c r="K68" i="52"/>
  <c r="K4" i="56"/>
  <c r="V132" i="56"/>
  <c r="V130" i="56"/>
  <c r="V109" i="56"/>
  <c r="U33" i="56"/>
  <c r="V126" i="56"/>
  <c r="V105" i="56"/>
  <c r="V103" i="56"/>
  <c r="V120" i="56"/>
  <c r="X132" i="56"/>
  <c r="W132" i="56"/>
  <c r="T132" i="56"/>
  <c r="S132" i="56"/>
  <c r="R132" i="56"/>
  <c r="Q132" i="56"/>
  <c r="P132" i="56"/>
  <c r="O132" i="56"/>
  <c r="N132" i="56"/>
  <c r="M132" i="56"/>
  <c r="L132" i="56"/>
  <c r="K132" i="56"/>
  <c r="J132" i="56"/>
  <c r="I132" i="56"/>
  <c r="H132" i="56"/>
  <c r="G132" i="56"/>
  <c r="F132" i="56"/>
  <c r="E132" i="56"/>
  <c r="D132" i="56"/>
  <c r="C132" i="56"/>
  <c r="B132" i="56"/>
  <c r="X131" i="56"/>
  <c r="W131" i="56"/>
  <c r="V131" i="56"/>
  <c r="U131" i="56"/>
  <c r="T131" i="56"/>
  <c r="S131" i="56"/>
  <c r="R131" i="56"/>
  <c r="Q131" i="56"/>
  <c r="P131" i="56"/>
  <c r="O131" i="56"/>
  <c r="N131" i="56"/>
  <c r="M131" i="56"/>
  <c r="L131" i="56"/>
  <c r="K131" i="56"/>
  <c r="J131" i="56"/>
  <c r="I131" i="56"/>
  <c r="H131" i="56"/>
  <c r="G131" i="56"/>
  <c r="F131" i="56"/>
  <c r="E131" i="56"/>
  <c r="D131" i="56"/>
  <c r="C131" i="56"/>
  <c r="B131" i="56"/>
  <c r="X130" i="56"/>
  <c r="W130" i="56"/>
  <c r="T130" i="56"/>
  <c r="S130" i="56"/>
  <c r="R130" i="56"/>
  <c r="Q130" i="56"/>
  <c r="P130" i="56"/>
  <c r="O130" i="56"/>
  <c r="N130" i="56"/>
  <c r="M130" i="56"/>
  <c r="L130" i="56"/>
  <c r="K130" i="56"/>
  <c r="J130" i="56"/>
  <c r="I130" i="56"/>
  <c r="H130" i="56"/>
  <c r="G130" i="56"/>
  <c r="F130" i="56"/>
  <c r="E130" i="56"/>
  <c r="D130" i="56"/>
  <c r="C130" i="56"/>
  <c r="B130" i="56"/>
  <c r="X129" i="56"/>
  <c r="W129" i="56"/>
  <c r="V129" i="56"/>
  <c r="U129" i="56"/>
  <c r="T129" i="56"/>
  <c r="S129" i="56"/>
  <c r="R129" i="56"/>
  <c r="Q129" i="56"/>
  <c r="P129" i="56"/>
  <c r="O129" i="56"/>
  <c r="N129" i="56"/>
  <c r="M129" i="56"/>
  <c r="L129" i="56"/>
  <c r="K129" i="56"/>
  <c r="J129" i="56"/>
  <c r="I129" i="56"/>
  <c r="H129" i="56"/>
  <c r="G129" i="56"/>
  <c r="F129" i="56"/>
  <c r="E129" i="56"/>
  <c r="D129" i="56"/>
  <c r="C129" i="56"/>
  <c r="B129" i="56"/>
  <c r="X128" i="56"/>
  <c r="W128" i="56"/>
  <c r="T128" i="56"/>
  <c r="S128" i="56"/>
  <c r="R128" i="56"/>
  <c r="Q128" i="56"/>
  <c r="P128" i="56"/>
  <c r="O128" i="56"/>
  <c r="N128" i="56"/>
  <c r="M128" i="56"/>
  <c r="L128" i="56"/>
  <c r="K128" i="56"/>
  <c r="J128" i="56"/>
  <c r="I128" i="56"/>
  <c r="H128" i="56"/>
  <c r="G128" i="56"/>
  <c r="F128" i="56"/>
  <c r="E128" i="56"/>
  <c r="D128" i="56"/>
  <c r="C128" i="56"/>
  <c r="B128" i="56"/>
  <c r="X127" i="56"/>
  <c r="W127" i="56"/>
  <c r="V127" i="56"/>
  <c r="U127" i="56"/>
  <c r="T127" i="56"/>
  <c r="S127" i="56"/>
  <c r="R127" i="56"/>
  <c r="Q127" i="56"/>
  <c r="P127" i="56"/>
  <c r="O127" i="56"/>
  <c r="N127" i="56"/>
  <c r="M127" i="56"/>
  <c r="L127" i="56"/>
  <c r="K127" i="56"/>
  <c r="J127" i="56"/>
  <c r="I127" i="56"/>
  <c r="H127" i="56"/>
  <c r="G127" i="56"/>
  <c r="F127" i="56"/>
  <c r="E127" i="56"/>
  <c r="D127" i="56"/>
  <c r="C127" i="56"/>
  <c r="B127" i="56"/>
  <c r="X126" i="56"/>
  <c r="W126" i="56"/>
  <c r="T126" i="56"/>
  <c r="S126" i="56"/>
  <c r="R126" i="56"/>
  <c r="Q126" i="56"/>
  <c r="P126" i="56"/>
  <c r="O126" i="56"/>
  <c r="N126" i="56"/>
  <c r="M126" i="56"/>
  <c r="L126" i="56"/>
  <c r="K126" i="56"/>
  <c r="J126" i="56"/>
  <c r="I126" i="56"/>
  <c r="H126" i="56"/>
  <c r="G126" i="56"/>
  <c r="F126" i="56"/>
  <c r="E126" i="56"/>
  <c r="D126" i="56"/>
  <c r="C126" i="56"/>
  <c r="B126" i="56"/>
  <c r="X125" i="56"/>
  <c r="W125" i="56"/>
  <c r="V125" i="56"/>
  <c r="U125" i="56"/>
  <c r="T125" i="56"/>
  <c r="S125" i="56"/>
  <c r="R125" i="56"/>
  <c r="Q125" i="56"/>
  <c r="P125" i="56"/>
  <c r="O125" i="56"/>
  <c r="N125" i="56"/>
  <c r="M125" i="56"/>
  <c r="L125" i="56"/>
  <c r="K125" i="56"/>
  <c r="J125" i="56"/>
  <c r="I125" i="56"/>
  <c r="H125" i="56"/>
  <c r="G125" i="56"/>
  <c r="F125" i="56"/>
  <c r="E125" i="56"/>
  <c r="D125" i="56"/>
  <c r="C125" i="56"/>
  <c r="B125" i="56"/>
  <c r="X124" i="56"/>
  <c r="W124" i="56"/>
  <c r="V124" i="56"/>
  <c r="T124" i="56"/>
  <c r="S124" i="56"/>
  <c r="R124" i="56"/>
  <c r="Q124" i="56"/>
  <c r="P124" i="56"/>
  <c r="P10" i="56" s="1" a="1"/>
  <c r="P10" i="56" s="1"/>
  <c r="O124" i="56"/>
  <c r="N124" i="56"/>
  <c r="M124" i="56"/>
  <c r="L124" i="56"/>
  <c r="K124" i="56"/>
  <c r="J124" i="56"/>
  <c r="I124" i="56"/>
  <c r="H124" i="56"/>
  <c r="G124" i="56"/>
  <c r="F124" i="56"/>
  <c r="E124" i="56"/>
  <c r="D124" i="56"/>
  <c r="C124" i="56"/>
  <c r="B124" i="56"/>
  <c r="X123" i="56"/>
  <c r="W123" i="56"/>
  <c r="V123" i="56"/>
  <c r="U123" i="56"/>
  <c r="T123" i="56"/>
  <c r="S123" i="56"/>
  <c r="R123" i="56"/>
  <c r="P9" i="56" s="1" a="1"/>
  <c r="P9" i="56" s="1"/>
  <c r="Q123" i="56"/>
  <c r="P123" i="56"/>
  <c r="O123" i="56"/>
  <c r="N123" i="56"/>
  <c r="M123" i="56"/>
  <c r="L123" i="56"/>
  <c r="K123" i="56"/>
  <c r="J123" i="56"/>
  <c r="I123" i="56"/>
  <c r="H123" i="56"/>
  <c r="G123" i="56"/>
  <c r="F123" i="56"/>
  <c r="E123" i="56"/>
  <c r="D123" i="56"/>
  <c r="C123" i="56"/>
  <c r="B123" i="56"/>
  <c r="X122" i="56"/>
  <c r="W122" i="56"/>
  <c r="T122" i="56"/>
  <c r="S122" i="56"/>
  <c r="R122" i="56"/>
  <c r="Q122" i="56"/>
  <c r="P122" i="56"/>
  <c r="O122" i="56"/>
  <c r="N122" i="56"/>
  <c r="M122" i="56"/>
  <c r="L122" i="56"/>
  <c r="K122" i="56"/>
  <c r="J122" i="56"/>
  <c r="I122" i="56"/>
  <c r="H122" i="56"/>
  <c r="G122" i="56"/>
  <c r="F122" i="56"/>
  <c r="E122" i="56"/>
  <c r="D122" i="56"/>
  <c r="C122" i="56"/>
  <c r="B122" i="56"/>
  <c r="X121" i="56"/>
  <c r="W121" i="56"/>
  <c r="V121" i="56"/>
  <c r="U121" i="56"/>
  <c r="T121" i="56"/>
  <c r="S121" i="56"/>
  <c r="R121" i="56"/>
  <c r="Q121" i="56"/>
  <c r="P121" i="56"/>
  <c r="O121" i="56"/>
  <c r="N121" i="56"/>
  <c r="M121" i="56"/>
  <c r="L121" i="56"/>
  <c r="K121" i="56"/>
  <c r="J121" i="56"/>
  <c r="I121" i="56"/>
  <c r="H121" i="56"/>
  <c r="G121" i="56"/>
  <c r="F121" i="56"/>
  <c r="E121" i="56"/>
  <c r="D121" i="56"/>
  <c r="C121" i="56"/>
  <c r="B121" i="56"/>
  <c r="X120" i="56"/>
  <c r="W120" i="56"/>
  <c r="T120" i="56"/>
  <c r="S120" i="56"/>
  <c r="R120" i="56"/>
  <c r="Q120" i="56"/>
  <c r="P120" i="56"/>
  <c r="O120" i="56"/>
  <c r="N120" i="56"/>
  <c r="M120" i="56"/>
  <c r="L120" i="56"/>
  <c r="K120" i="56"/>
  <c r="J120" i="56"/>
  <c r="I120" i="56"/>
  <c r="H120" i="56"/>
  <c r="G120" i="56"/>
  <c r="F120" i="56"/>
  <c r="E120" i="56"/>
  <c r="D120" i="56"/>
  <c r="C120" i="56"/>
  <c r="B120" i="56"/>
  <c r="X113" i="56"/>
  <c r="W113" i="56"/>
  <c r="V113" i="56"/>
  <c r="T113" i="56"/>
  <c r="S113" i="56"/>
  <c r="R113" i="56"/>
  <c r="Q113" i="56"/>
  <c r="P113" i="56"/>
  <c r="O113" i="56"/>
  <c r="N113" i="56"/>
  <c r="M113" i="56"/>
  <c r="L113" i="56"/>
  <c r="K113" i="56"/>
  <c r="J113" i="56"/>
  <c r="I113" i="56"/>
  <c r="H113" i="56"/>
  <c r="G113" i="56"/>
  <c r="F113" i="56"/>
  <c r="E113" i="56"/>
  <c r="D113" i="56"/>
  <c r="C113" i="56"/>
  <c r="B113" i="56"/>
  <c r="X112" i="56"/>
  <c r="W112" i="56"/>
  <c r="V112" i="56"/>
  <c r="U112" i="56"/>
  <c r="T112" i="56"/>
  <c r="S112" i="56"/>
  <c r="R112" i="56"/>
  <c r="Q112" i="56"/>
  <c r="P112" i="56"/>
  <c r="O112" i="56"/>
  <c r="N112" i="56"/>
  <c r="O17" i="56" s="1" a="1"/>
  <c r="O17" i="56" s="1"/>
  <c r="M112" i="56"/>
  <c r="L112" i="56"/>
  <c r="K112" i="56"/>
  <c r="J112" i="56"/>
  <c r="I112" i="56"/>
  <c r="H112" i="56"/>
  <c r="G112" i="56"/>
  <c r="F112" i="56"/>
  <c r="E112" i="56"/>
  <c r="D112" i="56"/>
  <c r="C112" i="56"/>
  <c r="B112" i="56"/>
  <c r="X111" i="56"/>
  <c r="W111" i="56"/>
  <c r="T111" i="56"/>
  <c r="S111" i="56"/>
  <c r="R111" i="56"/>
  <c r="Q111" i="56"/>
  <c r="P111" i="56"/>
  <c r="O111" i="56"/>
  <c r="N111" i="56"/>
  <c r="M111" i="56"/>
  <c r="L111" i="56"/>
  <c r="K111" i="56"/>
  <c r="J111" i="56"/>
  <c r="I111" i="56"/>
  <c r="H111" i="56"/>
  <c r="G111" i="56"/>
  <c r="F111" i="56"/>
  <c r="E111" i="56"/>
  <c r="D111" i="56"/>
  <c r="C111" i="56"/>
  <c r="B111" i="56"/>
  <c r="X110" i="56"/>
  <c r="W110" i="56"/>
  <c r="V110" i="56"/>
  <c r="U110" i="56"/>
  <c r="T110" i="56"/>
  <c r="S110" i="56"/>
  <c r="R110" i="56"/>
  <c r="Q110" i="56"/>
  <c r="P110" i="56"/>
  <c r="O110" i="56"/>
  <c r="N110" i="56"/>
  <c r="M110" i="56"/>
  <c r="L110" i="56"/>
  <c r="K110" i="56"/>
  <c r="J110" i="56"/>
  <c r="I110" i="56"/>
  <c r="H110" i="56"/>
  <c r="G110" i="56"/>
  <c r="F110" i="56"/>
  <c r="E110" i="56"/>
  <c r="D110" i="56"/>
  <c r="C110" i="56"/>
  <c r="B110" i="56"/>
  <c r="X109" i="56"/>
  <c r="W109" i="56"/>
  <c r="T109" i="56"/>
  <c r="S109" i="56"/>
  <c r="R109" i="56"/>
  <c r="Q109" i="56"/>
  <c r="P109" i="56"/>
  <c r="O109" i="56"/>
  <c r="N109" i="56"/>
  <c r="M109" i="56"/>
  <c r="L109" i="56"/>
  <c r="K109" i="56"/>
  <c r="J109" i="56"/>
  <c r="I109" i="56"/>
  <c r="H109" i="56"/>
  <c r="G109" i="56"/>
  <c r="F109" i="56"/>
  <c r="E109" i="56"/>
  <c r="D109" i="56"/>
  <c r="C109" i="56"/>
  <c r="B109" i="56"/>
  <c r="X108" i="56"/>
  <c r="W108" i="56"/>
  <c r="V108" i="56"/>
  <c r="U108" i="56"/>
  <c r="T108" i="56"/>
  <c r="S108" i="56"/>
  <c r="R108" i="56"/>
  <c r="Q108" i="56"/>
  <c r="P108" i="56"/>
  <c r="O108" i="56"/>
  <c r="N108" i="56"/>
  <c r="O13" i="56" s="1" a="1"/>
  <c r="O13" i="56" s="1"/>
  <c r="M108" i="56"/>
  <c r="L108" i="56"/>
  <c r="K108" i="56"/>
  <c r="J108" i="56"/>
  <c r="I108" i="56"/>
  <c r="H108" i="56"/>
  <c r="G108" i="56"/>
  <c r="F108" i="56"/>
  <c r="E108" i="56"/>
  <c r="D108" i="56"/>
  <c r="C108" i="56"/>
  <c r="B108" i="56"/>
  <c r="X107" i="56"/>
  <c r="W107" i="56"/>
  <c r="T107" i="56"/>
  <c r="S107" i="56"/>
  <c r="R107" i="56"/>
  <c r="Q107" i="56"/>
  <c r="P107" i="56"/>
  <c r="O107" i="56"/>
  <c r="N107" i="56"/>
  <c r="M107" i="56"/>
  <c r="L107" i="56"/>
  <c r="K107" i="56"/>
  <c r="J107" i="56"/>
  <c r="I107" i="56"/>
  <c r="H107" i="56"/>
  <c r="G107" i="56"/>
  <c r="F107" i="56"/>
  <c r="E107" i="56"/>
  <c r="D107" i="56"/>
  <c r="C107" i="56"/>
  <c r="B107" i="56"/>
  <c r="X106" i="56"/>
  <c r="W106" i="56"/>
  <c r="V106" i="56"/>
  <c r="U106" i="56"/>
  <c r="T106" i="56"/>
  <c r="S106" i="56"/>
  <c r="R106" i="56"/>
  <c r="Q106" i="56"/>
  <c r="P106" i="56"/>
  <c r="O106" i="56"/>
  <c r="N106" i="56"/>
  <c r="M106" i="56"/>
  <c r="L106" i="56"/>
  <c r="K106" i="56"/>
  <c r="J106" i="56"/>
  <c r="I106" i="56"/>
  <c r="H106" i="56"/>
  <c r="G106" i="56"/>
  <c r="F106" i="56"/>
  <c r="E106" i="56"/>
  <c r="D106" i="56"/>
  <c r="C106" i="56"/>
  <c r="B106" i="56"/>
  <c r="X105" i="56"/>
  <c r="W105" i="56"/>
  <c r="T105" i="56"/>
  <c r="S105" i="56"/>
  <c r="R105" i="56"/>
  <c r="Q105" i="56"/>
  <c r="P105" i="56"/>
  <c r="O105" i="56"/>
  <c r="N105" i="56"/>
  <c r="M105" i="56"/>
  <c r="L105" i="56"/>
  <c r="K105" i="56"/>
  <c r="J105" i="56"/>
  <c r="I105" i="56"/>
  <c r="H105" i="56"/>
  <c r="G105" i="56"/>
  <c r="F105" i="56"/>
  <c r="E105" i="56"/>
  <c r="D105" i="56"/>
  <c r="C105" i="56"/>
  <c r="B105" i="56"/>
  <c r="X104" i="56"/>
  <c r="W104" i="56"/>
  <c r="V104" i="56"/>
  <c r="U104" i="56"/>
  <c r="T104" i="56"/>
  <c r="S104" i="56"/>
  <c r="R104" i="56"/>
  <c r="Q104" i="56"/>
  <c r="P104" i="56"/>
  <c r="O104" i="56"/>
  <c r="N104" i="56"/>
  <c r="M104" i="56"/>
  <c r="L104" i="56"/>
  <c r="K104" i="56"/>
  <c r="J104" i="56"/>
  <c r="I104" i="56"/>
  <c r="H104" i="56"/>
  <c r="G104" i="56"/>
  <c r="F104" i="56"/>
  <c r="E104" i="56"/>
  <c r="D104" i="56"/>
  <c r="C104" i="56"/>
  <c r="B104" i="56"/>
  <c r="X103" i="56"/>
  <c r="W103" i="56"/>
  <c r="T103" i="56"/>
  <c r="S103" i="56"/>
  <c r="R103" i="56"/>
  <c r="Q103" i="56"/>
  <c r="P103" i="56"/>
  <c r="O103" i="56"/>
  <c r="N103" i="56"/>
  <c r="M103" i="56"/>
  <c r="L103" i="56"/>
  <c r="K103" i="56"/>
  <c r="J103" i="56"/>
  <c r="I103" i="56"/>
  <c r="H103" i="56"/>
  <c r="G103" i="56"/>
  <c r="F103" i="56"/>
  <c r="E103" i="56"/>
  <c r="D103" i="56"/>
  <c r="C103" i="56"/>
  <c r="B103" i="56"/>
  <c r="X102" i="56"/>
  <c r="W102" i="56"/>
  <c r="V102" i="56"/>
  <c r="U102" i="56"/>
  <c r="T102" i="56"/>
  <c r="S102" i="56"/>
  <c r="R102" i="56"/>
  <c r="Q102" i="56"/>
  <c r="P102" i="56"/>
  <c r="O102" i="56"/>
  <c r="N102" i="56"/>
  <c r="M102" i="56"/>
  <c r="L102" i="56"/>
  <c r="K102" i="56"/>
  <c r="J102" i="56"/>
  <c r="I102" i="56"/>
  <c r="H102" i="56"/>
  <c r="G102" i="56"/>
  <c r="F102" i="56"/>
  <c r="E102" i="56"/>
  <c r="D102" i="56"/>
  <c r="C102" i="56"/>
  <c r="B102" i="56"/>
  <c r="X101" i="56"/>
  <c r="W101" i="56"/>
  <c r="T101" i="56"/>
  <c r="S101" i="56"/>
  <c r="R101" i="56"/>
  <c r="Q101" i="56"/>
  <c r="P101" i="56"/>
  <c r="O101" i="56"/>
  <c r="N101" i="56"/>
  <c r="O6" i="56" s="1" a="1"/>
  <c r="O6" i="56" s="1"/>
  <c r="M101" i="56"/>
  <c r="L101" i="56"/>
  <c r="K101" i="56"/>
  <c r="J101" i="56"/>
  <c r="I101" i="56"/>
  <c r="H101" i="56"/>
  <c r="G101" i="56"/>
  <c r="F101" i="56"/>
  <c r="E101" i="56"/>
  <c r="D101" i="56"/>
  <c r="C101" i="56"/>
  <c r="B101" i="56"/>
  <c r="X94" i="56"/>
  <c r="W94" i="56"/>
  <c r="T94" i="56"/>
  <c r="S94" i="56"/>
  <c r="R94" i="56"/>
  <c r="Q94" i="56"/>
  <c r="P94" i="56"/>
  <c r="O94" i="56"/>
  <c r="N94" i="56"/>
  <c r="M94" i="56"/>
  <c r="L94" i="56"/>
  <c r="K94" i="56"/>
  <c r="J94" i="56"/>
  <c r="I94" i="56"/>
  <c r="H94" i="56"/>
  <c r="G94" i="56"/>
  <c r="F94" i="56"/>
  <c r="E94" i="56"/>
  <c r="D94" i="56"/>
  <c r="C94" i="56"/>
  <c r="B94" i="56"/>
  <c r="X93" i="56"/>
  <c r="W93" i="56"/>
  <c r="V93" i="56"/>
  <c r="U93" i="56"/>
  <c r="T93" i="56"/>
  <c r="S93" i="56"/>
  <c r="R93" i="56"/>
  <c r="Q93" i="56"/>
  <c r="P93" i="56"/>
  <c r="O93" i="56"/>
  <c r="N93" i="56"/>
  <c r="M93" i="56"/>
  <c r="L93" i="56"/>
  <c r="K93" i="56"/>
  <c r="J93" i="56"/>
  <c r="I93" i="56"/>
  <c r="H93" i="56"/>
  <c r="G93" i="56"/>
  <c r="F93" i="56"/>
  <c r="E93" i="56"/>
  <c r="D93" i="56"/>
  <c r="C93" i="56"/>
  <c r="B93" i="56"/>
  <c r="X92" i="56"/>
  <c r="W92" i="56"/>
  <c r="T92" i="56"/>
  <c r="S92" i="56"/>
  <c r="R92" i="56"/>
  <c r="Q92" i="56"/>
  <c r="P92" i="56"/>
  <c r="O92" i="56"/>
  <c r="N92" i="56"/>
  <c r="N16" i="56" s="1" a="1"/>
  <c r="N16" i="56" s="1"/>
  <c r="M92" i="56"/>
  <c r="L92" i="56"/>
  <c r="K92" i="56"/>
  <c r="J92" i="56"/>
  <c r="I92" i="56"/>
  <c r="H92" i="56"/>
  <c r="G92" i="56"/>
  <c r="F92" i="56"/>
  <c r="E92" i="56"/>
  <c r="D92" i="56"/>
  <c r="C92" i="56"/>
  <c r="B92" i="56"/>
  <c r="X91" i="56"/>
  <c r="W91" i="56"/>
  <c r="V91" i="56"/>
  <c r="U91" i="56"/>
  <c r="T91" i="56"/>
  <c r="S91" i="56"/>
  <c r="R91" i="56"/>
  <c r="Q91" i="56"/>
  <c r="P91" i="56"/>
  <c r="O91" i="56"/>
  <c r="N91" i="56"/>
  <c r="M91" i="56"/>
  <c r="L91" i="56"/>
  <c r="K91" i="56"/>
  <c r="J91" i="56"/>
  <c r="I91" i="56"/>
  <c r="H91" i="56"/>
  <c r="G91" i="56"/>
  <c r="F91" i="56"/>
  <c r="E91" i="56"/>
  <c r="D91" i="56"/>
  <c r="C91" i="56"/>
  <c r="B91" i="56"/>
  <c r="X90" i="56"/>
  <c r="W90" i="56"/>
  <c r="T90" i="56"/>
  <c r="S90" i="56"/>
  <c r="R90" i="56"/>
  <c r="Q90" i="56"/>
  <c r="P90" i="56"/>
  <c r="O90" i="56"/>
  <c r="N90" i="56"/>
  <c r="M90" i="56"/>
  <c r="L90" i="56"/>
  <c r="K90" i="56"/>
  <c r="J90" i="56"/>
  <c r="I90" i="56"/>
  <c r="H90" i="56"/>
  <c r="G90" i="56"/>
  <c r="F90" i="56"/>
  <c r="E90" i="56"/>
  <c r="D90" i="56"/>
  <c r="C90" i="56"/>
  <c r="B90" i="56"/>
  <c r="X89" i="56"/>
  <c r="W89" i="56"/>
  <c r="V89" i="56"/>
  <c r="U89" i="56"/>
  <c r="T89" i="56"/>
  <c r="S89" i="56"/>
  <c r="R89" i="56"/>
  <c r="Q89" i="56"/>
  <c r="P89" i="56"/>
  <c r="O89" i="56"/>
  <c r="N89" i="56"/>
  <c r="M89" i="56"/>
  <c r="L89" i="56"/>
  <c r="K89" i="56"/>
  <c r="J89" i="56"/>
  <c r="I89" i="56"/>
  <c r="H89" i="56"/>
  <c r="G89" i="56"/>
  <c r="F89" i="56"/>
  <c r="E89" i="56"/>
  <c r="D89" i="56"/>
  <c r="C89" i="56"/>
  <c r="B89" i="56"/>
  <c r="X88" i="56"/>
  <c r="W88" i="56"/>
  <c r="T88" i="56"/>
  <c r="S88" i="56"/>
  <c r="R88" i="56"/>
  <c r="Q88" i="56"/>
  <c r="P88" i="56"/>
  <c r="O88" i="56"/>
  <c r="N88" i="56"/>
  <c r="M88" i="56"/>
  <c r="L88" i="56"/>
  <c r="K88" i="56"/>
  <c r="J88" i="56"/>
  <c r="I88" i="56"/>
  <c r="H88" i="56"/>
  <c r="G88" i="56"/>
  <c r="F88" i="56"/>
  <c r="E88" i="56"/>
  <c r="D88" i="56"/>
  <c r="C88" i="56"/>
  <c r="B88" i="56"/>
  <c r="X87" i="56"/>
  <c r="W87" i="56"/>
  <c r="V87" i="56"/>
  <c r="U87" i="56"/>
  <c r="T87" i="56"/>
  <c r="S87" i="56"/>
  <c r="R87" i="56"/>
  <c r="Q87" i="56"/>
  <c r="P87" i="56"/>
  <c r="O87" i="56"/>
  <c r="N87" i="56"/>
  <c r="M87" i="56"/>
  <c r="L87" i="56"/>
  <c r="K87" i="56"/>
  <c r="J87" i="56"/>
  <c r="I87" i="56"/>
  <c r="H87" i="56"/>
  <c r="G87" i="56"/>
  <c r="F87" i="56"/>
  <c r="E87" i="56"/>
  <c r="D87" i="56"/>
  <c r="C87" i="56"/>
  <c r="B87" i="56"/>
  <c r="X86" i="56"/>
  <c r="W86" i="56"/>
  <c r="V86" i="56"/>
  <c r="T86" i="56"/>
  <c r="S86" i="56"/>
  <c r="R86" i="56"/>
  <c r="Q86" i="56"/>
  <c r="P86" i="56"/>
  <c r="O86" i="56"/>
  <c r="N86" i="56"/>
  <c r="M86" i="56"/>
  <c r="L86" i="56"/>
  <c r="K86" i="56"/>
  <c r="J86" i="56"/>
  <c r="I86" i="56"/>
  <c r="H86" i="56"/>
  <c r="G86" i="56"/>
  <c r="F86" i="56"/>
  <c r="E86" i="56"/>
  <c r="D86" i="56"/>
  <c r="C86" i="56"/>
  <c r="B86" i="56"/>
  <c r="X85" i="56"/>
  <c r="W85" i="56"/>
  <c r="V85" i="56"/>
  <c r="U85" i="56"/>
  <c r="T85" i="56"/>
  <c r="S85" i="56"/>
  <c r="R85" i="56"/>
  <c r="Q85" i="56"/>
  <c r="P85" i="56"/>
  <c r="O85" i="56"/>
  <c r="N85" i="56"/>
  <c r="M85" i="56"/>
  <c r="L85" i="56"/>
  <c r="K85" i="56"/>
  <c r="J85" i="56"/>
  <c r="I85" i="56"/>
  <c r="H85" i="56"/>
  <c r="G85" i="56"/>
  <c r="F85" i="56"/>
  <c r="E85" i="56"/>
  <c r="D85" i="56"/>
  <c r="C85" i="56"/>
  <c r="B85" i="56"/>
  <c r="X84" i="56"/>
  <c r="W84" i="56"/>
  <c r="T84" i="56"/>
  <c r="S84" i="56"/>
  <c r="R84" i="56"/>
  <c r="Q84" i="56"/>
  <c r="P84" i="56"/>
  <c r="O84" i="56"/>
  <c r="N84" i="56"/>
  <c r="N8" i="56" s="1" a="1"/>
  <c r="N8" i="56" s="1"/>
  <c r="M84" i="56"/>
  <c r="L84" i="56"/>
  <c r="K84" i="56"/>
  <c r="J84" i="56"/>
  <c r="I84" i="56"/>
  <c r="H84" i="56"/>
  <c r="G84" i="56"/>
  <c r="F84" i="56"/>
  <c r="E84" i="56"/>
  <c r="D84" i="56"/>
  <c r="C84" i="56"/>
  <c r="B84" i="56"/>
  <c r="X83" i="56"/>
  <c r="W83" i="56"/>
  <c r="V83" i="56"/>
  <c r="U83" i="56"/>
  <c r="T83" i="56"/>
  <c r="S83" i="56"/>
  <c r="R83" i="56"/>
  <c r="Q83" i="56"/>
  <c r="P83" i="56"/>
  <c r="O83" i="56"/>
  <c r="N83" i="56"/>
  <c r="N7" i="56" s="1" a="1"/>
  <c r="N7" i="56" s="1"/>
  <c r="M83" i="56"/>
  <c r="L83" i="56"/>
  <c r="K83" i="56"/>
  <c r="J83" i="56"/>
  <c r="I83" i="56"/>
  <c r="H83" i="56"/>
  <c r="G83" i="56"/>
  <c r="F83" i="56"/>
  <c r="E83" i="56"/>
  <c r="D83" i="56"/>
  <c r="C83" i="56"/>
  <c r="B83" i="56"/>
  <c r="X82" i="56"/>
  <c r="W82" i="56"/>
  <c r="T82" i="56"/>
  <c r="S82" i="56"/>
  <c r="R82" i="56"/>
  <c r="Q82" i="56"/>
  <c r="P82" i="56"/>
  <c r="O82" i="56"/>
  <c r="N82" i="56"/>
  <c r="N6" i="56" s="1" a="1"/>
  <c r="N6" i="56" s="1"/>
  <c r="M82" i="56"/>
  <c r="L82" i="56"/>
  <c r="K82" i="56"/>
  <c r="J82" i="56"/>
  <c r="I82" i="56"/>
  <c r="H82" i="56"/>
  <c r="G82" i="56"/>
  <c r="F82" i="56"/>
  <c r="E82" i="56"/>
  <c r="D82" i="56"/>
  <c r="C82" i="56"/>
  <c r="B82" i="56"/>
  <c r="X75" i="56"/>
  <c r="W75" i="56"/>
  <c r="V75" i="56"/>
  <c r="T75" i="56"/>
  <c r="S75" i="56"/>
  <c r="R75" i="56"/>
  <c r="Q75" i="56"/>
  <c r="P75" i="56"/>
  <c r="O75" i="56"/>
  <c r="N75" i="56"/>
  <c r="M75" i="56"/>
  <c r="L75" i="56"/>
  <c r="K75" i="56"/>
  <c r="J75" i="56"/>
  <c r="I75" i="56"/>
  <c r="H75" i="56"/>
  <c r="G75" i="56"/>
  <c r="F75" i="56"/>
  <c r="E75" i="56"/>
  <c r="D75" i="56"/>
  <c r="C75" i="56"/>
  <c r="B75" i="56"/>
  <c r="X74" i="56"/>
  <c r="W74" i="56"/>
  <c r="V74" i="56"/>
  <c r="U74" i="56"/>
  <c r="T74" i="56"/>
  <c r="S74" i="56"/>
  <c r="R74" i="56"/>
  <c r="Q74" i="56"/>
  <c r="P74" i="56"/>
  <c r="O74" i="56"/>
  <c r="N74" i="56"/>
  <c r="M74" i="56"/>
  <c r="L74" i="56"/>
  <c r="K74" i="56"/>
  <c r="J74" i="56"/>
  <c r="I74" i="56"/>
  <c r="H74" i="56"/>
  <c r="G74" i="56"/>
  <c r="F74" i="56"/>
  <c r="E74" i="56"/>
  <c r="D74" i="56"/>
  <c r="C74" i="56"/>
  <c r="B74" i="56"/>
  <c r="X73" i="56"/>
  <c r="W73" i="56"/>
  <c r="T73" i="56"/>
  <c r="S73" i="56"/>
  <c r="R73" i="56"/>
  <c r="Q73" i="56"/>
  <c r="P73" i="56"/>
  <c r="O73" i="56"/>
  <c r="N73" i="56"/>
  <c r="M73" i="56"/>
  <c r="L73" i="56"/>
  <c r="K73" i="56"/>
  <c r="J73" i="56"/>
  <c r="I73" i="56"/>
  <c r="H73" i="56"/>
  <c r="G73" i="56"/>
  <c r="F73" i="56"/>
  <c r="E73" i="56"/>
  <c r="D73" i="56"/>
  <c r="C73" i="56"/>
  <c r="B73" i="56"/>
  <c r="X72" i="56"/>
  <c r="W72" i="56"/>
  <c r="V72" i="56"/>
  <c r="U72" i="56"/>
  <c r="T72" i="56"/>
  <c r="S72" i="56"/>
  <c r="R72" i="56"/>
  <c r="Q72" i="56"/>
  <c r="P72" i="56"/>
  <c r="O72" i="56"/>
  <c r="N72" i="56"/>
  <c r="M15" i="56" s="1" a="1"/>
  <c r="M15" i="56" s="1"/>
  <c r="M72" i="56"/>
  <c r="L72" i="56"/>
  <c r="K72" i="56"/>
  <c r="J72" i="56"/>
  <c r="I72" i="56"/>
  <c r="H72" i="56"/>
  <c r="G72" i="56"/>
  <c r="F72" i="56"/>
  <c r="E72" i="56"/>
  <c r="D72" i="56"/>
  <c r="C72" i="56"/>
  <c r="B72" i="56"/>
  <c r="X71" i="56"/>
  <c r="W71" i="56"/>
  <c r="T71" i="56"/>
  <c r="S71" i="56"/>
  <c r="R71" i="56"/>
  <c r="Q71" i="56"/>
  <c r="P71" i="56"/>
  <c r="O71" i="56"/>
  <c r="N71" i="56"/>
  <c r="M71" i="56"/>
  <c r="L71" i="56"/>
  <c r="K71" i="56"/>
  <c r="J71" i="56"/>
  <c r="I71" i="56"/>
  <c r="H71" i="56"/>
  <c r="G71" i="56"/>
  <c r="F71" i="56"/>
  <c r="E71" i="56"/>
  <c r="D71" i="56"/>
  <c r="C71" i="56"/>
  <c r="B71" i="56"/>
  <c r="X70" i="56"/>
  <c r="W70" i="56"/>
  <c r="V70" i="56"/>
  <c r="U70" i="56"/>
  <c r="T70" i="56"/>
  <c r="S70" i="56"/>
  <c r="R70" i="56"/>
  <c r="Q70" i="56"/>
  <c r="P70" i="56"/>
  <c r="O70" i="56"/>
  <c r="N70" i="56"/>
  <c r="M70" i="56"/>
  <c r="L70" i="56"/>
  <c r="K70" i="56"/>
  <c r="J70" i="56"/>
  <c r="I70" i="56"/>
  <c r="H70" i="56"/>
  <c r="G70" i="56"/>
  <c r="F70" i="56"/>
  <c r="E70" i="56"/>
  <c r="D70" i="56"/>
  <c r="C70" i="56"/>
  <c r="B70" i="56"/>
  <c r="X69" i="56"/>
  <c r="W69" i="56"/>
  <c r="T69" i="56"/>
  <c r="S69" i="56"/>
  <c r="R69" i="56"/>
  <c r="Q69" i="56"/>
  <c r="P69" i="56"/>
  <c r="O69" i="56"/>
  <c r="N69" i="56"/>
  <c r="M69" i="56"/>
  <c r="L69" i="56"/>
  <c r="K69" i="56"/>
  <c r="J69" i="56"/>
  <c r="I69" i="56"/>
  <c r="H69" i="56"/>
  <c r="G69" i="56"/>
  <c r="F69" i="56"/>
  <c r="E69" i="56"/>
  <c r="D69" i="56"/>
  <c r="C69" i="56"/>
  <c r="B69" i="56"/>
  <c r="X68" i="56"/>
  <c r="W68" i="56"/>
  <c r="V68" i="56"/>
  <c r="U68" i="56"/>
  <c r="T68" i="56"/>
  <c r="S68" i="56"/>
  <c r="R68" i="56"/>
  <c r="Q68" i="56"/>
  <c r="P68" i="56"/>
  <c r="O68" i="56"/>
  <c r="N68" i="56"/>
  <c r="M68" i="56"/>
  <c r="L68" i="56"/>
  <c r="K68" i="56"/>
  <c r="J68" i="56"/>
  <c r="I68" i="56"/>
  <c r="H68" i="56"/>
  <c r="G68" i="56"/>
  <c r="F68" i="56"/>
  <c r="E68" i="56"/>
  <c r="D68" i="56"/>
  <c r="C68" i="56"/>
  <c r="B68" i="56"/>
  <c r="X67" i="56"/>
  <c r="W67" i="56"/>
  <c r="T67" i="56"/>
  <c r="S67" i="56"/>
  <c r="R67" i="56"/>
  <c r="Q67" i="56"/>
  <c r="P67" i="56"/>
  <c r="O67" i="56"/>
  <c r="N67" i="56"/>
  <c r="M67" i="56"/>
  <c r="L67" i="56"/>
  <c r="K67" i="56"/>
  <c r="J67" i="56"/>
  <c r="I67" i="56"/>
  <c r="H67" i="56"/>
  <c r="G67" i="56"/>
  <c r="F67" i="56"/>
  <c r="E67" i="56"/>
  <c r="D67" i="56"/>
  <c r="C67" i="56"/>
  <c r="B67" i="56"/>
  <c r="X66" i="56"/>
  <c r="W66" i="56"/>
  <c r="V66" i="56"/>
  <c r="U66" i="56"/>
  <c r="T66" i="56"/>
  <c r="S66" i="56"/>
  <c r="R66" i="56"/>
  <c r="Q66" i="56"/>
  <c r="P66" i="56"/>
  <c r="O66" i="56"/>
  <c r="N66" i="56"/>
  <c r="M66" i="56"/>
  <c r="L66" i="56"/>
  <c r="K66" i="56"/>
  <c r="J66" i="56"/>
  <c r="I66" i="56"/>
  <c r="H66" i="56"/>
  <c r="G66" i="56"/>
  <c r="F66" i="56"/>
  <c r="E66" i="56"/>
  <c r="D66" i="56"/>
  <c r="C66" i="56"/>
  <c r="B66" i="56"/>
  <c r="X65" i="56"/>
  <c r="W65" i="56"/>
  <c r="T65" i="56"/>
  <c r="S65" i="56"/>
  <c r="R65" i="56"/>
  <c r="Q65" i="56"/>
  <c r="P65" i="56"/>
  <c r="O65" i="56"/>
  <c r="N65" i="56"/>
  <c r="M65" i="56"/>
  <c r="L65" i="56"/>
  <c r="K65" i="56"/>
  <c r="J65" i="56"/>
  <c r="I65" i="56"/>
  <c r="H65" i="56"/>
  <c r="G65" i="56"/>
  <c r="F65" i="56"/>
  <c r="E65" i="56"/>
  <c r="D65" i="56"/>
  <c r="C65" i="56"/>
  <c r="B65" i="56"/>
  <c r="X64" i="56"/>
  <c r="W64" i="56"/>
  <c r="V64" i="56"/>
  <c r="U64" i="56"/>
  <c r="T64" i="56"/>
  <c r="S64" i="56"/>
  <c r="R64" i="56"/>
  <c r="Q64" i="56"/>
  <c r="P64" i="56"/>
  <c r="O64" i="56"/>
  <c r="N64" i="56"/>
  <c r="M64" i="56"/>
  <c r="L64" i="56"/>
  <c r="K64" i="56"/>
  <c r="J64" i="56"/>
  <c r="I64" i="56"/>
  <c r="H64" i="56"/>
  <c r="G64" i="56"/>
  <c r="F64" i="56"/>
  <c r="E64" i="56"/>
  <c r="D64" i="56"/>
  <c r="C64" i="56"/>
  <c r="B64" i="56"/>
  <c r="X63" i="56"/>
  <c r="W63" i="56"/>
  <c r="T63" i="56"/>
  <c r="S63" i="56"/>
  <c r="R63" i="56"/>
  <c r="Q63" i="56"/>
  <c r="P63" i="56"/>
  <c r="O63" i="56"/>
  <c r="N63" i="56"/>
  <c r="M63" i="56"/>
  <c r="L63" i="56"/>
  <c r="K63" i="56"/>
  <c r="J63" i="56"/>
  <c r="I63" i="56"/>
  <c r="H63" i="56"/>
  <c r="G63" i="56"/>
  <c r="F63" i="56"/>
  <c r="E63" i="56"/>
  <c r="D63" i="56"/>
  <c r="C63" i="56"/>
  <c r="B63" i="56"/>
  <c r="X56" i="56"/>
  <c r="W56" i="56"/>
  <c r="T56" i="56"/>
  <c r="S56" i="56"/>
  <c r="R56" i="56"/>
  <c r="L18" i="56" s="1" a="1"/>
  <c r="L18" i="56" s="1"/>
  <c r="Q56" i="56"/>
  <c r="P56" i="56"/>
  <c r="O56" i="56"/>
  <c r="N56" i="56"/>
  <c r="M56" i="56"/>
  <c r="L56" i="56"/>
  <c r="K56" i="56"/>
  <c r="J56" i="56"/>
  <c r="I56" i="56"/>
  <c r="H56" i="56"/>
  <c r="G56" i="56"/>
  <c r="F56" i="56"/>
  <c r="E56" i="56"/>
  <c r="D56" i="56"/>
  <c r="C56" i="56"/>
  <c r="B56" i="56"/>
  <c r="X55" i="56"/>
  <c r="W55" i="56"/>
  <c r="V55" i="56"/>
  <c r="U55" i="56"/>
  <c r="T55" i="56"/>
  <c r="S55" i="56"/>
  <c r="R55" i="56"/>
  <c r="Q55" i="56"/>
  <c r="P55" i="56"/>
  <c r="O55" i="56"/>
  <c r="N55" i="56"/>
  <c r="M55" i="56"/>
  <c r="L55" i="56"/>
  <c r="K55" i="56"/>
  <c r="J55" i="56"/>
  <c r="I55" i="56"/>
  <c r="H55" i="56"/>
  <c r="G55" i="56"/>
  <c r="F55" i="56"/>
  <c r="E55" i="56"/>
  <c r="D55" i="56"/>
  <c r="C55" i="56"/>
  <c r="B55" i="56"/>
  <c r="X54" i="56"/>
  <c r="W54" i="56"/>
  <c r="T54" i="56"/>
  <c r="S54" i="56"/>
  <c r="R54" i="56"/>
  <c r="Q54" i="56"/>
  <c r="P54" i="56"/>
  <c r="O54" i="56"/>
  <c r="N54" i="56"/>
  <c r="M54" i="56"/>
  <c r="L54" i="56"/>
  <c r="K54" i="56"/>
  <c r="J54" i="56"/>
  <c r="I54" i="56"/>
  <c r="H54" i="56"/>
  <c r="G54" i="56"/>
  <c r="F54" i="56"/>
  <c r="E54" i="56"/>
  <c r="D54" i="56"/>
  <c r="C54" i="56"/>
  <c r="B54" i="56"/>
  <c r="X53" i="56"/>
  <c r="W53" i="56"/>
  <c r="V53" i="56"/>
  <c r="U53" i="56"/>
  <c r="T53" i="56"/>
  <c r="S53" i="56"/>
  <c r="R53" i="56"/>
  <c r="Q53" i="56"/>
  <c r="P53" i="56"/>
  <c r="O53" i="56"/>
  <c r="N53" i="56"/>
  <c r="M53" i="56"/>
  <c r="L53" i="56"/>
  <c r="K53" i="56"/>
  <c r="J53" i="56"/>
  <c r="I53" i="56"/>
  <c r="H53" i="56"/>
  <c r="G53" i="56"/>
  <c r="F53" i="56"/>
  <c r="E53" i="56"/>
  <c r="D53" i="56"/>
  <c r="C53" i="56"/>
  <c r="B53" i="56"/>
  <c r="X52" i="56"/>
  <c r="W52" i="56"/>
  <c r="T52" i="56"/>
  <c r="S52" i="56"/>
  <c r="R52" i="56"/>
  <c r="Q52" i="56"/>
  <c r="P52" i="56"/>
  <c r="O52" i="56"/>
  <c r="N52" i="56"/>
  <c r="M52" i="56"/>
  <c r="L52" i="56"/>
  <c r="K52" i="56"/>
  <c r="J52" i="56"/>
  <c r="I52" i="56"/>
  <c r="H52" i="56"/>
  <c r="G52" i="56"/>
  <c r="F52" i="56"/>
  <c r="E52" i="56"/>
  <c r="D52" i="56"/>
  <c r="C52" i="56"/>
  <c r="B52" i="56"/>
  <c r="X51" i="56"/>
  <c r="W51" i="56"/>
  <c r="V51" i="56"/>
  <c r="U51" i="56"/>
  <c r="T51" i="56"/>
  <c r="S51" i="56"/>
  <c r="R51" i="56"/>
  <c r="Q51" i="56"/>
  <c r="P51" i="56"/>
  <c r="O51" i="56"/>
  <c r="N51" i="56"/>
  <c r="M51" i="56"/>
  <c r="L51" i="56"/>
  <c r="K51" i="56"/>
  <c r="J51" i="56"/>
  <c r="I51" i="56"/>
  <c r="H51" i="56"/>
  <c r="G51" i="56"/>
  <c r="F51" i="56"/>
  <c r="E51" i="56"/>
  <c r="D51" i="56"/>
  <c r="C51" i="56"/>
  <c r="B51" i="56"/>
  <c r="X50" i="56"/>
  <c r="W50" i="56"/>
  <c r="T50" i="56"/>
  <c r="S50" i="56"/>
  <c r="R50" i="56"/>
  <c r="Q50" i="56"/>
  <c r="P50" i="56"/>
  <c r="O50" i="56"/>
  <c r="N50" i="56"/>
  <c r="M50" i="56"/>
  <c r="L50" i="56"/>
  <c r="K50" i="56"/>
  <c r="J50" i="56"/>
  <c r="I50" i="56"/>
  <c r="H50" i="56"/>
  <c r="G50" i="56"/>
  <c r="F50" i="56"/>
  <c r="E50" i="56"/>
  <c r="D50" i="56"/>
  <c r="C50" i="56"/>
  <c r="B50" i="56"/>
  <c r="X49" i="56"/>
  <c r="W49" i="56"/>
  <c r="V49" i="56"/>
  <c r="U49" i="56"/>
  <c r="T49" i="56"/>
  <c r="S49" i="56"/>
  <c r="R49" i="56"/>
  <c r="Q49" i="56"/>
  <c r="P49" i="56"/>
  <c r="O49" i="56"/>
  <c r="N49" i="56"/>
  <c r="M49" i="56"/>
  <c r="L49" i="56"/>
  <c r="K49" i="56"/>
  <c r="J49" i="56"/>
  <c r="I49" i="56"/>
  <c r="H49" i="56"/>
  <c r="G49" i="56"/>
  <c r="F49" i="56"/>
  <c r="E49" i="56"/>
  <c r="D49" i="56"/>
  <c r="C49" i="56"/>
  <c r="B49" i="56"/>
  <c r="X48" i="56"/>
  <c r="W48" i="56"/>
  <c r="V48" i="56"/>
  <c r="T48" i="56"/>
  <c r="S48" i="56"/>
  <c r="R48" i="56"/>
  <c r="Q48" i="56"/>
  <c r="P48" i="56"/>
  <c r="O48" i="56"/>
  <c r="N48" i="56"/>
  <c r="M48" i="56"/>
  <c r="L48" i="56"/>
  <c r="K48" i="56"/>
  <c r="J48" i="56"/>
  <c r="I48" i="56"/>
  <c r="H48" i="56"/>
  <c r="G48" i="56"/>
  <c r="F48" i="56"/>
  <c r="E48" i="56"/>
  <c r="D48" i="56"/>
  <c r="C48" i="56"/>
  <c r="B48" i="56"/>
  <c r="X47" i="56"/>
  <c r="W47" i="56"/>
  <c r="V47" i="56"/>
  <c r="U47" i="56"/>
  <c r="T47" i="56"/>
  <c r="S47" i="56"/>
  <c r="R47" i="56"/>
  <c r="Q47" i="56"/>
  <c r="P47" i="56"/>
  <c r="O47" i="56"/>
  <c r="N47" i="56"/>
  <c r="L9" i="56" s="1" a="1"/>
  <c r="L9" i="56" s="1"/>
  <c r="M47" i="56"/>
  <c r="L47" i="56"/>
  <c r="K47" i="56"/>
  <c r="J47" i="56"/>
  <c r="I47" i="56"/>
  <c r="H47" i="56"/>
  <c r="G47" i="56"/>
  <c r="F47" i="56"/>
  <c r="E47" i="56"/>
  <c r="D47" i="56"/>
  <c r="C47" i="56"/>
  <c r="B47" i="56"/>
  <c r="X46" i="56"/>
  <c r="W46" i="56"/>
  <c r="T46" i="56"/>
  <c r="S46" i="56"/>
  <c r="R46" i="56"/>
  <c r="Q46" i="56"/>
  <c r="P46" i="56"/>
  <c r="O46" i="56"/>
  <c r="N46" i="56"/>
  <c r="L8" i="56" s="1" a="1"/>
  <c r="L8" i="56" s="1"/>
  <c r="M46" i="56"/>
  <c r="L46" i="56"/>
  <c r="K46" i="56"/>
  <c r="J46" i="56"/>
  <c r="I46" i="56"/>
  <c r="H46" i="56"/>
  <c r="G46" i="56"/>
  <c r="F46" i="56"/>
  <c r="E46" i="56"/>
  <c r="D46" i="56"/>
  <c r="C46" i="56"/>
  <c r="B46" i="56"/>
  <c r="X45" i="56"/>
  <c r="W45" i="56"/>
  <c r="V45" i="56"/>
  <c r="U45" i="56"/>
  <c r="T45" i="56"/>
  <c r="S45" i="56"/>
  <c r="R45" i="56"/>
  <c r="Q45" i="56"/>
  <c r="P45" i="56"/>
  <c r="O45" i="56"/>
  <c r="N45" i="56"/>
  <c r="M45" i="56"/>
  <c r="L45" i="56"/>
  <c r="K45" i="56"/>
  <c r="J45" i="56"/>
  <c r="I45" i="56"/>
  <c r="H45" i="56"/>
  <c r="G45" i="56"/>
  <c r="F45" i="56"/>
  <c r="E45" i="56"/>
  <c r="D45" i="56"/>
  <c r="C45" i="56"/>
  <c r="B45" i="56"/>
  <c r="X44" i="56"/>
  <c r="W44" i="56"/>
  <c r="T44" i="56"/>
  <c r="S44" i="56"/>
  <c r="R44" i="56"/>
  <c r="L6" i="56" s="1" a="1"/>
  <c r="L6" i="56" s="1"/>
  <c r="Q44" i="56"/>
  <c r="P44" i="56"/>
  <c r="O44" i="56"/>
  <c r="N44" i="56"/>
  <c r="M44" i="56"/>
  <c r="L44" i="56"/>
  <c r="K44" i="56"/>
  <c r="J44" i="56"/>
  <c r="I44" i="56"/>
  <c r="H44" i="56"/>
  <c r="G44" i="56"/>
  <c r="F44" i="56"/>
  <c r="E44" i="56"/>
  <c r="D44" i="56"/>
  <c r="C44" i="56"/>
  <c r="B44" i="56"/>
  <c r="X37" i="56"/>
  <c r="W37" i="56"/>
  <c r="V37" i="56"/>
  <c r="T37" i="56"/>
  <c r="S37" i="56"/>
  <c r="R37" i="56"/>
  <c r="Q37" i="56"/>
  <c r="P37" i="56"/>
  <c r="O37" i="56"/>
  <c r="N37" i="56"/>
  <c r="M37" i="56"/>
  <c r="L37" i="56"/>
  <c r="K37" i="56"/>
  <c r="J37" i="56"/>
  <c r="I37" i="56"/>
  <c r="H37" i="56"/>
  <c r="G37" i="56"/>
  <c r="F37" i="56"/>
  <c r="E37" i="56"/>
  <c r="D37" i="56"/>
  <c r="C37" i="56"/>
  <c r="B37" i="56"/>
  <c r="X36" i="56"/>
  <c r="W36" i="56"/>
  <c r="V36" i="56"/>
  <c r="U36" i="56"/>
  <c r="T36" i="56"/>
  <c r="S36" i="56"/>
  <c r="R36" i="56"/>
  <c r="Q36" i="56"/>
  <c r="P36" i="56"/>
  <c r="O36" i="56"/>
  <c r="N36" i="56"/>
  <c r="K17" i="56" s="1" a="1"/>
  <c r="K17" i="56" s="1"/>
  <c r="M36" i="56"/>
  <c r="L36" i="56"/>
  <c r="K36" i="56"/>
  <c r="J36" i="56"/>
  <c r="I36" i="56"/>
  <c r="H36" i="56"/>
  <c r="G36" i="56"/>
  <c r="F36" i="56"/>
  <c r="E36" i="56"/>
  <c r="D36" i="56"/>
  <c r="C36" i="56"/>
  <c r="B36" i="56"/>
  <c r="X35" i="56"/>
  <c r="W35" i="56"/>
  <c r="T35" i="56"/>
  <c r="S35" i="56"/>
  <c r="R35" i="56"/>
  <c r="Q35" i="56"/>
  <c r="P35" i="56"/>
  <c r="O35" i="56"/>
  <c r="N35" i="56"/>
  <c r="M35" i="56"/>
  <c r="L35" i="56"/>
  <c r="K35" i="56"/>
  <c r="J35" i="56"/>
  <c r="I35" i="56"/>
  <c r="H35" i="56"/>
  <c r="G35" i="56"/>
  <c r="F35" i="56"/>
  <c r="E35" i="56"/>
  <c r="D35" i="56"/>
  <c r="C35" i="56"/>
  <c r="B35" i="56"/>
  <c r="X34" i="56"/>
  <c r="W34" i="56"/>
  <c r="V34" i="56"/>
  <c r="U34" i="56"/>
  <c r="T34" i="56"/>
  <c r="S34" i="56"/>
  <c r="R34" i="56"/>
  <c r="Q34" i="56"/>
  <c r="P34" i="56"/>
  <c r="O34" i="56"/>
  <c r="N34" i="56"/>
  <c r="M34" i="56"/>
  <c r="L34" i="56"/>
  <c r="K34" i="56"/>
  <c r="J34" i="56"/>
  <c r="I34" i="56"/>
  <c r="H34" i="56"/>
  <c r="G34" i="56"/>
  <c r="F34" i="56"/>
  <c r="E34" i="56"/>
  <c r="D34" i="56"/>
  <c r="C34" i="56"/>
  <c r="B34" i="56"/>
  <c r="X33" i="56"/>
  <c r="W33" i="56"/>
  <c r="T33" i="56"/>
  <c r="S33" i="56"/>
  <c r="R33" i="56"/>
  <c r="Q33" i="56"/>
  <c r="P33" i="56"/>
  <c r="O33" i="56"/>
  <c r="N33" i="56"/>
  <c r="M33" i="56"/>
  <c r="L33" i="56"/>
  <c r="K33" i="56"/>
  <c r="J33" i="56"/>
  <c r="I33" i="56"/>
  <c r="H33" i="56"/>
  <c r="G33" i="56"/>
  <c r="F33" i="56"/>
  <c r="E33" i="56"/>
  <c r="D33" i="56"/>
  <c r="C33" i="56"/>
  <c r="B33" i="56"/>
  <c r="X32" i="56"/>
  <c r="W32" i="56"/>
  <c r="V32" i="56"/>
  <c r="U32" i="56"/>
  <c r="T32" i="56"/>
  <c r="S32" i="56"/>
  <c r="R32" i="56"/>
  <c r="Q32" i="56"/>
  <c r="P32" i="56"/>
  <c r="O32" i="56"/>
  <c r="N32" i="56"/>
  <c r="M32" i="56"/>
  <c r="L32" i="56"/>
  <c r="K32" i="56"/>
  <c r="J32" i="56"/>
  <c r="I32" i="56"/>
  <c r="H32" i="56"/>
  <c r="G32" i="56"/>
  <c r="F32" i="56"/>
  <c r="E32" i="56"/>
  <c r="D32" i="56"/>
  <c r="C32" i="56"/>
  <c r="B32" i="56"/>
  <c r="X31" i="56"/>
  <c r="W31" i="56"/>
  <c r="T31" i="56"/>
  <c r="S31" i="56"/>
  <c r="R31" i="56"/>
  <c r="Q31" i="56"/>
  <c r="P31" i="56"/>
  <c r="O31" i="56"/>
  <c r="N31" i="56"/>
  <c r="M31" i="56"/>
  <c r="L31" i="56"/>
  <c r="K31" i="56"/>
  <c r="J31" i="56"/>
  <c r="I31" i="56"/>
  <c r="H31" i="56"/>
  <c r="G31" i="56"/>
  <c r="F31" i="56"/>
  <c r="E31" i="56"/>
  <c r="D31" i="56"/>
  <c r="C31" i="56"/>
  <c r="B31" i="56"/>
  <c r="X30" i="56"/>
  <c r="W30" i="56"/>
  <c r="V30" i="56"/>
  <c r="U30" i="56"/>
  <c r="T30" i="56"/>
  <c r="S30" i="56"/>
  <c r="R30" i="56"/>
  <c r="Q30" i="56"/>
  <c r="P30" i="56"/>
  <c r="O30" i="56"/>
  <c r="N30" i="56"/>
  <c r="M30" i="56"/>
  <c r="L30" i="56"/>
  <c r="K30" i="56"/>
  <c r="J30" i="56"/>
  <c r="I30" i="56"/>
  <c r="H30" i="56"/>
  <c r="G30" i="56"/>
  <c r="F30" i="56"/>
  <c r="E30" i="56"/>
  <c r="D30" i="56"/>
  <c r="C30" i="56"/>
  <c r="B30" i="56"/>
  <c r="X29" i="56"/>
  <c r="W29" i="56"/>
  <c r="U29" i="56"/>
  <c r="T29" i="56"/>
  <c r="S29" i="56"/>
  <c r="R29" i="56"/>
  <c r="Q29" i="56"/>
  <c r="P29" i="56"/>
  <c r="O29" i="56"/>
  <c r="N29" i="56"/>
  <c r="M29" i="56"/>
  <c r="L29" i="56"/>
  <c r="K29" i="56"/>
  <c r="J29" i="56"/>
  <c r="I29" i="56"/>
  <c r="H29" i="56"/>
  <c r="G29" i="56"/>
  <c r="F29" i="56"/>
  <c r="E29" i="56"/>
  <c r="D29" i="56"/>
  <c r="C29" i="56"/>
  <c r="B29" i="56"/>
  <c r="X28" i="56"/>
  <c r="W28" i="56"/>
  <c r="V28" i="56"/>
  <c r="U28" i="56"/>
  <c r="T28" i="56"/>
  <c r="S28" i="56"/>
  <c r="R28" i="56"/>
  <c r="Q28" i="56"/>
  <c r="P28" i="56"/>
  <c r="O28" i="56"/>
  <c r="N28" i="56"/>
  <c r="M28" i="56"/>
  <c r="L28" i="56"/>
  <c r="K28" i="56"/>
  <c r="J28" i="56"/>
  <c r="I28" i="56"/>
  <c r="H28" i="56"/>
  <c r="G28" i="56"/>
  <c r="F28" i="56"/>
  <c r="E28" i="56"/>
  <c r="D28" i="56"/>
  <c r="C28" i="56"/>
  <c r="B28" i="56"/>
  <c r="X27" i="56"/>
  <c r="W27" i="56"/>
  <c r="U27" i="56"/>
  <c r="T27" i="56"/>
  <c r="S27" i="56"/>
  <c r="R27" i="56"/>
  <c r="Q27" i="56"/>
  <c r="P27" i="56"/>
  <c r="O27" i="56"/>
  <c r="N27" i="56"/>
  <c r="M27" i="56"/>
  <c r="L27" i="56"/>
  <c r="K27" i="56"/>
  <c r="J27" i="56"/>
  <c r="I27" i="56"/>
  <c r="H27" i="56"/>
  <c r="G27" i="56"/>
  <c r="F27" i="56"/>
  <c r="E27" i="56"/>
  <c r="D27" i="56"/>
  <c r="C27" i="56"/>
  <c r="B27" i="56"/>
  <c r="X26" i="56"/>
  <c r="W26" i="56"/>
  <c r="V26" i="56"/>
  <c r="U26" i="56"/>
  <c r="T26" i="56"/>
  <c r="S26" i="56"/>
  <c r="R26" i="56"/>
  <c r="Q26" i="56"/>
  <c r="P26" i="56"/>
  <c r="O26" i="56"/>
  <c r="N26" i="56"/>
  <c r="M26" i="56"/>
  <c r="L26" i="56"/>
  <c r="K26" i="56"/>
  <c r="J26" i="56"/>
  <c r="I26" i="56"/>
  <c r="H26" i="56"/>
  <c r="G26" i="56"/>
  <c r="F26" i="56"/>
  <c r="E26" i="56"/>
  <c r="D26" i="56"/>
  <c r="C26" i="56"/>
  <c r="B26" i="56"/>
  <c r="X25" i="56"/>
  <c r="W25" i="56"/>
  <c r="V25" i="56"/>
  <c r="T25" i="56"/>
  <c r="S25" i="56"/>
  <c r="R25" i="56"/>
  <c r="Q25" i="56"/>
  <c r="P25" i="56"/>
  <c r="O25" i="56"/>
  <c r="N25" i="56"/>
  <c r="M25" i="56"/>
  <c r="L25" i="56"/>
  <c r="K25" i="56"/>
  <c r="J25" i="56"/>
  <c r="I25" i="56"/>
  <c r="H25" i="56"/>
  <c r="G25" i="56"/>
  <c r="F25" i="56"/>
  <c r="E25" i="56"/>
  <c r="D25" i="56"/>
  <c r="C25" i="56"/>
  <c r="B25" i="56"/>
  <c r="P18" i="56" a="1"/>
  <c r="P18" i="56" s="1"/>
  <c r="P6" i="56" a="1"/>
  <c r="P6" i="56" s="1"/>
  <c r="P4" i="55"/>
  <c r="C196" i="55"/>
  <c r="D196" i="55"/>
  <c r="E196" i="55"/>
  <c r="F196" i="55"/>
  <c r="G196" i="55"/>
  <c r="H196" i="55"/>
  <c r="I196" i="55"/>
  <c r="J196" i="55"/>
  <c r="K196" i="55"/>
  <c r="L196" i="55"/>
  <c r="M196" i="55"/>
  <c r="N196" i="55"/>
  <c r="O196" i="55"/>
  <c r="P196" i="55"/>
  <c r="Q196" i="55"/>
  <c r="R196" i="55"/>
  <c r="S196" i="55"/>
  <c r="T196" i="55"/>
  <c r="C197" i="55"/>
  <c r="D197" i="55"/>
  <c r="E197" i="55"/>
  <c r="F197" i="55"/>
  <c r="G197" i="55"/>
  <c r="H197" i="55"/>
  <c r="I197" i="55"/>
  <c r="J197" i="55"/>
  <c r="K197" i="55"/>
  <c r="L197" i="55"/>
  <c r="M197" i="55"/>
  <c r="N197" i="55"/>
  <c r="O197" i="55"/>
  <c r="P197" i="55"/>
  <c r="Q197" i="55"/>
  <c r="R197" i="55"/>
  <c r="S197" i="55"/>
  <c r="T197" i="55"/>
  <c r="C198" i="55"/>
  <c r="D198" i="55"/>
  <c r="E198" i="55"/>
  <c r="F198" i="55"/>
  <c r="G198" i="55"/>
  <c r="H198" i="55"/>
  <c r="I198" i="55"/>
  <c r="J198" i="55"/>
  <c r="K198" i="55"/>
  <c r="L198" i="55"/>
  <c r="M198" i="55"/>
  <c r="N198" i="55"/>
  <c r="O198" i="55"/>
  <c r="P198" i="55"/>
  <c r="Q198" i="55"/>
  <c r="R198" i="55"/>
  <c r="S198" i="55"/>
  <c r="T198" i="55"/>
  <c r="C199" i="55"/>
  <c r="D199" i="55"/>
  <c r="E199" i="55"/>
  <c r="F199" i="55"/>
  <c r="G199" i="55"/>
  <c r="H199" i="55"/>
  <c r="I199" i="55"/>
  <c r="J199" i="55"/>
  <c r="K199" i="55"/>
  <c r="L199" i="55"/>
  <c r="M199" i="55"/>
  <c r="N199" i="55"/>
  <c r="O199" i="55"/>
  <c r="P199" i="55"/>
  <c r="Q199" i="55"/>
  <c r="R199" i="55"/>
  <c r="S199" i="55"/>
  <c r="T199" i="55"/>
  <c r="C200" i="55"/>
  <c r="D200" i="55"/>
  <c r="E200" i="55"/>
  <c r="F200" i="55"/>
  <c r="G200" i="55"/>
  <c r="H200" i="55"/>
  <c r="I200" i="55"/>
  <c r="J200" i="55"/>
  <c r="K200" i="55"/>
  <c r="L200" i="55"/>
  <c r="M200" i="55"/>
  <c r="N200" i="55"/>
  <c r="O200" i="55"/>
  <c r="P200" i="55"/>
  <c r="Q200" i="55"/>
  <c r="R200" i="55"/>
  <c r="S200" i="55"/>
  <c r="T200" i="55"/>
  <c r="C201" i="55"/>
  <c r="D201" i="55"/>
  <c r="E201" i="55"/>
  <c r="F201" i="55"/>
  <c r="G201" i="55"/>
  <c r="H201" i="55"/>
  <c r="I201" i="55"/>
  <c r="J201" i="55"/>
  <c r="K201" i="55"/>
  <c r="L201" i="55"/>
  <c r="M201" i="55"/>
  <c r="N201" i="55"/>
  <c r="O201" i="55"/>
  <c r="P201" i="55"/>
  <c r="Q201" i="55"/>
  <c r="R201" i="55"/>
  <c r="S201" i="55"/>
  <c r="T201" i="55"/>
  <c r="C202" i="55"/>
  <c r="D202" i="55"/>
  <c r="E202" i="55"/>
  <c r="F202" i="55"/>
  <c r="G202" i="55"/>
  <c r="H202" i="55"/>
  <c r="I202" i="55"/>
  <c r="J202" i="55"/>
  <c r="K202" i="55"/>
  <c r="L202" i="55"/>
  <c r="M202" i="55"/>
  <c r="N202" i="55"/>
  <c r="O202" i="55"/>
  <c r="P202" i="55"/>
  <c r="Q202" i="55"/>
  <c r="R202" i="55"/>
  <c r="S202" i="55"/>
  <c r="T202" i="55"/>
  <c r="C203" i="55"/>
  <c r="D203" i="55"/>
  <c r="E203" i="55"/>
  <c r="F203" i="55"/>
  <c r="G203" i="55"/>
  <c r="H203" i="55"/>
  <c r="I203" i="55"/>
  <c r="J203" i="55"/>
  <c r="K203" i="55"/>
  <c r="L203" i="55"/>
  <c r="M203" i="55"/>
  <c r="N203" i="55"/>
  <c r="O203" i="55"/>
  <c r="P203" i="55"/>
  <c r="Q203" i="55"/>
  <c r="R203" i="55"/>
  <c r="S203" i="55"/>
  <c r="T203" i="55"/>
  <c r="C204" i="55"/>
  <c r="D204" i="55"/>
  <c r="E204" i="55"/>
  <c r="F204" i="55"/>
  <c r="G204" i="55"/>
  <c r="H204" i="55"/>
  <c r="I204" i="55"/>
  <c r="J204" i="55"/>
  <c r="K204" i="55"/>
  <c r="L204" i="55"/>
  <c r="M204" i="55"/>
  <c r="N204" i="55"/>
  <c r="O204" i="55"/>
  <c r="P204" i="55"/>
  <c r="Q204" i="55"/>
  <c r="R204" i="55"/>
  <c r="S204" i="55"/>
  <c r="T204" i="55"/>
  <c r="C205" i="55"/>
  <c r="D205" i="55"/>
  <c r="E205" i="55"/>
  <c r="F205" i="55"/>
  <c r="G205" i="55"/>
  <c r="H205" i="55"/>
  <c r="I205" i="55"/>
  <c r="J205" i="55"/>
  <c r="K205" i="55"/>
  <c r="L205" i="55"/>
  <c r="M205" i="55"/>
  <c r="N205" i="55"/>
  <c r="O205" i="55"/>
  <c r="P205" i="55"/>
  <c r="Q205" i="55"/>
  <c r="R205" i="55"/>
  <c r="S205" i="55"/>
  <c r="T205" i="55"/>
  <c r="C206" i="55"/>
  <c r="D206" i="55"/>
  <c r="E206" i="55"/>
  <c r="F206" i="55"/>
  <c r="G206" i="55"/>
  <c r="H206" i="55"/>
  <c r="I206" i="55"/>
  <c r="J206" i="55"/>
  <c r="K206" i="55"/>
  <c r="L206" i="55"/>
  <c r="M206" i="55"/>
  <c r="N206" i="55"/>
  <c r="O206" i="55"/>
  <c r="P206" i="55"/>
  <c r="Q206" i="55"/>
  <c r="R206" i="55"/>
  <c r="S206" i="55"/>
  <c r="T206" i="55"/>
  <c r="C207" i="55"/>
  <c r="D207" i="55"/>
  <c r="E207" i="55"/>
  <c r="F207" i="55"/>
  <c r="G207" i="55"/>
  <c r="H207" i="55"/>
  <c r="I207" i="55"/>
  <c r="J207" i="55"/>
  <c r="K207" i="55"/>
  <c r="L207" i="55"/>
  <c r="M207" i="55"/>
  <c r="N207" i="55"/>
  <c r="O207" i="55"/>
  <c r="P207" i="55"/>
  <c r="Q207" i="55"/>
  <c r="R207" i="55"/>
  <c r="S207" i="55"/>
  <c r="T207" i="55"/>
  <c r="C208" i="55"/>
  <c r="D208" i="55"/>
  <c r="E208" i="55"/>
  <c r="F208" i="55"/>
  <c r="G208" i="55"/>
  <c r="H208" i="55"/>
  <c r="I208" i="55"/>
  <c r="J208" i="55"/>
  <c r="K208" i="55"/>
  <c r="L208" i="55"/>
  <c r="M208" i="55"/>
  <c r="N208" i="55"/>
  <c r="O208" i="55"/>
  <c r="P208" i="55"/>
  <c r="Q208" i="55"/>
  <c r="R208" i="55"/>
  <c r="S208" i="55"/>
  <c r="T208" i="55"/>
  <c r="B197" i="55"/>
  <c r="B198" i="55"/>
  <c r="B199" i="55"/>
  <c r="B200" i="55"/>
  <c r="B201" i="55"/>
  <c r="B202" i="55"/>
  <c r="B203" i="55"/>
  <c r="B204" i="55"/>
  <c r="B205" i="55"/>
  <c r="B206" i="55"/>
  <c r="B207" i="55"/>
  <c r="B208" i="55"/>
  <c r="B196" i="55"/>
  <c r="B177" i="55"/>
  <c r="AR127" i="13"/>
  <c r="AR128" i="13"/>
  <c r="AR129" i="13"/>
  <c r="AR130" i="13"/>
  <c r="AR97" i="13"/>
  <c r="AR98" i="13"/>
  <c r="AR99" i="13"/>
  <c r="AR100" i="13"/>
  <c r="AS48" i="13"/>
  <c r="AS6" i="13" s="1"/>
  <c r="AS49" i="13"/>
  <c r="AS50" i="13"/>
  <c r="AS51" i="13"/>
  <c r="AS52" i="13"/>
  <c r="AS53" i="13"/>
  <c r="AS54" i="13"/>
  <c r="AS55" i="13"/>
  <c r="AS56" i="13"/>
  <c r="AS57" i="13"/>
  <c r="AS58" i="13"/>
  <c r="AS59" i="13"/>
  <c r="AS60" i="13"/>
  <c r="AS61" i="13"/>
  <c r="AS62" i="13"/>
  <c r="AS63" i="13"/>
  <c r="AS64" i="13"/>
  <c r="AS5" i="13" s="1"/>
  <c r="AS38" i="13"/>
  <c r="AS39" i="13"/>
  <c r="AS40" i="13"/>
  <c r="AS41" i="13"/>
  <c r="AR11" i="13"/>
  <c r="AR12" i="13"/>
  <c r="CV27" i="54"/>
  <c r="CW27" i="54"/>
  <c r="CX27" i="54"/>
  <c r="CV28" i="54"/>
  <c r="CW28" i="54"/>
  <c r="CX28" i="54"/>
  <c r="CV29" i="54"/>
  <c r="CW29" i="54"/>
  <c r="CX29" i="54"/>
  <c r="CV30" i="54"/>
  <c r="CW30" i="54"/>
  <c r="CX30" i="54"/>
  <c r="CV20" i="54"/>
  <c r="CV22" i="54" s="1"/>
  <c r="CV2" i="54" s="1" a="1"/>
  <c r="CV2" i="54" s="1"/>
  <c r="CW20" i="54"/>
  <c r="CW22" i="54" s="1"/>
  <c r="CW2" i="54" s="1" a="1"/>
  <c r="CW2" i="54" s="1"/>
  <c r="CX20" i="54"/>
  <c r="CX22" i="54" s="1"/>
  <c r="CX2" i="54" s="1" a="1"/>
  <c r="CX2" i="54" s="1"/>
  <c r="AJ2" i="47" a="1"/>
  <c r="AJ2" i="47" s="1"/>
  <c r="AJ14" i="47"/>
  <c r="AZ12" i="39" a="1"/>
  <c r="AZ12" i="39" s="1"/>
  <c r="BA12" i="39" a="1"/>
  <c r="BA12" i="39" s="1"/>
  <c r="BB12" i="39" a="1"/>
  <c r="BB12" i="39" s="1"/>
  <c r="AZ13" i="39"/>
  <c r="BA13" i="39"/>
  <c r="BB13" i="39"/>
  <c r="L14" i="56" l="1" a="1"/>
  <c r="L14" i="56" s="1"/>
  <c r="L13" i="56" a="1"/>
  <c r="L13" i="56" s="1"/>
  <c r="K13" i="56" a="1"/>
  <c r="K13" i="56" s="1"/>
  <c r="M11" i="56" a="1"/>
  <c r="M11" i="56" s="1"/>
  <c r="O9" i="56" a="1"/>
  <c r="O9" i="56" s="1"/>
  <c r="P8" i="56" a="1"/>
  <c r="P8" i="56" s="1"/>
  <c r="Y14" i="55" a="1"/>
  <c r="Y14" i="55" s="1"/>
  <c r="L10" i="56" a="1"/>
  <c r="L10" i="56" s="1"/>
  <c r="P7" i="56" a="1"/>
  <c r="P7" i="56" s="1"/>
  <c r="AT69" i="13"/>
  <c r="K10" i="56" a="1"/>
  <c r="K10" i="56" s="1"/>
  <c r="N12" i="56" a="1"/>
  <c r="N12" i="56" s="1"/>
  <c r="P14" i="56" a="1"/>
  <c r="P14" i="56" s="1"/>
  <c r="P12" i="56" a="1"/>
  <c r="P12" i="56" s="1"/>
  <c r="N10" i="56" a="1"/>
  <c r="N10" i="56" s="1"/>
  <c r="K8" i="56" a="1"/>
  <c r="K8" i="56" s="1"/>
  <c r="AS68" i="13"/>
  <c r="AW16" i="41" a="1"/>
  <c r="AW16" i="41" s="1"/>
  <c r="K12" i="56" a="1"/>
  <c r="K12" i="56" s="1"/>
  <c r="K16" i="56" a="1"/>
  <c r="K16" i="56" s="1"/>
  <c r="L11" i="56" a="1"/>
  <c r="L11" i="56" s="1"/>
  <c r="L15" i="56" a="1"/>
  <c r="L15" i="56" s="1"/>
  <c r="P11" i="56" a="1"/>
  <c r="P11" i="56" s="1"/>
  <c r="E209" i="55"/>
  <c r="Y7" i="55" a="1"/>
  <c r="Y7" i="55" s="1"/>
  <c r="Y15" i="55" a="1"/>
  <c r="Y15" i="55" s="1"/>
  <c r="K9" i="56" a="1"/>
  <c r="K9" i="56" s="1"/>
  <c r="M8" i="56" a="1"/>
  <c r="M8" i="56" s="1"/>
  <c r="M12" i="56" a="1"/>
  <c r="M12" i="56" s="1"/>
  <c r="N11" i="56" a="1"/>
  <c r="N11" i="56" s="1"/>
  <c r="O10" i="56" a="1"/>
  <c r="O10" i="56" s="1"/>
  <c r="O14" i="56" a="1"/>
  <c r="O14" i="56" s="1"/>
  <c r="O18" i="56" a="1"/>
  <c r="O18" i="56" s="1"/>
  <c r="P13" i="56" a="1"/>
  <c r="P13" i="56" s="1"/>
  <c r="P17" i="56" a="1"/>
  <c r="P17" i="56" s="1"/>
  <c r="M6" i="56" a="1"/>
  <c r="M6" i="56" s="1"/>
  <c r="M10" i="56" a="1"/>
  <c r="M10" i="56" s="1"/>
  <c r="M14" i="56" a="1"/>
  <c r="M14" i="56" s="1"/>
  <c r="M18" i="56" a="1"/>
  <c r="M18" i="56" s="1"/>
  <c r="N13" i="56" a="1"/>
  <c r="N13" i="56" s="1"/>
  <c r="N17" i="56" a="1"/>
  <c r="N17" i="56" s="1"/>
  <c r="O8" i="56" a="1"/>
  <c r="O8" i="56" s="1"/>
  <c r="O12" i="56" a="1"/>
  <c r="O12" i="56" s="1"/>
  <c r="P15" i="56" a="1"/>
  <c r="P15" i="56" s="1"/>
  <c r="Y16" i="55" a="1"/>
  <c r="Y16" i="55" s="1"/>
  <c r="Y8" i="55" a="1"/>
  <c r="Y8" i="55" s="1"/>
  <c r="O209" i="55"/>
  <c r="G209" i="55"/>
  <c r="Q209" i="55"/>
  <c r="M209" i="55"/>
  <c r="AW17" i="41" a="1"/>
  <c r="AW17" i="41" s="1"/>
  <c r="K14" i="56" a="1"/>
  <c r="K14" i="56" s="1"/>
  <c r="K18" i="56" a="1"/>
  <c r="K18" i="56" s="1"/>
  <c r="L17" i="56" a="1"/>
  <c r="L17" i="56" s="1"/>
  <c r="M16" i="56" a="1"/>
  <c r="M16" i="56" s="1"/>
  <c r="N15" i="56" a="1"/>
  <c r="N15" i="56" s="1"/>
  <c r="M7" i="56" a="1"/>
  <c r="M7" i="56" s="1"/>
  <c r="K7" i="56" a="1"/>
  <c r="K7" i="56" s="1"/>
  <c r="L7" i="56" a="1"/>
  <c r="L7" i="56" s="1"/>
  <c r="L12" i="56" a="1"/>
  <c r="L12" i="56" s="1"/>
  <c r="L16" i="56" a="1"/>
  <c r="L16" i="56" s="1"/>
  <c r="N9" i="56" a="1"/>
  <c r="N9" i="56" s="1"/>
  <c r="N14" i="56" a="1"/>
  <c r="N14" i="56" s="1"/>
  <c r="N18" i="56" a="1"/>
  <c r="N18" i="56" s="1"/>
  <c r="P16" i="56" a="1"/>
  <c r="P16" i="56" s="1"/>
  <c r="O16" i="56" a="1"/>
  <c r="O16" i="56" s="1"/>
  <c r="K6" i="56" a="1"/>
  <c r="K6" i="56" s="1"/>
  <c r="K11" i="56" a="1"/>
  <c r="K11" i="56" s="1"/>
  <c r="K15" i="56" a="1"/>
  <c r="K15" i="56" s="1"/>
  <c r="M9" i="56" a="1"/>
  <c r="M9" i="56" s="1"/>
  <c r="M13" i="56" a="1"/>
  <c r="M13" i="56" s="1"/>
  <c r="M17" i="56" a="1"/>
  <c r="M17" i="56" s="1"/>
  <c r="O7" i="56" a="1"/>
  <c r="O7" i="56" s="1"/>
  <c r="O11" i="56" a="1"/>
  <c r="O11" i="56" s="1"/>
  <c r="O15" i="56" a="1"/>
  <c r="O15" i="56" s="1"/>
  <c r="Y17" i="55" a="1"/>
  <c r="Y17" i="55" s="1"/>
  <c r="Y13" i="55" a="1"/>
  <c r="Y13" i="55" s="1"/>
  <c r="Y9" i="55" a="1"/>
  <c r="Y9" i="55" s="1"/>
  <c r="S209" i="55"/>
  <c r="K209" i="55"/>
  <c r="C209" i="55"/>
  <c r="Y11" i="55" a="1"/>
  <c r="Y11" i="55" s="1"/>
  <c r="R209" i="55"/>
  <c r="I209" i="55"/>
  <c r="Y12" i="55" a="1"/>
  <c r="Y12" i="55" s="1"/>
  <c r="Y18" i="55" a="1"/>
  <c r="Y18" i="55" s="1"/>
  <c r="Y10" i="55" a="1"/>
  <c r="Y10" i="55" s="1"/>
  <c r="Y6" i="55" a="1"/>
  <c r="Y6" i="55" s="1"/>
  <c r="AT70" i="13"/>
  <c r="AT67" i="13"/>
  <c r="AW18" i="41" a="1"/>
  <c r="AW18" i="41" s="1"/>
  <c r="AT68" i="13"/>
  <c r="J308" i="52"/>
  <c r="L209" i="55"/>
  <c r="T209" i="55"/>
  <c r="J209" i="55"/>
  <c r="D209" i="55"/>
  <c r="L314" i="52"/>
  <c r="J314" i="52"/>
  <c r="K311" i="52"/>
  <c r="M309" i="52"/>
  <c r="J70" i="52"/>
  <c r="AS69" i="13"/>
  <c r="AS67" i="13"/>
  <c r="AS70" i="13"/>
  <c r="L69" i="52"/>
  <c r="K69" i="52"/>
  <c r="L70" i="52"/>
  <c r="L311" i="52"/>
  <c r="L309" i="52"/>
  <c r="M314" i="52"/>
  <c r="J311" i="52"/>
  <c r="M313" i="52"/>
  <c r="L308" i="52"/>
  <c r="L312" i="52"/>
  <c r="J312" i="52"/>
  <c r="L310" i="52"/>
  <c r="M306" i="52"/>
  <c r="J310" i="52"/>
  <c r="M312" i="52"/>
  <c r="L316" i="52"/>
  <c r="J316" i="52"/>
  <c r="M310" i="52"/>
  <c r="M316" i="52"/>
  <c r="M308" i="52"/>
  <c r="M315" i="52"/>
  <c r="M307" i="52"/>
  <c r="K309" i="52"/>
  <c r="L315" i="52"/>
  <c r="L307" i="52"/>
  <c r="K315" i="52"/>
  <c r="K307" i="52"/>
  <c r="L313" i="52"/>
  <c r="K313" i="52"/>
  <c r="J306" i="52"/>
  <c r="K306" i="52"/>
  <c r="L237" i="52"/>
  <c r="K237" i="52"/>
  <c r="L68" i="52"/>
  <c r="J68" i="52"/>
  <c r="L67" i="52"/>
  <c r="K67" i="52"/>
  <c r="V31" i="56"/>
  <c r="V69" i="56"/>
  <c r="V107" i="56"/>
  <c r="V52" i="56"/>
  <c r="V63" i="56"/>
  <c r="V90" i="56"/>
  <c r="V101" i="56"/>
  <c r="V128" i="56"/>
  <c r="V35" i="56"/>
  <c r="V46" i="56"/>
  <c r="V73" i="56"/>
  <c r="V84" i="56"/>
  <c r="V111" i="56"/>
  <c r="V122" i="56"/>
  <c r="V29" i="56"/>
  <c r="V56" i="56"/>
  <c r="V67" i="56"/>
  <c r="V94" i="56"/>
  <c r="V50" i="56"/>
  <c r="V88" i="56"/>
  <c r="V27" i="56"/>
  <c r="V33" i="56"/>
  <c r="V44" i="56"/>
  <c r="V71" i="56"/>
  <c r="V82" i="56"/>
  <c r="V54" i="56"/>
  <c r="V65" i="56"/>
  <c r="V92" i="56"/>
  <c r="B38" i="56"/>
  <c r="D133" i="56"/>
  <c r="L133" i="56"/>
  <c r="T133" i="56"/>
  <c r="C114" i="56"/>
  <c r="G57" i="56"/>
  <c r="S57" i="56"/>
  <c r="I133" i="56"/>
  <c r="Q133" i="56"/>
  <c r="X38" i="56"/>
  <c r="C57" i="56"/>
  <c r="P57" i="56"/>
  <c r="G133" i="56"/>
  <c r="O133" i="56"/>
  <c r="W133" i="56"/>
  <c r="H133" i="56"/>
  <c r="P133" i="56"/>
  <c r="E95" i="56"/>
  <c r="H38" i="56"/>
  <c r="J38" i="56"/>
  <c r="R38" i="56"/>
  <c r="I57" i="56"/>
  <c r="Q57" i="56"/>
  <c r="N57" i="56"/>
  <c r="K114" i="56"/>
  <c r="S114" i="56"/>
  <c r="I38" i="56"/>
  <c r="Q38" i="56"/>
  <c r="B57" i="56"/>
  <c r="J57" i="56"/>
  <c r="R57" i="56"/>
  <c r="O57" i="56"/>
  <c r="W57" i="56"/>
  <c r="D114" i="56"/>
  <c r="L114" i="56"/>
  <c r="T114" i="56"/>
  <c r="M38" i="56"/>
  <c r="K57" i="56"/>
  <c r="F57" i="56"/>
  <c r="C95" i="56"/>
  <c r="K95" i="56"/>
  <c r="S95" i="56"/>
  <c r="D95" i="56"/>
  <c r="L95" i="56"/>
  <c r="T95" i="56"/>
  <c r="C38" i="56"/>
  <c r="K38" i="56"/>
  <c r="S38" i="56"/>
  <c r="D57" i="56"/>
  <c r="L57" i="56"/>
  <c r="T57" i="56"/>
  <c r="X57" i="56"/>
  <c r="W76" i="56"/>
  <c r="F114" i="56"/>
  <c r="N114" i="56"/>
  <c r="W114" i="56"/>
  <c r="H57" i="56"/>
  <c r="G76" i="56"/>
  <c r="O76" i="56"/>
  <c r="M95" i="56"/>
  <c r="E38" i="56"/>
  <c r="C133" i="56"/>
  <c r="K133" i="56"/>
  <c r="S133" i="56"/>
  <c r="U122" i="56"/>
  <c r="U103" i="56"/>
  <c r="U84" i="56"/>
  <c r="U65" i="56"/>
  <c r="U124" i="56"/>
  <c r="U105" i="56"/>
  <c r="U86" i="56"/>
  <c r="U130" i="56"/>
  <c r="U111" i="56"/>
  <c r="U92" i="56"/>
  <c r="U73" i="56"/>
  <c r="D38" i="56"/>
  <c r="L38" i="56"/>
  <c r="T38" i="56"/>
  <c r="E57" i="56"/>
  <c r="M57" i="56"/>
  <c r="X76" i="56"/>
  <c r="U67" i="56"/>
  <c r="F95" i="56"/>
  <c r="N95" i="56"/>
  <c r="W95" i="56"/>
  <c r="G114" i="56"/>
  <c r="O114" i="56"/>
  <c r="X114" i="56"/>
  <c r="B114" i="56"/>
  <c r="J114" i="56"/>
  <c r="R114" i="56"/>
  <c r="U101" i="56"/>
  <c r="U82" i="56"/>
  <c r="U63" i="56"/>
  <c r="U120" i="56"/>
  <c r="U44" i="56"/>
  <c r="U88" i="56"/>
  <c r="U126" i="56"/>
  <c r="U50" i="56"/>
  <c r="U107" i="56"/>
  <c r="U31" i="56"/>
  <c r="U75" i="56"/>
  <c r="U132" i="56"/>
  <c r="U113" i="56"/>
  <c r="U37" i="56"/>
  <c r="U94" i="56"/>
  <c r="U25" i="56"/>
  <c r="U56" i="56"/>
  <c r="H76" i="56"/>
  <c r="P76" i="56"/>
  <c r="G95" i="56"/>
  <c r="O95" i="56"/>
  <c r="X95" i="56"/>
  <c r="H114" i="56"/>
  <c r="P114" i="56"/>
  <c r="U109" i="56"/>
  <c r="U90" i="56"/>
  <c r="U71" i="56"/>
  <c r="U128" i="56"/>
  <c r="U52" i="56"/>
  <c r="F38" i="56"/>
  <c r="N38" i="56"/>
  <c r="I76" i="56"/>
  <c r="Q76" i="56"/>
  <c r="H95" i="56"/>
  <c r="P95" i="56"/>
  <c r="I114" i="56"/>
  <c r="Q114" i="56"/>
  <c r="B133" i="56"/>
  <c r="J133" i="56"/>
  <c r="R133" i="56"/>
  <c r="P38" i="56"/>
  <c r="G38" i="56"/>
  <c r="O38" i="56"/>
  <c r="W38" i="56"/>
  <c r="U48" i="56"/>
  <c r="U54" i="56"/>
  <c r="B76" i="56"/>
  <c r="J76" i="56"/>
  <c r="R76" i="56"/>
  <c r="I95" i="56"/>
  <c r="Q95" i="56"/>
  <c r="C76" i="56"/>
  <c r="K76" i="56"/>
  <c r="S76" i="56"/>
  <c r="E76" i="56"/>
  <c r="M76" i="56"/>
  <c r="F76" i="56"/>
  <c r="N76" i="56"/>
  <c r="B95" i="56"/>
  <c r="J95" i="56"/>
  <c r="R95" i="56"/>
  <c r="X133" i="56"/>
  <c r="U46" i="56"/>
  <c r="D76" i="56"/>
  <c r="L76" i="56"/>
  <c r="T76" i="56"/>
  <c r="E133" i="56"/>
  <c r="M133" i="56"/>
  <c r="U35" i="56"/>
  <c r="U69" i="56"/>
  <c r="E114" i="56"/>
  <c r="M114" i="56"/>
  <c r="F133" i="56"/>
  <c r="N133" i="56"/>
  <c r="N209" i="55"/>
  <c r="F209" i="55"/>
  <c r="P209" i="55"/>
  <c r="H209" i="55"/>
  <c r="B209" i="55"/>
  <c r="AV12" i="41" a="1"/>
  <c r="AV12" i="41" s="1"/>
  <c r="AV13" i="41" a="1"/>
  <c r="AV13" i="41" s="1"/>
  <c r="AV14" i="41" a="1"/>
  <c r="AV14" i="41" s="1"/>
  <c r="AU12" i="41" a="1"/>
  <c r="AU12" i="41" s="1"/>
  <c r="AU13" i="41" a="1"/>
  <c r="AU13" i="41" s="1"/>
  <c r="AU14" i="41" a="1"/>
  <c r="AU14" i="41" s="1"/>
  <c r="AU101" i="41"/>
  <c r="AU102" i="41"/>
  <c r="AU103" i="41"/>
  <c r="AU104" i="41"/>
  <c r="AU105" i="41"/>
  <c r="AU106" i="41"/>
  <c r="AU107" i="41"/>
  <c r="AU108" i="41"/>
  <c r="AU109" i="41"/>
  <c r="AU110" i="41"/>
  <c r="AU111" i="41"/>
  <c r="AU112" i="41"/>
  <c r="AU113" i="41"/>
  <c r="AU114" i="41"/>
  <c r="AU115" i="41"/>
  <c r="AU116" i="41"/>
  <c r="AU117" i="41"/>
  <c r="AU118" i="41"/>
  <c r="AU119" i="41"/>
  <c r="AU127" i="41"/>
  <c r="AU128" i="41"/>
  <c r="AU129" i="41"/>
  <c r="AU130" i="41"/>
  <c r="AV257" i="41"/>
  <c r="AV175" i="41" s="1"/>
  <c r="AV256" i="41"/>
  <c r="AV174" i="41" s="1"/>
  <c r="AV255" i="41"/>
  <c r="AV173" i="41" s="1"/>
  <c r="AV254" i="41"/>
  <c r="AV172" i="41" s="1"/>
  <c r="AV230" i="41"/>
  <c r="AV149" i="41" s="1"/>
  <c r="AV229" i="41"/>
  <c r="AV148" i="41" s="1"/>
  <c r="AV228" i="41"/>
  <c r="AV147" i="41" s="1"/>
  <c r="AV227" i="41"/>
  <c r="AV146" i="41" s="1"/>
  <c r="AV123" i="41"/>
  <c r="AV122" i="41"/>
  <c r="AV101" i="41"/>
  <c r="AV102" i="41"/>
  <c r="AV103" i="41"/>
  <c r="AV104" i="41"/>
  <c r="AV105" i="41"/>
  <c r="AV106" i="41"/>
  <c r="AV107" i="41"/>
  <c r="AV108" i="41"/>
  <c r="AV109" i="41"/>
  <c r="AV110" i="41"/>
  <c r="AV111" i="41"/>
  <c r="AV112" i="41"/>
  <c r="AV113" i="41"/>
  <c r="AV114" i="41"/>
  <c r="AV115" i="41"/>
  <c r="AV116" i="41"/>
  <c r="AV117" i="41"/>
  <c r="AV118" i="41"/>
  <c r="AV119" i="41"/>
  <c r="AV120" i="41"/>
  <c r="AV127" i="41"/>
  <c r="AV128" i="41"/>
  <c r="AV129" i="41"/>
  <c r="AV130" i="41"/>
  <c r="AV131" i="41"/>
  <c r="AV132" i="41"/>
  <c r="AV133" i="41"/>
  <c r="AV134" i="41"/>
  <c r="AV135" i="41"/>
  <c r="AV136" i="41"/>
  <c r="AV137" i="41"/>
  <c r="AV138" i="41"/>
  <c r="AV139" i="41"/>
  <c r="AV140" i="41"/>
  <c r="AV141" i="41"/>
  <c r="AV142" i="41"/>
  <c r="AV143" i="41"/>
  <c r="AV144" i="41"/>
  <c r="AV145" i="41"/>
  <c r="AV153" i="41"/>
  <c r="AV154" i="41"/>
  <c r="AV155" i="41"/>
  <c r="AV156" i="41"/>
  <c r="AV157" i="41"/>
  <c r="AV158" i="41"/>
  <c r="AV159" i="41"/>
  <c r="AV160" i="41"/>
  <c r="AV161" i="41"/>
  <c r="AV162" i="41"/>
  <c r="AV163" i="41"/>
  <c r="AV164" i="41"/>
  <c r="AV165" i="41"/>
  <c r="AV166" i="41"/>
  <c r="AV167" i="41"/>
  <c r="AV168" i="41"/>
  <c r="AV169" i="41"/>
  <c r="AV170" i="41"/>
  <c r="AV171" i="41"/>
  <c r="AV121" i="41"/>
  <c r="AV9" i="42" a="1"/>
  <c r="AV9" i="42" s="1"/>
  <c r="AV10" i="42" s="1"/>
  <c r="AV11" i="42"/>
  <c r="AV13" i="42" a="1"/>
  <c r="AV13" i="42" s="1"/>
  <c r="AV14" i="42" a="1"/>
  <c r="AV14" i="42" s="1"/>
  <c r="AV15" i="42" a="1"/>
  <c r="AV15" i="42" s="1"/>
  <c r="AV16" i="42" a="1"/>
  <c r="AV16" i="42" s="1"/>
  <c r="AI2" i="47" a="1"/>
  <c r="AI2" i="47" s="1"/>
  <c r="AI14" i="47"/>
  <c r="AU257" i="41"/>
  <c r="AU175" i="41" s="1"/>
  <c r="AU256" i="41"/>
  <c r="AU174" i="41" s="1"/>
  <c r="AU255" i="41"/>
  <c r="AU173" i="41" s="1"/>
  <c r="AU254" i="41"/>
  <c r="AU172" i="41" s="1"/>
  <c r="AU230" i="41"/>
  <c r="AU149" i="41" s="1"/>
  <c r="AU229" i="41"/>
  <c r="AU148" i="41" s="1"/>
  <c r="AU228" i="41"/>
  <c r="AU147" i="41" s="1"/>
  <c r="AU227" i="41"/>
  <c r="AU146" i="41" s="1"/>
  <c r="AU123" i="41"/>
  <c r="AU122" i="41"/>
  <c r="AU121" i="41"/>
  <c r="AU120" i="41"/>
  <c r="AU131" i="41"/>
  <c r="AU132" i="41"/>
  <c r="AU133" i="41"/>
  <c r="AU134" i="41"/>
  <c r="AU135" i="41"/>
  <c r="AU136" i="41"/>
  <c r="AU137" i="41"/>
  <c r="AU138" i="41"/>
  <c r="AU139" i="41"/>
  <c r="AU140" i="41"/>
  <c r="AU141" i="41"/>
  <c r="AU142" i="41"/>
  <c r="AU143" i="41"/>
  <c r="AU144" i="41"/>
  <c r="AU145" i="41"/>
  <c r="AU153" i="41"/>
  <c r="AU154" i="41"/>
  <c r="AU155" i="41"/>
  <c r="AU156" i="41"/>
  <c r="AU157" i="41"/>
  <c r="AU158" i="41"/>
  <c r="AU159" i="41"/>
  <c r="AU160" i="41"/>
  <c r="AU161" i="41"/>
  <c r="AU162" i="41"/>
  <c r="AU163" i="41"/>
  <c r="AU164" i="41"/>
  <c r="AU165" i="41"/>
  <c r="AU166" i="41"/>
  <c r="AU167" i="41"/>
  <c r="AU168" i="41"/>
  <c r="AU169" i="41"/>
  <c r="AU170" i="41"/>
  <c r="AU171" i="41"/>
  <c r="AU9" i="42" a="1"/>
  <c r="AU9" i="42" s="1"/>
  <c r="AU10" i="42" s="1"/>
  <c r="AU11" i="42"/>
  <c r="AU13" i="42" a="1"/>
  <c r="AU13" i="42" s="1"/>
  <c r="AU14" i="42" a="1"/>
  <c r="AU14" i="42" s="1"/>
  <c r="AU15" i="42" a="1"/>
  <c r="AU15" i="42" s="1"/>
  <c r="AU16" i="42" a="1"/>
  <c r="AU16" i="42" s="1"/>
  <c r="K19" i="56" l="1" a="1"/>
  <c r="K19" i="56" s="1"/>
  <c r="AU17" i="41" a="1"/>
  <c r="AU17" i="41" s="1"/>
  <c r="AV16" i="41" a="1"/>
  <c r="AV16" i="41" s="1"/>
  <c r="M19" i="56" a="1"/>
  <c r="M19" i="56" s="1"/>
  <c r="O19" i="56" a="1"/>
  <c r="O19" i="56" s="1"/>
  <c r="Y19" i="55" a="1"/>
  <c r="Y19" i="55" s="1"/>
  <c r="AV18" i="41" a="1"/>
  <c r="AV18" i="41" s="1"/>
  <c r="L19" i="56" a="1"/>
  <c r="L19" i="56" s="1"/>
  <c r="N19" i="56" a="1"/>
  <c r="N19" i="56" s="1"/>
  <c r="P19" i="56" a="1"/>
  <c r="P19" i="56" s="1"/>
  <c r="AU16" i="41" a="1"/>
  <c r="AU16" i="41" s="1"/>
  <c r="AU18" i="41" a="1"/>
  <c r="AU18" i="41" s="1"/>
  <c r="AV17" i="41" a="1"/>
  <c r="AV17" i="41" s="1"/>
  <c r="V38" i="56"/>
  <c r="V114" i="56"/>
  <c r="V95" i="56"/>
  <c r="V57" i="56"/>
  <c r="V76" i="56"/>
  <c r="V133" i="56"/>
  <c r="U38" i="56"/>
  <c r="U95" i="56"/>
  <c r="U133" i="56"/>
  <c r="U114" i="56"/>
  <c r="U57" i="56"/>
  <c r="U76" i="56"/>
  <c r="AQ127" i="13"/>
  <c r="AQ128" i="13"/>
  <c r="AQ129" i="13"/>
  <c r="AQ130" i="13"/>
  <c r="AQ97" i="13"/>
  <c r="AQ98" i="13"/>
  <c r="AQ99" i="13"/>
  <c r="AQ100" i="13"/>
  <c r="AR48" i="13"/>
  <c r="AR6" i="13" s="1"/>
  <c r="AR49" i="13"/>
  <c r="AR50" i="13"/>
  <c r="AR51" i="13"/>
  <c r="AR52" i="13"/>
  <c r="AR53" i="13"/>
  <c r="AR54" i="13"/>
  <c r="AR55" i="13"/>
  <c r="AR56" i="13"/>
  <c r="AR57" i="13"/>
  <c r="AR58" i="13"/>
  <c r="AR59" i="13"/>
  <c r="AR60" i="13"/>
  <c r="AR61" i="13"/>
  <c r="AR62" i="13"/>
  <c r="AR63" i="13"/>
  <c r="AR64" i="13"/>
  <c r="AR5" i="13" s="1"/>
  <c r="AR38" i="13"/>
  <c r="AR39" i="13"/>
  <c r="AR40" i="13"/>
  <c r="AR41" i="13"/>
  <c r="AQ11" i="13"/>
  <c r="AQ12" i="13"/>
  <c r="H66" i="52"/>
  <c r="K66" i="52"/>
  <c r="H64" i="52"/>
  <c r="J64" i="52"/>
  <c r="H65" i="52"/>
  <c r="K65" i="52"/>
  <c r="H287" i="52"/>
  <c r="J287" i="52"/>
  <c r="H288" i="52"/>
  <c r="K288" i="52"/>
  <c r="H235" i="52"/>
  <c r="I235" i="52"/>
  <c r="J235" i="52" s="1"/>
  <c r="H236" i="52"/>
  <c r="I236" i="52"/>
  <c r="K236" i="52" s="1"/>
  <c r="C177" i="55"/>
  <c r="D177" i="55"/>
  <c r="E177" i="55"/>
  <c r="F177" i="55"/>
  <c r="G177" i="55"/>
  <c r="H177" i="55"/>
  <c r="I177" i="55"/>
  <c r="J177" i="55"/>
  <c r="K177" i="55"/>
  <c r="L177" i="55"/>
  <c r="M177" i="55"/>
  <c r="N177" i="55"/>
  <c r="O177" i="55"/>
  <c r="P177" i="55"/>
  <c r="Q177" i="55"/>
  <c r="R177" i="55"/>
  <c r="S177" i="55"/>
  <c r="T177" i="55"/>
  <c r="C178" i="55"/>
  <c r="D178" i="55"/>
  <c r="E178" i="55"/>
  <c r="F178" i="55"/>
  <c r="G178" i="55"/>
  <c r="H178" i="55"/>
  <c r="I178" i="55"/>
  <c r="J178" i="55"/>
  <c r="K178" i="55"/>
  <c r="L178" i="55"/>
  <c r="M178" i="55"/>
  <c r="N178" i="55"/>
  <c r="O178" i="55"/>
  <c r="P178" i="55"/>
  <c r="Q178" i="55"/>
  <c r="R178" i="55"/>
  <c r="S178" i="55"/>
  <c r="T178" i="55"/>
  <c r="C179" i="55"/>
  <c r="D179" i="55"/>
  <c r="E179" i="55"/>
  <c r="F179" i="55"/>
  <c r="G179" i="55"/>
  <c r="H179" i="55"/>
  <c r="I179" i="55"/>
  <c r="J179" i="55"/>
  <c r="K179" i="55"/>
  <c r="L179" i="55"/>
  <c r="M179" i="55"/>
  <c r="N179" i="55"/>
  <c r="O179" i="55"/>
  <c r="P179" i="55"/>
  <c r="Q179" i="55"/>
  <c r="R179" i="55"/>
  <c r="S179" i="55"/>
  <c r="T179" i="55"/>
  <c r="C180" i="55"/>
  <c r="D180" i="55"/>
  <c r="E180" i="55"/>
  <c r="F180" i="55"/>
  <c r="G180" i="55"/>
  <c r="H180" i="55"/>
  <c r="I180" i="55"/>
  <c r="J180" i="55"/>
  <c r="K180" i="55"/>
  <c r="L180" i="55"/>
  <c r="M180" i="55"/>
  <c r="N180" i="55"/>
  <c r="O180" i="55"/>
  <c r="P180" i="55"/>
  <c r="Q180" i="55"/>
  <c r="R180" i="55"/>
  <c r="S180" i="55"/>
  <c r="T180" i="55"/>
  <c r="C181" i="55"/>
  <c r="D181" i="55"/>
  <c r="E181" i="55"/>
  <c r="F181" i="55"/>
  <c r="G181" i="55"/>
  <c r="H181" i="55"/>
  <c r="I181" i="55"/>
  <c r="J181" i="55"/>
  <c r="K181" i="55"/>
  <c r="L181" i="55"/>
  <c r="M181" i="55"/>
  <c r="N181" i="55"/>
  <c r="O181" i="55"/>
  <c r="P181" i="55"/>
  <c r="Q181" i="55"/>
  <c r="R181" i="55"/>
  <c r="S181" i="55"/>
  <c r="T181" i="55"/>
  <c r="C182" i="55"/>
  <c r="D182" i="55"/>
  <c r="E182" i="55"/>
  <c r="F182" i="55"/>
  <c r="G182" i="55"/>
  <c r="H182" i="55"/>
  <c r="I182" i="55"/>
  <c r="J182" i="55"/>
  <c r="K182" i="55"/>
  <c r="L182" i="55"/>
  <c r="M182" i="55"/>
  <c r="N182" i="55"/>
  <c r="O182" i="55"/>
  <c r="P182" i="55"/>
  <c r="Q182" i="55"/>
  <c r="R182" i="55"/>
  <c r="S182" i="55"/>
  <c r="T182" i="55"/>
  <c r="C183" i="55"/>
  <c r="D183" i="55"/>
  <c r="E183" i="55"/>
  <c r="F183" i="55"/>
  <c r="G183" i="55"/>
  <c r="H183" i="55"/>
  <c r="I183" i="55"/>
  <c r="J183" i="55"/>
  <c r="K183" i="55"/>
  <c r="L183" i="55"/>
  <c r="M183" i="55"/>
  <c r="N183" i="55"/>
  <c r="O183" i="55"/>
  <c r="P183" i="55"/>
  <c r="Q183" i="55"/>
  <c r="R183" i="55"/>
  <c r="S183" i="55"/>
  <c r="T183" i="55"/>
  <c r="C184" i="55"/>
  <c r="D184" i="55"/>
  <c r="E184" i="55"/>
  <c r="F184" i="55"/>
  <c r="G184" i="55"/>
  <c r="H184" i="55"/>
  <c r="I184" i="55"/>
  <c r="J184" i="55"/>
  <c r="K184" i="55"/>
  <c r="L184" i="55"/>
  <c r="M184" i="55"/>
  <c r="N184" i="55"/>
  <c r="O184" i="55"/>
  <c r="P184" i="55"/>
  <c r="Q184" i="55"/>
  <c r="R184" i="55"/>
  <c r="S184" i="55"/>
  <c r="T184" i="55"/>
  <c r="C185" i="55"/>
  <c r="D185" i="55"/>
  <c r="E185" i="55"/>
  <c r="F185" i="55"/>
  <c r="G185" i="55"/>
  <c r="H185" i="55"/>
  <c r="I185" i="55"/>
  <c r="J185" i="55"/>
  <c r="K185" i="55"/>
  <c r="L185" i="55"/>
  <c r="M185" i="55"/>
  <c r="N185" i="55"/>
  <c r="O185" i="55"/>
  <c r="P185" i="55"/>
  <c r="Q185" i="55"/>
  <c r="R185" i="55"/>
  <c r="S185" i="55"/>
  <c r="T185" i="55"/>
  <c r="C186" i="55"/>
  <c r="D186" i="55"/>
  <c r="E186" i="55"/>
  <c r="F186" i="55"/>
  <c r="G186" i="55"/>
  <c r="H186" i="55"/>
  <c r="I186" i="55"/>
  <c r="J186" i="55"/>
  <c r="K186" i="55"/>
  <c r="L186" i="55"/>
  <c r="M186" i="55"/>
  <c r="N186" i="55"/>
  <c r="O186" i="55"/>
  <c r="P186" i="55"/>
  <c r="Q186" i="55"/>
  <c r="R186" i="55"/>
  <c r="S186" i="55"/>
  <c r="T186" i="55"/>
  <c r="C187" i="55"/>
  <c r="D187" i="55"/>
  <c r="E187" i="55"/>
  <c r="F187" i="55"/>
  <c r="G187" i="55"/>
  <c r="H187" i="55"/>
  <c r="I187" i="55"/>
  <c r="J187" i="55"/>
  <c r="K187" i="55"/>
  <c r="L187" i="55"/>
  <c r="M187" i="55"/>
  <c r="N187" i="55"/>
  <c r="O187" i="55"/>
  <c r="P187" i="55"/>
  <c r="Q187" i="55"/>
  <c r="R187" i="55"/>
  <c r="S187" i="55"/>
  <c r="T187" i="55"/>
  <c r="C188" i="55"/>
  <c r="D188" i="55"/>
  <c r="E188" i="55"/>
  <c r="F188" i="55"/>
  <c r="G188" i="55"/>
  <c r="H188" i="55"/>
  <c r="I188" i="55"/>
  <c r="J188" i="55"/>
  <c r="K188" i="55"/>
  <c r="L188" i="55"/>
  <c r="M188" i="55"/>
  <c r="N188" i="55"/>
  <c r="O188" i="55"/>
  <c r="P188" i="55"/>
  <c r="Q188" i="55"/>
  <c r="R188" i="55"/>
  <c r="S188" i="55"/>
  <c r="T188" i="55"/>
  <c r="C189" i="55"/>
  <c r="D189" i="55"/>
  <c r="E189" i="55"/>
  <c r="F189" i="55"/>
  <c r="G189" i="55"/>
  <c r="H189" i="55"/>
  <c r="I189" i="55"/>
  <c r="J189" i="55"/>
  <c r="K189" i="55"/>
  <c r="L189" i="55"/>
  <c r="M189" i="55"/>
  <c r="N189" i="55"/>
  <c r="O189" i="55"/>
  <c r="P189" i="55"/>
  <c r="Q189" i="55"/>
  <c r="R189" i="55"/>
  <c r="S189" i="55"/>
  <c r="T189" i="55"/>
  <c r="B178" i="55"/>
  <c r="B179" i="55"/>
  <c r="B180" i="55"/>
  <c r="B181" i="55"/>
  <c r="B182" i="55"/>
  <c r="B183" i="55"/>
  <c r="B184" i="55"/>
  <c r="B185" i="55"/>
  <c r="B186" i="55"/>
  <c r="B187" i="55"/>
  <c r="B188" i="55"/>
  <c r="B189" i="55"/>
  <c r="C158" i="55"/>
  <c r="D158" i="55"/>
  <c r="E158" i="55"/>
  <c r="F158" i="55"/>
  <c r="G158" i="55"/>
  <c r="H158" i="55"/>
  <c r="I158" i="55"/>
  <c r="J158" i="55"/>
  <c r="K158" i="55"/>
  <c r="L158" i="55"/>
  <c r="M158" i="55"/>
  <c r="N158" i="55"/>
  <c r="O158" i="55"/>
  <c r="P158" i="55"/>
  <c r="Q158" i="55"/>
  <c r="R158" i="55"/>
  <c r="S158" i="55"/>
  <c r="T158" i="55"/>
  <c r="C159" i="55"/>
  <c r="D159" i="55"/>
  <c r="E159" i="55"/>
  <c r="F159" i="55"/>
  <c r="G159" i="55"/>
  <c r="H159" i="55"/>
  <c r="I159" i="55"/>
  <c r="J159" i="55"/>
  <c r="K159" i="55"/>
  <c r="L159" i="55"/>
  <c r="M159" i="55"/>
  <c r="N159" i="55"/>
  <c r="O159" i="55"/>
  <c r="P159" i="55"/>
  <c r="Q159" i="55"/>
  <c r="R159" i="55"/>
  <c r="S159" i="55"/>
  <c r="T159" i="55"/>
  <c r="C160" i="55"/>
  <c r="D160" i="55"/>
  <c r="E160" i="55"/>
  <c r="F160" i="55"/>
  <c r="G160" i="55"/>
  <c r="H160" i="55"/>
  <c r="I160" i="55"/>
  <c r="J160" i="55"/>
  <c r="K160" i="55"/>
  <c r="L160" i="55"/>
  <c r="M160" i="55"/>
  <c r="N160" i="55"/>
  <c r="O160" i="55"/>
  <c r="P160" i="55"/>
  <c r="Q160" i="55"/>
  <c r="R160" i="55"/>
  <c r="S160" i="55"/>
  <c r="T160" i="55"/>
  <c r="C161" i="55"/>
  <c r="D161" i="55"/>
  <c r="E161" i="55"/>
  <c r="F161" i="55"/>
  <c r="G161" i="55"/>
  <c r="H161" i="55"/>
  <c r="I161" i="55"/>
  <c r="J161" i="55"/>
  <c r="K161" i="55"/>
  <c r="L161" i="55"/>
  <c r="M161" i="55"/>
  <c r="N161" i="55"/>
  <c r="O161" i="55"/>
  <c r="P161" i="55"/>
  <c r="Q161" i="55"/>
  <c r="R161" i="55"/>
  <c r="S161" i="55"/>
  <c r="T161" i="55"/>
  <c r="C162" i="55"/>
  <c r="D162" i="55"/>
  <c r="E162" i="55"/>
  <c r="F162" i="55"/>
  <c r="G162" i="55"/>
  <c r="H162" i="55"/>
  <c r="I162" i="55"/>
  <c r="J162" i="55"/>
  <c r="K162" i="55"/>
  <c r="L162" i="55"/>
  <c r="M162" i="55"/>
  <c r="N162" i="55"/>
  <c r="O162" i="55"/>
  <c r="P162" i="55"/>
  <c r="Q162" i="55"/>
  <c r="R162" i="55"/>
  <c r="S162" i="55"/>
  <c r="T162" i="55"/>
  <c r="C163" i="55"/>
  <c r="D163" i="55"/>
  <c r="E163" i="55"/>
  <c r="F163" i="55"/>
  <c r="G163" i="55"/>
  <c r="H163" i="55"/>
  <c r="I163" i="55"/>
  <c r="J163" i="55"/>
  <c r="K163" i="55"/>
  <c r="L163" i="55"/>
  <c r="M163" i="55"/>
  <c r="N163" i="55"/>
  <c r="O163" i="55"/>
  <c r="P163" i="55"/>
  <c r="Q163" i="55"/>
  <c r="R163" i="55"/>
  <c r="S163" i="55"/>
  <c r="T163" i="55"/>
  <c r="C164" i="55"/>
  <c r="D164" i="55"/>
  <c r="E164" i="55"/>
  <c r="F164" i="55"/>
  <c r="G164" i="55"/>
  <c r="H164" i="55"/>
  <c r="I164" i="55"/>
  <c r="J164" i="55"/>
  <c r="K164" i="55"/>
  <c r="L164" i="55"/>
  <c r="M164" i="55"/>
  <c r="N164" i="55"/>
  <c r="O164" i="55"/>
  <c r="P164" i="55"/>
  <c r="Q164" i="55"/>
  <c r="R164" i="55"/>
  <c r="S164" i="55"/>
  <c r="T164" i="55"/>
  <c r="C165" i="55"/>
  <c r="D165" i="55"/>
  <c r="E165" i="55"/>
  <c r="F165" i="55"/>
  <c r="G165" i="55"/>
  <c r="H165" i="55"/>
  <c r="I165" i="55"/>
  <c r="J165" i="55"/>
  <c r="K165" i="55"/>
  <c r="L165" i="55"/>
  <c r="M165" i="55"/>
  <c r="N165" i="55"/>
  <c r="O165" i="55"/>
  <c r="P165" i="55"/>
  <c r="Q165" i="55"/>
  <c r="R165" i="55"/>
  <c r="S165" i="55"/>
  <c r="T165" i="55"/>
  <c r="C166" i="55"/>
  <c r="D166" i="55"/>
  <c r="E166" i="55"/>
  <c r="F166" i="55"/>
  <c r="G166" i="55"/>
  <c r="H166" i="55"/>
  <c r="I166" i="55"/>
  <c r="J166" i="55"/>
  <c r="K166" i="55"/>
  <c r="L166" i="55"/>
  <c r="M166" i="55"/>
  <c r="N166" i="55"/>
  <c r="O166" i="55"/>
  <c r="P166" i="55"/>
  <c r="Q166" i="55"/>
  <c r="R166" i="55"/>
  <c r="S166" i="55"/>
  <c r="T166" i="55"/>
  <c r="C167" i="55"/>
  <c r="D167" i="55"/>
  <c r="E167" i="55"/>
  <c r="F167" i="55"/>
  <c r="G167" i="55"/>
  <c r="H167" i="55"/>
  <c r="I167" i="55"/>
  <c r="J167" i="55"/>
  <c r="K167" i="55"/>
  <c r="L167" i="55"/>
  <c r="M167" i="55"/>
  <c r="N167" i="55"/>
  <c r="O167" i="55"/>
  <c r="P167" i="55"/>
  <c r="Q167" i="55"/>
  <c r="R167" i="55"/>
  <c r="S167" i="55"/>
  <c r="T167" i="55"/>
  <c r="C168" i="55"/>
  <c r="D168" i="55"/>
  <c r="E168" i="55"/>
  <c r="F168" i="55"/>
  <c r="G168" i="55"/>
  <c r="H168" i="55"/>
  <c r="I168" i="55"/>
  <c r="J168" i="55"/>
  <c r="K168" i="55"/>
  <c r="L168" i="55"/>
  <c r="M168" i="55"/>
  <c r="N168" i="55"/>
  <c r="O168" i="55"/>
  <c r="P168" i="55"/>
  <c r="Q168" i="55"/>
  <c r="R168" i="55"/>
  <c r="S168" i="55"/>
  <c r="T168" i="55"/>
  <c r="C169" i="55"/>
  <c r="D169" i="55"/>
  <c r="E169" i="55"/>
  <c r="F169" i="55"/>
  <c r="G169" i="55"/>
  <c r="H169" i="55"/>
  <c r="I169" i="55"/>
  <c r="J169" i="55"/>
  <c r="K169" i="55"/>
  <c r="L169" i="55"/>
  <c r="M169" i="55"/>
  <c r="N169" i="55"/>
  <c r="O169" i="55"/>
  <c r="P169" i="55"/>
  <c r="Q169" i="55"/>
  <c r="R169" i="55"/>
  <c r="S169" i="55"/>
  <c r="T169" i="55"/>
  <c r="C170" i="55"/>
  <c r="D170" i="55"/>
  <c r="E170" i="55"/>
  <c r="F170" i="55"/>
  <c r="G170" i="55"/>
  <c r="H170" i="55"/>
  <c r="I170" i="55"/>
  <c r="J170" i="55"/>
  <c r="K170" i="55"/>
  <c r="L170" i="55"/>
  <c r="M170" i="55"/>
  <c r="N170" i="55"/>
  <c r="O170" i="55"/>
  <c r="P170" i="55"/>
  <c r="Q170" i="55"/>
  <c r="R170" i="55"/>
  <c r="S170" i="55"/>
  <c r="T170" i="55"/>
  <c r="B159" i="55"/>
  <c r="B160" i="55"/>
  <c r="B161" i="55"/>
  <c r="B162" i="55"/>
  <c r="B163" i="55"/>
  <c r="B164" i="55"/>
  <c r="B165" i="55"/>
  <c r="B166" i="55"/>
  <c r="B167" i="55"/>
  <c r="B168" i="55"/>
  <c r="B169" i="55"/>
  <c r="B170" i="55"/>
  <c r="B158" i="55"/>
  <c r="C139" i="55"/>
  <c r="D139" i="55"/>
  <c r="E139" i="55"/>
  <c r="F139" i="55"/>
  <c r="G139" i="55"/>
  <c r="H139" i="55"/>
  <c r="I139" i="55"/>
  <c r="J139" i="55"/>
  <c r="K139" i="55"/>
  <c r="L139" i="55"/>
  <c r="M139" i="55"/>
  <c r="N139" i="55"/>
  <c r="O139" i="55"/>
  <c r="P139" i="55"/>
  <c r="Q139" i="55"/>
  <c r="R139" i="55"/>
  <c r="S139" i="55"/>
  <c r="T139" i="55"/>
  <c r="C140" i="55"/>
  <c r="D140" i="55"/>
  <c r="E140" i="55"/>
  <c r="F140" i="55"/>
  <c r="G140" i="55"/>
  <c r="H140" i="55"/>
  <c r="I140" i="55"/>
  <c r="J140" i="55"/>
  <c r="K140" i="55"/>
  <c r="L140" i="55"/>
  <c r="M140" i="55"/>
  <c r="N140" i="55"/>
  <c r="O140" i="55"/>
  <c r="P140" i="55"/>
  <c r="Q140" i="55"/>
  <c r="R140" i="55"/>
  <c r="S140" i="55"/>
  <c r="T140" i="55"/>
  <c r="C141" i="55"/>
  <c r="D141" i="55"/>
  <c r="E141" i="55"/>
  <c r="F141" i="55"/>
  <c r="G141" i="55"/>
  <c r="H141" i="55"/>
  <c r="I141" i="55"/>
  <c r="J141" i="55"/>
  <c r="K141" i="55"/>
  <c r="L141" i="55"/>
  <c r="M141" i="55"/>
  <c r="N141" i="55"/>
  <c r="O141" i="55"/>
  <c r="P141" i="55"/>
  <c r="Q141" i="55"/>
  <c r="R141" i="55"/>
  <c r="S141" i="55"/>
  <c r="T141" i="55"/>
  <c r="C142" i="55"/>
  <c r="D142" i="55"/>
  <c r="E142" i="55"/>
  <c r="F142" i="55"/>
  <c r="G142" i="55"/>
  <c r="H142" i="55"/>
  <c r="I142" i="55"/>
  <c r="J142" i="55"/>
  <c r="K142" i="55"/>
  <c r="L142" i="55"/>
  <c r="M142" i="55"/>
  <c r="N142" i="55"/>
  <c r="O142" i="55"/>
  <c r="P142" i="55"/>
  <c r="Q142" i="55"/>
  <c r="R142" i="55"/>
  <c r="S142" i="55"/>
  <c r="T142" i="55"/>
  <c r="C143" i="55"/>
  <c r="D143" i="55"/>
  <c r="E143" i="55"/>
  <c r="F143" i="55"/>
  <c r="G143" i="55"/>
  <c r="H143" i="55"/>
  <c r="I143" i="55"/>
  <c r="J143" i="55"/>
  <c r="K143" i="55"/>
  <c r="L143" i="55"/>
  <c r="M143" i="55"/>
  <c r="N143" i="55"/>
  <c r="O143" i="55"/>
  <c r="P143" i="55"/>
  <c r="Q143" i="55"/>
  <c r="R143" i="55"/>
  <c r="S143" i="55"/>
  <c r="T143" i="55"/>
  <c r="C144" i="55"/>
  <c r="D144" i="55"/>
  <c r="E144" i="55"/>
  <c r="F144" i="55"/>
  <c r="G144" i="55"/>
  <c r="H144" i="55"/>
  <c r="I144" i="55"/>
  <c r="J144" i="55"/>
  <c r="K144" i="55"/>
  <c r="L144" i="55"/>
  <c r="M144" i="55"/>
  <c r="N144" i="55"/>
  <c r="O144" i="55"/>
  <c r="P144" i="55"/>
  <c r="Q144" i="55"/>
  <c r="R144" i="55"/>
  <c r="S144" i="55"/>
  <c r="T144" i="55"/>
  <c r="C145" i="55"/>
  <c r="D145" i="55"/>
  <c r="E145" i="55"/>
  <c r="F145" i="55"/>
  <c r="G145" i="55"/>
  <c r="H145" i="55"/>
  <c r="I145" i="55"/>
  <c r="J145" i="55"/>
  <c r="K145" i="55"/>
  <c r="L145" i="55"/>
  <c r="M145" i="55"/>
  <c r="N145" i="55"/>
  <c r="O145" i="55"/>
  <c r="P145" i="55"/>
  <c r="Q145" i="55"/>
  <c r="R145" i="55"/>
  <c r="S145" i="55"/>
  <c r="T145" i="55"/>
  <c r="C146" i="55"/>
  <c r="D146" i="55"/>
  <c r="E146" i="55"/>
  <c r="F146" i="55"/>
  <c r="G146" i="55"/>
  <c r="H146" i="55"/>
  <c r="I146" i="55"/>
  <c r="J146" i="55"/>
  <c r="K146" i="55"/>
  <c r="L146" i="55"/>
  <c r="M146" i="55"/>
  <c r="N146" i="55"/>
  <c r="O146" i="55"/>
  <c r="P146" i="55"/>
  <c r="Q146" i="55"/>
  <c r="R146" i="55"/>
  <c r="S146" i="55"/>
  <c r="T146" i="55"/>
  <c r="C147" i="55"/>
  <c r="D147" i="55"/>
  <c r="E147" i="55"/>
  <c r="F147" i="55"/>
  <c r="G147" i="55"/>
  <c r="H147" i="55"/>
  <c r="I147" i="55"/>
  <c r="J147" i="55"/>
  <c r="K147" i="55"/>
  <c r="L147" i="55"/>
  <c r="M147" i="55"/>
  <c r="N147" i="55"/>
  <c r="O147" i="55"/>
  <c r="P147" i="55"/>
  <c r="Q147" i="55"/>
  <c r="R147" i="55"/>
  <c r="S147" i="55"/>
  <c r="T147" i="55"/>
  <c r="C148" i="55"/>
  <c r="D148" i="55"/>
  <c r="E148" i="55"/>
  <c r="F148" i="55"/>
  <c r="G148" i="55"/>
  <c r="H148" i="55"/>
  <c r="I148" i="55"/>
  <c r="J148" i="55"/>
  <c r="K148" i="55"/>
  <c r="L148" i="55"/>
  <c r="M148" i="55"/>
  <c r="N148" i="55"/>
  <c r="O148" i="55"/>
  <c r="P148" i="55"/>
  <c r="Q148" i="55"/>
  <c r="R148" i="55"/>
  <c r="S148" i="55"/>
  <c r="T148" i="55"/>
  <c r="C149" i="55"/>
  <c r="D149" i="55"/>
  <c r="E149" i="55"/>
  <c r="F149" i="55"/>
  <c r="G149" i="55"/>
  <c r="H149" i="55"/>
  <c r="I149" i="55"/>
  <c r="J149" i="55"/>
  <c r="K149" i="55"/>
  <c r="L149" i="55"/>
  <c r="M149" i="55"/>
  <c r="N149" i="55"/>
  <c r="O149" i="55"/>
  <c r="P149" i="55"/>
  <c r="Q149" i="55"/>
  <c r="R149" i="55"/>
  <c r="S149" i="55"/>
  <c r="T149" i="55"/>
  <c r="C150" i="55"/>
  <c r="D150" i="55"/>
  <c r="E150" i="55"/>
  <c r="F150" i="55"/>
  <c r="G150" i="55"/>
  <c r="H150" i="55"/>
  <c r="I150" i="55"/>
  <c r="J150" i="55"/>
  <c r="K150" i="55"/>
  <c r="L150" i="55"/>
  <c r="M150" i="55"/>
  <c r="N150" i="55"/>
  <c r="O150" i="55"/>
  <c r="P150" i="55"/>
  <c r="Q150" i="55"/>
  <c r="R150" i="55"/>
  <c r="S150" i="55"/>
  <c r="T150" i="55"/>
  <c r="C151" i="55"/>
  <c r="D151" i="55"/>
  <c r="E151" i="55"/>
  <c r="F151" i="55"/>
  <c r="G151" i="55"/>
  <c r="H151" i="55"/>
  <c r="I151" i="55"/>
  <c r="J151" i="55"/>
  <c r="K151" i="55"/>
  <c r="L151" i="55"/>
  <c r="M151" i="55"/>
  <c r="N151" i="55"/>
  <c r="O151" i="55"/>
  <c r="P151" i="55"/>
  <c r="Q151" i="55"/>
  <c r="R151" i="55"/>
  <c r="S151" i="55"/>
  <c r="T151" i="55"/>
  <c r="B140" i="55"/>
  <c r="B141" i="55"/>
  <c r="B142" i="55"/>
  <c r="B143" i="55"/>
  <c r="B144" i="55"/>
  <c r="B145" i="55"/>
  <c r="B146" i="55"/>
  <c r="B147" i="55"/>
  <c r="B148" i="55"/>
  <c r="B149" i="55"/>
  <c r="B150" i="55"/>
  <c r="B151" i="55"/>
  <c r="B139" i="55"/>
  <c r="C120" i="55"/>
  <c r="D120" i="55"/>
  <c r="E120" i="55"/>
  <c r="F120" i="55"/>
  <c r="G120" i="55"/>
  <c r="H120" i="55"/>
  <c r="I120" i="55"/>
  <c r="J120" i="55"/>
  <c r="K120" i="55"/>
  <c r="L120" i="55"/>
  <c r="M120" i="55"/>
  <c r="N120" i="55"/>
  <c r="O120" i="55"/>
  <c r="P120" i="55"/>
  <c r="Q120" i="55"/>
  <c r="R120" i="55"/>
  <c r="S120" i="55"/>
  <c r="T120" i="55"/>
  <c r="C121" i="55"/>
  <c r="D121" i="55"/>
  <c r="E121" i="55"/>
  <c r="F121" i="55"/>
  <c r="G121" i="55"/>
  <c r="H121" i="55"/>
  <c r="I121" i="55"/>
  <c r="J121" i="55"/>
  <c r="K121" i="55"/>
  <c r="L121" i="55"/>
  <c r="M121" i="55"/>
  <c r="N121" i="55"/>
  <c r="O121" i="55"/>
  <c r="P121" i="55"/>
  <c r="Q121" i="55"/>
  <c r="R121" i="55"/>
  <c r="S121" i="55"/>
  <c r="T121" i="55"/>
  <c r="C122" i="55"/>
  <c r="D122" i="55"/>
  <c r="E122" i="55"/>
  <c r="F122" i="55"/>
  <c r="G122" i="55"/>
  <c r="H122" i="55"/>
  <c r="I122" i="55"/>
  <c r="J122" i="55"/>
  <c r="K122" i="55"/>
  <c r="L122" i="55"/>
  <c r="M122" i="55"/>
  <c r="N122" i="55"/>
  <c r="O122" i="55"/>
  <c r="P122" i="55"/>
  <c r="Q122" i="55"/>
  <c r="R122" i="55"/>
  <c r="S122" i="55"/>
  <c r="T122" i="55"/>
  <c r="C123" i="55"/>
  <c r="D123" i="55"/>
  <c r="E123" i="55"/>
  <c r="F123" i="55"/>
  <c r="G123" i="55"/>
  <c r="H123" i="55"/>
  <c r="I123" i="55"/>
  <c r="J123" i="55"/>
  <c r="K123" i="55"/>
  <c r="L123" i="55"/>
  <c r="M123" i="55"/>
  <c r="N123" i="55"/>
  <c r="O123" i="55"/>
  <c r="P123" i="55"/>
  <c r="Q123" i="55"/>
  <c r="R123" i="55"/>
  <c r="S123" i="55"/>
  <c r="T123" i="55"/>
  <c r="C124" i="55"/>
  <c r="D124" i="55"/>
  <c r="E124" i="55"/>
  <c r="F124" i="55"/>
  <c r="G124" i="55"/>
  <c r="H124" i="55"/>
  <c r="I124" i="55"/>
  <c r="J124" i="55"/>
  <c r="K124" i="55"/>
  <c r="L124" i="55"/>
  <c r="M124" i="55"/>
  <c r="N124" i="55"/>
  <c r="O124" i="55"/>
  <c r="P124" i="55"/>
  <c r="Q124" i="55"/>
  <c r="R124" i="55"/>
  <c r="S124" i="55"/>
  <c r="T124" i="55"/>
  <c r="C125" i="55"/>
  <c r="D125" i="55"/>
  <c r="E125" i="55"/>
  <c r="F125" i="55"/>
  <c r="G125" i="55"/>
  <c r="H125" i="55"/>
  <c r="I125" i="55"/>
  <c r="J125" i="55"/>
  <c r="K125" i="55"/>
  <c r="L125" i="55"/>
  <c r="M125" i="55"/>
  <c r="N125" i="55"/>
  <c r="O125" i="55"/>
  <c r="P125" i="55"/>
  <c r="Q125" i="55"/>
  <c r="R125" i="55"/>
  <c r="S125" i="55"/>
  <c r="T125" i="55"/>
  <c r="C126" i="55"/>
  <c r="D126" i="55"/>
  <c r="E126" i="55"/>
  <c r="F126" i="55"/>
  <c r="G126" i="55"/>
  <c r="H126" i="55"/>
  <c r="I126" i="55"/>
  <c r="J126" i="55"/>
  <c r="K126" i="55"/>
  <c r="L126" i="55"/>
  <c r="M126" i="55"/>
  <c r="N126" i="55"/>
  <c r="O126" i="55"/>
  <c r="P126" i="55"/>
  <c r="Q126" i="55"/>
  <c r="R126" i="55"/>
  <c r="S126" i="55"/>
  <c r="T126" i="55"/>
  <c r="C127" i="55"/>
  <c r="D127" i="55"/>
  <c r="E127" i="55"/>
  <c r="F127" i="55"/>
  <c r="G127" i="55"/>
  <c r="H127" i="55"/>
  <c r="I127" i="55"/>
  <c r="J127" i="55"/>
  <c r="K127" i="55"/>
  <c r="L127" i="55"/>
  <c r="M127" i="55"/>
  <c r="N127" i="55"/>
  <c r="O127" i="55"/>
  <c r="P127" i="55"/>
  <c r="Q127" i="55"/>
  <c r="R127" i="55"/>
  <c r="S127" i="55"/>
  <c r="T127" i="55"/>
  <c r="C128" i="55"/>
  <c r="D128" i="55"/>
  <c r="E128" i="55"/>
  <c r="F128" i="55"/>
  <c r="G128" i="55"/>
  <c r="H128" i="55"/>
  <c r="I128" i="55"/>
  <c r="J128" i="55"/>
  <c r="K128" i="55"/>
  <c r="L128" i="55"/>
  <c r="M128" i="55"/>
  <c r="N128" i="55"/>
  <c r="O128" i="55"/>
  <c r="P128" i="55"/>
  <c r="Q128" i="55"/>
  <c r="R128" i="55"/>
  <c r="S128" i="55"/>
  <c r="T128" i="55"/>
  <c r="C129" i="55"/>
  <c r="D129" i="55"/>
  <c r="E129" i="55"/>
  <c r="F129" i="55"/>
  <c r="G129" i="55"/>
  <c r="H129" i="55"/>
  <c r="I129" i="55"/>
  <c r="J129" i="55"/>
  <c r="K129" i="55"/>
  <c r="L129" i="55"/>
  <c r="M129" i="55"/>
  <c r="N129" i="55"/>
  <c r="O129" i="55"/>
  <c r="P129" i="55"/>
  <c r="Q129" i="55"/>
  <c r="R129" i="55"/>
  <c r="S129" i="55"/>
  <c r="T129" i="55"/>
  <c r="C130" i="55"/>
  <c r="D130" i="55"/>
  <c r="E130" i="55"/>
  <c r="F130" i="55"/>
  <c r="G130" i="55"/>
  <c r="H130" i="55"/>
  <c r="I130" i="55"/>
  <c r="J130" i="55"/>
  <c r="K130" i="55"/>
  <c r="L130" i="55"/>
  <c r="M130" i="55"/>
  <c r="N130" i="55"/>
  <c r="O130" i="55"/>
  <c r="P130" i="55"/>
  <c r="Q130" i="55"/>
  <c r="R130" i="55"/>
  <c r="S130" i="55"/>
  <c r="T130" i="55"/>
  <c r="C131" i="55"/>
  <c r="D131" i="55"/>
  <c r="E131" i="55"/>
  <c r="F131" i="55"/>
  <c r="G131" i="55"/>
  <c r="H131" i="55"/>
  <c r="I131" i="55"/>
  <c r="J131" i="55"/>
  <c r="K131" i="55"/>
  <c r="L131" i="55"/>
  <c r="M131" i="55"/>
  <c r="N131" i="55"/>
  <c r="O131" i="55"/>
  <c r="P131" i="55"/>
  <c r="Q131" i="55"/>
  <c r="R131" i="55"/>
  <c r="S131" i="55"/>
  <c r="T131" i="55"/>
  <c r="C132" i="55"/>
  <c r="D132" i="55"/>
  <c r="E132" i="55"/>
  <c r="F132" i="55"/>
  <c r="G132" i="55"/>
  <c r="H132" i="55"/>
  <c r="I132" i="55"/>
  <c r="J132" i="55"/>
  <c r="K132" i="55"/>
  <c r="L132" i="55"/>
  <c r="M132" i="55"/>
  <c r="N132" i="55"/>
  <c r="O132" i="55"/>
  <c r="P132" i="55"/>
  <c r="Q132" i="55"/>
  <c r="R132" i="55"/>
  <c r="S132" i="55"/>
  <c r="T132" i="55"/>
  <c r="B121" i="55"/>
  <c r="B122" i="55"/>
  <c r="B123" i="55"/>
  <c r="B124" i="55"/>
  <c r="B125" i="55"/>
  <c r="B126" i="55"/>
  <c r="B127" i="55"/>
  <c r="B128" i="55"/>
  <c r="B129" i="55"/>
  <c r="B130" i="55"/>
  <c r="B131" i="55"/>
  <c r="B132" i="55"/>
  <c r="B120" i="55"/>
  <c r="T113" i="55"/>
  <c r="S113" i="55"/>
  <c r="R113" i="55"/>
  <c r="Q113" i="55"/>
  <c r="P113" i="55"/>
  <c r="O113" i="55"/>
  <c r="N113" i="55"/>
  <c r="M113" i="55"/>
  <c r="L113" i="55"/>
  <c r="K113" i="55"/>
  <c r="J113" i="55"/>
  <c r="I113" i="55"/>
  <c r="H113" i="55"/>
  <c r="G113" i="55"/>
  <c r="F113" i="55"/>
  <c r="E113" i="55"/>
  <c r="D113" i="55"/>
  <c r="C113" i="55"/>
  <c r="B113" i="55"/>
  <c r="T112" i="55"/>
  <c r="S112" i="55"/>
  <c r="R112" i="55"/>
  <c r="Q112" i="55"/>
  <c r="P112" i="55"/>
  <c r="O112" i="55"/>
  <c r="N112" i="55"/>
  <c r="M112" i="55"/>
  <c r="L112" i="55"/>
  <c r="K112" i="55"/>
  <c r="J112" i="55"/>
  <c r="I112" i="55"/>
  <c r="H112" i="55"/>
  <c r="G112" i="55"/>
  <c r="F112" i="55"/>
  <c r="E112" i="55"/>
  <c r="D112" i="55"/>
  <c r="C112" i="55"/>
  <c r="B112" i="55"/>
  <c r="T111" i="55"/>
  <c r="S111" i="55"/>
  <c r="R111" i="55"/>
  <c r="Q111" i="55"/>
  <c r="P111" i="55"/>
  <c r="O111" i="55"/>
  <c r="N111" i="55"/>
  <c r="M111" i="55"/>
  <c r="L111" i="55"/>
  <c r="K111" i="55"/>
  <c r="J111" i="55"/>
  <c r="I111" i="55"/>
  <c r="H111" i="55"/>
  <c r="G111" i="55"/>
  <c r="F111" i="55"/>
  <c r="E111" i="55"/>
  <c r="D111" i="55"/>
  <c r="C111" i="55"/>
  <c r="B111" i="55"/>
  <c r="T110" i="55"/>
  <c r="S110" i="55"/>
  <c r="R110" i="55"/>
  <c r="Q110" i="55"/>
  <c r="P110" i="55"/>
  <c r="O110" i="55"/>
  <c r="N110" i="55"/>
  <c r="M110" i="55"/>
  <c r="L110" i="55"/>
  <c r="K110" i="55"/>
  <c r="J110" i="55"/>
  <c r="I110" i="55"/>
  <c r="H110" i="55"/>
  <c r="G110" i="55"/>
  <c r="F110" i="55"/>
  <c r="E110" i="55"/>
  <c r="D110" i="55"/>
  <c r="C110" i="55"/>
  <c r="B110" i="55"/>
  <c r="T109" i="55"/>
  <c r="S109" i="55"/>
  <c r="R109" i="55"/>
  <c r="Q109" i="55"/>
  <c r="P109" i="55"/>
  <c r="O109" i="55"/>
  <c r="N109" i="55"/>
  <c r="M109" i="55"/>
  <c r="L109" i="55"/>
  <c r="K109" i="55"/>
  <c r="J109" i="55"/>
  <c r="I109" i="55"/>
  <c r="H109" i="55"/>
  <c r="G109" i="55"/>
  <c r="F109" i="55"/>
  <c r="E109" i="55"/>
  <c r="D109" i="55"/>
  <c r="C109" i="55"/>
  <c r="B109" i="55"/>
  <c r="T108" i="55"/>
  <c r="S108" i="55"/>
  <c r="R108" i="55"/>
  <c r="Q108" i="55"/>
  <c r="P108" i="55"/>
  <c r="O108" i="55"/>
  <c r="N108" i="55"/>
  <c r="M108" i="55"/>
  <c r="L108" i="55"/>
  <c r="K108" i="55"/>
  <c r="J108" i="55"/>
  <c r="I108" i="55"/>
  <c r="H108" i="55"/>
  <c r="G108" i="55"/>
  <c r="F108" i="55"/>
  <c r="E108" i="55"/>
  <c r="D108" i="55"/>
  <c r="C108" i="55"/>
  <c r="B108" i="55"/>
  <c r="T107" i="55"/>
  <c r="S107" i="55"/>
  <c r="R107" i="55"/>
  <c r="Q107" i="55"/>
  <c r="P107" i="55"/>
  <c r="O107" i="55"/>
  <c r="N107" i="55"/>
  <c r="M107" i="55"/>
  <c r="L107" i="55"/>
  <c r="K107" i="55"/>
  <c r="J107" i="55"/>
  <c r="I107" i="55"/>
  <c r="H107" i="55"/>
  <c r="G107" i="55"/>
  <c r="F107" i="55"/>
  <c r="E107" i="55"/>
  <c r="D107" i="55"/>
  <c r="C107" i="55"/>
  <c r="B107" i="55"/>
  <c r="T106" i="55"/>
  <c r="S106" i="55"/>
  <c r="R106" i="55"/>
  <c r="Q106" i="55"/>
  <c r="P106" i="55"/>
  <c r="O106" i="55"/>
  <c r="N106" i="55"/>
  <c r="M106" i="55"/>
  <c r="L106" i="55"/>
  <c r="K106" i="55"/>
  <c r="J106" i="55"/>
  <c r="I106" i="55"/>
  <c r="H106" i="55"/>
  <c r="G106" i="55"/>
  <c r="F106" i="55"/>
  <c r="E106" i="55"/>
  <c r="D106" i="55"/>
  <c r="C106" i="55"/>
  <c r="B106" i="55"/>
  <c r="T105" i="55"/>
  <c r="S105" i="55"/>
  <c r="R105" i="55"/>
  <c r="Q105" i="55"/>
  <c r="P105" i="55"/>
  <c r="O105" i="55"/>
  <c r="N105" i="55"/>
  <c r="M105" i="55"/>
  <c r="L105" i="55"/>
  <c r="K105" i="55"/>
  <c r="J105" i="55"/>
  <c r="I105" i="55"/>
  <c r="H105" i="55"/>
  <c r="G105" i="55"/>
  <c r="F105" i="55"/>
  <c r="E105" i="55"/>
  <c r="D105" i="55"/>
  <c r="C105" i="55"/>
  <c r="B105" i="55"/>
  <c r="T104" i="55"/>
  <c r="S104" i="55"/>
  <c r="R104" i="55"/>
  <c r="Q104" i="55"/>
  <c r="P104" i="55"/>
  <c r="O104" i="55"/>
  <c r="N104" i="55"/>
  <c r="M104" i="55"/>
  <c r="L104" i="55"/>
  <c r="K104" i="55"/>
  <c r="J104" i="55"/>
  <c r="I104" i="55"/>
  <c r="H104" i="55"/>
  <c r="G104" i="55"/>
  <c r="F104" i="55"/>
  <c r="E104" i="55"/>
  <c r="D104" i="55"/>
  <c r="C104" i="55"/>
  <c r="B104" i="55"/>
  <c r="T103" i="55"/>
  <c r="S103" i="55"/>
  <c r="R103" i="55"/>
  <c r="Q103" i="55"/>
  <c r="P103" i="55"/>
  <c r="O103" i="55"/>
  <c r="N103" i="55"/>
  <c r="M103" i="55"/>
  <c r="L103" i="55"/>
  <c r="K103" i="55"/>
  <c r="J103" i="55"/>
  <c r="I103" i="55"/>
  <c r="H103" i="55"/>
  <c r="G103" i="55"/>
  <c r="F103" i="55"/>
  <c r="E103" i="55"/>
  <c r="D103" i="55"/>
  <c r="C103" i="55"/>
  <c r="B103" i="55"/>
  <c r="T102" i="55"/>
  <c r="S102" i="55"/>
  <c r="R102" i="55"/>
  <c r="Q102" i="55"/>
  <c r="P102" i="55"/>
  <c r="O102" i="55"/>
  <c r="N102" i="55"/>
  <c r="M102" i="55"/>
  <c r="L102" i="55"/>
  <c r="K102" i="55"/>
  <c r="J102" i="55"/>
  <c r="I102" i="55"/>
  <c r="H102" i="55"/>
  <c r="G102" i="55"/>
  <c r="F102" i="55"/>
  <c r="E102" i="55"/>
  <c r="D102" i="55"/>
  <c r="C102" i="55"/>
  <c r="B102" i="55"/>
  <c r="T101" i="55"/>
  <c r="S101" i="55"/>
  <c r="R101" i="55"/>
  <c r="Q101" i="55"/>
  <c r="P101" i="55"/>
  <c r="O101" i="55"/>
  <c r="N101" i="55"/>
  <c r="M101" i="55"/>
  <c r="L101" i="55"/>
  <c r="K101" i="55"/>
  <c r="J101" i="55"/>
  <c r="I101" i="55"/>
  <c r="H101" i="55"/>
  <c r="G101" i="55"/>
  <c r="F101" i="55"/>
  <c r="E101" i="55"/>
  <c r="D101" i="55"/>
  <c r="C101" i="55"/>
  <c r="B101" i="55"/>
  <c r="T94" i="55"/>
  <c r="S94" i="55"/>
  <c r="R94" i="55"/>
  <c r="Q94" i="55"/>
  <c r="P94" i="55"/>
  <c r="O94" i="55"/>
  <c r="N94" i="55"/>
  <c r="M94" i="55"/>
  <c r="L94" i="55"/>
  <c r="K94" i="55"/>
  <c r="J94" i="55"/>
  <c r="I94" i="55"/>
  <c r="H94" i="55"/>
  <c r="G94" i="55"/>
  <c r="F94" i="55"/>
  <c r="E94" i="55"/>
  <c r="D94" i="55"/>
  <c r="C94" i="55"/>
  <c r="B94" i="55"/>
  <c r="T93" i="55"/>
  <c r="S93" i="55"/>
  <c r="R93" i="55"/>
  <c r="Q93" i="55"/>
  <c r="P93" i="55"/>
  <c r="O93" i="55"/>
  <c r="N93" i="55"/>
  <c r="M93" i="55"/>
  <c r="L93" i="55"/>
  <c r="K93" i="55"/>
  <c r="J93" i="55"/>
  <c r="I93" i="55"/>
  <c r="H93" i="55"/>
  <c r="G93" i="55"/>
  <c r="F93" i="55"/>
  <c r="E93" i="55"/>
  <c r="D93" i="55"/>
  <c r="C93" i="55"/>
  <c r="B93" i="55"/>
  <c r="T92" i="55"/>
  <c r="S92" i="55"/>
  <c r="R92" i="55"/>
  <c r="Q92" i="55"/>
  <c r="P92" i="55"/>
  <c r="O92" i="55"/>
  <c r="N92" i="55"/>
  <c r="M92" i="55"/>
  <c r="L92" i="55"/>
  <c r="K92" i="55"/>
  <c r="J92" i="55"/>
  <c r="I92" i="55"/>
  <c r="H92" i="55"/>
  <c r="G92" i="55"/>
  <c r="F92" i="55"/>
  <c r="E92" i="55"/>
  <c r="D92" i="55"/>
  <c r="C92" i="55"/>
  <c r="B92" i="55"/>
  <c r="T91" i="55"/>
  <c r="S91" i="55"/>
  <c r="R91" i="55"/>
  <c r="Q91" i="55"/>
  <c r="P91" i="55"/>
  <c r="O91" i="55"/>
  <c r="N91" i="55"/>
  <c r="M91" i="55"/>
  <c r="L91" i="55"/>
  <c r="K91" i="55"/>
  <c r="J91" i="55"/>
  <c r="I91" i="55"/>
  <c r="H91" i="55"/>
  <c r="G91" i="55"/>
  <c r="F91" i="55"/>
  <c r="E91" i="55"/>
  <c r="D91" i="55"/>
  <c r="C91" i="55"/>
  <c r="B91" i="55"/>
  <c r="T90" i="55"/>
  <c r="S90" i="55"/>
  <c r="R90" i="55"/>
  <c r="Q90" i="55"/>
  <c r="P90" i="55"/>
  <c r="O90" i="55"/>
  <c r="N90" i="55"/>
  <c r="M90" i="55"/>
  <c r="L90" i="55"/>
  <c r="K90" i="55"/>
  <c r="J90" i="55"/>
  <c r="I90" i="55"/>
  <c r="H90" i="55"/>
  <c r="G90" i="55"/>
  <c r="F90" i="55"/>
  <c r="E90" i="55"/>
  <c r="D90" i="55"/>
  <c r="C90" i="55"/>
  <c r="B90" i="55"/>
  <c r="T89" i="55"/>
  <c r="S89" i="55"/>
  <c r="R89" i="55"/>
  <c r="Q89" i="55"/>
  <c r="P89" i="55"/>
  <c r="O89" i="55"/>
  <c r="N89" i="55"/>
  <c r="M89" i="55"/>
  <c r="L89" i="55"/>
  <c r="K89" i="55"/>
  <c r="J89" i="55"/>
  <c r="I89" i="55"/>
  <c r="H89" i="55"/>
  <c r="G89" i="55"/>
  <c r="F89" i="55"/>
  <c r="E89" i="55"/>
  <c r="D89" i="55"/>
  <c r="C89" i="55"/>
  <c r="B89" i="55"/>
  <c r="T88" i="55"/>
  <c r="S88" i="55"/>
  <c r="R88" i="55"/>
  <c r="Q88" i="55"/>
  <c r="P88" i="55"/>
  <c r="O88" i="55"/>
  <c r="N88" i="55"/>
  <c r="M88" i="55"/>
  <c r="L88" i="55"/>
  <c r="K88" i="55"/>
  <c r="J88" i="55"/>
  <c r="I88" i="55"/>
  <c r="H88" i="55"/>
  <c r="G88" i="55"/>
  <c r="F88" i="55"/>
  <c r="E88" i="55"/>
  <c r="D88" i="55"/>
  <c r="C88" i="55"/>
  <c r="B88" i="55"/>
  <c r="T87" i="55"/>
  <c r="S87" i="55"/>
  <c r="R87" i="55"/>
  <c r="Q87" i="55"/>
  <c r="P87" i="55"/>
  <c r="O87" i="55"/>
  <c r="N87" i="55"/>
  <c r="M87" i="55"/>
  <c r="L87" i="55"/>
  <c r="K87" i="55"/>
  <c r="J87" i="55"/>
  <c r="I87" i="55"/>
  <c r="H87" i="55"/>
  <c r="G87" i="55"/>
  <c r="F87" i="55"/>
  <c r="E87" i="55"/>
  <c r="D87" i="55"/>
  <c r="C87" i="55"/>
  <c r="B87" i="55"/>
  <c r="T86" i="55"/>
  <c r="S86" i="55"/>
  <c r="R86" i="55"/>
  <c r="Q86" i="55"/>
  <c r="P86" i="55"/>
  <c r="O86" i="55"/>
  <c r="N86" i="55"/>
  <c r="M86" i="55"/>
  <c r="L86" i="55"/>
  <c r="K86" i="55"/>
  <c r="J86" i="55"/>
  <c r="I86" i="55"/>
  <c r="H86" i="55"/>
  <c r="G86" i="55"/>
  <c r="F86" i="55"/>
  <c r="E86" i="55"/>
  <c r="D86" i="55"/>
  <c r="C86" i="55"/>
  <c r="B86" i="55"/>
  <c r="T85" i="55"/>
  <c r="S85" i="55"/>
  <c r="R85" i="55"/>
  <c r="Q85" i="55"/>
  <c r="P85" i="55"/>
  <c r="O85" i="55"/>
  <c r="N85" i="55"/>
  <c r="M85" i="55"/>
  <c r="L85" i="55"/>
  <c r="K85" i="55"/>
  <c r="J85" i="55"/>
  <c r="I85" i="55"/>
  <c r="H85" i="55"/>
  <c r="G85" i="55"/>
  <c r="F85" i="55"/>
  <c r="E85" i="55"/>
  <c r="D85" i="55"/>
  <c r="C85" i="55"/>
  <c r="B85" i="55"/>
  <c r="T84" i="55"/>
  <c r="S84" i="55"/>
  <c r="R84" i="55"/>
  <c r="Q84" i="55"/>
  <c r="P84" i="55"/>
  <c r="O84" i="55"/>
  <c r="N84" i="55"/>
  <c r="M84" i="55"/>
  <c r="L84" i="55"/>
  <c r="K84" i="55"/>
  <c r="J84" i="55"/>
  <c r="I84" i="55"/>
  <c r="H84" i="55"/>
  <c r="G84" i="55"/>
  <c r="F84" i="55"/>
  <c r="E84" i="55"/>
  <c r="D84" i="55"/>
  <c r="C84" i="55"/>
  <c r="B84" i="55"/>
  <c r="T83" i="55"/>
  <c r="S83" i="55"/>
  <c r="R83" i="55"/>
  <c r="Q83" i="55"/>
  <c r="P83" i="55"/>
  <c r="O83" i="55"/>
  <c r="N83" i="55"/>
  <c r="M83" i="55"/>
  <c r="L83" i="55"/>
  <c r="K83" i="55"/>
  <c r="J83" i="55"/>
  <c r="I83" i="55"/>
  <c r="H83" i="55"/>
  <c r="G83" i="55"/>
  <c r="F83" i="55"/>
  <c r="E83" i="55"/>
  <c r="D83" i="55"/>
  <c r="C83" i="55"/>
  <c r="B83" i="55"/>
  <c r="T82" i="55"/>
  <c r="S82" i="55"/>
  <c r="R82" i="55"/>
  <c r="Q82" i="55"/>
  <c r="P82" i="55"/>
  <c r="O82" i="55"/>
  <c r="N82" i="55"/>
  <c r="M82" i="55"/>
  <c r="L82" i="55"/>
  <c r="K82" i="55"/>
  <c r="J82" i="55"/>
  <c r="I82" i="55"/>
  <c r="H82" i="55"/>
  <c r="G82" i="55"/>
  <c r="F82" i="55"/>
  <c r="E82" i="55"/>
  <c r="D82" i="55"/>
  <c r="C82" i="55"/>
  <c r="B82" i="55"/>
  <c r="T75" i="55"/>
  <c r="S75" i="55"/>
  <c r="R75" i="55"/>
  <c r="Q75" i="55"/>
  <c r="P75" i="55"/>
  <c r="O75" i="55"/>
  <c r="N75" i="55"/>
  <c r="M75" i="55"/>
  <c r="L75" i="55"/>
  <c r="K75" i="55"/>
  <c r="J75" i="55"/>
  <c r="I75" i="55"/>
  <c r="H75" i="55"/>
  <c r="G75" i="55"/>
  <c r="F75" i="55"/>
  <c r="E75" i="55"/>
  <c r="D75" i="55"/>
  <c r="C75" i="55"/>
  <c r="B75" i="55"/>
  <c r="V74" i="55"/>
  <c r="T74" i="55"/>
  <c r="S74" i="55"/>
  <c r="R74" i="55"/>
  <c r="Q74" i="55"/>
  <c r="P74" i="55"/>
  <c r="O74" i="55"/>
  <c r="N74" i="55"/>
  <c r="M74" i="55"/>
  <c r="L74" i="55"/>
  <c r="K74" i="55"/>
  <c r="J74" i="55"/>
  <c r="I74" i="55"/>
  <c r="H74" i="55"/>
  <c r="G74" i="55"/>
  <c r="F74" i="55"/>
  <c r="E74" i="55"/>
  <c r="D74" i="55"/>
  <c r="C74" i="55"/>
  <c r="B74" i="55"/>
  <c r="T73" i="55"/>
  <c r="S73" i="55"/>
  <c r="R73" i="55"/>
  <c r="Q73" i="55"/>
  <c r="P73" i="55"/>
  <c r="O73" i="55"/>
  <c r="N73" i="55"/>
  <c r="M73" i="55"/>
  <c r="L73" i="55"/>
  <c r="K73" i="55"/>
  <c r="J73" i="55"/>
  <c r="I73" i="55"/>
  <c r="H73" i="55"/>
  <c r="G73" i="55"/>
  <c r="F73" i="55"/>
  <c r="E73" i="55"/>
  <c r="D73" i="55"/>
  <c r="C73" i="55"/>
  <c r="B73" i="55"/>
  <c r="V72" i="55"/>
  <c r="T72" i="55"/>
  <c r="S72" i="55"/>
  <c r="R72" i="55"/>
  <c r="Q72" i="55"/>
  <c r="P72" i="55"/>
  <c r="O72" i="55"/>
  <c r="N72" i="55"/>
  <c r="M72" i="55"/>
  <c r="L72" i="55"/>
  <c r="K72" i="55"/>
  <c r="J72" i="55"/>
  <c r="I72" i="55"/>
  <c r="H72" i="55"/>
  <c r="G72" i="55"/>
  <c r="F72" i="55"/>
  <c r="E72" i="55"/>
  <c r="D72" i="55"/>
  <c r="C72" i="55"/>
  <c r="B72" i="55"/>
  <c r="T71" i="55"/>
  <c r="S71" i="55"/>
  <c r="R71" i="55"/>
  <c r="Q71" i="55"/>
  <c r="P71" i="55"/>
  <c r="O71" i="55"/>
  <c r="N71" i="55"/>
  <c r="M71" i="55"/>
  <c r="L71" i="55"/>
  <c r="K71" i="55"/>
  <c r="J71" i="55"/>
  <c r="I71" i="55"/>
  <c r="H71" i="55"/>
  <c r="G71" i="55"/>
  <c r="F71" i="55"/>
  <c r="E71" i="55"/>
  <c r="D71" i="55"/>
  <c r="C71" i="55"/>
  <c r="B71" i="55"/>
  <c r="X70" i="55"/>
  <c r="T70" i="55"/>
  <c r="S70" i="55"/>
  <c r="R70" i="55"/>
  <c r="Q70" i="55"/>
  <c r="P70" i="55"/>
  <c r="O70" i="55"/>
  <c r="N70" i="55"/>
  <c r="M70" i="55"/>
  <c r="L70" i="55"/>
  <c r="K70" i="55"/>
  <c r="J70" i="55"/>
  <c r="I70" i="55"/>
  <c r="H70" i="55"/>
  <c r="G70" i="55"/>
  <c r="F70" i="55"/>
  <c r="E70" i="55"/>
  <c r="D70" i="55"/>
  <c r="C70" i="55"/>
  <c r="B70" i="55"/>
  <c r="T69" i="55"/>
  <c r="S69" i="55"/>
  <c r="R69" i="55"/>
  <c r="Q69" i="55"/>
  <c r="P69" i="55"/>
  <c r="O69" i="55"/>
  <c r="N69" i="55"/>
  <c r="M69" i="55"/>
  <c r="L69" i="55"/>
  <c r="K69" i="55"/>
  <c r="J69" i="55"/>
  <c r="I69" i="55"/>
  <c r="H69" i="55"/>
  <c r="G69" i="55"/>
  <c r="F69" i="55"/>
  <c r="E69" i="55"/>
  <c r="D69" i="55"/>
  <c r="C69" i="55"/>
  <c r="B69" i="55"/>
  <c r="T68" i="55"/>
  <c r="S68" i="55"/>
  <c r="R68" i="55"/>
  <c r="Q68" i="55"/>
  <c r="P68" i="55"/>
  <c r="O68" i="55"/>
  <c r="N68" i="55"/>
  <c r="M68" i="55"/>
  <c r="L68" i="55"/>
  <c r="K68" i="55"/>
  <c r="J68" i="55"/>
  <c r="I68" i="55"/>
  <c r="H68" i="55"/>
  <c r="G68" i="55"/>
  <c r="F68" i="55"/>
  <c r="E68" i="55"/>
  <c r="D68" i="55"/>
  <c r="C68" i="55"/>
  <c r="B68" i="55"/>
  <c r="T67" i="55"/>
  <c r="S67" i="55"/>
  <c r="R67" i="55"/>
  <c r="Q67" i="55"/>
  <c r="P67" i="55"/>
  <c r="O67" i="55"/>
  <c r="N67" i="55"/>
  <c r="M67" i="55"/>
  <c r="L67" i="55"/>
  <c r="K67" i="55"/>
  <c r="J67" i="55"/>
  <c r="I67" i="55"/>
  <c r="H67" i="55"/>
  <c r="G67" i="55"/>
  <c r="F67" i="55"/>
  <c r="E67" i="55"/>
  <c r="D67" i="55"/>
  <c r="C67" i="55"/>
  <c r="B67" i="55"/>
  <c r="T66" i="55"/>
  <c r="S66" i="55"/>
  <c r="R66" i="55"/>
  <c r="Q66" i="55"/>
  <c r="P66" i="55"/>
  <c r="O66" i="55"/>
  <c r="N66" i="55"/>
  <c r="M66" i="55"/>
  <c r="L66" i="55"/>
  <c r="K66" i="55"/>
  <c r="J66" i="55"/>
  <c r="I66" i="55"/>
  <c r="H66" i="55"/>
  <c r="G66" i="55"/>
  <c r="F66" i="55"/>
  <c r="E66" i="55"/>
  <c r="D66" i="55"/>
  <c r="C66" i="55"/>
  <c r="B66" i="55"/>
  <c r="T65" i="55"/>
  <c r="S65" i="55"/>
  <c r="R65" i="55"/>
  <c r="Q65" i="55"/>
  <c r="P65" i="55"/>
  <c r="O65" i="55"/>
  <c r="N65" i="55"/>
  <c r="M65" i="55"/>
  <c r="L65" i="55"/>
  <c r="K65" i="55"/>
  <c r="J65" i="55"/>
  <c r="I65" i="55"/>
  <c r="H65" i="55"/>
  <c r="G65" i="55"/>
  <c r="F65" i="55"/>
  <c r="E65" i="55"/>
  <c r="D65" i="55"/>
  <c r="C65" i="55"/>
  <c r="B65" i="55"/>
  <c r="W64" i="55"/>
  <c r="T64" i="55"/>
  <c r="S64" i="55"/>
  <c r="R64" i="55"/>
  <c r="Q64" i="55"/>
  <c r="P64" i="55"/>
  <c r="O64" i="55"/>
  <c r="N64" i="55"/>
  <c r="M64" i="55"/>
  <c r="L64" i="55"/>
  <c r="K64" i="55"/>
  <c r="J64" i="55"/>
  <c r="I64" i="55"/>
  <c r="H64" i="55"/>
  <c r="G64" i="55"/>
  <c r="F64" i="55"/>
  <c r="E64" i="55"/>
  <c r="D64" i="55"/>
  <c r="C64" i="55"/>
  <c r="B64" i="55"/>
  <c r="T63" i="55"/>
  <c r="S63" i="55"/>
  <c r="R63" i="55"/>
  <c r="Q63" i="55"/>
  <c r="P63" i="55"/>
  <c r="O63" i="55"/>
  <c r="N63" i="55"/>
  <c r="M63" i="55"/>
  <c r="L63" i="55"/>
  <c r="K63" i="55"/>
  <c r="J63" i="55"/>
  <c r="I63" i="55"/>
  <c r="H63" i="55"/>
  <c r="G63" i="55"/>
  <c r="F63" i="55"/>
  <c r="E63" i="55"/>
  <c r="D63" i="55"/>
  <c r="C63" i="55"/>
  <c r="B63" i="55"/>
  <c r="T56" i="55"/>
  <c r="S56" i="55"/>
  <c r="R56" i="55"/>
  <c r="Q56" i="55"/>
  <c r="P56" i="55"/>
  <c r="O56" i="55"/>
  <c r="N56" i="55"/>
  <c r="M56" i="55"/>
  <c r="L56" i="55"/>
  <c r="K56" i="55"/>
  <c r="J56" i="55"/>
  <c r="I56" i="55"/>
  <c r="H56" i="55"/>
  <c r="G56" i="55"/>
  <c r="F56" i="55"/>
  <c r="E56" i="55"/>
  <c r="D56" i="55"/>
  <c r="C56" i="55"/>
  <c r="B56" i="55"/>
  <c r="U55" i="55"/>
  <c r="T55" i="55"/>
  <c r="S55" i="55"/>
  <c r="R55" i="55"/>
  <c r="Q55" i="55"/>
  <c r="P55" i="55"/>
  <c r="O55" i="55"/>
  <c r="N55" i="55"/>
  <c r="M55" i="55"/>
  <c r="L55" i="55"/>
  <c r="K55" i="55"/>
  <c r="J55" i="55"/>
  <c r="I55" i="55"/>
  <c r="H55" i="55"/>
  <c r="G55" i="55"/>
  <c r="F55" i="55"/>
  <c r="E55" i="55"/>
  <c r="D55" i="55"/>
  <c r="C55" i="55"/>
  <c r="B55" i="55"/>
  <c r="T54" i="55"/>
  <c r="S54" i="55"/>
  <c r="R54" i="55"/>
  <c r="Q54" i="55"/>
  <c r="P54" i="55"/>
  <c r="O54" i="55"/>
  <c r="N54" i="55"/>
  <c r="M54" i="55"/>
  <c r="L54" i="55"/>
  <c r="K54" i="55"/>
  <c r="J54" i="55"/>
  <c r="I54" i="55"/>
  <c r="H54" i="55"/>
  <c r="G54" i="55"/>
  <c r="F54" i="55"/>
  <c r="E54" i="55"/>
  <c r="D54" i="55"/>
  <c r="C54" i="55"/>
  <c r="B54" i="55"/>
  <c r="T53" i="55"/>
  <c r="S53" i="55"/>
  <c r="R53" i="55"/>
  <c r="Q53" i="55"/>
  <c r="P53" i="55"/>
  <c r="O53" i="55"/>
  <c r="N53" i="55"/>
  <c r="M53" i="55"/>
  <c r="L53" i="55"/>
  <c r="K53" i="55"/>
  <c r="J53" i="55"/>
  <c r="I53" i="55"/>
  <c r="H53" i="55"/>
  <c r="G53" i="55"/>
  <c r="F53" i="55"/>
  <c r="E53" i="55"/>
  <c r="D53" i="55"/>
  <c r="C53" i="55"/>
  <c r="B53" i="55"/>
  <c r="T52" i="55"/>
  <c r="S52" i="55"/>
  <c r="R52" i="55"/>
  <c r="Q52" i="55"/>
  <c r="P52" i="55"/>
  <c r="O52" i="55"/>
  <c r="N52" i="55"/>
  <c r="M52" i="55"/>
  <c r="L52" i="55"/>
  <c r="K52" i="55"/>
  <c r="J52" i="55"/>
  <c r="I52" i="55"/>
  <c r="H52" i="55"/>
  <c r="G52" i="55"/>
  <c r="F52" i="55"/>
  <c r="E52" i="55"/>
  <c r="D52" i="55"/>
  <c r="C52" i="55"/>
  <c r="B52" i="55"/>
  <c r="T51" i="55"/>
  <c r="S51" i="55"/>
  <c r="R51" i="55"/>
  <c r="Q51" i="55"/>
  <c r="P51" i="55"/>
  <c r="O51" i="55"/>
  <c r="N51" i="55"/>
  <c r="M51" i="55"/>
  <c r="L51" i="55"/>
  <c r="K51" i="55"/>
  <c r="J51" i="55"/>
  <c r="I51" i="55"/>
  <c r="H51" i="55"/>
  <c r="G51" i="55"/>
  <c r="F51" i="55"/>
  <c r="E51" i="55"/>
  <c r="D51" i="55"/>
  <c r="C51" i="55"/>
  <c r="B51" i="55"/>
  <c r="T50" i="55"/>
  <c r="S50" i="55"/>
  <c r="R50" i="55"/>
  <c r="Q50" i="55"/>
  <c r="P50" i="55"/>
  <c r="O50" i="55"/>
  <c r="N50" i="55"/>
  <c r="M50" i="55"/>
  <c r="L50" i="55"/>
  <c r="K50" i="55"/>
  <c r="J50" i="55"/>
  <c r="I50" i="55"/>
  <c r="H50" i="55"/>
  <c r="G50" i="55"/>
  <c r="F50" i="55"/>
  <c r="E50" i="55"/>
  <c r="D50" i="55"/>
  <c r="C50" i="55"/>
  <c r="B50" i="55"/>
  <c r="T49" i="55"/>
  <c r="S49" i="55"/>
  <c r="R49" i="55"/>
  <c r="Q49" i="55"/>
  <c r="P49" i="55"/>
  <c r="O49" i="55"/>
  <c r="N49" i="55"/>
  <c r="M49" i="55"/>
  <c r="L49" i="55"/>
  <c r="K49" i="55"/>
  <c r="J49" i="55"/>
  <c r="I49" i="55"/>
  <c r="H49" i="55"/>
  <c r="G49" i="55"/>
  <c r="F49" i="55"/>
  <c r="E49" i="55"/>
  <c r="D49" i="55"/>
  <c r="C49" i="55"/>
  <c r="B49" i="55"/>
  <c r="V48" i="55"/>
  <c r="T48" i="55"/>
  <c r="S48" i="55"/>
  <c r="R48" i="55"/>
  <c r="Q48" i="55"/>
  <c r="P48" i="55"/>
  <c r="O48" i="55"/>
  <c r="N48" i="55"/>
  <c r="M48" i="55"/>
  <c r="L48" i="55"/>
  <c r="K48" i="55"/>
  <c r="J48" i="55"/>
  <c r="I48" i="55"/>
  <c r="H48" i="55"/>
  <c r="G48" i="55"/>
  <c r="F48" i="55"/>
  <c r="E48" i="55"/>
  <c r="D48" i="55"/>
  <c r="C48" i="55"/>
  <c r="B48" i="55"/>
  <c r="T47" i="55"/>
  <c r="S47" i="55"/>
  <c r="R47" i="55"/>
  <c r="Q47" i="55"/>
  <c r="P47" i="55"/>
  <c r="O47" i="55"/>
  <c r="N47" i="55"/>
  <c r="M47" i="55"/>
  <c r="L47" i="55"/>
  <c r="K47" i="55"/>
  <c r="J47" i="55"/>
  <c r="I47" i="55"/>
  <c r="H47" i="55"/>
  <c r="G47" i="55"/>
  <c r="F47" i="55"/>
  <c r="E47" i="55"/>
  <c r="D47" i="55"/>
  <c r="C47" i="55"/>
  <c r="B47" i="55"/>
  <c r="T46" i="55"/>
  <c r="S46" i="55"/>
  <c r="R46" i="55"/>
  <c r="Q46" i="55"/>
  <c r="P46" i="55"/>
  <c r="O46" i="55"/>
  <c r="N46" i="55"/>
  <c r="M46" i="55"/>
  <c r="L46" i="55"/>
  <c r="K46" i="55"/>
  <c r="J46" i="55"/>
  <c r="I46" i="55"/>
  <c r="H46" i="55"/>
  <c r="G46" i="55"/>
  <c r="F46" i="55"/>
  <c r="E46" i="55"/>
  <c r="D46" i="55"/>
  <c r="C46" i="55"/>
  <c r="B46" i="55"/>
  <c r="V45" i="55"/>
  <c r="T45" i="55"/>
  <c r="S45" i="55"/>
  <c r="R45" i="55"/>
  <c r="Q45" i="55"/>
  <c r="P45" i="55"/>
  <c r="O45" i="55"/>
  <c r="N45" i="55"/>
  <c r="M45" i="55"/>
  <c r="L45" i="55"/>
  <c r="K45" i="55"/>
  <c r="J45" i="55"/>
  <c r="I45" i="55"/>
  <c r="H45" i="55"/>
  <c r="G45" i="55"/>
  <c r="F45" i="55"/>
  <c r="E45" i="55"/>
  <c r="D45" i="55"/>
  <c r="C45" i="55"/>
  <c r="B45" i="55"/>
  <c r="T44" i="55"/>
  <c r="S44" i="55"/>
  <c r="R44" i="55"/>
  <c r="Q44" i="55"/>
  <c r="P44" i="55"/>
  <c r="O44" i="55"/>
  <c r="N44" i="55"/>
  <c r="M44" i="55"/>
  <c r="L44" i="55"/>
  <c r="K44" i="55"/>
  <c r="J44" i="55"/>
  <c r="I44" i="55"/>
  <c r="H44" i="55"/>
  <c r="G44" i="55"/>
  <c r="F44" i="55"/>
  <c r="E44" i="55"/>
  <c r="D44" i="55"/>
  <c r="C44" i="55"/>
  <c r="B44" i="55"/>
  <c r="T37" i="55"/>
  <c r="S37" i="55"/>
  <c r="R37" i="55"/>
  <c r="Q37" i="55"/>
  <c r="P37" i="55"/>
  <c r="O37" i="55"/>
  <c r="N37" i="55"/>
  <c r="M37" i="55"/>
  <c r="L37" i="55"/>
  <c r="K37" i="55"/>
  <c r="J37" i="55"/>
  <c r="I37" i="55"/>
  <c r="H37" i="55"/>
  <c r="G37" i="55"/>
  <c r="F37" i="55"/>
  <c r="E37" i="55"/>
  <c r="D37" i="55"/>
  <c r="C37" i="55"/>
  <c r="B37" i="55"/>
  <c r="T36" i="55"/>
  <c r="S36" i="55"/>
  <c r="R36" i="55"/>
  <c r="Q36" i="55"/>
  <c r="P36" i="55"/>
  <c r="O36" i="55"/>
  <c r="N36" i="55"/>
  <c r="M36" i="55"/>
  <c r="L36" i="55"/>
  <c r="K36" i="55"/>
  <c r="J36" i="55"/>
  <c r="I36" i="55"/>
  <c r="H36" i="55"/>
  <c r="G36" i="55"/>
  <c r="F36" i="55"/>
  <c r="E36" i="55"/>
  <c r="D36" i="55"/>
  <c r="C36" i="55"/>
  <c r="B36" i="55"/>
  <c r="T35" i="55"/>
  <c r="S35" i="55"/>
  <c r="R35" i="55"/>
  <c r="Q35" i="55"/>
  <c r="P35" i="55"/>
  <c r="O35" i="55"/>
  <c r="N35" i="55"/>
  <c r="M35" i="55"/>
  <c r="L35" i="55"/>
  <c r="K35" i="55"/>
  <c r="J35" i="55"/>
  <c r="I35" i="55"/>
  <c r="H35" i="55"/>
  <c r="G35" i="55"/>
  <c r="F35" i="55"/>
  <c r="E35" i="55"/>
  <c r="D35" i="55"/>
  <c r="C35" i="55"/>
  <c r="B35" i="55"/>
  <c r="T34" i="55"/>
  <c r="S34" i="55"/>
  <c r="R34" i="55"/>
  <c r="Q34" i="55"/>
  <c r="P34" i="55"/>
  <c r="O34" i="55"/>
  <c r="N34" i="55"/>
  <c r="M34" i="55"/>
  <c r="L34" i="55"/>
  <c r="K34" i="55"/>
  <c r="J34" i="55"/>
  <c r="I34" i="55"/>
  <c r="H34" i="55"/>
  <c r="G34" i="55"/>
  <c r="F34" i="55"/>
  <c r="E34" i="55"/>
  <c r="D34" i="55"/>
  <c r="C34" i="55"/>
  <c r="B34" i="55"/>
  <c r="T33" i="55"/>
  <c r="S33" i="55"/>
  <c r="R33" i="55"/>
  <c r="Q33" i="55"/>
  <c r="P33" i="55"/>
  <c r="O33" i="55"/>
  <c r="N33" i="55"/>
  <c r="M33" i="55"/>
  <c r="L33" i="55"/>
  <c r="K33" i="55"/>
  <c r="J33" i="55"/>
  <c r="I33" i="55"/>
  <c r="H33" i="55"/>
  <c r="G33" i="55"/>
  <c r="F33" i="55"/>
  <c r="E33" i="55"/>
  <c r="D33" i="55"/>
  <c r="C33" i="55"/>
  <c r="B33" i="55"/>
  <c r="T32" i="55"/>
  <c r="S32" i="55"/>
  <c r="R32" i="55"/>
  <c r="Q32" i="55"/>
  <c r="P32" i="55"/>
  <c r="O32" i="55"/>
  <c r="N32" i="55"/>
  <c r="M32" i="55"/>
  <c r="L32" i="55"/>
  <c r="K32" i="55"/>
  <c r="J32" i="55"/>
  <c r="I32" i="55"/>
  <c r="H32" i="55"/>
  <c r="G32" i="55"/>
  <c r="F32" i="55"/>
  <c r="E32" i="55"/>
  <c r="D32" i="55"/>
  <c r="C32" i="55"/>
  <c r="B32" i="55"/>
  <c r="T31" i="55"/>
  <c r="S31" i="55"/>
  <c r="R31" i="55"/>
  <c r="Q31" i="55"/>
  <c r="P31" i="55"/>
  <c r="O31" i="55"/>
  <c r="N31" i="55"/>
  <c r="M31" i="55"/>
  <c r="L31" i="55"/>
  <c r="K31" i="55"/>
  <c r="J31" i="55"/>
  <c r="I31" i="55"/>
  <c r="H31" i="55"/>
  <c r="G31" i="55"/>
  <c r="F31" i="55"/>
  <c r="E31" i="55"/>
  <c r="D31" i="55"/>
  <c r="C31" i="55"/>
  <c r="B31" i="55"/>
  <c r="T30" i="55"/>
  <c r="S30" i="55"/>
  <c r="R30" i="55"/>
  <c r="Q30" i="55"/>
  <c r="P30" i="55"/>
  <c r="O30" i="55"/>
  <c r="N30" i="55"/>
  <c r="M30" i="55"/>
  <c r="L30" i="55"/>
  <c r="K30" i="55"/>
  <c r="J30" i="55"/>
  <c r="I30" i="55"/>
  <c r="H30" i="55"/>
  <c r="G30" i="55"/>
  <c r="F30" i="55"/>
  <c r="E30" i="55"/>
  <c r="D30" i="55"/>
  <c r="C30" i="55"/>
  <c r="B30" i="55"/>
  <c r="T29" i="55"/>
  <c r="S29" i="55"/>
  <c r="R29" i="55"/>
  <c r="Q29" i="55"/>
  <c r="P29" i="55"/>
  <c r="O29" i="55"/>
  <c r="N29" i="55"/>
  <c r="M29" i="55"/>
  <c r="L29" i="55"/>
  <c r="K29" i="55"/>
  <c r="J29" i="55"/>
  <c r="I29" i="55"/>
  <c r="H29" i="55"/>
  <c r="G29" i="55"/>
  <c r="F29" i="55"/>
  <c r="E29" i="55"/>
  <c r="D29" i="55"/>
  <c r="C29" i="55"/>
  <c r="B29" i="55"/>
  <c r="T28" i="55"/>
  <c r="S28" i="55"/>
  <c r="R28" i="55"/>
  <c r="Q28" i="55"/>
  <c r="P28" i="55"/>
  <c r="O28" i="55"/>
  <c r="N28" i="55"/>
  <c r="M28" i="55"/>
  <c r="L28" i="55"/>
  <c r="K28" i="55"/>
  <c r="J28" i="55"/>
  <c r="I28" i="55"/>
  <c r="H28" i="55"/>
  <c r="G28" i="55"/>
  <c r="F28" i="55"/>
  <c r="E28" i="55"/>
  <c r="D28" i="55"/>
  <c r="C28" i="55"/>
  <c r="B28" i="55"/>
  <c r="T27" i="55"/>
  <c r="S27" i="55"/>
  <c r="R27" i="55"/>
  <c r="Q27" i="55"/>
  <c r="P27" i="55"/>
  <c r="O27" i="55"/>
  <c r="N27" i="55"/>
  <c r="M27" i="55"/>
  <c r="L27" i="55"/>
  <c r="K27" i="55"/>
  <c r="J27" i="55"/>
  <c r="I27" i="55"/>
  <c r="H27" i="55"/>
  <c r="G27" i="55"/>
  <c r="F27" i="55"/>
  <c r="E27" i="55"/>
  <c r="D27" i="55"/>
  <c r="C27" i="55"/>
  <c r="B27" i="55"/>
  <c r="X26" i="55"/>
  <c r="T26" i="55"/>
  <c r="S26" i="55"/>
  <c r="R26" i="55"/>
  <c r="Q26" i="55"/>
  <c r="P26" i="55"/>
  <c r="O26" i="55"/>
  <c r="N26" i="55"/>
  <c r="M26" i="55"/>
  <c r="L26" i="55"/>
  <c r="K26" i="55"/>
  <c r="J26" i="55"/>
  <c r="I26" i="55"/>
  <c r="H26" i="55"/>
  <c r="G26" i="55"/>
  <c r="F26" i="55"/>
  <c r="E26" i="55"/>
  <c r="D26" i="55"/>
  <c r="C26" i="55"/>
  <c r="B26" i="55"/>
  <c r="T25" i="55"/>
  <c r="S25" i="55"/>
  <c r="R25" i="55"/>
  <c r="Q25" i="55"/>
  <c r="P25" i="55"/>
  <c r="O25" i="55"/>
  <c r="N25" i="55"/>
  <c r="M25" i="55"/>
  <c r="L25" i="55"/>
  <c r="K25" i="55"/>
  <c r="J25" i="55"/>
  <c r="I25" i="55"/>
  <c r="H25" i="55"/>
  <c r="G25" i="55"/>
  <c r="F25" i="55"/>
  <c r="E25" i="55"/>
  <c r="D25" i="55"/>
  <c r="C25" i="55"/>
  <c r="B25" i="55"/>
  <c r="U140" i="53"/>
  <c r="V140" i="53"/>
  <c r="W140" i="53"/>
  <c r="X140" i="53"/>
  <c r="U141" i="53"/>
  <c r="V141" i="53"/>
  <c r="W141" i="53"/>
  <c r="X141" i="53"/>
  <c r="U142" i="53"/>
  <c r="V142" i="53"/>
  <c r="W142" i="53"/>
  <c r="X142" i="53"/>
  <c r="U143" i="53"/>
  <c r="V143" i="53"/>
  <c r="W143" i="53"/>
  <c r="X143" i="53"/>
  <c r="U144" i="53"/>
  <c r="V144" i="53"/>
  <c r="W144" i="53"/>
  <c r="X144" i="53"/>
  <c r="U145" i="53"/>
  <c r="V145" i="53"/>
  <c r="W145" i="53"/>
  <c r="X145" i="53"/>
  <c r="U146" i="53"/>
  <c r="V146" i="53"/>
  <c r="W146" i="53"/>
  <c r="X146" i="53"/>
  <c r="U147" i="53"/>
  <c r="V147" i="53"/>
  <c r="W147" i="53"/>
  <c r="X147" i="53"/>
  <c r="U148" i="53"/>
  <c r="V148" i="53"/>
  <c r="W148" i="53"/>
  <c r="X148" i="53"/>
  <c r="U149" i="53"/>
  <c r="V149" i="53"/>
  <c r="W149" i="53"/>
  <c r="X149" i="53"/>
  <c r="U150" i="53"/>
  <c r="V150" i="53"/>
  <c r="W150" i="53"/>
  <c r="X150" i="53"/>
  <c r="U151" i="53"/>
  <c r="V151" i="53"/>
  <c r="W151" i="53"/>
  <c r="X151" i="53"/>
  <c r="U152" i="53"/>
  <c r="V152" i="53"/>
  <c r="W152" i="53"/>
  <c r="X152" i="53"/>
  <c r="U153" i="53"/>
  <c r="V153" i="53"/>
  <c r="W153" i="53"/>
  <c r="X153" i="53"/>
  <c r="I229" i="52"/>
  <c r="I230" i="52"/>
  <c r="I231" i="52"/>
  <c r="I232" i="52"/>
  <c r="I233" i="52"/>
  <c r="I234" i="52"/>
  <c r="J359" i="52"/>
  <c r="J358" i="52"/>
  <c r="J357" i="52"/>
  <c r="J356" i="52"/>
  <c r="F356" i="52"/>
  <c r="F357" i="52"/>
  <c r="F358" i="52"/>
  <c r="F359" i="52"/>
  <c r="C23" i="22"/>
  <c r="C22" i="22"/>
  <c r="C21" i="22"/>
  <c r="C20" i="22"/>
  <c r="C19" i="22"/>
  <c r="C18" i="22"/>
  <c r="C17" i="22"/>
  <c r="C16" i="22"/>
  <c r="C15" i="22"/>
  <c r="C14" i="22"/>
  <c r="C13" i="22"/>
  <c r="C12" i="22"/>
  <c r="C11" i="22"/>
  <c r="C12" i="23"/>
  <c r="C13" i="23"/>
  <c r="C14" i="23"/>
  <c r="C15" i="23"/>
  <c r="C16" i="23"/>
  <c r="C17" i="23"/>
  <c r="C18" i="23"/>
  <c r="C19" i="23"/>
  <c r="C20" i="23"/>
  <c r="C21" i="23"/>
  <c r="C22" i="23"/>
  <c r="C23" i="23"/>
  <c r="C11" i="23"/>
  <c r="Q10" i="55" l="1" a="1"/>
  <c r="Q10" i="55" s="1"/>
  <c r="Q15" i="55" a="1"/>
  <c r="Q15" i="55" s="1"/>
  <c r="R7" i="55" a="1"/>
  <c r="R7" i="55" s="1"/>
  <c r="R12" i="55" a="1"/>
  <c r="R12" i="55" s="1"/>
  <c r="S6" i="55" a="1"/>
  <c r="S6" i="55" s="1"/>
  <c r="S14" i="55" a="1"/>
  <c r="S14" i="55" s="1"/>
  <c r="Q11" i="55" a="1"/>
  <c r="Q11" i="55" s="1"/>
  <c r="R8" i="55" a="1"/>
  <c r="R8" i="55" s="1"/>
  <c r="S10" i="55" a="1"/>
  <c r="S10" i="55" s="1"/>
  <c r="S18" i="55" a="1"/>
  <c r="S18" i="55" s="1"/>
  <c r="T13" i="55" a="1"/>
  <c r="T13" i="55" s="1"/>
  <c r="T9" i="55" a="1"/>
  <c r="T9" i="55" s="1"/>
  <c r="T17" i="55" a="1"/>
  <c r="T17" i="55" s="1"/>
  <c r="U17" i="55" a="1"/>
  <c r="U17" i="55" s="1"/>
  <c r="U13" i="55" a="1"/>
  <c r="U13" i="55" s="1"/>
  <c r="U9" i="55" a="1"/>
  <c r="U9" i="55" s="1"/>
  <c r="W16" i="55" a="1"/>
  <c r="W16" i="55" s="1"/>
  <c r="W8" i="55" a="1"/>
  <c r="W8" i="55" s="1"/>
  <c r="X15" i="55" a="1"/>
  <c r="X15" i="55" s="1"/>
  <c r="X7" i="55" a="1"/>
  <c r="X7" i="55" s="1"/>
  <c r="V16" i="55" a="1"/>
  <c r="V16" i="55" s="1"/>
  <c r="V12" i="55" a="1"/>
  <c r="V12" i="55" s="1"/>
  <c r="V8" i="55" a="1"/>
  <c r="V8" i="55" s="1"/>
  <c r="W15" i="55" a="1"/>
  <c r="W15" i="55" s="1"/>
  <c r="W11" i="55" a="1"/>
  <c r="W11" i="55" s="1"/>
  <c r="W7" i="55" a="1"/>
  <c r="W7" i="55" s="1"/>
  <c r="X14" i="55" a="1"/>
  <c r="X14" i="55" s="1"/>
  <c r="X6" i="55" a="1"/>
  <c r="X6" i="55" s="1"/>
  <c r="U6" i="55" a="1"/>
  <c r="U6" i="55" s="1"/>
  <c r="W17" i="55" a="1"/>
  <c r="W17" i="55" s="1"/>
  <c r="W9" i="55" a="1"/>
  <c r="W9" i="55" s="1"/>
  <c r="X16" i="55" a="1"/>
  <c r="X16" i="55" s="1"/>
  <c r="X8" i="55" a="1"/>
  <c r="X8" i="55" s="1"/>
  <c r="Q16" i="55" a="1"/>
  <c r="Q16" i="55" s="1"/>
  <c r="Q6" i="55" a="1"/>
  <c r="Q6" i="55" s="1"/>
  <c r="R13" i="55" a="1"/>
  <c r="R13" i="55" s="1"/>
  <c r="S7" i="55" a="1"/>
  <c r="S7" i="55" s="1"/>
  <c r="R6" i="55" a="1"/>
  <c r="R6" i="55" s="1"/>
  <c r="R11" i="55" a="1"/>
  <c r="R11" i="55" s="1"/>
  <c r="R18" i="55" a="1"/>
  <c r="R18" i="55" s="1"/>
  <c r="S13" i="55" a="1"/>
  <c r="S13" i="55" s="1"/>
  <c r="T8" i="55" a="1"/>
  <c r="T8" i="55" s="1"/>
  <c r="T16" i="55" a="1"/>
  <c r="T16" i="55" s="1"/>
  <c r="U16" i="55" a="1"/>
  <c r="U16" i="55" s="1"/>
  <c r="U12" i="55" a="1"/>
  <c r="U12" i="55" s="1"/>
  <c r="U8" i="55" a="1"/>
  <c r="U8" i="55" s="1"/>
  <c r="S15" i="55" a="1"/>
  <c r="S15" i="55" s="1"/>
  <c r="Q9" i="55" a="1"/>
  <c r="Q9" i="55" s="1"/>
  <c r="Q14" i="55" a="1"/>
  <c r="Q14" i="55" s="1"/>
  <c r="X18" i="55" a="1"/>
  <c r="X18" i="55" s="1"/>
  <c r="X10" i="55" a="1"/>
  <c r="X10" i="55" s="1"/>
  <c r="Q7" i="55" a="1"/>
  <c r="Q7" i="55" s="1"/>
  <c r="Q17" i="55" a="1"/>
  <c r="Q17" i="55" s="1"/>
  <c r="R16" i="55" a="1"/>
  <c r="R16" i="55" s="1"/>
  <c r="S8" i="55" a="1"/>
  <c r="S8" i="55" s="1"/>
  <c r="S16" i="55" a="1"/>
  <c r="S16" i="55" s="1"/>
  <c r="T11" i="55" a="1"/>
  <c r="T11" i="55" s="1"/>
  <c r="V15" i="55" a="1"/>
  <c r="V15" i="55" s="1"/>
  <c r="V11" i="55" a="1"/>
  <c r="V11" i="55" s="1"/>
  <c r="V7" i="55" a="1"/>
  <c r="V7" i="55" s="1"/>
  <c r="Q12" i="55" a="1"/>
  <c r="Q12" i="55" s="1"/>
  <c r="R9" i="55" a="1"/>
  <c r="R9" i="55" s="1"/>
  <c r="R14" i="55" a="1"/>
  <c r="R14" i="55" s="1"/>
  <c r="S11" i="55" a="1"/>
  <c r="S11" i="55" s="1"/>
  <c r="T6" i="55" a="1"/>
  <c r="T6" i="55" s="1"/>
  <c r="T14" i="55" a="1"/>
  <c r="T14" i="55" s="1"/>
  <c r="U15" i="55" a="1"/>
  <c r="U15" i="55" s="1"/>
  <c r="U11" i="55" a="1"/>
  <c r="U11" i="55" s="1"/>
  <c r="U7" i="55" a="1"/>
  <c r="U7" i="55" s="1"/>
  <c r="W18" i="55" a="1"/>
  <c r="W18" i="55" s="1"/>
  <c r="W14" i="55" a="1"/>
  <c r="W14" i="55" s="1"/>
  <c r="W10" i="55" a="1"/>
  <c r="W10" i="55" s="1"/>
  <c r="W6" i="55" a="1"/>
  <c r="W6" i="55" s="1"/>
  <c r="X17" i="55" a="1"/>
  <c r="X17" i="55" s="1"/>
  <c r="X13" i="55" a="1"/>
  <c r="X13" i="55" s="1"/>
  <c r="X9" i="55" a="1"/>
  <c r="X9" i="55" s="1"/>
  <c r="V18" i="55" a="1"/>
  <c r="V18" i="55" s="1"/>
  <c r="V14" i="55" a="1"/>
  <c r="V14" i="55" s="1"/>
  <c r="V10" i="55" a="1"/>
  <c r="V10" i="55" s="1"/>
  <c r="V6" i="55" a="1"/>
  <c r="V6" i="55" s="1"/>
  <c r="U18" i="55" a="1"/>
  <c r="U18" i="55" s="1"/>
  <c r="U14" i="55" a="1"/>
  <c r="U14" i="55" s="1"/>
  <c r="U10" i="55" a="1"/>
  <c r="U10" i="55" s="1"/>
  <c r="W13" i="55" a="1"/>
  <c r="W13" i="55" s="1"/>
  <c r="X12" i="55" a="1"/>
  <c r="X12" i="55" s="1"/>
  <c r="R17" i="55" a="1"/>
  <c r="R17" i="55" s="1"/>
  <c r="S9" i="55" a="1"/>
  <c r="S9" i="55" s="1"/>
  <c r="S17" i="55" a="1"/>
  <c r="S17" i="55" s="1"/>
  <c r="T12" i="55" a="1"/>
  <c r="T12" i="55" s="1"/>
  <c r="Q8" i="55" a="1"/>
  <c r="Q8" i="55" s="1"/>
  <c r="Q13" i="55" a="1"/>
  <c r="Q13" i="55" s="1"/>
  <c r="Q18" i="55" a="1"/>
  <c r="Q18" i="55" s="1"/>
  <c r="R10" i="55" a="1"/>
  <c r="R10" i="55" s="1"/>
  <c r="R15" i="55" a="1"/>
  <c r="R15" i="55" s="1"/>
  <c r="S12" i="55" a="1"/>
  <c r="S12" i="55" s="1"/>
  <c r="T7" i="55" a="1"/>
  <c r="T7" i="55" s="1"/>
  <c r="T15" i="55" a="1"/>
  <c r="T15" i="55" s="1"/>
  <c r="V17" i="55" a="1"/>
  <c r="V17" i="55" s="1"/>
  <c r="V13" i="55" a="1"/>
  <c r="V13" i="55" s="1"/>
  <c r="V9" i="55" a="1"/>
  <c r="V9" i="55" s="1"/>
  <c r="T10" i="55" a="1"/>
  <c r="T10" i="55" s="1"/>
  <c r="T18" i="55" a="1"/>
  <c r="T18" i="55" s="1"/>
  <c r="W12" i="55" a="1"/>
  <c r="W12" i="55" s="1"/>
  <c r="X11" i="55" a="1"/>
  <c r="X11" i="55" s="1"/>
  <c r="AR69" i="13"/>
  <c r="AR68" i="13"/>
  <c r="AR67" i="13"/>
  <c r="AR70" i="13"/>
  <c r="L288" i="52"/>
  <c r="J66" i="52"/>
  <c r="L65" i="52"/>
  <c r="J65" i="52"/>
  <c r="W113" i="55"/>
  <c r="W208" i="55"/>
  <c r="P11" i="55" a="1"/>
  <c r="P11" i="55" s="1"/>
  <c r="X101" i="55"/>
  <c r="X196" i="55"/>
  <c r="X46" i="55"/>
  <c r="X198" i="55"/>
  <c r="X86" i="55"/>
  <c r="X200" i="55"/>
  <c r="X107" i="55"/>
  <c r="X202" i="55"/>
  <c r="X109" i="55"/>
  <c r="X204" i="55"/>
  <c r="X111" i="55"/>
  <c r="X206" i="55"/>
  <c r="X94" i="55"/>
  <c r="X208" i="55"/>
  <c r="P8" i="55" a="1"/>
  <c r="P8" i="55" s="1"/>
  <c r="W111" i="55"/>
  <c r="W206" i="55"/>
  <c r="P14" i="55" a="1"/>
  <c r="P14" i="55" s="1"/>
  <c r="U102" i="55"/>
  <c r="U197" i="55"/>
  <c r="U104" i="55"/>
  <c r="U199" i="55"/>
  <c r="U106" i="55"/>
  <c r="U201" i="55"/>
  <c r="U108" i="55"/>
  <c r="U203" i="55"/>
  <c r="U110" i="55"/>
  <c r="U205" i="55"/>
  <c r="U112" i="55"/>
  <c r="U207" i="55"/>
  <c r="W107" i="55"/>
  <c r="W202" i="55"/>
  <c r="P9" i="55" a="1"/>
  <c r="P9" i="55" s="1"/>
  <c r="P17" i="55" a="1"/>
  <c r="P17" i="55" s="1"/>
  <c r="V102" i="55"/>
  <c r="V197" i="55"/>
  <c r="V104" i="55"/>
  <c r="V199" i="55"/>
  <c r="V106" i="55"/>
  <c r="V201" i="55"/>
  <c r="V108" i="55"/>
  <c r="V203" i="55"/>
  <c r="V110" i="55"/>
  <c r="V205" i="55"/>
  <c r="V112" i="55"/>
  <c r="V207" i="55"/>
  <c r="W90" i="55"/>
  <c r="W204" i="55"/>
  <c r="P6" i="55" a="1"/>
  <c r="P6" i="55" s="1"/>
  <c r="P7" i="55" a="1"/>
  <c r="P7" i="55" s="1"/>
  <c r="P12" i="55" a="1"/>
  <c r="P12" i="55" s="1"/>
  <c r="W102" i="55"/>
  <c r="W197" i="55"/>
  <c r="W85" i="55"/>
  <c r="W199" i="55"/>
  <c r="W87" i="55"/>
  <c r="W201" i="55"/>
  <c r="W108" i="55"/>
  <c r="W203" i="55"/>
  <c r="W110" i="55"/>
  <c r="W205" i="55"/>
  <c r="W112" i="55"/>
  <c r="W207" i="55"/>
  <c r="P16" i="55" a="1"/>
  <c r="P16" i="55" s="1"/>
  <c r="W105" i="55"/>
  <c r="W200" i="55"/>
  <c r="P15" i="55" a="1"/>
  <c r="P15" i="55" s="1"/>
  <c r="X83" i="55"/>
  <c r="X197" i="55"/>
  <c r="X104" i="55"/>
  <c r="X199" i="55"/>
  <c r="X87" i="55"/>
  <c r="X201" i="55"/>
  <c r="X108" i="55"/>
  <c r="X203" i="55"/>
  <c r="X91" i="55"/>
  <c r="X205" i="55"/>
  <c r="X74" i="55"/>
  <c r="X207" i="55"/>
  <c r="W101" i="55"/>
  <c r="W196" i="55"/>
  <c r="P10" i="55" a="1"/>
  <c r="P10" i="55" s="1"/>
  <c r="P18" i="55" a="1"/>
  <c r="P18" i="55" s="1"/>
  <c r="U82" i="55"/>
  <c r="U196" i="55"/>
  <c r="U103" i="55"/>
  <c r="U198" i="55"/>
  <c r="U105" i="55"/>
  <c r="U200" i="55"/>
  <c r="U50" i="55"/>
  <c r="U202" i="55"/>
  <c r="U90" i="55"/>
  <c r="U204" i="55"/>
  <c r="U111" i="55"/>
  <c r="U206" i="55"/>
  <c r="U113" i="55"/>
  <c r="U208" i="55"/>
  <c r="W103" i="55"/>
  <c r="W198" i="55"/>
  <c r="P13" i="55" a="1"/>
  <c r="P13" i="55" s="1"/>
  <c r="V44" i="55"/>
  <c r="V196" i="55"/>
  <c r="V103" i="55"/>
  <c r="V198" i="55"/>
  <c r="V86" i="55"/>
  <c r="V200" i="55"/>
  <c r="V107" i="55"/>
  <c r="V202" i="55"/>
  <c r="V52" i="55"/>
  <c r="V204" i="55"/>
  <c r="V111" i="55"/>
  <c r="V206" i="55"/>
  <c r="V113" i="55"/>
  <c r="V208" i="55"/>
  <c r="W91" i="55"/>
  <c r="W68" i="55"/>
  <c r="W66" i="55"/>
  <c r="X32" i="55"/>
  <c r="U36" i="55"/>
  <c r="U53" i="55"/>
  <c r="U91" i="55"/>
  <c r="U93" i="55"/>
  <c r="U32" i="55"/>
  <c r="U34" i="55"/>
  <c r="U51" i="55"/>
  <c r="U64" i="55"/>
  <c r="U66" i="55"/>
  <c r="U68" i="55"/>
  <c r="U70" i="55"/>
  <c r="U72" i="55"/>
  <c r="U74" i="55"/>
  <c r="U89" i="55"/>
  <c r="U49" i="55"/>
  <c r="U87" i="55"/>
  <c r="U30" i="55"/>
  <c r="U45" i="55"/>
  <c r="U47" i="55"/>
  <c r="U26" i="55"/>
  <c r="U28" i="55"/>
  <c r="U85" i="55"/>
  <c r="U83" i="55"/>
  <c r="V130" i="55"/>
  <c r="W74" i="55"/>
  <c r="W131" i="55"/>
  <c r="W36" i="55"/>
  <c r="V132" i="55"/>
  <c r="X131" i="55"/>
  <c r="X127" i="55"/>
  <c r="V126" i="55"/>
  <c r="X123" i="55"/>
  <c r="V122" i="55"/>
  <c r="U151" i="55"/>
  <c r="W148" i="55"/>
  <c r="U147" i="55"/>
  <c r="W144" i="55"/>
  <c r="U143" i="55"/>
  <c r="W140" i="55"/>
  <c r="U139" i="55"/>
  <c r="X170" i="55"/>
  <c r="V169" i="55"/>
  <c r="X166" i="55"/>
  <c r="V165" i="55"/>
  <c r="X162" i="55"/>
  <c r="V161" i="55"/>
  <c r="X158" i="55"/>
  <c r="W187" i="55"/>
  <c r="U186" i="55"/>
  <c r="W183" i="55"/>
  <c r="U182" i="55"/>
  <c r="W179" i="55"/>
  <c r="U178" i="55"/>
  <c r="U130" i="55"/>
  <c r="W127" i="55"/>
  <c r="U126" i="55"/>
  <c r="W123" i="55"/>
  <c r="U122" i="55"/>
  <c r="X149" i="55"/>
  <c r="V148" i="55"/>
  <c r="X145" i="55"/>
  <c r="V144" i="55"/>
  <c r="X141" i="55"/>
  <c r="V140" i="55"/>
  <c r="W170" i="55"/>
  <c r="U169" i="55"/>
  <c r="W166" i="55"/>
  <c r="U165" i="55"/>
  <c r="W162" i="55"/>
  <c r="U161" i="55"/>
  <c r="W158" i="55"/>
  <c r="X188" i="55"/>
  <c r="V187" i="55"/>
  <c r="X184" i="55"/>
  <c r="V183" i="55"/>
  <c r="X180" i="55"/>
  <c r="V179" i="55"/>
  <c r="X132" i="55"/>
  <c r="V131" i="55"/>
  <c r="X128" i="55"/>
  <c r="V127" i="55"/>
  <c r="X124" i="55"/>
  <c r="V123" i="55"/>
  <c r="X120" i="55"/>
  <c r="W149" i="55"/>
  <c r="U148" i="55"/>
  <c r="W145" i="55"/>
  <c r="U144" i="55"/>
  <c r="W141" i="55"/>
  <c r="U140" i="55"/>
  <c r="V170" i="55"/>
  <c r="X167" i="55"/>
  <c r="V166" i="55"/>
  <c r="X163" i="55"/>
  <c r="V162" i="55"/>
  <c r="X159" i="55"/>
  <c r="V158" i="55"/>
  <c r="W188" i="55"/>
  <c r="U187" i="55"/>
  <c r="W184" i="55"/>
  <c r="U183" i="55"/>
  <c r="W180" i="55"/>
  <c r="U179" i="55"/>
  <c r="W132" i="55"/>
  <c r="U131" i="55"/>
  <c r="W128" i="55"/>
  <c r="U127" i="55"/>
  <c r="W124" i="55"/>
  <c r="U123" i="55"/>
  <c r="W120" i="55"/>
  <c r="X150" i="55"/>
  <c r="V149" i="55"/>
  <c r="X146" i="55"/>
  <c r="V145" i="55"/>
  <c r="X142" i="55"/>
  <c r="V141" i="55"/>
  <c r="U170" i="55"/>
  <c r="W167" i="55"/>
  <c r="U166" i="55"/>
  <c r="W163" i="55"/>
  <c r="U162" i="55"/>
  <c r="W159" i="55"/>
  <c r="U158" i="55"/>
  <c r="X189" i="55"/>
  <c r="V188" i="55"/>
  <c r="X185" i="55"/>
  <c r="V184" i="55"/>
  <c r="X181" i="55"/>
  <c r="V180" i="55"/>
  <c r="X177" i="55"/>
  <c r="X129" i="55"/>
  <c r="V128" i="55"/>
  <c r="X125" i="55"/>
  <c r="V124" i="55"/>
  <c r="X121" i="55"/>
  <c r="V120" i="55"/>
  <c r="W150" i="55"/>
  <c r="U149" i="55"/>
  <c r="W146" i="55"/>
  <c r="U145" i="55"/>
  <c r="W142" i="55"/>
  <c r="U141" i="55"/>
  <c r="X168" i="55"/>
  <c r="V167" i="55"/>
  <c r="X164" i="55"/>
  <c r="V163" i="55"/>
  <c r="X160" i="55"/>
  <c r="V159" i="55"/>
  <c r="W189" i="55"/>
  <c r="U188" i="55"/>
  <c r="W185" i="55"/>
  <c r="U184" i="55"/>
  <c r="W181" i="55"/>
  <c r="U180" i="55"/>
  <c r="W177" i="55"/>
  <c r="U132" i="55"/>
  <c r="W129" i="55"/>
  <c r="U128" i="55"/>
  <c r="W125" i="55"/>
  <c r="U124" i="55"/>
  <c r="W121" i="55"/>
  <c r="U120" i="55"/>
  <c r="X151" i="55"/>
  <c r="V150" i="55"/>
  <c r="X147" i="55"/>
  <c r="V146" i="55"/>
  <c r="X143" i="55"/>
  <c r="V142" i="55"/>
  <c r="X139" i="55"/>
  <c r="W168" i="55"/>
  <c r="U167" i="55"/>
  <c r="W164" i="55"/>
  <c r="U163" i="55"/>
  <c r="W160" i="55"/>
  <c r="U159" i="55"/>
  <c r="V189" i="55"/>
  <c r="X186" i="55"/>
  <c r="V185" i="55"/>
  <c r="X182" i="55"/>
  <c r="V181" i="55"/>
  <c r="X178" i="55"/>
  <c r="V177" i="55"/>
  <c r="X130" i="55"/>
  <c r="V129" i="55"/>
  <c r="X126" i="55"/>
  <c r="V125" i="55"/>
  <c r="X122" i="55"/>
  <c r="V121" i="55"/>
  <c r="W151" i="55"/>
  <c r="U150" i="55"/>
  <c r="W147" i="55"/>
  <c r="U146" i="55"/>
  <c r="W143" i="55"/>
  <c r="U142" i="55"/>
  <c r="W139" i="55"/>
  <c r="X169" i="55"/>
  <c r="V168" i="55"/>
  <c r="X165" i="55"/>
  <c r="V164" i="55"/>
  <c r="X161" i="55"/>
  <c r="V160" i="55"/>
  <c r="U189" i="55"/>
  <c r="W186" i="55"/>
  <c r="U185" i="55"/>
  <c r="W182" i="55"/>
  <c r="U181" i="55"/>
  <c r="W178" i="55"/>
  <c r="U177" i="55"/>
  <c r="W130" i="55"/>
  <c r="U129" i="55"/>
  <c r="W126" i="55"/>
  <c r="U125" i="55"/>
  <c r="W122" i="55"/>
  <c r="U121" i="55"/>
  <c r="V151" i="55"/>
  <c r="X148" i="55"/>
  <c r="V147" i="55"/>
  <c r="X144" i="55"/>
  <c r="V143" i="55"/>
  <c r="X140" i="55"/>
  <c r="V139" i="55"/>
  <c r="W169" i="55"/>
  <c r="U168" i="55"/>
  <c r="W165" i="55"/>
  <c r="U164" i="55"/>
  <c r="W161" i="55"/>
  <c r="U160" i="55"/>
  <c r="X187" i="55"/>
  <c r="V186" i="55"/>
  <c r="X183" i="55"/>
  <c r="V182" i="55"/>
  <c r="X179" i="55"/>
  <c r="V178" i="55"/>
  <c r="L66" i="52"/>
  <c r="L64" i="52"/>
  <c r="K64" i="52"/>
  <c r="L287" i="52"/>
  <c r="J288" i="52"/>
  <c r="K287" i="52"/>
  <c r="L236" i="52"/>
  <c r="J236" i="52"/>
  <c r="L235" i="52"/>
  <c r="K235" i="52"/>
  <c r="V64" i="55"/>
  <c r="G190" i="55"/>
  <c r="W26" i="55"/>
  <c r="W45" i="55"/>
  <c r="W47" i="55"/>
  <c r="V53" i="55"/>
  <c r="Q190" i="55"/>
  <c r="V28" i="55"/>
  <c r="W49" i="55"/>
  <c r="W53" i="55"/>
  <c r="V55" i="55"/>
  <c r="B190" i="55"/>
  <c r="J190" i="55"/>
  <c r="R190" i="55"/>
  <c r="W28" i="55"/>
  <c r="W30" i="55"/>
  <c r="W32" i="55"/>
  <c r="W55" i="55"/>
  <c r="V83" i="55"/>
  <c r="T190" i="55"/>
  <c r="W34" i="55"/>
  <c r="V36" i="55"/>
  <c r="D190" i="55"/>
  <c r="V70" i="55"/>
  <c r="W70" i="55"/>
  <c r="V37" i="55"/>
  <c r="V25" i="55"/>
  <c r="W51" i="55"/>
  <c r="W72" i="55"/>
  <c r="V88" i="55"/>
  <c r="W29" i="55"/>
  <c r="W31" i="55"/>
  <c r="W37" i="55"/>
  <c r="W56" i="55"/>
  <c r="X51" i="55"/>
  <c r="W50" i="55"/>
  <c r="X45" i="55"/>
  <c r="V29" i="55"/>
  <c r="V54" i="55"/>
  <c r="V31" i="55"/>
  <c r="V56" i="55"/>
  <c r="W48" i="55"/>
  <c r="W25" i="55"/>
  <c r="W33" i="55"/>
  <c r="W44" i="55"/>
  <c r="W52" i="55"/>
  <c r="W75" i="55"/>
  <c r="W27" i="55"/>
  <c r="W35" i="55"/>
  <c r="W46" i="55"/>
  <c r="W54" i="55"/>
  <c r="W69" i="55"/>
  <c r="W88" i="55"/>
  <c r="W63" i="55"/>
  <c r="W83" i="55"/>
  <c r="V85" i="55"/>
  <c r="V92" i="55"/>
  <c r="X48" i="55"/>
  <c r="X75" i="55"/>
  <c r="X56" i="55"/>
  <c r="X35" i="55"/>
  <c r="X73" i="55"/>
  <c r="X84" i="55"/>
  <c r="X37" i="55"/>
  <c r="X54" i="55"/>
  <c r="V26" i="55"/>
  <c r="V51" i="55"/>
  <c r="V66" i="55"/>
  <c r="V32" i="55"/>
  <c r="V68" i="55"/>
  <c r="V89" i="55"/>
  <c r="V47" i="55"/>
  <c r="V93" i="55"/>
  <c r="V34" i="55"/>
  <c r="V30" i="55"/>
  <c r="V49" i="55"/>
  <c r="V87" i="55"/>
  <c r="W65" i="55"/>
  <c r="W71" i="55"/>
  <c r="X92" i="55"/>
  <c r="V67" i="55"/>
  <c r="V73" i="55"/>
  <c r="W67" i="55"/>
  <c r="W73" i="55"/>
  <c r="X113" i="55"/>
  <c r="W104" i="55"/>
  <c r="W86" i="55"/>
  <c r="W89" i="55"/>
  <c r="V91" i="55"/>
  <c r="W82" i="55"/>
  <c r="X85" i="55"/>
  <c r="W93" i="55"/>
  <c r="W106" i="55"/>
  <c r="X110" i="55"/>
  <c r="U48" i="55"/>
  <c r="V105" i="55"/>
  <c r="X105" i="55"/>
  <c r="X69" i="55"/>
  <c r="X82" i="55"/>
  <c r="X27" i="55"/>
  <c r="X31" i="55"/>
  <c r="X44" i="55"/>
  <c r="X52" i="55"/>
  <c r="X65" i="55"/>
  <c r="X90" i="55"/>
  <c r="X71" i="55"/>
  <c r="X103" i="55"/>
  <c r="X29" i="55"/>
  <c r="X33" i="55"/>
  <c r="X50" i="55"/>
  <c r="X67" i="55"/>
  <c r="X25" i="55"/>
  <c r="X63" i="55"/>
  <c r="W109" i="55"/>
  <c r="B114" i="55"/>
  <c r="J114" i="55"/>
  <c r="R114" i="55"/>
  <c r="C114" i="55"/>
  <c r="K114" i="55"/>
  <c r="S114" i="55"/>
  <c r="W84" i="55"/>
  <c r="V109" i="55"/>
  <c r="C95" i="55"/>
  <c r="K95" i="55"/>
  <c r="S95" i="55"/>
  <c r="X89" i="55"/>
  <c r="W92" i="55"/>
  <c r="X93" i="55"/>
  <c r="F38" i="55"/>
  <c r="N38" i="55"/>
  <c r="W94" i="55"/>
  <c r="G76" i="55"/>
  <c r="O76" i="55"/>
  <c r="P76" i="55"/>
  <c r="G57" i="55"/>
  <c r="X68" i="55"/>
  <c r="D114" i="55"/>
  <c r="X30" i="55"/>
  <c r="V35" i="55"/>
  <c r="B57" i="55"/>
  <c r="J57" i="55"/>
  <c r="R57" i="55"/>
  <c r="C57" i="55"/>
  <c r="K57" i="55"/>
  <c r="S57" i="55"/>
  <c r="X49" i="55"/>
  <c r="X55" i="55"/>
  <c r="B76" i="55"/>
  <c r="J76" i="55"/>
  <c r="R76" i="55"/>
  <c r="D76" i="55"/>
  <c r="L76" i="55"/>
  <c r="T76" i="55"/>
  <c r="U65" i="55"/>
  <c r="E95" i="55"/>
  <c r="M95" i="55"/>
  <c r="V82" i="55"/>
  <c r="E114" i="55"/>
  <c r="M114" i="55"/>
  <c r="V101" i="55"/>
  <c r="H114" i="55"/>
  <c r="P114" i="55"/>
  <c r="X102" i="55"/>
  <c r="X106" i="55"/>
  <c r="H57" i="55"/>
  <c r="I57" i="55"/>
  <c r="O57" i="55"/>
  <c r="Q76" i="55"/>
  <c r="L95" i="55"/>
  <c r="T114" i="55"/>
  <c r="J38" i="55"/>
  <c r="U27" i="55"/>
  <c r="I38" i="55"/>
  <c r="Q38" i="55"/>
  <c r="X36" i="55"/>
  <c r="V46" i="55"/>
  <c r="U52" i="55"/>
  <c r="C76" i="55"/>
  <c r="K76" i="55"/>
  <c r="S76" i="55"/>
  <c r="V65" i="55"/>
  <c r="V71" i="55"/>
  <c r="F95" i="55"/>
  <c r="N95" i="55"/>
  <c r="V90" i="55"/>
  <c r="F114" i="55"/>
  <c r="N114" i="55"/>
  <c r="I114" i="55"/>
  <c r="Q114" i="55"/>
  <c r="L114" i="55"/>
  <c r="B38" i="55"/>
  <c r="R38" i="55"/>
  <c r="C38" i="55"/>
  <c r="K38" i="55"/>
  <c r="S38" i="55"/>
  <c r="V27" i="55"/>
  <c r="V33" i="55"/>
  <c r="D57" i="55"/>
  <c r="L57" i="55"/>
  <c r="T57" i="55"/>
  <c r="X47" i="55"/>
  <c r="X66" i="55"/>
  <c r="X72" i="55"/>
  <c r="V75" i="55"/>
  <c r="G95" i="55"/>
  <c r="O95" i="55"/>
  <c r="V94" i="55"/>
  <c r="G114" i="55"/>
  <c r="O114" i="55"/>
  <c r="O38" i="55"/>
  <c r="U35" i="55"/>
  <c r="Q57" i="55"/>
  <c r="I76" i="55"/>
  <c r="D95" i="55"/>
  <c r="T95" i="55"/>
  <c r="D38" i="55"/>
  <c r="L38" i="55"/>
  <c r="T38" i="55"/>
  <c r="X28" i="55"/>
  <c r="X34" i="55"/>
  <c r="E57" i="55"/>
  <c r="M57" i="55"/>
  <c r="U44" i="55"/>
  <c r="F57" i="55"/>
  <c r="N57" i="55"/>
  <c r="X53" i="55"/>
  <c r="V63" i="55"/>
  <c r="U69" i="55"/>
  <c r="H95" i="55"/>
  <c r="P95" i="55"/>
  <c r="B95" i="55"/>
  <c r="J95" i="55"/>
  <c r="R95" i="55"/>
  <c r="G38" i="55"/>
  <c r="P57" i="55"/>
  <c r="H76" i="55"/>
  <c r="E38" i="55"/>
  <c r="M38" i="55"/>
  <c r="H38" i="55"/>
  <c r="P38" i="55"/>
  <c r="U31" i="55"/>
  <c r="V50" i="55"/>
  <c r="U56" i="55"/>
  <c r="F76" i="55"/>
  <c r="N76" i="55"/>
  <c r="X64" i="55"/>
  <c r="E76" i="55"/>
  <c r="M76" i="55"/>
  <c r="V69" i="55"/>
  <c r="I95" i="55"/>
  <c r="Q95" i="55"/>
  <c r="V84" i="55"/>
  <c r="U25" i="55"/>
  <c r="U33" i="55"/>
  <c r="U46" i="55"/>
  <c r="U54" i="55"/>
  <c r="U67" i="55"/>
  <c r="U75" i="55"/>
  <c r="U88" i="55"/>
  <c r="U101" i="55"/>
  <c r="U109" i="55"/>
  <c r="X112" i="55"/>
  <c r="U73" i="55"/>
  <c r="U86" i="55"/>
  <c r="U94" i="55"/>
  <c r="U107" i="55"/>
  <c r="X88" i="55"/>
  <c r="U29" i="55"/>
  <c r="U37" i="55"/>
  <c r="U63" i="55"/>
  <c r="U71" i="55"/>
  <c r="U84" i="55"/>
  <c r="U92" i="55"/>
  <c r="AQ48" i="13"/>
  <c r="AQ6" i="13" s="1"/>
  <c r="AQ49" i="13"/>
  <c r="AQ50" i="13"/>
  <c r="AQ51" i="13"/>
  <c r="AQ52" i="13"/>
  <c r="AQ53" i="13"/>
  <c r="AQ54" i="13"/>
  <c r="AQ55" i="13"/>
  <c r="AQ56" i="13"/>
  <c r="AQ57" i="13"/>
  <c r="AQ58" i="13"/>
  <c r="AQ59" i="13"/>
  <c r="AQ60" i="13"/>
  <c r="AQ61" i="13"/>
  <c r="AQ62" i="13"/>
  <c r="AQ63" i="13"/>
  <c r="AQ64" i="13"/>
  <c r="AQ5" i="13" s="1"/>
  <c r="AT257" i="41"/>
  <c r="AT175" i="41" s="1"/>
  <c r="AT256" i="41"/>
  <c r="AT174" i="41" s="1"/>
  <c r="AT255" i="41"/>
  <c r="AT173" i="41" s="1"/>
  <c r="AT254" i="41"/>
  <c r="AT172" i="41" s="1"/>
  <c r="AT230" i="41"/>
  <c r="AT149" i="41" s="1"/>
  <c r="AT229" i="41"/>
  <c r="AT148" i="41" s="1"/>
  <c r="AT228" i="41"/>
  <c r="AT147" i="41" s="1"/>
  <c r="AT227" i="41"/>
  <c r="AT146" i="41" s="1"/>
  <c r="AT123" i="41"/>
  <c r="AT122" i="41"/>
  <c r="AT121" i="41"/>
  <c r="AT120" i="41"/>
  <c r="AT101" i="41"/>
  <c r="AT102" i="41"/>
  <c r="AT103" i="41"/>
  <c r="AT104" i="41"/>
  <c r="AT105" i="41"/>
  <c r="AT106" i="41"/>
  <c r="AT107" i="41"/>
  <c r="AT108" i="41"/>
  <c r="AT109" i="41"/>
  <c r="AT110" i="41"/>
  <c r="AT111" i="41"/>
  <c r="AT112" i="41"/>
  <c r="AT113" i="41"/>
  <c r="AT114" i="41"/>
  <c r="AT115" i="41"/>
  <c r="AT116" i="41"/>
  <c r="AT117" i="41"/>
  <c r="AT118" i="41"/>
  <c r="AT119" i="41"/>
  <c r="AT127" i="41"/>
  <c r="AT128" i="41"/>
  <c r="AT129" i="41"/>
  <c r="AT130" i="41"/>
  <c r="AT131" i="41"/>
  <c r="AT132" i="41"/>
  <c r="AT133" i="41"/>
  <c r="AT134" i="41"/>
  <c r="AT135" i="41"/>
  <c r="AT136" i="41"/>
  <c r="AT137" i="41"/>
  <c r="AT138" i="41"/>
  <c r="AT139" i="41"/>
  <c r="AT140" i="41"/>
  <c r="AT141" i="41"/>
  <c r="AT142" i="41"/>
  <c r="AT143" i="41"/>
  <c r="AT144" i="41"/>
  <c r="AT145" i="41"/>
  <c r="AT153" i="41"/>
  <c r="AT154" i="41"/>
  <c r="AT155" i="41"/>
  <c r="AT156" i="41"/>
  <c r="AT157" i="41"/>
  <c r="AT158" i="41"/>
  <c r="AT159" i="41"/>
  <c r="AT160" i="41"/>
  <c r="AT161" i="41"/>
  <c r="AT162" i="41"/>
  <c r="AT163" i="41"/>
  <c r="AT164" i="41"/>
  <c r="AT165" i="41"/>
  <c r="AT166" i="41"/>
  <c r="AT167" i="41"/>
  <c r="AT168" i="41"/>
  <c r="AT169" i="41"/>
  <c r="AT170" i="41"/>
  <c r="AT171" i="41"/>
  <c r="AT12" i="41" a="1"/>
  <c r="AT12" i="41" s="1"/>
  <c r="AT13" i="41" a="1"/>
  <c r="AT13" i="41" s="1"/>
  <c r="AT14" i="41" a="1"/>
  <c r="AT14" i="41" s="1"/>
  <c r="AT9" i="42" a="1"/>
  <c r="AT9" i="42" s="1"/>
  <c r="AT10" i="42" s="1"/>
  <c r="AT11" i="42"/>
  <c r="AT13" i="42" a="1"/>
  <c r="AT13" i="42" s="1"/>
  <c r="AT14" i="42" a="1"/>
  <c r="AT14" i="42" s="1"/>
  <c r="AT15" i="42" a="1"/>
  <c r="AT15" i="42" s="1"/>
  <c r="AT16" i="42" a="1"/>
  <c r="AT16" i="42" s="1"/>
  <c r="T19" i="55" l="1" a="1"/>
  <c r="T19" i="55" s="1"/>
  <c r="AT17" i="41" a="1"/>
  <c r="AT17" i="41" s="1"/>
  <c r="Q19" i="55" a="1"/>
  <c r="Q19" i="55" s="1"/>
  <c r="S19" i="55" a="1"/>
  <c r="S19" i="55" s="1"/>
  <c r="R19" i="55" a="1"/>
  <c r="R19" i="55" s="1"/>
  <c r="AT18" i="41" a="1"/>
  <c r="AT18" i="41" s="1"/>
  <c r="AT16" i="41" a="1"/>
  <c r="AT16" i="41" s="1"/>
  <c r="P19" i="55" a="1"/>
  <c r="P19" i="55" s="1"/>
  <c r="W209" i="55"/>
  <c r="X209" i="55"/>
  <c r="U209" i="55"/>
  <c r="V209" i="55"/>
  <c r="V190" i="55"/>
  <c r="U190" i="55"/>
  <c r="H190" i="55"/>
  <c r="X190" i="55"/>
  <c r="N190" i="55"/>
  <c r="M190" i="55"/>
  <c r="P190" i="55"/>
  <c r="S190" i="55"/>
  <c r="F190" i="55"/>
  <c r="E190" i="55"/>
  <c r="I190" i="55"/>
  <c r="W190" i="55"/>
  <c r="K190" i="55"/>
  <c r="L190" i="55"/>
  <c r="O190" i="55"/>
  <c r="C190" i="55"/>
  <c r="S133" i="55"/>
  <c r="R133" i="55"/>
  <c r="K171" i="55"/>
  <c r="L133" i="55"/>
  <c r="O152" i="55"/>
  <c r="T133" i="55"/>
  <c r="D133" i="55"/>
  <c r="K133" i="55"/>
  <c r="P152" i="55"/>
  <c r="M133" i="55"/>
  <c r="H133" i="55"/>
  <c r="S152" i="55"/>
  <c r="M152" i="55"/>
  <c r="X171" i="55"/>
  <c r="V171" i="55"/>
  <c r="P171" i="55"/>
  <c r="I133" i="55"/>
  <c r="W133" i="55"/>
  <c r="G171" i="55"/>
  <c r="J171" i="55"/>
  <c r="C133" i="55"/>
  <c r="I152" i="55"/>
  <c r="H152" i="55"/>
  <c r="G133" i="55"/>
  <c r="T152" i="55"/>
  <c r="N152" i="55"/>
  <c r="N133" i="55"/>
  <c r="D171" i="55"/>
  <c r="H171" i="55"/>
  <c r="V152" i="55"/>
  <c r="O133" i="55"/>
  <c r="K152" i="55"/>
  <c r="Q152" i="55"/>
  <c r="C152" i="55"/>
  <c r="W152" i="55"/>
  <c r="F133" i="55"/>
  <c r="N171" i="55"/>
  <c r="F152" i="55"/>
  <c r="B152" i="55"/>
  <c r="V133" i="55"/>
  <c r="Q171" i="55"/>
  <c r="Q133" i="55"/>
  <c r="U133" i="55"/>
  <c r="L152" i="55"/>
  <c r="R171" i="55"/>
  <c r="W171" i="55"/>
  <c r="E171" i="55"/>
  <c r="B133" i="55"/>
  <c r="I171" i="55"/>
  <c r="X133" i="55"/>
  <c r="R152" i="55"/>
  <c r="U152" i="55"/>
  <c r="F171" i="55"/>
  <c r="M171" i="55"/>
  <c r="J133" i="55"/>
  <c r="E133" i="55"/>
  <c r="L171" i="55"/>
  <c r="C171" i="55"/>
  <c r="E152" i="55"/>
  <c r="G152" i="55"/>
  <c r="S171" i="55"/>
  <c r="X152" i="55"/>
  <c r="P133" i="55"/>
  <c r="B171" i="55"/>
  <c r="J152" i="55"/>
  <c r="D152" i="55"/>
  <c r="T171" i="55"/>
  <c r="O171" i="55"/>
  <c r="U171" i="55"/>
  <c r="W38" i="55"/>
  <c r="W57" i="55"/>
  <c r="W76" i="55"/>
  <c r="W114" i="55"/>
  <c r="V57" i="55"/>
  <c r="V38" i="55"/>
  <c r="W95" i="55"/>
  <c r="X38" i="55"/>
  <c r="X76" i="55"/>
  <c r="V114" i="55"/>
  <c r="X57" i="55"/>
  <c r="X95" i="55"/>
  <c r="V95" i="55"/>
  <c r="U95" i="55"/>
  <c r="V76" i="55"/>
  <c r="U57" i="55"/>
  <c r="X114" i="55"/>
  <c r="U76" i="55"/>
  <c r="U38" i="55"/>
  <c r="U114" i="55"/>
  <c r="AQ38" i="13"/>
  <c r="AQ39" i="13"/>
  <c r="AQ40" i="13"/>
  <c r="AQ41" i="13"/>
  <c r="AP97" i="13"/>
  <c r="AP98" i="13"/>
  <c r="AP99" i="13"/>
  <c r="AP100" i="13"/>
  <c r="AP127" i="13"/>
  <c r="AP128" i="13"/>
  <c r="AP129" i="13"/>
  <c r="AP130" i="13"/>
  <c r="AP11" i="13"/>
  <c r="AP12" i="13"/>
  <c r="AH14" i="47"/>
  <c r="AH2" i="47" a="1"/>
  <c r="AH2" i="47" s="1"/>
  <c r="AX12" i="39" a="1"/>
  <c r="AX12" i="39" s="1"/>
  <c r="AY12" i="39" a="1"/>
  <c r="AY12" i="39" s="1"/>
  <c r="AX13" i="39"/>
  <c r="AY13" i="39"/>
  <c r="V19" i="55" l="1" a="1"/>
  <c r="V19" i="55" s="1"/>
  <c r="X19" i="55" a="1"/>
  <c r="X19" i="55" s="1"/>
  <c r="W19" i="55" a="1"/>
  <c r="W19" i="55" s="1"/>
  <c r="U19" i="55" a="1"/>
  <c r="U19" i="55" s="1"/>
  <c r="AQ70" i="13"/>
  <c r="AQ69" i="13"/>
  <c r="AQ68" i="13"/>
  <c r="AQ67" i="13"/>
  <c r="T37" i="8"/>
  <c r="S37" i="8"/>
  <c r="R37" i="8"/>
  <c r="Q37" i="8"/>
  <c r="P37" i="8"/>
  <c r="O37" i="8"/>
  <c r="N37" i="8"/>
  <c r="M37" i="8"/>
  <c r="L37" i="8"/>
  <c r="K37" i="8"/>
  <c r="J37" i="8"/>
  <c r="I37" i="8"/>
  <c r="H37" i="8"/>
  <c r="G37" i="8"/>
  <c r="F37" i="8"/>
  <c r="E37" i="8"/>
  <c r="D37" i="8"/>
  <c r="C37" i="8"/>
  <c r="B37" i="8"/>
  <c r="T36" i="8"/>
  <c r="S36" i="8"/>
  <c r="R36" i="8"/>
  <c r="Q36" i="8"/>
  <c r="P36" i="8"/>
  <c r="O36" i="8"/>
  <c r="N36" i="8"/>
  <c r="M36" i="8"/>
  <c r="L36" i="8"/>
  <c r="K36" i="8"/>
  <c r="J36" i="8"/>
  <c r="I36" i="8"/>
  <c r="H36" i="8"/>
  <c r="G36" i="8"/>
  <c r="F36" i="8"/>
  <c r="E36" i="8"/>
  <c r="D36" i="8"/>
  <c r="C36" i="8"/>
  <c r="B36" i="8"/>
  <c r="T35" i="8"/>
  <c r="S35" i="8"/>
  <c r="R35" i="8"/>
  <c r="Q35" i="8"/>
  <c r="P35" i="8"/>
  <c r="O35" i="8"/>
  <c r="N35" i="8"/>
  <c r="M35" i="8"/>
  <c r="L35" i="8"/>
  <c r="K35" i="8"/>
  <c r="J35" i="8"/>
  <c r="I35" i="8"/>
  <c r="H35" i="8"/>
  <c r="G35" i="8"/>
  <c r="F35" i="8"/>
  <c r="E35" i="8"/>
  <c r="D35" i="8"/>
  <c r="C35" i="8"/>
  <c r="B35" i="8"/>
  <c r="T34" i="8"/>
  <c r="S34" i="8"/>
  <c r="R34" i="8"/>
  <c r="Q34" i="8"/>
  <c r="P34" i="8"/>
  <c r="O34" i="8"/>
  <c r="N34" i="8"/>
  <c r="M34" i="8"/>
  <c r="L34" i="8"/>
  <c r="K34" i="8"/>
  <c r="J34" i="8"/>
  <c r="I34" i="8"/>
  <c r="H34" i="8"/>
  <c r="G34" i="8"/>
  <c r="F34" i="8"/>
  <c r="E34" i="8"/>
  <c r="D34" i="8"/>
  <c r="C34" i="8"/>
  <c r="B34" i="8"/>
  <c r="T33" i="8"/>
  <c r="S33" i="8"/>
  <c r="R33" i="8"/>
  <c r="Q33" i="8"/>
  <c r="P33" i="8"/>
  <c r="O33" i="8"/>
  <c r="N33" i="8"/>
  <c r="M33" i="8"/>
  <c r="L33" i="8"/>
  <c r="K33" i="8"/>
  <c r="J33" i="8"/>
  <c r="I33" i="8"/>
  <c r="H33" i="8"/>
  <c r="G33" i="8"/>
  <c r="F33" i="8"/>
  <c r="E33" i="8"/>
  <c r="D33" i="8"/>
  <c r="C33" i="8"/>
  <c r="B33" i="8"/>
  <c r="T32" i="8"/>
  <c r="S32" i="8"/>
  <c r="R32" i="8"/>
  <c r="Q32" i="8"/>
  <c r="P32" i="8"/>
  <c r="O32" i="8"/>
  <c r="N32" i="8"/>
  <c r="M32" i="8"/>
  <c r="L32" i="8"/>
  <c r="K32" i="8"/>
  <c r="J32" i="8"/>
  <c r="I32" i="8"/>
  <c r="H32" i="8"/>
  <c r="G32" i="8"/>
  <c r="F32" i="8"/>
  <c r="E32" i="8"/>
  <c r="D32" i="8"/>
  <c r="C32" i="8"/>
  <c r="B32" i="8"/>
  <c r="T31" i="8"/>
  <c r="S31" i="8"/>
  <c r="R31" i="8"/>
  <c r="Q31" i="8"/>
  <c r="P31" i="8"/>
  <c r="O31" i="8"/>
  <c r="N31" i="8"/>
  <c r="M31" i="8"/>
  <c r="L31" i="8"/>
  <c r="K31" i="8"/>
  <c r="J31" i="8"/>
  <c r="I31" i="8"/>
  <c r="H31" i="8"/>
  <c r="G31" i="8"/>
  <c r="F31" i="8"/>
  <c r="E31" i="8"/>
  <c r="D31" i="8"/>
  <c r="C31" i="8"/>
  <c r="B31" i="8"/>
  <c r="T30" i="8"/>
  <c r="S30" i="8"/>
  <c r="R30" i="8"/>
  <c r="Q30" i="8"/>
  <c r="P30" i="8"/>
  <c r="O30" i="8"/>
  <c r="N30" i="8"/>
  <c r="M30" i="8"/>
  <c r="L30" i="8"/>
  <c r="K30" i="8"/>
  <c r="J30" i="8"/>
  <c r="I30" i="8"/>
  <c r="H30" i="8"/>
  <c r="G30" i="8"/>
  <c r="F30" i="8"/>
  <c r="E30" i="8"/>
  <c r="D30" i="8"/>
  <c r="C30" i="8"/>
  <c r="B30" i="8"/>
  <c r="T29" i="8"/>
  <c r="S29" i="8"/>
  <c r="R29" i="8"/>
  <c r="Q29" i="8"/>
  <c r="P29" i="8"/>
  <c r="O29" i="8"/>
  <c r="N29" i="8"/>
  <c r="M29" i="8"/>
  <c r="L29" i="8"/>
  <c r="K29" i="8"/>
  <c r="J29" i="8"/>
  <c r="I29" i="8"/>
  <c r="H29" i="8"/>
  <c r="G29" i="8"/>
  <c r="F29" i="8"/>
  <c r="E29" i="8"/>
  <c r="D29" i="8"/>
  <c r="C29" i="8"/>
  <c r="B29" i="8"/>
  <c r="T28" i="8"/>
  <c r="S28" i="8"/>
  <c r="R28" i="8"/>
  <c r="Q28" i="8"/>
  <c r="P28" i="8"/>
  <c r="O28" i="8"/>
  <c r="N28" i="8"/>
  <c r="M28" i="8"/>
  <c r="L28" i="8"/>
  <c r="K28" i="8"/>
  <c r="J28" i="8"/>
  <c r="I28" i="8"/>
  <c r="H28" i="8"/>
  <c r="G28" i="8"/>
  <c r="F28" i="8"/>
  <c r="E28" i="8"/>
  <c r="D28" i="8"/>
  <c r="C28" i="8"/>
  <c r="B28" i="8"/>
  <c r="T27" i="8"/>
  <c r="S27" i="8"/>
  <c r="R27" i="8"/>
  <c r="Q27" i="8"/>
  <c r="P27" i="8"/>
  <c r="O27" i="8"/>
  <c r="N27" i="8"/>
  <c r="M27" i="8"/>
  <c r="L27" i="8"/>
  <c r="K27" i="8"/>
  <c r="J27" i="8"/>
  <c r="I27" i="8"/>
  <c r="H27" i="8"/>
  <c r="G27" i="8"/>
  <c r="F27" i="8"/>
  <c r="E27" i="8"/>
  <c r="D27" i="8"/>
  <c r="C27" i="8"/>
  <c r="B27" i="8"/>
  <c r="T26" i="8"/>
  <c r="S26" i="8"/>
  <c r="R26" i="8"/>
  <c r="Q26" i="8"/>
  <c r="P26" i="8"/>
  <c r="O26" i="8"/>
  <c r="N26" i="8"/>
  <c r="M26" i="8"/>
  <c r="L26" i="8"/>
  <c r="K26" i="8"/>
  <c r="J26" i="8"/>
  <c r="I26" i="8"/>
  <c r="H26" i="8"/>
  <c r="G26" i="8"/>
  <c r="F26" i="8"/>
  <c r="E26" i="8"/>
  <c r="D26" i="8"/>
  <c r="C26" i="8"/>
  <c r="B26" i="8"/>
  <c r="T25" i="8"/>
  <c r="S25" i="8"/>
  <c r="R25" i="8"/>
  <c r="Q25" i="8"/>
  <c r="P25" i="8"/>
  <c r="O25" i="8"/>
  <c r="N25" i="8"/>
  <c r="M25" i="8"/>
  <c r="L25" i="8"/>
  <c r="K25" i="8"/>
  <c r="J25" i="8"/>
  <c r="I25" i="8"/>
  <c r="H25" i="8"/>
  <c r="G25" i="8"/>
  <c r="F25" i="8"/>
  <c r="E25" i="8"/>
  <c r="D25" i="8"/>
  <c r="C25" i="8"/>
  <c r="B25" i="8"/>
  <c r="T38" i="29"/>
  <c r="S38" i="29"/>
  <c r="R38" i="29"/>
  <c r="Q38" i="29"/>
  <c r="P38" i="29"/>
  <c r="O38" i="29"/>
  <c r="N38" i="29"/>
  <c r="M38" i="29"/>
  <c r="L38" i="29"/>
  <c r="K38" i="29"/>
  <c r="J38" i="29"/>
  <c r="I38" i="29"/>
  <c r="H38" i="29"/>
  <c r="G38" i="29"/>
  <c r="F38" i="29"/>
  <c r="E38" i="29"/>
  <c r="D38" i="29"/>
  <c r="C38" i="29"/>
  <c r="B38" i="29"/>
  <c r="T37" i="29"/>
  <c r="S37" i="29"/>
  <c r="R37" i="29"/>
  <c r="Q37" i="29"/>
  <c r="P37" i="29"/>
  <c r="O37" i="29"/>
  <c r="N37" i="29"/>
  <c r="M37" i="29"/>
  <c r="L37" i="29"/>
  <c r="K37" i="29"/>
  <c r="J37" i="29"/>
  <c r="I37" i="29"/>
  <c r="H37" i="29"/>
  <c r="G37" i="29"/>
  <c r="F37" i="29"/>
  <c r="E37" i="29"/>
  <c r="D37" i="29"/>
  <c r="C37" i="29"/>
  <c r="B37" i="29"/>
  <c r="T36" i="29"/>
  <c r="S36" i="29"/>
  <c r="R36" i="29"/>
  <c r="Q36" i="29"/>
  <c r="P36" i="29"/>
  <c r="O36" i="29"/>
  <c r="N36" i="29"/>
  <c r="M36" i="29"/>
  <c r="L36" i="29"/>
  <c r="K36" i="29"/>
  <c r="J36" i="29"/>
  <c r="I36" i="29"/>
  <c r="H36" i="29"/>
  <c r="G36" i="29"/>
  <c r="F36" i="29"/>
  <c r="E36" i="29"/>
  <c r="D36" i="29"/>
  <c r="C36" i="29"/>
  <c r="B36" i="29"/>
  <c r="T35" i="29"/>
  <c r="S35" i="29"/>
  <c r="R35" i="29"/>
  <c r="Q35" i="29"/>
  <c r="P35" i="29"/>
  <c r="O35" i="29"/>
  <c r="N35" i="29"/>
  <c r="M35" i="29"/>
  <c r="L35" i="29"/>
  <c r="K35" i="29"/>
  <c r="J35" i="29"/>
  <c r="I35" i="29"/>
  <c r="H35" i="29"/>
  <c r="G35" i="29"/>
  <c r="F35" i="29"/>
  <c r="E35" i="29"/>
  <c r="D35" i="29"/>
  <c r="C35" i="29"/>
  <c r="B35" i="29"/>
  <c r="T34" i="29"/>
  <c r="S34" i="29"/>
  <c r="R34" i="29"/>
  <c r="Q34" i="29"/>
  <c r="P34" i="29"/>
  <c r="O34" i="29"/>
  <c r="N34" i="29"/>
  <c r="M34" i="29"/>
  <c r="L34" i="29"/>
  <c r="K34" i="29"/>
  <c r="J34" i="29"/>
  <c r="I34" i="29"/>
  <c r="H34" i="29"/>
  <c r="G34" i="29"/>
  <c r="F34" i="29"/>
  <c r="E34" i="29"/>
  <c r="D34" i="29"/>
  <c r="C34" i="29"/>
  <c r="B34" i="29"/>
  <c r="T33" i="29"/>
  <c r="S33" i="29"/>
  <c r="R33" i="29"/>
  <c r="Q33" i="29"/>
  <c r="P33" i="29"/>
  <c r="O33" i="29"/>
  <c r="N33" i="29"/>
  <c r="M33" i="29"/>
  <c r="L33" i="29"/>
  <c r="K33" i="29"/>
  <c r="J33" i="29"/>
  <c r="I33" i="29"/>
  <c r="H33" i="29"/>
  <c r="G33" i="29"/>
  <c r="F33" i="29"/>
  <c r="E33" i="29"/>
  <c r="D33" i="29"/>
  <c r="C33" i="29"/>
  <c r="B33" i="29"/>
  <c r="T32" i="29"/>
  <c r="S32" i="29"/>
  <c r="R32" i="29"/>
  <c r="Q32" i="29"/>
  <c r="P32" i="29"/>
  <c r="O32" i="29"/>
  <c r="N32" i="29"/>
  <c r="M32" i="29"/>
  <c r="L32" i="29"/>
  <c r="K32" i="29"/>
  <c r="J32" i="29"/>
  <c r="I32" i="29"/>
  <c r="H32" i="29"/>
  <c r="G32" i="29"/>
  <c r="F32" i="29"/>
  <c r="E32" i="29"/>
  <c r="D32" i="29"/>
  <c r="C32" i="29"/>
  <c r="B32" i="29"/>
  <c r="T31" i="29"/>
  <c r="S31" i="29"/>
  <c r="R31" i="29"/>
  <c r="Q31" i="29"/>
  <c r="P31" i="29"/>
  <c r="O31" i="29"/>
  <c r="N31" i="29"/>
  <c r="M31" i="29"/>
  <c r="L31" i="29"/>
  <c r="K31" i="29"/>
  <c r="J31" i="29"/>
  <c r="I31" i="29"/>
  <c r="H31" i="29"/>
  <c r="G31" i="29"/>
  <c r="F31" i="29"/>
  <c r="E31" i="29"/>
  <c r="D31" i="29"/>
  <c r="C31" i="29"/>
  <c r="B31" i="29"/>
  <c r="T30" i="29"/>
  <c r="S30" i="29"/>
  <c r="R30" i="29"/>
  <c r="Q30" i="29"/>
  <c r="P30" i="29"/>
  <c r="O30" i="29"/>
  <c r="N30" i="29"/>
  <c r="M30" i="29"/>
  <c r="L30" i="29"/>
  <c r="K30" i="29"/>
  <c r="J30" i="29"/>
  <c r="I30" i="29"/>
  <c r="H30" i="29"/>
  <c r="G30" i="29"/>
  <c r="F30" i="29"/>
  <c r="E30" i="29"/>
  <c r="D30" i="29"/>
  <c r="C30" i="29"/>
  <c r="B30" i="29"/>
  <c r="T29" i="29"/>
  <c r="S29" i="29"/>
  <c r="R29" i="29"/>
  <c r="Q29" i="29"/>
  <c r="P29" i="29"/>
  <c r="O29" i="29"/>
  <c r="N29" i="29"/>
  <c r="M29" i="29"/>
  <c r="L29" i="29"/>
  <c r="K29" i="29"/>
  <c r="J29" i="29"/>
  <c r="I29" i="29"/>
  <c r="H29" i="29"/>
  <c r="G29" i="29"/>
  <c r="F29" i="29"/>
  <c r="E29" i="29"/>
  <c r="D29" i="29"/>
  <c r="C29" i="29"/>
  <c r="B29" i="29"/>
  <c r="T28" i="29"/>
  <c r="S28" i="29"/>
  <c r="R28" i="29"/>
  <c r="Q28" i="29"/>
  <c r="P28" i="29"/>
  <c r="O28" i="29"/>
  <c r="N28" i="29"/>
  <c r="M28" i="29"/>
  <c r="L28" i="29"/>
  <c r="K28" i="29"/>
  <c r="J28" i="29"/>
  <c r="I28" i="29"/>
  <c r="H28" i="29"/>
  <c r="G28" i="29"/>
  <c r="F28" i="29"/>
  <c r="E28" i="29"/>
  <c r="D28" i="29"/>
  <c r="C28" i="29"/>
  <c r="B28" i="29"/>
  <c r="T27" i="29"/>
  <c r="S27" i="29"/>
  <c r="R27" i="29"/>
  <c r="Q27" i="29"/>
  <c r="P27" i="29"/>
  <c r="O27" i="29"/>
  <c r="N27" i="29"/>
  <c r="M27" i="29"/>
  <c r="L27" i="29"/>
  <c r="K27" i="29"/>
  <c r="J27" i="29"/>
  <c r="I27" i="29"/>
  <c r="H27" i="29"/>
  <c r="G27" i="29"/>
  <c r="F27" i="29"/>
  <c r="E27" i="29"/>
  <c r="D27" i="29"/>
  <c r="C27" i="29"/>
  <c r="B27" i="29"/>
  <c r="T26" i="29"/>
  <c r="S26" i="29"/>
  <c r="R26" i="29"/>
  <c r="Q26" i="29"/>
  <c r="P26" i="29"/>
  <c r="O26" i="29"/>
  <c r="N26" i="29"/>
  <c r="M26" i="29"/>
  <c r="L26" i="29"/>
  <c r="K26" i="29"/>
  <c r="J26" i="29"/>
  <c r="I26" i="29"/>
  <c r="H26" i="29"/>
  <c r="G26" i="29"/>
  <c r="F26" i="29"/>
  <c r="E26" i="29"/>
  <c r="D26" i="29"/>
  <c r="C26" i="29"/>
  <c r="B26" i="29"/>
  <c r="T25" i="29"/>
  <c r="S25" i="29"/>
  <c r="R25" i="29"/>
  <c r="Q25" i="29"/>
  <c r="P25" i="29"/>
  <c r="O25" i="29"/>
  <c r="N25" i="29"/>
  <c r="M25" i="29"/>
  <c r="L25" i="29"/>
  <c r="K25" i="29"/>
  <c r="J25" i="29"/>
  <c r="I25" i="29"/>
  <c r="H25" i="29"/>
  <c r="G25" i="29"/>
  <c r="F25" i="29"/>
  <c r="E25" i="29"/>
  <c r="D25" i="29"/>
  <c r="C25" i="29"/>
  <c r="B25" i="29"/>
  <c r="H62" i="52"/>
  <c r="J62" i="52"/>
  <c r="H63" i="52"/>
  <c r="K63" i="52"/>
  <c r="J63" i="52"/>
  <c r="L63" i="52"/>
  <c r="H286" i="52"/>
  <c r="J286" i="52"/>
  <c r="H234" i="52"/>
  <c r="J234" i="52"/>
  <c r="AV12" i="39" a="1"/>
  <c r="AV12" i="39" s="1"/>
  <c r="AW12" i="39" a="1"/>
  <c r="AW12" i="39" s="1"/>
  <c r="AV13" i="39"/>
  <c r="AW13" i="39"/>
  <c r="M38" i="8" l="1"/>
  <c r="E38" i="8"/>
  <c r="N38" i="8"/>
  <c r="G38" i="8"/>
  <c r="O38" i="8"/>
  <c r="H38" i="8"/>
  <c r="P38" i="8"/>
  <c r="I38" i="8"/>
  <c r="Q38" i="8"/>
  <c r="B38" i="8"/>
  <c r="J38" i="8"/>
  <c r="R38" i="8"/>
  <c r="C38" i="8"/>
  <c r="K38" i="8"/>
  <c r="S38" i="8"/>
  <c r="F38" i="8"/>
  <c r="D38" i="8"/>
  <c r="L38" i="8"/>
  <c r="T38" i="8"/>
  <c r="L62" i="52"/>
  <c r="K62" i="52"/>
  <c r="L286" i="52"/>
  <c r="K286" i="52"/>
  <c r="L234" i="52"/>
  <c r="K234" i="52"/>
  <c r="V22" i="16"/>
  <c r="AN127" i="13" l="1"/>
  <c r="AO127" i="13"/>
  <c r="AN128" i="13"/>
  <c r="AO128" i="13"/>
  <c r="AN129" i="13"/>
  <c r="AO129" i="13"/>
  <c r="AN130" i="13"/>
  <c r="AO130" i="13"/>
  <c r="AN97" i="13"/>
  <c r="AO97" i="13"/>
  <c r="AN98" i="13"/>
  <c r="AO98" i="13"/>
  <c r="AN99" i="13"/>
  <c r="AO99" i="13"/>
  <c r="AN100" i="13"/>
  <c r="AO100" i="13"/>
  <c r="AO48" i="13"/>
  <c r="AO6" i="13" s="1"/>
  <c r="AP48" i="13"/>
  <c r="AP6" i="13" s="1"/>
  <c r="AO49" i="13"/>
  <c r="AP49" i="13"/>
  <c r="AO50" i="13"/>
  <c r="AP50" i="13"/>
  <c r="AO51" i="13"/>
  <c r="AP51" i="13"/>
  <c r="AO52" i="13"/>
  <c r="AP52" i="13"/>
  <c r="AO53" i="13"/>
  <c r="AP53" i="13"/>
  <c r="AO54" i="13"/>
  <c r="AP54" i="13"/>
  <c r="AO55" i="13"/>
  <c r="AP55" i="13"/>
  <c r="AO56" i="13"/>
  <c r="AP56" i="13"/>
  <c r="AO57" i="13"/>
  <c r="AP57" i="13"/>
  <c r="AO58" i="13"/>
  <c r="AP58" i="13"/>
  <c r="AO59" i="13"/>
  <c r="AP59" i="13"/>
  <c r="AO60" i="13"/>
  <c r="AP60" i="13"/>
  <c r="AO61" i="13"/>
  <c r="AP61" i="13"/>
  <c r="AO62" i="13"/>
  <c r="AP62" i="13"/>
  <c r="AO63" i="13"/>
  <c r="AP63" i="13"/>
  <c r="AO64" i="13"/>
  <c r="AO5" i="13" s="1"/>
  <c r="AP64" i="13"/>
  <c r="AP5" i="13" s="1"/>
  <c r="AO38" i="13"/>
  <c r="AP38" i="13"/>
  <c r="AO39" i="13"/>
  <c r="AP39" i="13"/>
  <c r="AO40" i="13"/>
  <c r="AP40" i="13"/>
  <c r="AO41" i="13"/>
  <c r="AO70" i="13" s="1"/>
  <c r="AP41" i="13"/>
  <c r="AN11" i="13"/>
  <c r="AO11" i="13"/>
  <c r="AN12" i="13"/>
  <c r="AO12" i="13"/>
  <c r="AF14" i="47"/>
  <c r="AG14" i="47"/>
  <c r="AF2" i="47" a="1"/>
  <c r="AF2" i="47" s="1"/>
  <c r="AG2" i="47" a="1"/>
  <c r="AG2" i="47" s="1"/>
  <c r="C20" i="54"/>
  <c r="C22" i="54" s="1"/>
  <c r="D20" i="54"/>
  <c r="D22" i="54" s="1"/>
  <c r="E20" i="54"/>
  <c r="E22" i="54" s="1"/>
  <c r="F20" i="54"/>
  <c r="F22" i="54" s="1"/>
  <c r="G20" i="54"/>
  <c r="G22" i="54" s="1"/>
  <c r="H20" i="54"/>
  <c r="H22" i="54" s="1"/>
  <c r="I20" i="54"/>
  <c r="I22" i="54" s="1"/>
  <c r="J20" i="54"/>
  <c r="J22" i="54" s="1"/>
  <c r="K20" i="54"/>
  <c r="K22" i="54" s="1"/>
  <c r="L20" i="54"/>
  <c r="L22" i="54" s="1"/>
  <c r="M20" i="54"/>
  <c r="M22" i="54" s="1"/>
  <c r="N20" i="54"/>
  <c r="N22" i="54" s="1"/>
  <c r="O20" i="54"/>
  <c r="O22" i="54" s="1"/>
  <c r="P20" i="54"/>
  <c r="P22" i="54" s="1"/>
  <c r="Q20" i="54"/>
  <c r="Q22" i="54" s="1"/>
  <c r="R20" i="54"/>
  <c r="R22" i="54" s="1"/>
  <c r="S20" i="54"/>
  <c r="S22" i="54" s="1"/>
  <c r="T20" i="54"/>
  <c r="T22" i="54" s="1"/>
  <c r="U20" i="54"/>
  <c r="U22" i="54" s="1"/>
  <c r="V20" i="54"/>
  <c r="V22" i="54" s="1"/>
  <c r="W20" i="54"/>
  <c r="W22" i="54" s="1"/>
  <c r="X20" i="54"/>
  <c r="X22" i="54" s="1"/>
  <c r="Y20" i="54"/>
  <c r="Y22" i="54" s="1"/>
  <c r="Z20" i="54"/>
  <c r="Z22" i="54" s="1"/>
  <c r="AA20" i="54"/>
  <c r="AA22" i="54" s="1"/>
  <c r="AB20" i="54"/>
  <c r="AB22" i="54" s="1"/>
  <c r="AC20" i="54"/>
  <c r="AC22" i="54" s="1"/>
  <c r="AD20" i="54"/>
  <c r="AD22" i="54" s="1"/>
  <c r="AE20" i="54"/>
  <c r="AE22" i="54" s="1"/>
  <c r="AF20" i="54"/>
  <c r="AF22" i="54" s="1"/>
  <c r="AG20" i="54"/>
  <c r="AG22" i="54" s="1"/>
  <c r="AH20" i="54"/>
  <c r="AH22" i="54" s="1"/>
  <c r="AI20" i="54"/>
  <c r="AI22" i="54" s="1"/>
  <c r="AJ20" i="54"/>
  <c r="AJ22" i="54" s="1"/>
  <c r="AK20" i="54"/>
  <c r="AK22" i="54" s="1"/>
  <c r="AL20" i="54"/>
  <c r="AL22" i="54" s="1"/>
  <c r="AM20" i="54"/>
  <c r="AM22" i="54" s="1"/>
  <c r="AN20" i="54"/>
  <c r="AN22" i="54" s="1"/>
  <c r="AO20" i="54"/>
  <c r="AO22" i="54" s="1"/>
  <c r="AP20" i="54"/>
  <c r="AP22" i="54" s="1"/>
  <c r="AQ20" i="54"/>
  <c r="AQ22" i="54" s="1"/>
  <c r="AR20" i="54"/>
  <c r="AR22" i="54" s="1"/>
  <c r="AS20" i="54"/>
  <c r="AS22" i="54" s="1"/>
  <c r="AT20" i="54"/>
  <c r="AT22" i="54" s="1"/>
  <c r="AU20" i="54"/>
  <c r="AU22" i="54" s="1"/>
  <c r="AV20" i="54"/>
  <c r="AV22" i="54" s="1"/>
  <c r="AW20" i="54"/>
  <c r="AW22" i="54" s="1"/>
  <c r="AX20" i="54"/>
  <c r="AX22" i="54" s="1"/>
  <c r="AY20" i="54"/>
  <c r="AY22" i="54" s="1"/>
  <c r="AZ20" i="54"/>
  <c r="AZ22" i="54" s="1"/>
  <c r="BA20" i="54"/>
  <c r="BA22" i="54" s="1"/>
  <c r="BB20" i="54"/>
  <c r="BB22" i="54" s="1"/>
  <c r="BC20" i="54"/>
  <c r="BC22" i="54" s="1"/>
  <c r="BD20" i="54"/>
  <c r="BD22" i="54" s="1"/>
  <c r="BE20" i="54"/>
  <c r="BE22" i="54" s="1"/>
  <c r="BF20" i="54"/>
  <c r="BF22" i="54" s="1"/>
  <c r="BG20" i="54"/>
  <c r="BG22" i="54" s="1"/>
  <c r="BH20" i="54"/>
  <c r="BH22" i="54" s="1"/>
  <c r="BI20" i="54"/>
  <c r="BI22" i="54" s="1"/>
  <c r="BJ20" i="54"/>
  <c r="BJ22" i="54" s="1"/>
  <c r="BK20" i="54"/>
  <c r="BK22" i="54" s="1"/>
  <c r="BL20" i="54"/>
  <c r="BL22" i="54" s="1"/>
  <c r="BM20" i="54"/>
  <c r="BM22" i="54" s="1"/>
  <c r="BN20" i="54"/>
  <c r="BN22" i="54" s="1"/>
  <c r="BO20" i="54"/>
  <c r="BO22" i="54" s="1"/>
  <c r="BP20" i="54"/>
  <c r="BP22" i="54" s="1"/>
  <c r="BQ20" i="54"/>
  <c r="BQ22" i="54" s="1"/>
  <c r="BR20" i="54"/>
  <c r="BR22" i="54" s="1"/>
  <c r="BS20" i="54"/>
  <c r="BS22" i="54" s="1"/>
  <c r="BT20" i="54"/>
  <c r="BT22" i="54" s="1"/>
  <c r="BU20" i="54"/>
  <c r="BU22" i="54" s="1"/>
  <c r="BV20" i="54"/>
  <c r="BV22" i="54" s="1"/>
  <c r="BW20" i="54"/>
  <c r="BW22" i="54" s="1"/>
  <c r="BX20" i="54"/>
  <c r="BX22" i="54" s="1"/>
  <c r="BY20" i="54"/>
  <c r="BY22" i="54" s="1"/>
  <c r="BZ20" i="54"/>
  <c r="BZ22" i="54" s="1"/>
  <c r="CA20" i="54"/>
  <c r="CA22" i="54" s="1"/>
  <c r="CB20" i="54"/>
  <c r="CB22" i="54" s="1"/>
  <c r="CC20" i="54"/>
  <c r="CC22" i="54" s="1"/>
  <c r="CD20" i="54"/>
  <c r="CD22" i="54" s="1"/>
  <c r="CE20" i="54"/>
  <c r="CE22" i="54" s="1"/>
  <c r="CF20" i="54"/>
  <c r="CF22" i="54" s="1"/>
  <c r="CG20" i="54"/>
  <c r="CG22" i="54" s="1"/>
  <c r="CH20" i="54"/>
  <c r="CH22" i="54" s="1"/>
  <c r="CI20" i="54"/>
  <c r="CI22" i="54" s="1"/>
  <c r="CJ20" i="54"/>
  <c r="CJ22" i="54" s="1"/>
  <c r="CK20" i="54"/>
  <c r="CK22" i="54" s="1"/>
  <c r="CL20" i="54"/>
  <c r="CL22" i="54" s="1"/>
  <c r="CM20" i="54"/>
  <c r="CM22" i="54" s="1"/>
  <c r="CN20" i="54"/>
  <c r="CN22" i="54" s="1"/>
  <c r="CO20" i="54"/>
  <c r="CO22" i="54" s="1"/>
  <c r="CP20" i="54"/>
  <c r="CP22" i="54" s="1"/>
  <c r="CQ20" i="54"/>
  <c r="CQ22" i="54" s="1"/>
  <c r="CR20" i="54"/>
  <c r="CR22" i="54" s="1"/>
  <c r="CS20" i="54"/>
  <c r="CS22" i="54" s="1"/>
  <c r="CS2" i="54" s="1" a="1"/>
  <c r="CS2" i="54" s="1"/>
  <c r="CT20" i="54"/>
  <c r="CT22" i="54" s="1"/>
  <c r="CT2" i="54" s="1" a="1"/>
  <c r="CT2" i="54" s="1"/>
  <c r="CU20" i="54"/>
  <c r="CU22" i="54" s="1"/>
  <c r="CU2" i="54" s="1" a="1"/>
  <c r="CU2" i="54" s="1"/>
  <c r="B20" i="54"/>
  <c r="B22" i="54" s="1"/>
  <c r="CS27" i="54"/>
  <c r="CT27" i="54"/>
  <c r="CU27" i="54"/>
  <c r="CS28" i="54"/>
  <c r="CT28" i="54"/>
  <c r="CU28" i="54"/>
  <c r="CS29" i="54"/>
  <c r="CT29" i="54"/>
  <c r="CU29" i="54"/>
  <c r="CS30" i="54"/>
  <c r="CT30" i="54"/>
  <c r="CU30" i="54"/>
  <c r="AR12" i="41" a="1"/>
  <c r="AR12" i="41" s="1"/>
  <c r="AS12" i="41" a="1"/>
  <c r="AS12" i="41" s="1"/>
  <c r="AR13" i="41" a="1"/>
  <c r="AR13" i="41" s="1"/>
  <c r="AS13" i="41" a="1"/>
  <c r="AS13" i="41" s="1"/>
  <c r="AR14" i="41" a="1"/>
  <c r="AR14" i="41" s="1"/>
  <c r="AS14" i="41" a="1"/>
  <c r="AS14" i="41" s="1"/>
  <c r="AS257" i="41"/>
  <c r="AS175" i="41" s="1"/>
  <c r="AR257" i="41"/>
  <c r="AR175" i="41" s="1"/>
  <c r="AS256" i="41"/>
  <c r="AR256" i="41"/>
  <c r="AR174" i="41" s="1"/>
  <c r="AS255" i="41"/>
  <c r="AS173" i="41" s="1"/>
  <c r="AR255" i="41"/>
  <c r="AR173" i="41" s="1"/>
  <c r="AS254" i="41"/>
  <c r="AS172" i="41" s="1"/>
  <c r="AR254" i="41"/>
  <c r="AR172" i="41" s="1"/>
  <c r="AS230" i="41"/>
  <c r="AS149" i="41" s="1"/>
  <c r="AR230" i="41"/>
  <c r="AR149" i="41" s="1"/>
  <c r="AS229" i="41"/>
  <c r="AS148" i="41" s="1"/>
  <c r="AR229" i="41"/>
  <c r="AR148" i="41" s="1"/>
  <c r="AS228" i="41"/>
  <c r="AS147" i="41" s="1"/>
  <c r="AR228" i="41"/>
  <c r="AR147" i="41" s="1"/>
  <c r="AS227" i="41"/>
  <c r="AS146" i="41" s="1"/>
  <c r="AR227" i="41"/>
  <c r="AR146" i="41" s="1"/>
  <c r="AS123" i="41"/>
  <c r="AR123" i="41"/>
  <c r="AR122" i="41"/>
  <c r="AS121" i="41"/>
  <c r="AR121" i="41"/>
  <c r="AS120" i="41"/>
  <c r="AR120" i="41"/>
  <c r="AR101" i="41"/>
  <c r="AS101" i="41"/>
  <c r="AR102" i="41"/>
  <c r="AS102" i="41"/>
  <c r="AR103" i="41"/>
  <c r="AS103" i="41"/>
  <c r="AR104" i="41"/>
  <c r="AS104" i="41"/>
  <c r="AR105" i="41"/>
  <c r="AS105" i="41"/>
  <c r="AR106" i="41"/>
  <c r="AS106" i="41"/>
  <c r="AR107" i="41"/>
  <c r="AS107" i="41"/>
  <c r="AR108" i="41"/>
  <c r="AS108" i="41"/>
  <c r="AR109" i="41"/>
  <c r="AS109" i="41"/>
  <c r="AR110" i="41"/>
  <c r="AS110" i="41"/>
  <c r="AR111" i="41"/>
  <c r="AS111" i="41"/>
  <c r="AR112" i="41"/>
  <c r="AS112" i="41"/>
  <c r="AR113" i="41"/>
  <c r="AS113" i="41"/>
  <c r="AR114" i="41"/>
  <c r="AS114" i="41"/>
  <c r="AR115" i="41"/>
  <c r="AS115" i="41"/>
  <c r="AR116" i="41"/>
  <c r="AS116" i="41"/>
  <c r="AR117" i="41"/>
  <c r="AS117" i="41"/>
  <c r="AR118" i="41"/>
  <c r="AS118" i="41"/>
  <c r="AR119" i="41"/>
  <c r="AS119" i="41"/>
  <c r="AS122" i="41"/>
  <c r="AR127" i="41"/>
  <c r="AS127" i="41"/>
  <c r="AR128" i="41"/>
  <c r="AS128" i="41"/>
  <c r="AR129" i="41"/>
  <c r="AS129" i="41"/>
  <c r="AR130" i="41"/>
  <c r="AS130" i="41"/>
  <c r="AR131" i="41"/>
  <c r="AS131" i="41"/>
  <c r="AR132" i="41"/>
  <c r="AS132" i="41"/>
  <c r="AR133" i="41"/>
  <c r="AS133" i="41"/>
  <c r="AR134" i="41"/>
  <c r="AS134" i="41"/>
  <c r="AR135" i="41"/>
  <c r="AS135" i="41"/>
  <c r="AR136" i="41"/>
  <c r="AS136" i="41"/>
  <c r="AR137" i="41"/>
  <c r="AS137" i="41"/>
  <c r="AR138" i="41"/>
  <c r="AS138" i="41"/>
  <c r="AR139" i="41"/>
  <c r="AS139" i="41"/>
  <c r="AR140" i="41"/>
  <c r="AS140" i="41"/>
  <c r="AR141" i="41"/>
  <c r="AS141" i="41"/>
  <c r="AR142" i="41"/>
  <c r="AS142" i="41"/>
  <c r="AR143" i="41"/>
  <c r="AS143" i="41"/>
  <c r="AR144" i="41"/>
  <c r="AS144" i="41"/>
  <c r="AR145" i="41"/>
  <c r="AS145" i="41"/>
  <c r="AR153" i="41"/>
  <c r="AS153" i="41"/>
  <c r="AR154" i="41"/>
  <c r="AS154" i="41"/>
  <c r="AR155" i="41"/>
  <c r="AS155" i="41"/>
  <c r="AR156" i="41"/>
  <c r="AS156" i="41"/>
  <c r="AR157" i="41"/>
  <c r="AS157" i="41"/>
  <c r="AR158" i="41"/>
  <c r="AS158" i="41"/>
  <c r="AR159" i="41"/>
  <c r="AS159" i="41"/>
  <c r="AR160" i="41"/>
  <c r="AS160" i="41"/>
  <c r="AR161" i="41"/>
  <c r="AS161" i="41"/>
  <c r="AR162" i="41"/>
  <c r="AS162" i="41"/>
  <c r="AR163" i="41"/>
  <c r="AS163" i="41"/>
  <c r="AR164" i="41"/>
  <c r="AS164" i="41"/>
  <c r="AR165" i="41"/>
  <c r="AS165" i="41"/>
  <c r="AR166" i="41"/>
  <c r="AS166" i="41"/>
  <c r="AR167" i="41"/>
  <c r="AS167" i="41"/>
  <c r="AR168" i="41"/>
  <c r="AS168" i="41"/>
  <c r="AR169" i="41"/>
  <c r="AS169" i="41"/>
  <c r="AR170" i="41"/>
  <c r="AS170" i="41"/>
  <c r="AR171" i="41"/>
  <c r="AS171" i="41"/>
  <c r="AS174" i="41"/>
  <c r="AR9" i="42" a="1"/>
  <c r="AR9" i="42" s="1"/>
  <c r="AR10" i="42" s="1"/>
  <c r="AS9" i="42" a="1"/>
  <c r="AS9" i="42" s="1"/>
  <c r="AS10" i="42" s="1"/>
  <c r="AR11" i="42"/>
  <c r="AS11" i="42"/>
  <c r="AR13" i="42" a="1"/>
  <c r="AR13" i="42" s="1"/>
  <c r="AS13" i="42" a="1"/>
  <c r="AS13" i="42" s="1"/>
  <c r="AR14" i="42" a="1"/>
  <c r="AR14" i="42" s="1"/>
  <c r="AS14" i="42" a="1"/>
  <c r="AS14" i="42" s="1"/>
  <c r="AR15" i="42" a="1"/>
  <c r="AR15" i="42" s="1"/>
  <c r="AS15" i="42" a="1"/>
  <c r="AS15" i="42" s="1"/>
  <c r="AR16" i="42" a="1"/>
  <c r="AR16" i="42" s="1"/>
  <c r="AS16" i="42" a="1"/>
  <c r="AS16" i="42" s="1"/>
  <c r="AS18" i="41" l="1" a="1"/>
  <c r="AS18" i="41" s="1"/>
  <c r="AP69" i="13"/>
  <c r="AP70" i="13"/>
  <c r="AP67" i="13"/>
  <c r="AP68" i="13"/>
  <c r="AS17" i="41" a="1"/>
  <c r="AS17" i="41" s="1"/>
  <c r="AR17" i="41" a="1"/>
  <c r="AR17" i="41" s="1"/>
  <c r="AR18" i="41" a="1"/>
  <c r="AR18" i="41" s="1"/>
  <c r="AS16" i="41" a="1"/>
  <c r="AS16" i="41" s="1"/>
  <c r="AR16" i="41" a="1"/>
  <c r="AR16" i="41" s="1"/>
  <c r="AO67" i="13"/>
  <c r="AO68" i="13"/>
  <c r="AO69" i="13"/>
  <c r="H58" i="52"/>
  <c r="J58" i="52"/>
  <c r="H59" i="52"/>
  <c r="J59" i="52"/>
  <c r="H60" i="52"/>
  <c r="J60" i="52"/>
  <c r="H61" i="52"/>
  <c r="J61" i="52"/>
  <c r="H285" i="52"/>
  <c r="J285" i="52"/>
  <c r="H231" i="52"/>
  <c r="J231" i="52"/>
  <c r="H232" i="52"/>
  <c r="K232" i="52"/>
  <c r="H233" i="52"/>
  <c r="J233" i="52"/>
  <c r="H168" i="52"/>
  <c r="J168" i="52"/>
  <c r="H169" i="52"/>
  <c r="K169" i="52"/>
  <c r="H283" i="52"/>
  <c r="J283" i="52"/>
  <c r="H284" i="52"/>
  <c r="K284" i="52"/>
  <c r="H55" i="52"/>
  <c r="J55" i="52"/>
  <c r="H56" i="52"/>
  <c r="K56" i="52"/>
  <c r="H57" i="52"/>
  <c r="J57" i="52"/>
  <c r="AQ12" i="41" a="1"/>
  <c r="AQ12" i="41" s="1"/>
  <c r="AQ13" i="41" a="1"/>
  <c r="AQ13" i="41" s="1"/>
  <c r="AQ14" i="41" a="1"/>
  <c r="AQ14" i="41" s="1"/>
  <c r="AQ127" i="41"/>
  <c r="AQ128" i="41"/>
  <c r="AQ129" i="41"/>
  <c r="CD129" i="41" s="1"/>
  <c r="AQ130" i="41"/>
  <c r="AQ131" i="41"/>
  <c r="AQ132" i="41"/>
  <c r="AQ133" i="41"/>
  <c r="AQ134" i="41"/>
  <c r="CD134" i="41" s="1"/>
  <c r="AQ135" i="41"/>
  <c r="AQ136" i="41"/>
  <c r="AQ137" i="41"/>
  <c r="AQ138" i="41"/>
  <c r="AQ139" i="41"/>
  <c r="AQ140" i="41"/>
  <c r="AQ141" i="41"/>
  <c r="AQ142" i="41"/>
  <c r="CD142" i="41" s="1"/>
  <c r="AQ143" i="41"/>
  <c r="AQ144" i="41"/>
  <c r="AQ145" i="41"/>
  <c r="CD145" i="41" s="1"/>
  <c r="AQ153" i="41"/>
  <c r="AQ154" i="41"/>
  <c r="AQ155" i="41"/>
  <c r="AQ156" i="41"/>
  <c r="AQ157" i="41"/>
  <c r="CD157" i="41" s="1"/>
  <c r="AQ158" i="41"/>
  <c r="AQ159" i="41"/>
  <c r="AQ160" i="41"/>
  <c r="AQ161" i="41"/>
  <c r="AQ162" i="41"/>
  <c r="AQ163" i="41"/>
  <c r="AQ164" i="41"/>
  <c r="AQ165" i="41"/>
  <c r="CD165" i="41" s="1"/>
  <c r="AQ166" i="41"/>
  <c r="AQ167" i="41"/>
  <c r="AQ168" i="41"/>
  <c r="AQ169" i="41"/>
  <c r="AQ170" i="41"/>
  <c r="AQ171" i="41"/>
  <c r="AQ101" i="41"/>
  <c r="AQ102" i="41"/>
  <c r="AQ103" i="41"/>
  <c r="CD103" i="41" s="1"/>
  <c r="AQ104" i="41"/>
  <c r="AQ105" i="41"/>
  <c r="AQ106" i="41"/>
  <c r="AQ107" i="41"/>
  <c r="AQ108" i="41"/>
  <c r="AQ109" i="41"/>
  <c r="AQ110" i="41"/>
  <c r="AQ111" i="41"/>
  <c r="CD111" i="41" s="1"/>
  <c r="AQ112" i="41"/>
  <c r="AQ113" i="41"/>
  <c r="AQ114" i="41"/>
  <c r="AQ115" i="41"/>
  <c r="AQ116" i="41"/>
  <c r="AQ117" i="41"/>
  <c r="AQ118" i="41"/>
  <c r="AQ119" i="41"/>
  <c r="CD119" i="41" s="1"/>
  <c r="AQ257" i="41"/>
  <c r="AQ175" i="41" s="1"/>
  <c r="AQ256" i="41"/>
  <c r="AQ174" i="41" s="1"/>
  <c r="AQ255" i="41"/>
  <c r="AQ173" i="41" s="1"/>
  <c r="CD173" i="41" s="1"/>
  <c r="AQ254" i="41"/>
  <c r="AQ172" i="41" s="1"/>
  <c r="AQ230" i="41"/>
  <c r="AQ149" i="41" s="1"/>
  <c r="AQ229" i="41"/>
  <c r="AQ148" i="41" s="1"/>
  <c r="AQ228" i="41"/>
  <c r="AQ147" i="41" s="1"/>
  <c r="AQ227" i="41"/>
  <c r="AQ146" i="41" s="1"/>
  <c r="AQ123" i="41"/>
  <c r="AQ122" i="41"/>
  <c r="AQ121" i="41"/>
  <c r="AQ120" i="41"/>
  <c r="AQ9" i="42" a="1"/>
  <c r="AQ9" i="42" s="1"/>
  <c r="AQ10" i="42" s="1"/>
  <c r="AQ11" i="42"/>
  <c r="AQ13" i="42" a="1"/>
  <c r="AQ13" i="42" s="1"/>
  <c r="AQ14" i="42" a="1"/>
  <c r="AQ14" i="42" s="1"/>
  <c r="AQ15" i="42" a="1"/>
  <c r="AQ15" i="42" s="1"/>
  <c r="AQ16" i="42" a="1"/>
  <c r="AQ16" i="42" s="1"/>
  <c r="AM127" i="13"/>
  <c r="AM128" i="13"/>
  <c r="AM129" i="13"/>
  <c r="AM130" i="13"/>
  <c r="AM97" i="13"/>
  <c r="AM98" i="13"/>
  <c r="AM99" i="13"/>
  <c r="AM100" i="13"/>
  <c r="AN48" i="13"/>
  <c r="AN6" i="13" s="1"/>
  <c r="AN49" i="13"/>
  <c r="AN50" i="13"/>
  <c r="AN51" i="13"/>
  <c r="AN52" i="13"/>
  <c r="AN53" i="13"/>
  <c r="AN54" i="13"/>
  <c r="AN55" i="13"/>
  <c r="AN56" i="13"/>
  <c r="AN57" i="13"/>
  <c r="AN58" i="13"/>
  <c r="AN59" i="13"/>
  <c r="AN60" i="13"/>
  <c r="AN61" i="13"/>
  <c r="AN62" i="13"/>
  <c r="AN63" i="13"/>
  <c r="AN64" i="13"/>
  <c r="AN5" i="13" s="1"/>
  <c r="AN38" i="13"/>
  <c r="AN39" i="13"/>
  <c r="AN40" i="13"/>
  <c r="AN41" i="13"/>
  <c r="AM11" i="13"/>
  <c r="AM12" i="13"/>
  <c r="AE2" i="47" a="1"/>
  <c r="AE2" i="47" s="1"/>
  <c r="AE14" i="47"/>
  <c r="H230" i="52"/>
  <c r="J230" i="52"/>
  <c r="H282" i="52"/>
  <c r="J282" i="52"/>
  <c r="H53" i="52"/>
  <c r="J53" i="52"/>
  <c r="H54" i="52"/>
  <c r="K54" i="52"/>
  <c r="AD2" i="47" a="1"/>
  <c r="AD2" i="47" s="1"/>
  <c r="EE15" i="54"/>
  <c r="EF15" i="54" s="1"/>
  <c r="EG15" i="54" s="1"/>
  <c r="EE16" i="54"/>
  <c r="EH16" i="54" s="1"/>
  <c r="EI16" i="54" s="1"/>
  <c r="EE17" i="54"/>
  <c r="EF17" i="54" s="1"/>
  <c r="EG17" i="54" s="1"/>
  <c r="EE18" i="54"/>
  <c r="EF18" i="54" s="1"/>
  <c r="EG18" i="54" s="1"/>
  <c r="EE19" i="54"/>
  <c r="EF19" i="54" s="1"/>
  <c r="EG19" i="54" s="1"/>
  <c r="EE20" i="54"/>
  <c r="EF20" i="54" s="1"/>
  <c r="EG20" i="54" s="1"/>
  <c r="EE21" i="54"/>
  <c r="EH21" i="54" s="1"/>
  <c r="EI21" i="54" s="1"/>
  <c r="EE22" i="54"/>
  <c r="EH22" i="54" s="1"/>
  <c r="EI22" i="54" s="1"/>
  <c r="EE23" i="54"/>
  <c r="EF23" i="54" s="1"/>
  <c r="EG23" i="54" s="1"/>
  <c r="EE24" i="54"/>
  <c r="EH24" i="54" s="1"/>
  <c r="EI24" i="54" s="1"/>
  <c r="EE25" i="54"/>
  <c r="EF25" i="54" s="1"/>
  <c r="EG25" i="54" s="1"/>
  <c r="EE26" i="54"/>
  <c r="EF26" i="54" s="1"/>
  <c r="EG26" i="54" s="1"/>
  <c r="EE27" i="54"/>
  <c r="EE28" i="54"/>
  <c r="EE29" i="54"/>
  <c r="EE30" i="54"/>
  <c r="EE14" i="54"/>
  <c r="EH14" i="54" s="1"/>
  <c r="EE13" i="54"/>
  <c r="EH13" i="54" s="1"/>
  <c r="EI13" i="54" s="1"/>
  <c r="EE12" i="54"/>
  <c r="EF12" i="54" s="1"/>
  <c r="EG12" i="54" s="1"/>
  <c r="EE11" i="54"/>
  <c r="EH11" i="54" s="1"/>
  <c r="EI11" i="54" s="1"/>
  <c r="EE10" i="54"/>
  <c r="EH10" i="54" s="1"/>
  <c r="EI10" i="54" s="1"/>
  <c r="EE9" i="54"/>
  <c r="EH9" i="54" s="1"/>
  <c r="EI9" i="54" s="1"/>
  <c r="EE8" i="54"/>
  <c r="EH8" i="54" s="1"/>
  <c r="EI8" i="54" s="1"/>
  <c r="EE7" i="54"/>
  <c r="EE2" i="54" s="1"/>
  <c r="B232" i="87" s="1"/>
  <c r="EH6" i="54"/>
  <c r="EH5" i="54" s="1"/>
  <c r="A236" i="87" s="1"/>
  <c r="EF6" i="54"/>
  <c r="EF5" i="54" s="1"/>
  <c r="A234" i="87" s="1"/>
  <c r="B2" i="54" a="1"/>
  <c r="B2" i="54" s="1"/>
  <c r="C2" i="54" a="1"/>
  <c r="C2" i="54" s="1"/>
  <c r="D2" i="54" a="1"/>
  <c r="D2" i="54" s="1"/>
  <c r="E2" i="54" a="1"/>
  <c r="E2" i="54" s="1"/>
  <c r="F2" i="54" a="1"/>
  <c r="F2" i="54" s="1"/>
  <c r="G2" i="54" a="1"/>
  <c r="G2" i="54" s="1"/>
  <c r="H2" i="54" a="1"/>
  <c r="H2" i="54" s="1"/>
  <c r="I2" i="54" a="1"/>
  <c r="I2" i="54" s="1"/>
  <c r="J2" i="54" a="1"/>
  <c r="J2" i="54" s="1"/>
  <c r="K2" i="54" a="1"/>
  <c r="K2" i="54" s="1"/>
  <c r="L2" i="54" a="1"/>
  <c r="L2" i="54" s="1"/>
  <c r="M2" i="54" a="1"/>
  <c r="M2" i="54" s="1"/>
  <c r="N2" i="54" a="1"/>
  <c r="N2" i="54" s="1"/>
  <c r="O2" i="54" a="1"/>
  <c r="O2" i="54" s="1"/>
  <c r="P2" i="54" a="1"/>
  <c r="P2" i="54" s="1"/>
  <c r="Q2" i="54" a="1"/>
  <c r="Q2" i="54" s="1"/>
  <c r="R2" i="54" a="1"/>
  <c r="R2" i="54" s="1"/>
  <c r="S2" i="54" a="1"/>
  <c r="S2" i="54" s="1"/>
  <c r="T2" i="54" a="1"/>
  <c r="T2" i="54" s="1"/>
  <c r="U2" i="54" a="1"/>
  <c r="U2" i="54" s="1"/>
  <c r="V2" i="54" a="1"/>
  <c r="V2" i="54" s="1"/>
  <c r="W2" i="54" a="1"/>
  <c r="W2" i="54" s="1"/>
  <c r="X2" i="54" a="1"/>
  <c r="X2" i="54" s="1"/>
  <c r="Y2" i="54" a="1"/>
  <c r="Y2" i="54" s="1"/>
  <c r="Z2" i="54" a="1"/>
  <c r="Z2" i="54" s="1"/>
  <c r="AA2" i="54" a="1"/>
  <c r="AA2" i="54" s="1"/>
  <c r="AB2" i="54" a="1"/>
  <c r="AB2" i="54" s="1"/>
  <c r="AC2" i="54" a="1"/>
  <c r="AC2" i="54" s="1"/>
  <c r="AD2" i="54" a="1"/>
  <c r="AD2" i="54" s="1"/>
  <c r="AE2" i="54" a="1"/>
  <c r="AE2" i="54" s="1"/>
  <c r="AF2" i="54" a="1"/>
  <c r="AF2" i="54" s="1"/>
  <c r="AG2" i="54" a="1"/>
  <c r="AG2" i="54" s="1"/>
  <c r="AH2" i="54" a="1"/>
  <c r="AH2" i="54" s="1"/>
  <c r="AI2" i="54" a="1"/>
  <c r="AI2" i="54" s="1"/>
  <c r="AJ2" i="54" a="1"/>
  <c r="AJ2" i="54" s="1"/>
  <c r="AK2" i="54" a="1"/>
  <c r="AK2" i="54" s="1"/>
  <c r="AL2" i="54" a="1"/>
  <c r="AL2" i="54" s="1"/>
  <c r="AM2" i="54" a="1"/>
  <c r="AM2" i="54" s="1"/>
  <c r="AN2" i="54" a="1"/>
  <c r="AN2" i="54" s="1"/>
  <c r="AO2" i="54" a="1"/>
  <c r="AO2" i="54" s="1"/>
  <c r="AP2" i="54" a="1"/>
  <c r="AP2" i="54" s="1"/>
  <c r="AQ2" i="54" a="1"/>
  <c r="AQ2" i="54" s="1"/>
  <c r="AR2" i="54" a="1"/>
  <c r="AR2" i="54" s="1"/>
  <c r="AS2" i="54" a="1"/>
  <c r="AS2" i="54" s="1"/>
  <c r="AT2" i="54" a="1"/>
  <c r="AT2" i="54" s="1"/>
  <c r="AU2" i="54" a="1"/>
  <c r="AU2" i="54" s="1"/>
  <c r="AV2" i="54" a="1"/>
  <c r="AV2" i="54" s="1"/>
  <c r="AW2" i="54" a="1"/>
  <c r="AW2" i="54" s="1"/>
  <c r="AX2" i="54" a="1"/>
  <c r="AX2" i="54" s="1"/>
  <c r="AY2" i="54" a="1"/>
  <c r="AY2" i="54" s="1"/>
  <c r="AZ2" i="54" a="1"/>
  <c r="AZ2" i="54" s="1"/>
  <c r="BA2" i="54" a="1"/>
  <c r="BA2" i="54" s="1"/>
  <c r="BB2" i="54" a="1"/>
  <c r="BB2" i="54" s="1"/>
  <c r="BC2" i="54" a="1"/>
  <c r="BC2" i="54" s="1"/>
  <c r="BD2" i="54" a="1"/>
  <c r="BD2" i="54" s="1"/>
  <c r="BE2" i="54" a="1"/>
  <c r="BE2" i="54" s="1"/>
  <c r="BF2" i="54" a="1"/>
  <c r="BF2" i="54" s="1"/>
  <c r="BG2" i="54" a="1"/>
  <c r="BG2" i="54" s="1"/>
  <c r="BH2" i="54" a="1"/>
  <c r="BH2" i="54" s="1"/>
  <c r="BI2" i="54" a="1"/>
  <c r="BI2" i="54" s="1"/>
  <c r="BJ2" i="54" a="1"/>
  <c r="BJ2" i="54" s="1"/>
  <c r="BK2" i="54" a="1"/>
  <c r="BK2" i="54" s="1"/>
  <c r="BL2" i="54" a="1"/>
  <c r="BL2" i="54" s="1"/>
  <c r="BM2" i="54" a="1"/>
  <c r="BM2" i="54" s="1"/>
  <c r="BN2" i="54" a="1"/>
  <c r="BN2" i="54" s="1"/>
  <c r="BO2" i="54" a="1"/>
  <c r="BO2" i="54" s="1"/>
  <c r="BP2" i="54" a="1"/>
  <c r="BP2" i="54" s="1"/>
  <c r="BQ2" i="54" a="1"/>
  <c r="BQ2" i="54" s="1"/>
  <c r="BR2" i="54" a="1"/>
  <c r="BR2" i="54" s="1"/>
  <c r="BS2" i="54" a="1"/>
  <c r="BS2" i="54" s="1"/>
  <c r="BT2" i="54" a="1"/>
  <c r="BT2" i="54" s="1"/>
  <c r="BU2" i="54" a="1"/>
  <c r="BU2" i="54" s="1"/>
  <c r="BV2" i="54" a="1"/>
  <c r="BV2" i="54" s="1"/>
  <c r="BW2" i="54" a="1"/>
  <c r="BW2" i="54" s="1"/>
  <c r="BX2" i="54" a="1"/>
  <c r="BX2" i="54" s="1"/>
  <c r="BY2" i="54" a="1"/>
  <c r="BY2" i="54" s="1"/>
  <c r="BZ2" i="54" a="1"/>
  <c r="BZ2" i="54" s="1"/>
  <c r="CA2" i="54" a="1"/>
  <c r="CA2" i="54" s="1"/>
  <c r="CB2" i="54" a="1"/>
  <c r="CB2" i="54" s="1"/>
  <c r="CC2" i="54" a="1"/>
  <c r="CC2" i="54" s="1"/>
  <c r="CD2" i="54" a="1"/>
  <c r="CD2" i="54" s="1"/>
  <c r="CE2" i="54" a="1"/>
  <c r="CE2" i="54" s="1"/>
  <c r="CF2" i="54" a="1"/>
  <c r="CF2" i="54" s="1"/>
  <c r="CG2" i="54" a="1"/>
  <c r="CG2" i="54" s="1"/>
  <c r="CH2" i="54" a="1"/>
  <c r="CH2" i="54" s="1"/>
  <c r="CI2" i="54" a="1"/>
  <c r="CI2" i="54" s="1"/>
  <c r="CJ2" i="54" a="1"/>
  <c r="CJ2" i="54" s="1"/>
  <c r="CK2" i="54" a="1"/>
  <c r="CK2" i="54" s="1"/>
  <c r="CL2" i="54" a="1"/>
  <c r="CL2" i="54" s="1"/>
  <c r="CM2" i="54" a="1"/>
  <c r="CM2" i="54" s="1"/>
  <c r="CN2" i="54" a="1"/>
  <c r="CN2" i="54" s="1"/>
  <c r="CO2" i="54" a="1"/>
  <c r="CO2" i="54" s="1"/>
  <c r="CP2" i="54" a="1"/>
  <c r="CP2" i="54" s="1"/>
  <c r="CQ2" i="54" a="1"/>
  <c r="CQ2" i="54" s="1"/>
  <c r="CR2" i="54" a="1"/>
  <c r="CR2" i="54" s="1"/>
  <c r="A2" i="54" a="1"/>
  <c r="A2" i="54" s="1"/>
  <c r="A232" i="87" s="1"/>
  <c r="B1" i="54"/>
  <c r="C27" i="54"/>
  <c r="D27" i="54"/>
  <c r="E27" i="54"/>
  <c r="F27" i="54"/>
  <c r="G27" i="54"/>
  <c r="H27" i="54"/>
  <c r="I27" i="54"/>
  <c r="J27" i="54"/>
  <c r="K27" i="54"/>
  <c r="L27" i="54"/>
  <c r="M27" i="54"/>
  <c r="N27" i="54"/>
  <c r="O27" i="54"/>
  <c r="P27" i="54"/>
  <c r="Q27" i="54"/>
  <c r="R27" i="54"/>
  <c r="S27" i="54"/>
  <c r="T27" i="54"/>
  <c r="U27" i="54"/>
  <c r="V27" i="54"/>
  <c r="W27" i="54"/>
  <c r="X27" i="54"/>
  <c r="Y27" i="54"/>
  <c r="Z27" i="54"/>
  <c r="AA27" i="54"/>
  <c r="AB27" i="54"/>
  <c r="AC27" i="54"/>
  <c r="AD27" i="54"/>
  <c r="AE27" i="54"/>
  <c r="AF27" i="54"/>
  <c r="AG27" i="54"/>
  <c r="AH27" i="54"/>
  <c r="AI27" i="54"/>
  <c r="AJ27" i="54"/>
  <c r="AK27" i="54"/>
  <c r="AL27" i="54"/>
  <c r="AM27" i="54"/>
  <c r="AN27" i="54"/>
  <c r="AO27" i="54"/>
  <c r="AP27" i="54"/>
  <c r="AQ27" i="54"/>
  <c r="AR27" i="54"/>
  <c r="AS27" i="54"/>
  <c r="AT27" i="54"/>
  <c r="AU27" i="54"/>
  <c r="AV27" i="54"/>
  <c r="AW27" i="54"/>
  <c r="AX27" i="54"/>
  <c r="AY27" i="54"/>
  <c r="AZ27" i="54"/>
  <c r="BA27" i="54"/>
  <c r="BB27" i="54"/>
  <c r="BC27" i="54"/>
  <c r="BD27" i="54"/>
  <c r="BE27" i="54"/>
  <c r="BF27" i="54"/>
  <c r="BG27" i="54"/>
  <c r="BH27" i="54"/>
  <c r="BI27" i="54"/>
  <c r="BJ27" i="54"/>
  <c r="BK27" i="54"/>
  <c r="BL27" i="54"/>
  <c r="BM27" i="54"/>
  <c r="BN27" i="54"/>
  <c r="BO27" i="54"/>
  <c r="BP27" i="54"/>
  <c r="BQ27" i="54"/>
  <c r="BR27" i="54"/>
  <c r="BS27" i="54"/>
  <c r="BT27" i="54"/>
  <c r="BU27" i="54"/>
  <c r="BV27" i="54"/>
  <c r="BW27" i="54"/>
  <c r="BX27" i="54"/>
  <c r="BY27" i="54"/>
  <c r="BZ27" i="54"/>
  <c r="CA27" i="54"/>
  <c r="CB27" i="54"/>
  <c r="CC27" i="54"/>
  <c r="CD27" i="54"/>
  <c r="CE27" i="54"/>
  <c r="CF27" i="54"/>
  <c r="CG27" i="54"/>
  <c r="CH27" i="54"/>
  <c r="CI27" i="54"/>
  <c r="CJ27" i="54"/>
  <c r="CK27" i="54"/>
  <c r="CL27" i="54"/>
  <c r="CM27" i="54"/>
  <c r="CN27" i="54"/>
  <c r="CO27" i="54"/>
  <c r="CP27" i="54"/>
  <c r="CQ27" i="54"/>
  <c r="CR27" i="54"/>
  <c r="C28" i="54"/>
  <c r="D28" i="54"/>
  <c r="E28" i="54"/>
  <c r="F28" i="54"/>
  <c r="G28" i="54"/>
  <c r="H28" i="54"/>
  <c r="I28" i="54"/>
  <c r="J28" i="54"/>
  <c r="K28" i="54"/>
  <c r="L28" i="54"/>
  <c r="M28" i="54"/>
  <c r="N28" i="54"/>
  <c r="O28" i="54"/>
  <c r="P28" i="54"/>
  <c r="Q28" i="54"/>
  <c r="R28" i="54"/>
  <c r="S28" i="54"/>
  <c r="T28" i="54"/>
  <c r="U28" i="54"/>
  <c r="V28" i="54"/>
  <c r="W28" i="54"/>
  <c r="X28" i="54"/>
  <c r="Y28" i="54"/>
  <c r="Z28" i="54"/>
  <c r="AA28" i="54"/>
  <c r="AB28" i="54"/>
  <c r="AC28" i="54"/>
  <c r="AD28" i="54"/>
  <c r="AE28" i="54"/>
  <c r="AF28" i="54"/>
  <c r="AG28" i="54"/>
  <c r="AH28" i="54"/>
  <c r="AI28" i="54"/>
  <c r="AJ28" i="54"/>
  <c r="AK28" i="54"/>
  <c r="AL28" i="54"/>
  <c r="AM28" i="54"/>
  <c r="AN28" i="54"/>
  <c r="AO28" i="54"/>
  <c r="AP28" i="54"/>
  <c r="AQ28" i="54"/>
  <c r="AR28" i="54"/>
  <c r="AS28" i="54"/>
  <c r="AT28" i="54"/>
  <c r="AU28" i="54"/>
  <c r="AV28" i="54"/>
  <c r="AW28" i="54"/>
  <c r="AX28" i="54"/>
  <c r="AY28" i="54"/>
  <c r="AZ28" i="54"/>
  <c r="BA28" i="54"/>
  <c r="BB28" i="54"/>
  <c r="BC28" i="54"/>
  <c r="BD28" i="54"/>
  <c r="BE28" i="54"/>
  <c r="BF28" i="54"/>
  <c r="BG28" i="54"/>
  <c r="BH28" i="54"/>
  <c r="BI28" i="54"/>
  <c r="BJ28" i="54"/>
  <c r="BK28" i="54"/>
  <c r="BL28" i="54"/>
  <c r="BM28" i="54"/>
  <c r="BN28" i="54"/>
  <c r="BO28" i="54"/>
  <c r="BP28" i="54"/>
  <c r="BQ28" i="54"/>
  <c r="BR28" i="54"/>
  <c r="BS28" i="54"/>
  <c r="BT28" i="54"/>
  <c r="BU28" i="54"/>
  <c r="BV28" i="54"/>
  <c r="BW28" i="54"/>
  <c r="BX28" i="54"/>
  <c r="BY28" i="54"/>
  <c r="BZ28" i="54"/>
  <c r="CA28" i="54"/>
  <c r="CB28" i="54"/>
  <c r="CC28" i="54"/>
  <c r="CD28" i="54"/>
  <c r="CE28" i="54"/>
  <c r="CF28" i="54"/>
  <c r="CG28" i="54"/>
  <c r="CH28" i="54"/>
  <c r="CI28" i="54"/>
  <c r="CJ28" i="54"/>
  <c r="CK28" i="54"/>
  <c r="CL28" i="54"/>
  <c r="CM28" i="54"/>
  <c r="CN28" i="54"/>
  <c r="CO28" i="54"/>
  <c r="CP28" i="54"/>
  <c r="CQ28" i="54"/>
  <c r="CR28" i="54"/>
  <c r="C29" i="54"/>
  <c r="D29" i="54"/>
  <c r="E29" i="54"/>
  <c r="F29" i="54"/>
  <c r="G29" i="54"/>
  <c r="H29" i="54"/>
  <c r="I29" i="54"/>
  <c r="J29" i="54"/>
  <c r="K29" i="54"/>
  <c r="L29" i="54"/>
  <c r="M29" i="54"/>
  <c r="N29" i="54"/>
  <c r="O29" i="54"/>
  <c r="P29" i="54"/>
  <c r="Q29" i="54"/>
  <c r="R29" i="54"/>
  <c r="S29" i="54"/>
  <c r="T29" i="54"/>
  <c r="U29" i="54"/>
  <c r="V29" i="54"/>
  <c r="W29" i="54"/>
  <c r="X29" i="54"/>
  <c r="Y29" i="54"/>
  <c r="Z29" i="54"/>
  <c r="AA29" i="54"/>
  <c r="AB29" i="54"/>
  <c r="AC29" i="54"/>
  <c r="AD29" i="54"/>
  <c r="AE29" i="54"/>
  <c r="AF29" i="54"/>
  <c r="AG29" i="54"/>
  <c r="AH29" i="54"/>
  <c r="AI29" i="54"/>
  <c r="AJ29" i="54"/>
  <c r="AK29" i="54"/>
  <c r="AL29" i="54"/>
  <c r="AM29" i="54"/>
  <c r="AN29" i="54"/>
  <c r="AO29" i="54"/>
  <c r="AP29" i="54"/>
  <c r="AQ29" i="54"/>
  <c r="AR29" i="54"/>
  <c r="AS29" i="54"/>
  <c r="AT29" i="54"/>
  <c r="AU29" i="54"/>
  <c r="AV29" i="54"/>
  <c r="AW29" i="54"/>
  <c r="AX29" i="54"/>
  <c r="AY29" i="54"/>
  <c r="AZ29" i="54"/>
  <c r="BA29" i="54"/>
  <c r="BB29" i="54"/>
  <c r="BC29" i="54"/>
  <c r="BD29" i="54"/>
  <c r="BE29" i="54"/>
  <c r="BF29" i="54"/>
  <c r="BG29" i="54"/>
  <c r="BH29" i="54"/>
  <c r="BI29" i="54"/>
  <c r="BJ29" i="54"/>
  <c r="BK29" i="54"/>
  <c r="BL29" i="54"/>
  <c r="BM29" i="54"/>
  <c r="BN29" i="54"/>
  <c r="BO29" i="54"/>
  <c r="BP29" i="54"/>
  <c r="BQ29" i="54"/>
  <c r="BR29" i="54"/>
  <c r="BS29" i="54"/>
  <c r="BT29" i="54"/>
  <c r="BU29" i="54"/>
  <c r="BV29" i="54"/>
  <c r="BW29" i="54"/>
  <c r="BX29" i="54"/>
  <c r="BY29" i="54"/>
  <c r="BZ29" i="54"/>
  <c r="CA29" i="54"/>
  <c r="CB29" i="54"/>
  <c r="CC29" i="54"/>
  <c r="CD29" i="54"/>
  <c r="CE29" i="54"/>
  <c r="CF29" i="54"/>
  <c r="CG29" i="54"/>
  <c r="CH29" i="54"/>
  <c r="CI29" i="54"/>
  <c r="CJ29" i="54"/>
  <c r="CK29" i="54"/>
  <c r="CL29" i="54"/>
  <c r="CM29" i="54"/>
  <c r="CN29" i="54"/>
  <c r="CO29" i="54"/>
  <c r="CP29" i="54"/>
  <c r="CQ29" i="54"/>
  <c r="CR29" i="54"/>
  <c r="C30" i="54"/>
  <c r="D30" i="54"/>
  <c r="E30" i="54"/>
  <c r="F30" i="54"/>
  <c r="G30" i="54"/>
  <c r="H30" i="54"/>
  <c r="I30" i="54"/>
  <c r="J30" i="54"/>
  <c r="K30" i="54"/>
  <c r="L30" i="54"/>
  <c r="M30" i="54"/>
  <c r="N30" i="54"/>
  <c r="O30" i="54"/>
  <c r="P30" i="54"/>
  <c r="Q30" i="54"/>
  <c r="R30" i="54"/>
  <c r="S30" i="54"/>
  <c r="T30" i="54"/>
  <c r="U30" i="54"/>
  <c r="V30" i="54"/>
  <c r="W30" i="54"/>
  <c r="X30" i="54"/>
  <c r="Y30" i="54"/>
  <c r="Z30" i="54"/>
  <c r="AA30" i="54"/>
  <c r="AB30" i="54"/>
  <c r="AC30" i="54"/>
  <c r="AD30" i="54"/>
  <c r="AE30" i="54"/>
  <c r="AF30" i="54"/>
  <c r="AG30" i="54"/>
  <c r="AH30" i="54"/>
  <c r="AI30" i="54"/>
  <c r="AJ30" i="54"/>
  <c r="AK30" i="54"/>
  <c r="AL30" i="54"/>
  <c r="AM30" i="54"/>
  <c r="AN30" i="54"/>
  <c r="AO30" i="54"/>
  <c r="AP30" i="54"/>
  <c r="AQ30" i="54"/>
  <c r="AR30" i="54"/>
  <c r="AS30" i="54"/>
  <c r="AT30" i="54"/>
  <c r="AU30" i="54"/>
  <c r="AV30" i="54"/>
  <c r="AW30" i="54"/>
  <c r="AX30" i="54"/>
  <c r="AY30" i="54"/>
  <c r="AZ30" i="54"/>
  <c r="BA30" i="54"/>
  <c r="BB30" i="54"/>
  <c r="BC30" i="54"/>
  <c r="BD30" i="54"/>
  <c r="BE30" i="54"/>
  <c r="BF30" i="54"/>
  <c r="BG30" i="54"/>
  <c r="BH30" i="54"/>
  <c r="BI30" i="54"/>
  <c r="BJ30" i="54"/>
  <c r="BK30" i="54"/>
  <c r="BL30" i="54"/>
  <c r="BM30" i="54"/>
  <c r="BN30" i="54"/>
  <c r="BO30" i="54"/>
  <c r="BP30" i="54"/>
  <c r="BQ30" i="54"/>
  <c r="BR30" i="54"/>
  <c r="BS30" i="54"/>
  <c r="BT30" i="54"/>
  <c r="BU30" i="54"/>
  <c r="BV30" i="54"/>
  <c r="BW30" i="54"/>
  <c r="BX30" i="54"/>
  <c r="BY30" i="54"/>
  <c r="BZ30" i="54"/>
  <c r="CA30" i="54"/>
  <c r="CB30" i="54"/>
  <c r="CC30" i="54"/>
  <c r="CD30" i="54"/>
  <c r="CE30" i="54"/>
  <c r="CF30" i="54"/>
  <c r="CG30" i="54"/>
  <c r="CH30" i="54"/>
  <c r="CI30" i="54"/>
  <c r="CJ30" i="54"/>
  <c r="CK30" i="54"/>
  <c r="CL30" i="54"/>
  <c r="CM30" i="54"/>
  <c r="CN30" i="54"/>
  <c r="CO30" i="54"/>
  <c r="CP30" i="54"/>
  <c r="CQ30" i="54"/>
  <c r="CR30" i="54"/>
  <c r="B30" i="54"/>
  <c r="B29" i="54"/>
  <c r="B28" i="54"/>
  <c r="B27" i="54"/>
  <c r="AD14" i="47"/>
  <c r="AL127" i="13"/>
  <c r="AL128" i="13"/>
  <c r="AL129" i="13"/>
  <c r="AL130" i="13"/>
  <c r="AL97" i="13"/>
  <c r="AL98" i="13"/>
  <c r="AL99" i="13"/>
  <c r="AL100" i="13"/>
  <c r="AM48" i="13"/>
  <c r="AM6" i="13" s="1"/>
  <c r="AM49" i="13"/>
  <c r="AM50" i="13"/>
  <c r="AM51" i="13"/>
  <c r="AM52" i="13"/>
  <c r="AM53" i="13"/>
  <c r="AM54" i="13"/>
  <c r="AM55" i="13"/>
  <c r="AM56" i="13"/>
  <c r="AM57" i="13"/>
  <c r="AM58" i="13"/>
  <c r="AM59" i="13"/>
  <c r="AM60" i="13"/>
  <c r="AM61" i="13"/>
  <c r="AM62" i="13"/>
  <c r="AM63" i="13"/>
  <c r="AM64" i="13"/>
  <c r="AM5" i="13" s="1"/>
  <c r="AM38" i="13"/>
  <c r="AM39" i="13"/>
  <c r="AM40" i="13"/>
  <c r="AM41" i="13"/>
  <c r="AL11" i="13"/>
  <c r="AL12" i="13"/>
  <c r="CD175" i="41"/>
  <c r="CD174" i="41"/>
  <c r="CD172" i="41"/>
  <c r="CD171" i="41"/>
  <c r="CD170" i="41"/>
  <c r="CD169" i="41"/>
  <c r="CD168" i="41"/>
  <c r="CD167" i="41"/>
  <c r="CD166" i="41"/>
  <c r="CD164" i="41"/>
  <c r="CD163" i="41"/>
  <c r="CD162" i="41"/>
  <c r="CD161" i="41"/>
  <c r="CD160" i="41"/>
  <c r="CD159" i="41"/>
  <c r="CD158" i="41"/>
  <c r="CD156" i="41"/>
  <c r="CD155" i="41"/>
  <c r="CD154" i="41"/>
  <c r="CD153" i="41"/>
  <c r="CD152" i="41"/>
  <c r="CD149" i="41"/>
  <c r="CD148" i="41"/>
  <c r="CD147" i="41"/>
  <c r="CD146" i="41"/>
  <c r="CD144" i="41"/>
  <c r="CD143" i="41"/>
  <c r="CD141" i="41"/>
  <c r="CD140" i="41"/>
  <c r="CD139" i="41"/>
  <c r="CD138" i="41"/>
  <c r="CD137" i="41"/>
  <c r="CD136" i="41"/>
  <c r="CD135" i="41"/>
  <c r="CD133" i="41"/>
  <c r="CD132" i="41"/>
  <c r="CD131" i="41"/>
  <c r="CD130" i="41"/>
  <c r="CD128" i="41"/>
  <c r="CD127" i="41"/>
  <c r="CD126" i="41"/>
  <c r="CD102" i="41"/>
  <c r="CD104" i="41"/>
  <c r="CD105" i="41"/>
  <c r="CD106" i="41"/>
  <c r="CD107" i="41"/>
  <c r="CD108" i="41"/>
  <c r="CD109" i="41"/>
  <c r="CD110" i="41"/>
  <c r="CD112" i="41"/>
  <c r="CD113" i="41"/>
  <c r="CD114" i="41"/>
  <c r="CD115" i="41"/>
  <c r="CD116" i="41"/>
  <c r="CD117" i="41"/>
  <c r="CD118" i="41"/>
  <c r="CD120" i="41"/>
  <c r="CD121" i="41"/>
  <c r="CD122" i="41"/>
  <c r="CD123" i="41"/>
  <c r="CD101" i="41"/>
  <c r="CD100" i="41"/>
  <c r="AP12" i="41" a="1"/>
  <c r="AP12" i="41" s="1"/>
  <c r="AP13" i="41" a="1"/>
  <c r="AP13" i="41" s="1"/>
  <c r="AP14" i="41" a="1"/>
  <c r="AP14" i="41" s="1"/>
  <c r="AP257" i="41"/>
  <c r="AP175" i="41" s="1"/>
  <c r="AP256" i="41"/>
  <c r="AP174" i="41" s="1"/>
  <c r="AP255" i="41"/>
  <c r="AP173" i="41" s="1"/>
  <c r="AP254" i="41"/>
  <c r="AP172" i="41" s="1"/>
  <c r="AP230" i="41"/>
  <c r="AP149" i="41" s="1"/>
  <c r="AP229" i="41"/>
  <c r="AP148" i="41" s="1"/>
  <c r="AP228" i="41"/>
  <c r="AP147" i="41" s="1"/>
  <c r="AP227" i="41"/>
  <c r="AP146" i="41" s="1"/>
  <c r="AP123" i="41"/>
  <c r="AP122" i="41"/>
  <c r="AP120" i="41"/>
  <c r="AP171" i="41"/>
  <c r="AP170" i="41"/>
  <c r="AP169" i="41"/>
  <c r="AP168" i="41"/>
  <c r="AP167" i="41"/>
  <c r="AP166" i="41"/>
  <c r="AP165" i="41"/>
  <c r="AP164" i="41"/>
  <c r="AP163" i="41"/>
  <c r="AP162" i="41"/>
  <c r="AP161" i="41"/>
  <c r="AP160" i="41"/>
  <c r="AP159" i="41"/>
  <c r="AP158" i="41"/>
  <c r="AP157" i="41"/>
  <c r="AP156" i="41"/>
  <c r="AP155" i="41"/>
  <c r="AP154" i="41"/>
  <c r="AP153" i="41"/>
  <c r="AP145" i="41"/>
  <c r="AP144" i="41"/>
  <c r="AP143" i="41"/>
  <c r="AP142" i="41"/>
  <c r="AP141" i="41"/>
  <c r="AP140" i="41"/>
  <c r="AP139" i="41"/>
  <c r="AP138" i="41"/>
  <c r="AP137" i="41"/>
  <c r="AP136" i="41"/>
  <c r="AP135" i="41"/>
  <c r="AP134" i="41"/>
  <c r="AP133" i="41"/>
  <c r="AP132" i="41"/>
  <c r="AP131" i="41"/>
  <c r="AP130" i="41"/>
  <c r="AP129" i="41"/>
  <c r="AP128" i="41"/>
  <c r="AP127" i="41"/>
  <c r="AP121" i="41"/>
  <c r="AP119" i="41"/>
  <c r="AP118" i="41"/>
  <c r="AP117" i="41"/>
  <c r="AP116" i="41"/>
  <c r="AP115" i="41"/>
  <c r="AP114" i="41"/>
  <c r="AP113" i="41"/>
  <c r="AP112" i="41"/>
  <c r="AP111" i="41"/>
  <c r="AP110" i="41"/>
  <c r="AP109" i="41"/>
  <c r="AP108" i="41"/>
  <c r="AP107" i="41"/>
  <c r="AP106" i="41"/>
  <c r="AP105" i="41"/>
  <c r="AP104" i="41"/>
  <c r="AP103" i="41"/>
  <c r="AP102" i="41"/>
  <c r="AP101" i="41"/>
  <c r="AP9" i="42" a="1"/>
  <c r="AP9" i="42" s="1"/>
  <c r="AP10" i="42" s="1"/>
  <c r="AP11" i="42"/>
  <c r="AP13" i="42" a="1"/>
  <c r="AP13" i="42" s="1"/>
  <c r="AP14" i="42" a="1"/>
  <c r="AP14" i="42" s="1"/>
  <c r="AP15" i="42" a="1"/>
  <c r="AP15" i="42" s="1"/>
  <c r="AP16" i="42" a="1"/>
  <c r="AP16" i="42" s="1"/>
  <c r="AK127" i="13"/>
  <c r="AK128" i="13"/>
  <c r="AK129" i="13"/>
  <c r="AK130" i="13"/>
  <c r="AK97" i="13"/>
  <c r="AK98" i="13"/>
  <c r="AK99" i="13"/>
  <c r="AK100" i="13"/>
  <c r="AL48" i="13"/>
  <c r="AL6" i="13" s="1"/>
  <c r="AL49" i="13"/>
  <c r="AL50" i="13"/>
  <c r="AL51" i="13"/>
  <c r="AL52" i="13"/>
  <c r="AL53" i="13"/>
  <c r="AL54" i="13"/>
  <c r="AL55" i="13"/>
  <c r="AL56" i="13"/>
  <c r="AL57" i="13"/>
  <c r="AL58" i="13"/>
  <c r="AL59" i="13"/>
  <c r="AL60" i="13"/>
  <c r="AL61" i="13"/>
  <c r="AL62" i="13"/>
  <c r="AL63" i="13"/>
  <c r="AL64" i="13"/>
  <c r="AL5" i="13" s="1"/>
  <c r="AL38" i="13"/>
  <c r="AL39" i="13"/>
  <c r="AL40" i="13"/>
  <c r="AL41" i="13"/>
  <c r="AK11" i="13"/>
  <c r="AK12" i="13"/>
  <c r="AC2" i="47" a="1"/>
  <c r="AC2" i="47" s="1"/>
  <c r="AC14" i="47"/>
  <c r="AR12" i="39" a="1"/>
  <c r="AR12" i="39" s="1"/>
  <c r="AS12" i="39" a="1"/>
  <c r="AS12" i="39" s="1"/>
  <c r="AT12" i="39" a="1"/>
  <c r="AT12" i="39" s="1"/>
  <c r="AU12" i="39" a="1"/>
  <c r="AU12" i="39" s="1"/>
  <c r="AR13" i="39"/>
  <c r="AS13" i="39"/>
  <c r="AT13" i="39"/>
  <c r="AU13" i="39"/>
  <c r="AQ18" i="41" l="1" a="1"/>
  <c r="AQ18" i="41" s="1"/>
  <c r="AM70" i="13"/>
  <c r="AN70" i="13"/>
  <c r="AN68" i="13"/>
  <c r="AM67" i="13"/>
  <c r="AN69" i="13"/>
  <c r="AL69" i="13"/>
  <c r="AN67" i="13"/>
  <c r="AM69" i="13"/>
  <c r="AM68" i="13"/>
  <c r="K60" i="52"/>
  <c r="L59" i="52"/>
  <c r="K59" i="52"/>
  <c r="K58" i="52"/>
  <c r="L61" i="52"/>
  <c r="EH29" i="54"/>
  <c r="EI29" i="54" s="1"/>
  <c r="EF30" i="54"/>
  <c r="EG30" i="54" s="1"/>
  <c r="EH28" i="54"/>
  <c r="EI28" i="54" s="1"/>
  <c r="EF27" i="54"/>
  <c r="EG27" i="54" s="1"/>
  <c r="AQ17" i="41" a="1"/>
  <c r="AQ17" i="41" s="1"/>
  <c r="AP17" i="41" a="1"/>
  <c r="AP17" i="41" s="1"/>
  <c r="AQ16" i="41" a="1"/>
  <c r="AQ16" i="41" s="1"/>
  <c r="AP16" i="41" a="1"/>
  <c r="AP16" i="41" s="1"/>
  <c r="L60" i="52"/>
  <c r="L58" i="52"/>
  <c r="K61" i="52"/>
  <c r="L285" i="52"/>
  <c r="K285" i="52"/>
  <c r="L232" i="52"/>
  <c r="J232" i="52"/>
  <c r="L233" i="52"/>
  <c r="K233" i="52"/>
  <c r="L231" i="52"/>
  <c r="K231" i="52"/>
  <c r="J169" i="52"/>
  <c r="J284" i="52"/>
  <c r="L168" i="52"/>
  <c r="K168" i="52"/>
  <c r="L169" i="52"/>
  <c r="L283" i="52"/>
  <c r="K283" i="52"/>
  <c r="L284" i="52"/>
  <c r="L57" i="52"/>
  <c r="J56" i="52"/>
  <c r="K57" i="52"/>
  <c r="L55" i="52"/>
  <c r="K55" i="52"/>
  <c r="L56" i="52"/>
  <c r="AP18" i="41" a="1"/>
  <c r="AP18" i="41" s="1"/>
  <c r="AL67" i="13"/>
  <c r="L230" i="52"/>
  <c r="K230" i="52"/>
  <c r="L282" i="52"/>
  <c r="K282" i="52"/>
  <c r="L54" i="52"/>
  <c r="J54" i="52"/>
  <c r="L53" i="52"/>
  <c r="K53" i="52"/>
  <c r="EE3" i="54" a="1"/>
  <c r="EE3" i="54" s="1"/>
  <c r="B233" i="87" s="1"/>
  <c r="EF28" i="54"/>
  <c r="EG28" i="54" s="1"/>
  <c r="EF22" i="54"/>
  <c r="EF16" i="54"/>
  <c r="EG16" i="54" s="1"/>
  <c r="EH27" i="54"/>
  <c r="EI27" i="54" s="1"/>
  <c r="EH30" i="54"/>
  <c r="EI30" i="54" s="1"/>
  <c r="EH25" i="54"/>
  <c r="EI25" i="54" s="1"/>
  <c r="EH17" i="54"/>
  <c r="EI17" i="54" s="1"/>
  <c r="EH20" i="54"/>
  <c r="EI20" i="54" s="1"/>
  <c r="EH19" i="54"/>
  <c r="EI19" i="54" s="1"/>
  <c r="EH12" i="54"/>
  <c r="EI12" i="54" s="1"/>
  <c r="EF29" i="54"/>
  <c r="EG29" i="54" s="1"/>
  <c r="EF8" i="54"/>
  <c r="EG8" i="54" s="1"/>
  <c r="EF21" i="54"/>
  <c r="EG21" i="54" s="1"/>
  <c r="EF24" i="54"/>
  <c r="EG24" i="54" s="1"/>
  <c r="EH23" i="54"/>
  <c r="EI23" i="54" s="1"/>
  <c r="EH15" i="54"/>
  <c r="EI15" i="54" s="1"/>
  <c r="EH26" i="54"/>
  <c r="EI26" i="54" s="1"/>
  <c r="EH18" i="54"/>
  <c r="EI18" i="54" s="1"/>
  <c r="EF9" i="54"/>
  <c r="EG9" i="54" s="1"/>
  <c r="EF13" i="54"/>
  <c r="EG13" i="54" s="1"/>
  <c r="EF10" i="54"/>
  <c r="EG10" i="54" s="1"/>
  <c r="EF14" i="54"/>
  <c r="EI14" i="54"/>
  <c r="EF11" i="54"/>
  <c r="EG11" i="54" s="1"/>
  <c r="AL68" i="13"/>
  <c r="AL70" i="13"/>
  <c r="AO12" i="41" a="1"/>
  <c r="AO12" i="41" s="1"/>
  <c r="AO13" i="41" a="1"/>
  <c r="AO13" i="41" s="1"/>
  <c r="AO14" i="41" a="1"/>
  <c r="AO14" i="41" s="1"/>
  <c r="AO257" i="41"/>
  <c r="AO175" i="41" s="1"/>
  <c r="AO256" i="41"/>
  <c r="AO174" i="41" s="1"/>
  <c r="AO255" i="41"/>
  <c r="AO173" i="41" s="1"/>
  <c r="AO254" i="41"/>
  <c r="AO172" i="41" s="1"/>
  <c r="AO230" i="41"/>
  <c r="AO149" i="41" s="1"/>
  <c r="AO229" i="41"/>
  <c r="AO148" i="41" s="1"/>
  <c r="AO228" i="41"/>
  <c r="AO147" i="41" s="1"/>
  <c r="AO227" i="41"/>
  <c r="AO146" i="41" s="1"/>
  <c r="AO123" i="41"/>
  <c r="AO122" i="41"/>
  <c r="AO121" i="41"/>
  <c r="AO120" i="41"/>
  <c r="AO101" i="41"/>
  <c r="AO102" i="41"/>
  <c r="AO103" i="41"/>
  <c r="AO104" i="41"/>
  <c r="AO105" i="41"/>
  <c r="AO106" i="41"/>
  <c r="AO107" i="41"/>
  <c r="AO108" i="41"/>
  <c r="AO109" i="41"/>
  <c r="AO110" i="41"/>
  <c r="AO111" i="41"/>
  <c r="AO112" i="41"/>
  <c r="AO113" i="41"/>
  <c r="AO114" i="41"/>
  <c r="AO115" i="41"/>
  <c r="AO116" i="41"/>
  <c r="AO117" i="41"/>
  <c r="AO118" i="41"/>
  <c r="AO119" i="41"/>
  <c r="AO127" i="41"/>
  <c r="AO128" i="41"/>
  <c r="AO129" i="41"/>
  <c r="AO130" i="41"/>
  <c r="AO131" i="41"/>
  <c r="AO132" i="41"/>
  <c r="AO133" i="41"/>
  <c r="AO134" i="41"/>
  <c r="AO135" i="41"/>
  <c r="AO136" i="41"/>
  <c r="AO137" i="41"/>
  <c r="AO138" i="41"/>
  <c r="AO139" i="41"/>
  <c r="AO140" i="41"/>
  <c r="AO141" i="41"/>
  <c r="AO142" i="41"/>
  <c r="AO143" i="41"/>
  <c r="AO144" i="41"/>
  <c r="AO145" i="41"/>
  <c r="AO153" i="41"/>
  <c r="AO154" i="41"/>
  <c r="AO155" i="41"/>
  <c r="AO156" i="41"/>
  <c r="AO157" i="41"/>
  <c r="AO158" i="41"/>
  <c r="AO159" i="41"/>
  <c r="AO160" i="41"/>
  <c r="AO161" i="41"/>
  <c r="AO162" i="41"/>
  <c r="AO163" i="41"/>
  <c r="AO164" i="41"/>
  <c r="AO165" i="41"/>
  <c r="AO166" i="41"/>
  <c r="AO167" i="41"/>
  <c r="AO168" i="41"/>
  <c r="AO169" i="41"/>
  <c r="AO170" i="41"/>
  <c r="AO171" i="41"/>
  <c r="AO9" i="42" a="1"/>
  <c r="AO9" i="42" s="1"/>
  <c r="AO10" i="42" s="1"/>
  <c r="AO11" i="42"/>
  <c r="AO13" i="42" a="1"/>
  <c r="AO13" i="42" s="1"/>
  <c r="AO14" i="42" a="1"/>
  <c r="AO14" i="42" s="1"/>
  <c r="AO15" i="42" a="1"/>
  <c r="AO15" i="42" s="1"/>
  <c r="AO16" i="42" a="1"/>
  <c r="AO16" i="42" s="1"/>
  <c r="H52" i="52"/>
  <c r="J52" i="52"/>
  <c r="H229" i="52"/>
  <c r="J229" i="52"/>
  <c r="H281" i="52"/>
  <c r="J281" i="52"/>
  <c r="AO16" i="41" l="1" a="1"/>
  <c r="AO16" i="41" s="1"/>
  <c r="AO18" i="41" a="1"/>
  <c r="AO18" i="41" s="1"/>
  <c r="AO17" i="41" a="1"/>
  <c r="AO17" i="41" s="1"/>
  <c r="EI3" i="54" a="1"/>
  <c r="EI3" i="54" s="1"/>
  <c r="B237" i="87" s="1"/>
  <c r="EH3" i="54" a="1"/>
  <c r="EH3" i="54" s="1"/>
  <c r="B236" i="87" s="1"/>
  <c r="EG22" i="54"/>
  <c r="EF3" i="54" a="1"/>
  <c r="EF3" i="54" s="1"/>
  <c r="B234" i="87" s="1"/>
  <c r="EG14" i="54"/>
  <c r="L52" i="52"/>
  <c r="K52" i="52"/>
  <c r="L229" i="52"/>
  <c r="K229" i="52"/>
  <c r="L281" i="52"/>
  <c r="K281" i="52"/>
  <c r="D65" i="21"/>
  <c r="D66" i="21"/>
  <c r="D67" i="21"/>
  <c r="D68" i="21"/>
  <c r="D69" i="21"/>
  <c r="D70" i="21"/>
  <c r="D71" i="21"/>
  <c r="D72" i="21"/>
  <c r="D73" i="21"/>
  <c r="D74" i="21"/>
  <c r="D75" i="21"/>
  <c r="D76" i="21"/>
  <c r="D64" i="21"/>
  <c r="D8" i="21"/>
  <c r="D9" i="21"/>
  <c r="D10" i="21"/>
  <c r="D11" i="21"/>
  <c r="D12" i="21"/>
  <c r="D13" i="21"/>
  <c r="D14" i="21"/>
  <c r="D15" i="21"/>
  <c r="D16" i="21"/>
  <c r="D17" i="21"/>
  <c r="D18" i="21"/>
  <c r="D19" i="21"/>
  <c r="D7" i="21"/>
  <c r="D27" i="21"/>
  <c r="D28" i="21"/>
  <c r="D29" i="21"/>
  <c r="D30" i="21"/>
  <c r="D31" i="21"/>
  <c r="D32" i="21"/>
  <c r="D33" i="21"/>
  <c r="D34" i="21"/>
  <c r="D35" i="21"/>
  <c r="D36" i="21"/>
  <c r="D37" i="21"/>
  <c r="D38" i="21"/>
  <c r="D26" i="21"/>
  <c r="D46" i="21"/>
  <c r="D47" i="21"/>
  <c r="D48" i="21"/>
  <c r="D49" i="21"/>
  <c r="D50" i="21"/>
  <c r="D51" i="21"/>
  <c r="D52" i="21"/>
  <c r="D53" i="21"/>
  <c r="D54" i="21"/>
  <c r="D55" i="21"/>
  <c r="D56" i="21"/>
  <c r="D57" i="21"/>
  <c r="D45" i="21"/>
  <c r="S3" i="16"/>
  <c r="S4" i="16"/>
  <c r="S5" i="16"/>
  <c r="S6" i="16"/>
  <c r="S7" i="16"/>
  <c r="S8" i="16"/>
  <c r="B33" i="1"/>
  <c r="B34" i="1"/>
  <c r="C33" i="1"/>
  <c r="C34" i="1"/>
  <c r="H279" i="52"/>
  <c r="J279" i="52"/>
  <c r="H280" i="52"/>
  <c r="J280" i="52"/>
  <c r="H167" i="52"/>
  <c r="J167" i="52"/>
  <c r="H50" i="52"/>
  <c r="J50" i="52"/>
  <c r="H51" i="52"/>
  <c r="K51" i="52"/>
  <c r="EG3" i="54" l="1" a="1"/>
  <c r="EG3" i="54" s="1"/>
  <c r="B235" i="87" s="1"/>
  <c r="L51" i="52"/>
  <c r="L280" i="52"/>
  <c r="L279" i="52"/>
  <c r="K280" i="52"/>
  <c r="K279" i="52"/>
  <c r="L167" i="52"/>
  <c r="K167" i="52"/>
  <c r="J51" i="52"/>
  <c r="L50" i="52"/>
  <c r="K50" i="52"/>
  <c r="AJ127" i="13" l="1"/>
  <c r="AJ128" i="13"/>
  <c r="AJ129" i="13"/>
  <c r="AJ130" i="13"/>
  <c r="AJ97" i="13"/>
  <c r="AJ98" i="13"/>
  <c r="AJ99" i="13"/>
  <c r="AJ100" i="13"/>
  <c r="AK48" i="13"/>
  <c r="AK6" i="13" s="1"/>
  <c r="AK49" i="13"/>
  <c r="AK50" i="13"/>
  <c r="AK51" i="13"/>
  <c r="AK52" i="13"/>
  <c r="AK53" i="13"/>
  <c r="AK54" i="13"/>
  <c r="AK55" i="13"/>
  <c r="AK56" i="13"/>
  <c r="AK57" i="13"/>
  <c r="AK58" i="13"/>
  <c r="AK59" i="13"/>
  <c r="AK60" i="13"/>
  <c r="AK61" i="13"/>
  <c r="AK62" i="13"/>
  <c r="AK63" i="13"/>
  <c r="AK64" i="13"/>
  <c r="AK5" i="13" s="1"/>
  <c r="AJ11" i="13"/>
  <c r="AJ12" i="13"/>
  <c r="AK38" i="13"/>
  <c r="AK39" i="13"/>
  <c r="AK40" i="13"/>
  <c r="AK41" i="13"/>
  <c r="B1" i="47"/>
  <c r="AB14" i="47"/>
  <c r="AB2" i="47" s="1" a="1"/>
  <c r="AB2" i="47" s="1"/>
  <c r="AN12" i="41" a="1"/>
  <c r="AN12" i="41" s="1"/>
  <c r="AN13" i="41" a="1"/>
  <c r="AN13" i="41" s="1"/>
  <c r="AN14" i="41" a="1"/>
  <c r="AN14" i="41" s="1"/>
  <c r="AN101" i="41"/>
  <c r="AN102" i="41"/>
  <c r="AN103" i="41"/>
  <c r="AN104" i="41"/>
  <c r="AN105" i="41"/>
  <c r="AN106" i="41"/>
  <c r="AN107" i="41"/>
  <c r="AN108" i="41"/>
  <c r="AN109" i="41"/>
  <c r="AN110" i="41"/>
  <c r="AN111" i="41"/>
  <c r="AN112" i="41"/>
  <c r="AN113" i="41"/>
  <c r="AN114" i="41"/>
  <c r="AN115" i="41"/>
  <c r="AN116" i="41"/>
  <c r="AN117" i="41"/>
  <c r="AN118" i="41"/>
  <c r="AN119" i="41"/>
  <c r="AN127" i="41"/>
  <c r="AN128" i="41"/>
  <c r="AN129" i="41"/>
  <c r="AN130" i="41"/>
  <c r="AN131" i="41"/>
  <c r="AN132" i="41"/>
  <c r="AN133" i="41"/>
  <c r="AN134" i="41"/>
  <c r="AN135" i="41"/>
  <c r="AN136" i="41"/>
  <c r="AN137" i="41"/>
  <c r="AN138" i="41"/>
  <c r="AN139" i="41"/>
  <c r="AN140" i="41"/>
  <c r="AN141" i="41"/>
  <c r="AN142" i="41"/>
  <c r="AN143" i="41"/>
  <c r="AN144" i="41"/>
  <c r="AN145" i="41"/>
  <c r="AN153" i="41"/>
  <c r="AN154" i="41"/>
  <c r="AN155" i="41"/>
  <c r="AN156" i="41"/>
  <c r="AN157" i="41"/>
  <c r="AN158" i="41"/>
  <c r="AN159" i="41"/>
  <c r="AN160" i="41"/>
  <c r="AN161" i="41"/>
  <c r="AN162" i="41"/>
  <c r="AN163" i="41"/>
  <c r="AN164" i="41"/>
  <c r="AN165" i="41"/>
  <c r="AN166" i="41"/>
  <c r="AN167" i="41"/>
  <c r="AN168" i="41"/>
  <c r="AN169" i="41"/>
  <c r="AN170" i="41"/>
  <c r="AN171" i="41"/>
  <c r="AN257" i="41"/>
  <c r="AN175" i="41" s="1"/>
  <c r="AN256" i="41"/>
  <c r="AN174" i="41" s="1"/>
  <c r="AN255" i="41"/>
  <c r="AN173" i="41" s="1"/>
  <c r="AN254" i="41"/>
  <c r="AN172" i="41" s="1"/>
  <c r="AN230" i="41"/>
  <c r="AN149" i="41" s="1"/>
  <c r="AN229" i="41"/>
  <c r="AN148" i="41" s="1"/>
  <c r="AN228" i="41"/>
  <c r="AN147" i="41" s="1"/>
  <c r="AN227" i="41"/>
  <c r="AN146" i="41" s="1"/>
  <c r="AN123" i="41"/>
  <c r="AN122" i="41"/>
  <c r="AN121" i="41"/>
  <c r="AN120" i="41"/>
  <c r="AN9" i="42" a="1"/>
  <c r="AN9" i="42" s="1"/>
  <c r="AN10" i="42" s="1"/>
  <c r="AN11" i="42"/>
  <c r="AN13" i="42" a="1"/>
  <c r="AN13" i="42" s="1"/>
  <c r="AN14" i="42" a="1"/>
  <c r="AN14" i="42" s="1"/>
  <c r="AN15" i="42" a="1"/>
  <c r="AN15" i="42" s="1"/>
  <c r="AN16" i="42" a="1"/>
  <c r="AN16" i="42" s="1"/>
  <c r="AI127" i="13"/>
  <c r="AI128" i="13"/>
  <c r="AI129" i="13"/>
  <c r="AI130" i="13"/>
  <c r="AI97" i="13"/>
  <c r="AI98" i="13"/>
  <c r="AI99" i="13"/>
  <c r="AI100" i="13"/>
  <c r="AJ48" i="13"/>
  <c r="AJ6" i="13" s="1"/>
  <c r="AJ49" i="13"/>
  <c r="AJ50" i="13"/>
  <c r="AJ51" i="13"/>
  <c r="AJ52" i="13"/>
  <c r="AJ53" i="13"/>
  <c r="AJ54" i="13"/>
  <c r="AJ55" i="13"/>
  <c r="AJ56" i="13"/>
  <c r="AJ57" i="13"/>
  <c r="AJ58" i="13"/>
  <c r="AJ59" i="13"/>
  <c r="AJ60" i="13"/>
  <c r="AJ61" i="13"/>
  <c r="AJ62" i="13"/>
  <c r="AJ63" i="13"/>
  <c r="AJ64" i="13"/>
  <c r="AJ5" i="13" s="1"/>
  <c r="AJ38" i="13"/>
  <c r="AJ39" i="13"/>
  <c r="AJ40" i="13"/>
  <c r="AJ41" i="13"/>
  <c r="AI11" i="13"/>
  <c r="AI12" i="13"/>
  <c r="AA14" i="47"/>
  <c r="AA2" i="47" s="1" a="1"/>
  <c r="AA2" i="47" s="1"/>
  <c r="AM257" i="41"/>
  <c r="AM175" i="41" s="1"/>
  <c r="AM256" i="41"/>
  <c r="AM174" i="41" s="1"/>
  <c r="AM255" i="41"/>
  <c r="AM173" i="41" s="1"/>
  <c r="AM254" i="41"/>
  <c r="AM172" i="41" s="1"/>
  <c r="AM230" i="41"/>
  <c r="AM149" i="41" s="1"/>
  <c r="AM229" i="41"/>
  <c r="AM148" i="41" s="1"/>
  <c r="AM228" i="41"/>
  <c r="AM147" i="41" s="1"/>
  <c r="AM227" i="41"/>
  <c r="AM146" i="41" s="1"/>
  <c r="AM123" i="41"/>
  <c r="AM122" i="41"/>
  <c r="AM121" i="41"/>
  <c r="AM120" i="41"/>
  <c r="AM101" i="41"/>
  <c r="AM102" i="41"/>
  <c r="AM103" i="41"/>
  <c r="AM104" i="41"/>
  <c r="AM105" i="41"/>
  <c r="AM106" i="41"/>
  <c r="AM107" i="41"/>
  <c r="AM108" i="41"/>
  <c r="AM109" i="41"/>
  <c r="AM110" i="41"/>
  <c r="AM111" i="41"/>
  <c r="AM112" i="41"/>
  <c r="AM113" i="41"/>
  <c r="AM114" i="41"/>
  <c r="AM115" i="41"/>
  <c r="AM116" i="41"/>
  <c r="AM117" i="41"/>
  <c r="AM118" i="41"/>
  <c r="AM119" i="41"/>
  <c r="AM127" i="41"/>
  <c r="AM128" i="41"/>
  <c r="AM129" i="41"/>
  <c r="AM130" i="41"/>
  <c r="AM131" i="41"/>
  <c r="AM132" i="41"/>
  <c r="AM133" i="41"/>
  <c r="AM134" i="41"/>
  <c r="AM135" i="41"/>
  <c r="AM136" i="41"/>
  <c r="AM137" i="41"/>
  <c r="AM138" i="41"/>
  <c r="AM139" i="41"/>
  <c r="AM140" i="41"/>
  <c r="AM141" i="41"/>
  <c r="AM142" i="41"/>
  <c r="AM143" i="41"/>
  <c r="AM144" i="41"/>
  <c r="AM145" i="41"/>
  <c r="AM153" i="41"/>
  <c r="AM154" i="41"/>
  <c r="AM155" i="41"/>
  <c r="AM156" i="41"/>
  <c r="AM157" i="41"/>
  <c r="AM158" i="41"/>
  <c r="AM159" i="41"/>
  <c r="AM160" i="41"/>
  <c r="AM161" i="41"/>
  <c r="AM162" i="41"/>
  <c r="AM163" i="41"/>
  <c r="AM164" i="41"/>
  <c r="AM165" i="41"/>
  <c r="AM166" i="41"/>
  <c r="AM167" i="41"/>
  <c r="AM168" i="41"/>
  <c r="AM169" i="41"/>
  <c r="AM170" i="41"/>
  <c r="AM171" i="41"/>
  <c r="AM12" i="41" a="1"/>
  <c r="AM12" i="41" s="1"/>
  <c r="AM13" i="41" a="1"/>
  <c r="AM13" i="41" s="1"/>
  <c r="AM14" i="41" a="1"/>
  <c r="AM14" i="41" s="1"/>
  <c r="AM9" i="42" a="1"/>
  <c r="AM9" i="42" s="1"/>
  <c r="AM10" i="42" s="1"/>
  <c r="AM11" i="42"/>
  <c r="AM13" i="42" a="1"/>
  <c r="AM13" i="42" s="1"/>
  <c r="AM14" i="42" a="1"/>
  <c r="AM14" i="42" s="1"/>
  <c r="AM15" i="42" a="1"/>
  <c r="AM15" i="42" s="1"/>
  <c r="AM16" i="42" a="1"/>
  <c r="AM16" i="42" s="1"/>
  <c r="H48" i="52"/>
  <c r="J48" i="52"/>
  <c r="H49" i="52"/>
  <c r="J49" i="52"/>
  <c r="H166" i="52"/>
  <c r="J166" i="52"/>
  <c r="H277" i="52"/>
  <c r="J277" i="52"/>
  <c r="H278" i="52"/>
  <c r="K278" i="52"/>
  <c r="H275" i="52"/>
  <c r="L275" i="52"/>
  <c r="H276" i="52"/>
  <c r="K276" i="52"/>
  <c r="H165" i="52"/>
  <c r="L165" i="52"/>
  <c r="H46" i="52"/>
  <c r="L46" i="52"/>
  <c r="H47" i="52"/>
  <c r="K47" i="52"/>
  <c r="AJ69" i="13" l="1"/>
  <c r="AK67" i="13"/>
  <c r="AK69" i="13"/>
  <c r="AM18" i="41" a="1"/>
  <c r="AM18" i="41" s="1"/>
  <c r="AN17" i="41" a="1"/>
  <c r="AN17" i="41" s="1"/>
  <c r="AN16" i="41" a="1"/>
  <c r="AN16" i="41" s="1"/>
  <c r="AN18" i="41" a="1"/>
  <c r="AN18" i="41" s="1"/>
  <c r="AK70" i="13"/>
  <c r="AK68" i="13"/>
  <c r="AJ68" i="13"/>
  <c r="AJ67" i="13"/>
  <c r="AJ70" i="13"/>
  <c r="AM17" i="41" a="1"/>
  <c r="AM17" i="41" s="1"/>
  <c r="AM16" i="41" a="1"/>
  <c r="AM16" i="41" s="1"/>
  <c r="J278" i="52"/>
  <c r="L49" i="52"/>
  <c r="L47" i="52"/>
  <c r="K46" i="52"/>
  <c r="L278" i="52"/>
  <c r="K49" i="52"/>
  <c r="K166" i="52"/>
  <c r="K48" i="52"/>
  <c r="L48" i="52"/>
  <c r="L166" i="52"/>
  <c r="L277" i="52"/>
  <c r="K277" i="52"/>
  <c r="K165" i="52"/>
  <c r="J47" i="52"/>
  <c r="L276" i="52"/>
  <c r="J276" i="52"/>
  <c r="K275" i="52"/>
  <c r="J275" i="52"/>
  <c r="J165" i="52"/>
  <c r="J46" i="52"/>
  <c r="Z14" i="47"/>
  <c r="Z2" i="47" s="1" a="1"/>
  <c r="Z2" i="47" s="1"/>
  <c r="AH127" i="13"/>
  <c r="AH128" i="13"/>
  <c r="AH129" i="13"/>
  <c r="AH130" i="13"/>
  <c r="AH97" i="13"/>
  <c r="AH98" i="13"/>
  <c r="AH99" i="13"/>
  <c r="AH100" i="13"/>
  <c r="AI38" i="13"/>
  <c r="AI39" i="13"/>
  <c r="AI40" i="13"/>
  <c r="AI41" i="13"/>
  <c r="AI48" i="13"/>
  <c r="AI6" i="13" s="1"/>
  <c r="AI49" i="13"/>
  <c r="AI50" i="13"/>
  <c r="AI51" i="13"/>
  <c r="AI52" i="13"/>
  <c r="AI53" i="13"/>
  <c r="AI54" i="13"/>
  <c r="AI55" i="13"/>
  <c r="AI56" i="13"/>
  <c r="AI57" i="13"/>
  <c r="AI58" i="13"/>
  <c r="AI59" i="13"/>
  <c r="AI60" i="13"/>
  <c r="AI61" i="13"/>
  <c r="AI62" i="13"/>
  <c r="AI63" i="13"/>
  <c r="AI64" i="13"/>
  <c r="AI5" i="13" s="1"/>
  <c r="AH11" i="13"/>
  <c r="AH12" i="13"/>
  <c r="AL257" i="41"/>
  <c r="AL175" i="41" s="1"/>
  <c r="AL256" i="41"/>
  <c r="AL174" i="41" s="1"/>
  <c r="AL255" i="41"/>
  <c r="AL173" i="41" s="1"/>
  <c r="AL254" i="41"/>
  <c r="AL172" i="41" s="1"/>
  <c r="AL230" i="41"/>
  <c r="AL149" i="41" s="1"/>
  <c r="AL229" i="41"/>
  <c r="AL148" i="41" s="1"/>
  <c r="AL228" i="41"/>
  <c r="AL147" i="41" s="1"/>
  <c r="AL227" i="41"/>
  <c r="AL146" i="41" s="1"/>
  <c r="AL122" i="41"/>
  <c r="AL121" i="41"/>
  <c r="AL120" i="41"/>
  <c r="AL101" i="41"/>
  <c r="AL102" i="41"/>
  <c r="AL103" i="41"/>
  <c r="AL104" i="41"/>
  <c r="AL105" i="41"/>
  <c r="AL106" i="41"/>
  <c r="AL107" i="41"/>
  <c r="AL108" i="41"/>
  <c r="AL109" i="41"/>
  <c r="AL110" i="41"/>
  <c r="AL111" i="41"/>
  <c r="AL112" i="41"/>
  <c r="AL113" i="41"/>
  <c r="AL114" i="41"/>
  <c r="AL115" i="41"/>
  <c r="AL116" i="41"/>
  <c r="AL117" i="41"/>
  <c r="AL118" i="41"/>
  <c r="AL119" i="41"/>
  <c r="AL123" i="41"/>
  <c r="AL127" i="41"/>
  <c r="AL128" i="41"/>
  <c r="AL129" i="41"/>
  <c r="AL130" i="41"/>
  <c r="AL131" i="41"/>
  <c r="AL132" i="41"/>
  <c r="AL133" i="41"/>
  <c r="AL134" i="41"/>
  <c r="AL135" i="41"/>
  <c r="AL136" i="41"/>
  <c r="AL137" i="41"/>
  <c r="AL138" i="41"/>
  <c r="AL139" i="41"/>
  <c r="AL140" i="41"/>
  <c r="AL141" i="41"/>
  <c r="AL142" i="41"/>
  <c r="AL143" i="41"/>
  <c r="AL144" i="41"/>
  <c r="AL145" i="41"/>
  <c r="AL153" i="41"/>
  <c r="AL154" i="41"/>
  <c r="AL155" i="41"/>
  <c r="AL156" i="41"/>
  <c r="AL157" i="41"/>
  <c r="AL158" i="41"/>
  <c r="AL159" i="41"/>
  <c r="AL160" i="41"/>
  <c r="AL161" i="41"/>
  <c r="AL162" i="41"/>
  <c r="AL163" i="41"/>
  <c r="AL164" i="41"/>
  <c r="AL165" i="41"/>
  <c r="AL166" i="41"/>
  <c r="AL167" i="41"/>
  <c r="AL168" i="41"/>
  <c r="AL169" i="41"/>
  <c r="AL170" i="41"/>
  <c r="AL171" i="41"/>
  <c r="AL12" i="41" a="1"/>
  <c r="AL12" i="41" s="1"/>
  <c r="AL13" i="41" a="1"/>
  <c r="AL13" i="41" s="1"/>
  <c r="AL14" i="41" a="1"/>
  <c r="AL14" i="41" s="1"/>
  <c r="AL9" i="42" a="1"/>
  <c r="AL9" i="42" s="1"/>
  <c r="AL10" i="42" s="1"/>
  <c r="AL11" i="42"/>
  <c r="AL13" i="42" a="1"/>
  <c r="AL13" i="42" s="1"/>
  <c r="AL14" i="42" a="1"/>
  <c r="AL14" i="42" s="1"/>
  <c r="AL15" i="42" a="1"/>
  <c r="AL15" i="42" s="1"/>
  <c r="AL16" i="42" a="1"/>
  <c r="AL16" i="42" s="1"/>
  <c r="AL16" i="41" l="1" a="1"/>
  <c r="AL16" i="41" s="1"/>
  <c r="AL18" i="41" a="1"/>
  <c r="AL18" i="41" s="1"/>
  <c r="AI68" i="13"/>
  <c r="AI69" i="13"/>
  <c r="AI70" i="13"/>
  <c r="AI67" i="13"/>
  <c r="AL17" i="41" a="1"/>
  <c r="AL17" i="41" s="1"/>
  <c r="AG12" i="39" a="1"/>
  <c r="AG12" i="39" s="1"/>
  <c r="AH12" i="39" a="1"/>
  <c r="AH12" i="39" s="1"/>
  <c r="AI12" i="39" a="1"/>
  <c r="AI12" i="39" s="1"/>
  <c r="AJ12" i="39" a="1"/>
  <c r="AJ12" i="39" s="1"/>
  <c r="AK12" i="39" a="1"/>
  <c r="AK12" i="39" s="1"/>
  <c r="AL12" i="39" a="1"/>
  <c r="AL12" i="39" s="1"/>
  <c r="AM12" i="39" a="1"/>
  <c r="AM12" i="39" s="1"/>
  <c r="AN12" i="39" a="1"/>
  <c r="AN12" i="39" s="1"/>
  <c r="AO12" i="39" a="1"/>
  <c r="AO12" i="39" s="1"/>
  <c r="AP12" i="39" a="1"/>
  <c r="AP12" i="39" s="1"/>
  <c r="AQ12" i="39" a="1"/>
  <c r="AQ12" i="39" s="1"/>
  <c r="AG13" i="39"/>
  <c r="AH13" i="39"/>
  <c r="AI13" i="39"/>
  <c r="AJ13" i="39"/>
  <c r="AK13" i="39"/>
  <c r="AL13" i="39"/>
  <c r="AM13" i="39"/>
  <c r="AN13" i="39"/>
  <c r="AO13" i="39"/>
  <c r="AP13" i="39"/>
  <c r="AQ13" i="39"/>
  <c r="Y14" i="47"/>
  <c r="Y2" i="47" s="1" a="1"/>
  <c r="Y2" i="47" s="1"/>
  <c r="AG127" i="13"/>
  <c r="AG128" i="13"/>
  <c r="AG129" i="13"/>
  <c r="AG130" i="13"/>
  <c r="AG97" i="13"/>
  <c r="AG98" i="13"/>
  <c r="AG99" i="13"/>
  <c r="AG100" i="13"/>
  <c r="AH48" i="13"/>
  <c r="AH6" i="13" s="1"/>
  <c r="AH49" i="13"/>
  <c r="AH50" i="13"/>
  <c r="AH51" i="13"/>
  <c r="AH52" i="13"/>
  <c r="AH53" i="13"/>
  <c r="AH54" i="13"/>
  <c r="AH55" i="13"/>
  <c r="AH56" i="13"/>
  <c r="AH57" i="13"/>
  <c r="AH58" i="13"/>
  <c r="AH59" i="13"/>
  <c r="AH60" i="13"/>
  <c r="AH61" i="13"/>
  <c r="AH62" i="13"/>
  <c r="AH63" i="13"/>
  <c r="AH64" i="13"/>
  <c r="AH5" i="13" s="1"/>
  <c r="AH38" i="13"/>
  <c r="AH39" i="13"/>
  <c r="AH40" i="13"/>
  <c r="AH41" i="13"/>
  <c r="AG11" i="13"/>
  <c r="AG12" i="13"/>
  <c r="AK9" i="42" a="1"/>
  <c r="AK9" i="42" s="1"/>
  <c r="AK10" i="42" s="1"/>
  <c r="AK11" i="42"/>
  <c r="AK13" i="42" a="1"/>
  <c r="AK13" i="42" s="1"/>
  <c r="AK14" i="42" a="1"/>
  <c r="AK14" i="42" s="1"/>
  <c r="AK15" i="42" a="1"/>
  <c r="AK15" i="42" s="1"/>
  <c r="AK16" i="42" a="1"/>
  <c r="AK16" i="42" s="1"/>
  <c r="AK12" i="41" a="1"/>
  <c r="AK12" i="41" s="1"/>
  <c r="AK13" i="41" a="1"/>
  <c r="AK13" i="41" s="1"/>
  <c r="AK14" i="41" a="1"/>
  <c r="AK14" i="41" s="1"/>
  <c r="AK101" i="41"/>
  <c r="AK102" i="41"/>
  <c r="AK103" i="41"/>
  <c r="AK104" i="41"/>
  <c r="AK105" i="41"/>
  <c r="AK106" i="41"/>
  <c r="AK107" i="41"/>
  <c r="AK108" i="41"/>
  <c r="AK109" i="41"/>
  <c r="AK110" i="41"/>
  <c r="AK111" i="41"/>
  <c r="AK112" i="41"/>
  <c r="AK113" i="41"/>
  <c r="AK114" i="41"/>
  <c r="AK115" i="41"/>
  <c r="AK116" i="41"/>
  <c r="AK117" i="41"/>
  <c r="AK118" i="41"/>
  <c r="AK119" i="41"/>
  <c r="AK127" i="41"/>
  <c r="AK128" i="41"/>
  <c r="AK129" i="41"/>
  <c r="AK130" i="41"/>
  <c r="AK131" i="41"/>
  <c r="AK132" i="41"/>
  <c r="AK133" i="41"/>
  <c r="AK134" i="41"/>
  <c r="AK135" i="41"/>
  <c r="AK136" i="41"/>
  <c r="AK137" i="41"/>
  <c r="AK138" i="41"/>
  <c r="AK139" i="41"/>
  <c r="AK140" i="41"/>
  <c r="AK141" i="41"/>
  <c r="AK142" i="41"/>
  <c r="AK143" i="41"/>
  <c r="AK144" i="41"/>
  <c r="AK145" i="41"/>
  <c r="AK153" i="41"/>
  <c r="AK154" i="41"/>
  <c r="AK155" i="41"/>
  <c r="AK156" i="41"/>
  <c r="AK157" i="41"/>
  <c r="AK158" i="41"/>
  <c r="AK159" i="41"/>
  <c r="AK160" i="41"/>
  <c r="AK161" i="41"/>
  <c r="AK162" i="41"/>
  <c r="AK163" i="41"/>
  <c r="AK164" i="41"/>
  <c r="AK165" i="41"/>
  <c r="AK166" i="41"/>
  <c r="AK167" i="41"/>
  <c r="AK168" i="41"/>
  <c r="AK169" i="41"/>
  <c r="AK170" i="41"/>
  <c r="AK171" i="41"/>
  <c r="AK257" i="41"/>
  <c r="AK256" i="41"/>
  <c r="AK255" i="41"/>
  <c r="AK173" i="41" s="1"/>
  <c r="AK254" i="41"/>
  <c r="AK172" i="41" s="1"/>
  <c r="AK230" i="41"/>
  <c r="AK229" i="41"/>
  <c r="AK228" i="41"/>
  <c r="AK147" i="41" s="1"/>
  <c r="AK227" i="41"/>
  <c r="AK146" i="41" s="1"/>
  <c r="AK123" i="41"/>
  <c r="AK121" i="41"/>
  <c r="AK120" i="41"/>
  <c r="L270" i="52"/>
  <c r="L271" i="52"/>
  <c r="J272" i="52"/>
  <c r="K273" i="52"/>
  <c r="L274" i="52"/>
  <c r="K269" i="52"/>
  <c r="H274" i="52"/>
  <c r="H273" i="52"/>
  <c r="H272" i="52"/>
  <c r="H271" i="52"/>
  <c r="H270" i="52"/>
  <c r="H269" i="52"/>
  <c r="I268" i="52"/>
  <c r="K4" i="53"/>
  <c r="W114" i="53"/>
  <c r="W132" i="53"/>
  <c r="U132" i="53"/>
  <c r="W112" i="53"/>
  <c r="W111" i="53"/>
  <c r="U130" i="53"/>
  <c r="W110" i="53"/>
  <c r="W52" i="53"/>
  <c r="U128" i="53"/>
  <c r="W127" i="53"/>
  <c r="W88" i="53"/>
  <c r="W106" i="53"/>
  <c r="W124" i="53"/>
  <c r="W104" i="53"/>
  <c r="W84" i="53"/>
  <c r="W102" i="53"/>
  <c r="W44" i="53"/>
  <c r="X133" i="53"/>
  <c r="W133" i="53"/>
  <c r="V133" i="53"/>
  <c r="U133" i="53"/>
  <c r="T133" i="53"/>
  <c r="S133" i="53"/>
  <c r="R133" i="53"/>
  <c r="Q133" i="53"/>
  <c r="P133" i="53"/>
  <c r="O133" i="53"/>
  <c r="N133" i="53"/>
  <c r="M133" i="53"/>
  <c r="L133" i="53"/>
  <c r="K133" i="53"/>
  <c r="J133" i="53"/>
  <c r="I133" i="53"/>
  <c r="H133" i="53"/>
  <c r="G133" i="53"/>
  <c r="F133" i="53"/>
  <c r="E133" i="53"/>
  <c r="D133" i="53"/>
  <c r="C133" i="53"/>
  <c r="B133" i="53"/>
  <c r="X132" i="53"/>
  <c r="V132" i="53"/>
  <c r="T132" i="53"/>
  <c r="S132" i="53"/>
  <c r="R132" i="53"/>
  <c r="Q132" i="53"/>
  <c r="P132" i="53"/>
  <c r="O132" i="53"/>
  <c r="N132" i="53"/>
  <c r="M132" i="53"/>
  <c r="L132" i="53"/>
  <c r="K132" i="53"/>
  <c r="J132" i="53"/>
  <c r="I132" i="53"/>
  <c r="H132" i="53"/>
  <c r="G132" i="53"/>
  <c r="F132" i="53"/>
  <c r="E132" i="53"/>
  <c r="D132" i="53"/>
  <c r="C132" i="53"/>
  <c r="B132" i="53"/>
  <c r="X131" i="53"/>
  <c r="V131" i="53"/>
  <c r="U131" i="53"/>
  <c r="T131" i="53"/>
  <c r="S131" i="53"/>
  <c r="R131" i="53"/>
  <c r="Q131" i="53"/>
  <c r="P131" i="53"/>
  <c r="O131" i="53"/>
  <c r="N131" i="53"/>
  <c r="M131" i="53"/>
  <c r="L131" i="53"/>
  <c r="K131" i="53"/>
  <c r="J131" i="53"/>
  <c r="I131" i="53"/>
  <c r="H131" i="53"/>
  <c r="G131" i="53"/>
  <c r="F131" i="53"/>
  <c r="E131" i="53"/>
  <c r="D131" i="53"/>
  <c r="C131" i="53"/>
  <c r="B131" i="53"/>
  <c r="X130" i="53"/>
  <c r="V130" i="53"/>
  <c r="T130" i="53"/>
  <c r="S130" i="53"/>
  <c r="R130" i="53"/>
  <c r="Q130" i="53"/>
  <c r="P130" i="53"/>
  <c r="O130" i="53"/>
  <c r="N130" i="53"/>
  <c r="M130" i="53"/>
  <c r="L130" i="53"/>
  <c r="K130" i="53"/>
  <c r="J130" i="53"/>
  <c r="I130" i="53"/>
  <c r="H130" i="53"/>
  <c r="G130" i="53"/>
  <c r="F130" i="53"/>
  <c r="E130" i="53"/>
  <c r="D130" i="53"/>
  <c r="C130" i="53"/>
  <c r="B130" i="53"/>
  <c r="X129" i="53"/>
  <c r="W129" i="53"/>
  <c r="V129" i="53"/>
  <c r="U129" i="53"/>
  <c r="T129" i="53"/>
  <c r="S129" i="53"/>
  <c r="R129" i="53"/>
  <c r="Q129" i="53"/>
  <c r="P129" i="53"/>
  <c r="O129" i="53"/>
  <c r="N129" i="53"/>
  <c r="M129" i="53"/>
  <c r="L129" i="53"/>
  <c r="K129" i="53"/>
  <c r="J129" i="53"/>
  <c r="I129" i="53"/>
  <c r="H129" i="53"/>
  <c r="G129" i="53"/>
  <c r="F129" i="53"/>
  <c r="E129" i="53"/>
  <c r="D129" i="53"/>
  <c r="C129" i="53"/>
  <c r="B129" i="53"/>
  <c r="X128" i="53"/>
  <c r="V128" i="53"/>
  <c r="T128" i="53"/>
  <c r="S128" i="53"/>
  <c r="R128" i="53"/>
  <c r="Q128" i="53"/>
  <c r="P128" i="53"/>
  <c r="O128" i="53"/>
  <c r="N128" i="53"/>
  <c r="M128" i="53"/>
  <c r="L128" i="53"/>
  <c r="K128" i="53"/>
  <c r="J128" i="53"/>
  <c r="I128" i="53"/>
  <c r="H128" i="53"/>
  <c r="G128" i="53"/>
  <c r="F128" i="53"/>
  <c r="E128" i="53"/>
  <c r="D128" i="53"/>
  <c r="C128" i="53"/>
  <c r="B128" i="53"/>
  <c r="X127" i="53"/>
  <c r="V127" i="53"/>
  <c r="U127" i="53"/>
  <c r="T127" i="53"/>
  <c r="S127" i="53"/>
  <c r="R127" i="53"/>
  <c r="Q127" i="53"/>
  <c r="P127" i="53"/>
  <c r="O127" i="53"/>
  <c r="N127" i="53"/>
  <c r="M127" i="53"/>
  <c r="L127" i="53"/>
  <c r="K127" i="53"/>
  <c r="J127" i="53"/>
  <c r="I127" i="53"/>
  <c r="H127" i="53"/>
  <c r="G127" i="53"/>
  <c r="F127" i="53"/>
  <c r="E127" i="53"/>
  <c r="D127" i="53"/>
  <c r="C127" i="53"/>
  <c r="B127" i="53"/>
  <c r="X126" i="53"/>
  <c r="V126" i="53"/>
  <c r="U126" i="53"/>
  <c r="T126" i="53"/>
  <c r="S126" i="53"/>
  <c r="R126" i="53"/>
  <c r="Q126" i="53"/>
  <c r="P126" i="53"/>
  <c r="O126" i="53"/>
  <c r="N126" i="53"/>
  <c r="M126" i="53"/>
  <c r="L126" i="53"/>
  <c r="K126" i="53"/>
  <c r="J126" i="53"/>
  <c r="I126" i="53"/>
  <c r="H126" i="53"/>
  <c r="G126" i="53"/>
  <c r="F126" i="53"/>
  <c r="E126" i="53"/>
  <c r="D126" i="53"/>
  <c r="C126" i="53"/>
  <c r="B126" i="53"/>
  <c r="X125" i="53"/>
  <c r="W125" i="53"/>
  <c r="V125" i="53"/>
  <c r="U125" i="53"/>
  <c r="T125" i="53"/>
  <c r="S125" i="53"/>
  <c r="R125" i="53"/>
  <c r="Q125" i="53"/>
  <c r="P125" i="53"/>
  <c r="O125" i="53"/>
  <c r="N125" i="53"/>
  <c r="M125" i="53"/>
  <c r="L125" i="53"/>
  <c r="K125" i="53"/>
  <c r="J125" i="53"/>
  <c r="I125" i="53"/>
  <c r="H125" i="53"/>
  <c r="G125" i="53"/>
  <c r="F125" i="53"/>
  <c r="E125" i="53"/>
  <c r="D125" i="53"/>
  <c r="C125" i="53"/>
  <c r="B125" i="53"/>
  <c r="X124" i="53"/>
  <c r="V124" i="53"/>
  <c r="U124" i="53"/>
  <c r="T124" i="53"/>
  <c r="S124" i="53"/>
  <c r="R124" i="53"/>
  <c r="Q124" i="53"/>
  <c r="P124" i="53"/>
  <c r="O124" i="53"/>
  <c r="N124" i="53"/>
  <c r="M124" i="53"/>
  <c r="L124" i="53"/>
  <c r="K124" i="53"/>
  <c r="J124" i="53"/>
  <c r="I124" i="53"/>
  <c r="H124" i="53"/>
  <c r="G124" i="53"/>
  <c r="F124" i="53"/>
  <c r="E124" i="53"/>
  <c r="D124" i="53"/>
  <c r="C124" i="53"/>
  <c r="B124" i="53"/>
  <c r="X123" i="53"/>
  <c r="V123" i="53"/>
  <c r="U123" i="53"/>
  <c r="T123" i="53"/>
  <c r="S123" i="53"/>
  <c r="R123" i="53"/>
  <c r="Q123" i="53"/>
  <c r="P123" i="53"/>
  <c r="O123" i="53"/>
  <c r="N123" i="53"/>
  <c r="M123" i="53"/>
  <c r="L123" i="53"/>
  <c r="K123" i="53"/>
  <c r="J123" i="53"/>
  <c r="I123" i="53"/>
  <c r="H123" i="53"/>
  <c r="G123" i="53"/>
  <c r="F123" i="53"/>
  <c r="E123" i="53"/>
  <c r="D123" i="53"/>
  <c r="C123" i="53"/>
  <c r="B123" i="53"/>
  <c r="X122" i="53"/>
  <c r="V122" i="53"/>
  <c r="U122" i="53"/>
  <c r="T122" i="53"/>
  <c r="S122" i="53"/>
  <c r="R122" i="53"/>
  <c r="Q122" i="53"/>
  <c r="P122" i="53"/>
  <c r="O122" i="53"/>
  <c r="N122" i="53"/>
  <c r="M122" i="53"/>
  <c r="L122" i="53"/>
  <c r="K122" i="53"/>
  <c r="J122" i="53"/>
  <c r="I122" i="53"/>
  <c r="H122" i="53"/>
  <c r="G122" i="53"/>
  <c r="F122" i="53"/>
  <c r="E122" i="53"/>
  <c r="D122" i="53"/>
  <c r="C122" i="53"/>
  <c r="B122" i="53"/>
  <c r="X121" i="53"/>
  <c r="W121" i="53"/>
  <c r="V121" i="53"/>
  <c r="U121" i="53"/>
  <c r="T121" i="53"/>
  <c r="S121" i="53"/>
  <c r="R121" i="53"/>
  <c r="Q121" i="53"/>
  <c r="P121" i="53"/>
  <c r="O121" i="53"/>
  <c r="N121" i="53"/>
  <c r="M121" i="53"/>
  <c r="L121" i="53"/>
  <c r="K121" i="53"/>
  <c r="J121" i="53"/>
  <c r="I121" i="53"/>
  <c r="H121" i="53"/>
  <c r="G121" i="53"/>
  <c r="F121" i="53"/>
  <c r="E121" i="53"/>
  <c r="D121" i="53"/>
  <c r="C121" i="53"/>
  <c r="B121" i="53"/>
  <c r="X120" i="53"/>
  <c r="V120" i="53"/>
  <c r="U120" i="53"/>
  <c r="T120" i="53"/>
  <c r="S120" i="53"/>
  <c r="R120" i="53"/>
  <c r="Q120" i="53"/>
  <c r="P120" i="53"/>
  <c r="O120" i="53"/>
  <c r="N120" i="53"/>
  <c r="M120" i="53"/>
  <c r="L120" i="53"/>
  <c r="K120" i="53"/>
  <c r="J120" i="53"/>
  <c r="I120" i="53"/>
  <c r="H120" i="53"/>
  <c r="G120" i="53"/>
  <c r="F120" i="53"/>
  <c r="E120" i="53"/>
  <c r="D120" i="53"/>
  <c r="C120" i="53"/>
  <c r="B120" i="53"/>
  <c r="A118" i="53"/>
  <c r="X114" i="53"/>
  <c r="V114" i="53"/>
  <c r="U114" i="53"/>
  <c r="T114" i="53"/>
  <c r="S114" i="53"/>
  <c r="R114" i="53"/>
  <c r="Q114" i="53"/>
  <c r="P114" i="53"/>
  <c r="O114" i="53"/>
  <c r="N114" i="53"/>
  <c r="M114" i="53"/>
  <c r="L114" i="53"/>
  <c r="K114" i="53"/>
  <c r="J114" i="53"/>
  <c r="I114" i="53"/>
  <c r="H114" i="53"/>
  <c r="G114" i="53"/>
  <c r="F114" i="53"/>
  <c r="E114" i="53"/>
  <c r="D114" i="53"/>
  <c r="C114" i="53"/>
  <c r="B114" i="53"/>
  <c r="X113" i="53"/>
  <c r="V113" i="53"/>
  <c r="U113" i="53"/>
  <c r="T113" i="53"/>
  <c r="S113" i="53"/>
  <c r="R113" i="53"/>
  <c r="Q113" i="53"/>
  <c r="P113" i="53"/>
  <c r="O113" i="53"/>
  <c r="N113" i="53"/>
  <c r="M113" i="53"/>
  <c r="L113" i="53"/>
  <c r="K113" i="53"/>
  <c r="J113" i="53"/>
  <c r="I113" i="53"/>
  <c r="H113" i="53"/>
  <c r="G113" i="53"/>
  <c r="F113" i="53"/>
  <c r="E113" i="53"/>
  <c r="D113" i="53"/>
  <c r="C113" i="53"/>
  <c r="B113" i="53"/>
  <c r="X112" i="53"/>
  <c r="V112" i="53"/>
  <c r="U112" i="53"/>
  <c r="T112" i="53"/>
  <c r="S112" i="53"/>
  <c r="R112" i="53"/>
  <c r="Q112" i="53"/>
  <c r="P112" i="53"/>
  <c r="O112" i="53"/>
  <c r="N112" i="53"/>
  <c r="M112" i="53"/>
  <c r="L112" i="53"/>
  <c r="K112" i="53"/>
  <c r="J112" i="53"/>
  <c r="I112" i="53"/>
  <c r="H112" i="53"/>
  <c r="G112" i="53"/>
  <c r="F112" i="53"/>
  <c r="E112" i="53"/>
  <c r="D112" i="53"/>
  <c r="C112" i="53"/>
  <c r="B112" i="53"/>
  <c r="X111" i="53"/>
  <c r="V111" i="53"/>
  <c r="U111" i="53"/>
  <c r="T111" i="53"/>
  <c r="S111" i="53"/>
  <c r="R111" i="53"/>
  <c r="Q111" i="53"/>
  <c r="P111" i="53"/>
  <c r="O111" i="53"/>
  <c r="N111" i="53"/>
  <c r="M111" i="53"/>
  <c r="L111" i="53"/>
  <c r="K111" i="53"/>
  <c r="J111" i="53"/>
  <c r="I111" i="53"/>
  <c r="H111" i="53"/>
  <c r="G111" i="53"/>
  <c r="F111" i="53"/>
  <c r="E111" i="53"/>
  <c r="D111" i="53"/>
  <c r="C111" i="53"/>
  <c r="B111" i="53"/>
  <c r="X110" i="53"/>
  <c r="V110" i="53"/>
  <c r="U110" i="53"/>
  <c r="T110" i="53"/>
  <c r="S110" i="53"/>
  <c r="R110" i="53"/>
  <c r="Q110" i="53"/>
  <c r="P110" i="53"/>
  <c r="O110" i="53"/>
  <c r="N110" i="53"/>
  <c r="M110" i="53"/>
  <c r="L110" i="53"/>
  <c r="K110" i="53"/>
  <c r="J110" i="53"/>
  <c r="I110" i="53"/>
  <c r="H110" i="53"/>
  <c r="G110" i="53"/>
  <c r="F110" i="53"/>
  <c r="E110" i="53"/>
  <c r="D110" i="53"/>
  <c r="C110" i="53"/>
  <c r="B110" i="53"/>
  <c r="X109" i="53"/>
  <c r="V109" i="53"/>
  <c r="U109" i="53"/>
  <c r="T109" i="53"/>
  <c r="S109" i="53"/>
  <c r="R109" i="53"/>
  <c r="Q109" i="53"/>
  <c r="P109" i="53"/>
  <c r="O109" i="53"/>
  <c r="N109" i="53"/>
  <c r="M109" i="53"/>
  <c r="L109" i="53"/>
  <c r="K109" i="53"/>
  <c r="J109" i="53"/>
  <c r="I109" i="53"/>
  <c r="H109" i="53"/>
  <c r="G109" i="53"/>
  <c r="F109" i="53"/>
  <c r="E109" i="53"/>
  <c r="D109" i="53"/>
  <c r="C109" i="53"/>
  <c r="B109" i="53"/>
  <c r="X108" i="53"/>
  <c r="V108" i="53"/>
  <c r="U108" i="53"/>
  <c r="T108" i="53"/>
  <c r="S108" i="53"/>
  <c r="R108" i="53"/>
  <c r="Q108" i="53"/>
  <c r="P108" i="53"/>
  <c r="O108" i="53"/>
  <c r="N108" i="53"/>
  <c r="M108" i="53"/>
  <c r="L108" i="53"/>
  <c r="K108" i="53"/>
  <c r="J108" i="53"/>
  <c r="I108" i="53"/>
  <c r="H108" i="53"/>
  <c r="G108" i="53"/>
  <c r="F108" i="53"/>
  <c r="E108" i="53"/>
  <c r="D108" i="53"/>
  <c r="C108" i="53"/>
  <c r="B108" i="53"/>
  <c r="X107" i="53"/>
  <c r="W107" i="53"/>
  <c r="V107" i="53"/>
  <c r="U107" i="53"/>
  <c r="T107" i="53"/>
  <c r="S107" i="53"/>
  <c r="R107" i="53"/>
  <c r="Q107" i="53"/>
  <c r="P107" i="53"/>
  <c r="O107" i="53"/>
  <c r="N107" i="53"/>
  <c r="M107" i="53"/>
  <c r="L107" i="53"/>
  <c r="K107" i="53"/>
  <c r="J107" i="53"/>
  <c r="I107" i="53"/>
  <c r="H107" i="53"/>
  <c r="G107" i="53"/>
  <c r="F107" i="53"/>
  <c r="E107" i="53"/>
  <c r="D107" i="53"/>
  <c r="C107" i="53"/>
  <c r="B107" i="53"/>
  <c r="X106" i="53"/>
  <c r="V106" i="53"/>
  <c r="U106" i="53"/>
  <c r="T106" i="53"/>
  <c r="S106" i="53"/>
  <c r="R106" i="53"/>
  <c r="Q106" i="53"/>
  <c r="P106" i="53"/>
  <c r="O106" i="53"/>
  <c r="N106" i="53"/>
  <c r="M106" i="53"/>
  <c r="L106" i="53"/>
  <c r="K106" i="53"/>
  <c r="J106" i="53"/>
  <c r="I106" i="53"/>
  <c r="H106" i="53"/>
  <c r="G106" i="53"/>
  <c r="F106" i="53"/>
  <c r="E106" i="53"/>
  <c r="D106" i="53"/>
  <c r="C106" i="53"/>
  <c r="B106" i="53"/>
  <c r="X105" i="53"/>
  <c r="V105" i="53"/>
  <c r="U105" i="53"/>
  <c r="T105" i="53"/>
  <c r="S105" i="53"/>
  <c r="R105" i="53"/>
  <c r="Q105" i="53"/>
  <c r="P105" i="53"/>
  <c r="O105" i="53"/>
  <c r="N105" i="53"/>
  <c r="M105" i="53"/>
  <c r="L105" i="53"/>
  <c r="K105" i="53"/>
  <c r="J105" i="53"/>
  <c r="I105" i="53"/>
  <c r="H105" i="53"/>
  <c r="G105" i="53"/>
  <c r="F105" i="53"/>
  <c r="E105" i="53"/>
  <c r="D105" i="53"/>
  <c r="C105" i="53"/>
  <c r="B105" i="53"/>
  <c r="X104" i="53"/>
  <c r="V104" i="53"/>
  <c r="U104" i="53"/>
  <c r="T104" i="53"/>
  <c r="S104" i="53"/>
  <c r="R104" i="53"/>
  <c r="Q104" i="53"/>
  <c r="P104" i="53"/>
  <c r="O104" i="53"/>
  <c r="N104" i="53"/>
  <c r="M104" i="53"/>
  <c r="L104" i="53"/>
  <c r="K104" i="53"/>
  <c r="J104" i="53"/>
  <c r="I104" i="53"/>
  <c r="H104" i="53"/>
  <c r="G104" i="53"/>
  <c r="F104" i="53"/>
  <c r="E104" i="53"/>
  <c r="D104" i="53"/>
  <c r="C104" i="53"/>
  <c r="B104" i="53"/>
  <c r="X103" i="53"/>
  <c r="V103" i="53"/>
  <c r="U103" i="53"/>
  <c r="T103" i="53"/>
  <c r="S103" i="53"/>
  <c r="R103" i="53"/>
  <c r="Q103" i="53"/>
  <c r="P103" i="53"/>
  <c r="O103" i="53"/>
  <c r="N103" i="53"/>
  <c r="M103" i="53"/>
  <c r="L103" i="53"/>
  <c r="K103" i="53"/>
  <c r="J103" i="53"/>
  <c r="I103" i="53"/>
  <c r="H103" i="53"/>
  <c r="G103" i="53"/>
  <c r="F103" i="53"/>
  <c r="E103" i="53"/>
  <c r="D103" i="53"/>
  <c r="C103" i="53"/>
  <c r="B103" i="53"/>
  <c r="X102" i="53"/>
  <c r="V102" i="53"/>
  <c r="U102" i="53"/>
  <c r="T102" i="53"/>
  <c r="S102" i="53"/>
  <c r="R102" i="53"/>
  <c r="Q102" i="53"/>
  <c r="P102" i="53"/>
  <c r="O102" i="53"/>
  <c r="N102" i="53"/>
  <c r="M102" i="53"/>
  <c r="L102" i="53"/>
  <c r="K102" i="53"/>
  <c r="J102" i="53"/>
  <c r="I102" i="53"/>
  <c r="H102" i="53"/>
  <c r="G102" i="53"/>
  <c r="F102" i="53"/>
  <c r="E102" i="53"/>
  <c r="D102" i="53"/>
  <c r="C102" i="53"/>
  <c r="B102" i="53"/>
  <c r="X101" i="53"/>
  <c r="V101" i="53"/>
  <c r="U101" i="53"/>
  <c r="T101" i="53"/>
  <c r="S101" i="53"/>
  <c r="R101" i="53"/>
  <c r="Q101" i="53"/>
  <c r="P101" i="53"/>
  <c r="O101" i="53"/>
  <c r="N101" i="53"/>
  <c r="M101" i="53"/>
  <c r="L101" i="53"/>
  <c r="K101" i="53"/>
  <c r="J101" i="53"/>
  <c r="I101" i="53"/>
  <c r="H101" i="53"/>
  <c r="G101" i="53"/>
  <c r="F101" i="53"/>
  <c r="E101" i="53"/>
  <c r="D101" i="53"/>
  <c r="C101" i="53"/>
  <c r="B101" i="53"/>
  <c r="A99" i="53"/>
  <c r="X95" i="53"/>
  <c r="V95" i="53"/>
  <c r="U95" i="53"/>
  <c r="T95" i="53"/>
  <c r="S95" i="53"/>
  <c r="R95" i="53"/>
  <c r="Q95" i="53"/>
  <c r="P95" i="53"/>
  <c r="O95" i="53"/>
  <c r="N95" i="53"/>
  <c r="M95" i="53"/>
  <c r="L95" i="53"/>
  <c r="K95" i="53"/>
  <c r="J95" i="53"/>
  <c r="I95" i="53"/>
  <c r="H95" i="53"/>
  <c r="G95" i="53"/>
  <c r="F95" i="53"/>
  <c r="E95" i="53"/>
  <c r="D95" i="53"/>
  <c r="C95" i="53"/>
  <c r="B95" i="53"/>
  <c r="X94" i="53"/>
  <c r="V94" i="53"/>
  <c r="U94" i="53"/>
  <c r="T94" i="53"/>
  <c r="S94" i="53"/>
  <c r="R94" i="53"/>
  <c r="Q94" i="53"/>
  <c r="P94" i="53"/>
  <c r="O94" i="53"/>
  <c r="N94" i="53"/>
  <c r="M94" i="53"/>
  <c r="L94" i="53"/>
  <c r="K94" i="53"/>
  <c r="J94" i="53"/>
  <c r="I94" i="53"/>
  <c r="H94" i="53"/>
  <c r="G94" i="53"/>
  <c r="F94" i="53"/>
  <c r="E94" i="53"/>
  <c r="D94" i="53"/>
  <c r="C94" i="53"/>
  <c r="B94" i="53"/>
  <c r="X93" i="53"/>
  <c r="W93" i="53"/>
  <c r="V93" i="53"/>
  <c r="U93" i="53"/>
  <c r="T93" i="53"/>
  <c r="S93" i="53"/>
  <c r="R93" i="53"/>
  <c r="Q93" i="53"/>
  <c r="P93" i="53"/>
  <c r="O93" i="53"/>
  <c r="N93" i="53"/>
  <c r="M93" i="53"/>
  <c r="L93" i="53"/>
  <c r="K93" i="53"/>
  <c r="J93" i="53"/>
  <c r="I93" i="53"/>
  <c r="H93" i="53"/>
  <c r="G93" i="53"/>
  <c r="F93" i="53"/>
  <c r="E93" i="53"/>
  <c r="D93" i="53"/>
  <c r="C93" i="53"/>
  <c r="B93" i="53"/>
  <c r="X92" i="53"/>
  <c r="V92" i="53"/>
  <c r="U92" i="53"/>
  <c r="T92" i="53"/>
  <c r="S92" i="53"/>
  <c r="R92" i="53"/>
  <c r="Q92" i="53"/>
  <c r="P92" i="53"/>
  <c r="O92" i="53"/>
  <c r="N92" i="53"/>
  <c r="M92" i="53"/>
  <c r="L92" i="53"/>
  <c r="K92" i="53"/>
  <c r="J92" i="53"/>
  <c r="I92" i="53"/>
  <c r="H92" i="53"/>
  <c r="G92" i="53"/>
  <c r="F92" i="53"/>
  <c r="E92" i="53"/>
  <c r="D92" i="53"/>
  <c r="C92" i="53"/>
  <c r="B92" i="53"/>
  <c r="X91" i="53"/>
  <c r="V91" i="53"/>
  <c r="U91" i="53"/>
  <c r="T91" i="53"/>
  <c r="S91" i="53"/>
  <c r="R91" i="53"/>
  <c r="Q91" i="53"/>
  <c r="P91" i="53"/>
  <c r="O91" i="53"/>
  <c r="N91" i="53"/>
  <c r="M91" i="53"/>
  <c r="L91" i="53"/>
  <c r="K91" i="53"/>
  <c r="J91" i="53"/>
  <c r="I91" i="53"/>
  <c r="H91" i="53"/>
  <c r="G91" i="53"/>
  <c r="F91" i="53"/>
  <c r="E91" i="53"/>
  <c r="D91" i="53"/>
  <c r="C91" i="53"/>
  <c r="B91" i="53"/>
  <c r="X90" i="53"/>
  <c r="V90" i="53"/>
  <c r="U90" i="53"/>
  <c r="T90" i="53"/>
  <c r="S90" i="53"/>
  <c r="R90" i="53"/>
  <c r="Q90" i="53"/>
  <c r="P90" i="53"/>
  <c r="O90" i="53"/>
  <c r="N90" i="53"/>
  <c r="M90" i="53"/>
  <c r="L90" i="53"/>
  <c r="K90" i="53"/>
  <c r="J90" i="53"/>
  <c r="I90" i="53"/>
  <c r="H90" i="53"/>
  <c r="G90" i="53"/>
  <c r="F90" i="53"/>
  <c r="E90" i="53"/>
  <c r="D90" i="53"/>
  <c r="C90" i="53"/>
  <c r="B90" i="53"/>
  <c r="X89" i="53"/>
  <c r="W89" i="53"/>
  <c r="V89" i="53"/>
  <c r="U89" i="53"/>
  <c r="T89" i="53"/>
  <c r="S89" i="53"/>
  <c r="R89" i="53"/>
  <c r="Q89" i="53"/>
  <c r="P89" i="53"/>
  <c r="O89" i="53"/>
  <c r="N89" i="53"/>
  <c r="M89" i="53"/>
  <c r="L89" i="53"/>
  <c r="K89" i="53"/>
  <c r="J89" i="53"/>
  <c r="I89" i="53"/>
  <c r="H89" i="53"/>
  <c r="G89" i="53"/>
  <c r="F89" i="53"/>
  <c r="E89" i="53"/>
  <c r="D89" i="53"/>
  <c r="C89" i="53"/>
  <c r="B89" i="53"/>
  <c r="X88" i="53"/>
  <c r="V88" i="53"/>
  <c r="U88" i="53"/>
  <c r="T88" i="53"/>
  <c r="S88" i="53"/>
  <c r="R88" i="53"/>
  <c r="Q88" i="53"/>
  <c r="P88" i="53"/>
  <c r="O88" i="53"/>
  <c r="N88" i="53"/>
  <c r="M88" i="53"/>
  <c r="L88" i="53"/>
  <c r="K88" i="53"/>
  <c r="J88" i="53"/>
  <c r="I88" i="53"/>
  <c r="H88" i="53"/>
  <c r="G88" i="53"/>
  <c r="F88" i="53"/>
  <c r="E88" i="53"/>
  <c r="D88" i="53"/>
  <c r="C88" i="53"/>
  <c r="B88" i="53"/>
  <c r="X87" i="53"/>
  <c r="V87" i="53"/>
  <c r="U87" i="53"/>
  <c r="T87" i="53"/>
  <c r="S87" i="53"/>
  <c r="R87" i="53"/>
  <c r="Q87" i="53"/>
  <c r="P87" i="53"/>
  <c r="O87" i="53"/>
  <c r="N87" i="53"/>
  <c r="M87" i="53"/>
  <c r="L87" i="53"/>
  <c r="K87" i="53"/>
  <c r="J87" i="53"/>
  <c r="I87" i="53"/>
  <c r="H87" i="53"/>
  <c r="G87" i="53"/>
  <c r="F87" i="53"/>
  <c r="E87" i="53"/>
  <c r="D87" i="53"/>
  <c r="C87" i="53"/>
  <c r="B87" i="53"/>
  <c r="X86" i="53"/>
  <c r="V86" i="53"/>
  <c r="U86" i="53"/>
  <c r="T86" i="53"/>
  <c r="S86" i="53"/>
  <c r="R86" i="53"/>
  <c r="Q86" i="53"/>
  <c r="P86" i="53"/>
  <c r="O86" i="53"/>
  <c r="N86" i="53"/>
  <c r="M86" i="53"/>
  <c r="L86" i="53"/>
  <c r="K86" i="53"/>
  <c r="J86" i="53"/>
  <c r="I86" i="53"/>
  <c r="H86" i="53"/>
  <c r="G86" i="53"/>
  <c r="F86" i="53"/>
  <c r="E86" i="53"/>
  <c r="D86" i="53"/>
  <c r="C86" i="53"/>
  <c r="B86" i="53"/>
  <c r="X85" i="53"/>
  <c r="W85" i="53"/>
  <c r="V85" i="53"/>
  <c r="U85" i="53"/>
  <c r="T85" i="53"/>
  <c r="S85" i="53"/>
  <c r="R85" i="53"/>
  <c r="Q85" i="53"/>
  <c r="P85" i="53"/>
  <c r="O85" i="53"/>
  <c r="N85" i="53"/>
  <c r="M85" i="53"/>
  <c r="L85" i="53"/>
  <c r="K85" i="53"/>
  <c r="J85" i="53"/>
  <c r="I85" i="53"/>
  <c r="H85" i="53"/>
  <c r="G85" i="53"/>
  <c r="F85" i="53"/>
  <c r="E85" i="53"/>
  <c r="D85" i="53"/>
  <c r="C85" i="53"/>
  <c r="B85" i="53"/>
  <c r="X84" i="53"/>
  <c r="V84" i="53"/>
  <c r="U84" i="53"/>
  <c r="T84" i="53"/>
  <c r="S84" i="53"/>
  <c r="R84" i="53"/>
  <c r="Q84" i="53"/>
  <c r="P84" i="53"/>
  <c r="O84" i="53"/>
  <c r="N84" i="53"/>
  <c r="M84" i="53"/>
  <c r="L84" i="53"/>
  <c r="K84" i="53"/>
  <c r="J84" i="53"/>
  <c r="I84" i="53"/>
  <c r="H84" i="53"/>
  <c r="G84" i="53"/>
  <c r="F84" i="53"/>
  <c r="E84" i="53"/>
  <c r="D84" i="53"/>
  <c r="C84" i="53"/>
  <c r="B84" i="53"/>
  <c r="X83" i="53"/>
  <c r="W83" i="53"/>
  <c r="V83" i="53"/>
  <c r="U83" i="53"/>
  <c r="T83" i="53"/>
  <c r="S83" i="53"/>
  <c r="R83" i="53"/>
  <c r="Q83" i="53"/>
  <c r="P83" i="53"/>
  <c r="O83" i="53"/>
  <c r="N83" i="53"/>
  <c r="M83" i="53"/>
  <c r="L83" i="53"/>
  <c r="K83" i="53"/>
  <c r="J83" i="53"/>
  <c r="I83" i="53"/>
  <c r="H83" i="53"/>
  <c r="G83" i="53"/>
  <c r="F83" i="53"/>
  <c r="E83" i="53"/>
  <c r="D83" i="53"/>
  <c r="C83" i="53"/>
  <c r="B83" i="53"/>
  <c r="X82" i="53"/>
  <c r="V82" i="53"/>
  <c r="U82" i="53"/>
  <c r="T82" i="53"/>
  <c r="S82" i="53"/>
  <c r="R82" i="53"/>
  <c r="Q82" i="53"/>
  <c r="P82" i="53"/>
  <c r="O82" i="53"/>
  <c r="N82" i="53"/>
  <c r="M82" i="53"/>
  <c r="L82" i="53"/>
  <c r="K82" i="53"/>
  <c r="J82" i="53"/>
  <c r="I82" i="53"/>
  <c r="H82" i="53"/>
  <c r="G82" i="53"/>
  <c r="F82" i="53"/>
  <c r="E82" i="53"/>
  <c r="D82" i="53"/>
  <c r="C82" i="53"/>
  <c r="B82" i="53"/>
  <c r="A80" i="53"/>
  <c r="X76" i="53"/>
  <c r="W76" i="53"/>
  <c r="V76" i="53"/>
  <c r="U76" i="53"/>
  <c r="T76" i="53"/>
  <c r="S76" i="53"/>
  <c r="R76" i="53"/>
  <c r="Q76" i="53"/>
  <c r="P76" i="53"/>
  <c r="O76" i="53"/>
  <c r="N76" i="53"/>
  <c r="M76" i="53"/>
  <c r="L76" i="53"/>
  <c r="K76" i="53"/>
  <c r="J76" i="53"/>
  <c r="I76" i="53"/>
  <c r="H76" i="53"/>
  <c r="G76" i="53"/>
  <c r="F76" i="53"/>
  <c r="E76" i="53"/>
  <c r="D76" i="53"/>
  <c r="C76" i="53"/>
  <c r="B76" i="53"/>
  <c r="X75" i="53"/>
  <c r="V75" i="53"/>
  <c r="U75" i="53"/>
  <c r="T75" i="53"/>
  <c r="S75" i="53"/>
  <c r="R75" i="53"/>
  <c r="Q75" i="53"/>
  <c r="P75" i="53"/>
  <c r="O75" i="53"/>
  <c r="N75" i="53"/>
  <c r="M75" i="53"/>
  <c r="L75" i="53"/>
  <c r="K75" i="53"/>
  <c r="J75" i="53"/>
  <c r="I75" i="53"/>
  <c r="H75" i="53"/>
  <c r="G75" i="53"/>
  <c r="F75" i="53"/>
  <c r="E75" i="53"/>
  <c r="D75" i="53"/>
  <c r="C75" i="53"/>
  <c r="B75" i="53"/>
  <c r="X74" i="53"/>
  <c r="W74" i="53"/>
  <c r="V74" i="53"/>
  <c r="U74" i="53"/>
  <c r="T74" i="53"/>
  <c r="S74" i="53"/>
  <c r="R74" i="53"/>
  <c r="Q74" i="53"/>
  <c r="P74" i="53"/>
  <c r="O74" i="53"/>
  <c r="N74" i="53"/>
  <c r="M74" i="53"/>
  <c r="L74" i="53"/>
  <c r="K74" i="53"/>
  <c r="J74" i="53"/>
  <c r="I74" i="53"/>
  <c r="H74" i="53"/>
  <c r="G74" i="53"/>
  <c r="F74" i="53"/>
  <c r="E74" i="53"/>
  <c r="D74" i="53"/>
  <c r="C74" i="53"/>
  <c r="B74" i="53"/>
  <c r="X73" i="53"/>
  <c r="V73" i="53"/>
  <c r="U73" i="53"/>
  <c r="T73" i="53"/>
  <c r="S73" i="53"/>
  <c r="R73" i="53"/>
  <c r="Q73" i="53"/>
  <c r="P73" i="53"/>
  <c r="O73" i="53"/>
  <c r="N73" i="53"/>
  <c r="M73" i="53"/>
  <c r="L73" i="53"/>
  <c r="K73" i="53"/>
  <c r="J73" i="53"/>
  <c r="I73" i="53"/>
  <c r="H73" i="53"/>
  <c r="G73" i="53"/>
  <c r="F73" i="53"/>
  <c r="E73" i="53"/>
  <c r="D73" i="53"/>
  <c r="C73" i="53"/>
  <c r="B73" i="53"/>
  <c r="X72" i="53"/>
  <c r="W72" i="53"/>
  <c r="V72" i="53"/>
  <c r="U72" i="53"/>
  <c r="T72" i="53"/>
  <c r="S72" i="53"/>
  <c r="R72" i="53"/>
  <c r="Q72" i="53"/>
  <c r="P72" i="53"/>
  <c r="O72" i="53"/>
  <c r="N72" i="53"/>
  <c r="M72" i="53"/>
  <c r="L72" i="53"/>
  <c r="K72" i="53"/>
  <c r="J72" i="53"/>
  <c r="I72" i="53"/>
  <c r="H72" i="53"/>
  <c r="G72" i="53"/>
  <c r="F72" i="53"/>
  <c r="E72" i="53"/>
  <c r="D72" i="53"/>
  <c r="C72" i="53"/>
  <c r="B72" i="53"/>
  <c r="X71" i="53"/>
  <c r="W71" i="53"/>
  <c r="V71" i="53"/>
  <c r="U71" i="53"/>
  <c r="T71" i="53"/>
  <c r="S71" i="53"/>
  <c r="R71" i="53"/>
  <c r="Q71" i="53"/>
  <c r="P71" i="53"/>
  <c r="O71" i="53"/>
  <c r="N71" i="53"/>
  <c r="M71" i="53"/>
  <c r="L71" i="53"/>
  <c r="K71" i="53"/>
  <c r="J71" i="53"/>
  <c r="I71" i="53"/>
  <c r="H71" i="53"/>
  <c r="G71" i="53"/>
  <c r="F71" i="53"/>
  <c r="E71" i="53"/>
  <c r="D71" i="53"/>
  <c r="C71" i="53"/>
  <c r="B71" i="53"/>
  <c r="X70" i="53"/>
  <c r="W70" i="53"/>
  <c r="V70" i="53"/>
  <c r="U70" i="53"/>
  <c r="T70" i="53"/>
  <c r="S70" i="53"/>
  <c r="R70" i="53"/>
  <c r="Q70" i="53"/>
  <c r="P70" i="53"/>
  <c r="O70" i="53"/>
  <c r="N70" i="53"/>
  <c r="M70" i="53"/>
  <c r="L70" i="53"/>
  <c r="K70" i="53"/>
  <c r="J70" i="53"/>
  <c r="I70" i="53"/>
  <c r="H70" i="53"/>
  <c r="G70" i="53"/>
  <c r="F70" i="53"/>
  <c r="E70" i="53"/>
  <c r="D70" i="53"/>
  <c r="C70" i="53"/>
  <c r="B70" i="53"/>
  <c r="X69" i="53"/>
  <c r="V69" i="53"/>
  <c r="U69" i="53"/>
  <c r="T69" i="53"/>
  <c r="S69" i="53"/>
  <c r="R69" i="53"/>
  <c r="Q69" i="53"/>
  <c r="P69" i="53"/>
  <c r="O69" i="53"/>
  <c r="N69" i="53"/>
  <c r="M69" i="53"/>
  <c r="L69" i="53"/>
  <c r="K69" i="53"/>
  <c r="J69" i="53"/>
  <c r="I69" i="53"/>
  <c r="H69" i="53"/>
  <c r="G69" i="53"/>
  <c r="F69" i="53"/>
  <c r="E69" i="53"/>
  <c r="D69" i="53"/>
  <c r="C69" i="53"/>
  <c r="B69" i="53"/>
  <c r="X68" i="53"/>
  <c r="W68" i="53"/>
  <c r="V68" i="53"/>
  <c r="U68" i="53"/>
  <c r="T68" i="53"/>
  <c r="S68" i="53"/>
  <c r="R68" i="53"/>
  <c r="Q68" i="53"/>
  <c r="P68" i="53"/>
  <c r="O68" i="53"/>
  <c r="N68" i="53"/>
  <c r="M68" i="53"/>
  <c r="L68" i="53"/>
  <c r="K68" i="53"/>
  <c r="J68" i="53"/>
  <c r="I68" i="53"/>
  <c r="H68" i="53"/>
  <c r="G68" i="53"/>
  <c r="F68" i="53"/>
  <c r="E68" i="53"/>
  <c r="D68" i="53"/>
  <c r="C68" i="53"/>
  <c r="B68" i="53"/>
  <c r="X67" i="53"/>
  <c r="V67" i="53"/>
  <c r="U67" i="53"/>
  <c r="T67" i="53"/>
  <c r="S67" i="53"/>
  <c r="R67" i="53"/>
  <c r="Q67" i="53"/>
  <c r="P67" i="53"/>
  <c r="O67" i="53"/>
  <c r="N67" i="53"/>
  <c r="M67" i="53"/>
  <c r="L67" i="53"/>
  <c r="K67" i="53"/>
  <c r="J67" i="53"/>
  <c r="I67" i="53"/>
  <c r="H67" i="53"/>
  <c r="G67" i="53"/>
  <c r="F67" i="53"/>
  <c r="E67" i="53"/>
  <c r="D67" i="53"/>
  <c r="C67" i="53"/>
  <c r="B67" i="53"/>
  <c r="X66" i="53"/>
  <c r="W66" i="53"/>
  <c r="V66" i="53"/>
  <c r="U66" i="53"/>
  <c r="T66" i="53"/>
  <c r="S66" i="53"/>
  <c r="R66" i="53"/>
  <c r="Q66" i="53"/>
  <c r="P66" i="53"/>
  <c r="O66" i="53"/>
  <c r="N66" i="53"/>
  <c r="M66" i="53"/>
  <c r="L66" i="53"/>
  <c r="K66" i="53"/>
  <c r="J66" i="53"/>
  <c r="I66" i="53"/>
  <c r="H66" i="53"/>
  <c r="G66" i="53"/>
  <c r="F66" i="53"/>
  <c r="E66" i="53"/>
  <c r="D66" i="53"/>
  <c r="C66" i="53"/>
  <c r="B66" i="53"/>
  <c r="X65" i="53"/>
  <c r="V65" i="53"/>
  <c r="U65" i="53"/>
  <c r="T65" i="53"/>
  <c r="S65" i="53"/>
  <c r="R65" i="53"/>
  <c r="Q65" i="53"/>
  <c r="P65" i="53"/>
  <c r="O65" i="53"/>
  <c r="N65" i="53"/>
  <c r="M65" i="53"/>
  <c r="L65" i="53"/>
  <c r="K65" i="53"/>
  <c r="J65" i="53"/>
  <c r="I65" i="53"/>
  <c r="H65" i="53"/>
  <c r="G65" i="53"/>
  <c r="F65" i="53"/>
  <c r="E65" i="53"/>
  <c r="D65" i="53"/>
  <c r="C65" i="53"/>
  <c r="B65" i="53"/>
  <c r="X64" i="53"/>
  <c r="W64" i="53"/>
  <c r="V64" i="53"/>
  <c r="U64" i="53"/>
  <c r="T64" i="53"/>
  <c r="S64" i="53"/>
  <c r="R64" i="53"/>
  <c r="Q64" i="53"/>
  <c r="P64" i="53"/>
  <c r="O64" i="53"/>
  <c r="N64" i="53"/>
  <c r="M64" i="53"/>
  <c r="L64" i="53"/>
  <c r="K64" i="53"/>
  <c r="J64" i="53"/>
  <c r="I64" i="53"/>
  <c r="H64" i="53"/>
  <c r="G64" i="53"/>
  <c r="F64" i="53"/>
  <c r="E64" i="53"/>
  <c r="D64" i="53"/>
  <c r="C64" i="53"/>
  <c r="B64" i="53"/>
  <c r="X63" i="53"/>
  <c r="W63" i="53"/>
  <c r="V63" i="53"/>
  <c r="U63" i="53"/>
  <c r="T63" i="53"/>
  <c r="S63" i="53"/>
  <c r="R63" i="53"/>
  <c r="Q63" i="53"/>
  <c r="P63" i="53"/>
  <c r="O63" i="53"/>
  <c r="N63" i="53"/>
  <c r="M63" i="53"/>
  <c r="L63" i="53"/>
  <c r="K63" i="53"/>
  <c r="J63" i="53"/>
  <c r="I63" i="53"/>
  <c r="H63" i="53"/>
  <c r="G63" i="53"/>
  <c r="F63" i="53"/>
  <c r="E63" i="53"/>
  <c r="D63" i="53"/>
  <c r="C63" i="53"/>
  <c r="B63" i="53"/>
  <c r="A61" i="53"/>
  <c r="X57" i="53"/>
  <c r="W57" i="53"/>
  <c r="V57" i="53"/>
  <c r="U57" i="53"/>
  <c r="T57" i="53"/>
  <c r="S57" i="53"/>
  <c r="R57" i="53"/>
  <c r="Q57" i="53"/>
  <c r="P57" i="53"/>
  <c r="O57" i="53"/>
  <c r="N57" i="53"/>
  <c r="M57" i="53"/>
  <c r="L57" i="53"/>
  <c r="K57" i="53"/>
  <c r="J57" i="53"/>
  <c r="I57" i="53"/>
  <c r="H57" i="53"/>
  <c r="G57" i="53"/>
  <c r="F57" i="53"/>
  <c r="E57" i="53"/>
  <c r="D57" i="53"/>
  <c r="C57" i="53"/>
  <c r="B57" i="53"/>
  <c r="X56" i="53"/>
  <c r="V56" i="53"/>
  <c r="U56" i="53"/>
  <c r="T56" i="53"/>
  <c r="S56" i="53"/>
  <c r="R56" i="53"/>
  <c r="Q56" i="53"/>
  <c r="P56" i="53"/>
  <c r="O56" i="53"/>
  <c r="N56" i="53"/>
  <c r="M56" i="53"/>
  <c r="L56" i="53"/>
  <c r="K56" i="53"/>
  <c r="J56" i="53"/>
  <c r="I56" i="53"/>
  <c r="H56" i="53"/>
  <c r="G56" i="53"/>
  <c r="F56" i="53"/>
  <c r="E56" i="53"/>
  <c r="D56" i="53"/>
  <c r="C56" i="53"/>
  <c r="B56" i="53"/>
  <c r="X55" i="53"/>
  <c r="W55" i="53"/>
  <c r="V55" i="53"/>
  <c r="U55" i="53"/>
  <c r="T55" i="53"/>
  <c r="S55" i="53"/>
  <c r="R55" i="53"/>
  <c r="Q55" i="53"/>
  <c r="P55" i="53"/>
  <c r="O55" i="53"/>
  <c r="N55" i="53"/>
  <c r="M55" i="53"/>
  <c r="L55" i="53"/>
  <c r="K55" i="53"/>
  <c r="J55" i="53"/>
  <c r="I55" i="53"/>
  <c r="H55" i="53"/>
  <c r="G55" i="53"/>
  <c r="F55" i="53"/>
  <c r="E55" i="53"/>
  <c r="D55" i="53"/>
  <c r="C55" i="53"/>
  <c r="B55" i="53"/>
  <c r="X54" i="53"/>
  <c r="V54" i="53"/>
  <c r="U54" i="53"/>
  <c r="T54" i="53"/>
  <c r="S54" i="53"/>
  <c r="R54" i="53"/>
  <c r="Q54" i="53"/>
  <c r="P54" i="53"/>
  <c r="O54" i="53"/>
  <c r="N54" i="53"/>
  <c r="M54" i="53"/>
  <c r="L54" i="53"/>
  <c r="K54" i="53"/>
  <c r="J54" i="53"/>
  <c r="I54" i="53"/>
  <c r="H54" i="53"/>
  <c r="G54" i="53"/>
  <c r="F54" i="53"/>
  <c r="E54" i="53"/>
  <c r="D54" i="53"/>
  <c r="C54" i="53"/>
  <c r="B54" i="53"/>
  <c r="X53" i="53"/>
  <c r="W53" i="53"/>
  <c r="V53" i="53"/>
  <c r="U53" i="53"/>
  <c r="T53" i="53"/>
  <c r="S53" i="53"/>
  <c r="R53" i="53"/>
  <c r="Q53" i="53"/>
  <c r="P53" i="53"/>
  <c r="O53" i="53"/>
  <c r="N53" i="53"/>
  <c r="M53" i="53"/>
  <c r="L53" i="53"/>
  <c r="K53" i="53"/>
  <c r="J53" i="53"/>
  <c r="I53" i="53"/>
  <c r="H53" i="53"/>
  <c r="G53" i="53"/>
  <c r="F53" i="53"/>
  <c r="E53" i="53"/>
  <c r="D53" i="53"/>
  <c r="C53" i="53"/>
  <c r="B53" i="53"/>
  <c r="X52" i="53"/>
  <c r="V52" i="53"/>
  <c r="U52" i="53"/>
  <c r="T52" i="53"/>
  <c r="S52" i="53"/>
  <c r="R52" i="53"/>
  <c r="Q52" i="53"/>
  <c r="P52" i="53"/>
  <c r="O52" i="53"/>
  <c r="N52" i="53"/>
  <c r="M52" i="53"/>
  <c r="L52" i="53"/>
  <c r="K52" i="53"/>
  <c r="J52" i="53"/>
  <c r="I52" i="53"/>
  <c r="H52" i="53"/>
  <c r="G52" i="53"/>
  <c r="F52" i="53"/>
  <c r="E52" i="53"/>
  <c r="D52" i="53"/>
  <c r="C52" i="53"/>
  <c r="B52" i="53"/>
  <c r="X51" i="53"/>
  <c r="W51" i="53"/>
  <c r="V51" i="53"/>
  <c r="U51" i="53"/>
  <c r="T51" i="53"/>
  <c r="S51" i="53"/>
  <c r="R51" i="53"/>
  <c r="Q51" i="53"/>
  <c r="P51" i="53"/>
  <c r="O51" i="53"/>
  <c r="N51" i="53"/>
  <c r="M51" i="53"/>
  <c r="L51" i="53"/>
  <c r="K51" i="53"/>
  <c r="J51" i="53"/>
  <c r="I51" i="53"/>
  <c r="H51" i="53"/>
  <c r="G51" i="53"/>
  <c r="F51" i="53"/>
  <c r="E51" i="53"/>
  <c r="D51" i="53"/>
  <c r="C51" i="53"/>
  <c r="B51" i="53"/>
  <c r="X50" i="53"/>
  <c r="V50" i="53"/>
  <c r="U50" i="53"/>
  <c r="T50" i="53"/>
  <c r="S50" i="53"/>
  <c r="R50" i="53"/>
  <c r="Q50" i="53"/>
  <c r="P50" i="53"/>
  <c r="O50" i="53"/>
  <c r="N50" i="53"/>
  <c r="M50" i="53"/>
  <c r="L50" i="53"/>
  <c r="K50" i="53"/>
  <c r="J50" i="53"/>
  <c r="I50" i="53"/>
  <c r="H50" i="53"/>
  <c r="G50" i="53"/>
  <c r="F50" i="53"/>
  <c r="E50" i="53"/>
  <c r="D50" i="53"/>
  <c r="C50" i="53"/>
  <c r="B50" i="53"/>
  <c r="X49" i="53"/>
  <c r="W49" i="53"/>
  <c r="V49" i="53"/>
  <c r="U49" i="53"/>
  <c r="T49" i="53"/>
  <c r="S49" i="53"/>
  <c r="R49" i="53"/>
  <c r="Q49" i="53"/>
  <c r="P49" i="53"/>
  <c r="O49" i="53"/>
  <c r="N49" i="53"/>
  <c r="M49" i="53"/>
  <c r="L49" i="53"/>
  <c r="K49" i="53"/>
  <c r="J49" i="53"/>
  <c r="I49" i="53"/>
  <c r="H49" i="53"/>
  <c r="G49" i="53"/>
  <c r="F49" i="53"/>
  <c r="E49" i="53"/>
  <c r="D49" i="53"/>
  <c r="C49" i="53"/>
  <c r="B49" i="53"/>
  <c r="X48" i="53"/>
  <c r="V48" i="53"/>
  <c r="U48" i="53"/>
  <c r="T48" i="53"/>
  <c r="S48" i="53"/>
  <c r="R48" i="53"/>
  <c r="Q48" i="53"/>
  <c r="P48" i="53"/>
  <c r="O48" i="53"/>
  <c r="N48" i="53"/>
  <c r="M48" i="53"/>
  <c r="L48" i="53"/>
  <c r="K48" i="53"/>
  <c r="J48" i="53"/>
  <c r="I48" i="53"/>
  <c r="H48" i="53"/>
  <c r="G48" i="53"/>
  <c r="F48" i="53"/>
  <c r="E48" i="53"/>
  <c r="D48" i="53"/>
  <c r="C48" i="53"/>
  <c r="B48" i="53"/>
  <c r="X47" i="53"/>
  <c r="W47" i="53"/>
  <c r="V47" i="53"/>
  <c r="U47" i="53"/>
  <c r="T47" i="53"/>
  <c r="S47" i="53"/>
  <c r="R47" i="53"/>
  <c r="Q47" i="53"/>
  <c r="P47" i="53"/>
  <c r="O47" i="53"/>
  <c r="N47" i="53"/>
  <c r="M47" i="53"/>
  <c r="L47" i="53"/>
  <c r="K47" i="53"/>
  <c r="J47" i="53"/>
  <c r="I47" i="53"/>
  <c r="H47" i="53"/>
  <c r="G47" i="53"/>
  <c r="F47" i="53"/>
  <c r="E47" i="53"/>
  <c r="D47" i="53"/>
  <c r="C47" i="53"/>
  <c r="B47" i="53"/>
  <c r="X46" i="53"/>
  <c r="V46" i="53"/>
  <c r="U46" i="53"/>
  <c r="T46" i="53"/>
  <c r="S46" i="53"/>
  <c r="R46" i="53"/>
  <c r="Q46" i="53"/>
  <c r="P46" i="53"/>
  <c r="O46" i="53"/>
  <c r="N46" i="53"/>
  <c r="M46" i="53"/>
  <c r="L46" i="53"/>
  <c r="K46" i="53"/>
  <c r="J46" i="53"/>
  <c r="I46" i="53"/>
  <c r="H46" i="53"/>
  <c r="G46" i="53"/>
  <c r="F46" i="53"/>
  <c r="E46" i="53"/>
  <c r="D46" i="53"/>
  <c r="C46" i="53"/>
  <c r="B46" i="53"/>
  <c r="X45" i="53"/>
  <c r="W45" i="53"/>
  <c r="V45" i="53"/>
  <c r="U45" i="53"/>
  <c r="T45" i="53"/>
  <c r="S45" i="53"/>
  <c r="R45" i="53"/>
  <c r="Q45" i="53"/>
  <c r="P45" i="53"/>
  <c r="O45" i="53"/>
  <c r="N45" i="53"/>
  <c r="M45" i="53"/>
  <c r="L45" i="53"/>
  <c r="K45" i="53"/>
  <c r="J45" i="53"/>
  <c r="I45" i="53"/>
  <c r="H45" i="53"/>
  <c r="G45" i="53"/>
  <c r="F45" i="53"/>
  <c r="E45" i="53"/>
  <c r="D45" i="53"/>
  <c r="C45" i="53"/>
  <c r="B45" i="53"/>
  <c r="X44" i="53"/>
  <c r="V44" i="53"/>
  <c r="U44" i="53"/>
  <c r="T44" i="53"/>
  <c r="S44" i="53"/>
  <c r="R44" i="53"/>
  <c r="Q44" i="53"/>
  <c r="P44" i="53"/>
  <c r="O44" i="53"/>
  <c r="N44" i="53"/>
  <c r="M44" i="53"/>
  <c r="L44" i="53"/>
  <c r="K44" i="53"/>
  <c r="J44" i="53"/>
  <c r="I44" i="53"/>
  <c r="H44" i="53"/>
  <c r="G44" i="53"/>
  <c r="F44" i="53"/>
  <c r="E44" i="53"/>
  <c r="D44" i="53"/>
  <c r="C44" i="53"/>
  <c r="B44" i="53"/>
  <c r="A42" i="53"/>
  <c r="X38" i="53"/>
  <c r="W38" i="53"/>
  <c r="V38" i="53"/>
  <c r="U38" i="53"/>
  <c r="T38" i="53"/>
  <c r="S38" i="53"/>
  <c r="R38" i="53"/>
  <c r="Q38" i="53"/>
  <c r="P38" i="53"/>
  <c r="O38" i="53"/>
  <c r="N38" i="53"/>
  <c r="M38" i="53"/>
  <c r="L38" i="53"/>
  <c r="K38" i="53"/>
  <c r="J38" i="53"/>
  <c r="I38" i="53"/>
  <c r="H38" i="53"/>
  <c r="G38" i="53"/>
  <c r="F38" i="53"/>
  <c r="E38" i="53"/>
  <c r="D38" i="53"/>
  <c r="C38" i="53"/>
  <c r="B38" i="53"/>
  <c r="X37" i="53"/>
  <c r="V37" i="53"/>
  <c r="U37" i="53"/>
  <c r="T37" i="53"/>
  <c r="S37" i="53"/>
  <c r="R37" i="53"/>
  <c r="Q37" i="53"/>
  <c r="P37" i="53"/>
  <c r="O37" i="53"/>
  <c r="N37" i="53"/>
  <c r="M37" i="53"/>
  <c r="L37" i="53"/>
  <c r="K37" i="53"/>
  <c r="J37" i="53"/>
  <c r="I37" i="53"/>
  <c r="H37" i="53"/>
  <c r="G37" i="53"/>
  <c r="F37" i="53"/>
  <c r="E37" i="53"/>
  <c r="D37" i="53"/>
  <c r="C37" i="53"/>
  <c r="B37" i="53"/>
  <c r="X36" i="53"/>
  <c r="W36" i="53"/>
  <c r="V36" i="53"/>
  <c r="U36" i="53"/>
  <c r="T36" i="53"/>
  <c r="S36" i="53"/>
  <c r="R36" i="53"/>
  <c r="Q36" i="53"/>
  <c r="P36" i="53"/>
  <c r="O36" i="53"/>
  <c r="N36" i="53"/>
  <c r="M36" i="53"/>
  <c r="L36" i="53"/>
  <c r="K36" i="53"/>
  <c r="J36" i="53"/>
  <c r="I36" i="53"/>
  <c r="H36" i="53"/>
  <c r="G36" i="53"/>
  <c r="F36" i="53"/>
  <c r="E36" i="53"/>
  <c r="D36" i="53"/>
  <c r="C36" i="53"/>
  <c r="B36" i="53"/>
  <c r="X35" i="53"/>
  <c r="W35" i="53"/>
  <c r="V35" i="53"/>
  <c r="U35" i="53"/>
  <c r="T35" i="53"/>
  <c r="S35" i="53"/>
  <c r="R35" i="53"/>
  <c r="Q35" i="53"/>
  <c r="P35" i="53"/>
  <c r="O35" i="53"/>
  <c r="N35" i="53"/>
  <c r="M35" i="53"/>
  <c r="L35" i="53"/>
  <c r="K35" i="53"/>
  <c r="J35" i="53"/>
  <c r="I35" i="53"/>
  <c r="H35" i="53"/>
  <c r="G35" i="53"/>
  <c r="F35" i="53"/>
  <c r="E35" i="53"/>
  <c r="D35" i="53"/>
  <c r="C35" i="53"/>
  <c r="B35" i="53"/>
  <c r="X34" i="53"/>
  <c r="W34" i="53"/>
  <c r="V34" i="53"/>
  <c r="U34" i="53"/>
  <c r="T34" i="53"/>
  <c r="S34" i="53"/>
  <c r="R34" i="53"/>
  <c r="Q34" i="53"/>
  <c r="P34" i="53"/>
  <c r="O34" i="53"/>
  <c r="N34" i="53"/>
  <c r="M34" i="53"/>
  <c r="L34" i="53"/>
  <c r="K34" i="53"/>
  <c r="J34" i="53"/>
  <c r="I34" i="53"/>
  <c r="H34" i="53"/>
  <c r="G34" i="53"/>
  <c r="F34" i="53"/>
  <c r="E34" i="53"/>
  <c r="D34" i="53"/>
  <c r="C34" i="53"/>
  <c r="B34" i="53"/>
  <c r="X33" i="53"/>
  <c r="V33" i="53"/>
  <c r="U33" i="53"/>
  <c r="T33" i="53"/>
  <c r="S33" i="53"/>
  <c r="R33" i="53"/>
  <c r="Q33" i="53"/>
  <c r="P33" i="53"/>
  <c r="O33" i="53"/>
  <c r="N33" i="53"/>
  <c r="M33" i="53"/>
  <c r="L33" i="53"/>
  <c r="K33" i="53"/>
  <c r="J33" i="53"/>
  <c r="I33" i="53"/>
  <c r="H33" i="53"/>
  <c r="G33" i="53"/>
  <c r="F33" i="53"/>
  <c r="E33" i="53"/>
  <c r="D33" i="53"/>
  <c r="C33" i="53"/>
  <c r="B33" i="53"/>
  <c r="X32" i="53"/>
  <c r="W32" i="53"/>
  <c r="V32" i="53"/>
  <c r="U32" i="53"/>
  <c r="T32" i="53"/>
  <c r="S32" i="53"/>
  <c r="R32" i="53"/>
  <c r="Q32" i="53"/>
  <c r="P32" i="53"/>
  <c r="O32" i="53"/>
  <c r="N32" i="53"/>
  <c r="M32" i="53"/>
  <c r="L32" i="53"/>
  <c r="K32" i="53"/>
  <c r="J32" i="53"/>
  <c r="I32" i="53"/>
  <c r="H32" i="53"/>
  <c r="G32" i="53"/>
  <c r="F32" i="53"/>
  <c r="E32" i="53"/>
  <c r="D32" i="53"/>
  <c r="C32" i="53"/>
  <c r="B32" i="53"/>
  <c r="X31" i="53"/>
  <c r="V31" i="53"/>
  <c r="U31" i="53"/>
  <c r="T31" i="53"/>
  <c r="S31" i="53"/>
  <c r="R31" i="53"/>
  <c r="Q31" i="53"/>
  <c r="P31" i="53"/>
  <c r="O31" i="53"/>
  <c r="N31" i="53"/>
  <c r="M31" i="53"/>
  <c r="L31" i="53"/>
  <c r="K31" i="53"/>
  <c r="J31" i="53"/>
  <c r="I31" i="53"/>
  <c r="H31" i="53"/>
  <c r="G31" i="53"/>
  <c r="F31" i="53"/>
  <c r="E31" i="53"/>
  <c r="D31" i="53"/>
  <c r="C31" i="53"/>
  <c r="B31" i="53"/>
  <c r="X30" i="53"/>
  <c r="W30" i="53"/>
  <c r="V30" i="53"/>
  <c r="U30" i="53"/>
  <c r="T30" i="53"/>
  <c r="S30" i="53"/>
  <c r="R30" i="53"/>
  <c r="Q30" i="53"/>
  <c r="P30" i="53"/>
  <c r="O30" i="53"/>
  <c r="N30" i="53"/>
  <c r="M30" i="53"/>
  <c r="L30" i="53"/>
  <c r="K30" i="53"/>
  <c r="J30" i="53"/>
  <c r="I30" i="53"/>
  <c r="H30" i="53"/>
  <c r="G30" i="53"/>
  <c r="F30" i="53"/>
  <c r="E30" i="53"/>
  <c r="D30" i="53"/>
  <c r="C30" i="53"/>
  <c r="B30" i="53"/>
  <c r="X29" i="53"/>
  <c r="V29" i="53"/>
  <c r="U29" i="53"/>
  <c r="T29" i="53"/>
  <c r="S29" i="53"/>
  <c r="R29" i="53"/>
  <c r="Q29" i="53"/>
  <c r="P29" i="53"/>
  <c r="O29" i="53"/>
  <c r="N29" i="53"/>
  <c r="M29" i="53"/>
  <c r="L29" i="53"/>
  <c r="K29" i="53"/>
  <c r="J29" i="53"/>
  <c r="I29" i="53"/>
  <c r="H29" i="53"/>
  <c r="G29" i="53"/>
  <c r="F29" i="53"/>
  <c r="E29" i="53"/>
  <c r="D29" i="53"/>
  <c r="C29" i="53"/>
  <c r="B29" i="53"/>
  <c r="X28" i="53"/>
  <c r="W28" i="53"/>
  <c r="V28" i="53"/>
  <c r="U28" i="53"/>
  <c r="T28" i="53"/>
  <c r="S28" i="53"/>
  <c r="R28" i="53"/>
  <c r="Q28" i="53"/>
  <c r="P28" i="53"/>
  <c r="O28" i="53"/>
  <c r="N28" i="53"/>
  <c r="M28" i="53"/>
  <c r="L28" i="53"/>
  <c r="K28" i="53"/>
  <c r="J28" i="53"/>
  <c r="I28" i="53"/>
  <c r="H28" i="53"/>
  <c r="G28" i="53"/>
  <c r="F28" i="53"/>
  <c r="E28" i="53"/>
  <c r="D28" i="53"/>
  <c r="C28" i="53"/>
  <c r="B28" i="53"/>
  <c r="X27" i="53"/>
  <c r="W27" i="53"/>
  <c r="V27" i="53"/>
  <c r="U27" i="53"/>
  <c r="T27" i="53"/>
  <c r="S27" i="53"/>
  <c r="R27" i="53"/>
  <c r="Q27" i="53"/>
  <c r="P27" i="53"/>
  <c r="O27" i="53"/>
  <c r="N27" i="53"/>
  <c r="M27" i="53"/>
  <c r="L27" i="53"/>
  <c r="K27" i="53"/>
  <c r="J27" i="53"/>
  <c r="I27" i="53"/>
  <c r="H27" i="53"/>
  <c r="G27" i="53"/>
  <c r="F27" i="53"/>
  <c r="E27" i="53"/>
  <c r="D27" i="53"/>
  <c r="C27" i="53"/>
  <c r="B27" i="53"/>
  <c r="X26" i="53"/>
  <c r="W26" i="53"/>
  <c r="V26" i="53"/>
  <c r="U26" i="53"/>
  <c r="T26" i="53"/>
  <c r="S26" i="53"/>
  <c r="R26" i="53"/>
  <c r="Q26" i="53"/>
  <c r="P26" i="53"/>
  <c r="O26" i="53"/>
  <c r="N26" i="53"/>
  <c r="M26" i="53"/>
  <c r="L26" i="53"/>
  <c r="K26" i="53"/>
  <c r="J26" i="53"/>
  <c r="I26" i="53"/>
  <c r="H26" i="53"/>
  <c r="G26" i="53"/>
  <c r="F26" i="53"/>
  <c r="E26" i="53"/>
  <c r="D26" i="53"/>
  <c r="C26" i="53"/>
  <c r="B26" i="53"/>
  <c r="X25" i="53"/>
  <c r="V25" i="53"/>
  <c r="U25" i="53"/>
  <c r="T25" i="53"/>
  <c r="S25" i="53"/>
  <c r="R25" i="53"/>
  <c r="Q25" i="53"/>
  <c r="P25" i="53"/>
  <c r="O25" i="53"/>
  <c r="N25" i="53"/>
  <c r="M25" i="53"/>
  <c r="L25" i="53"/>
  <c r="K25" i="53"/>
  <c r="J25" i="53"/>
  <c r="I25" i="53"/>
  <c r="H25" i="53"/>
  <c r="G25" i="53"/>
  <c r="F25" i="53"/>
  <c r="E25" i="53"/>
  <c r="D25" i="53"/>
  <c r="C25" i="53"/>
  <c r="B25" i="53"/>
  <c r="A23" i="53"/>
  <c r="H160" i="52"/>
  <c r="J160" i="52"/>
  <c r="H161" i="52"/>
  <c r="K161" i="52"/>
  <c r="H162" i="52"/>
  <c r="J162" i="52"/>
  <c r="H163" i="52"/>
  <c r="K163" i="52"/>
  <c r="H164" i="52"/>
  <c r="L164" i="52"/>
  <c r="H39" i="52"/>
  <c r="I39" i="52"/>
  <c r="J39" i="52" s="1"/>
  <c r="H40" i="52"/>
  <c r="I40" i="52"/>
  <c r="K40" i="52" s="1"/>
  <c r="H41" i="52"/>
  <c r="I41" i="52"/>
  <c r="J41" i="52" s="1"/>
  <c r="H42" i="52"/>
  <c r="I42" i="52"/>
  <c r="K42" i="52" s="1"/>
  <c r="H43" i="52"/>
  <c r="I43" i="52"/>
  <c r="L43" i="52" s="1"/>
  <c r="H44" i="52"/>
  <c r="I44" i="52"/>
  <c r="J44" i="52" s="1"/>
  <c r="H45" i="52"/>
  <c r="J45" i="52"/>
  <c r="L8" i="53" l="1"/>
  <c r="K10" i="53"/>
  <c r="K15" i="53"/>
  <c r="L13" i="53"/>
  <c r="M11" i="53"/>
  <c r="M17" i="53"/>
  <c r="N9" i="53"/>
  <c r="N14" i="53"/>
  <c r="O9" i="53"/>
  <c r="P13" i="53"/>
  <c r="K16" i="53"/>
  <c r="AH69" i="13"/>
  <c r="K9" i="53"/>
  <c r="N18" i="53"/>
  <c r="O13" i="53"/>
  <c r="O17" i="53"/>
  <c r="P8" i="53"/>
  <c r="L7" i="53"/>
  <c r="L18" i="53"/>
  <c r="N13" i="53"/>
  <c r="K11" i="53"/>
  <c r="K17" i="53"/>
  <c r="L9" i="53"/>
  <c r="M7" i="53"/>
  <c r="N15" i="53"/>
  <c r="O6" i="53"/>
  <c r="O10" i="53"/>
  <c r="P14" i="53"/>
  <c r="L14" i="53"/>
  <c r="L19" i="53"/>
  <c r="M6" i="53"/>
  <c r="M12" i="53"/>
  <c r="M18" i="53"/>
  <c r="N10" i="53"/>
  <c r="N19" i="53"/>
  <c r="O14" i="53"/>
  <c r="O18" i="53"/>
  <c r="P9" i="53"/>
  <c r="P17" i="53"/>
  <c r="K14" i="53"/>
  <c r="L12" i="53"/>
  <c r="L17" i="53"/>
  <c r="M10" i="53"/>
  <c r="M16" i="53"/>
  <c r="N8" i="53"/>
  <c r="N17" i="53"/>
  <c r="O8" i="53"/>
  <c r="O12" i="53"/>
  <c r="P7" i="53"/>
  <c r="P12" i="53"/>
  <c r="P16" i="53"/>
  <c r="P19" i="53"/>
  <c r="K7" i="53"/>
  <c r="K13" i="53"/>
  <c r="K19" i="53"/>
  <c r="L6" i="53"/>
  <c r="L11" i="53"/>
  <c r="M9" i="53"/>
  <c r="M15" i="53"/>
  <c r="N7" i="53"/>
  <c r="N12" i="53"/>
  <c r="O16" i="53"/>
  <c r="P11" i="53"/>
  <c r="P15" i="53"/>
  <c r="K8" i="53"/>
  <c r="L16" i="53"/>
  <c r="M14" i="53"/>
  <c r="N16" i="53"/>
  <c r="O7" i="53"/>
  <c r="O11" i="53"/>
  <c r="P6" i="53"/>
  <c r="K6" i="53"/>
  <c r="K12" i="53"/>
  <c r="K18" i="53"/>
  <c r="L10" i="53"/>
  <c r="L15" i="53"/>
  <c r="M8" i="53"/>
  <c r="M13" i="53"/>
  <c r="M19" i="53"/>
  <c r="N6" i="53"/>
  <c r="N11" i="53"/>
  <c r="O15" i="53"/>
  <c r="O19" i="53"/>
  <c r="P10" i="53"/>
  <c r="P18" i="53"/>
  <c r="AH67" i="13"/>
  <c r="AK16" i="41" a="1"/>
  <c r="AK16" i="41" s="1"/>
  <c r="AH68" i="13"/>
  <c r="K270" i="52"/>
  <c r="AH70" i="13"/>
  <c r="K272" i="52"/>
  <c r="K274" i="52"/>
  <c r="L269" i="52"/>
  <c r="AK18" i="41" a="1"/>
  <c r="AK18" i="41" s="1"/>
  <c r="AK17" i="41" a="1"/>
  <c r="AK17" i="41" s="1"/>
  <c r="AK175" i="41"/>
  <c r="AK149" i="41"/>
  <c r="AK174" i="41"/>
  <c r="AK148" i="41"/>
  <c r="AK122" i="41"/>
  <c r="L273" i="52"/>
  <c r="J270" i="52"/>
  <c r="K271" i="52"/>
  <c r="L272" i="52"/>
  <c r="J274" i="52"/>
  <c r="J271" i="52"/>
  <c r="J269" i="52"/>
  <c r="J273" i="52"/>
  <c r="J163" i="52"/>
  <c r="J161" i="52"/>
  <c r="K162" i="52"/>
  <c r="K164" i="52"/>
  <c r="L162" i="52"/>
  <c r="L160" i="52"/>
  <c r="L163" i="52"/>
  <c r="W56" i="53"/>
  <c r="W29" i="53"/>
  <c r="W37" i="53"/>
  <c r="W65" i="53"/>
  <c r="W73" i="53"/>
  <c r="W87" i="53"/>
  <c r="W95" i="53"/>
  <c r="W101" i="53"/>
  <c r="W109" i="53"/>
  <c r="W123" i="53"/>
  <c r="W131" i="53"/>
  <c r="W50" i="53"/>
  <c r="W86" i="53"/>
  <c r="W94" i="53"/>
  <c r="W108" i="53"/>
  <c r="W122" i="53"/>
  <c r="W130" i="53"/>
  <c r="W120" i="53"/>
  <c r="W128" i="53"/>
  <c r="W92" i="53"/>
  <c r="W25" i="53"/>
  <c r="W33" i="53"/>
  <c r="W69" i="53"/>
  <c r="W91" i="53"/>
  <c r="W105" i="53"/>
  <c r="W113" i="53"/>
  <c r="W46" i="53"/>
  <c r="W54" i="53"/>
  <c r="W82" i="53"/>
  <c r="W90" i="53"/>
  <c r="W126" i="53"/>
  <c r="W48" i="53"/>
  <c r="W31" i="53"/>
  <c r="W67" i="53"/>
  <c r="W75" i="53"/>
  <c r="W103" i="53"/>
  <c r="J164" i="52"/>
  <c r="K160" i="52"/>
  <c r="L161" i="52"/>
  <c r="K43" i="52"/>
  <c r="L41" i="52"/>
  <c r="J43" i="52"/>
  <c r="J40" i="52"/>
  <c r="L42" i="52"/>
  <c r="J42" i="52"/>
  <c r="L44" i="52"/>
  <c r="K41" i="52"/>
  <c r="K44" i="52"/>
  <c r="L39" i="52"/>
  <c r="K39" i="52"/>
  <c r="L45" i="52"/>
  <c r="K45" i="52"/>
  <c r="L40" i="52"/>
  <c r="X14" i="47"/>
  <c r="X2" i="47" s="1" a="1"/>
  <c r="X2" i="47" s="1"/>
  <c r="AJ257" i="41"/>
  <c r="AJ256" i="41"/>
  <c r="AJ255" i="41"/>
  <c r="AJ254" i="41"/>
  <c r="AJ230" i="41"/>
  <c r="AJ229" i="41"/>
  <c r="AJ228" i="41"/>
  <c r="AJ227" i="41"/>
  <c r="AJ101" i="41"/>
  <c r="AJ102" i="41"/>
  <c r="AJ103" i="41"/>
  <c r="AJ104" i="41"/>
  <c r="AJ105" i="41"/>
  <c r="AJ106" i="41"/>
  <c r="AJ107" i="41"/>
  <c r="AJ108" i="41"/>
  <c r="AJ109" i="41"/>
  <c r="AJ110" i="41"/>
  <c r="AJ111" i="41"/>
  <c r="AJ112" i="41"/>
  <c r="AJ113" i="41"/>
  <c r="AJ114" i="41"/>
  <c r="AJ115" i="41"/>
  <c r="AJ116" i="41"/>
  <c r="AJ117" i="41"/>
  <c r="AJ118" i="41"/>
  <c r="AJ119" i="41"/>
  <c r="AJ127" i="41"/>
  <c r="AJ128" i="41"/>
  <c r="AJ129" i="41"/>
  <c r="AJ130" i="41"/>
  <c r="AJ131" i="41"/>
  <c r="AJ132" i="41"/>
  <c r="AJ133" i="41"/>
  <c r="AJ134" i="41"/>
  <c r="AJ135" i="41"/>
  <c r="AJ136" i="41"/>
  <c r="AJ137" i="41"/>
  <c r="AJ138" i="41"/>
  <c r="AJ139" i="41"/>
  <c r="AJ140" i="41"/>
  <c r="AJ141" i="41"/>
  <c r="AJ142" i="41"/>
  <c r="AJ143" i="41"/>
  <c r="AJ144" i="41"/>
  <c r="AJ145" i="41"/>
  <c r="AJ153" i="41"/>
  <c r="AJ154" i="41"/>
  <c r="AJ155" i="41"/>
  <c r="AJ156" i="41"/>
  <c r="AJ157" i="41"/>
  <c r="AJ158" i="41"/>
  <c r="AJ159" i="41"/>
  <c r="AJ160" i="41"/>
  <c r="AJ161" i="41"/>
  <c r="AJ162" i="41"/>
  <c r="AJ163" i="41"/>
  <c r="AJ164" i="41"/>
  <c r="AJ165" i="41"/>
  <c r="AJ166" i="41"/>
  <c r="AJ167" i="41"/>
  <c r="AJ168" i="41"/>
  <c r="AJ169" i="41"/>
  <c r="AJ170" i="41"/>
  <c r="AJ171" i="41"/>
  <c r="AJ12" i="41" a="1"/>
  <c r="AJ12" i="41" s="1"/>
  <c r="AJ13" i="41" a="1"/>
  <c r="AJ13" i="41" s="1"/>
  <c r="AJ14" i="41" a="1"/>
  <c r="AJ14" i="41" s="1"/>
  <c r="AI13" i="42" a="1"/>
  <c r="AI13" i="42" s="1"/>
  <c r="AJ9" i="42" a="1"/>
  <c r="AJ9" i="42" s="1"/>
  <c r="AJ10" i="42" s="1"/>
  <c r="AJ11" i="42"/>
  <c r="AJ13" i="42" a="1"/>
  <c r="AJ13" i="42" s="1"/>
  <c r="AJ14" i="42" a="1"/>
  <c r="AJ14" i="42" s="1"/>
  <c r="AJ15" i="42" a="1"/>
  <c r="AJ15" i="42" s="1"/>
  <c r="AJ16" i="42" a="1"/>
  <c r="AJ16" i="42" s="1"/>
  <c r="AF127" i="13"/>
  <c r="AF128" i="13"/>
  <c r="AF129" i="13"/>
  <c r="AF130" i="13"/>
  <c r="AF97" i="13"/>
  <c r="AF98" i="13"/>
  <c r="AF99" i="13"/>
  <c r="AF100" i="13"/>
  <c r="AG48" i="13"/>
  <c r="AG6" i="13" s="1"/>
  <c r="AG49" i="13"/>
  <c r="AG50" i="13"/>
  <c r="AG51" i="13"/>
  <c r="AG52" i="13"/>
  <c r="AG53" i="13"/>
  <c r="AG54" i="13"/>
  <c r="AG55" i="13"/>
  <c r="AG56" i="13"/>
  <c r="AG57" i="13"/>
  <c r="AG58" i="13"/>
  <c r="AG59" i="13"/>
  <c r="AG60" i="13"/>
  <c r="AG61" i="13"/>
  <c r="AG62" i="13"/>
  <c r="AG63" i="13"/>
  <c r="AG64" i="13"/>
  <c r="AG5" i="13" s="1"/>
  <c r="AG38" i="13"/>
  <c r="AG39" i="13"/>
  <c r="AG40" i="13"/>
  <c r="AG41" i="13"/>
  <c r="AF11" i="13"/>
  <c r="AF12" i="13"/>
  <c r="AE127" i="13"/>
  <c r="AE128" i="13"/>
  <c r="AE129" i="13"/>
  <c r="AE130" i="13"/>
  <c r="AE97" i="13"/>
  <c r="AE98" i="13"/>
  <c r="AE99" i="13"/>
  <c r="AE100" i="13"/>
  <c r="AF48" i="13"/>
  <c r="AF6" i="13" s="1"/>
  <c r="AF49" i="13"/>
  <c r="AF50" i="13"/>
  <c r="AF51" i="13"/>
  <c r="AF52" i="13"/>
  <c r="AF53" i="13"/>
  <c r="AF54" i="13"/>
  <c r="AF55" i="13"/>
  <c r="AF56" i="13"/>
  <c r="AF57" i="13"/>
  <c r="AF58" i="13"/>
  <c r="AF59" i="13"/>
  <c r="AF60" i="13"/>
  <c r="AF61" i="13"/>
  <c r="AF62" i="13"/>
  <c r="AF63" i="13"/>
  <c r="AF64" i="13"/>
  <c r="AF5" i="13" s="1"/>
  <c r="AF38" i="13"/>
  <c r="AF39" i="13"/>
  <c r="AF40" i="13"/>
  <c r="AF41" i="13"/>
  <c r="AE11" i="13"/>
  <c r="AE12" i="13"/>
  <c r="H224" i="52"/>
  <c r="J224" i="52"/>
  <c r="W14" i="47"/>
  <c r="W2" i="47" s="1" a="1"/>
  <c r="W2" i="47" s="1"/>
  <c r="AI257" i="41"/>
  <c r="AI256" i="41"/>
  <c r="AI255" i="41"/>
  <c r="AI254" i="41"/>
  <c r="AI230" i="41"/>
  <c r="AI229" i="41"/>
  <c r="AI228" i="41"/>
  <c r="AI227" i="41"/>
  <c r="AI101" i="41"/>
  <c r="AI102" i="41"/>
  <c r="AI103" i="41"/>
  <c r="AI104" i="41"/>
  <c r="AI105" i="41"/>
  <c r="AI106" i="41"/>
  <c r="AI107" i="41"/>
  <c r="AI108" i="41"/>
  <c r="AI109" i="41"/>
  <c r="AI110" i="41"/>
  <c r="AI111" i="41"/>
  <c r="AI112" i="41"/>
  <c r="AI113" i="41"/>
  <c r="AI114" i="41"/>
  <c r="AI115" i="41"/>
  <c r="AI116" i="41"/>
  <c r="AI117" i="41"/>
  <c r="AI118" i="41"/>
  <c r="AI119" i="41"/>
  <c r="AI127" i="41"/>
  <c r="AI128" i="41"/>
  <c r="AI129" i="41"/>
  <c r="AI130" i="41"/>
  <c r="AI131" i="41"/>
  <c r="AI132" i="41"/>
  <c r="AI133" i="41"/>
  <c r="AI134" i="41"/>
  <c r="AI135" i="41"/>
  <c r="AI136" i="41"/>
  <c r="AI137" i="41"/>
  <c r="AI138" i="41"/>
  <c r="AI139" i="41"/>
  <c r="AI140" i="41"/>
  <c r="AI141" i="41"/>
  <c r="AI142" i="41"/>
  <c r="AI143" i="41"/>
  <c r="AI144" i="41"/>
  <c r="AI145" i="41"/>
  <c r="AI153" i="41"/>
  <c r="AI154" i="41"/>
  <c r="AI155" i="41"/>
  <c r="AI156" i="41"/>
  <c r="AI157" i="41"/>
  <c r="AI158" i="41"/>
  <c r="AI159" i="41"/>
  <c r="AI160" i="41"/>
  <c r="AI161" i="41"/>
  <c r="AI162" i="41"/>
  <c r="AI163" i="41"/>
  <c r="AI164" i="41"/>
  <c r="AI165" i="41"/>
  <c r="AI166" i="41"/>
  <c r="AI167" i="41"/>
  <c r="AI168" i="41"/>
  <c r="AI169" i="41"/>
  <c r="AI170" i="41"/>
  <c r="AI171" i="41"/>
  <c r="AI12" i="41" a="1"/>
  <c r="AI12" i="41" s="1"/>
  <c r="AI13" i="41" a="1"/>
  <c r="AI13" i="41" s="1"/>
  <c r="AI9" i="42" a="1"/>
  <c r="AI9" i="42" s="1"/>
  <c r="AI10" i="42" s="1"/>
  <c r="AI11" i="42"/>
  <c r="AI14" i="42" a="1"/>
  <c r="AI14" i="42" s="1"/>
  <c r="AI15" i="42" a="1"/>
  <c r="AI15" i="42" s="1"/>
  <c r="AI16" i="42" a="1"/>
  <c r="AI16" i="42" s="1"/>
  <c r="AI16" i="41" l="1" a="1"/>
  <c r="AI16" i="41" s="1"/>
  <c r="AF68" i="13"/>
  <c r="AG70" i="13"/>
  <c r="AF67" i="13"/>
  <c r="AI149" i="41"/>
  <c r="AG69" i="13"/>
  <c r="AG67" i="13"/>
  <c r="AG68" i="13"/>
  <c r="AI147" i="41"/>
  <c r="AI148" i="41"/>
  <c r="AI122" i="41"/>
  <c r="AI123" i="41"/>
  <c r="AJ120" i="41"/>
  <c r="AJ172" i="41"/>
  <c r="AI121" i="41"/>
  <c r="AF69" i="13"/>
  <c r="AJ123" i="41"/>
  <c r="AI17" i="41" a="1"/>
  <c r="AI17" i="41" s="1"/>
  <c r="AI120" i="41"/>
  <c r="AJ122" i="41"/>
  <c r="AJ174" i="41"/>
  <c r="AF70" i="13"/>
  <c r="AJ146" i="41"/>
  <c r="AJ147" i="41"/>
  <c r="AJ16" i="41" a="1"/>
  <c r="AJ16" i="41" s="1"/>
  <c r="AJ149" i="41"/>
  <c r="AJ17" i="41" s="1" a="1"/>
  <c r="AJ17" i="41" s="1"/>
  <c r="AI175" i="41"/>
  <c r="AI18" i="41" s="1" a="1"/>
  <c r="AI18" i="41" s="1"/>
  <c r="AI174" i="41"/>
  <c r="AI173" i="41"/>
  <c r="AI172" i="41"/>
  <c r="AJ148" i="41"/>
  <c r="AJ175" i="41"/>
  <c r="AJ18" i="41" s="1" a="1"/>
  <c r="AJ18" i="41" s="1"/>
  <c r="AJ121" i="41"/>
  <c r="AJ173" i="41"/>
  <c r="AI14" i="41" a="1"/>
  <c r="AI14" i="41" s="1"/>
  <c r="AI146" i="41"/>
  <c r="L224" i="52"/>
  <c r="K224" i="52"/>
  <c r="AC11" i="13" l="1"/>
  <c r="AD11" i="13"/>
  <c r="AC12" i="13"/>
  <c r="AD12" i="13"/>
  <c r="AD127" i="13"/>
  <c r="AD128" i="13"/>
  <c r="AD129" i="13"/>
  <c r="AD130" i="13"/>
  <c r="AC127" i="13"/>
  <c r="AC128" i="13"/>
  <c r="AC129" i="13"/>
  <c r="AC130" i="13"/>
  <c r="AC97" i="13"/>
  <c r="AD97" i="13"/>
  <c r="AC98" i="13"/>
  <c r="AD98" i="13"/>
  <c r="AC99" i="13"/>
  <c r="AD99" i="13"/>
  <c r="AC100" i="13"/>
  <c r="AD100" i="13"/>
  <c r="AD48" i="13"/>
  <c r="AD6" i="13" s="1"/>
  <c r="AE48" i="13"/>
  <c r="AE6" i="13" s="1"/>
  <c r="AD49" i="13"/>
  <c r="AE49" i="13"/>
  <c r="AD50" i="13"/>
  <c r="AE50" i="13"/>
  <c r="AD51" i="13"/>
  <c r="AE51" i="13"/>
  <c r="AD52" i="13"/>
  <c r="AE52" i="13"/>
  <c r="AD53" i="13"/>
  <c r="AE53" i="13"/>
  <c r="AD54" i="13"/>
  <c r="AE54" i="13"/>
  <c r="AD55" i="13"/>
  <c r="AE55" i="13"/>
  <c r="AD56" i="13"/>
  <c r="AE56" i="13"/>
  <c r="AD57" i="13"/>
  <c r="AE57" i="13"/>
  <c r="AD58" i="13"/>
  <c r="AE58" i="13"/>
  <c r="AD59" i="13"/>
  <c r="AE59" i="13"/>
  <c r="AD60" i="13"/>
  <c r="AE60" i="13"/>
  <c r="AD61" i="13"/>
  <c r="AE61" i="13"/>
  <c r="AD62" i="13"/>
  <c r="AE62" i="13"/>
  <c r="AD63" i="13"/>
  <c r="AE63" i="13"/>
  <c r="AD64" i="13"/>
  <c r="AD5" i="13" s="1"/>
  <c r="AE64" i="13"/>
  <c r="AE5" i="13" s="1"/>
  <c r="AD38" i="13"/>
  <c r="AE38" i="13"/>
  <c r="AD39" i="13"/>
  <c r="AE39" i="13"/>
  <c r="AD40" i="13"/>
  <c r="AD69" i="13" s="1"/>
  <c r="AE40" i="13"/>
  <c r="AD41" i="13"/>
  <c r="AE41" i="13"/>
  <c r="U22" i="16"/>
  <c r="AE68" i="13" l="1"/>
  <c r="AE69" i="13"/>
  <c r="AD68" i="13"/>
  <c r="AE70" i="13"/>
  <c r="AD70" i="13"/>
  <c r="AD67" i="13"/>
  <c r="AE67" i="13"/>
  <c r="AH257" i="41"/>
  <c r="AG257" i="41"/>
  <c r="AF257" i="41"/>
  <c r="AE257" i="41"/>
  <c r="AD257" i="41"/>
  <c r="AC257" i="41"/>
  <c r="AB257" i="41"/>
  <c r="AA257" i="41"/>
  <c r="Z257" i="41"/>
  <c r="Y257" i="41"/>
  <c r="X257" i="41"/>
  <c r="W257" i="41"/>
  <c r="V257" i="41"/>
  <c r="U257" i="41"/>
  <c r="T257" i="41"/>
  <c r="S257" i="41"/>
  <c r="R257" i="41"/>
  <c r="Q257" i="41"/>
  <c r="P257" i="41"/>
  <c r="O257" i="41"/>
  <c r="AH256" i="41"/>
  <c r="AG256" i="41"/>
  <c r="AF256" i="41"/>
  <c r="AE256" i="41"/>
  <c r="AD256" i="41"/>
  <c r="AC256" i="41"/>
  <c r="AB256" i="41"/>
  <c r="AA256" i="41"/>
  <c r="Z256" i="41"/>
  <c r="Y256" i="41"/>
  <c r="X256" i="41"/>
  <c r="W256" i="41"/>
  <c r="V256" i="41"/>
  <c r="U256" i="41"/>
  <c r="T256" i="41"/>
  <c r="S256" i="41"/>
  <c r="R256" i="41"/>
  <c r="Q256" i="41"/>
  <c r="P256" i="41"/>
  <c r="O256" i="41"/>
  <c r="AH255" i="41"/>
  <c r="AG255" i="41"/>
  <c r="AF255" i="41"/>
  <c r="AE255" i="41"/>
  <c r="AD255" i="41"/>
  <c r="AC255" i="41"/>
  <c r="AB255" i="41"/>
  <c r="AA255" i="41"/>
  <c r="Z255" i="41"/>
  <c r="Y255" i="41"/>
  <c r="X255" i="41"/>
  <c r="W255" i="41"/>
  <c r="V255" i="41"/>
  <c r="U255" i="41"/>
  <c r="T255" i="41"/>
  <c r="S255" i="41"/>
  <c r="R255" i="41"/>
  <c r="Q255" i="41"/>
  <c r="P255" i="41"/>
  <c r="O255" i="41"/>
  <c r="AH254" i="41"/>
  <c r="AG254" i="41"/>
  <c r="AF254" i="41"/>
  <c r="AE254" i="41"/>
  <c r="AD254" i="41"/>
  <c r="AC254" i="41"/>
  <c r="AB254" i="41"/>
  <c r="AA254" i="41"/>
  <c r="Z254" i="41"/>
  <c r="Y254" i="41"/>
  <c r="X254" i="41"/>
  <c r="W254" i="41"/>
  <c r="V254" i="41"/>
  <c r="U254" i="41"/>
  <c r="T254" i="41"/>
  <c r="S254" i="41"/>
  <c r="R254" i="41"/>
  <c r="Q254" i="41"/>
  <c r="P254" i="41"/>
  <c r="O254" i="41"/>
  <c r="AH230" i="41"/>
  <c r="AG230" i="41"/>
  <c r="AF230" i="41"/>
  <c r="AE230" i="41"/>
  <c r="AD230" i="41"/>
  <c r="AC230" i="41"/>
  <c r="AB230" i="41"/>
  <c r="AA230" i="41"/>
  <c r="Z230" i="41"/>
  <c r="Y230" i="41"/>
  <c r="X230" i="41"/>
  <c r="W230" i="41"/>
  <c r="V230" i="41"/>
  <c r="U230" i="41"/>
  <c r="T230" i="41"/>
  <c r="S230" i="41"/>
  <c r="R230" i="41"/>
  <c r="Q230" i="41"/>
  <c r="P230" i="41"/>
  <c r="O230" i="41"/>
  <c r="AH229" i="41"/>
  <c r="AG229" i="41"/>
  <c r="AF229" i="41"/>
  <c r="AE229" i="41"/>
  <c r="AD229" i="41"/>
  <c r="AC229" i="41"/>
  <c r="AB229" i="41"/>
  <c r="AA229" i="41"/>
  <c r="Z229" i="41"/>
  <c r="Y229" i="41"/>
  <c r="X229" i="41"/>
  <c r="W229" i="41"/>
  <c r="V229" i="41"/>
  <c r="U229" i="41"/>
  <c r="T229" i="41"/>
  <c r="S229" i="41"/>
  <c r="R229" i="41"/>
  <c r="Q229" i="41"/>
  <c r="P229" i="41"/>
  <c r="O229" i="41"/>
  <c r="AH228" i="41"/>
  <c r="AG228" i="41"/>
  <c r="AF228" i="41"/>
  <c r="AE228" i="41"/>
  <c r="AD228" i="41"/>
  <c r="AC228" i="41"/>
  <c r="AB228" i="41"/>
  <c r="AA228" i="41"/>
  <c r="Z228" i="41"/>
  <c r="Y228" i="41"/>
  <c r="X228" i="41"/>
  <c r="W228" i="41"/>
  <c r="V228" i="41"/>
  <c r="U228" i="41"/>
  <c r="T228" i="41"/>
  <c r="S228" i="41"/>
  <c r="R228" i="41"/>
  <c r="Q228" i="41"/>
  <c r="P228" i="41"/>
  <c r="O228" i="41"/>
  <c r="AH227" i="41"/>
  <c r="AG227" i="41"/>
  <c r="AF227" i="41"/>
  <c r="AE227" i="41"/>
  <c r="AD227" i="41"/>
  <c r="AC227" i="41"/>
  <c r="AB227" i="41"/>
  <c r="AA227" i="41"/>
  <c r="Z227" i="41"/>
  <c r="Y227" i="41"/>
  <c r="X227" i="41"/>
  <c r="W227" i="41"/>
  <c r="V227" i="41"/>
  <c r="U227" i="41"/>
  <c r="T227" i="41"/>
  <c r="S227" i="41"/>
  <c r="R227" i="41"/>
  <c r="Q227" i="41"/>
  <c r="P227" i="41"/>
  <c r="O227" i="41"/>
  <c r="AG101" i="41" l="1"/>
  <c r="AH101" i="41"/>
  <c r="AG102" i="41"/>
  <c r="AH102" i="41"/>
  <c r="AG103" i="41"/>
  <c r="AH103" i="41"/>
  <c r="AG104" i="41"/>
  <c r="AH104" i="41"/>
  <c r="AG105" i="41"/>
  <c r="AH105" i="41"/>
  <c r="AG106" i="41"/>
  <c r="AH106" i="41"/>
  <c r="AG107" i="41"/>
  <c r="AH107" i="41"/>
  <c r="AG108" i="41"/>
  <c r="AH108" i="41"/>
  <c r="AG109" i="41"/>
  <c r="AH109" i="41"/>
  <c r="AG110" i="41"/>
  <c r="AH110" i="41"/>
  <c r="AG111" i="41"/>
  <c r="AH111" i="41"/>
  <c r="AG112" i="41"/>
  <c r="AH112" i="41"/>
  <c r="AG113" i="41"/>
  <c r="AH113" i="41"/>
  <c r="AG114" i="41"/>
  <c r="AH114" i="41"/>
  <c r="AG115" i="41"/>
  <c r="AH115" i="41"/>
  <c r="AG116" i="41"/>
  <c r="AH116" i="41"/>
  <c r="AG117" i="41"/>
  <c r="AH117" i="41"/>
  <c r="AG118" i="41"/>
  <c r="AH118" i="41"/>
  <c r="AG119" i="41"/>
  <c r="AH119" i="41"/>
  <c r="AG120" i="41"/>
  <c r="AH120" i="41"/>
  <c r="AG121" i="41"/>
  <c r="AH121" i="41"/>
  <c r="AG122" i="41"/>
  <c r="AH122" i="41"/>
  <c r="AG123" i="41"/>
  <c r="AH123" i="41"/>
  <c r="AG127" i="41"/>
  <c r="AH127" i="41"/>
  <c r="AG128" i="41"/>
  <c r="AH128" i="41"/>
  <c r="AG129" i="41"/>
  <c r="AH129" i="41"/>
  <c r="AG130" i="41"/>
  <c r="AH130" i="41"/>
  <c r="AG131" i="41"/>
  <c r="AH131" i="41"/>
  <c r="AG132" i="41"/>
  <c r="AH132" i="41"/>
  <c r="AG133" i="41"/>
  <c r="AH133" i="41"/>
  <c r="AG134" i="41"/>
  <c r="AH134" i="41"/>
  <c r="AG135" i="41"/>
  <c r="AH135" i="41"/>
  <c r="AG136" i="41"/>
  <c r="AH136" i="41"/>
  <c r="AG137" i="41"/>
  <c r="AH137" i="41"/>
  <c r="AG138" i="41"/>
  <c r="AH138" i="41"/>
  <c r="AG139" i="41"/>
  <c r="AH139" i="41"/>
  <c r="AG140" i="41"/>
  <c r="AH140" i="41"/>
  <c r="AG141" i="41"/>
  <c r="AH141" i="41"/>
  <c r="AG142" i="41"/>
  <c r="AH142" i="41"/>
  <c r="AG143" i="41"/>
  <c r="AH143" i="41"/>
  <c r="AG144" i="41"/>
  <c r="AH144" i="41"/>
  <c r="AG145" i="41"/>
  <c r="AH145" i="41"/>
  <c r="AG146" i="41"/>
  <c r="AH146" i="41"/>
  <c r="AG147" i="41"/>
  <c r="AH147" i="41"/>
  <c r="AG148" i="41"/>
  <c r="AH148" i="41"/>
  <c r="AG149" i="41"/>
  <c r="AH149" i="41"/>
  <c r="AG153" i="41"/>
  <c r="AH153" i="41"/>
  <c r="AG154" i="41"/>
  <c r="AH154" i="41"/>
  <c r="AG155" i="41"/>
  <c r="AH155" i="41"/>
  <c r="AG156" i="41"/>
  <c r="AH156" i="41"/>
  <c r="AG157" i="41"/>
  <c r="AH157" i="41"/>
  <c r="AG158" i="41"/>
  <c r="AH158" i="41"/>
  <c r="AG159" i="41"/>
  <c r="AH159" i="41"/>
  <c r="AG160" i="41"/>
  <c r="AH160" i="41"/>
  <c r="AG161" i="41"/>
  <c r="AH161" i="41"/>
  <c r="AG162" i="41"/>
  <c r="AH162" i="41"/>
  <c r="AG163" i="41"/>
  <c r="AH163" i="41"/>
  <c r="AG164" i="41"/>
  <c r="AH164" i="41"/>
  <c r="AG165" i="41"/>
  <c r="AH165" i="41"/>
  <c r="AG166" i="41"/>
  <c r="AH166" i="41"/>
  <c r="AG167" i="41"/>
  <c r="AH167" i="41"/>
  <c r="AG168" i="41"/>
  <c r="AH168" i="41"/>
  <c r="AG169" i="41"/>
  <c r="AH169" i="41"/>
  <c r="AG170" i="41"/>
  <c r="AH170" i="41"/>
  <c r="AG171" i="41"/>
  <c r="AH171" i="41"/>
  <c r="AG172" i="41"/>
  <c r="AH172" i="41"/>
  <c r="AG173" i="41"/>
  <c r="AH173" i="41"/>
  <c r="AG174" i="41"/>
  <c r="AH174" i="41"/>
  <c r="AG175" i="41"/>
  <c r="AH175" i="41"/>
  <c r="AG12" i="41" a="1"/>
  <c r="AG12" i="41" s="1"/>
  <c r="AH12" i="41" a="1"/>
  <c r="AH12" i="41" s="1"/>
  <c r="AG13" i="41" a="1"/>
  <c r="AG13" i="41" s="1"/>
  <c r="AH13" i="41" a="1"/>
  <c r="AH13" i="41" s="1"/>
  <c r="AG14" i="41" a="1"/>
  <c r="AG14" i="41" s="1"/>
  <c r="AH14" i="41" a="1"/>
  <c r="AH14" i="41" s="1"/>
  <c r="AG9" i="42" a="1"/>
  <c r="AG9" i="42" s="1"/>
  <c r="AG10" i="42" s="1"/>
  <c r="AH9" i="42" a="1"/>
  <c r="AH9" i="42" s="1"/>
  <c r="AH10" i="42" s="1"/>
  <c r="AG11" i="42"/>
  <c r="AH11" i="42"/>
  <c r="AG13" i="42" a="1"/>
  <c r="AG13" i="42" s="1"/>
  <c r="AH13" i="42" a="1"/>
  <c r="AH13" i="42" s="1"/>
  <c r="AG14" i="42" a="1"/>
  <c r="AG14" i="42" s="1"/>
  <c r="AH14" i="42" a="1"/>
  <c r="AH14" i="42" s="1"/>
  <c r="AG15" i="42" a="1"/>
  <c r="AG15" i="42" s="1"/>
  <c r="AH15" i="42" a="1"/>
  <c r="AH15" i="42" s="1"/>
  <c r="AG16" i="42" a="1"/>
  <c r="AG16" i="42" s="1"/>
  <c r="AH16" i="42" a="1"/>
  <c r="AH16" i="42" s="1"/>
  <c r="U14" i="47"/>
  <c r="U2" i="47" s="1" a="1"/>
  <c r="U2" i="47" s="1"/>
  <c r="V14" i="47"/>
  <c r="V2" i="47" s="1" a="1"/>
  <c r="V2" i="47" s="1"/>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190" i="52"/>
  <c r="I159" i="52"/>
  <c r="I158" i="52"/>
  <c r="I157" i="52"/>
  <c r="I156" i="52"/>
  <c r="I155" i="52"/>
  <c r="I154" i="52"/>
  <c r="I153" i="52"/>
  <c r="I152" i="52"/>
  <c r="I151" i="52"/>
  <c r="I150" i="52"/>
  <c r="I149" i="52"/>
  <c r="I148" i="52"/>
  <c r="I147" i="52"/>
  <c r="I22" i="52"/>
  <c r="I23" i="52"/>
  <c r="I24" i="52"/>
  <c r="I25" i="52"/>
  <c r="I26" i="52"/>
  <c r="I27" i="52"/>
  <c r="I28" i="52"/>
  <c r="I29" i="52"/>
  <c r="I30" i="52"/>
  <c r="I31" i="52"/>
  <c r="I32" i="52"/>
  <c r="I33" i="52"/>
  <c r="I34" i="52"/>
  <c r="I35" i="52"/>
  <c r="I36" i="52"/>
  <c r="I37" i="52"/>
  <c r="I38" i="52"/>
  <c r="I189" i="52"/>
  <c r="I21" i="52"/>
  <c r="E356" i="52"/>
  <c r="E357" i="52"/>
  <c r="E358" i="52"/>
  <c r="E359" i="52"/>
  <c r="AH18" i="41" l="1" a="1"/>
  <c r="AH18" i="41" s="1"/>
  <c r="AG18" i="41" a="1"/>
  <c r="AG18" i="41" s="1"/>
  <c r="AG16" i="41" a="1"/>
  <c r="AG16" i="41" s="1"/>
  <c r="AG17" i="41" a="1"/>
  <c r="AG17" i="41" s="1"/>
  <c r="AH16" i="41" a="1"/>
  <c r="AH16" i="41" s="1"/>
  <c r="AH17" i="41" a="1"/>
  <c r="AH17" i="41" s="1"/>
  <c r="H222" i="52"/>
  <c r="J222" i="52"/>
  <c r="H223" i="52"/>
  <c r="K223" i="52"/>
  <c r="H37" i="52"/>
  <c r="J37" i="52"/>
  <c r="H38" i="52"/>
  <c r="K38" i="52"/>
  <c r="A118" i="29"/>
  <c r="A99" i="29"/>
  <c r="A80" i="29"/>
  <c r="A61" i="29"/>
  <c r="A42" i="29"/>
  <c r="A23" i="29"/>
  <c r="A156" i="37"/>
  <c r="A137" i="37"/>
  <c r="A118" i="37"/>
  <c r="A99" i="37"/>
  <c r="A80" i="37"/>
  <c r="A61" i="37"/>
  <c r="A42" i="37"/>
  <c r="A23" i="37"/>
  <c r="A99" i="8"/>
  <c r="A80" i="8"/>
  <c r="A61" i="8"/>
  <c r="A42" i="8"/>
  <c r="A23" i="8"/>
  <c r="C120" i="29"/>
  <c r="D120" i="29"/>
  <c r="E120" i="29"/>
  <c r="F120" i="29"/>
  <c r="G120" i="29"/>
  <c r="H120" i="29"/>
  <c r="I120" i="29"/>
  <c r="J120" i="29"/>
  <c r="K120" i="29"/>
  <c r="L120" i="29"/>
  <c r="M120" i="29"/>
  <c r="N120" i="29"/>
  <c r="O120" i="29"/>
  <c r="P120" i="29"/>
  <c r="Q120" i="29"/>
  <c r="R120" i="29"/>
  <c r="S120" i="29"/>
  <c r="T120" i="29"/>
  <c r="C121" i="29"/>
  <c r="D121" i="29"/>
  <c r="E121" i="29"/>
  <c r="F121" i="29"/>
  <c r="G121" i="29"/>
  <c r="H121" i="29"/>
  <c r="I121" i="29"/>
  <c r="J121" i="29"/>
  <c r="K121" i="29"/>
  <c r="L121" i="29"/>
  <c r="M121" i="29"/>
  <c r="N121" i="29"/>
  <c r="O121" i="29"/>
  <c r="P121" i="29"/>
  <c r="Q121" i="29"/>
  <c r="R121" i="29"/>
  <c r="S121" i="29"/>
  <c r="T121" i="29"/>
  <c r="C122" i="29"/>
  <c r="D122" i="29"/>
  <c r="E122" i="29"/>
  <c r="F122" i="29"/>
  <c r="G122" i="29"/>
  <c r="H122" i="29"/>
  <c r="I122" i="29"/>
  <c r="J122" i="29"/>
  <c r="K122" i="29"/>
  <c r="L122" i="29"/>
  <c r="M122" i="29"/>
  <c r="N122" i="29"/>
  <c r="O122" i="29"/>
  <c r="P122" i="29"/>
  <c r="Q122" i="29"/>
  <c r="R122" i="29"/>
  <c r="S122" i="29"/>
  <c r="T122" i="29"/>
  <c r="C123" i="29"/>
  <c r="D123" i="29"/>
  <c r="E123" i="29"/>
  <c r="F123" i="29"/>
  <c r="G123" i="29"/>
  <c r="H123" i="29"/>
  <c r="I123" i="29"/>
  <c r="J123" i="29"/>
  <c r="K123" i="29"/>
  <c r="L123" i="29"/>
  <c r="M123" i="29"/>
  <c r="N123" i="29"/>
  <c r="O123" i="29"/>
  <c r="P123" i="29"/>
  <c r="Q123" i="29"/>
  <c r="R123" i="29"/>
  <c r="S123" i="29"/>
  <c r="T123" i="29"/>
  <c r="C124" i="29"/>
  <c r="D124" i="29"/>
  <c r="E124" i="29"/>
  <c r="F124" i="29"/>
  <c r="G124" i="29"/>
  <c r="H124" i="29"/>
  <c r="I124" i="29"/>
  <c r="J124" i="29"/>
  <c r="K124" i="29"/>
  <c r="L124" i="29"/>
  <c r="M124" i="29"/>
  <c r="N124" i="29"/>
  <c r="O124" i="29"/>
  <c r="P124" i="29"/>
  <c r="Q124" i="29"/>
  <c r="R124" i="29"/>
  <c r="S124" i="29"/>
  <c r="T124" i="29"/>
  <c r="C125" i="29"/>
  <c r="D125" i="29"/>
  <c r="E125" i="29"/>
  <c r="F125" i="29"/>
  <c r="G125" i="29"/>
  <c r="H125" i="29"/>
  <c r="I125" i="29"/>
  <c r="J125" i="29"/>
  <c r="K125" i="29"/>
  <c r="L125" i="29"/>
  <c r="M125" i="29"/>
  <c r="N125" i="29"/>
  <c r="O125" i="29"/>
  <c r="P125" i="29"/>
  <c r="Q125" i="29"/>
  <c r="R125" i="29"/>
  <c r="S125" i="29"/>
  <c r="T125" i="29"/>
  <c r="C126" i="29"/>
  <c r="D126" i="29"/>
  <c r="E126" i="29"/>
  <c r="F126" i="29"/>
  <c r="G126" i="29"/>
  <c r="H126" i="29"/>
  <c r="I126" i="29"/>
  <c r="J126" i="29"/>
  <c r="K126" i="29"/>
  <c r="L126" i="29"/>
  <c r="M126" i="29"/>
  <c r="N126" i="29"/>
  <c r="O126" i="29"/>
  <c r="P126" i="29"/>
  <c r="Q126" i="29"/>
  <c r="R126" i="29"/>
  <c r="S126" i="29"/>
  <c r="T126" i="29"/>
  <c r="C127" i="29"/>
  <c r="D127" i="29"/>
  <c r="E127" i="29"/>
  <c r="F127" i="29"/>
  <c r="G127" i="29"/>
  <c r="H127" i="29"/>
  <c r="I127" i="29"/>
  <c r="J127" i="29"/>
  <c r="K127" i="29"/>
  <c r="L127" i="29"/>
  <c r="M127" i="29"/>
  <c r="N127" i="29"/>
  <c r="O127" i="29"/>
  <c r="P127" i="29"/>
  <c r="Q127" i="29"/>
  <c r="R127" i="29"/>
  <c r="S127" i="29"/>
  <c r="T127" i="29"/>
  <c r="C128" i="29"/>
  <c r="D128" i="29"/>
  <c r="E128" i="29"/>
  <c r="F128" i="29"/>
  <c r="G128" i="29"/>
  <c r="H128" i="29"/>
  <c r="I128" i="29"/>
  <c r="J128" i="29"/>
  <c r="K128" i="29"/>
  <c r="L128" i="29"/>
  <c r="M128" i="29"/>
  <c r="N128" i="29"/>
  <c r="O128" i="29"/>
  <c r="P128" i="29"/>
  <c r="Q128" i="29"/>
  <c r="R128" i="29"/>
  <c r="S128" i="29"/>
  <c r="T128" i="29"/>
  <c r="C129" i="29"/>
  <c r="D129" i="29"/>
  <c r="E129" i="29"/>
  <c r="F129" i="29"/>
  <c r="G129" i="29"/>
  <c r="H129" i="29"/>
  <c r="I129" i="29"/>
  <c r="J129" i="29"/>
  <c r="K129" i="29"/>
  <c r="L129" i="29"/>
  <c r="M129" i="29"/>
  <c r="N129" i="29"/>
  <c r="O129" i="29"/>
  <c r="P129" i="29"/>
  <c r="Q129" i="29"/>
  <c r="R129" i="29"/>
  <c r="S129" i="29"/>
  <c r="T129" i="29"/>
  <c r="C130" i="29"/>
  <c r="D130" i="29"/>
  <c r="E130" i="29"/>
  <c r="F130" i="29"/>
  <c r="G130" i="29"/>
  <c r="H130" i="29"/>
  <c r="I130" i="29"/>
  <c r="J130" i="29"/>
  <c r="K130" i="29"/>
  <c r="L130" i="29"/>
  <c r="M130" i="29"/>
  <c r="N130" i="29"/>
  <c r="O130" i="29"/>
  <c r="P130" i="29"/>
  <c r="Q130" i="29"/>
  <c r="R130" i="29"/>
  <c r="S130" i="29"/>
  <c r="T130" i="29"/>
  <c r="C131" i="29"/>
  <c r="D131" i="29"/>
  <c r="E131" i="29"/>
  <c r="F131" i="29"/>
  <c r="G131" i="29"/>
  <c r="H131" i="29"/>
  <c r="I131" i="29"/>
  <c r="J131" i="29"/>
  <c r="K131" i="29"/>
  <c r="L131" i="29"/>
  <c r="M131" i="29"/>
  <c r="N131" i="29"/>
  <c r="O131" i="29"/>
  <c r="P131" i="29"/>
  <c r="Q131" i="29"/>
  <c r="R131" i="29"/>
  <c r="S131" i="29"/>
  <c r="T131" i="29"/>
  <c r="C132" i="29"/>
  <c r="D132" i="29"/>
  <c r="E132" i="29"/>
  <c r="F132" i="29"/>
  <c r="G132" i="29"/>
  <c r="H132" i="29"/>
  <c r="I132" i="29"/>
  <c r="J132" i="29"/>
  <c r="K132" i="29"/>
  <c r="L132" i="29"/>
  <c r="M132" i="29"/>
  <c r="N132" i="29"/>
  <c r="O132" i="29"/>
  <c r="P132" i="29"/>
  <c r="Q132" i="29"/>
  <c r="R132" i="29"/>
  <c r="S132" i="29"/>
  <c r="T132" i="29"/>
  <c r="C133" i="29"/>
  <c r="D133" i="29"/>
  <c r="E133" i="29"/>
  <c r="F133" i="29"/>
  <c r="G133" i="29"/>
  <c r="H133" i="29"/>
  <c r="I133" i="29"/>
  <c r="J133" i="29"/>
  <c r="K133" i="29"/>
  <c r="L133" i="29"/>
  <c r="M133" i="29"/>
  <c r="N133" i="29"/>
  <c r="O133" i="29"/>
  <c r="P133" i="29"/>
  <c r="Q133" i="29"/>
  <c r="R133" i="29"/>
  <c r="S133" i="29"/>
  <c r="T133" i="29"/>
  <c r="B121" i="29"/>
  <c r="B122" i="29"/>
  <c r="B123" i="29"/>
  <c r="B124" i="29"/>
  <c r="B125" i="29"/>
  <c r="B126" i="29"/>
  <c r="B127" i="29"/>
  <c r="B128" i="29"/>
  <c r="B129" i="29"/>
  <c r="B130" i="29"/>
  <c r="B131" i="29"/>
  <c r="B132" i="29"/>
  <c r="B133" i="29"/>
  <c r="B120" i="29"/>
  <c r="H35" i="52"/>
  <c r="J35" i="52"/>
  <c r="H36" i="52"/>
  <c r="K36" i="52"/>
  <c r="D359" i="52"/>
  <c r="D358" i="52"/>
  <c r="D357" i="52"/>
  <c r="D356" i="52"/>
  <c r="I228" i="52"/>
  <c r="M227" i="52" s="1"/>
  <c r="K221" i="52"/>
  <c r="H221" i="52"/>
  <c r="H220" i="52"/>
  <c r="K219" i="52"/>
  <c r="H219" i="52"/>
  <c r="L218" i="52"/>
  <c r="H218" i="52"/>
  <c r="K217" i="52"/>
  <c r="H217" i="52"/>
  <c r="H216" i="52"/>
  <c r="M215" i="52"/>
  <c r="H215" i="52"/>
  <c r="L214" i="52"/>
  <c r="H214" i="52"/>
  <c r="K213" i="52"/>
  <c r="H213" i="52"/>
  <c r="M212" i="52"/>
  <c r="H212" i="52"/>
  <c r="H211" i="52"/>
  <c r="L210" i="52"/>
  <c r="H210" i="52"/>
  <c r="K209" i="52"/>
  <c r="H209" i="52"/>
  <c r="M208" i="52"/>
  <c r="H208" i="52"/>
  <c r="M207" i="52"/>
  <c r="H207" i="52"/>
  <c r="L206" i="52"/>
  <c r="H206" i="52"/>
  <c r="K205" i="52"/>
  <c r="H205" i="52"/>
  <c r="M204" i="52"/>
  <c r="H204" i="52"/>
  <c r="H203" i="52"/>
  <c r="L202" i="52"/>
  <c r="H202" i="52"/>
  <c r="K201" i="52"/>
  <c r="H201" i="52"/>
  <c r="M200" i="52"/>
  <c r="H200" i="52"/>
  <c r="M199" i="52"/>
  <c r="H199" i="52"/>
  <c r="L198" i="52"/>
  <c r="H198" i="52"/>
  <c r="K197" i="52"/>
  <c r="H197" i="52"/>
  <c r="M196" i="52"/>
  <c r="H196" i="52"/>
  <c r="H195" i="52"/>
  <c r="L194" i="52"/>
  <c r="H194" i="52"/>
  <c r="K193" i="52"/>
  <c r="H193" i="52"/>
  <c r="M192" i="52"/>
  <c r="H192" i="52"/>
  <c r="M191" i="52"/>
  <c r="H191" i="52"/>
  <c r="L190" i="52"/>
  <c r="H190" i="52"/>
  <c r="H188" i="52"/>
  <c r="H159" i="52"/>
  <c r="H158" i="52"/>
  <c r="H157" i="52"/>
  <c r="H156" i="52"/>
  <c r="K155" i="52"/>
  <c r="H155" i="52"/>
  <c r="H154" i="52"/>
  <c r="H153" i="52"/>
  <c r="L152" i="52"/>
  <c r="H152" i="52"/>
  <c r="H151" i="52"/>
  <c r="J150" i="52"/>
  <c r="H150" i="52"/>
  <c r="H149" i="52"/>
  <c r="H148" i="52"/>
  <c r="K147" i="52"/>
  <c r="H147" i="52"/>
  <c r="I146" i="52"/>
  <c r="H146" i="52"/>
  <c r="I145" i="52"/>
  <c r="H145" i="52"/>
  <c r="I144" i="52"/>
  <c r="L144" i="52" s="1"/>
  <c r="H144" i="52"/>
  <c r="I143" i="52"/>
  <c r="H143" i="52"/>
  <c r="I142" i="52"/>
  <c r="J142" i="52" s="1"/>
  <c r="H142" i="52"/>
  <c r="I141" i="52"/>
  <c r="H141" i="52"/>
  <c r="I140" i="52"/>
  <c r="L140" i="52" s="1"/>
  <c r="H140" i="52"/>
  <c r="I139" i="52"/>
  <c r="K139" i="52" s="1"/>
  <c r="H139" i="52"/>
  <c r="I138" i="52"/>
  <c r="H138" i="52"/>
  <c r="I137" i="52"/>
  <c r="H137" i="52"/>
  <c r="I136" i="52"/>
  <c r="L136" i="52" s="1"/>
  <c r="H136" i="52"/>
  <c r="I135" i="52"/>
  <c r="H135" i="52"/>
  <c r="I134" i="52"/>
  <c r="J134" i="52" s="1"/>
  <c r="H134" i="52"/>
  <c r="I133" i="52"/>
  <c r="H133" i="52"/>
  <c r="I132" i="52"/>
  <c r="K132" i="52" s="1"/>
  <c r="H132" i="52"/>
  <c r="I131" i="52"/>
  <c r="K131" i="52" s="1"/>
  <c r="H131" i="52"/>
  <c r="I130" i="52"/>
  <c r="H129" i="52" s="1"/>
  <c r="K34" i="52"/>
  <c r="H34" i="52"/>
  <c r="L33" i="52"/>
  <c r="H33" i="52"/>
  <c r="K32" i="52"/>
  <c r="H32" i="52"/>
  <c r="H31" i="52"/>
  <c r="H30" i="52"/>
  <c r="L29" i="52"/>
  <c r="H29" i="52"/>
  <c r="K28" i="52"/>
  <c r="H28" i="52"/>
  <c r="H27" i="52"/>
  <c r="K26" i="52"/>
  <c r="H26" i="52"/>
  <c r="H25" i="52"/>
  <c r="K24" i="52"/>
  <c r="H24" i="52"/>
  <c r="H23" i="52"/>
  <c r="H22" i="52"/>
  <c r="H21" i="52"/>
  <c r="K20" i="52"/>
  <c r="H20" i="52"/>
  <c r="I19" i="52"/>
  <c r="H19" i="52"/>
  <c r="I18" i="52"/>
  <c r="H18" i="52"/>
  <c r="I17" i="52"/>
  <c r="J17" i="52" s="1"/>
  <c r="H17" i="52"/>
  <c r="I16" i="52"/>
  <c r="H16" i="52"/>
  <c r="I15" i="52"/>
  <c r="H15" i="52"/>
  <c r="I14" i="52"/>
  <c r="K14" i="52" s="1"/>
  <c r="H14" i="52"/>
  <c r="I13" i="52"/>
  <c r="J13" i="52" s="1"/>
  <c r="H13" i="52"/>
  <c r="I12" i="52"/>
  <c r="H12" i="52"/>
  <c r="I11" i="52"/>
  <c r="H11" i="52"/>
  <c r="I10" i="52"/>
  <c r="J10" i="52" s="1"/>
  <c r="H10" i="52"/>
  <c r="I9" i="52"/>
  <c r="J9" i="52" s="1"/>
  <c r="H9" i="52"/>
  <c r="I8" i="52"/>
  <c r="H8" i="52"/>
  <c r="I7" i="52"/>
  <c r="H7" i="52"/>
  <c r="I6" i="52"/>
  <c r="J6" i="52" s="1"/>
  <c r="H6" i="52"/>
  <c r="I5" i="52"/>
  <c r="J5" i="52" s="1"/>
  <c r="H5" i="52"/>
  <c r="I4" i="52"/>
  <c r="J3" i="52" s="1"/>
  <c r="T14" i="47"/>
  <c r="T2" i="47" s="1" a="1"/>
  <c r="T2" i="47" s="1"/>
  <c r="AC38" i="13"/>
  <c r="AC39" i="13"/>
  <c r="AC40" i="13"/>
  <c r="AC41" i="13"/>
  <c r="AC48" i="13"/>
  <c r="AC6" i="13" s="1"/>
  <c r="AC49" i="13"/>
  <c r="AC50" i="13"/>
  <c r="AC51" i="13"/>
  <c r="AC52" i="13"/>
  <c r="AC53" i="13"/>
  <c r="AC54" i="13"/>
  <c r="AC55" i="13"/>
  <c r="AC56" i="13"/>
  <c r="AC57" i="13"/>
  <c r="AC58" i="13"/>
  <c r="AC59" i="13"/>
  <c r="AC60" i="13"/>
  <c r="AC61" i="13"/>
  <c r="AC62" i="13"/>
  <c r="AC63" i="13"/>
  <c r="AC64" i="13"/>
  <c r="AC5" i="13" s="1"/>
  <c r="AB127" i="13"/>
  <c r="AB128" i="13"/>
  <c r="AB129" i="13"/>
  <c r="AB130" i="13"/>
  <c r="AB97" i="13"/>
  <c r="AB98" i="13"/>
  <c r="AB99" i="13"/>
  <c r="AB100" i="13"/>
  <c r="AB11" i="13"/>
  <c r="AB12" i="13"/>
  <c r="AC68" i="13" l="1"/>
  <c r="AC70" i="13"/>
  <c r="P17" i="29"/>
  <c r="P13" i="29"/>
  <c r="P9" i="29"/>
  <c r="P18" i="29"/>
  <c r="P14" i="29"/>
  <c r="P10" i="29"/>
  <c r="P6" i="29"/>
  <c r="P19" i="29"/>
  <c r="P15" i="29"/>
  <c r="P11" i="29"/>
  <c r="P7" i="29"/>
  <c r="P16" i="29"/>
  <c r="P12" i="29"/>
  <c r="P8" i="29"/>
  <c r="AC69" i="13"/>
  <c r="L223" i="52"/>
  <c r="J223" i="52"/>
  <c r="L222" i="52"/>
  <c r="K222" i="52"/>
  <c r="J38" i="52"/>
  <c r="L37" i="52"/>
  <c r="K37" i="52"/>
  <c r="L38" i="52"/>
  <c r="L36" i="52"/>
  <c r="J36" i="52"/>
  <c r="L35" i="52"/>
  <c r="K35" i="52"/>
  <c r="J219" i="52"/>
  <c r="J218" i="52"/>
  <c r="J203" i="52"/>
  <c r="J133" i="52"/>
  <c r="K218" i="52"/>
  <c r="M213" i="52"/>
  <c r="K199" i="52"/>
  <c r="J148" i="52"/>
  <c r="L204" i="52"/>
  <c r="K148" i="52"/>
  <c r="K144" i="52"/>
  <c r="L203" i="52"/>
  <c r="L192" i="52"/>
  <c r="L199" i="52"/>
  <c r="M217" i="52"/>
  <c r="K13" i="52"/>
  <c r="L17" i="52"/>
  <c r="L20" i="52"/>
  <c r="J144" i="52"/>
  <c r="K146" i="52"/>
  <c r="K207" i="52"/>
  <c r="K9" i="52"/>
  <c r="L15" i="52"/>
  <c r="L9" i="52"/>
  <c r="J21" i="52"/>
  <c r="L131" i="52"/>
  <c r="K21" i="52"/>
  <c r="L150" i="52"/>
  <c r="K156" i="52"/>
  <c r="K192" i="52"/>
  <c r="L31" i="52"/>
  <c r="J195" i="52"/>
  <c r="J201" i="52"/>
  <c r="L209" i="52"/>
  <c r="K17" i="52"/>
  <c r="L195" i="52"/>
  <c r="L201" i="52"/>
  <c r="M209" i="52"/>
  <c r="M218" i="52"/>
  <c r="M194" i="52"/>
  <c r="L219" i="52"/>
  <c r="K141" i="52"/>
  <c r="J145" i="52"/>
  <c r="L146" i="52"/>
  <c r="J191" i="52"/>
  <c r="K195" i="52"/>
  <c r="M219" i="52"/>
  <c r="L141" i="52"/>
  <c r="K145" i="52"/>
  <c r="L191" i="52"/>
  <c r="L23" i="52"/>
  <c r="L28" i="52"/>
  <c r="L145" i="52"/>
  <c r="L149" i="52"/>
  <c r="J190" i="52"/>
  <c r="M195" i="52"/>
  <c r="M202" i="52"/>
  <c r="L207" i="52"/>
  <c r="L19" i="52"/>
  <c r="L21" i="52"/>
  <c r="J33" i="52"/>
  <c r="K152" i="52"/>
  <c r="K190" i="52"/>
  <c r="K194" i="52"/>
  <c r="K33" i="52"/>
  <c r="M190" i="52"/>
  <c r="L213" i="52"/>
  <c r="L24" i="52"/>
  <c r="J131" i="52"/>
  <c r="J199" i="52"/>
  <c r="K15" i="52"/>
  <c r="K11" i="52"/>
  <c r="L13" i="52"/>
  <c r="K133" i="52"/>
  <c r="K135" i="52"/>
  <c r="J137" i="52"/>
  <c r="L143" i="52"/>
  <c r="L148" i="52"/>
  <c r="J153" i="52"/>
  <c r="K154" i="52"/>
  <c r="L156" i="52"/>
  <c r="K191" i="52"/>
  <c r="K196" i="52"/>
  <c r="K198" i="52"/>
  <c r="M201" i="52"/>
  <c r="K203" i="52"/>
  <c r="M206" i="52"/>
  <c r="L11" i="52"/>
  <c r="L133" i="52"/>
  <c r="L135" i="52"/>
  <c r="K137" i="52"/>
  <c r="K153" i="52"/>
  <c r="L154" i="52"/>
  <c r="L196" i="52"/>
  <c r="M198" i="52"/>
  <c r="K7" i="52"/>
  <c r="J25" i="52"/>
  <c r="L137" i="52"/>
  <c r="L139" i="52"/>
  <c r="L153" i="52"/>
  <c r="L200" i="52"/>
  <c r="M203" i="52"/>
  <c r="J205" i="52"/>
  <c r="J211" i="52"/>
  <c r="J215" i="52"/>
  <c r="K5" i="52"/>
  <c r="L7" i="52"/>
  <c r="K25" i="52"/>
  <c r="L27" i="52"/>
  <c r="J29" i="52"/>
  <c r="L32" i="52"/>
  <c r="L132" i="52"/>
  <c r="K150" i="52"/>
  <c r="L205" i="52"/>
  <c r="J207" i="52"/>
  <c r="K211" i="52"/>
  <c r="K215" i="52"/>
  <c r="M221" i="52"/>
  <c r="L5" i="52"/>
  <c r="L25" i="52"/>
  <c r="K29" i="52"/>
  <c r="M205" i="52"/>
  <c r="L211" i="52"/>
  <c r="L215" i="52"/>
  <c r="J146" i="52"/>
  <c r="M211" i="52"/>
  <c r="J14" i="52"/>
  <c r="J18" i="52"/>
  <c r="K142" i="52"/>
  <c r="J155" i="52"/>
  <c r="K6" i="52"/>
  <c r="K10" i="52"/>
  <c r="K18" i="52"/>
  <c r="J19" i="52"/>
  <c r="K138" i="52"/>
  <c r="L142" i="52"/>
  <c r="J143" i="52"/>
  <c r="J147" i="52"/>
  <c r="J202" i="52"/>
  <c r="J221" i="52"/>
  <c r="L6" i="52"/>
  <c r="J7" i="52"/>
  <c r="L10" i="52"/>
  <c r="J11" i="52"/>
  <c r="L14" i="52"/>
  <c r="J15" i="52"/>
  <c r="L18" i="52"/>
  <c r="K19" i="52"/>
  <c r="J20" i="52"/>
  <c r="L26" i="52"/>
  <c r="K27" i="52"/>
  <c r="J28" i="52"/>
  <c r="L34" i="52"/>
  <c r="L134" i="52"/>
  <c r="J135" i="52"/>
  <c r="L138" i="52"/>
  <c r="J139" i="52"/>
  <c r="K143" i="52"/>
  <c r="L147" i="52"/>
  <c r="L151" i="52"/>
  <c r="J152" i="52"/>
  <c r="J156" i="52"/>
  <c r="J194" i="52"/>
  <c r="J198" i="52"/>
  <c r="K202" i="52"/>
  <c r="K206" i="52"/>
  <c r="J209" i="52"/>
  <c r="M210" i="52"/>
  <c r="J213" i="52"/>
  <c r="M214" i="52"/>
  <c r="L217" i="52"/>
  <c r="L221" i="52"/>
  <c r="J216" i="52"/>
  <c r="J220" i="52"/>
  <c r="J8" i="52"/>
  <c r="J12" i="52"/>
  <c r="J30" i="52"/>
  <c r="J140" i="52"/>
  <c r="J157" i="52"/>
  <c r="J158" i="52"/>
  <c r="K159" i="52"/>
  <c r="J193" i="52"/>
  <c r="J197" i="52"/>
  <c r="J208" i="52"/>
  <c r="J212" i="52"/>
  <c r="K216" i="52"/>
  <c r="K220" i="52"/>
  <c r="J22" i="52"/>
  <c r="J136" i="52"/>
  <c r="K8" i="52"/>
  <c r="K12" i="52"/>
  <c r="K16" i="52"/>
  <c r="K22" i="52"/>
  <c r="J23" i="52"/>
  <c r="K140" i="52"/>
  <c r="J149" i="52"/>
  <c r="J159" i="52"/>
  <c r="L197" i="52"/>
  <c r="K208" i="52"/>
  <c r="J16" i="52"/>
  <c r="K30" i="52"/>
  <c r="J31" i="52"/>
  <c r="J132" i="52"/>
  <c r="K136" i="52"/>
  <c r="K157" i="52"/>
  <c r="K158" i="52"/>
  <c r="L193" i="52"/>
  <c r="J200" i="52"/>
  <c r="J204" i="52"/>
  <c r="K212" i="52"/>
  <c r="L216" i="52"/>
  <c r="L220" i="52"/>
  <c r="L8" i="52"/>
  <c r="L12" i="52"/>
  <c r="L16" i="52"/>
  <c r="L22" i="52"/>
  <c r="K23" i="52"/>
  <c r="J24" i="52"/>
  <c r="L30" i="52"/>
  <c r="K31" i="52"/>
  <c r="J32" i="52"/>
  <c r="J141" i="52"/>
  <c r="K149" i="52"/>
  <c r="J154" i="52"/>
  <c r="L157" i="52"/>
  <c r="L158" i="52"/>
  <c r="L159" i="52"/>
  <c r="J192" i="52"/>
  <c r="M193" i="52"/>
  <c r="J196" i="52"/>
  <c r="M197" i="52"/>
  <c r="K200" i="52"/>
  <c r="K204" i="52"/>
  <c r="L208" i="52"/>
  <c r="L212" i="52"/>
  <c r="M216" i="52"/>
  <c r="M220" i="52"/>
  <c r="J34" i="52"/>
  <c r="J138" i="52"/>
  <c r="J210" i="52"/>
  <c r="J214" i="52"/>
  <c r="J26" i="52"/>
  <c r="J151" i="52"/>
  <c r="J27" i="52"/>
  <c r="K134" i="52"/>
  <c r="K151" i="52"/>
  <c r="L155" i="52"/>
  <c r="J206" i="52"/>
  <c r="K210" i="52"/>
  <c r="K214" i="52"/>
  <c r="J217" i="52"/>
  <c r="AC67" i="13"/>
  <c r="AF12" i="41" a="1"/>
  <c r="AF12" i="41" s="1"/>
  <c r="AF13" i="41" a="1"/>
  <c r="AF13" i="41" s="1"/>
  <c r="AF14" i="41" a="1"/>
  <c r="AF14" i="41" s="1"/>
  <c r="AF101" i="41"/>
  <c r="AF102" i="41"/>
  <c r="AF103" i="41"/>
  <c r="AF104" i="41"/>
  <c r="AF105" i="41"/>
  <c r="AF106" i="41"/>
  <c r="AF107" i="41"/>
  <c r="AF108" i="41"/>
  <c r="AF109" i="41"/>
  <c r="AF110" i="41"/>
  <c r="AF111" i="41"/>
  <c r="AF112" i="41"/>
  <c r="AF113" i="41"/>
  <c r="AF114" i="41"/>
  <c r="AF115" i="41"/>
  <c r="AF116" i="41"/>
  <c r="AF117" i="41"/>
  <c r="AF118" i="41"/>
  <c r="AF119" i="41"/>
  <c r="AF127" i="41"/>
  <c r="AF128" i="41"/>
  <c r="AF129" i="41"/>
  <c r="AF130" i="41"/>
  <c r="AF131" i="41"/>
  <c r="AF132" i="41"/>
  <c r="AF133" i="41"/>
  <c r="AF134" i="41"/>
  <c r="AF135" i="41"/>
  <c r="AF136" i="41"/>
  <c r="AF137" i="41"/>
  <c r="AF138" i="41"/>
  <c r="AF139" i="41"/>
  <c r="AF140" i="41"/>
  <c r="AF141" i="41"/>
  <c r="AF142" i="41"/>
  <c r="AF143" i="41"/>
  <c r="AF144" i="41"/>
  <c r="AF145" i="41"/>
  <c r="AF153" i="41"/>
  <c r="AF154" i="41"/>
  <c r="AF155" i="41"/>
  <c r="AF156" i="41"/>
  <c r="AF157" i="41"/>
  <c r="AF158" i="41"/>
  <c r="AF159" i="41"/>
  <c r="AF160" i="41"/>
  <c r="AF161" i="41"/>
  <c r="AF162" i="41"/>
  <c r="AF163" i="41"/>
  <c r="AF164" i="41"/>
  <c r="AF165" i="41"/>
  <c r="AF166" i="41"/>
  <c r="AF167" i="41"/>
  <c r="AF168" i="41"/>
  <c r="AF169" i="41"/>
  <c r="AF170" i="41"/>
  <c r="AF171" i="41"/>
  <c r="AF175" i="41"/>
  <c r="AF174" i="41"/>
  <c r="AF173" i="41"/>
  <c r="AF172" i="41"/>
  <c r="AF149" i="41"/>
  <c r="AF148" i="41"/>
  <c r="AF147" i="41"/>
  <c r="AF146" i="41"/>
  <c r="AF123" i="41"/>
  <c r="AF122" i="41"/>
  <c r="AF121" i="41"/>
  <c r="AF120" i="41"/>
  <c r="AF9" i="42" a="1"/>
  <c r="AF9" i="42" s="1"/>
  <c r="AF10" i="42" s="1"/>
  <c r="AF11" i="42"/>
  <c r="AF13" i="42" a="1"/>
  <c r="AF13" i="42" s="1"/>
  <c r="AF14" i="42" a="1"/>
  <c r="AF14" i="42" s="1"/>
  <c r="AF15" i="42" a="1"/>
  <c r="AF15" i="42" s="1"/>
  <c r="AF16" i="42" a="1"/>
  <c r="AF16" i="42" s="1"/>
  <c r="BU6" i="47"/>
  <c r="BU5" i="47" s="1"/>
  <c r="A262" i="87" s="1"/>
  <c r="BS6" i="47"/>
  <c r="BS5" i="47" s="1"/>
  <c r="A260" i="87" s="1"/>
  <c r="BQ3" i="47" a="1"/>
  <c r="BQ3" i="47" s="1"/>
  <c r="A258" i="87" s="1"/>
  <c r="BR14" i="47"/>
  <c r="BR12" i="47"/>
  <c r="BS12" i="47" s="1"/>
  <c r="BT12" i="47" s="1"/>
  <c r="BR11" i="47"/>
  <c r="BS11" i="47" s="1"/>
  <c r="BT11" i="47" s="1"/>
  <c r="BR10" i="47"/>
  <c r="BU10" i="47" s="1"/>
  <c r="BV10" i="47" s="1"/>
  <c r="BR9" i="47"/>
  <c r="BU9" i="47" s="1"/>
  <c r="BV9" i="47" s="1"/>
  <c r="BR8" i="47"/>
  <c r="BS8" i="47" s="1"/>
  <c r="BT8" i="47" s="1"/>
  <c r="BR7" i="47"/>
  <c r="B258" i="87" s="1"/>
  <c r="A2" i="47" a="1"/>
  <c r="A2" i="47" s="1"/>
  <c r="BR13" i="47"/>
  <c r="C14" i="47"/>
  <c r="C2" i="47" s="1" a="1"/>
  <c r="C2" i="47" s="1"/>
  <c r="D14" i="47"/>
  <c r="D2" i="47" s="1" a="1"/>
  <c r="D2" i="47" s="1"/>
  <c r="E14" i="47"/>
  <c r="E2" i="47" s="1" a="1"/>
  <c r="E2" i="47" s="1"/>
  <c r="F14" i="47"/>
  <c r="F2" i="47" s="1" a="1"/>
  <c r="F2" i="47" s="1"/>
  <c r="G14" i="47"/>
  <c r="G2" i="47" s="1" a="1"/>
  <c r="G2" i="47" s="1"/>
  <c r="H14" i="47"/>
  <c r="H2" i="47" s="1" a="1"/>
  <c r="H2" i="47" s="1"/>
  <c r="I14" i="47"/>
  <c r="I2" i="47" s="1" a="1"/>
  <c r="I2" i="47" s="1"/>
  <c r="J14" i="47"/>
  <c r="J2" i="47" s="1" a="1"/>
  <c r="J2" i="47" s="1"/>
  <c r="K14" i="47"/>
  <c r="K2" i="47" s="1" a="1"/>
  <c r="K2" i="47" s="1"/>
  <c r="L14" i="47"/>
  <c r="L2" i="47" s="1" a="1"/>
  <c r="L2" i="47" s="1"/>
  <c r="M14" i="47"/>
  <c r="M2" i="47" s="1" a="1"/>
  <c r="M2" i="47" s="1"/>
  <c r="N14" i="47"/>
  <c r="N2" i="47" s="1" a="1"/>
  <c r="N2" i="47" s="1"/>
  <c r="O14" i="47"/>
  <c r="O2" i="47" s="1" a="1"/>
  <c r="O2" i="47" s="1"/>
  <c r="P14" i="47"/>
  <c r="P2" i="47" s="1" a="1"/>
  <c r="P2" i="47" s="1"/>
  <c r="Q14" i="47"/>
  <c r="Q2" i="47" s="1" a="1"/>
  <c r="Q2" i="47" s="1"/>
  <c r="R14" i="47"/>
  <c r="R2" i="47" s="1" a="1"/>
  <c r="R2" i="47" s="1"/>
  <c r="S14" i="47"/>
  <c r="S2" i="47" s="1" a="1"/>
  <c r="S2" i="47" s="1"/>
  <c r="B14" i="47"/>
  <c r="B2" i="47" s="1" a="1"/>
  <c r="B2" i="47" s="1"/>
  <c r="BR2" i="47" l="1"/>
  <c r="AF18" i="41" a="1"/>
  <c r="AF18" i="41" s="1"/>
  <c r="AF17" i="41" a="1"/>
  <c r="AF17" i="41" s="1"/>
  <c r="AF16" i="41" a="1"/>
  <c r="AF16" i="41" s="1"/>
  <c r="BU14" i="47"/>
  <c r="BV14" i="47" s="1"/>
  <c r="BR3" i="47" a="1"/>
  <c r="BR3" i="47" s="1"/>
  <c r="B259" i="87" s="1"/>
  <c r="BU8" i="47"/>
  <c r="BV8" i="47" s="1"/>
  <c r="BU11" i="47"/>
  <c r="BV11" i="47" s="1"/>
  <c r="BS9" i="47"/>
  <c r="BU12" i="47"/>
  <c r="BV12" i="47" s="1"/>
  <c r="BS13" i="47"/>
  <c r="BT13" i="47" s="1"/>
  <c r="BU13" i="47"/>
  <c r="BV13" i="47" s="1"/>
  <c r="BS10" i="47"/>
  <c r="BT10" i="47" s="1"/>
  <c r="BS14" i="47"/>
  <c r="BT14" i="47" s="1"/>
  <c r="H1" i="42"/>
  <c r="H5" i="42" a="1"/>
  <c r="H5" i="42" s="1"/>
  <c r="H4" i="42" a="1"/>
  <c r="H4" i="42" s="1"/>
  <c r="H3" i="42" a="1"/>
  <c r="H3" i="42" s="1"/>
  <c r="H7" i="41" a="1"/>
  <c r="H7" i="41" s="1"/>
  <c r="H6" i="41" a="1"/>
  <c r="H6" i="41" s="1"/>
  <c r="H5" i="41" a="1"/>
  <c r="H5" i="41" s="1"/>
  <c r="H3" i="41"/>
  <c r="BV3" i="47" l="1" a="1"/>
  <c r="BV3" i="47" s="1"/>
  <c r="B263" i="87" s="1"/>
  <c r="BU3" i="47" a="1"/>
  <c r="BU3" i="47" s="1"/>
  <c r="B262" i="87" s="1"/>
  <c r="BT9" i="47"/>
  <c r="BT3" i="47" s="1" a="1"/>
  <c r="BT3" i="47" s="1"/>
  <c r="B261" i="87" s="1"/>
  <c r="BS3" i="47" a="1"/>
  <c r="BS3" i="47" s="1"/>
  <c r="B260" i="87" s="1"/>
  <c r="AA127" i="13"/>
  <c r="AA128" i="13"/>
  <c r="AA129" i="13"/>
  <c r="AA130" i="13"/>
  <c r="AA97" i="13"/>
  <c r="AA98" i="13"/>
  <c r="AA99" i="13"/>
  <c r="AA100" i="13"/>
  <c r="AA11" i="13"/>
  <c r="AA12" i="13"/>
  <c r="AB48" i="13"/>
  <c r="AB6" i="13" s="1"/>
  <c r="AB49" i="13"/>
  <c r="AB50" i="13"/>
  <c r="AB51" i="13"/>
  <c r="AB52" i="13"/>
  <c r="AB53" i="13"/>
  <c r="AB54" i="13"/>
  <c r="AB55" i="13"/>
  <c r="AB56" i="13"/>
  <c r="AB57" i="13"/>
  <c r="AB58" i="13"/>
  <c r="AB59" i="13"/>
  <c r="AB60" i="13"/>
  <c r="AB61" i="13"/>
  <c r="AB62" i="13"/>
  <c r="AB63" i="13"/>
  <c r="AB64" i="13"/>
  <c r="AB5" i="13" s="1"/>
  <c r="AB38" i="13"/>
  <c r="AB39" i="13"/>
  <c r="AB40" i="13"/>
  <c r="AB41" i="13"/>
  <c r="AB68" i="13" l="1"/>
  <c r="AB70" i="13"/>
  <c r="AB67" i="13"/>
  <c r="AB69" i="13"/>
  <c r="AE9" i="42" a="1"/>
  <c r="AE9" i="42" s="1"/>
  <c r="AE10" i="42" s="1"/>
  <c r="AE11" i="42"/>
  <c r="AE13" i="42" a="1"/>
  <c r="AE13" i="42" s="1"/>
  <c r="AE14" i="42" a="1"/>
  <c r="AE14" i="42" s="1"/>
  <c r="AE15" i="42" a="1"/>
  <c r="AE15" i="42" s="1"/>
  <c r="AE16" i="42" a="1"/>
  <c r="AE16" i="42" s="1"/>
  <c r="AE12" i="41" a="1"/>
  <c r="AE12" i="41" s="1"/>
  <c r="AE13" i="41" a="1"/>
  <c r="AE13" i="41" s="1"/>
  <c r="AE14" i="41" a="1"/>
  <c r="AE14" i="41" s="1"/>
  <c r="AE101" i="41"/>
  <c r="AE102" i="41"/>
  <c r="AE103" i="41"/>
  <c r="AE104" i="41"/>
  <c r="AE105" i="41"/>
  <c r="AE106" i="41"/>
  <c r="AE107" i="41"/>
  <c r="AE108" i="41"/>
  <c r="AE109" i="41"/>
  <c r="AE110" i="41"/>
  <c r="AE111" i="41"/>
  <c r="AE112" i="41"/>
  <c r="AE113" i="41"/>
  <c r="AE114" i="41"/>
  <c r="AE115" i="41"/>
  <c r="AE116" i="41"/>
  <c r="AE117" i="41"/>
  <c r="AE118" i="41"/>
  <c r="AE119" i="41"/>
  <c r="AE127" i="41"/>
  <c r="AE128" i="41"/>
  <c r="AE129" i="41"/>
  <c r="AE130" i="41"/>
  <c r="AE131" i="41"/>
  <c r="AE132" i="41"/>
  <c r="AE133" i="41"/>
  <c r="AE134" i="41"/>
  <c r="AE135" i="41"/>
  <c r="AE136" i="41"/>
  <c r="AE137" i="41"/>
  <c r="AE138" i="41"/>
  <c r="AE139" i="41"/>
  <c r="AE140" i="41"/>
  <c r="AE141" i="41"/>
  <c r="AE142" i="41"/>
  <c r="AE143" i="41"/>
  <c r="AE144" i="41"/>
  <c r="AE145" i="41"/>
  <c r="AE153" i="41"/>
  <c r="AE154" i="41"/>
  <c r="AE155" i="41"/>
  <c r="AE156" i="41"/>
  <c r="AE157" i="41"/>
  <c r="AE158" i="41"/>
  <c r="AE159" i="41"/>
  <c r="AE160" i="41"/>
  <c r="AE161" i="41"/>
  <c r="AE162" i="41"/>
  <c r="AE163" i="41"/>
  <c r="AE164" i="41"/>
  <c r="AE165" i="41"/>
  <c r="AE166" i="41"/>
  <c r="AE167" i="41"/>
  <c r="AE168" i="41"/>
  <c r="AE169" i="41"/>
  <c r="AE170" i="41"/>
  <c r="AE171" i="41"/>
  <c r="AE175" i="41"/>
  <c r="AE174" i="41"/>
  <c r="AE173" i="41"/>
  <c r="AE172" i="41"/>
  <c r="AE149" i="41"/>
  <c r="AE148" i="41"/>
  <c r="AE147" i="41"/>
  <c r="AE146" i="41"/>
  <c r="AE123" i="41"/>
  <c r="AE122" i="41"/>
  <c r="AE121" i="41"/>
  <c r="AE120" i="41"/>
  <c r="AE16" i="41" l="1" a="1"/>
  <c r="AE16" i="41" s="1"/>
  <c r="AE18" i="41" a="1"/>
  <c r="AE18" i="41" s="1"/>
  <c r="AE17" i="41" a="1"/>
  <c r="AE17" i="41" s="1"/>
  <c r="R3" i="16"/>
  <c r="R4" i="16"/>
  <c r="R5" i="16"/>
  <c r="R6" i="16"/>
  <c r="R7" i="16"/>
  <c r="R8" i="16"/>
  <c r="AA38" i="13"/>
  <c r="AA39" i="13"/>
  <c r="AA40" i="13"/>
  <c r="AA41" i="13"/>
  <c r="Z127" i="13"/>
  <c r="Z128" i="13"/>
  <c r="Z129" i="13"/>
  <c r="Z130" i="13"/>
  <c r="Z97" i="13"/>
  <c r="Z98" i="13"/>
  <c r="Z99" i="13"/>
  <c r="Z100" i="13"/>
  <c r="AA48" i="13"/>
  <c r="AA6" i="13" s="1"/>
  <c r="AA49" i="13"/>
  <c r="AA50" i="13"/>
  <c r="AA51" i="13"/>
  <c r="AA52" i="13"/>
  <c r="AA53" i="13"/>
  <c r="AA54" i="13"/>
  <c r="AA55" i="13"/>
  <c r="AA56" i="13"/>
  <c r="AA57" i="13"/>
  <c r="AA58" i="13"/>
  <c r="AA59" i="13"/>
  <c r="AA60" i="13"/>
  <c r="AA61" i="13"/>
  <c r="AA62" i="13"/>
  <c r="AA63" i="13"/>
  <c r="AA64" i="13"/>
  <c r="AA5" i="13" s="1"/>
  <c r="Z11" i="13"/>
  <c r="Z12" i="13"/>
  <c r="AD174" i="41"/>
  <c r="AD173" i="41"/>
  <c r="AD149" i="41"/>
  <c r="AD148" i="41"/>
  <c r="AD147" i="41"/>
  <c r="AD146" i="41"/>
  <c r="AD123" i="41"/>
  <c r="AD122" i="41"/>
  <c r="AD121" i="41"/>
  <c r="AD120" i="41"/>
  <c r="AD101" i="41"/>
  <c r="AD102" i="41"/>
  <c r="AD103" i="41"/>
  <c r="AD104" i="41"/>
  <c r="AD105" i="41"/>
  <c r="AD106" i="41"/>
  <c r="AD107" i="41"/>
  <c r="AD108" i="41"/>
  <c r="AD109" i="41"/>
  <c r="AD110" i="41"/>
  <c r="AD111" i="41"/>
  <c r="AD112" i="41"/>
  <c r="AD113" i="41"/>
  <c r="AD114" i="41"/>
  <c r="AD115" i="41"/>
  <c r="AD116" i="41"/>
  <c r="AD117" i="41"/>
  <c r="AD118" i="41"/>
  <c r="AD119" i="41"/>
  <c r="AD127" i="41"/>
  <c r="AD128" i="41"/>
  <c r="AD129" i="41"/>
  <c r="AD130" i="41"/>
  <c r="AD131" i="41"/>
  <c r="AD132" i="41"/>
  <c r="AD133" i="41"/>
  <c r="AD134" i="41"/>
  <c r="AD135" i="41"/>
  <c r="AD136" i="41"/>
  <c r="AD137" i="41"/>
  <c r="AD138" i="41"/>
  <c r="AD139" i="41"/>
  <c r="AD140" i="41"/>
  <c r="AD141" i="41"/>
  <c r="AD142" i="41"/>
  <c r="AD143" i="41"/>
  <c r="AD144" i="41"/>
  <c r="AD145" i="41"/>
  <c r="AD153" i="41"/>
  <c r="AD154" i="41"/>
  <c r="AD155" i="41"/>
  <c r="AD156" i="41"/>
  <c r="AD157" i="41"/>
  <c r="AD158" i="41"/>
  <c r="AD159" i="41"/>
  <c r="AD160" i="41"/>
  <c r="AD161" i="41"/>
  <c r="AD162" i="41"/>
  <c r="AD163" i="41"/>
  <c r="AD164" i="41"/>
  <c r="AD165" i="41"/>
  <c r="AD166" i="41"/>
  <c r="AD167" i="41"/>
  <c r="AD168" i="41"/>
  <c r="AD169" i="41"/>
  <c r="AD170" i="41"/>
  <c r="AD171" i="41"/>
  <c r="AD172" i="41"/>
  <c r="AD175" i="41"/>
  <c r="AD12" i="41" a="1"/>
  <c r="AD12" i="41" s="1"/>
  <c r="AD13" i="41" a="1"/>
  <c r="AD13" i="41" s="1"/>
  <c r="AD14" i="41" a="1"/>
  <c r="AD14" i="41" s="1"/>
  <c r="AD9" i="42" a="1"/>
  <c r="AD9" i="42" s="1"/>
  <c r="AD10" i="42" s="1"/>
  <c r="AD11" i="42"/>
  <c r="AD13" i="42" a="1"/>
  <c r="AD13" i="42" s="1"/>
  <c r="AD14" i="42" a="1"/>
  <c r="AD14" i="42" s="1"/>
  <c r="AD15" i="42" a="1"/>
  <c r="AD15" i="42" s="1"/>
  <c r="AD16" i="42" a="1"/>
  <c r="AD16" i="42" s="1"/>
  <c r="AD17" i="41" l="1" a="1"/>
  <c r="AD17" i="41" s="1"/>
  <c r="AD16" i="41" a="1"/>
  <c r="AD16" i="41" s="1"/>
  <c r="AD18" i="41" a="1"/>
  <c r="AD18" i="41" s="1"/>
  <c r="AA70" i="13"/>
  <c r="AA68" i="13"/>
  <c r="AA69" i="13"/>
  <c r="AA67" i="13"/>
  <c r="AC175" i="41"/>
  <c r="AC174" i="41"/>
  <c r="AC173" i="41"/>
  <c r="AC172" i="41"/>
  <c r="AC149" i="41"/>
  <c r="AC148" i="41"/>
  <c r="AC147" i="41"/>
  <c r="AC146" i="41"/>
  <c r="AC122" i="41"/>
  <c r="AC120" i="41"/>
  <c r="AC153" i="41"/>
  <c r="AC154" i="41"/>
  <c r="AC155" i="41"/>
  <c r="AC156" i="41"/>
  <c r="AC157" i="41"/>
  <c r="AC158" i="41"/>
  <c r="AC159" i="41"/>
  <c r="AC160" i="41"/>
  <c r="AC161" i="41"/>
  <c r="AC162" i="41"/>
  <c r="AC163" i="41"/>
  <c r="AC164" i="41"/>
  <c r="AC165" i="41"/>
  <c r="AC166" i="41"/>
  <c r="AC167" i="41"/>
  <c r="AC168" i="41"/>
  <c r="AC169" i="41"/>
  <c r="AC170" i="41"/>
  <c r="AC171" i="41"/>
  <c r="AC127" i="41"/>
  <c r="AC128" i="41"/>
  <c r="AC129" i="41"/>
  <c r="AC130" i="41"/>
  <c r="AC131" i="41"/>
  <c r="AC132" i="41"/>
  <c r="AC133" i="41"/>
  <c r="AC134" i="41"/>
  <c r="AC135" i="41"/>
  <c r="AC136" i="41"/>
  <c r="AC137" i="41"/>
  <c r="AC138" i="41"/>
  <c r="AC139" i="41"/>
  <c r="AC140" i="41"/>
  <c r="AC141" i="41"/>
  <c r="AC142" i="41"/>
  <c r="AC143" i="41"/>
  <c r="AC144" i="41"/>
  <c r="AC145" i="41"/>
  <c r="AC101" i="41"/>
  <c r="AC102" i="41"/>
  <c r="AC103" i="41"/>
  <c r="AC104" i="41"/>
  <c r="AC105" i="41"/>
  <c r="AC106" i="41"/>
  <c r="AC107" i="41"/>
  <c r="AC108" i="41"/>
  <c r="AC109" i="41"/>
  <c r="AC110" i="41"/>
  <c r="AC111" i="41"/>
  <c r="AC112" i="41"/>
  <c r="AC113" i="41"/>
  <c r="AC114" i="41"/>
  <c r="AC115" i="41"/>
  <c r="AC116" i="41"/>
  <c r="AC117" i="41"/>
  <c r="AC118" i="41"/>
  <c r="AC119" i="41"/>
  <c r="AC121" i="41"/>
  <c r="AC123" i="41"/>
  <c r="AC12" i="41" a="1"/>
  <c r="AC12" i="41" s="1"/>
  <c r="AC13" i="41" a="1"/>
  <c r="AC13" i="41" s="1"/>
  <c r="AC14" i="41" a="1"/>
  <c r="AC14" i="41" s="1"/>
  <c r="AC9" i="42" a="1"/>
  <c r="AC9" i="42" s="1"/>
  <c r="AC10" i="42" s="1"/>
  <c r="AC11" i="42"/>
  <c r="AC13" i="42" a="1"/>
  <c r="AC13" i="42" s="1"/>
  <c r="AC14" i="42" a="1"/>
  <c r="AC14" i="42" s="1"/>
  <c r="AC15" i="42" a="1"/>
  <c r="AC15" i="42" s="1"/>
  <c r="AC16" i="42" a="1"/>
  <c r="AC16" i="42" s="1"/>
  <c r="X127" i="13"/>
  <c r="Y127" i="13"/>
  <c r="X128" i="13"/>
  <c r="Y128" i="13"/>
  <c r="X129" i="13"/>
  <c r="Y129" i="13"/>
  <c r="X130" i="13"/>
  <c r="Y130" i="13"/>
  <c r="Y97" i="13"/>
  <c r="Y98" i="13"/>
  <c r="Y99" i="13"/>
  <c r="Y100" i="13"/>
  <c r="Y11" i="13"/>
  <c r="Y12" i="13"/>
  <c r="Z48" i="13"/>
  <c r="Z6" i="13" s="1"/>
  <c r="Z49" i="13"/>
  <c r="Z50" i="13"/>
  <c r="Z51" i="13"/>
  <c r="Z52" i="13"/>
  <c r="Z53" i="13"/>
  <c r="Z54" i="13"/>
  <c r="Z55" i="13"/>
  <c r="Z56" i="13"/>
  <c r="Z57" i="13"/>
  <c r="Z58" i="13"/>
  <c r="Z59" i="13"/>
  <c r="Z60" i="13"/>
  <c r="Z61" i="13"/>
  <c r="Z62" i="13"/>
  <c r="Z63" i="13"/>
  <c r="Z64" i="13"/>
  <c r="Z5" i="13" s="1"/>
  <c r="Z38" i="13"/>
  <c r="Z39" i="13"/>
  <c r="Z40" i="13"/>
  <c r="Z41" i="13"/>
  <c r="AC18" i="41" l="1" a="1"/>
  <c r="AC18" i="41" s="1"/>
  <c r="AC17" i="41" a="1"/>
  <c r="AC17" i="41" s="1"/>
  <c r="AC16" i="41" a="1"/>
  <c r="AC16" i="41" s="1"/>
  <c r="Z68" i="13"/>
  <c r="Z70" i="13"/>
  <c r="Z69" i="13"/>
  <c r="Z67" i="13"/>
  <c r="X11" i="13" l="1"/>
  <c r="X12" i="13"/>
  <c r="X33" i="13"/>
  <c r="W92" i="13"/>
  <c r="W122" i="13"/>
  <c r="X97" i="13"/>
  <c r="X98" i="13"/>
  <c r="X99" i="13"/>
  <c r="X100" i="13"/>
  <c r="Y48" i="13"/>
  <c r="Y6" i="13" s="1"/>
  <c r="Y49" i="13"/>
  <c r="Y50" i="13"/>
  <c r="Y51" i="13"/>
  <c r="Y52" i="13"/>
  <c r="Y53" i="13"/>
  <c r="Y54" i="13"/>
  <c r="Y55" i="13"/>
  <c r="Y56" i="13"/>
  <c r="Y57" i="13"/>
  <c r="Y58" i="13"/>
  <c r="Y59" i="13"/>
  <c r="Y60" i="13"/>
  <c r="Y61" i="13"/>
  <c r="Y62" i="13"/>
  <c r="Y63" i="13"/>
  <c r="Y64" i="13"/>
  <c r="Y5" i="13" s="1"/>
  <c r="Y38" i="13"/>
  <c r="Y39" i="13"/>
  <c r="Y40" i="13"/>
  <c r="Y41" i="13"/>
  <c r="AB12" i="41" a="1"/>
  <c r="AB12" i="41" s="1"/>
  <c r="AB13" i="41" a="1"/>
  <c r="AB13" i="41" s="1"/>
  <c r="AB14" i="41" a="1"/>
  <c r="AB14" i="41" s="1"/>
  <c r="AB175" i="41"/>
  <c r="AB174" i="41"/>
  <c r="AB173" i="41"/>
  <c r="AB172" i="41"/>
  <c r="AB149" i="41"/>
  <c r="AB148" i="41"/>
  <c r="AB147" i="41"/>
  <c r="AB146" i="41"/>
  <c r="AB123" i="41"/>
  <c r="AB122" i="41"/>
  <c r="AB121" i="41"/>
  <c r="AB101" i="41"/>
  <c r="AB102" i="41"/>
  <c r="AB103" i="41"/>
  <c r="AB104" i="41"/>
  <c r="AB105" i="41"/>
  <c r="AB106" i="41"/>
  <c r="AB107" i="41"/>
  <c r="AB108" i="41"/>
  <c r="AB109" i="41"/>
  <c r="AB110" i="41"/>
  <c r="AB111" i="41"/>
  <c r="AB112" i="41"/>
  <c r="AB113" i="41"/>
  <c r="AB114" i="41"/>
  <c r="AB115" i="41"/>
  <c r="AB116" i="41"/>
  <c r="AB117" i="41"/>
  <c r="AB118" i="41"/>
  <c r="AB119" i="41"/>
  <c r="AB120" i="41"/>
  <c r="AB127" i="41"/>
  <c r="AB128" i="41"/>
  <c r="AB129" i="41"/>
  <c r="AB130" i="41"/>
  <c r="AB131" i="41"/>
  <c r="AB132" i="41"/>
  <c r="AB133" i="41"/>
  <c r="AB134" i="41"/>
  <c r="AB135" i="41"/>
  <c r="AB136" i="41"/>
  <c r="AB137" i="41"/>
  <c r="AB138" i="41"/>
  <c r="AB139" i="41"/>
  <c r="AB140" i="41"/>
  <c r="AB141" i="41"/>
  <c r="AB142" i="41"/>
  <c r="AB143" i="41"/>
  <c r="AB144" i="41"/>
  <c r="AB145" i="41"/>
  <c r="AB153" i="41"/>
  <c r="AB154" i="41"/>
  <c r="AB155" i="41"/>
  <c r="AB156" i="41"/>
  <c r="AB157" i="41"/>
  <c r="AB158" i="41"/>
  <c r="AB159" i="41"/>
  <c r="AB160" i="41"/>
  <c r="AB161" i="41"/>
  <c r="AB162" i="41"/>
  <c r="AB163" i="41"/>
  <c r="AB164" i="41"/>
  <c r="AB165" i="41"/>
  <c r="AB166" i="41"/>
  <c r="AB167" i="41"/>
  <c r="AB168" i="41"/>
  <c r="AB169" i="41"/>
  <c r="AB170" i="41"/>
  <c r="AB171" i="41"/>
  <c r="AB9" i="42" a="1"/>
  <c r="AB9" i="42" s="1"/>
  <c r="AB10" i="42" s="1"/>
  <c r="AB11" i="42"/>
  <c r="AB13" i="42" a="1"/>
  <c r="AB13" i="42" s="1"/>
  <c r="AB14" i="42" a="1"/>
  <c r="AB14" i="42" s="1"/>
  <c r="AB15" i="42" a="1"/>
  <c r="AB15" i="42" s="1"/>
  <c r="AB16" i="42" a="1"/>
  <c r="AB16" i="42" s="1"/>
  <c r="AB18" i="41" l="1" a="1"/>
  <c r="AB18" i="41" s="1"/>
  <c r="Y68" i="13"/>
  <c r="Y69" i="13"/>
  <c r="AB17" i="41" a="1"/>
  <c r="AB17" i="41" s="1"/>
  <c r="AB16" i="41" a="1"/>
  <c r="AB16" i="41" s="1"/>
  <c r="Y70" i="13"/>
  <c r="Y67" i="13"/>
  <c r="AC12" i="39" a="1"/>
  <c r="AC12" i="39" s="1"/>
  <c r="AD12" i="39" a="1"/>
  <c r="AD12" i="39" s="1"/>
  <c r="AE12" i="39" a="1"/>
  <c r="AE12" i="39" s="1"/>
  <c r="AF12" i="39" a="1"/>
  <c r="AF12" i="39" s="1"/>
  <c r="AC13" i="39"/>
  <c r="AD13" i="39"/>
  <c r="AE13" i="39"/>
  <c r="AF13" i="39"/>
  <c r="W127" i="13"/>
  <c r="W128" i="13"/>
  <c r="W129" i="13"/>
  <c r="W130" i="13"/>
  <c r="W97" i="13"/>
  <c r="W98" i="13"/>
  <c r="W99" i="13"/>
  <c r="W100" i="13"/>
  <c r="W11" i="13"/>
  <c r="W12" i="13"/>
  <c r="X48" i="13"/>
  <c r="X6" i="13" s="1"/>
  <c r="X49" i="13"/>
  <c r="X50" i="13"/>
  <c r="X51" i="13"/>
  <c r="X52" i="13"/>
  <c r="X53" i="13"/>
  <c r="X54" i="13"/>
  <c r="X55" i="13"/>
  <c r="X56" i="13"/>
  <c r="X57" i="13"/>
  <c r="X58" i="13"/>
  <c r="X59" i="13"/>
  <c r="X60" i="13"/>
  <c r="X61" i="13"/>
  <c r="X62" i="13"/>
  <c r="X63" i="13"/>
  <c r="X64" i="13"/>
  <c r="X5" i="13" s="1"/>
  <c r="X38" i="13"/>
  <c r="X39" i="13"/>
  <c r="X40" i="13"/>
  <c r="X41" i="13"/>
  <c r="AA9" i="42" a="1"/>
  <c r="AA9" i="42" s="1"/>
  <c r="AA10" i="42" s="1"/>
  <c r="AA11" i="42"/>
  <c r="AA13" i="42" a="1"/>
  <c r="AA13" i="42" s="1"/>
  <c r="AA14" i="42" a="1"/>
  <c r="AA14" i="42" s="1"/>
  <c r="AA15" i="42" a="1"/>
  <c r="AA15" i="42" s="1"/>
  <c r="AA16" i="42" a="1"/>
  <c r="AA16" i="42" s="1"/>
  <c r="X68" i="13" l="1"/>
  <c r="X70" i="13"/>
  <c r="X69" i="13"/>
  <c r="X67" i="13"/>
  <c r="AA12" i="41" a="1"/>
  <c r="AA12" i="41" s="1"/>
  <c r="AA13" i="41" a="1"/>
  <c r="AA13" i="41" s="1"/>
  <c r="AA14" i="41" a="1"/>
  <c r="AA14" i="41" s="1"/>
  <c r="AA174" i="41"/>
  <c r="AA173" i="41"/>
  <c r="AA172" i="41"/>
  <c r="AA148" i="41"/>
  <c r="AA147" i="41"/>
  <c r="AA146" i="41"/>
  <c r="AA122" i="41"/>
  <c r="AA121" i="41"/>
  <c r="AA120" i="41"/>
  <c r="AA101" i="41"/>
  <c r="AA102" i="41"/>
  <c r="AA103" i="41"/>
  <c r="AA104" i="41"/>
  <c r="AA105" i="41"/>
  <c r="AA106" i="41"/>
  <c r="AA107" i="41"/>
  <c r="AA108" i="41"/>
  <c r="AA109" i="41"/>
  <c r="AA110" i="41"/>
  <c r="AA111" i="41"/>
  <c r="AA112" i="41"/>
  <c r="AA113" i="41"/>
  <c r="AA114" i="41"/>
  <c r="AA115" i="41"/>
  <c r="AA116" i="41"/>
  <c r="AA117" i="41"/>
  <c r="AA118" i="41"/>
  <c r="AA119" i="41"/>
  <c r="AA123" i="41"/>
  <c r="AA127" i="41"/>
  <c r="AA128" i="41"/>
  <c r="AA129" i="41"/>
  <c r="AA130" i="41"/>
  <c r="AA131" i="41"/>
  <c r="AA132" i="41"/>
  <c r="AA133" i="41"/>
  <c r="AA134" i="41"/>
  <c r="AA135" i="41"/>
  <c r="AA136" i="41"/>
  <c r="AA137" i="41"/>
  <c r="AA138" i="41"/>
  <c r="AA139" i="41"/>
  <c r="AA140" i="41"/>
  <c r="AA141" i="41"/>
  <c r="AA142" i="41"/>
  <c r="AA143" i="41"/>
  <c r="AA144" i="41"/>
  <c r="AA145" i="41"/>
  <c r="AA149" i="41"/>
  <c r="AA153" i="41"/>
  <c r="AA154" i="41"/>
  <c r="AA155" i="41"/>
  <c r="AA156" i="41"/>
  <c r="AA157" i="41"/>
  <c r="AA158" i="41"/>
  <c r="AA159" i="41"/>
  <c r="AA160" i="41"/>
  <c r="AA161" i="41"/>
  <c r="AA162" i="41"/>
  <c r="AA163" i="41"/>
  <c r="AA164" i="41"/>
  <c r="AA165" i="41"/>
  <c r="AA166" i="41"/>
  <c r="AA167" i="41"/>
  <c r="AA168" i="41"/>
  <c r="AA169" i="41"/>
  <c r="AA170" i="41"/>
  <c r="AA171" i="41"/>
  <c r="AA175" i="41"/>
  <c r="W38" i="13"/>
  <c r="W39" i="13"/>
  <c r="W40" i="13"/>
  <c r="W41" i="13"/>
  <c r="W48" i="13"/>
  <c r="W6" i="13" s="1"/>
  <c r="W49" i="13"/>
  <c r="W50" i="13"/>
  <c r="W51" i="13"/>
  <c r="W52" i="13"/>
  <c r="W53" i="13"/>
  <c r="W54" i="13"/>
  <c r="W55" i="13"/>
  <c r="W56" i="13"/>
  <c r="W57" i="13"/>
  <c r="W58" i="13"/>
  <c r="W59" i="13"/>
  <c r="W60" i="13"/>
  <c r="W61" i="13"/>
  <c r="W62" i="13"/>
  <c r="W63" i="13"/>
  <c r="W64" i="13"/>
  <c r="W5" i="13" s="1"/>
  <c r="V127" i="13"/>
  <c r="V128" i="13"/>
  <c r="V129" i="13"/>
  <c r="V130" i="13"/>
  <c r="V97" i="13"/>
  <c r="V98" i="13"/>
  <c r="V99" i="13"/>
  <c r="V100" i="13"/>
  <c r="Z13" i="41" a="1"/>
  <c r="Z13" i="41" s="1"/>
  <c r="Z12" i="41" a="1"/>
  <c r="Z12" i="41" s="1"/>
  <c r="Z14" i="41" a="1"/>
  <c r="Z14" i="41" s="1"/>
  <c r="Z101" i="41"/>
  <c r="Z102" i="41"/>
  <c r="Z103" i="41"/>
  <c r="Z104" i="41"/>
  <c r="Z105" i="41"/>
  <c r="Z106" i="41"/>
  <c r="Z107" i="41"/>
  <c r="Z108" i="41"/>
  <c r="Z109" i="41"/>
  <c r="Z110" i="41"/>
  <c r="Z111" i="41"/>
  <c r="Z112" i="41"/>
  <c r="Z113" i="41"/>
  <c r="Z114" i="41"/>
  <c r="Z115" i="41"/>
  <c r="Z116" i="41"/>
  <c r="Z117" i="41"/>
  <c r="Z118" i="41"/>
  <c r="Z119" i="41"/>
  <c r="Z127" i="41"/>
  <c r="Z128" i="41"/>
  <c r="Z129" i="41"/>
  <c r="Z130" i="41"/>
  <c r="Z131" i="41"/>
  <c r="Z132" i="41"/>
  <c r="Z133" i="41"/>
  <c r="Z134" i="41"/>
  <c r="Z135" i="41"/>
  <c r="Z136" i="41"/>
  <c r="Z137" i="41"/>
  <c r="Z138" i="41"/>
  <c r="Z139" i="41"/>
  <c r="Z140" i="41"/>
  <c r="Z141" i="41"/>
  <c r="Z142" i="41"/>
  <c r="Z143" i="41"/>
  <c r="Z144" i="41"/>
  <c r="Z145" i="41"/>
  <c r="Z153" i="41"/>
  <c r="Z154" i="41"/>
  <c r="Z155" i="41"/>
  <c r="Z156" i="41"/>
  <c r="Z157" i="41"/>
  <c r="Z158" i="41"/>
  <c r="Z159" i="41"/>
  <c r="Z160" i="41"/>
  <c r="Z161" i="41"/>
  <c r="Z162" i="41"/>
  <c r="Z163" i="41"/>
  <c r="Z164" i="41"/>
  <c r="Z165" i="41"/>
  <c r="Z166" i="41"/>
  <c r="Z167" i="41"/>
  <c r="Z168" i="41"/>
  <c r="Z169" i="41"/>
  <c r="Z170" i="41"/>
  <c r="Z171" i="41"/>
  <c r="Z123" i="41"/>
  <c r="Z9" i="42" a="1"/>
  <c r="Z9" i="42" s="1"/>
  <c r="Z10" i="42" s="1"/>
  <c r="Z11" i="42"/>
  <c r="Z13" i="42" a="1"/>
  <c r="Z13" i="42" s="1"/>
  <c r="Z14" i="42" a="1"/>
  <c r="Z14" i="42" s="1"/>
  <c r="Z15" i="42" a="1"/>
  <c r="Z15" i="42" s="1"/>
  <c r="Z16" i="42" a="1"/>
  <c r="Z16" i="42" s="1"/>
  <c r="AA18" i="41" l="1" a="1"/>
  <c r="AA18" i="41" s="1"/>
  <c r="AA16" i="41" a="1"/>
  <c r="AA16" i="41" s="1"/>
  <c r="Z16" i="41" a="1"/>
  <c r="Z16" i="41" s="1"/>
  <c r="AA17" i="41" a="1"/>
  <c r="AA17" i="41" s="1"/>
  <c r="W69" i="13"/>
  <c r="W70" i="13"/>
  <c r="W68" i="13"/>
  <c r="W67" i="13"/>
  <c r="Z172" i="41"/>
  <c r="Z146" i="41"/>
  <c r="Z121" i="41"/>
  <c r="Z174" i="41"/>
  <c r="Z147" i="41"/>
  <c r="Z122" i="41"/>
  <c r="Z149" i="41"/>
  <c r="Z17" i="41" s="1" a="1"/>
  <c r="Z17" i="41" s="1"/>
  <c r="Z175" i="41"/>
  <c r="Z18" i="41" s="1" a="1"/>
  <c r="Z18" i="41" s="1"/>
  <c r="Z148" i="41"/>
  <c r="Z173" i="41"/>
  <c r="Z120" i="41"/>
  <c r="V11" i="13" l="1"/>
  <c r="V12" i="13"/>
  <c r="V38" i="13"/>
  <c r="V39" i="13"/>
  <c r="V40" i="13"/>
  <c r="V41" i="13"/>
  <c r="V48" i="13"/>
  <c r="V6" i="13" s="1"/>
  <c r="V49" i="13"/>
  <c r="V50" i="13"/>
  <c r="V51" i="13"/>
  <c r="V52" i="13"/>
  <c r="V53" i="13"/>
  <c r="V54" i="13"/>
  <c r="V55" i="13"/>
  <c r="V56" i="13"/>
  <c r="V57" i="13"/>
  <c r="V58" i="13"/>
  <c r="V59" i="13"/>
  <c r="V60" i="13"/>
  <c r="V61" i="13"/>
  <c r="V62" i="13"/>
  <c r="V63" i="13"/>
  <c r="V64" i="13"/>
  <c r="V5" i="13" s="1"/>
  <c r="U11" i="13"/>
  <c r="U12" i="13"/>
  <c r="V68" i="13" l="1"/>
  <c r="V67" i="13"/>
  <c r="V69" i="13"/>
  <c r="V70" i="13"/>
  <c r="U97" i="13"/>
  <c r="U98" i="13"/>
  <c r="U99" i="13"/>
  <c r="U100" i="13"/>
  <c r="U127" i="13"/>
  <c r="U128" i="13"/>
  <c r="U129" i="13"/>
  <c r="U130" i="13"/>
  <c r="Y13" i="41" a="1"/>
  <c r="Y13" i="41" s="1"/>
  <c r="Y101" i="41"/>
  <c r="Y102" i="41"/>
  <c r="Y103" i="41"/>
  <c r="Y104" i="41"/>
  <c r="Y105" i="41"/>
  <c r="Y106" i="41"/>
  <c r="Y107" i="41"/>
  <c r="Y108" i="41"/>
  <c r="Y109" i="41"/>
  <c r="Y110" i="41"/>
  <c r="Y111" i="41"/>
  <c r="Y112" i="41"/>
  <c r="Y113" i="41"/>
  <c r="Y114" i="41"/>
  <c r="Y115" i="41"/>
  <c r="Y116" i="41"/>
  <c r="Y117" i="41"/>
  <c r="Y118" i="41"/>
  <c r="Y119" i="41"/>
  <c r="Y127" i="41"/>
  <c r="Y128" i="41"/>
  <c r="Y129" i="41"/>
  <c r="Y130" i="41"/>
  <c r="Y131" i="41"/>
  <c r="Y132" i="41"/>
  <c r="Y133" i="41"/>
  <c r="Y134" i="41"/>
  <c r="Y135" i="41"/>
  <c r="Y136" i="41"/>
  <c r="Y137" i="41"/>
  <c r="Y138" i="41"/>
  <c r="Y139" i="41"/>
  <c r="Y140" i="41"/>
  <c r="Y141" i="41"/>
  <c r="Y142" i="41"/>
  <c r="Y143" i="41"/>
  <c r="Y144" i="41"/>
  <c r="Y145" i="41"/>
  <c r="Y153" i="41"/>
  <c r="Y154" i="41"/>
  <c r="Y155" i="41"/>
  <c r="Y156" i="41"/>
  <c r="Y157" i="41"/>
  <c r="Y158" i="41"/>
  <c r="Y159" i="41"/>
  <c r="Y160" i="41"/>
  <c r="Y161" i="41"/>
  <c r="Y162" i="41"/>
  <c r="Y163" i="41"/>
  <c r="Y164" i="41"/>
  <c r="Y165" i="41"/>
  <c r="Y166" i="41"/>
  <c r="Y167" i="41"/>
  <c r="Y168" i="41"/>
  <c r="Y169" i="41"/>
  <c r="Y170" i="41"/>
  <c r="Y171" i="41"/>
  <c r="Y173" i="41"/>
  <c r="Y175" i="41"/>
  <c r="Y149" i="41"/>
  <c r="Y123" i="41"/>
  <c r="Y9" i="42" a="1"/>
  <c r="Y9" i="42" s="1"/>
  <c r="Y10" i="42" s="1"/>
  <c r="Y11" i="42"/>
  <c r="Y13" i="42" a="1"/>
  <c r="Y13" i="42" s="1"/>
  <c r="Y14" i="42" a="1"/>
  <c r="Y14" i="42" s="1"/>
  <c r="Y15" i="42" a="1"/>
  <c r="Y15" i="42" s="1"/>
  <c r="Y16" i="42" a="1"/>
  <c r="Y16" i="42" s="1"/>
  <c r="Y16" i="41" l="1" a="1"/>
  <c r="Y16" i="41" s="1"/>
  <c r="Y12" i="41" a="1"/>
  <c r="Y12" i="41" s="1"/>
  <c r="Y17" i="41" a="1"/>
  <c r="Y17" i="41" s="1"/>
  <c r="Y18" i="41" a="1"/>
  <c r="Y18" i="41" s="1"/>
  <c r="Y14" i="41" a="1"/>
  <c r="Y14" i="41" s="1"/>
  <c r="Y147" i="41"/>
  <c r="Y122" i="41"/>
  <c r="Y148" i="41"/>
  <c r="Y174" i="41"/>
  <c r="Y120" i="41"/>
  <c r="Y146" i="41"/>
  <c r="Y172" i="41"/>
  <c r="Y121" i="41"/>
  <c r="U48" i="13" l="1"/>
  <c r="U6" i="13" s="1"/>
  <c r="U49" i="13"/>
  <c r="U50" i="13"/>
  <c r="U51" i="13"/>
  <c r="U52" i="13"/>
  <c r="U53" i="13"/>
  <c r="U54" i="13"/>
  <c r="U55" i="13"/>
  <c r="U56" i="13"/>
  <c r="U57" i="13"/>
  <c r="U58" i="13"/>
  <c r="U59" i="13"/>
  <c r="U60" i="13"/>
  <c r="U61" i="13"/>
  <c r="U62" i="13"/>
  <c r="U63" i="13"/>
  <c r="U64" i="13"/>
  <c r="U5" i="13" s="1"/>
  <c r="U38" i="13"/>
  <c r="U39" i="13"/>
  <c r="U40" i="13"/>
  <c r="U41" i="13"/>
  <c r="T11" i="13"/>
  <c r="T12" i="13"/>
  <c r="T127" i="13"/>
  <c r="T128" i="13"/>
  <c r="T129" i="13"/>
  <c r="T130" i="13"/>
  <c r="T97" i="13"/>
  <c r="T98" i="13"/>
  <c r="T99" i="13"/>
  <c r="T100" i="13"/>
  <c r="U68" i="13" l="1"/>
  <c r="U70" i="13"/>
  <c r="U67" i="13"/>
  <c r="U69" i="13"/>
  <c r="X9" i="42" l="1" a="1"/>
  <c r="X9" i="42" s="1"/>
  <c r="X10" i="42" s="1"/>
  <c r="X11" i="42"/>
  <c r="X13" i="42" a="1"/>
  <c r="X13" i="42" s="1"/>
  <c r="X14" i="42" a="1"/>
  <c r="X14" i="42" s="1"/>
  <c r="X15" i="42" a="1"/>
  <c r="X15" i="42" s="1"/>
  <c r="X16" i="42" a="1"/>
  <c r="X16" i="42" s="1"/>
  <c r="X12" i="41" a="1"/>
  <c r="X12" i="41" s="1"/>
  <c r="X13" i="41" a="1"/>
  <c r="X13" i="41" s="1"/>
  <c r="X122" i="41"/>
  <c r="X14" i="41" a="1"/>
  <c r="X14" i="41" s="1"/>
  <c r="X101" i="41"/>
  <c r="X102" i="41"/>
  <c r="X103" i="41"/>
  <c r="X104" i="41"/>
  <c r="X105" i="41"/>
  <c r="X106" i="41"/>
  <c r="X107" i="41"/>
  <c r="X108" i="41"/>
  <c r="X109" i="41"/>
  <c r="X110" i="41"/>
  <c r="X111" i="41"/>
  <c r="X112" i="41"/>
  <c r="X113" i="41"/>
  <c r="X114" i="41"/>
  <c r="X115" i="41"/>
  <c r="X116" i="41"/>
  <c r="X117" i="41"/>
  <c r="X118" i="41"/>
  <c r="X119" i="41"/>
  <c r="X127" i="41"/>
  <c r="X128" i="41"/>
  <c r="X129" i="41"/>
  <c r="X130" i="41"/>
  <c r="X131" i="41"/>
  <c r="X132" i="41"/>
  <c r="X133" i="41"/>
  <c r="X134" i="41"/>
  <c r="X135" i="41"/>
  <c r="X136" i="41"/>
  <c r="X137" i="41"/>
  <c r="X138" i="41"/>
  <c r="X139" i="41"/>
  <c r="X140" i="41"/>
  <c r="X141" i="41"/>
  <c r="X142" i="41"/>
  <c r="X143" i="41"/>
  <c r="X144" i="41"/>
  <c r="X145" i="41"/>
  <c r="X153" i="41"/>
  <c r="X154" i="41"/>
  <c r="X155" i="41"/>
  <c r="X156" i="41"/>
  <c r="X157" i="41"/>
  <c r="X158" i="41"/>
  <c r="X159" i="41"/>
  <c r="X160" i="41"/>
  <c r="X161" i="41"/>
  <c r="X162" i="41"/>
  <c r="X163" i="41"/>
  <c r="X164" i="41"/>
  <c r="X165" i="41"/>
  <c r="X166" i="41"/>
  <c r="X167" i="41"/>
  <c r="X168" i="41"/>
  <c r="X169" i="41"/>
  <c r="X170" i="41"/>
  <c r="X171" i="41"/>
  <c r="X18" i="41" l="1" a="1"/>
  <c r="X18" i="41" s="1"/>
  <c r="X149" i="41"/>
  <c r="X17" i="41" s="1" a="1"/>
  <c r="X17" i="41" s="1"/>
  <c r="X146" i="41"/>
  <c r="X148" i="41"/>
  <c r="X173" i="41"/>
  <c r="X121" i="41"/>
  <c r="X172" i="41"/>
  <c r="X120" i="41"/>
  <c r="X175" i="41"/>
  <c r="X123" i="41"/>
  <c r="X16" i="41" s="1" a="1"/>
  <c r="X16" i="41" s="1"/>
  <c r="X174" i="41"/>
  <c r="X147" i="41"/>
  <c r="S127" i="13" l="1"/>
  <c r="S128" i="13"/>
  <c r="S129" i="13"/>
  <c r="S130" i="13"/>
  <c r="S97" i="13"/>
  <c r="S98" i="13"/>
  <c r="S99" i="13"/>
  <c r="S100" i="13"/>
  <c r="R11" i="13"/>
  <c r="S11" i="13"/>
  <c r="R12" i="13"/>
  <c r="S12" i="13"/>
  <c r="S48" i="13"/>
  <c r="S6" i="13" s="1"/>
  <c r="T48" i="13"/>
  <c r="T6" i="13" s="1"/>
  <c r="S49" i="13"/>
  <c r="T49" i="13"/>
  <c r="S50" i="13"/>
  <c r="T50" i="13"/>
  <c r="S51" i="13"/>
  <c r="T51" i="13"/>
  <c r="S52" i="13"/>
  <c r="T52" i="13"/>
  <c r="S53" i="13"/>
  <c r="T53" i="13"/>
  <c r="S54" i="13"/>
  <c r="T54" i="13"/>
  <c r="S55" i="13"/>
  <c r="T55" i="13"/>
  <c r="S56" i="13"/>
  <c r="T56" i="13"/>
  <c r="S57" i="13"/>
  <c r="T57" i="13"/>
  <c r="S58" i="13"/>
  <c r="T58" i="13"/>
  <c r="S59" i="13"/>
  <c r="T59" i="13"/>
  <c r="S60" i="13"/>
  <c r="T60" i="13"/>
  <c r="S61" i="13"/>
  <c r="T61" i="13"/>
  <c r="S62" i="13"/>
  <c r="T62" i="13"/>
  <c r="S63" i="13"/>
  <c r="T63" i="13"/>
  <c r="S64" i="13"/>
  <c r="S5" i="13" s="1"/>
  <c r="T64" i="13"/>
  <c r="T5" i="13" s="1"/>
  <c r="S38" i="13"/>
  <c r="T38" i="13"/>
  <c r="S39" i="13"/>
  <c r="T39" i="13"/>
  <c r="S40" i="13"/>
  <c r="T40" i="13"/>
  <c r="S41" i="13"/>
  <c r="T41" i="13"/>
  <c r="T69" i="13" l="1"/>
  <c r="T67" i="13"/>
  <c r="S67" i="13"/>
  <c r="S69" i="13"/>
  <c r="T70" i="13"/>
  <c r="T68" i="13"/>
  <c r="S68" i="13"/>
  <c r="S70" i="13"/>
  <c r="AA12" i="39" l="1" a="1"/>
  <c r="AA12" i="39" s="1"/>
  <c r="AB12" i="39" a="1"/>
  <c r="AB12" i="39" s="1"/>
  <c r="AA13" i="39"/>
  <c r="AB13" i="39"/>
  <c r="W9" i="42" a="1"/>
  <c r="W9" i="42" s="1"/>
  <c r="W10" i="42" s="1"/>
  <c r="W11" i="42"/>
  <c r="W13" i="42" a="1"/>
  <c r="W13" i="42" s="1"/>
  <c r="W14" i="42" a="1"/>
  <c r="W14" i="42" s="1"/>
  <c r="W15" i="42" a="1"/>
  <c r="W15" i="42" s="1"/>
  <c r="W16" i="42" a="1"/>
  <c r="W16" i="42" s="1"/>
  <c r="W12" i="41" a="1"/>
  <c r="W12" i="41" s="1"/>
  <c r="W13" i="41" a="1"/>
  <c r="W13" i="41" s="1"/>
  <c r="W14" i="41" a="1"/>
  <c r="W14" i="41" s="1"/>
  <c r="W101" i="41"/>
  <c r="W102" i="41"/>
  <c r="W103" i="41"/>
  <c r="W104" i="41"/>
  <c r="W105" i="41"/>
  <c r="W106" i="41"/>
  <c r="W107" i="41"/>
  <c r="W108" i="41"/>
  <c r="W109" i="41"/>
  <c r="W110" i="41"/>
  <c r="W111" i="41"/>
  <c r="W112" i="41"/>
  <c r="W113" i="41"/>
  <c r="W114" i="41"/>
  <c r="W115" i="41"/>
  <c r="W116" i="41"/>
  <c r="W117" i="41"/>
  <c r="W118" i="41"/>
  <c r="W119" i="41"/>
  <c r="W127" i="41"/>
  <c r="W128" i="41"/>
  <c r="W129" i="41"/>
  <c r="W130" i="41"/>
  <c r="W131" i="41"/>
  <c r="W132" i="41"/>
  <c r="W133" i="41"/>
  <c r="W134" i="41"/>
  <c r="W135" i="41"/>
  <c r="W136" i="41"/>
  <c r="W137" i="41"/>
  <c r="W138" i="41"/>
  <c r="W139" i="41"/>
  <c r="W140" i="41"/>
  <c r="W141" i="41"/>
  <c r="W142" i="41"/>
  <c r="W143" i="41"/>
  <c r="W144" i="41"/>
  <c r="W145" i="41"/>
  <c r="W153" i="41"/>
  <c r="W154" i="41"/>
  <c r="W155" i="41"/>
  <c r="W156" i="41"/>
  <c r="W157" i="41"/>
  <c r="W158" i="41"/>
  <c r="W159" i="41"/>
  <c r="W160" i="41"/>
  <c r="W161" i="41"/>
  <c r="W162" i="41"/>
  <c r="W163" i="41"/>
  <c r="W164" i="41"/>
  <c r="W165" i="41"/>
  <c r="W166" i="41"/>
  <c r="W167" i="41"/>
  <c r="W168" i="41"/>
  <c r="W169" i="41"/>
  <c r="W170" i="41"/>
  <c r="W171" i="41"/>
  <c r="W149" i="41"/>
  <c r="W148" i="41"/>
  <c r="W147" i="41"/>
  <c r="W146" i="41"/>
  <c r="W123" i="41"/>
  <c r="W122" i="41"/>
  <c r="W121" i="41"/>
  <c r="W120" i="41"/>
  <c r="W17" i="41" l="1" a="1"/>
  <c r="W17" i="41" s="1"/>
  <c r="W16" i="41" a="1"/>
  <c r="W16" i="41" s="1"/>
  <c r="W172" i="41"/>
  <c r="W175" i="41"/>
  <c r="W18" i="41" s="1" a="1"/>
  <c r="W18" i="41" s="1"/>
  <c r="W174" i="41"/>
  <c r="W173" i="41"/>
  <c r="R127" i="13" l="1"/>
  <c r="R128" i="13"/>
  <c r="R129" i="13"/>
  <c r="R130" i="13"/>
  <c r="R97" i="13"/>
  <c r="R98" i="13"/>
  <c r="R99" i="13"/>
  <c r="R100" i="13"/>
  <c r="C15" i="42" a="1"/>
  <c r="C15" i="42" s="1"/>
  <c r="D15" i="42" a="1"/>
  <c r="D15" i="42" s="1"/>
  <c r="E15" i="42" a="1"/>
  <c r="E15" i="42" s="1"/>
  <c r="F15" i="42" a="1"/>
  <c r="F15" i="42" s="1"/>
  <c r="G15" i="42" a="1"/>
  <c r="G15" i="42" s="1"/>
  <c r="H15" i="42" a="1"/>
  <c r="H15" i="42" s="1"/>
  <c r="I15" i="42" a="1"/>
  <c r="I15" i="42" s="1"/>
  <c r="J15" i="42" a="1"/>
  <c r="J15" i="42" s="1"/>
  <c r="K15" i="42" a="1"/>
  <c r="K15" i="42" s="1"/>
  <c r="L15" i="42" a="1"/>
  <c r="L15" i="42" s="1"/>
  <c r="M15" i="42" a="1"/>
  <c r="M15" i="42" s="1"/>
  <c r="N15" i="42" a="1"/>
  <c r="N15" i="42" s="1"/>
  <c r="O15" i="42" a="1"/>
  <c r="O15" i="42" s="1"/>
  <c r="P15" i="42" a="1"/>
  <c r="P15" i="42" s="1"/>
  <c r="Q15" i="42" a="1"/>
  <c r="Q15" i="42" s="1"/>
  <c r="R15" i="42" a="1"/>
  <c r="R15" i="42" s="1"/>
  <c r="S15" i="42" a="1"/>
  <c r="S15" i="42" s="1"/>
  <c r="T15" i="42" a="1"/>
  <c r="T15" i="42" s="1"/>
  <c r="U15" i="42" a="1"/>
  <c r="U15" i="42" s="1"/>
  <c r="V15" i="42" a="1"/>
  <c r="V15" i="42" s="1"/>
  <c r="C16" i="42" a="1"/>
  <c r="C16" i="42" s="1"/>
  <c r="D16" i="42" a="1"/>
  <c r="D16" i="42" s="1"/>
  <c r="E16" i="42" a="1"/>
  <c r="E16" i="42" s="1"/>
  <c r="F16" i="42" a="1"/>
  <c r="F16" i="42" s="1"/>
  <c r="G16" i="42" a="1"/>
  <c r="G16" i="42" s="1"/>
  <c r="H16" i="42" a="1"/>
  <c r="H16" i="42" s="1"/>
  <c r="I16" i="42" a="1"/>
  <c r="I16" i="42" s="1"/>
  <c r="J16" i="42" a="1"/>
  <c r="J16" i="42" s="1"/>
  <c r="K16" i="42" a="1"/>
  <c r="K16" i="42" s="1"/>
  <c r="L16" i="42" a="1"/>
  <c r="L16" i="42" s="1"/>
  <c r="M16" i="42" a="1"/>
  <c r="M16" i="42" s="1"/>
  <c r="N16" i="42" a="1"/>
  <c r="N16" i="42" s="1"/>
  <c r="O16" i="42" a="1"/>
  <c r="O16" i="42" s="1"/>
  <c r="P16" i="42" a="1"/>
  <c r="P16" i="42" s="1"/>
  <c r="Q16" i="42" a="1"/>
  <c r="Q16" i="42" s="1"/>
  <c r="R16" i="42" a="1"/>
  <c r="R16" i="42" s="1"/>
  <c r="S16" i="42" a="1"/>
  <c r="S16" i="42" s="1"/>
  <c r="T16" i="42" a="1"/>
  <c r="T16" i="42" s="1"/>
  <c r="U16" i="42" a="1"/>
  <c r="U16" i="42" s="1"/>
  <c r="V16" i="42" a="1"/>
  <c r="V16" i="42" s="1"/>
  <c r="B16" i="42" a="1"/>
  <c r="B16" i="42" s="1"/>
  <c r="B15" i="42" a="1"/>
  <c r="B15" i="42" s="1"/>
  <c r="B5" i="41" a="1"/>
  <c r="B5" i="41" s="1"/>
  <c r="O5" i="41" s="1"/>
  <c r="C7" i="41" a="1"/>
  <c r="C7" i="41" s="1"/>
  <c r="C119" i="87" s="1"/>
  <c r="C6" i="41" a="1"/>
  <c r="C6" i="41" s="1"/>
  <c r="C118" i="87" s="1"/>
  <c r="C5" i="41" a="1"/>
  <c r="C5" i="41" s="1"/>
  <c r="C117" i="87" s="1"/>
  <c r="P5" i="41" l="1"/>
  <c r="E123" i="87" s="1"/>
  <c r="D123" i="87"/>
  <c r="J5" i="41"/>
  <c r="B123" i="87" s="1"/>
  <c r="B117" i="87"/>
  <c r="E3" i="42" a="1"/>
  <c r="E3" i="42" s="1"/>
  <c r="C11" i="42"/>
  <c r="D11" i="42"/>
  <c r="E11" i="42"/>
  <c r="F11" i="42"/>
  <c r="G11" i="42"/>
  <c r="H11" i="42"/>
  <c r="I11" i="42"/>
  <c r="J11" i="42"/>
  <c r="K11" i="42"/>
  <c r="L11" i="42"/>
  <c r="M11" i="42"/>
  <c r="N11" i="42"/>
  <c r="O11" i="42"/>
  <c r="P11" i="42"/>
  <c r="Q11" i="42"/>
  <c r="R11" i="42"/>
  <c r="S11" i="42"/>
  <c r="T11" i="42"/>
  <c r="U11" i="42"/>
  <c r="V11" i="42"/>
  <c r="B11" i="42"/>
  <c r="F5" i="42" a="1"/>
  <c r="F5" i="42" s="1"/>
  <c r="F4" i="42" a="1"/>
  <c r="F4" i="42" s="1"/>
  <c r="K5" i="41" l="1"/>
  <c r="B2" i="42"/>
  <c r="C5" i="42" a="1"/>
  <c r="C5" i="42" s="1"/>
  <c r="C4" i="42" a="1"/>
  <c r="C4" i="42" s="1"/>
  <c r="C3" i="42" a="1"/>
  <c r="C3" i="42" s="1"/>
  <c r="B5" i="42" a="1"/>
  <c r="B5" i="42" s="1"/>
  <c r="B4" i="42" a="1"/>
  <c r="B4" i="42" s="1"/>
  <c r="B3" i="42" a="1"/>
  <c r="B3" i="42" s="1"/>
  <c r="A2" i="42" a="1"/>
  <c r="A2" i="42" s="1"/>
  <c r="B3" i="41"/>
  <c r="B7" i="41" a="1"/>
  <c r="B7" i="41" s="1"/>
  <c r="B6" i="41" a="1"/>
  <c r="B6" i="41" s="1"/>
  <c r="A4" i="41" a="1"/>
  <c r="A4" i="41" s="1"/>
  <c r="CE22" i="41" l="1"/>
  <c r="CE32" i="41"/>
  <c r="CE40" i="41"/>
  <c r="CE24" i="41"/>
  <c r="CE33" i="41"/>
  <c r="CE41" i="41"/>
  <c r="CE25" i="41"/>
  <c r="CE34" i="41"/>
  <c r="CE42" i="41"/>
  <c r="CE26" i="41"/>
  <c r="CE35" i="41"/>
  <c r="CE43" i="41"/>
  <c r="CE28" i="41"/>
  <c r="CE36" i="41"/>
  <c r="CE44" i="41"/>
  <c r="CE29" i="41"/>
  <c r="CE37" i="41"/>
  <c r="CE45" i="41"/>
  <c r="CE30" i="41"/>
  <c r="CE38" i="41"/>
  <c r="CE23" i="41"/>
  <c r="CE31" i="41"/>
  <c r="CE39" i="41"/>
  <c r="CE27" i="41"/>
  <c r="CE29" i="42"/>
  <c r="CE37" i="42"/>
  <c r="CE22" i="42"/>
  <c r="CE23" i="42"/>
  <c r="CE31" i="42"/>
  <c r="CE39" i="42"/>
  <c r="CE24" i="42"/>
  <c r="CE32" i="42"/>
  <c r="CE40" i="42"/>
  <c r="CE25" i="42"/>
  <c r="CE33" i="42"/>
  <c r="CE41" i="42"/>
  <c r="B74" i="87"/>
  <c r="CE26" i="42"/>
  <c r="CE34" i="42"/>
  <c r="CE42" i="42"/>
  <c r="CE27" i="42"/>
  <c r="CE35" i="42"/>
  <c r="CE20" i="42"/>
  <c r="CE28" i="42"/>
  <c r="CE36" i="42"/>
  <c r="CE30" i="42"/>
  <c r="CE38" i="42"/>
  <c r="CE21" i="42"/>
  <c r="B115" i="87"/>
  <c r="B119" i="87"/>
  <c r="O7" i="41"/>
  <c r="B118" i="87"/>
  <c r="O6" i="41"/>
  <c r="B77" i="87"/>
  <c r="O4" i="42"/>
  <c r="B78" i="87"/>
  <c r="O5" i="42"/>
  <c r="B76" i="87"/>
  <c r="D117" i="87" s="1"/>
  <c r="O3" i="42"/>
  <c r="C123" i="87"/>
  <c r="C77" i="87"/>
  <c r="B75" i="87"/>
  <c r="C76" i="87"/>
  <c r="B116" i="87"/>
  <c r="C78" i="87"/>
  <c r="J3" i="42"/>
  <c r="B82" i="87" s="1"/>
  <c r="J5" i="42"/>
  <c r="B84" i="87" s="1"/>
  <c r="J4" i="42"/>
  <c r="B83" i="87" s="1"/>
  <c r="J6" i="41"/>
  <c r="B124" i="87" s="1"/>
  <c r="J7" i="41"/>
  <c r="B125" i="87" s="1"/>
  <c r="A11" i="41" a="1"/>
  <c r="A11" i="41" s="1"/>
  <c r="C13" i="42" a="1"/>
  <c r="C13" i="42" s="1"/>
  <c r="D13" i="42" a="1"/>
  <c r="D13" i="42" s="1"/>
  <c r="E13" i="42" a="1"/>
  <c r="E13" i="42" s="1"/>
  <c r="F13" i="42" a="1"/>
  <c r="F13" i="42" s="1"/>
  <c r="G13" i="42" a="1"/>
  <c r="G13" i="42" s="1"/>
  <c r="H13" i="42" a="1"/>
  <c r="H13" i="42" s="1"/>
  <c r="I13" i="42" a="1"/>
  <c r="I13" i="42" s="1"/>
  <c r="J13" i="42" a="1"/>
  <c r="J13" i="42" s="1"/>
  <c r="K13" i="42" a="1"/>
  <c r="K13" i="42" s="1"/>
  <c r="L13" i="42" a="1"/>
  <c r="L13" i="42" s="1"/>
  <c r="M13" i="42" a="1"/>
  <c r="M13" i="42" s="1"/>
  <c r="N13" i="42" a="1"/>
  <c r="N13" i="42" s="1"/>
  <c r="O13" i="42" a="1"/>
  <c r="O13" i="42" s="1"/>
  <c r="P13" i="42" a="1"/>
  <c r="P13" i="42" s="1"/>
  <c r="E4" i="42" s="1"/>
  <c r="Q13" i="42" a="1"/>
  <c r="Q13" i="42" s="1"/>
  <c r="R13" i="42" a="1"/>
  <c r="R13" i="42" s="1"/>
  <c r="S13" i="42" a="1"/>
  <c r="S13" i="42" s="1"/>
  <c r="T13" i="42" a="1"/>
  <c r="T13" i="42" s="1"/>
  <c r="U13" i="42" a="1"/>
  <c r="U13" i="42" s="1"/>
  <c r="V13" i="42" a="1"/>
  <c r="V13" i="42" s="1"/>
  <c r="C14" i="42" a="1"/>
  <c r="C14" i="42" s="1"/>
  <c r="D14" i="42" a="1"/>
  <c r="D14" i="42" s="1"/>
  <c r="E14" i="42" a="1"/>
  <c r="E14" i="42" s="1"/>
  <c r="F14" i="42" a="1"/>
  <c r="F14" i="42" s="1"/>
  <c r="G14" i="42" a="1"/>
  <c r="G14" i="42" s="1"/>
  <c r="H14" i="42" a="1"/>
  <c r="H14" i="42" s="1"/>
  <c r="I14" i="42" a="1"/>
  <c r="I14" i="42" s="1"/>
  <c r="J14" i="42" a="1"/>
  <c r="J14" i="42" s="1"/>
  <c r="K14" i="42" a="1"/>
  <c r="K14" i="42" s="1"/>
  <c r="L14" i="42" a="1"/>
  <c r="L14" i="42" s="1"/>
  <c r="M14" i="42" a="1"/>
  <c r="M14" i="42" s="1"/>
  <c r="N14" i="42" a="1"/>
  <c r="N14" i="42" s="1"/>
  <c r="O14" i="42" a="1"/>
  <c r="O14" i="42" s="1"/>
  <c r="P14" i="42" a="1"/>
  <c r="P14" i="42" s="1"/>
  <c r="E5" i="42" s="1"/>
  <c r="Q14" i="42" a="1"/>
  <c r="Q14" i="42" s="1"/>
  <c r="R14" i="42" a="1"/>
  <c r="R14" i="42" s="1"/>
  <c r="S14" i="42" a="1"/>
  <c r="S14" i="42" s="1"/>
  <c r="T14" i="42" a="1"/>
  <c r="T14" i="42" s="1"/>
  <c r="U14" i="42" a="1"/>
  <c r="U14" i="42" s="1"/>
  <c r="V14" i="42" a="1"/>
  <c r="V14" i="42" s="1"/>
  <c r="B14" i="42" a="1"/>
  <c r="B14" i="42" s="1"/>
  <c r="B13" i="42" a="1"/>
  <c r="B13" i="42" s="1"/>
  <c r="B9" i="42" a="1"/>
  <c r="B9" i="42" s="1"/>
  <c r="B10" i="42" s="1"/>
  <c r="C9" i="42" a="1"/>
  <c r="C9" i="42" s="1"/>
  <c r="D9" i="42" a="1"/>
  <c r="D9" i="42" s="1"/>
  <c r="D10" i="42" s="1"/>
  <c r="E9" i="42" a="1"/>
  <c r="E9" i="42" s="1"/>
  <c r="E10" i="42" s="1"/>
  <c r="F9" i="42" a="1"/>
  <c r="F9" i="42" s="1"/>
  <c r="F10" i="42" s="1"/>
  <c r="G9" i="42" a="1"/>
  <c r="G9" i="42" s="1"/>
  <c r="G10" i="42" s="1"/>
  <c r="H9" i="42" a="1"/>
  <c r="H9" i="42" s="1"/>
  <c r="H10" i="42" s="1"/>
  <c r="I9" i="42" a="1"/>
  <c r="I9" i="42" s="1"/>
  <c r="I10" i="42" s="1"/>
  <c r="J9" i="42" a="1"/>
  <c r="J9" i="42" s="1"/>
  <c r="J10" i="42" s="1"/>
  <c r="K9" i="42" a="1"/>
  <c r="K9" i="42" s="1"/>
  <c r="K10" i="42" s="1"/>
  <c r="L9" i="42" a="1"/>
  <c r="L9" i="42" s="1"/>
  <c r="L10" i="42" s="1"/>
  <c r="M9" i="42" a="1"/>
  <c r="M9" i="42" s="1"/>
  <c r="M10" i="42" s="1"/>
  <c r="N9" i="42" a="1"/>
  <c r="N9" i="42" s="1"/>
  <c r="N10" i="42" s="1"/>
  <c r="O9" i="42" a="1"/>
  <c r="O9" i="42" s="1"/>
  <c r="O10" i="42" s="1"/>
  <c r="P9" i="42" a="1"/>
  <c r="P9" i="42" s="1"/>
  <c r="P10" i="42" s="1"/>
  <c r="F3" i="42" s="1"/>
  <c r="Q9" i="42" a="1"/>
  <c r="Q9" i="42" s="1"/>
  <c r="Q10" i="42" s="1"/>
  <c r="R9" i="42" a="1"/>
  <c r="R9" i="42" s="1"/>
  <c r="R10" i="42" s="1"/>
  <c r="S9" i="42" a="1"/>
  <c r="S9" i="42" s="1"/>
  <c r="S10" i="42" s="1"/>
  <c r="T9" i="42" a="1"/>
  <c r="T9" i="42" s="1"/>
  <c r="T10" i="42" s="1"/>
  <c r="U9" i="42" a="1"/>
  <c r="U9" i="42" s="1"/>
  <c r="U10" i="42" s="1"/>
  <c r="V9" i="42" a="1"/>
  <c r="V9" i="42" s="1"/>
  <c r="V10" i="42" s="1"/>
  <c r="A9" i="42" a="1"/>
  <c r="A9" i="42" s="1"/>
  <c r="D118" i="87" l="1"/>
  <c r="D119" i="87"/>
  <c r="P6" i="41"/>
  <c r="E124" i="87" s="1"/>
  <c r="D124" i="87"/>
  <c r="P7" i="41"/>
  <c r="E125" i="87" s="1"/>
  <c r="D125" i="87"/>
  <c r="P5" i="42"/>
  <c r="E84" i="87" s="1"/>
  <c r="D84" i="87"/>
  <c r="P4" i="42"/>
  <c r="E83" i="87" s="1"/>
  <c r="D83" i="87"/>
  <c r="P3" i="42"/>
  <c r="E82" i="87" s="1"/>
  <c r="D82" i="87"/>
  <c r="K7" i="41"/>
  <c r="K6" i="41"/>
  <c r="K5" i="42"/>
  <c r="K4" i="42"/>
  <c r="K3" i="42"/>
  <c r="C10" i="42"/>
  <c r="N257" i="41"/>
  <c r="M257" i="41"/>
  <c r="L257" i="41"/>
  <c r="K257" i="41"/>
  <c r="J257" i="41"/>
  <c r="I257" i="41"/>
  <c r="H257" i="41"/>
  <c r="G257" i="41"/>
  <c r="F257" i="41"/>
  <c r="E257" i="41"/>
  <c r="D257" i="41"/>
  <c r="C257" i="41"/>
  <c r="B257" i="41"/>
  <c r="N256" i="41"/>
  <c r="M256" i="41"/>
  <c r="M174" i="41" s="1"/>
  <c r="L256" i="41"/>
  <c r="L174" i="41" s="1"/>
  <c r="K256" i="41"/>
  <c r="J256" i="41"/>
  <c r="J174" i="41" s="1"/>
  <c r="I256" i="41"/>
  <c r="H256" i="41"/>
  <c r="H174" i="41" s="1"/>
  <c r="G256" i="41"/>
  <c r="G174" i="41" s="1"/>
  <c r="F256" i="41"/>
  <c r="E256" i="41"/>
  <c r="E174" i="41" s="1"/>
  <c r="D256" i="41"/>
  <c r="D174" i="41" s="1"/>
  <c r="C256" i="41"/>
  <c r="B256" i="41"/>
  <c r="B174" i="41" s="1"/>
  <c r="N255" i="41"/>
  <c r="M255" i="41"/>
  <c r="M173" i="41" s="1"/>
  <c r="L255" i="41"/>
  <c r="L173" i="41" s="1"/>
  <c r="K255" i="41"/>
  <c r="J255" i="41"/>
  <c r="J173" i="41" s="1"/>
  <c r="I255" i="41"/>
  <c r="I173" i="41" s="1"/>
  <c r="H255" i="41"/>
  <c r="G255" i="41"/>
  <c r="G173" i="41" s="1"/>
  <c r="F255" i="41"/>
  <c r="E255" i="41"/>
  <c r="E173" i="41" s="1"/>
  <c r="D255" i="41"/>
  <c r="D173" i="41" s="1"/>
  <c r="C255" i="41"/>
  <c r="B255" i="41"/>
  <c r="B173" i="41" s="1"/>
  <c r="N254" i="41"/>
  <c r="M254" i="41"/>
  <c r="L254" i="41"/>
  <c r="L172" i="41" s="1"/>
  <c r="K254" i="41"/>
  <c r="J254" i="41"/>
  <c r="J172" i="41" s="1"/>
  <c r="I254" i="41"/>
  <c r="I172" i="41" s="1"/>
  <c r="H254" i="41"/>
  <c r="G254" i="41"/>
  <c r="G172" i="41" s="1"/>
  <c r="F254" i="41"/>
  <c r="F172" i="41" s="1"/>
  <c r="E254" i="41"/>
  <c r="D254" i="41"/>
  <c r="C254" i="41"/>
  <c r="B254" i="41"/>
  <c r="B172" i="41" s="1"/>
  <c r="N230" i="41"/>
  <c r="M230" i="41"/>
  <c r="L230" i="41"/>
  <c r="K230" i="41"/>
  <c r="J230" i="41"/>
  <c r="I230" i="41"/>
  <c r="H230" i="41"/>
  <c r="G230" i="41"/>
  <c r="F230" i="41"/>
  <c r="E230" i="41"/>
  <c r="D230" i="41"/>
  <c r="C230" i="41"/>
  <c r="B230" i="41"/>
  <c r="N229" i="41"/>
  <c r="M229" i="41"/>
  <c r="L229" i="41"/>
  <c r="L148" i="41" s="1"/>
  <c r="K229" i="41"/>
  <c r="K148" i="41" s="1"/>
  <c r="J229" i="41"/>
  <c r="I229" i="41"/>
  <c r="I148" i="41" s="1"/>
  <c r="H229" i="41"/>
  <c r="H148" i="41" s="1"/>
  <c r="G229" i="41"/>
  <c r="F229" i="41"/>
  <c r="E229" i="41"/>
  <c r="D229" i="41"/>
  <c r="D148" i="41" s="1"/>
  <c r="C229" i="41"/>
  <c r="C148" i="41" s="1"/>
  <c r="B229" i="41"/>
  <c r="N228" i="41"/>
  <c r="M228" i="41"/>
  <c r="M147" i="41" s="1"/>
  <c r="L228" i="41"/>
  <c r="K228" i="41"/>
  <c r="J228" i="41"/>
  <c r="I228" i="41"/>
  <c r="I147" i="41" s="1"/>
  <c r="H228" i="41"/>
  <c r="H147" i="41" s="1"/>
  <c r="G228" i="41"/>
  <c r="F228" i="41"/>
  <c r="F147" i="41" s="1"/>
  <c r="E228" i="41"/>
  <c r="E147" i="41" s="1"/>
  <c r="D228" i="41"/>
  <c r="C228" i="41"/>
  <c r="B228" i="41"/>
  <c r="N227" i="41"/>
  <c r="N146" i="41" s="1"/>
  <c r="M227" i="41"/>
  <c r="M146" i="41" s="1"/>
  <c r="L227" i="41"/>
  <c r="K227" i="41"/>
  <c r="K146" i="41" s="1"/>
  <c r="J227" i="41"/>
  <c r="J146" i="41" s="1"/>
  <c r="I227" i="41"/>
  <c r="H227" i="41"/>
  <c r="G227" i="41"/>
  <c r="F227" i="41"/>
  <c r="F146" i="41" s="1"/>
  <c r="E227" i="41"/>
  <c r="E146" i="41" s="1"/>
  <c r="D227" i="41"/>
  <c r="C227" i="41"/>
  <c r="B227" i="41"/>
  <c r="B146" i="41" s="1"/>
  <c r="L122" i="41"/>
  <c r="J122" i="41"/>
  <c r="H122" i="41"/>
  <c r="B122" i="41"/>
  <c r="M121" i="41"/>
  <c r="V14" i="41" a="1"/>
  <c r="V14" i="41" s="1"/>
  <c r="U14" i="41" a="1"/>
  <c r="U14" i="41" s="1"/>
  <c r="T14" i="41" a="1"/>
  <c r="T14" i="41" s="1"/>
  <c r="N14" i="41" a="1"/>
  <c r="N14" i="41" s="1"/>
  <c r="F14" i="41" a="1"/>
  <c r="F14" i="41" s="1"/>
  <c r="V174" i="41"/>
  <c r="U174" i="41"/>
  <c r="T174" i="41"/>
  <c r="R174" i="41"/>
  <c r="Q174" i="41"/>
  <c r="P174" i="41"/>
  <c r="CC174" i="41" s="1"/>
  <c r="O174" i="41"/>
  <c r="V173" i="41"/>
  <c r="U173" i="41"/>
  <c r="T173" i="41"/>
  <c r="S173" i="41"/>
  <c r="R173" i="41"/>
  <c r="Q173" i="41"/>
  <c r="O173" i="41"/>
  <c r="V172" i="41"/>
  <c r="T172" i="41"/>
  <c r="S172" i="41"/>
  <c r="R172" i="41"/>
  <c r="Q172" i="41"/>
  <c r="P172" i="41"/>
  <c r="CC172" i="41" s="1"/>
  <c r="O172" i="41"/>
  <c r="R13" i="41" a="1"/>
  <c r="R13" i="41" s="1"/>
  <c r="J13" i="41" a="1"/>
  <c r="J13" i="41" s="1"/>
  <c r="B13" i="41" a="1"/>
  <c r="B13" i="41" s="1"/>
  <c r="V148" i="41"/>
  <c r="U148" i="41"/>
  <c r="T148" i="41"/>
  <c r="R148" i="41"/>
  <c r="Q148" i="41"/>
  <c r="P148" i="41"/>
  <c r="CC148" i="41" s="1"/>
  <c r="V147" i="41"/>
  <c r="U147" i="41"/>
  <c r="S147" i="41"/>
  <c r="R147" i="41"/>
  <c r="Q147" i="41"/>
  <c r="P147" i="41"/>
  <c r="CC147" i="41" s="1"/>
  <c r="O147" i="41"/>
  <c r="V146" i="41"/>
  <c r="U146" i="41"/>
  <c r="T146" i="41"/>
  <c r="S146" i="41"/>
  <c r="R146" i="41"/>
  <c r="P146" i="41"/>
  <c r="CC146" i="41" s="1"/>
  <c r="O146" i="41"/>
  <c r="C146" i="41"/>
  <c r="B12" i="41" a="1"/>
  <c r="B12" i="41" s="1"/>
  <c r="C12" i="41" a="1"/>
  <c r="C12" i="41" s="1"/>
  <c r="D12" i="41" a="1"/>
  <c r="D12" i="41" s="1"/>
  <c r="E12" i="41" a="1"/>
  <c r="E12" i="41" s="1"/>
  <c r="F12" i="41" a="1"/>
  <c r="F12" i="41" s="1"/>
  <c r="G12" i="41" a="1"/>
  <c r="G12" i="41" s="1"/>
  <c r="H12" i="41" a="1"/>
  <c r="H12" i="41" s="1"/>
  <c r="I12" i="41" a="1"/>
  <c r="I12" i="41" s="1"/>
  <c r="J12" i="41" a="1"/>
  <c r="J12" i="41" s="1"/>
  <c r="K12" i="41" a="1"/>
  <c r="K12" i="41" s="1"/>
  <c r="L12" i="41" a="1"/>
  <c r="L12" i="41" s="1"/>
  <c r="V122" i="41"/>
  <c r="R122" i="41"/>
  <c r="P122" i="41"/>
  <c r="CC122" i="41" s="1"/>
  <c r="U121" i="41"/>
  <c r="Q121" i="41"/>
  <c r="V167" i="41"/>
  <c r="U167" i="41"/>
  <c r="T167" i="41"/>
  <c r="S167" i="41"/>
  <c r="R167" i="41"/>
  <c r="Q167" i="41"/>
  <c r="P167" i="41"/>
  <c r="CC167" i="41" s="1"/>
  <c r="O167" i="41"/>
  <c r="N167" i="41"/>
  <c r="M167" i="41"/>
  <c r="L167" i="41"/>
  <c r="K167" i="41"/>
  <c r="J167" i="41"/>
  <c r="I167" i="41"/>
  <c r="H167" i="41"/>
  <c r="G167" i="41"/>
  <c r="F167" i="41"/>
  <c r="E167" i="41"/>
  <c r="D167" i="41"/>
  <c r="C167" i="41"/>
  <c r="B167" i="41"/>
  <c r="V168" i="41"/>
  <c r="U168" i="41"/>
  <c r="T168" i="41"/>
  <c r="S168" i="41"/>
  <c r="R168" i="41"/>
  <c r="Q168" i="41"/>
  <c r="P168" i="41"/>
  <c r="CC168" i="41" s="1"/>
  <c r="O168" i="41"/>
  <c r="N168" i="41"/>
  <c r="M168" i="41"/>
  <c r="L168" i="41"/>
  <c r="K168" i="41"/>
  <c r="J168" i="41"/>
  <c r="I168" i="41"/>
  <c r="H168" i="41"/>
  <c r="G168" i="41"/>
  <c r="F168" i="41"/>
  <c r="E168" i="41"/>
  <c r="D168" i="41"/>
  <c r="C168" i="41"/>
  <c r="B168" i="41"/>
  <c r="V171" i="41"/>
  <c r="U171" i="41"/>
  <c r="T171" i="41"/>
  <c r="S171" i="41"/>
  <c r="R171" i="41"/>
  <c r="Q171" i="41"/>
  <c r="P171" i="41"/>
  <c r="CC171" i="41" s="1"/>
  <c r="O171" i="41"/>
  <c r="N171" i="41"/>
  <c r="M171" i="41"/>
  <c r="L171" i="41"/>
  <c r="K171" i="41"/>
  <c r="J171" i="41"/>
  <c r="I171" i="41"/>
  <c r="H171" i="41"/>
  <c r="G171" i="41"/>
  <c r="F171" i="41"/>
  <c r="E171" i="41"/>
  <c r="D171" i="41"/>
  <c r="C171" i="41"/>
  <c r="B171" i="41"/>
  <c r="V170" i="41"/>
  <c r="U170" i="41"/>
  <c r="T170" i="41"/>
  <c r="S170" i="41"/>
  <c r="R170" i="41"/>
  <c r="Q170" i="41"/>
  <c r="P170" i="41"/>
  <c r="CC170" i="41" s="1"/>
  <c r="O170" i="41"/>
  <c r="N170" i="41"/>
  <c r="M170" i="41"/>
  <c r="L170" i="41"/>
  <c r="K170" i="41"/>
  <c r="J170" i="41"/>
  <c r="I170" i="41"/>
  <c r="H170" i="41"/>
  <c r="G170" i="41"/>
  <c r="F170" i="41"/>
  <c r="E170" i="41"/>
  <c r="D170" i="41"/>
  <c r="C170" i="41"/>
  <c r="B170" i="41"/>
  <c r="V169" i="41"/>
  <c r="U169" i="41"/>
  <c r="T169" i="41"/>
  <c r="S169" i="41"/>
  <c r="R169" i="41"/>
  <c r="Q169" i="41"/>
  <c r="P169" i="41"/>
  <c r="CC169" i="41" s="1"/>
  <c r="O169" i="41"/>
  <c r="N169" i="41"/>
  <c r="M169" i="41"/>
  <c r="L169" i="41"/>
  <c r="K169" i="41"/>
  <c r="J169" i="41"/>
  <c r="I169" i="41"/>
  <c r="H169" i="41"/>
  <c r="G169" i="41"/>
  <c r="F169" i="41"/>
  <c r="E169" i="41"/>
  <c r="D169" i="41"/>
  <c r="C169" i="41"/>
  <c r="B169" i="41"/>
  <c r="V164" i="41"/>
  <c r="U164" i="41"/>
  <c r="T164" i="41"/>
  <c r="S164" i="41"/>
  <c r="R164" i="41"/>
  <c r="Q164" i="41"/>
  <c r="P164" i="41"/>
  <c r="CC164" i="41" s="1"/>
  <c r="O164" i="41"/>
  <c r="N164" i="41"/>
  <c r="M164" i="41"/>
  <c r="L164" i="41"/>
  <c r="K164" i="41"/>
  <c r="J164" i="41"/>
  <c r="I164" i="41"/>
  <c r="H164" i="41"/>
  <c r="G164" i="41"/>
  <c r="F164" i="41"/>
  <c r="E164" i="41"/>
  <c r="D164" i="41"/>
  <c r="C164" i="41"/>
  <c r="B164" i="41"/>
  <c r="V163" i="41"/>
  <c r="U163" i="41"/>
  <c r="T163" i="41"/>
  <c r="S163" i="41"/>
  <c r="R163" i="41"/>
  <c r="Q163" i="41"/>
  <c r="P163" i="41"/>
  <c r="CC163" i="41" s="1"/>
  <c r="O163" i="41"/>
  <c r="N163" i="41"/>
  <c r="M163" i="41"/>
  <c r="L163" i="41"/>
  <c r="K163" i="41"/>
  <c r="J163" i="41"/>
  <c r="I163" i="41"/>
  <c r="H163" i="41"/>
  <c r="G163" i="41"/>
  <c r="F163" i="41"/>
  <c r="E163" i="41"/>
  <c r="D163" i="41"/>
  <c r="C163" i="41"/>
  <c r="B163" i="41"/>
  <c r="V162" i="41"/>
  <c r="U162" i="41"/>
  <c r="T162" i="41"/>
  <c r="S162" i="41"/>
  <c r="R162" i="41"/>
  <c r="Q162" i="41"/>
  <c r="P162" i="41"/>
  <c r="CC162" i="41" s="1"/>
  <c r="O162" i="41"/>
  <c r="N162" i="41"/>
  <c r="M162" i="41"/>
  <c r="L162" i="41"/>
  <c r="K162" i="41"/>
  <c r="J162" i="41"/>
  <c r="I162" i="41"/>
  <c r="H162" i="41"/>
  <c r="G162" i="41"/>
  <c r="F162" i="41"/>
  <c r="E162" i="41"/>
  <c r="D162" i="41"/>
  <c r="C162" i="41"/>
  <c r="B162" i="41"/>
  <c r="V161" i="41"/>
  <c r="U161" i="41"/>
  <c r="T161" i="41"/>
  <c r="S161" i="41"/>
  <c r="R161" i="41"/>
  <c r="Q161" i="41"/>
  <c r="P161" i="41"/>
  <c r="CC161" i="41" s="1"/>
  <c r="O161" i="41"/>
  <c r="N161" i="41"/>
  <c r="M161" i="41"/>
  <c r="L161" i="41"/>
  <c r="K161" i="41"/>
  <c r="J161" i="41"/>
  <c r="I161" i="41"/>
  <c r="H161" i="41"/>
  <c r="G161" i="41"/>
  <c r="F161" i="41"/>
  <c r="E161" i="41"/>
  <c r="D161" i="41"/>
  <c r="C161" i="41"/>
  <c r="B161" i="41"/>
  <c r="V160" i="41"/>
  <c r="U160" i="41"/>
  <c r="T160" i="41"/>
  <c r="S160" i="41"/>
  <c r="R160" i="41"/>
  <c r="Q160" i="41"/>
  <c r="P160" i="41"/>
  <c r="CC160" i="41" s="1"/>
  <c r="O160" i="41"/>
  <c r="N160" i="41"/>
  <c r="M160" i="41"/>
  <c r="L160" i="41"/>
  <c r="K160" i="41"/>
  <c r="J160" i="41"/>
  <c r="I160" i="41"/>
  <c r="H160" i="41"/>
  <c r="G160" i="41"/>
  <c r="F160" i="41"/>
  <c r="E160" i="41"/>
  <c r="D160" i="41"/>
  <c r="C160" i="41"/>
  <c r="B160" i="41"/>
  <c r="V159" i="41"/>
  <c r="U159" i="41"/>
  <c r="T159" i="41"/>
  <c r="S159" i="41"/>
  <c r="R159" i="41"/>
  <c r="Q159" i="41"/>
  <c r="P159" i="41"/>
  <c r="CC159" i="41" s="1"/>
  <c r="O159" i="41"/>
  <c r="N159" i="41"/>
  <c r="M159" i="41"/>
  <c r="L159" i="41"/>
  <c r="K159" i="41"/>
  <c r="J159" i="41"/>
  <c r="I159" i="41"/>
  <c r="H159" i="41"/>
  <c r="G159" i="41"/>
  <c r="F159" i="41"/>
  <c r="E159" i="41"/>
  <c r="D159" i="41"/>
  <c r="C159" i="41"/>
  <c r="B159" i="41"/>
  <c r="V158" i="41"/>
  <c r="U158" i="41"/>
  <c r="T158" i="41"/>
  <c r="S158" i="41"/>
  <c r="R158" i="41"/>
  <c r="Q158" i="41"/>
  <c r="P158" i="41"/>
  <c r="CC158" i="41" s="1"/>
  <c r="O158" i="41"/>
  <c r="N158" i="41"/>
  <c r="M158" i="41"/>
  <c r="L158" i="41"/>
  <c r="K158" i="41"/>
  <c r="J158" i="41"/>
  <c r="I158" i="41"/>
  <c r="H158" i="41"/>
  <c r="G158" i="41"/>
  <c r="F158" i="41"/>
  <c r="E158" i="41"/>
  <c r="D158" i="41"/>
  <c r="C158" i="41"/>
  <c r="B158" i="41"/>
  <c r="V157" i="41"/>
  <c r="U157" i="41"/>
  <c r="T157" i="41"/>
  <c r="S157" i="41"/>
  <c r="R157" i="41"/>
  <c r="Q157" i="41"/>
  <c r="P157" i="41"/>
  <c r="CC157" i="41" s="1"/>
  <c r="O157" i="41"/>
  <c r="N157" i="41"/>
  <c r="M157" i="41"/>
  <c r="L157" i="41"/>
  <c r="K157" i="41"/>
  <c r="J157" i="41"/>
  <c r="I157" i="41"/>
  <c r="H157" i="41"/>
  <c r="G157" i="41"/>
  <c r="F157" i="41"/>
  <c r="E157" i="41"/>
  <c r="D157" i="41"/>
  <c r="C157" i="41"/>
  <c r="B157" i="41"/>
  <c r="V156" i="41"/>
  <c r="U156" i="41"/>
  <c r="T156" i="41"/>
  <c r="S156" i="41"/>
  <c r="R156" i="41"/>
  <c r="Q156" i="41"/>
  <c r="P156" i="41"/>
  <c r="CC156" i="41" s="1"/>
  <c r="O156" i="41"/>
  <c r="N156" i="41"/>
  <c r="M156" i="41"/>
  <c r="L156" i="41"/>
  <c r="K156" i="41"/>
  <c r="J156" i="41"/>
  <c r="I156" i="41"/>
  <c r="H156" i="41"/>
  <c r="G156" i="41"/>
  <c r="F156" i="41"/>
  <c r="E156" i="41"/>
  <c r="D156" i="41"/>
  <c r="C156" i="41"/>
  <c r="B156" i="41"/>
  <c r="V155" i="41"/>
  <c r="U155" i="41"/>
  <c r="T155" i="41"/>
  <c r="S155" i="41"/>
  <c r="R155" i="41"/>
  <c r="Q155" i="41"/>
  <c r="P155" i="41"/>
  <c r="CC155" i="41" s="1"/>
  <c r="O155" i="41"/>
  <c r="N155" i="41"/>
  <c r="M155" i="41"/>
  <c r="L155" i="41"/>
  <c r="K155" i="41"/>
  <c r="J155" i="41"/>
  <c r="I155" i="41"/>
  <c r="H155" i="41"/>
  <c r="G155" i="41"/>
  <c r="F155" i="41"/>
  <c r="E155" i="41"/>
  <c r="D155" i="41"/>
  <c r="C155" i="41"/>
  <c r="B155" i="41"/>
  <c r="V154" i="41"/>
  <c r="U154" i="41"/>
  <c r="T154" i="41"/>
  <c r="S154" i="41"/>
  <c r="R154" i="41"/>
  <c r="Q154" i="41"/>
  <c r="P154" i="41"/>
  <c r="CC154" i="41" s="1"/>
  <c r="O154" i="41"/>
  <c r="N154" i="41"/>
  <c r="M154" i="41"/>
  <c r="L154" i="41"/>
  <c r="K154" i="41"/>
  <c r="J154" i="41"/>
  <c r="I154" i="41"/>
  <c r="H154" i="41"/>
  <c r="G154" i="41"/>
  <c r="F154" i="41"/>
  <c r="E154" i="41"/>
  <c r="D154" i="41"/>
  <c r="C154" i="41"/>
  <c r="B154" i="41"/>
  <c r="V153" i="41"/>
  <c r="U153" i="41"/>
  <c r="T153" i="41"/>
  <c r="S153" i="41"/>
  <c r="R153" i="41"/>
  <c r="Q153" i="41"/>
  <c r="P153" i="41"/>
  <c r="CC153" i="41" s="1"/>
  <c r="O153" i="41"/>
  <c r="N153" i="41"/>
  <c r="M153" i="41"/>
  <c r="L153" i="41"/>
  <c r="K153" i="41"/>
  <c r="J153" i="41"/>
  <c r="I153" i="41"/>
  <c r="H153" i="41"/>
  <c r="G153" i="41"/>
  <c r="F153" i="41"/>
  <c r="E153" i="41"/>
  <c r="D153" i="41"/>
  <c r="C153" i="41"/>
  <c r="B153" i="41"/>
  <c r="V166" i="41"/>
  <c r="U166" i="41"/>
  <c r="T166" i="41"/>
  <c r="S166" i="41"/>
  <c r="R166" i="41"/>
  <c r="Q166" i="41"/>
  <c r="P166" i="41"/>
  <c r="CC166" i="41" s="1"/>
  <c r="O166" i="41"/>
  <c r="N166" i="41"/>
  <c r="M166" i="41"/>
  <c r="L166" i="41"/>
  <c r="K166" i="41"/>
  <c r="J166" i="41"/>
  <c r="I166" i="41"/>
  <c r="H166" i="41"/>
  <c r="G166" i="41"/>
  <c r="F166" i="41"/>
  <c r="E166" i="41"/>
  <c r="D166" i="41"/>
  <c r="C166" i="41"/>
  <c r="B166" i="41"/>
  <c r="V165" i="41"/>
  <c r="U165" i="41"/>
  <c r="T165" i="41"/>
  <c r="S165" i="41"/>
  <c r="R165" i="41"/>
  <c r="Q165" i="41"/>
  <c r="P165" i="41"/>
  <c r="CC165" i="41" s="1"/>
  <c r="O165" i="41"/>
  <c r="N165" i="41"/>
  <c r="M165" i="41"/>
  <c r="L165" i="41"/>
  <c r="K165" i="41"/>
  <c r="J165" i="41"/>
  <c r="I165" i="41"/>
  <c r="H165" i="41"/>
  <c r="G165" i="41"/>
  <c r="F165" i="41"/>
  <c r="E165" i="41"/>
  <c r="D165" i="41"/>
  <c r="C165" i="41"/>
  <c r="B165" i="41"/>
  <c r="V141" i="41"/>
  <c r="U141" i="41"/>
  <c r="T141" i="41"/>
  <c r="S141" i="41"/>
  <c r="R141" i="41"/>
  <c r="Q141" i="41"/>
  <c r="P141" i="41"/>
  <c r="CC141" i="41" s="1"/>
  <c r="O141" i="41"/>
  <c r="N141" i="41"/>
  <c r="M141" i="41"/>
  <c r="L141" i="41"/>
  <c r="K141" i="41"/>
  <c r="J141" i="41"/>
  <c r="I141" i="41"/>
  <c r="H141" i="41"/>
  <c r="G141" i="41"/>
  <c r="F141" i="41"/>
  <c r="E141" i="41"/>
  <c r="D141" i="41"/>
  <c r="C141" i="41"/>
  <c r="B141" i="41"/>
  <c r="V142" i="41"/>
  <c r="U142" i="41"/>
  <c r="T142" i="41"/>
  <c r="S142" i="41"/>
  <c r="R142" i="41"/>
  <c r="Q142" i="41"/>
  <c r="P142" i="41"/>
  <c r="CC142" i="41" s="1"/>
  <c r="O142" i="41"/>
  <c r="N142" i="41"/>
  <c r="M142" i="41"/>
  <c r="L142" i="41"/>
  <c r="K142" i="41"/>
  <c r="J142" i="41"/>
  <c r="I142" i="41"/>
  <c r="H142" i="41"/>
  <c r="G142" i="41"/>
  <c r="F142" i="41"/>
  <c r="E142" i="41"/>
  <c r="D142" i="41"/>
  <c r="C142" i="41"/>
  <c r="B142" i="41"/>
  <c r="V145" i="41"/>
  <c r="U145" i="41"/>
  <c r="T145" i="41"/>
  <c r="S145" i="41"/>
  <c r="R145" i="41"/>
  <c r="Q145" i="41"/>
  <c r="P145" i="41"/>
  <c r="CC145" i="41" s="1"/>
  <c r="O145" i="41"/>
  <c r="N145" i="41"/>
  <c r="M145" i="41"/>
  <c r="L145" i="41"/>
  <c r="K145" i="41"/>
  <c r="J145" i="41"/>
  <c r="I145" i="41"/>
  <c r="H145" i="41"/>
  <c r="G145" i="41"/>
  <c r="F145" i="41"/>
  <c r="E145" i="41"/>
  <c r="D145" i="41"/>
  <c r="C145" i="41"/>
  <c r="B145" i="41"/>
  <c r="V144" i="41"/>
  <c r="U144" i="41"/>
  <c r="T144" i="41"/>
  <c r="S144" i="41"/>
  <c r="R144" i="41"/>
  <c r="Q144" i="41"/>
  <c r="P144" i="41"/>
  <c r="CC144" i="41" s="1"/>
  <c r="O144" i="41"/>
  <c r="N144" i="41"/>
  <c r="M144" i="41"/>
  <c r="L144" i="41"/>
  <c r="K144" i="41"/>
  <c r="J144" i="41"/>
  <c r="I144" i="41"/>
  <c r="H144" i="41"/>
  <c r="G144" i="41"/>
  <c r="F144" i="41"/>
  <c r="E144" i="41"/>
  <c r="D144" i="41"/>
  <c r="C144" i="41"/>
  <c r="B144" i="41"/>
  <c r="V143" i="41"/>
  <c r="U143" i="41"/>
  <c r="T143" i="41"/>
  <c r="S143" i="41"/>
  <c r="R143" i="41"/>
  <c r="Q143" i="41"/>
  <c r="P143" i="41"/>
  <c r="CC143" i="41" s="1"/>
  <c r="O143" i="41"/>
  <c r="N143" i="41"/>
  <c r="M143" i="41"/>
  <c r="L143" i="41"/>
  <c r="K143" i="41"/>
  <c r="J143" i="41"/>
  <c r="I143" i="41"/>
  <c r="H143" i="41"/>
  <c r="G143" i="41"/>
  <c r="F143" i="41"/>
  <c r="E143" i="41"/>
  <c r="D143" i="41"/>
  <c r="C143" i="41"/>
  <c r="B143" i="41"/>
  <c r="V138" i="41"/>
  <c r="U138" i="41"/>
  <c r="T138" i="41"/>
  <c r="S138" i="41"/>
  <c r="R138" i="41"/>
  <c r="Q138" i="41"/>
  <c r="P138" i="41"/>
  <c r="CC138" i="41" s="1"/>
  <c r="O138" i="41"/>
  <c r="N138" i="41"/>
  <c r="M138" i="41"/>
  <c r="L138" i="41"/>
  <c r="K138" i="41"/>
  <c r="J138" i="41"/>
  <c r="I138" i="41"/>
  <c r="H138" i="41"/>
  <c r="G138" i="41"/>
  <c r="F138" i="41"/>
  <c r="E138" i="41"/>
  <c r="D138" i="41"/>
  <c r="C138" i="41"/>
  <c r="B138" i="41"/>
  <c r="V137" i="41"/>
  <c r="U137" i="41"/>
  <c r="T137" i="41"/>
  <c r="S137" i="41"/>
  <c r="R137" i="41"/>
  <c r="Q137" i="41"/>
  <c r="P137" i="41"/>
  <c r="CC137" i="41" s="1"/>
  <c r="O137" i="41"/>
  <c r="N137" i="41"/>
  <c r="M137" i="41"/>
  <c r="L137" i="41"/>
  <c r="K137" i="41"/>
  <c r="J137" i="41"/>
  <c r="I137" i="41"/>
  <c r="H137" i="41"/>
  <c r="G137" i="41"/>
  <c r="F137" i="41"/>
  <c r="E137" i="41"/>
  <c r="D137" i="41"/>
  <c r="C137" i="41"/>
  <c r="B137" i="41"/>
  <c r="V136" i="41"/>
  <c r="U136" i="41"/>
  <c r="T136" i="41"/>
  <c r="S136" i="41"/>
  <c r="R136" i="41"/>
  <c r="Q136" i="41"/>
  <c r="P136" i="41"/>
  <c r="CC136" i="41" s="1"/>
  <c r="O136" i="41"/>
  <c r="N136" i="41"/>
  <c r="M136" i="41"/>
  <c r="L136" i="41"/>
  <c r="K136" i="41"/>
  <c r="J136" i="41"/>
  <c r="I136" i="41"/>
  <c r="H136" i="41"/>
  <c r="G136" i="41"/>
  <c r="F136" i="41"/>
  <c r="E136" i="41"/>
  <c r="D136" i="41"/>
  <c r="C136" i="41"/>
  <c r="B136" i="41"/>
  <c r="V135" i="41"/>
  <c r="U135" i="41"/>
  <c r="T135" i="41"/>
  <c r="S135" i="41"/>
  <c r="R135" i="41"/>
  <c r="Q135" i="41"/>
  <c r="P135" i="41"/>
  <c r="CC135" i="41" s="1"/>
  <c r="O135" i="41"/>
  <c r="N135" i="41"/>
  <c r="M135" i="41"/>
  <c r="L135" i="41"/>
  <c r="K135" i="41"/>
  <c r="J135" i="41"/>
  <c r="I135" i="41"/>
  <c r="H135" i="41"/>
  <c r="G135" i="41"/>
  <c r="F135" i="41"/>
  <c r="E135" i="41"/>
  <c r="D135" i="41"/>
  <c r="C135" i="41"/>
  <c r="B135" i="41"/>
  <c r="V134" i="41"/>
  <c r="U134" i="41"/>
  <c r="T134" i="41"/>
  <c r="S134" i="41"/>
  <c r="R134" i="41"/>
  <c r="Q134" i="41"/>
  <c r="P134" i="41"/>
  <c r="CC134" i="41" s="1"/>
  <c r="O134" i="41"/>
  <c r="N134" i="41"/>
  <c r="M134" i="41"/>
  <c r="L134" i="41"/>
  <c r="K134" i="41"/>
  <c r="J134" i="41"/>
  <c r="I134" i="41"/>
  <c r="H134" i="41"/>
  <c r="G134" i="41"/>
  <c r="F134" i="41"/>
  <c r="E134" i="41"/>
  <c r="D134" i="41"/>
  <c r="C134" i="41"/>
  <c r="B134" i="41"/>
  <c r="V133" i="41"/>
  <c r="U133" i="41"/>
  <c r="T133" i="41"/>
  <c r="S133" i="41"/>
  <c r="R133" i="41"/>
  <c r="Q133" i="41"/>
  <c r="P133" i="41"/>
  <c r="CC133" i="41" s="1"/>
  <c r="O133" i="41"/>
  <c r="N133" i="41"/>
  <c r="M133" i="41"/>
  <c r="L133" i="41"/>
  <c r="K133" i="41"/>
  <c r="J133" i="41"/>
  <c r="I133" i="41"/>
  <c r="H133" i="41"/>
  <c r="G133" i="41"/>
  <c r="F133" i="41"/>
  <c r="E133" i="41"/>
  <c r="D133" i="41"/>
  <c r="C133" i="41"/>
  <c r="B133" i="41"/>
  <c r="V132" i="41"/>
  <c r="U132" i="41"/>
  <c r="T132" i="41"/>
  <c r="S132" i="41"/>
  <c r="R132" i="41"/>
  <c r="Q132" i="41"/>
  <c r="P132" i="41"/>
  <c r="CC132" i="41" s="1"/>
  <c r="O132" i="41"/>
  <c r="N132" i="41"/>
  <c r="M132" i="41"/>
  <c r="L132" i="41"/>
  <c r="K132" i="41"/>
  <c r="J132" i="41"/>
  <c r="I132" i="41"/>
  <c r="H132" i="41"/>
  <c r="G132" i="41"/>
  <c r="F132" i="41"/>
  <c r="E132" i="41"/>
  <c r="D132" i="41"/>
  <c r="C132" i="41"/>
  <c r="B132" i="41"/>
  <c r="V131" i="41"/>
  <c r="U131" i="41"/>
  <c r="T131" i="41"/>
  <c r="S131" i="41"/>
  <c r="R131" i="41"/>
  <c r="Q131" i="41"/>
  <c r="P131" i="41"/>
  <c r="CC131" i="41" s="1"/>
  <c r="O131" i="41"/>
  <c r="N131" i="41"/>
  <c r="M131" i="41"/>
  <c r="L131" i="41"/>
  <c r="K131" i="41"/>
  <c r="J131" i="41"/>
  <c r="I131" i="41"/>
  <c r="H131" i="41"/>
  <c r="G131" i="41"/>
  <c r="F131" i="41"/>
  <c r="E131" i="41"/>
  <c r="D131" i="41"/>
  <c r="C131" i="41"/>
  <c r="B131" i="41"/>
  <c r="V130" i="41"/>
  <c r="U130" i="41"/>
  <c r="T130" i="41"/>
  <c r="S130" i="41"/>
  <c r="R130" i="41"/>
  <c r="Q130" i="41"/>
  <c r="P130" i="41"/>
  <c r="CC130" i="41" s="1"/>
  <c r="O130" i="41"/>
  <c r="N130" i="41"/>
  <c r="M130" i="41"/>
  <c r="L130" i="41"/>
  <c r="K130" i="41"/>
  <c r="J130" i="41"/>
  <c r="I130" i="41"/>
  <c r="H130" i="41"/>
  <c r="G130" i="41"/>
  <c r="F130" i="41"/>
  <c r="E130" i="41"/>
  <c r="D130" i="41"/>
  <c r="C130" i="41"/>
  <c r="B130" i="41"/>
  <c r="V129" i="41"/>
  <c r="U129" i="41"/>
  <c r="T129" i="41"/>
  <c r="S129" i="41"/>
  <c r="R129" i="41"/>
  <c r="Q129" i="41"/>
  <c r="P129" i="41"/>
  <c r="CC129" i="41" s="1"/>
  <c r="O129" i="41"/>
  <c r="N129" i="41"/>
  <c r="M129" i="41"/>
  <c r="L129" i="41"/>
  <c r="K129" i="41"/>
  <c r="J129" i="41"/>
  <c r="I129" i="41"/>
  <c r="H129" i="41"/>
  <c r="G129" i="41"/>
  <c r="F129" i="41"/>
  <c r="E129" i="41"/>
  <c r="D129" i="41"/>
  <c r="C129" i="41"/>
  <c r="B129" i="41"/>
  <c r="V128" i="41"/>
  <c r="U128" i="41"/>
  <c r="T128" i="41"/>
  <c r="S128" i="41"/>
  <c r="R128" i="41"/>
  <c r="Q128" i="41"/>
  <c r="P128" i="41"/>
  <c r="CC128" i="41" s="1"/>
  <c r="O128" i="41"/>
  <c r="N128" i="41"/>
  <c r="M128" i="41"/>
  <c r="L128" i="41"/>
  <c r="K128" i="41"/>
  <c r="J128" i="41"/>
  <c r="I128" i="41"/>
  <c r="H128" i="41"/>
  <c r="G128" i="41"/>
  <c r="F128" i="41"/>
  <c r="E128" i="41"/>
  <c r="D128" i="41"/>
  <c r="C128" i="41"/>
  <c r="B128" i="41"/>
  <c r="V127" i="41"/>
  <c r="U127" i="41"/>
  <c r="T127" i="41"/>
  <c r="S127" i="41"/>
  <c r="R127" i="41"/>
  <c r="Q127" i="41"/>
  <c r="P127" i="41"/>
  <c r="CC127" i="41" s="1"/>
  <c r="O127" i="41"/>
  <c r="N127" i="41"/>
  <c r="M127" i="41"/>
  <c r="L127" i="41"/>
  <c r="K127" i="41"/>
  <c r="J127" i="41"/>
  <c r="I127" i="41"/>
  <c r="H127" i="41"/>
  <c r="G127" i="41"/>
  <c r="F127" i="41"/>
  <c r="E127" i="41"/>
  <c r="D127" i="41"/>
  <c r="C127" i="41"/>
  <c r="B127" i="41"/>
  <c r="V140" i="41"/>
  <c r="U140" i="41"/>
  <c r="T140" i="41"/>
  <c r="S140" i="41"/>
  <c r="R140" i="41"/>
  <c r="Q140" i="41"/>
  <c r="P140" i="41"/>
  <c r="CC140" i="41" s="1"/>
  <c r="O140" i="41"/>
  <c r="N140" i="41"/>
  <c r="M140" i="41"/>
  <c r="L140" i="41"/>
  <c r="K140" i="41"/>
  <c r="J140" i="41"/>
  <c r="I140" i="41"/>
  <c r="H140" i="41"/>
  <c r="G140" i="41"/>
  <c r="F140" i="41"/>
  <c r="E140" i="41"/>
  <c r="D140" i="41"/>
  <c r="C140" i="41"/>
  <c r="B140" i="41"/>
  <c r="V139" i="41"/>
  <c r="U139" i="41"/>
  <c r="T139" i="41"/>
  <c r="S139" i="41"/>
  <c r="R139" i="41"/>
  <c r="Q139" i="41"/>
  <c r="P139" i="41"/>
  <c r="CC139" i="41" s="1"/>
  <c r="O139" i="41"/>
  <c r="N139" i="41"/>
  <c r="M139" i="41"/>
  <c r="L139" i="41"/>
  <c r="K139" i="41"/>
  <c r="J139" i="41"/>
  <c r="I139" i="41"/>
  <c r="H139" i="41"/>
  <c r="G139" i="41"/>
  <c r="F139" i="41"/>
  <c r="E139" i="41"/>
  <c r="D139" i="41"/>
  <c r="C139" i="41"/>
  <c r="B139" i="41"/>
  <c r="V115" i="41"/>
  <c r="U115" i="41"/>
  <c r="T115" i="41"/>
  <c r="S115" i="41"/>
  <c r="R115" i="41"/>
  <c r="Q115" i="41"/>
  <c r="P115" i="41"/>
  <c r="CC115" i="41" s="1"/>
  <c r="O115" i="41"/>
  <c r="N115" i="41"/>
  <c r="M115" i="41"/>
  <c r="L115" i="41"/>
  <c r="K115" i="41"/>
  <c r="J115" i="41"/>
  <c r="I115" i="41"/>
  <c r="H115" i="41"/>
  <c r="G115" i="41"/>
  <c r="F115" i="41"/>
  <c r="E115" i="41"/>
  <c r="D115" i="41"/>
  <c r="C115" i="41"/>
  <c r="B115" i="41"/>
  <c r="V116" i="41"/>
  <c r="U116" i="41"/>
  <c r="T116" i="41"/>
  <c r="S116" i="41"/>
  <c r="R116" i="41"/>
  <c r="Q116" i="41"/>
  <c r="P116" i="41"/>
  <c r="CC116" i="41" s="1"/>
  <c r="O116" i="41"/>
  <c r="N116" i="41"/>
  <c r="M116" i="41"/>
  <c r="L116" i="41"/>
  <c r="K116" i="41"/>
  <c r="J116" i="41"/>
  <c r="I116" i="41"/>
  <c r="H116" i="41"/>
  <c r="G116" i="41"/>
  <c r="F116" i="41"/>
  <c r="E116" i="41"/>
  <c r="D116" i="41"/>
  <c r="C116" i="41"/>
  <c r="B116" i="41"/>
  <c r="V119" i="41"/>
  <c r="U119" i="41"/>
  <c r="T119" i="41"/>
  <c r="S119" i="41"/>
  <c r="R119" i="41"/>
  <c r="Q119" i="41"/>
  <c r="P119" i="41"/>
  <c r="CC119" i="41" s="1"/>
  <c r="O119" i="41"/>
  <c r="N119" i="41"/>
  <c r="M119" i="41"/>
  <c r="L119" i="41"/>
  <c r="K119" i="41"/>
  <c r="J119" i="41"/>
  <c r="I119" i="41"/>
  <c r="H119" i="41"/>
  <c r="G119" i="41"/>
  <c r="F119" i="41"/>
  <c r="E119" i="41"/>
  <c r="D119" i="41"/>
  <c r="C119" i="41"/>
  <c r="B119" i="41"/>
  <c r="V118" i="41"/>
  <c r="U118" i="41"/>
  <c r="T118" i="41"/>
  <c r="S118" i="41"/>
  <c r="R118" i="41"/>
  <c r="Q118" i="41"/>
  <c r="P118" i="41"/>
  <c r="CC118" i="41" s="1"/>
  <c r="O118" i="41"/>
  <c r="N118" i="41"/>
  <c r="M118" i="41"/>
  <c r="L118" i="41"/>
  <c r="K118" i="41"/>
  <c r="J118" i="41"/>
  <c r="I118" i="41"/>
  <c r="H118" i="41"/>
  <c r="G118" i="41"/>
  <c r="F118" i="41"/>
  <c r="E118" i="41"/>
  <c r="D118" i="41"/>
  <c r="C118" i="41"/>
  <c r="B118" i="41"/>
  <c r="V117" i="41"/>
  <c r="U117" i="41"/>
  <c r="T117" i="41"/>
  <c r="S117" i="41"/>
  <c r="R117" i="41"/>
  <c r="Q117" i="41"/>
  <c r="P117" i="41"/>
  <c r="CC117" i="41" s="1"/>
  <c r="O117" i="41"/>
  <c r="N117" i="41"/>
  <c r="M117" i="41"/>
  <c r="L117" i="41"/>
  <c r="K117" i="41"/>
  <c r="J117" i="41"/>
  <c r="I117" i="41"/>
  <c r="H117" i="41"/>
  <c r="G117" i="41"/>
  <c r="F117" i="41"/>
  <c r="E117" i="41"/>
  <c r="D117" i="41"/>
  <c r="C117" i="41"/>
  <c r="B117" i="41"/>
  <c r="V112" i="41"/>
  <c r="U112" i="41"/>
  <c r="T112" i="41"/>
  <c r="S112" i="41"/>
  <c r="R112" i="41"/>
  <c r="Q112" i="41"/>
  <c r="P112" i="41"/>
  <c r="CC112" i="41" s="1"/>
  <c r="O112" i="41"/>
  <c r="N112" i="41"/>
  <c r="M112" i="41"/>
  <c r="L112" i="41"/>
  <c r="K112" i="41"/>
  <c r="J112" i="41"/>
  <c r="I112" i="41"/>
  <c r="H112" i="41"/>
  <c r="G112" i="41"/>
  <c r="F112" i="41"/>
  <c r="E112" i="41"/>
  <c r="D112" i="41"/>
  <c r="C112" i="41"/>
  <c r="B112" i="41"/>
  <c r="V111" i="41"/>
  <c r="U111" i="41"/>
  <c r="T111" i="41"/>
  <c r="S111" i="41"/>
  <c r="R111" i="41"/>
  <c r="Q111" i="41"/>
  <c r="P111" i="41"/>
  <c r="CC111" i="41" s="1"/>
  <c r="O111" i="41"/>
  <c r="N111" i="41"/>
  <c r="M111" i="41"/>
  <c r="L111" i="41"/>
  <c r="K111" i="41"/>
  <c r="J111" i="41"/>
  <c r="I111" i="41"/>
  <c r="H111" i="41"/>
  <c r="G111" i="41"/>
  <c r="F111" i="41"/>
  <c r="E111" i="41"/>
  <c r="D111" i="41"/>
  <c r="C111" i="41"/>
  <c r="B111" i="41"/>
  <c r="V110" i="41"/>
  <c r="U110" i="41"/>
  <c r="T110" i="41"/>
  <c r="S110" i="41"/>
  <c r="R110" i="41"/>
  <c r="Q110" i="41"/>
  <c r="P110" i="41"/>
  <c r="CC110" i="41" s="1"/>
  <c r="O110" i="41"/>
  <c r="N110" i="41"/>
  <c r="M110" i="41"/>
  <c r="L110" i="41"/>
  <c r="K110" i="41"/>
  <c r="J110" i="41"/>
  <c r="I110" i="41"/>
  <c r="H110" i="41"/>
  <c r="G110" i="41"/>
  <c r="F110" i="41"/>
  <c r="E110" i="41"/>
  <c r="D110" i="41"/>
  <c r="C110" i="41"/>
  <c r="B110" i="41"/>
  <c r="V109" i="41"/>
  <c r="U109" i="41"/>
  <c r="T109" i="41"/>
  <c r="S109" i="41"/>
  <c r="R109" i="41"/>
  <c r="Q109" i="41"/>
  <c r="P109" i="41"/>
  <c r="CC109" i="41" s="1"/>
  <c r="O109" i="41"/>
  <c r="N109" i="41"/>
  <c r="M109" i="41"/>
  <c r="L109" i="41"/>
  <c r="K109" i="41"/>
  <c r="J109" i="41"/>
  <c r="I109" i="41"/>
  <c r="H109" i="41"/>
  <c r="G109" i="41"/>
  <c r="F109" i="41"/>
  <c r="E109" i="41"/>
  <c r="D109" i="41"/>
  <c r="C109" i="41"/>
  <c r="B109" i="41"/>
  <c r="V108" i="41"/>
  <c r="U108" i="41"/>
  <c r="T108" i="41"/>
  <c r="S108" i="41"/>
  <c r="R108" i="41"/>
  <c r="Q108" i="41"/>
  <c r="P108" i="41"/>
  <c r="CC108" i="41" s="1"/>
  <c r="O108" i="41"/>
  <c r="N108" i="41"/>
  <c r="M108" i="41"/>
  <c r="L108" i="41"/>
  <c r="K108" i="41"/>
  <c r="J108" i="41"/>
  <c r="I108" i="41"/>
  <c r="H108" i="41"/>
  <c r="G108" i="41"/>
  <c r="F108" i="41"/>
  <c r="E108" i="41"/>
  <c r="D108" i="41"/>
  <c r="C108" i="41"/>
  <c r="B108" i="41"/>
  <c r="V107" i="41"/>
  <c r="U107" i="41"/>
  <c r="T107" i="41"/>
  <c r="S107" i="41"/>
  <c r="R107" i="41"/>
  <c r="Q107" i="41"/>
  <c r="P107" i="41"/>
  <c r="CC107" i="41" s="1"/>
  <c r="O107" i="41"/>
  <c r="N107" i="41"/>
  <c r="M107" i="41"/>
  <c r="L107" i="41"/>
  <c r="K107" i="41"/>
  <c r="J107" i="41"/>
  <c r="I107" i="41"/>
  <c r="H107" i="41"/>
  <c r="G107" i="41"/>
  <c r="F107" i="41"/>
  <c r="E107" i="41"/>
  <c r="D107" i="41"/>
  <c r="C107" i="41"/>
  <c r="B107" i="41"/>
  <c r="V106" i="41"/>
  <c r="U106" i="41"/>
  <c r="T106" i="41"/>
  <c r="S106" i="41"/>
  <c r="R106" i="41"/>
  <c r="Q106" i="41"/>
  <c r="P106" i="41"/>
  <c r="CC106" i="41" s="1"/>
  <c r="O106" i="41"/>
  <c r="N106" i="41"/>
  <c r="M106" i="41"/>
  <c r="L106" i="41"/>
  <c r="K106" i="41"/>
  <c r="J106" i="41"/>
  <c r="I106" i="41"/>
  <c r="H106" i="41"/>
  <c r="G106" i="41"/>
  <c r="F106" i="41"/>
  <c r="E106" i="41"/>
  <c r="D106" i="41"/>
  <c r="C106" i="41"/>
  <c r="B106" i="41"/>
  <c r="V105" i="41"/>
  <c r="U105" i="41"/>
  <c r="T105" i="41"/>
  <c r="S105" i="41"/>
  <c r="R105" i="41"/>
  <c r="Q105" i="41"/>
  <c r="P105" i="41"/>
  <c r="CC105" i="41" s="1"/>
  <c r="O105" i="41"/>
  <c r="N105" i="41"/>
  <c r="M105" i="41"/>
  <c r="L105" i="41"/>
  <c r="K105" i="41"/>
  <c r="J105" i="41"/>
  <c r="I105" i="41"/>
  <c r="H105" i="41"/>
  <c r="G105" i="41"/>
  <c r="F105" i="41"/>
  <c r="E105" i="41"/>
  <c r="D105" i="41"/>
  <c r="C105" i="41"/>
  <c r="B105" i="41"/>
  <c r="V104" i="41"/>
  <c r="U104" i="41"/>
  <c r="T104" i="41"/>
  <c r="S104" i="41"/>
  <c r="R104" i="41"/>
  <c r="Q104" i="41"/>
  <c r="P104" i="41"/>
  <c r="CC104" i="41" s="1"/>
  <c r="O104" i="41"/>
  <c r="N104" i="41"/>
  <c r="M104" i="41"/>
  <c r="L104" i="41"/>
  <c r="K104" i="41"/>
  <c r="J104" i="41"/>
  <c r="I104" i="41"/>
  <c r="H104" i="41"/>
  <c r="G104" i="41"/>
  <c r="F104" i="41"/>
  <c r="E104" i="41"/>
  <c r="D104" i="41"/>
  <c r="C104" i="41"/>
  <c r="B104" i="41"/>
  <c r="V103" i="41"/>
  <c r="U103" i="41"/>
  <c r="T103" i="41"/>
  <c r="S103" i="41"/>
  <c r="R103" i="41"/>
  <c r="Q103" i="41"/>
  <c r="P103" i="41"/>
  <c r="CC103" i="41" s="1"/>
  <c r="O103" i="41"/>
  <c r="N103" i="41"/>
  <c r="M103" i="41"/>
  <c r="L103" i="41"/>
  <c r="K103" i="41"/>
  <c r="J103" i="41"/>
  <c r="I103" i="41"/>
  <c r="H103" i="41"/>
  <c r="G103" i="41"/>
  <c r="F103" i="41"/>
  <c r="E103" i="41"/>
  <c r="D103" i="41"/>
  <c r="C103" i="41"/>
  <c r="B103" i="41"/>
  <c r="V102" i="41"/>
  <c r="U102" i="41"/>
  <c r="T102" i="41"/>
  <c r="S102" i="41"/>
  <c r="R102" i="41"/>
  <c r="Q102" i="41"/>
  <c r="P102" i="41"/>
  <c r="CC102" i="41" s="1"/>
  <c r="O102" i="41"/>
  <c r="N102" i="41"/>
  <c r="M102" i="41"/>
  <c r="L102" i="41"/>
  <c r="K102" i="41"/>
  <c r="J102" i="41"/>
  <c r="I102" i="41"/>
  <c r="H102" i="41"/>
  <c r="G102" i="41"/>
  <c r="F102" i="41"/>
  <c r="E102" i="41"/>
  <c r="D102" i="41"/>
  <c r="C102" i="41"/>
  <c r="B102" i="41"/>
  <c r="V101" i="41"/>
  <c r="U101" i="41"/>
  <c r="T101" i="41"/>
  <c r="S101" i="41"/>
  <c r="R101" i="41"/>
  <c r="Q101" i="41"/>
  <c r="P101" i="41"/>
  <c r="CC101" i="41" s="1"/>
  <c r="O101" i="41"/>
  <c r="N101" i="41"/>
  <c r="M101" i="41"/>
  <c r="L101" i="41"/>
  <c r="K101" i="41"/>
  <c r="J101" i="41"/>
  <c r="I101" i="41"/>
  <c r="H101" i="41"/>
  <c r="G101" i="41"/>
  <c r="F101" i="41"/>
  <c r="E101" i="41"/>
  <c r="D101" i="41"/>
  <c r="C101" i="41"/>
  <c r="B101" i="41"/>
  <c r="V114" i="41"/>
  <c r="U114" i="41"/>
  <c r="T114" i="41"/>
  <c r="S114" i="41"/>
  <c r="R114" i="41"/>
  <c r="Q114" i="41"/>
  <c r="P114" i="41"/>
  <c r="CC114" i="41" s="1"/>
  <c r="O114" i="41"/>
  <c r="N114" i="41"/>
  <c r="M114" i="41"/>
  <c r="L114" i="41"/>
  <c r="K114" i="41"/>
  <c r="J114" i="41"/>
  <c r="I114" i="41"/>
  <c r="H114" i="41"/>
  <c r="G114" i="41"/>
  <c r="F114" i="41"/>
  <c r="E114" i="41"/>
  <c r="D114" i="41"/>
  <c r="C114" i="41"/>
  <c r="B114" i="41"/>
  <c r="V113" i="41"/>
  <c r="U113" i="41"/>
  <c r="T113" i="41"/>
  <c r="S113" i="41"/>
  <c r="R113" i="41"/>
  <c r="Q113" i="41"/>
  <c r="P113" i="41"/>
  <c r="CC113" i="41" s="1"/>
  <c r="O113" i="41"/>
  <c r="N113" i="41"/>
  <c r="M113" i="41"/>
  <c r="L113" i="41"/>
  <c r="K113" i="41"/>
  <c r="J113" i="41"/>
  <c r="I113" i="41"/>
  <c r="H113" i="41"/>
  <c r="G113" i="41"/>
  <c r="F113" i="41"/>
  <c r="E113" i="41"/>
  <c r="D113" i="41"/>
  <c r="C113" i="41"/>
  <c r="B113" i="41"/>
  <c r="C83" i="87" l="1"/>
  <c r="C84" i="87"/>
  <c r="C124" i="87"/>
  <c r="C82" i="87"/>
  <c r="C125" i="87"/>
  <c r="G146" i="41"/>
  <c r="B147" i="41"/>
  <c r="J147" i="41"/>
  <c r="E148" i="41"/>
  <c r="M148" i="41"/>
  <c r="C172" i="41"/>
  <c r="K172" i="41"/>
  <c r="F173" i="41"/>
  <c r="N173" i="41"/>
  <c r="I174" i="41"/>
  <c r="H146" i="41"/>
  <c r="C147" i="41"/>
  <c r="K147" i="41"/>
  <c r="F148" i="41"/>
  <c r="N148" i="41"/>
  <c r="D172" i="41"/>
  <c r="D146" i="41"/>
  <c r="L146" i="41"/>
  <c r="G147" i="41"/>
  <c r="B148" i="41"/>
  <c r="J148" i="41"/>
  <c r="H172" i="41"/>
  <c r="C173" i="41"/>
  <c r="K173" i="41"/>
  <c r="F174" i="41"/>
  <c r="F122" i="41"/>
  <c r="F149" i="41"/>
  <c r="F13" i="41" a="1"/>
  <c r="F13" i="41" s="1"/>
  <c r="R175" i="41"/>
  <c r="R14" i="41" a="1"/>
  <c r="R14" i="41" s="1"/>
  <c r="F17" i="41" a="1"/>
  <c r="F17" i="41" s="1"/>
  <c r="O123" i="41"/>
  <c r="O12" i="41" a="1"/>
  <c r="O12" i="41" s="1"/>
  <c r="G149" i="41"/>
  <c r="G13" i="41" a="1"/>
  <c r="G13" i="41" s="1"/>
  <c r="O149" i="41"/>
  <c r="O13" i="41" a="1"/>
  <c r="O13" i="41" s="1"/>
  <c r="C175" i="41"/>
  <c r="C14" i="41" a="1"/>
  <c r="C14" i="41" s="1"/>
  <c r="K175" i="41"/>
  <c r="K14" i="41" a="1"/>
  <c r="K14" i="41" s="1"/>
  <c r="S175" i="41"/>
  <c r="S14" i="41" a="1"/>
  <c r="S14" i="41" s="1"/>
  <c r="V123" i="41"/>
  <c r="V12" i="41" a="1"/>
  <c r="V12" i="41" s="1"/>
  <c r="N16" i="41" a="1"/>
  <c r="N16" i="41" s="1"/>
  <c r="V16" i="41" a="1"/>
  <c r="V16" i="41" s="1"/>
  <c r="G17" i="41" a="1"/>
  <c r="G17" i="41" s="1"/>
  <c r="O17" i="41" a="1"/>
  <c r="O17" i="41" s="1"/>
  <c r="P123" i="41"/>
  <c r="CC123" i="41" s="1"/>
  <c r="E5" i="41" a="1"/>
  <c r="E5" i="41" s="1"/>
  <c r="P12" i="41" a="1"/>
  <c r="P12" i="41" s="1"/>
  <c r="H149" i="41"/>
  <c r="H17" i="41" s="1" a="1"/>
  <c r="H17" i="41" s="1"/>
  <c r="H13" i="41" a="1"/>
  <c r="H13" i="41" s="1"/>
  <c r="P149" i="41"/>
  <c r="E6" i="41" a="1"/>
  <c r="E6" i="41" s="1"/>
  <c r="P13" i="41" a="1"/>
  <c r="P13" i="41" s="1"/>
  <c r="D175" i="41"/>
  <c r="D14" i="41" a="1"/>
  <c r="D14" i="41" s="1"/>
  <c r="L175" i="41"/>
  <c r="L14" i="41" a="1"/>
  <c r="L14" i="41" s="1"/>
  <c r="V18" i="41" a="1"/>
  <c r="V18" i="41" s="1"/>
  <c r="N123" i="41"/>
  <c r="N12" i="41" a="1"/>
  <c r="N12" i="41" s="1"/>
  <c r="J175" i="41"/>
  <c r="J14" i="41" a="1"/>
  <c r="J14" i="41" s="1"/>
  <c r="O16" i="41" a="1"/>
  <c r="O16" i="41" s="1"/>
  <c r="I18" i="41" a="1"/>
  <c r="I18" i="41" s="1"/>
  <c r="Q123" i="41"/>
  <c r="Q12" i="41" a="1"/>
  <c r="Q12" i="41" s="1"/>
  <c r="I149" i="41"/>
  <c r="I17" i="41" s="1" a="1"/>
  <c r="I17" i="41" s="1"/>
  <c r="I13" i="41" a="1"/>
  <c r="I13" i="41" s="1"/>
  <c r="Q149" i="41"/>
  <c r="Q17" i="41" s="1" a="1"/>
  <c r="Q17" i="41" s="1"/>
  <c r="Q13" i="41" a="1"/>
  <c r="Q13" i="41" s="1"/>
  <c r="E175" i="41"/>
  <c r="E18" i="41" s="1" a="1"/>
  <c r="E18" i="41" s="1"/>
  <c r="E14" i="41" a="1"/>
  <c r="E14" i="41" s="1"/>
  <c r="M175" i="41"/>
  <c r="M14" i="41" a="1"/>
  <c r="M14" i="41" s="1"/>
  <c r="B175" i="41"/>
  <c r="B18" i="41" s="1" a="1"/>
  <c r="B18" i="41" s="1"/>
  <c r="B14" i="41" a="1"/>
  <c r="B14" i="41" s="1"/>
  <c r="H16" i="41" a="1"/>
  <c r="H16" i="41" s="1"/>
  <c r="J18" i="41" a="1"/>
  <c r="J18" i="41" s="1"/>
  <c r="R18" i="41" a="1"/>
  <c r="R18" i="41" s="1"/>
  <c r="R123" i="41"/>
  <c r="R16" i="41" s="1" a="1"/>
  <c r="R16" i="41" s="1"/>
  <c r="R12" i="41" a="1"/>
  <c r="R12" i="41" s="1"/>
  <c r="V149" i="41"/>
  <c r="V17" i="41" s="1" a="1"/>
  <c r="V17" i="41" s="1"/>
  <c r="V13" i="41" a="1"/>
  <c r="V13" i="41" s="1"/>
  <c r="Q16" i="41" a="1"/>
  <c r="Q16" i="41" s="1"/>
  <c r="C18" i="41" a="1"/>
  <c r="C18" i="41" s="1"/>
  <c r="K18" i="41" a="1"/>
  <c r="K18" i="41" s="1"/>
  <c r="S18" i="41" a="1"/>
  <c r="S18" i="41" s="1"/>
  <c r="S123" i="41"/>
  <c r="S12" i="41" a="1"/>
  <c r="S12" i="41" s="1"/>
  <c r="C149" i="41"/>
  <c r="C13" i="41" a="1"/>
  <c r="C13" i="41" s="1"/>
  <c r="K149" i="41"/>
  <c r="K13" i="41" a="1"/>
  <c r="K13" i="41" s="1"/>
  <c r="S149" i="41"/>
  <c r="S13" i="41" a="1"/>
  <c r="S13" i="41" s="1"/>
  <c r="G175" i="41"/>
  <c r="G18" i="41" s="1" a="1"/>
  <c r="G18" i="41" s="1"/>
  <c r="G14" i="41" a="1"/>
  <c r="G14" i="41" s="1"/>
  <c r="O175" i="41"/>
  <c r="O18" i="41" s="1" a="1"/>
  <c r="O18" i="41" s="1"/>
  <c r="O14" i="41" a="1"/>
  <c r="O14" i="41" s="1"/>
  <c r="U17" i="41" a="1"/>
  <c r="U17" i="41" s="1"/>
  <c r="N149" i="41"/>
  <c r="N17" i="41" s="1" a="1"/>
  <c r="N17" i="41" s="1"/>
  <c r="N13" i="41" a="1"/>
  <c r="N13" i="41" s="1"/>
  <c r="C17" i="41" a="1"/>
  <c r="C17" i="41" s="1"/>
  <c r="K17" i="41" a="1"/>
  <c r="K17" i="41" s="1"/>
  <c r="S17" i="41" a="1"/>
  <c r="S17" i="41" s="1"/>
  <c r="D18" i="41" a="1"/>
  <c r="D18" i="41" s="1"/>
  <c r="L18" i="41" a="1"/>
  <c r="L18" i="41" s="1"/>
  <c r="T123" i="41"/>
  <c r="T16" i="41" s="1" a="1"/>
  <c r="T16" i="41" s="1"/>
  <c r="T12" i="41" a="1"/>
  <c r="T12" i="41" s="1"/>
  <c r="D149" i="41"/>
  <c r="D13" i="41" a="1"/>
  <c r="D13" i="41" s="1"/>
  <c r="L149" i="41"/>
  <c r="L17" i="41" s="1" a="1"/>
  <c r="L17" i="41" s="1"/>
  <c r="L13" i="41" a="1"/>
  <c r="L13" i="41" s="1"/>
  <c r="T149" i="41"/>
  <c r="T13" i="41" a="1"/>
  <c r="T13" i="41" s="1"/>
  <c r="H175" i="41"/>
  <c r="H18" i="41" s="1" a="1"/>
  <c r="H18" i="41" s="1"/>
  <c r="H14" i="41" a="1"/>
  <c r="H14" i="41" s="1"/>
  <c r="P175" i="41"/>
  <c r="E7" i="41" a="1"/>
  <c r="E7" i="41" s="1"/>
  <c r="P14" i="41" a="1"/>
  <c r="P14" i="41" s="1"/>
  <c r="S16" i="41" a="1"/>
  <c r="S16" i="41" s="1"/>
  <c r="D17" i="41" a="1"/>
  <c r="D17" i="41" s="1"/>
  <c r="T17" i="41" a="1"/>
  <c r="T17" i="41" s="1"/>
  <c r="M18" i="41" a="1"/>
  <c r="M18" i="41" s="1"/>
  <c r="M123" i="41"/>
  <c r="M16" i="41" s="1" a="1"/>
  <c r="M16" i="41" s="1"/>
  <c r="M12" i="41" a="1"/>
  <c r="M12" i="41" s="1"/>
  <c r="U123" i="41"/>
  <c r="U16" i="41" s="1" a="1"/>
  <c r="U16" i="41" s="1"/>
  <c r="U12" i="41" a="1"/>
  <c r="U12" i="41" s="1"/>
  <c r="E149" i="41"/>
  <c r="E17" i="41" s="1" a="1"/>
  <c r="E17" i="41" s="1"/>
  <c r="E13" i="41" a="1"/>
  <c r="E13" i="41" s="1"/>
  <c r="M149" i="41"/>
  <c r="M17" i="41" s="1" a="1"/>
  <c r="M17" i="41" s="1"/>
  <c r="M13" i="41" a="1"/>
  <c r="M13" i="41" s="1"/>
  <c r="U149" i="41"/>
  <c r="U13" i="41" a="1"/>
  <c r="U13" i="41" s="1"/>
  <c r="I175" i="41"/>
  <c r="I14" i="41" a="1"/>
  <c r="I14" i="41" s="1"/>
  <c r="Q175" i="41"/>
  <c r="Q18" i="41" s="1" a="1"/>
  <c r="Q18" i="41" s="1"/>
  <c r="Q14" i="41" a="1"/>
  <c r="Q14" i="41" s="1"/>
  <c r="N172" i="41"/>
  <c r="N174" i="41"/>
  <c r="N147" i="41"/>
  <c r="N122" i="41"/>
  <c r="L120" i="41"/>
  <c r="H120" i="41"/>
  <c r="I146" i="41"/>
  <c r="Q146" i="41"/>
  <c r="D147" i="41"/>
  <c r="L147" i="41"/>
  <c r="T147" i="41"/>
  <c r="G148" i="41"/>
  <c r="O148" i="41"/>
  <c r="B149" i="41"/>
  <c r="B17" i="41" s="1" a="1"/>
  <c r="B17" i="41" s="1"/>
  <c r="J149" i="41"/>
  <c r="J17" i="41" s="1" a="1"/>
  <c r="J17" i="41" s="1"/>
  <c r="R149" i="41"/>
  <c r="R17" i="41" s="1" a="1"/>
  <c r="R17" i="41" s="1"/>
  <c r="M172" i="41"/>
  <c r="U172" i="41"/>
  <c r="H173" i="41"/>
  <c r="P173" i="41"/>
  <c r="CC173" i="41" s="1"/>
  <c r="C174" i="41"/>
  <c r="K174" i="41"/>
  <c r="S174" i="41"/>
  <c r="F175" i="41"/>
  <c r="F18" i="41" s="1" a="1"/>
  <c r="F18" i="41" s="1"/>
  <c r="N175" i="41"/>
  <c r="N18" i="41" s="1" a="1"/>
  <c r="N18" i="41" s="1"/>
  <c r="V175" i="41"/>
  <c r="S148" i="41"/>
  <c r="P120" i="41"/>
  <c r="CC120" i="41" s="1"/>
  <c r="T120" i="41"/>
  <c r="N121" i="41"/>
  <c r="R121" i="41"/>
  <c r="V121" i="41"/>
  <c r="I123" i="41"/>
  <c r="I16" i="41" s="1" a="1"/>
  <c r="I16" i="41" s="1"/>
  <c r="E123" i="41"/>
  <c r="E16" i="41" s="1" a="1"/>
  <c r="E16" i="41" s="1"/>
  <c r="K121" i="41"/>
  <c r="G121" i="41"/>
  <c r="C121" i="41"/>
  <c r="T175" i="41"/>
  <c r="T18" i="41" s="1" a="1"/>
  <c r="T18" i="41" s="1"/>
  <c r="U175" i="41"/>
  <c r="U18" i="41" s="1" a="1"/>
  <c r="U18" i="41" s="1"/>
  <c r="O121" i="41"/>
  <c r="S121" i="41"/>
  <c r="O120" i="41"/>
  <c r="S120" i="41"/>
  <c r="I122" i="41"/>
  <c r="E122" i="41"/>
  <c r="K120" i="41"/>
  <c r="G120" i="41"/>
  <c r="C120" i="41"/>
  <c r="M122" i="41"/>
  <c r="Q122" i="41"/>
  <c r="U122" i="41"/>
  <c r="J121" i="41"/>
  <c r="F121" i="41"/>
  <c r="B121" i="41"/>
  <c r="E172" i="41"/>
  <c r="M120" i="41"/>
  <c r="Q120" i="41"/>
  <c r="U120" i="41"/>
  <c r="K122" i="41"/>
  <c r="G122" i="41"/>
  <c r="C122" i="41"/>
  <c r="I120" i="41"/>
  <c r="E120" i="41"/>
  <c r="D122" i="41"/>
  <c r="T122" i="41"/>
  <c r="P121" i="41"/>
  <c r="CC121" i="41" s="1"/>
  <c r="T121" i="41"/>
  <c r="D120" i="41"/>
  <c r="O122" i="41"/>
  <c r="S122" i="41"/>
  <c r="J123" i="41"/>
  <c r="J16" i="41" s="1" a="1"/>
  <c r="J16" i="41" s="1"/>
  <c r="F123" i="41"/>
  <c r="F16" i="41" s="1" a="1"/>
  <c r="F16" i="41" s="1"/>
  <c r="B123" i="41"/>
  <c r="B16" i="41" s="1" a="1"/>
  <c r="B16" i="41" s="1"/>
  <c r="L121" i="41"/>
  <c r="H121" i="41"/>
  <c r="D121" i="41"/>
  <c r="N120" i="41"/>
  <c r="R120" i="41"/>
  <c r="V120" i="41"/>
  <c r="K123" i="41"/>
  <c r="K16" i="41" s="1" a="1"/>
  <c r="K16" i="41" s="1"/>
  <c r="G123" i="41"/>
  <c r="G16" i="41" s="1" a="1"/>
  <c r="G16" i="41" s="1"/>
  <c r="C123" i="41"/>
  <c r="C16" i="41" s="1" a="1"/>
  <c r="C16" i="41" s="1"/>
  <c r="I121" i="41"/>
  <c r="E121" i="41"/>
  <c r="D123" i="41"/>
  <c r="D16" i="41" s="1" a="1"/>
  <c r="D16" i="41" s="1"/>
  <c r="H123" i="41"/>
  <c r="L123" i="41"/>
  <c r="L16" i="41" s="1" a="1"/>
  <c r="L16" i="41" s="1"/>
  <c r="J120" i="41"/>
  <c r="F120" i="41"/>
  <c r="B120" i="41"/>
  <c r="F7" i="41" a="1"/>
  <c r="F7" i="41" s="1"/>
  <c r="P16" i="41" a="1"/>
  <c r="P16" i="41" s="1"/>
  <c r="F5" i="41" a="1"/>
  <c r="F5" i="41" s="1"/>
  <c r="C13" i="39"/>
  <c r="D13" i="39"/>
  <c r="E13" i="39"/>
  <c r="F13" i="39"/>
  <c r="G13" i="39"/>
  <c r="H13" i="39"/>
  <c r="I13" i="39"/>
  <c r="J13" i="39"/>
  <c r="K13" i="39"/>
  <c r="L13" i="39"/>
  <c r="M13" i="39"/>
  <c r="N13" i="39"/>
  <c r="O13" i="39"/>
  <c r="P13" i="39"/>
  <c r="Q13" i="39"/>
  <c r="R13" i="39"/>
  <c r="S13" i="39"/>
  <c r="T13" i="39"/>
  <c r="U13" i="39"/>
  <c r="V13" i="39"/>
  <c r="W13" i="39"/>
  <c r="X13" i="39"/>
  <c r="Y13" i="39"/>
  <c r="Z13" i="39"/>
  <c r="B13" i="39"/>
  <c r="C12" i="39" a="1"/>
  <c r="C12" i="39" s="1"/>
  <c r="D12" i="39" a="1"/>
  <c r="D12" i="39" s="1"/>
  <c r="E12" i="39" a="1"/>
  <c r="E12" i="39" s="1"/>
  <c r="F12" i="39" a="1"/>
  <c r="F12" i="39" s="1"/>
  <c r="G12" i="39" a="1"/>
  <c r="G12" i="39" s="1"/>
  <c r="H12" i="39" a="1"/>
  <c r="H12" i="39" s="1"/>
  <c r="I12" i="39" a="1"/>
  <c r="I12" i="39" s="1"/>
  <c r="J12" i="39" a="1"/>
  <c r="J12" i="39" s="1"/>
  <c r="K12" i="39" a="1"/>
  <c r="K12" i="39" s="1"/>
  <c r="L12" i="39" a="1"/>
  <c r="L12" i="39" s="1"/>
  <c r="M12" i="39" a="1"/>
  <c r="M12" i="39" s="1"/>
  <c r="N12" i="39" a="1"/>
  <c r="N12" i="39" s="1"/>
  <c r="O12" i="39" a="1"/>
  <c r="O12" i="39" s="1"/>
  <c r="P12" i="39" a="1"/>
  <c r="P12" i="39" s="1"/>
  <c r="Q12" i="39" a="1"/>
  <c r="Q12" i="39" s="1"/>
  <c r="R12" i="39" a="1"/>
  <c r="R12" i="39" s="1"/>
  <c r="S12" i="39" a="1"/>
  <c r="S12" i="39" s="1"/>
  <c r="T12" i="39" a="1"/>
  <c r="T12" i="39" s="1"/>
  <c r="U12" i="39" a="1"/>
  <c r="U12" i="39" s="1"/>
  <c r="V12" i="39" a="1"/>
  <c r="V12" i="39" s="1"/>
  <c r="W12" i="39" a="1"/>
  <c r="W12" i="39" s="1"/>
  <c r="X12" i="39" a="1"/>
  <c r="X12" i="39" s="1"/>
  <c r="Y12" i="39" a="1"/>
  <c r="Y12" i="39" s="1"/>
  <c r="Z12" i="39" a="1"/>
  <c r="Z12" i="39" s="1"/>
  <c r="B12" i="39" a="1"/>
  <c r="B12" i="39" s="1"/>
  <c r="B3" i="39"/>
  <c r="B215" i="87" s="1"/>
  <c r="B7" i="39" a="1"/>
  <c r="B7" i="39" s="1"/>
  <c r="B219" i="87" s="1"/>
  <c r="B6" i="39" a="1"/>
  <c r="B6" i="39" s="1"/>
  <c r="B218" i="87" s="1"/>
  <c r="B5" i="39" a="1"/>
  <c r="B5" i="39" s="1"/>
  <c r="B217" i="87" s="1"/>
  <c r="B4" i="39" a="1"/>
  <c r="B4" i="39" s="1"/>
  <c r="B216" i="87" s="1"/>
  <c r="A2" i="39" a="1"/>
  <c r="A2" i="39" s="1"/>
  <c r="A12" i="39" l="1"/>
  <c r="A215" i="87"/>
  <c r="P17" i="41" a="1"/>
  <c r="P17" i="41" s="1"/>
  <c r="CC149" i="41"/>
  <c r="P18" i="41" a="1"/>
  <c r="P18" i="41" s="1"/>
  <c r="CC175" i="41"/>
  <c r="F6" i="41" a="1"/>
  <c r="F6" i="41" s="1"/>
  <c r="C101" i="8"/>
  <c r="D101" i="8"/>
  <c r="E101" i="8"/>
  <c r="F101" i="8"/>
  <c r="G101" i="8"/>
  <c r="H101" i="8"/>
  <c r="I101" i="8"/>
  <c r="J101" i="8"/>
  <c r="K101" i="8"/>
  <c r="L101" i="8"/>
  <c r="M101" i="8"/>
  <c r="N101" i="8"/>
  <c r="O101" i="8"/>
  <c r="P101" i="8"/>
  <c r="Q101" i="8"/>
  <c r="R101" i="8"/>
  <c r="S101" i="8"/>
  <c r="T101" i="8"/>
  <c r="C102" i="8"/>
  <c r="D102" i="8"/>
  <c r="E102" i="8"/>
  <c r="F102" i="8"/>
  <c r="G102" i="8"/>
  <c r="H102" i="8"/>
  <c r="I102" i="8"/>
  <c r="J102" i="8"/>
  <c r="K102" i="8"/>
  <c r="L102" i="8"/>
  <c r="M102" i="8"/>
  <c r="N102" i="8"/>
  <c r="O102" i="8"/>
  <c r="P102" i="8"/>
  <c r="Q102" i="8"/>
  <c r="R102" i="8"/>
  <c r="S102" i="8"/>
  <c r="T102" i="8"/>
  <c r="C103" i="8"/>
  <c r="D103" i="8"/>
  <c r="E103" i="8"/>
  <c r="F103" i="8"/>
  <c r="G103" i="8"/>
  <c r="H103" i="8"/>
  <c r="I103" i="8"/>
  <c r="J103" i="8"/>
  <c r="K103" i="8"/>
  <c r="L103" i="8"/>
  <c r="M103" i="8"/>
  <c r="N103" i="8"/>
  <c r="O103" i="8"/>
  <c r="P103" i="8"/>
  <c r="Q103" i="8"/>
  <c r="R103" i="8"/>
  <c r="S103" i="8"/>
  <c r="T103" i="8"/>
  <c r="C104" i="8"/>
  <c r="D104" i="8"/>
  <c r="E104" i="8"/>
  <c r="F104" i="8"/>
  <c r="G104" i="8"/>
  <c r="H104" i="8"/>
  <c r="I104" i="8"/>
  <c r="J104" i="8"/>
  <c r="K104" i="8"/>
  <c r="L104" i="8"/>
  <c r="M104" i="8"/>
  <c r="N104" i="8"/>
  <c r="O104" i="8"/>
  <c r="P104" i="8"/>
  <c r="Q104" i="8"/>
  <c r="R104" i="8"/>
  <c r="S104" i="8"/>
  <c r="T104" i="8"/>
  <c r="C105" i="8"/>
  <c r="D105" i="8"/>
  <c r="E105" i="8"/>
  <c r="F105" i="8"/>
  <c r="G105" i="8"/>
  <c r="H105" i="8"/>
  <c r="I105" i="8"/>
  <c r="J105" i="8"/>
  <c r="K105" i="8"/>
  <c r="L105" i="8"/>
  <c r="M105" i="8"/>
  <c r="N105" i="8"/>
  <c r="O105" i="8"/>
  <c r="P105" i="8"/>
  <c r="Q105" i="8"/>
  <c r="R105" i="8"/>
  <c r="S105" i="8"/>
  <c r="T105" i="8"/>
  <c r="C106" i="8"/>
  <c r="D106" i="8"/>
  <c r="E106" i="8"/>
  <c r="F106" i="8"/>
  <c r="G106" i="8"/>
  <c r="H106" i="8"/>
  <c r="I106" i="8"/>
  <c r="J106" i="8"/>
  <c r="K106" i="8"/>
  <c r="L106" i="8"/>
  <c r="M106" i="8"/>
  <c r="N106" i="8"/>
  <c r="O106" i="8"/>
  <c r="P106" i="8"/>
  <c r="Q106" i="8"/>
  <c r="R106" i="8"/>
  <c r="S106" i="8"/>
  <c r="T106" i="8"/>
  <c r="C107" i="8"/>
  <c r="D107" i="8"/>
  <c r="E107" i="8"/>
  <c r="F107" i="8"/>
  <c r="G107" i="8"/>
  <c r="H107" i="8"/>
  <c r="I107" i="8"/>
  <c r="J107" i="8"/>
  <c r="K107" i="8"/>
  <c r="L107" i="8"/>
  <c r="M107" i="8"/>
  <c r="N107" i="8"/>
  <c r="O107" i="8"/>
  <c r="P107" i="8"/>
  <c r="Q107" i="8"/>
  <c r="R107" i="8"/>
  <c r="S107" i="8"/>
  <c r="T107" i="8"/>
  <c r="C108" i="8"/>
  <c r="D108" i="8"/>
  <c r="E108" i="8"/>
  <c r="F108" i="8"/>
  <c r="G108" i="8"/>
  <c r="H108" i="8"/>
  <c r="I108" i="8"/>
  <c r="J108" i="8"/>
  <c r="K108" i="8"/>
  <c r="L108" i="8"/>
  <c r="M108" i="8"/>
  <c r="N108" i="8"/>
  <c r="O108" i="8"/>
  <c r="P108" i="8"/>
  <c r="Q108" i="8"/>
  <c r="R108" i="8"/>
  <c r="S108" i="8"/>
  <c r="T108" i="8"/>
  <c r="C109" i="8"/>
  <c r="D109" i="8"/>
  <c r="E109" i="8"/>
  <c r="F109" i="8"/>
  <c r="G109" i="8"/>
  <c r="H109" i="8"/>
  <c r="I109" i="8"/>
  <c r="J109" i="8"/>
  <c r="K109" i="8"/>
  <c r="L109" i="8"/>
  <c r="M109" i="8"/>
  <c r="N109" i="8"/>
  <c r="O109" i="8"/>
  <c r="P109" i="8"/>
  <c r="Q109" i="8"/>
  <c r="R109" i="8"/>
  <c r="S109" i="8"/>
  <c r="T109" i="8"/>
  <c r="C110" i="8"/>
  <c r="D110" i="8"/>
  <c r="E110" i="8"/>
  <c r="F110" i="8"/>
  <c r="G110" i="8"/>
  <c r="H110" i="8"/>
  <c r="I110" i="8"/>
  <c r="J110" i="8"/>
  <c r="K110" i="8"/>
  <c r="L110" i="8"/>
  <c r="M110" i="8"/>
  <c r="N110" i="8"/>
  <c r="O110" i="8"/>
  <c r="P110" i="8"/>
  <c r="Q110" i="8"/>
  <c r="R110" i="8"/>
  <c r="S110" i="8"/>
  <c r="T110" i="8"/>
  <c r="C111" i="8"/>
  <c r="D111" i="8"/>
  <c r="E111" i="8"/>
  <c r="F111" i="8"/>
  <c r="G111" i="8"/>
  <c r="H111" i="8"/>
  <c r="I111" i="8"/>
  <c r="J111" i="8"/>
  <c r="K111" i="8"/>
  <c r="L111" i="8"/>
  <c r="M111" i="8"/>
  <c r="N111" i="8"/>
  <c r="O111" i="8"/>
  <c r="P111" i="8"/>
  <c r="Q111" i="8"/>
  <c r="R111" i="8"/>
  <c r="S111" i="8"/>
  <c r="T111" i="8"/>
  <c r="C112" i="8"/>
  <c r="D112" i="8"/>
  <c r="E112" i="8"/>
  <c r="F112" i="8"/>
  <c r="G112" i="8"/>
  <c r="H112" i="8"/>
  <c r="I112" i="8"/>
  <c r="J112" i="8"/>
  <c r="K112" i="8"/>
  <c r="L112" i="8"/>
  <c r="M112" i="8"/>
  <c r="N112" i="8"/>
  <c r="O112" i="8"/>
  <c r="P112" i="8"/>
  <c r="Q112" i="8"/>
  <c r="R112" i="8"/>
  <c r="S112" i="8"/>
  <c r="T112" i="8"/>
  <c r="C113" i="8"/>
  <c r="D113" i="8"/>
  <c r="E113" i="8"/>
  <c r="F113" i="8"/>
  <c r="G113" i="8"/>
  <c r="H113" i="8"/>
  <c r="I113" i="8"/>
  <c r="J113" i="8"/>
  <c r="K113" i="8"/>
  <c r="L113" i="8"/>
  <c r="M113" i="8"/>
  <c r="N113" i="8"/>
  <c r="O113" i="8"/>
  <c r="P113" i="8"/>
  <c r="Q113" i="8"/>
  <c r="R113" i="8"/>
  <c r="S113" i="8"/>
  <c r="T113" i="8"/>
  <c r="B102" i="8"/>
  <c r="B103" i="8"/>
  <c r="B104" i="8"/>
  <c r="B105" i="8"/>
  <c r="B106" i="8"/>
  <c r="B107" i="8"/>
  <c r="B108" i="8"/>
  <c r="B109" i="8"/>
  <c r="B110" i="8"/>
  <c r="B111" i="8"/>
  <c r="B112" i="8"/>
  <c r="B113" i="8"/>
  <c r="B101" i="8"/>
  <c r="C82" i="8"/>
  <c r="D82" i="8"/>
  <c r="E82" i="8"/>
  <c r="F82" i="8"/>
  <c r="G82" i="8"/>
  <c r="H82" i="8"/>
  <c r="I82" i="8"/>
  <c r="J82" i="8"/>
  <c r="K82" i="8"/>
  <c r="L82" i="8"/>
  <c r="M82" i="8"/>
  <c r="N82" i="8"/>
  <c r="O82" i="8"/>
  <c r="P82" i="8"/>
  <c r="Q82" i="8"/>
  <c r="R82" i="8"/>
  <c r="S82" i="8"/>
  <c r="T82" i="8"/>
  <c r="C83" i="8"/>
  <c r="D83" i="8"/>
  <c r="E83" i="8"/>
  <c r="F83" i="8"/>
  <c r="G83" i="8"/>
  <c r="H83" i="8"/>
  <c r="I83" i="8"/>
  <c r="J83" i="8"/>
  <c r="K83" i="8"/>
  <c r="L83" i="8"/>
  <c r="M83" i="8"/>
  <c r="N83" i="8"/>
  <c r="O83" i="8"/>
  <c r="P83" i="8"/>
  <c r="Q83" i="8"/>
  <c r="R83" i="8"/>
  <c r="S83" i="8"/>
  <c r="T83" i="8"/>
  <c r="C84" i="8"/>
  <c r="D84" i="8"/>
  <c r="E84" i="8"/>
  <c r="F84" i="8"/>
  <c r="G84" i="8"/>
  <c r="H84" i="8"/>
  <c r="I84" i="8"/>
  <c r="J84" i="8"/>
  <c r="K84" i="8"/>
  <c r="L84" i="8"/>
  <c r="M84" i="8"/>
  <c r="N84" i="8"/>
  <c r="O84" i="8"/>
  <c r="P84" i="8"/>
  <c r="Q84" i="8"/>
  <c r="R84" i="8"/>
  <c r="S84" i="8"/>
  <c r="T84" i="8"/>
  <c r="C85" i="8"/>
  <c r="D85" i="8"/>
  <c r="E85" i="8"/>
  <c r="F85" i="8"/>
  <c r="G85" i="8"/>
  <c r="H85" i="8"/>
  <c r="I85" i="8"/>
  <c r="J85" i="8"/>
  <c r="K85" i="8"/>
  <c r="L85" i="8"/>
  <c r="M85" i="8"/>
  <c r="N85" i="8"/>
  <c r="O85" i="8"/>
  <c r="P85" i="8"/>
  <c r="Q85" i="8"/>
  <c r="R85" i="8"/>
  <c r="S85" i="8"/>
  <c r="T85" i="8"/>
  <c r="C86" i="8"/>
  <c r="D86" i="8"/>
  <c r="E86" i="8"/>
  <c r="F86" i="8"/>
  <c r="G86" i="8"/>
  <c r="H86" i="8"/>
  <c r="I86" i="8"/>
  <c r="J86" i="8"/>
  <c r="K86" i="8"/>
  <c r="L86" i="8"/>
  <c r="M86" i="8"/>
  <c r="N86" i="8"/>
  <c r="O86" i="8"/>
  <c r="P86" i="8"/>
  <c r="Q86" i="8"/>
  <c r="R86" i="8"/>
  <c r="S86" i="8"/>
  <c r="T86" i="8"/>
  <c r="C87" i="8"/>
  <c r="D87" i="8"/>
  <c r="E87" i="8"/>
  <c r="F87" i="8"/>
  <c r="G87" i="8"/>
  <c r="H87" i="8"/>
  <c r="I87" i="8"/>
  <c r="J87" i="8"/>
  <c r="K87" i="8"/>
  <c r="L87" i="8"/>
  <c r="M87" i="8"/>
  <c r="N87" i="8"/>
  <c r="O87" i="8"/>
  <c r="P87" i="8"/>
  <c r="Q87" i="8"/>
  <c r="R87" i="8"/>
  <c r="S87" i="8"/>
  <c r="T87" i="8"/>
  <c r="C88" i="8"/>
  <c r="D88" i="8"/>
  <c r="E88" i="8"/>
  <c r="F88" i="8"/>
  <c r="G88" i="8"/>
  <c r="H88" i="8"/>
  <c r="I88" i="8"/>
  <c r="J88" i="8"/>
  <c r="K88" i="8"/>
  <c r="L88" i="8"/>
  <c r="M88" i="8"/>
  <c r="N88" i="8"/>
  <c r="O88" i="8"/>
  <c r="P88" i="8"/>
  <c r="Q88" i="8"/>
  <c r="R88" i="8"/>
  <c r="S88" i="8"/>
  <c r="T88" i="8"/>
  <c r="C89" i="8"/>
  <c r="D89" i="8"/>
  <c r="E89" i="8"/>
  <c r="F89" i="8"/>
  <c r="G89" i="8"/>
  <c r="H89" i="8"/>
  <c r="I89" i="8"/>
  <c r="J89" i="8"/>
  <c r="K89" i="8"/>
  <c r="L89" i="8"/>
  <c r="M89" i="8"/>
  <c r="N89" i="8"/>
  <c r="O89" i="8"/>
  <c r="P89" i="8"/>
  <c r="Q89" i="8"/>
  <c r="R89" i="8"/>
  <c r="S89" i="8"/>
  <c r="T89" i="8"/>
  <c r="C90" i="8"/>
  <c r="D90" i="8"/>
  <c r="E90" i="8"/>
  <c r="F90" i="8"/>
  <c r="G90" i="8"/>
  <c r="H90" i="8"/>
  <c r="I90" i="8"/>
  <c r="J90" i="8"/>
  <c r="K90" i="8"/>
  <c r="L90" i="8"/>
  <c r="M90" i="8"/>
  <c r="N90" i="8"/>
  <c r="O90" i="8"/>
  <c r="P90" i="8"/>
  <c r="Q90" i="8"/>
  <c r="R90" i="8"/>
  <c r="S90" i="8"/>
  <c r="T90" i="8"/>
  <c r="C91" i="8"/>
  <c r="D91" i="8"/>
  <c r="E91" i="8"/>
  <c r="F91" i="8"/>
  <c r="G91" i="8"/>
  <c r="H91" i="8"/>
  <c r="I91" i="8"/>
  <c r="J91" i="8"/>
  <c r="K91" i="8"/>
  <c r="L91" i="8"/>
  <c r="M91" i="8"/>
  <c r="N91" i="8"/>
  <c r="O91" i="8"/>
  <c r="P91" i="8"/>
  <c r="Q91" i="8"/>
  <c r="R91" i="8"/>
  <c r="S91" i="8"/>
  <c r="T91" i="8"/>
  <c r="C92" i="8"/>
  <c r="D92" i="8"/>
  <c r="E92" i="8"/>
  <c r="F92" i="8"/>
  <c r="G92" i="8"/>
  <c r="H92" i="8"/>
  <c r="I92" i="8"/>
  <c r="J92" i="8"/>
  <c r="K92" i="8"/>
  <c r="L92" i="8"/>
  <c r="M92" i="8"/>
  <c r="N92" i="8"/>
  <c r="O92" i="8"/>
  <c r="P92" i="8"/>
  <c r="Q92" i="8"/>
  <c r="R92" i="8"/>
  <c r="S92" i="8"/>
  <c r="T92" i="8"/>
  <c r="C93" i="8"/>
  <c r="D93" i="8"/>
  <c r="E93" i="8"/>
  <c r="F93" i="8"/>
  <c r="G93" i="8"/>
  <c r="H93" i="8"/>
  <c r="I93" i="8"/>
  <c r="J93" i="8"/>
  <c r="K93" i="8"/>
  <c r="L93" i="8"/>
  <c r="M93" i="8"/>
  <c r="N93" i="8"/>
  <c r="O93" i="8"/>
  <c r="P93" i="8"/>
  <c r="Q93" i="8"/>
  <c r="R93" i="8"/>
  <c r="S93" i="8"/>
  <c r="T93" i="8"/>
  <c r="C94" i="8"/>
  <c r="D94" i="8"/>
  <c r="E94" i="8"/>
  <c r="F94" i="8"/>
  <c r="G94" i="8"/>
  <c r="H94" i="8"/>
  <c r="I94" i="8"/>
  <c r="J94" i="8"/>
  <c r="K94" i="8"/>
  <c r="L94" i="8"/>
  <c r="M94" i="8"/>
  <c r="N94" i="8"/>
  <c r="O94" i="8"/>
  <c r="P94" i="8"/>
  <c r="Q94" i="8"/>
  <c r="R94" i="8"/>
  <c r="S94" i="8"/>
  <c r="T94" i="8"/>
  <c r="B83" i="8"/>
  <c r="B84" i="8"/>
  <c r="B85" i="8"/>
  <c r="B86" i="8"/>
  <c r="B87" i="8"/>
  <c r="B88" i="8"/>
  <c r="B89" i="8"/>
  <c r="B90" i="8"/>
  <c r="B91" i="8"/>
  <c r="B92" i="8"/>
  <c r="B93" i="8"/>
  <c r="B94" i="8"/>
  <c r="B82" i="8"/>
  <c r="N17" i="8" l="1"/>
  <c r="N6" i="8"/>
  <c r="N13" i="8"/>
  <c r="N9" i="8"/>
  <c r="M9" i="8"/>
  <c r="N15" i="8"/>
  <c r="N11" i="8"/>
  <c r="M18" i="8"/>
  <c r="M17" i="8"/>
  <c r="M16" i="8"/>
  <c r="N7" i="8"/>
  <c r="M7" i="8"/>
  <c r="N18" i="8"/>
  <c r="N16" i="8"/>
  <c r="N14" i="8"/>
  <c r="N12" i="8"/>
  <c r="N10" i="8"/>
  <c r="N8" i="8"/>
  <c r="M14" i="8"/>
  <c r="M12" i="8"/>
  <c r="M10" i="8"/>
  <c r="M8" i="8"/>
  <c r="M6" i="8"/>
  <c r="M15" i="8"/>
  <c r="M13" i="8"/>
  <c r="M11" i="8"/>
  <c r="R48" i="13"/>
  <c r="R6" i="13" s="1"/>
  <c r="R49" i="13"/>
  <c r="R50" i="13"/>
  <c r="R51" i="13"/>
  <c r="R52" i="13"/>
  <c r="R53" i="13"/>
  <c r="R54" i="13"/>
  <c r="R55" i="13"/>
  <c r="R56" i="13"/>
  <c r="R57" i="13"/>
  <c r="R58" i="13"/>
  <c r="R59" i="13"/>
  <c r="R60" i="13"/>
  <c r="R61" i="13"/>
  <c r="R62" i="13"/>
  <c r="R63" i="13"/>
  <c r="R64" i="13"/>
  <c r="R5" i="13" s="1"/>
  <c r="R38" i="13"/>
  <c r="R39" i="13"/>
  <c r="R40" i="13"/>
  <c r="R41" i="13"/>
  <c r="R67" i="13" l="1"/>
  <c r="R70" i="13"/>
  <c r="R68" i="13"/>
  <c r="R69" i="13"/>
  <c r="X75" i="37" l="1"/>
  <c r="W75" i="37"/>
  <c r="U56" i="37"/>
  <c r="X169" i="37"/>
  <c r="W169" i="37"/>
  <c r="V74" i="37"/>
  <c r="X168" i="37"/>
  <c r="W149" i="37"/>
  <c r="X167" i="37"/>
  <c r="W167" i="37"/>
  <c r="V53" i="37"/>
  <c r="U167" i="37"/>
  <c r="X109" i="37"/>
  <c r="W147" i="37"/>
  <c r="X108" i="37"/>
  <c r="W165" i="37"/>
  <c r="X107" i="37"/>
  <c r="W126" i="37"/>
  <c r="U31" i="37"/>
  <c r="X144" i="37"/>
  <c r="W163" i="37"/>
  <c r="U125" i="37"/>
  <c r="X143" i="37"/>
  <c r="W86" i="37"/>
  <c r="X142" i="37"/>
  <c r="W161" i="37"/>
  <c r="V28" i="37"/>
  <c r="X141" i="37"/>
  <c r="W84" i="37"/>
  <c r="U103" i="37"/>
  <c r="X83" i="37"/>
  <c r="W159" i="37"/>
  <c r="V159" i="37"/>
  <c r="U159" i="37"/>
  <c r="X158" i="37"/>
  <c r="W120" i="37"/>
  <c r="T170" i="37"/>
  <c r="S170" i="37"/>
  <c r="R170" i="37"/>
  <c r="Q170" i="37"/>
  <c r="P170" i="37"/>
  <c r="O170" i="37"/>
  <c r="N170" i="37"/>
  <c r="M170" i="37"/>
  <c r="L170" i="37"/>
  <c r="K170" i="37"/>
  <c r="J170" i="37"/>
  <c r="I170" i="37"/>
  <c r="H170" i="37"/>
  <c r="G170" i="37"/>
  <c r="F170" i="37"/>
  <c r="E170" i="37"/>
  <c r="D170" i="37"/>
  <c r="C170" i="37"/>
  <c r="B170" i="37"/>
  <c r="T169" i="37"/>
  <c r="S169" i="37"/>
  <c r="R169" i="37"/>
  <c r="Q169" i="37"/>
  <c r="P169" i="37"/>
  <c r="O169" i="37"/>
  <c r="N169" i="37"/>
  <c r="M169" i="37"/>
  <c r="L169" i="37"/>
  <c r="K169" i="37"/>
  <c r="J169" i="37"/>
  <c r="I169" i="37"/>
  <c r="H169" i="37"/>
  <c r="G169" i="37"/>
  <c r="F169" i="37"/>
  <c r="E169" i="37"/>
  <c r="D169" i="37"/>
  <c r="C169" i="37"/>
  <c r="B169" i="37"/>
  <c r="T168" i="37"/>
  <c r="S168" i="37"/>
  <c r="R168" i="37"/>
  <c r="Q168" i="37"/>
  <c r="P168" i="37"/>
  <c r="O168" i="37"/>
  <c r="N168" i="37"/>
  <c r="M168" i="37"/>
  <c r="L168" i="37"/>
  <c r="K168" i="37"/>
  <c r="J168" i="37"/>
  <c r="I168" i="37"/>
  <c r="H168" i="37"/>
  <c r="G168" i="37"/>
  <c r="F168" i="37"/>
  <c r="E168" i="37"/>
  <c r="D168" i="37"/>
  <c r="C168" i="37"/>
  <c r="B168" i="37"/>
  <c r="V167" i="37"/>
  <c r="T167" i="37"/>
  <c r="S167" i="37"/>
  <c r="R167" i="37"/>
  <c r="Q167" i="37"/>
  <c r="P167" i="37"/>
  <c r="O167" i="37"/>
  <c r="N167" i="37"/>
  <c r="M167" i="37"/>
  <c r="L167" i="37"/>
  <c r="K167" i="37"/>
  <c r="J167" i="37"/>
  <c r="I167" i="37"/>
  <c r="H167" i="37"/>
  <c r="G167" i="37"/>
  <c r="F167" i="37"/>
  <c r="E167" i="37"/>
  <c r="D167" i="37"/>
  <c r="C167" i="37"/>
  <c r="B167" i="37"/>
  <c r="T166" i="37"/>
  <c r="S166" i="37"/>
  <c r="R166" i="37"/>
  <c r="Q166" i="37"/>
  <c r="P166" i="37"/>
  <c r="O166" i="37"/>
  <c r="N166" i="37"/>
  <c r="M166" i="37"/>
  <c r="L166" i="37"/>
  <c r="K166" i="37"/>
  <c r="J166" i="37"/>
  <c r="I166" i="37"/>
  <c r="H166" i="37"/>
  <c r="G166" i="37"/>
  <c r="F166" i="37"/>
  <c r="E166" i="37"/>
  <c r="D166" i="37"/>
  <c r="C166" i="37"/>
  <c r="B166" i="37"/>
  <c r="T165" i="37"/>
  <c r="S165" i="37"/>
  <c r="R165" i="37"/>
  <c r="Q165" i="37"/>
  <c r="P165" i="37"/>
  <c r="O165" i="37"/>
  <c r="N165" i="37"/>
  <c r="M165" i="37"/>
  <c r="L165" i="37"/>
  <c r="K165" i="37"/>
  <c r="J165" i="37"/>
  <c r="I165" i="37"/>
  <c r="H165" i="37"/>
  <c r="G165" i="37"/>
  <c r="F165" i="37"/>
  <c r="E165" i="37"/>
  <c r="D165" i="37"/>
  <c r="C165" i="37"/>
  <c r="B165" i="37"/>
  <c r="T164" i="37"/>
  <c r="S164" i="37"/>
  <c r="R164" i="37"/>
  <c r="Q164" i="37"/>
  <c r="P164" i="37"/>
  <c r="O164" i="37"/>
  <c r="N164" i="37"/>
  <c r="M164" i="37"/>
  <c r="L164" i="37"/>
  <c r="K164" i="37"/>
  <c r="J164" i="37"/>
  <c r="I164" i="37"/>
  <c r="H164" i="37"/>
  <c r="G164" i="37"/>
  <c r="F164" i="37"/>
  <c r="E164" i="37"/>
  <c r="D164" i="37"/>
  <c r="C164" i="37"/>
  <c r="B164" i="37"/>
  <c r="T163" i="37"/>
  <c r="S163" i="37"/>
  <c r="R163" i="37"/>
  <c r="Q163" i="37"/>
  <c r="P163" i="37"/>
  <c r="O163" i="37"/>
  <c r="N163" i="37"/>
  <c r="M163" i="37"/>
  <c r="L163" i="37"/>
  <c r="K163" i="37"/>
  <c r="J163" i="37"/>
  <c r="I163" i="37"/>
  <c r="H163" i="37"/>
  <c r="G163" i="37"/>
  <c r="F163" i="37"/>
  <c r="E163" i="37"/>
  <c r="D163" i="37"/>
  <c r="C163" i="37"/>
  <c r="B163" i="37"/>
  <c r="T162" i="37"/>
  <c r="S162" i="37"/>
  <c r="R162" i="37"/>
  <c r="Q162" i="37"/>
  <c r="P162" i="37"/>
  <c r="O162" i="37"/>
  <c r="N162" i="37"/>
  <c r="M162" i="37"/>
  <c r="L162" i="37"/>
  <c r="K162" i="37"/>
  <c r="J162" i="37"/>
  <c r="I162" i="37"/>
  <c r="H162" i="37"/>
  <c r="G162" i="37"/>
  <c r="F162" i="37"/>
  <c r="E162" i="37"/>
  <c r="D162" i="37"/>
  <c r="C162" i="37"/>
  <c r="B162" i="37"/>
  <c r="T161" i="37"/>
  <c r="S161" i="37"/>
  <c r="R161" i="37"/>
  <c r="Q161" i="37"/>
  <c r="P161" i="37"/>
  <c r="O161" i="37"/>
  <c r="N161" i="37"/>
  <c r="M161" i="37"/>
  <c r="L161" i="37"/>
  <c r="K161" i="37"/>
  <c r="J161" i="37"/>
  <c r="I161" i="37"/>
  <c r="H161" i="37"/>
  <c r="G161" i="37"/>
  <c r="F161" i="37"/>
  <c r="E161" i="37"/>
  <c r="D161" i="37"/>
  <c r="C161" i="37"/>
  <c r="B161" i="37"/>
  <c r="T160" i="37"/>
  <c r="S160" i="37"/>
  <c r="R160" i="37"/>
  <c r="Q160" i="37"/>
  <c r="P160" i="37"/>
  <c r="O160" i="37"/>
  <c r="N160" i="37"/>
  <c r="M160" i="37"/>
  <c r="L160" i="37"/>
  <c r="K160" i="37"/>
  <c r="J160" i="37"/>
  <c r="I160" i="37"/>
  <c r="H160" i="37"/>
  <c r="G160" i="37"/>
  <c r="F160" i="37"/>
  <c r="E160" i="37"/>
  <c r="D160" i="37"/>
  <c r="C160" i="37"/>
  <c r="B160" i="37"/>
  <c r="T159" i="37"/>
  <c r="S159" i="37"/>
  <c r="R159" i="37"/>
  <c r="Q159" i="37"/>
  <c r="P159" i="37"/>
  <c r="O159" i="37"/>
  <c r="N159" i="37"/>
  <c r="M159" i="37"/>
  <c r="L159" i="37"/>
  <c r="K159" i="37"/>
  <c r="J159" i="37"/>
  <c r="I159" i="37"/>
  <c r="H159" i="37"/>
  <c r="G159" i="37"/>
  <c r="F159" i="37"/>
  <c r="E159" i="37"/>
  <c r="D159" i="37"/>
  <c r="C159" i="37"/>
  <c r="B159" i="37"/>
  <c r="T158" i="37"/>
  <c r="S158" i="37"/>
  <c r="R158" i="37"/>
  <c r="Q158" i="37"/>
  <c r="P158" i="37"/>
  <c r="O158" i="37"/>
  <c r="N158" i="37"/>
  <c r="M158" i="37"/>
  <c r="L158" i="37"/>
  <c r="K158" i="37"/>
  <c r="J158" i="37"/>
  <c r="I158" i="37"/>
  <c r="H158" i="37"/>
  <c r="G158" i="37"/>
  <c r="F158" i="37"/>
  <c r="E158" i="37"/>
  <c r="D158" i="37"/>
  <c r="C158" i="37"/>
  <c r="B158" i="37"/>
  <c r="T151" i="37"/>
  <c r="S151" i="37"/>
  <c r="R151" i="37"/>
  <c r="Q151" i="37"/>
  <c r="P151" i="37"/>
  <c r="O151" i="37"/>
  <c r="N151" i="37"/>
  <c r="M151" i="37"/>
  <c r="L151" i="37"/>
  <c r="K151" i="37"/>
  <c r="J151" i="37"/>
  <c r="I151" i="37"/>
  <c r="H151" i="37"/>
  <c r="G151" i="37"/>
  <c r="F151" i="37"/>
  <c r="E151" i="37"/>
  <c r="D151" i="37"/>
  <c r="C151" i="37"/>
  <c r="B151" i="37"/>
  <c r="T150" i="37"/>
  <c r="S150" i="37"/>
  <c r="R150" i="37"/>
  <c r="Q150" i="37"/>
  <c r="P150" i="37"/>
  <c r="O150" i="37"/>
  <c r="N150" i="37"/>
  <c r="M150" i="37"/>
  <c r="L150" i="37"/>
  <c r="K150" i="37"/>
  <c r="J150" i="37"/>
  <c r="I150" i="37"/>
  <c r="H150" i="37"/>
  <c r="G150" i="37"/>
  <c r="F150" i="37"/>
  <c r="E150" i="37"/>
  <c r="D150" i="37"/>
  <c r="C150" i="37"/>
  <c r="B150" i="37"/>
  <c r="T149" i="37"/>
  <c r="S149" i="37"/>
  <c r="R149" i="37"/>
  <c r="Q149" i="37"/>
  <c r="P149" i="37"/>
  <c r="O149" i="37"/>
  <c r="N149" i="37"/>
  <c r="M149" i="37"/>
  <c r="L149" i="37"/>
  <c r="K149" i="37"/>
  <c r="J149" i="37"/>
  <c r="I149" i="37"/>
  <c r="H149" i="37"/>
  <c r="G149" i="37"/>
  <c r="F149" i="37"/>
  <c r="E149" i="37"/>
  <c r="D149" i="37"/>
  <c r="C149" i="37"/>
  <c r="B149" i="37"/>
  <c r="T148" i="37"/>
  <c r="S148" i="37"/>
  <c r="R148" i="37"/>
  <c r="Q148" i="37"/>
  <c r="P148" i="37"/>
  <c r="O148" i="37"/>
  <c r="N148" i="37"/>
  <c r="M148" i="37"/>
  <c r="L148" i="37"/>
  <c r="K148" i="37"/>
  <c r="J148" i="37"/>
  <c r="I148" i="37"/>
  <c r="H148" i="37"/>
  <c r="G148" i="37"/>
  <c r="F148" i="37"/>
  <c r="E148" i="37"/>
  <c r="D148" i="37"/>
  <c r="C148" i="37"/>
  <c r="B148" i="37"/>
  <c r="V147" i="37"/>
  <c r="T147" i="37"/>
  <c r="S147" i="37"/>
  <c r="R147" i="37"/>
  <c r="Q147" i="37"/>
  <c r="P147" i="37"/>
  <c r="O147" i="37"/>
  <c r="N147" i="37"/>
  <c r="M147" i="37"/>
  <c r="L147" i="37"/>
  <c r="K147" i="37"/>
  <c r="J147" i="37"/>
  <c r="I147" i="37"/>
  <c r="H147" i="37"/>
  <c r="G147" i="37"/>
  <c r="F147" i="37"/>
  <c r="E147" i="37"/>
  <c r="D147" i="37"/>
  <c r="C147" i="37"/>
  <c r="B147" i="37"/>
  <c r="X146" i="37"/>
  <c r="T146" i="37"/>
  <c r="S146" i="37"/>
  <c r="R146" i="37"/>
  <c r="Q146" i="37"/>
  <c r="P146" i="37"/>
  <c r="O146" i="37"/>
  <c r="N146" i="37"/>
  <c r="M146" i="37"/>
  <c r="L146" i="37"/>
  <c r="K146" i="37"/>
  <c r="J146" i="37"/>
  <c r="I146" i="37"/>
  <c r="H146" i="37"/>
  <c r="G146" i="37"/>
  <c r="F146" i="37"/>
  <c r="E146" i="37"/>
  <c r="D146" i="37"/>
  <c r="C146" i="37"/>
  <c r="B146" i="37"/>
  <c r="T145" i="37"/>
  <c r="S145" i="37"/>
  <c r="R145" i="37"/>
  <c r="Q145" i="37"/>
  <c r="P145" i="37"/>
  <c r="O145" i="37"/>
  <c r="N145" i="37"/>
  <c r="M145" i="37"/>
  <c r="L145" i="37"/>
  <c r="K145" i="37"/>
  <c r="J145" i="37"/>
  <c r="I145" i="37"/>
  <c r="H145" i="37"/>
  <c r="G145" i="37"/>
  <c r="F145" i="37"/>
  <c r="E145" i="37"/>
  <c r="D145" i="37"/>
  <c r="C145" i="37"/>
  <c r="B145" i="37"/>
  <c r="T144" i="37"/>
  <c r="S144" i="37"/>
  <c r="R144" i="37"/>
  <c r="Q144" i="37"/>
  <c r="P144" i="37"/>
  <c r="O144" i="37"/>
  <c r="N144" i="37"/>
  <c r="M144" i="37"/>
  <c r="L144" i="37"/>
  <c r="K144" i="37"/>
  <c r="J144" i="37"/>
  <c r="I144" i="37"/>
  <c r="H144" i="37"/>
  <c r="G144" i="37"/>
  <c r="F144" i="37"/>
  <c r="E144" i="37"/>
  <c r="D144" i="37"/>
  <c r="C144" i="37"/>
  <c r="B144" i="37"/>
  <c r="T143" i="37"/>
  <c r="S143" i="37"/>
  <c r="R143" i="37"/>
  <c r="Q143" i="37"/>
  <c r="P143" i="37"/>
  <c r="O143" i="37"/>
  <c r="N143" i="37"/>
  <c r="M143" i="37"/>
  <c r="L143" i="37"/>
  <c r="K143" i="37"/>
  <c r="J143" i="37"/>
  <c r="I143" i="37"/>
  <c r="H143" i="37"/>
  <c r="G143" i="37"/>
  <c r="F143" i="37"/>
  <c r="E143" i="37"/>
  <c r="D143" i="37"/>
  <c r="C143" i="37"/>
  <c r="B143" i="37"/>
  <c r="T142" i="37"/>
  <c r="S142" i="37"/>
  <c r="R142" i="37"/>
  <c r="Q142" i="37"/>
  <c r="P142" i="37"/>
  <c r="O142" i="37"/>
  <c r="N142" i="37"/>
  <c r="M142" i="37"/>
  <c r="L142" i="37"/>
  <c r="K142" i="37"/>
  <c r="J142" i="37"/>
  <c r="I142" i="37"/>
  <c r="H142" i="37"/>
  <c r="G142" i="37"/>
  <c r="F142" i="37"/>
  <c r="E142" i="37"/>
  <c r="D142" i="37"/>
  <c r="C142" i="37"/>
  <c r="B142" i="37"/>
  <c r="T141" i="37"/>
  <c r="S141" i="37"/>
  <c r="R141" i="37"/>
  <c r="Q141" i="37"/>
  <c r="P141" i="37"/>
  <c r="O141" i="37"/>
  <c r="N141" i="37"/>
  <c r="M141" i="37"/>
  <c r="L141" i="37"/>
  <c r="K141" i="37"/>
  <c r="J141" i="37"/>
  <c r="I141" i="37"/>
  <c r="H141" i="37"/>
  <c r="G141" i="37"/>
  <c r="F141" i="37"/>
  <c r="E141" i="37"/>
  <c r="D141" i="37"/>
  <c r="C141" i="37"/>
  <c r="B141" i="37"/>
  <c r="T140" i="37"/>
  <c r="S140" i="37"/>
  <c r="R140" i="37"/>
  <c r="Q140" i="37"/>
  <c r="P140" i="37"/>
  <c r="O140" i="37"/>
  <c r="N140" i="37"/>
  <c r="M140" i="37"/>
  <c r="L140" i="37"/>
  <c r="K140" i="37"/>
  <c r="J140" i="37"/>
  <c r="I140" i="37"/>
  <c r="H140" i="37"/>
  <c r="G140" i="37"/>
  <c r="F140" i="37"/>
  <c r="E140" i="37"/>
  <c r="D140" i="37"/>
  <c r="C140" i="37"/>
  <c r="B140" i="37"/>
  <c r="V139" i="37"/>
  <c r="T139" i="37"/>
  <c r="S139" i="37"/>
  <c r="R139" i="37"/>
  <c r="Q139" i="37"/>
  <c r="P139" i="37"/>
  <c r="O139" i="37"/>
  <c r="N139" i="37"/>
  <c r="M139" i="37"/>
  <c r="L139" i="37"/>
  <c r="K139" i="37"/>
  <c r="J139" i="37"/>
  <c r="I139" i="37"/>
  <c r="H139" i="37"/>
  <c r="G139" i="37"/>
  <c r="F139" i="37"/>
  <c r="E139" i="37"/>
  <c r="D139" i="37"/>
  <c r="C139" i="37"/>
  <c r="B139" i="37"/>
  <c r="T132" i="37"/>
  <c r="S132" i="37"/>
  <c r="R132" i="37"/>
  <c r="Q132" i="37"/>
  <c r="P132" i="37"/>
  <c r="O132" i="37"/>
  <c r="N132" i="37"/>
  <c r="M132" i="37"/>
  <c r="L132" i="37"/>
  <c r="K132" i="37"/>
  <c r="J132" i="37"/>
  <c r="I132" i="37"/>
  <c r="H132" i="37"/>
  <c r="G132" i="37"/>
  <c r="F132" i="37"/>
  <c r="E132" i="37"/>
  <c r="D132" i="37"/>
  <c r="C132" i="37"/>
  <c r="B132" i="37"/>
  <c r="X131" i="37"/>
  <c r="T131" i="37"/>
  <c r="S131" i="37"/>
  <c r="R131" i="37"/>
  <c r="Q131" i="37"/>
  <c r="P131" i="37"/>
  <c r="O131" i="37"/>
  <c r="N131" i="37"/>
  <c r="M131" i="37"/>
  <c r="L131" i="37"/>
  <c r="K131" i="37"/>
  <c r="J131" i="37"/>
  <c r="I131" i="37"/>
  <c r="H131" i="37"/>
  <c r="G131" i="37"/>
  <c r="F131" i="37"/>
  <c r="E131" i="37"/>
  <c r="D131" i="37"/>
  <c r="C131" i="37"/>
  <c r="B131" i="37"/>
  <c r="V130" i="37"/>
  <c r="T130" i="37"/>
  <c r="S130" i="37"/>
  <c r="R130" i="37"/>
  <c r="Q130" i="37"/>
  <c r="P130" i="37"/>
  <c r="O130" i="37"/>
  <c r="N130" i="37"/>
  <c r="M130" i="37"/>
  <c r="L130" i="37"/>
  <c r="K130" i="37"/>
  <c r="J130" i="37"/>
  <c r="I130" i="37"/>
  <c r="H130" i="37"/>
  <c r="G130" i="37"/>
  <c r="F130" i="37"/>
  <c r="E130" i="37"/>
  <c r="D130" i="37"/>
  <c r="C130" i="37"/>
  <c r="B130" i="37"/>
  <c r="W129" i="37"/>
  <c r="T129" i="37"/>
  <c r="S129" i="37"/>
  <c r="R129" i="37"/>
  <c r="Q129" i="37"/>
  <c r="P129" i="37"/>
  <c r="O129" i="37"/>
  <c r="N129" i="37"/>
  <c r="M129" i="37"/>
  <c r="L129" i="37"/>
  <c r="K129" i="37"/>
  <c r="J129" i="37"/>
  <c r="I129" i="37"/>
  <c r="H129" i="37"/>
  <c r="G129" i="37"/>
  <c r="F129" i="37"/>
  <c r="E129" i="37"/>
  <c r="D129" i="37"/>
  <c r="C129" i="37"/>
  <c r="B129" i="37"/>
  <c r="T128" i="37"/>
  <c r="S128" i="37"/>
  <c r="R128" i="37"/>
  <c r="Q128" i="37"/>
  <c r="P128" i="37"/>
  <c r="O128" i="37"/>
  <c r="N128" i="37"/>
  <c r="M128" i="37"/>
  <c r="L128" i="37"/>
  <c r="K128" i="37"/>
  <c r="J128" i="37"/>
  <c r="I128" i="37"/>
  <c r="H128" i="37"/>
  <c r="G128" i="37"/>
  <c r="F128" i="37"/>
  <c r="E128" i="37"/>
  <c r="D128" i="37"/>
  <c r="C128" i="37"/>
  <c r="B128" i="37"/>
  <c r="T127" i="37"/>
  <c r="S127" i="37"/>
  <c r="R127" i="37"/>
  <c r="Q127" i="37"/>
  <c r="P127" i="37"/>
  <c r="O127" i="37"/>
  <c r="N127" i="37"/>
  <c r="M127" i="37"/>
  <c r="L127" i="37"/>
  <c r="K127" i="37"/>
  <c r="J127" i="37"/>
  <c r="I127" i="37"/>
  <c r="H127" i="37"/>
  <c r="G127" i="37"/>
  <c r="F127" i="37"/>
  <c r="E127" i="37"/>
  <c r="D127" i="37"/>
  <c r="C127" i="37"/>
  <c r="B127" i="37"/>
  <c r="T126" i="37"/>
  <c r="S126" i="37"/>
  <c r="R126" i="37"/>
  <c r="Q126" i="37"/>
  <c r="P126" i="37"/>
  <c r="O126" i="37"/>
  <c r="N126" i="37"/>
  <c r="M126" i="37"/>
  <c r="L126" i="37"/>
  <c r="K126" i="37"/>
  <c r="J126" i="37"/>
  <c r="I126" i="37"/>
  <c r="H126" i="37"/>
  <c r="G126" i="37"/>
  <c r="F126" i="37"/>
  <c r="E126" i="37"/>
  <c r="D126" i="37"/>
  <c r="C126" i="37"/>
  <c r="B126" i="37"/>
  <c r="W125" i="37"/>
  <c r="T125" i="37"/>
  <c r="S125" i="37"/>
  <c r="R125" i="37"/>
  <c r="Q125" i="37"/>
  <c r="P125" i="37"/>
  <c r="O125" i="37"/>
  <c r="N125" i="37"/>
  <c r="M125" i="37"/>
  <c r="L125" i="37"/>
  <c r="K125" i="37"/>
  <c r="J125" i="37"/>
  <c r="I125" i="37"/>
  <c r="H125" i="37"/>
  <c r="G125" i="37"/>
  <c r="F125" i="37"/>
  <c r="E125" i="37"/>
  <c r="D125" i="37"/>
  <c r="C125" i="37"/>
  <c r="B125" i="37"/>
  <c r="T124" i="37"/>
  <c r="S124" i="37"/>
  <c r="R124" i="37"/>
  <c r="Q124" i="37"/>
  <c r="P124" i="37"/>
  <c r="O124" i="37"/>
  <c r="N124" i="37"/>
  <c r="M124" i="37"/>
  <c r="L124" i="37"/>
  <c r="K124" i="37"/>
  <c r="J124" i="37"/>
  <c r="I124" i="37"/>
  <c r="H124" i="37"/>
  <c r="G124" i="37"/>
  <c r="F124" i="37"/>
  <c r="E124" i="37"/>
  <c r="D124" i="37"/>
  <c r="C124" i="37"/>
  <c r="B124" i="37"/>
  <c r="X123" i="37"/>
  <c r="T123" i="37"/>
  <c r="S123" i="37"/>
  <c r="R123" i="37"/>
  <c r="Q123" i="37"/>
  <c r="P123" i="37"/>
  <c r="O123" i="37"/>
  <c r="N123" i="37"/>
  <c r="M123" i="37"/>
  <c r="L123" i="37"/>
  <c r="K123" i="37"/>
  <c r="J123" i="37"/>
  <c r="I123" i="37"/>
  <c r="H123" i="37"/>
  <c r="G123" i="37"/>
  <c r="F123" i="37"/>
  <c r="E123" i="37"/>
  <c r="D123" i="37"/>
  <c r="C123" i="37"/>
  <c r="B123" i="37"/>
  <c r="V122" i="37"/>
  <c r="T122" i="37"/>
  <c r="S122" i="37"/>
  <c r="R122" i="37"/>
  <c r="Q122" i="37"/>
  <c r="P122" i="37"/>
  <c r="O122" i="37"/>
  <c r="N122" i="37"/>
  <c r="M122" i="37"/>
  <c r="L122" i="37"/>
  <c r="K122" i="37"/>
  <c r="J122" i="37"/>
  <c r="I122" i="37"/>
  <c r="H122" i="37"/>
  <c r="G122" i="37"/>
  <c r="F122" i="37"/>
  <c r="E122" i="37"/>
  <c r="D122" i="37"/>
  <c r="C122" i="37"/>
  <c r="B122" i="37"/>
  <c r="T121" i="37"/>
  <c r="S121" i="37"/>
  <c r="R121" i="37"/>
  <c r="Q121" i="37"/>
  <c r="P121" i="37"/>
  <c r="O121" i="37"/>
  <c r="N121" i="37"/>
  <c r="M121" i="37"/>
  <c r="L121" i="37"/>
  <c r="K121" i="37"/>
  <c r="J121" i="37"/>
  <c r="I121" i="37"/>
  <c r="H121" i="37"/>
  <c r="G121" i="37"/>
  <c r="F121" i="37"/>
  <c r="E121" i="37"/>
  <c r="D121" i="37"/>
  <c r="C121" i="37"/>
  <c r="B121" i="37"/>
  <c r="T120" i="37"/>
  <c r="S120" i="37"/>
  <c r="R120" i="37"/>
  <c r="Q120" i="37"/>
  <c r="P120" i="37"/>
  <c r="O120" i="37"/>
  <c r="N120" i="37"/>
  <c r="M120" i="37"/>
  <c r="L120" i="37"/>
  <c r="K120" i="37"/>
  <c r="J120" i="37"/>
  <c r="I120" i="37"/>
  <c r="H120" i="37"/>
  <c r="G120" i="37"/>
  <c r="F120" i="37"/>
  <c r="E120" i="37"/>
  <c r="D120" i="37"/>
  <c r="C120" i="37"/>
  <c r="B120" i="37"/>
  <c r="W113" i="37"/>
  <c r="V113" i="37"/>
  <c r="T113" i="37"/>
  <c r="S113" i="37"/>
  <c r="R113" i="37"/>
  <c r="Q113" i="37"/>
  <c r="P113" i="37"/>
  <c r="O113" i="37"/>
  <c r="N113" i="37"/>
  <c r="M113" i="37"/>
  <c r="L113" i="37"/>
  <c r="K113" i="37"/>
  <c r="J113" i="37"/>
  <c r="I113" i="37"/>
  <c r="H113" i="37"/>
  <c r="G113" i="37"/>
  <c r="F113" i="37"/>
  <c r="E113" i="37"/>
  <c r="D113" i="37"/>
  <c r="C113" i="37"/>
  <c r="B113" i="37"/>
  <c r="X112" i="37"/>
  <c r="T112" i="37"/>
  <c r="S112" i="37"/>
  <c r="R112" i="37"/>
  <c r="Q112" i="37"/>
  <c r="P112" i="37"/>
  <c r="O112" i="37"/>
  <c r="N112" i="37"/>
  <c r="M112" i="37"/>
  <c r="L112" i="37"/>
  <c r="K112" i="37"/>
  <c r="J112" i="37"/>
  <c r="I112" i="37"/>
  <c r="H112" i="37"/>
  <c r="G112" i="37"/>
  <c r="F112" i="37"/>
  <c r="E112" i="37"/>
  <c r="D112" i="37"/>
  <c r="C112" i="37"/>
  <c r="B112" i="37"/>
  <c r="T111" i="37"/>
  <c r="S111" i="37"/>
  <c r="R111" i="37"/>
  <c r="Q111" i="37"/>
  <c r="P111" i="37"/>
  <c r="O111" i="37"/>
  <c r="N111" i="37"/>
  <c r="M111" i="37"/>
  <c r="L111" i="37"/>
  <c r="K111" i="37"/>
  <c r="J111" i="37"/>
  <c r="I111" i="37"/>
  <c r="H111" i="37"/>
  <c r="G111" i="37"/>
  <c r="F111" i="37"/>
  <c r="E111" i="37"/>
  <c r="D111" i="37"/>
  <c r="C111" i="37"/>
  <c r="B111" i="37"/>
  <c r="X110" i="37"/>
  <c r="W110" i="37"/>
  <c r="T110" i="37"/>
  <c r="S110" i="37"/>
  <c r="R110" i="37"/>
  <c r="Q110" i="37"/>
  <c r="P110" i="37"/>
  <c r="O110" i="37"/>
  <c r="N110" i="37"/>
  <c r="M110" i="37"/>
  <c r="L110" i="37"/>
  <c r="K110" i="37"/>
  <c r="J110" i="37"/>
  <c r="I110" i="37"/>
  <c r="H110" i="37"/>
  <c r="G110" i="37"/>
  <c r="F110" i="37"/>
  <c r="E110" i="37"/>
  <c r="D110" i="37"/>
  <c r="C110" i="37"/>
  <c r="B110" i="37"/>
  <c r="T109" i="37"/>
  <c r="S109" i="37"/>
  <c r="R109" i="37"/>
  <c r="Q109" i="37"/>
  <c r="P109" i="37"/>
  <c r="O109" i="37"/>
  <c r="N109" i="37"/>
  <c r="M109" i="37"/>
  <c r="L109" i="37"/>
  <c r="K109" i="37"/>
  <c r="J109" i="37"/>
  <c r="I109" i="37"/>
  <c r="H109" i="37"/>
  <c r="G109" i="37"/>
  <c r="F109" i="37"/>
  <c r="E109" i="37"/>
  <c r="D109" i="37"/>
  <c r="C109" i="37"/>
  <c r="B109" i="37"/>
  <c r="T108" i="37"/>
  <c r="S108" i="37"/>
  <c r="R108" i="37"/>
  <c r="Q108" i="37"/>
  <c r="P108" i="37"/>
  <c r="O108" i="37"/>
  <c r="N108" i="37"/>
  <c r="M108" i="37"/>
  <c r="L108" i="37"/>
  <c r="K108" i="37"/>
  <c r="J108" i="37"/>
  <c r="I108" i="37"/>
  <c r="H108" i="37"/>
  <c r="G108" i="37"/>
  <c r="F108" i="37"/>
  <c r="E108" i="37"/>
  <c r="D108" i="37"/>
  <c r="C108" i="37"/>
  <c r="B108" i="37"/>
  <c r="T107" i="37"/>
  <c r="S107" i="37"/>
  <c r="R107" i="37"/>
  <c r="Q107" i="37"/>
  <c r="P107" i="37"/>
  <c r="O107" i="37"/>
  <c r="N107" i="37"/>
  <c r="M107" i="37"/>
  <c r="L107" i="37"/>
  <c r="K107" i="37"/>
  <c r="J107" i="37"/>
  <c r="I107" i="37"/>
  <c r="H107" i="37"/>
  <c r="G107" i="37"/>
  <c r="F107" i="37"/>
  <c r="E107" i="37"/>
  <c r="D107" i="37"/>
  <c r="C107" i="37"/>
  <c r="B107" i="37"/>
  <c r="T106" i="37"/>
  <c r="S106" i="37"/>
  <c r="R106" i="37"/>
  <c r="Q106" i="37"/>
  <c r="P106" i="37"/>
  <c r="O106" i="37"/>
  <c r="N106" i="37"/>
  <c r="M106" i="37"/>
  <c r="L106" i="37"/>
  <c r="K106" i="37"/>
  <c r="J106" i="37"/>
  <c r="I106" i="37"/>
  <c r="H106" i="37"/>
  <c r="G106" i="37"/>
  <c r="F106" i="37"/>
  <c r="E106" i="37"/>
  <c r="D106" i="37"/>
  <c r="C106" i="37"/>
  <c r="B106" i="37"/>
  <c r="V105" i="37"/>
  <c r="T105" i="37"/>
  <c r="S105" i="37"/>
  <c r="R105" i="37"/>
  <c r="Q105" i="37"/>
  <c r="P105" i="37"/>
  <c r="O105" i="37"/>
  <c r="N105" i="37"/>
  <c r="M105" i="37"/>
  <c r="L105" i="37"/>
  <c r="K105" i="37"/>
  <c r="J105" i="37"/>
  <c r="I105" i="37"/>
  <c r="H105" i="37"/>
  <c r="G105" i="37"/>
  <c r="F105" i="37"/>
  <c r="E105" i="37"/>
  <c r="D105" i="37"/>
  <c r="C105" i="37"/>
  <c r="B105" i="37"/>
  <c r="W104" i="37"/>
  <c r="T104" i="37"/>
  <c r="S104" i="37"/>
  <c r="R104" i="37"/>
  <c r="Q104" i="37"/>
  <c r="P104" i="37"/>
  <c r="O104" i="37"/>
  <c r="N104" i="37"/>
  <c r="M104" i="37"/>
  <c r="L104" i="37"/>
  <c r="K104" i="37"/>
  <c r="J104" i="37"/>
  <c r="I104" i="37"/>
  <c r="H104" i="37"/>
  <c r="G104" i="37"/>
  <c r="F104" i="37"/>
  <c r="E104" i="37"/>
  <c r="D104" i="37"/>
  <c r="C104" i="37"/>
  <c r="B104" i="37"/>
  <c r="T103" i="37"/>
  <c r="S103" i="37"/>
  <c r="R103" i="37"/>
  <c r="Q103" i="37"/>
  <c r="P103" i="37"/>
  <c r="O103" i="37"/>
  <c r="N103" i="37"/>
  <c r="M103" i="37"/>
  <c r="L103" i="37"/>
  <c r="K103" i="37"/>
  <c r="J103" i="37"/>
  <c r="I103" i="37"/>
  <c r="H103" i="37"/>
  <c r="G103" i="37"/>
  <c r="F103" i="37"/>
  <c r="E103" i="37"/>
  <c r="D103" i="37"/>
  <c r="C103" i="37"/>
  <c r="B103" i="37"/>
  <c r="X102" i="37"/>
  <c r="T102" i="37"/>
  <c r="S102" i="37"/>
  <c r="R102" i="37"/>
  <c r="Q102" i="37"/>
  <c r="P102" i="37"/>
  <c r="O102" i="37"/>
  <c r="N102" i="37"/>
  <c r="M102" i="37"/>
  <c r="L102" i="37"/>
  <c r="K102" i="37"/>
  <c r="J102" i="37"/>
  <c r="I102" i="37"/>
  <c r="H102" i="37"/>
  <c r="G102" i="37"/>
  <c r="F102" i="37"/>
  <c r="E102" i="37"/>
  <c r="D102" i="37"/>
  <c r="C102" i="37"/>
  <c r="B102" i="37"/>
  <c r="T101" i="37"/>
  <c r="S101" i="37"/>
  <c r="R101" i="37"/>
  <c r="Q101" i="37"/>
  <c r="P101" i="37"/>
  <c r="O101" i="37"/>
  <c r="N101" i="37"/>
  <c r="M101" i="37"/>
  <c r="L101" i="37"/>
  <c r="K101" i="37"/>
  <c r="J101" i="37"/>
  <c r="I101" i="37"/>
  <c r="H101" i="37"/>
  <c r="G101" i="37"/>
  <c r="F101" i="37"/>
  <c r="E101" i="37"/>
  <c r="D101" i="37"/>
  <c r="C101" i="37"/>
  <c r="B101" i="37"/>
  <c r="T94" i="37"/>
  <c r="S94" i="37"/>
  <c r="R94" i="37"/>
  <c r="Q94" i="37"/>
  <c r="P94" i="37"/>
  <c r="O94" i="37"/>
  <c r="N94" i="37"/>
  <c r="M94" i="37"/>
  <c r="L94" i="37"/>
  <c r="K94" i="37"/>
  <c r="J94" i="37"/>
  <c r="I94" i="37"/>
  <c r="H94" i="37"/>
  <c r="G94" i="37"/>
  <c r="F94" i="37"/>
  <c r="E94" i="37"/>
  <c r="D94" i="37"/>
  <c r="C94" i="37"/>
  <c r="B94" i="37"/>
  <c r="T93" i="37"/>
  <c r="S93" i="37"/>
  <c r="R93" i="37"/>
  <c r="Q93" i="37"/>
  <c r="P93" i="37"/>
  <c r="O93" i="37"/>
  <c r="N93" i="37"/>
  <c r="M93" i="37"/>
  <c r="L93" i="37"/>
  <c r="K93" i="37"/>
  <c r="J93" i="37"/>
  <c r="I93" i="37"/>
  <c r="H93" i="37"/>
  <c r="G93" i="37"/>
  <c r="F93" i="37"/>
  <c r="E93" i="37"/>
  <c r="D93" i="37"/>
  <c r="C93" i="37"/>
  <c r="B93" i="37"/>
  <c r="V92" i="37"/>
  <c r="T92" i="37"/>
  <c r="S92" i="37"/>
  <c r="R92" i="37"/>
  <c r="Q92" i="37"/>
  <c r="P92" i="37"/>
  <c r="O92" i="37"/>
  <c r="N92" i="37"/>
  <c r="M92" i="37"/>
  <c r="L92" i="37"/>
  <c r="K92" i="37"/>
  <c r="J92" i="37"/>
  <c r="I92" i="37"/>
  <c r="H92" i="37"/>
  <c r="G92" i="37"/>
  <c r="F92" i="37"/>
  <c r="E92" i="37"/>
  <c r="D92" i="37"/>
  <c r="C92" i="37"/>
  <c r="B92" i="37"/>
  <c r="W91" i="37"/>
  <c r="T91" i="37"/>
  <c r="S91" i="37"/>
  <c r="R91" i="37"/>
  <c r="Q91" i="37"/>
  <c r="P91" i="37"/>
  <c r="O91" i="37"/>
  <c r="N91" i="37"/>
  <c r="M91" i="37"/>
  <c r="L91" i="37"/>
  <c r="K91" i="37"/>
  <c r="J91" i="37"/>
  <c r="I91" i="37"/>
  <c r="H91" i="37"/>
  <c r="G91" i="37"/>
  <c r="F91" i="37"/>
  <c r="E91" i="37"/>
  <c r="D91" i="37"/>
  <c r="C91" i="37"/>
  <c r="B91" i="37"/>
  <c r="T90" i="37"/>
  <c r="S90" i="37"/>
  <c r="R90" i="37"/>
  <c r="Q90" i="37"/>
  <c r="P90" i="37"/>
  <c r="O90" i="37"/>
  <c r="N90" i="37"/>
  <c r="M90" i="37"/>
  <c r="L90" i="37"/>
  <c r="K90" i="37"/>
  <c r="J90" i="37"/>
  <c r="I90" i="37"/>
  <c r="H90" i="37"/>
  <c r="G90" i="37"/>
  <c r="F90" i="37"/>
  <c r="E90" i="37"/>
  <c r="D90" i="37"/>
  <c r="C90" i="37"/>
  <c r="B90" i="37"/>
  <c r="T89" i="37"/>
  <c r="S89" i="37"/>
  <c r="R89" i="37"/>
  <c r="Q89" i="37"/>
  <c r="P89" i="37"/>
  <c r="O89" i="37"/>
  <c r="N89" i="37"/>
  <c r="M89" i="37"/>
  <c r="L89" i="37"/>
  <c r="K89" i="37"/>
  <c r="J89" i="37"/>
  <c r="I89" i="37"/>
  <c r="H89" i="37"/>
  <c r="G89" i="37"/>
  <c r="F89" i="37"/>
  <c r="E89" i="37"/>
  <c r="D89" i="37"/>
  <c r="C89" i="37"/>
  <c r="B89" i="37"/>
  <c r="T88" i="37"/>
  <c r="S88" i="37"/>
  <c r="R88" i="37"/>
  <c r="Q88" i="37"/>
  <c r="P88" i="37"/>
  <c r="O88" i="37"/>
  <c r="N88" i="37"/>
  <c r="M88" i="37"/>
  <c r="L88" i="37"/>
  <c r="K88" i="37"/>
  <c r="J88" i="37"/>
  <c r="I88" i="37"/>
  <c r="H88" i="37"/>
  <c r="G88" i="37"/>
  <c r="F88" i="37"/>
  <c r="E88" i="37"/>
  <c r="D88" i="37"/>
  <c r="C88" i="37"/>
  <c r="B88" i="37"/>
  <c r="W87" i="37"/>
  <c r="T87" i="37"/>
  <c r="S87" i="37"/>
  <c r="R87" i="37"/>
  <c r="Q87" i="37"/>
  <c r="P87" i="37"/>
  <c r="O87" i="37"/>
  <c r="N87" i="37"/>
  <c r="M87" i="37"/>
  <c r="L87" i="37"/>
  <c r="K87" i="37"/>
  <c r="J87" i="37"/>
  <c r="I87" i="37"/>
  <c r="H87" i="37"/>
  <c r="G87" i="37"/>
  <c r="F87" i="37"/>
  <c r="E87" i="37"/>
  <c r="D87" i="37"/>
  <c r="C87" i="37"/>
  <c r="B87" i="37"/>
  <c r="T86" i="37"/>
  <c r="S86" i="37"/>
  <c r="R86" i="37"/>
  <c r="Q86" i="37"/>
  <c r="P86" i="37"/>
  <c r="O86" i="37"/>
  <c r="N86" i="37"/>
  <c r="M86" i="37"/>
  <c r="L86" i="37"/>
  <c r="K86" i="37"/>
  <c r="J86" i="37"/>
  <c r="I86" i="37"/>
  <c r="H86" i="37"/>
  <c r="G86" i="37"/>
  <c r="F86" i="37"/>
  <c r="E86" i="37"/>
  <c r="D86" i="37"/>
  <c r="C86" i="37"/>
  <c r="B86" i="37"/>
  <c r="X85" i="37"/>
  <c r="T85" i="37"/>
  <c r="S85" i="37"/>
  <c r="R85" i="37"/>
  <c r="Q85" i="37"/>
  <c r="P85" i="37"/>
  <c r="O85" i="37"/>
  <c r="N85" i="37"/>
  <c r="M85" i="37"/>
  <c r="L85" i="37"/>
  <c r="K85" i="37"/>
  <c r="J85" i="37"/>
  <c r="I85" i="37"/>
  <c r="H85" i="37"/>
  <c r="G85" i="37"/>
  <c r="F85" i="37"/>
  <c r="E85" i="37"/>
  <c r="D85" i="37"/>
  <c r="C85" i="37"/>
  <c r="B85" i="37"/>
  <c r="V84" i="37"/>
  <c r="T84" i="37"/>
  <c r="S84" i="37"/>
  <c r="R84" i="37"/>
  <c r="Q84" i="37"/>
  <c r="P84" i="37"/>
  <c r="O84" i="37"/>
  <c r="N84" i="37"/>
  <c r="M84" i="37"/>
  <c r="L84" i="37"/>
  <c r="K84" i="37"/>
  <c r="J84" i="37"/>
  <c r="I84" i="37"/>
  <c r="H84" i="37"/>
  <c r="G84" i="37"/>
  <c r="F84" i="37"/>
  <c r="E84" i="37"/>
  <c r="D84" i="37"/>
  <c r="C84" i="37"/>
  <c r="B84" i="37"/>
  <c r="T83" i="37"/>
  <c r="S83" i="37"/>
  <c r="R83" i="37"/>
  <c r="Q83" i="37"/>
  <c r="P83" i="37"/>
  <c r="O83" i="37"/>
  <c r="N83" i="37"/>
  <c r="M83" i="37"/>
  <c r="L83" i="37"/>
  <c r="K83" i="37"/>
  <c r="J83" i="37"/>
  <c r="I83" i="37"/>
  <c r="H83" i="37"/>
  <c r="G83" i="37"/>
  <c r="F83" i="37"/>
  <c r="E83" i="37"/>
  <c r="D83" i="37"/>
  <c r="C83" i="37"/>
  <c r="B83" i="37"/>
  <c r="T82" i="37"/>
  <c r="S82" i="37"/>
  <c r="R82" i="37"/>
  <c r="Q82" i="37"/>
  <c r="P82" i="37"/>
  <c r="O82" i="37"/>
  <c r="N82" i="37"/>
  <c r="M82" i="37"/>
  <c r="L82" i="37"/>
  <c r="K82" i="37"/>
  <c r="J82" i="37"/>
  <c r="I82" i="37"/>
  <c r="H82" i="37"/>
  <c r="G82" i="37"/>
  <c r="F82" i="37"/>
  <c r="E82" i="37"/>
  <c r="D82" i="37"/>
  <c r="C82" i="37"/>
  <c r="B82" i="37"/>
  <c r="T75" i="37"/>
  <c r="S75" i="37"/>
  <c r="R75" i="37"/>
  <c r="Q75" i="37"/>
  <c r="P75" i="37"/>
  <c r="O75" i="37"/>
  <c r="N75" i="37"/>
  <c r="M75" i="37"/>
  <c r="L75" i="37"/>
  <c r="K75" i="37"/>
  <c r="J75" i="37"/>
  <c r="I75" i="37"/>
  <c r="H75" i="37"/>
  <c r="G75" i="37"/>
  <c r="F75" i="37"/>
  <c r="E75" i="37"/>
  <c r="D75" i="37"/>
  <c r="C75" i="37"/>
  <c r="B75" i="37"/>
  <c r="W74" i="37"/>
  <c r="T74" i="37"/>
  <c r="S74" i="37"/>
  <c r="R74" i="37"/>
  <c r="Q74" i="37"/>
  <c r="P74" i="37"/>
  <c r="O74" i="37"/>
  <c r="N74" i="37"/>
  <c r="M74" i="37"/>
  <c r="L74" i="37"/>
  <c r="K74" i="37"/>
  <c r="J74" i="37"/>
  <c r="I74" i="37"/>
  <c r="H74" i="37"/>
  <c r="G74" i="37"/>
  <c r="F74" i="37"/>
  <c r="E74" i="37"/>
  <c r="D74" i="37"/>
  <c r="C74" i="37"/>
  <c r="B74" i="37"/>
  <c r="T73" i="37"/>
  <c r="S73" i="37"/>
  <c r="R73" i="37"/>
  <c r="Q73" i="37"/>
  <c r="P73" i="37"/>
  <c r="O73" i="37"/>
  <c r="N73" i="37"/>
  <c r="M73" i="37"/>
  <c r="L73" i="37"/>
  <c r="K73" i="37"/>
  <c r="J73" i="37"/>
  <c r="I73" i="37"/>
  <c r="H73" i="37"/>
  <c r="G73" i="37"/>
  <c r="F73" i="37"/>
  <c r="E73" i="37"/>
  <c r="D73" i="37"/>
  <c r="C73" i="37"/>
  <c r="B73" i="37"/>
  <c r="T72" i="37"/>
  <c r="S72" i="37"/>
  <c r="R72" i="37"/>
  <c r="Q72" i="37"/>
  <c r="P72" i="37"/>
  <c r="O72" i="37"/>
  <c r="N72" i="37"/>
  <c r="M72" i="37"/>
  <c r="L72" i="37"/>
  <c r="K72" i="37"/>
  <c r="J72" i="37"/>
  <c r="I72" i="37"/>
  <c r="H72" i="37"/>
  <c r="G72" i="37"/>
  <c r="F72" i="37"/>
  <c r="E72" i="37"/>
  <c r="D72" i="37"/>
  <c r="C72" i="37"/>
  <c r="B72" i="37"/>
  <c r="T71" i="37"/>
  <c r="S71" i="37"/>
  <c r="R71" i="37"/>
  <c r="Q71" i="37"/>
  <c r="P71" i="37"/>
  <c r="O71" i="37"/>
  <c r="N71" i="37"/>
  <c r="M71" i="37"/>
  <c r="L71" i="37"/>
  <c r="K71" i="37"/>
  <c r="J71" i="37"/>
  <c r="I71" i="37"/>
  <c r="H71" i="37"/>
  <c r="G71" i="37"/>
  <c r="F71" i="37"/>
  <c r="E71" i="37"/>
  <c r="D71" i="37"/>
  <c r="C71" i="37"/>
  <c r="B71" i="37"/>
  <c r="X70" i="37"/>
  <c r="T70" i="37"/>
  <c r="S70" i="37"/>
  <c r="R70" i="37"/>
  <c r="Q70" i="37"/>
  <c r="P70" i="37"/>
  <c r="O70" i="37"/>
  <c r="N70" i="37"/>
  <c r="M70" i="37"/>
  <c r="L70" i="37"/>
  <c r="K70" i="37"/>
  <c r="J70" i="37"/>
  <c r="I70" i="37"/>
  <c r="H70" i="37"/>
  <c r="G70" i="37"/>
  <c r="F70" i="37"/>
  <c r="E70" i="37"/>
  <c r="D70" i="37"/>
  <c r="C70" i="37"/>
  <c r="B70" i="37"/>
  <c r="T69" i="37"/>
  <c r="S69" i="37"/>
  <c r="R69" i="37"/>
  <c r="Q69" i="37"/>
  <c r="P69" i="37"/>
  <c r="O69" i="37"/>
  <c r="N69" i="37"/>
  <c r="M69" i="37"/>
  <c r="L69" i="37"/>
  <c r="K69" i="37"/>
  <c r="J69" i="37"/>
  <c r="I69" i="37"/>
  <c r="H69" i="37"/>
  <c r="G69" i="37"/>
  <c r="F69" i="37"/>
  <c r="E69" i="37"/>
  <c r="D69" i="37"/>
  <c r="C69" i="37"/>
  <c r="B69" i="37"/>
  <c r="W68" i="37"/>
  <c r="T68" i="37"/>
  <c r="S68" i="37"/>
  <c r="R68" i="37"/>
  <c r="Q68" i="37"/>
  <c r="P68" i="37"/>
  <c r="O68" i="37"/>
  <c r="N68" i="37"/>
  <c r="M68" i="37"/>
  <c r="L68" i="37"/>
  <c r="K68" i="37"/>
  <c r="J68" i="37"/>
  <c r="I68" i="37"/>
  <c r="H68" i="37"/>
  <c r="G68" i="37"/>
  <c r="F68" i="37"/>
  <c r="E68" i="37"/>
  <c r="D68" i="37"/>
  <c r="C68" i="37"/>
  <c r="B68" i="37"/>
  <c r="T67" i="37"/>
  <c r="S67" i="37"/>
  <c r="R67" i="37"/>
  <c r="Q67" i="37"/>
  <c r="P67" i="37"/>
  <c r="O67" i="37"/>
  <c r="N67" i="37"/>
  <c r="M67" i="37"/>
  <c r="L67" i="37"/>
  <c r="K67" i="37"/>
  <c r="J67" i="37"/>
  <c r="I67" i="37"/>
  <c r="H67" i="37"/>
  <c r="G67" i="37"/>
  <c r="F67" i="37"/>
  <c r="E67" i="37"/>
  <c r="D67" i="37"/>
  <c r="C67" i="37"/>
  <c r="B67" i="37"/>
  <c r="T66" i="37"/>
  <c r="S66" i="37"/>
  <c r="R66" i="37"/>
  <c r="Q66" i="37"/>
  <c r="P66" i="37"/>
  <c r="O66" i="37"/>
  <c r="N66" i="37"/>
  <c r="M66" i="37"/>
  <c r="L66" i="37"/>
  <c r="K66" i="37"/>
  <c r="J66" i="37"/>
  <c r="I66" i="37"/>
  <c r="H66" i="37"/>
  <c r="G66" i="37"/>
  <c r="F66" i="37"/>
  <c r="E66" i="37"/>
  <c r="D66" i="37"/>
  <c r="C66" i="37"/>
  <c r="B66" i="37"/>
  <c r="T65" i="37"/>
  <c r="S65" i="37"/>
  <c r="R65" i="37"/>
  <c r="Q65" i="37"/>
  <c r="P65" i="37"/>
  <c r="O65" i="37"/>
  <c r="N65" i="37"/>
  <c r="M65" i="37"/>
  <c r="L65" i="37"/>
  <c r="K65" i="37"/>
  <c r="J65" i="37"/>
  <c r="I65" i="37"/>
  <c r="H65" i="37"/>
  <c r="G65" i="37"/>
  <c r="F65" i="37"/>
  <c r="E65" i="37"/>
  <c r="D65" i="37"/>
  <c r="C65" i="37"/>
  <c r="B65" i="37"/>
  <c r="X64" i="37"/>
  <c r="T64" i="37"/>
  <c r="S64" i="37"/>
  <c r="R64" i="37"/>
  <c r="Q64" i="37"/>
  <c r="P64" i="37"/>
  <c r="O64" i="37"/>
  <c r="N64" i="37"/>
  <c r="M64" i="37"/>
  <c r="L64" i="37"/>
  <c r="K64" i="37"/>
  <c r="J64" i="37"/>
  <c r="I64" i="37"/>
  <c r="H64" i="37"/>
  <c r="G64" i="37"/>
  <c r="F64" i="37"/>
  <c r="E64" i="37"/>
  <c r="D64" i="37"/>
  <c r="C64" i="37"/>
  <c r="B64" i="37"/>
  <c r="T63" i="37"/>
  <c r="S63" i="37"/>
  <c r="R63" i="37"/>
  <c r="Q63" i="37"/>
  <c r="P63" i="37"/>
  <c r="O63" i="37"/>
  <c r="N63" i="37"/>
  <c r="M63" i="37"/>
  <c r="L63" i="37"/>
  <c r="K63" i="37"/>
  <c r="J63" i="37"/>
  <c r="I63" i="37"/>
  <c r="H63" i="37"/>
  <c r="G63" i="37"/>
  <c r="F63" i="37"/>
  <c r="E63" i="37"/>
  <c r="D63" i="37"/>
  <c r="C63" i="37"/>
  <c r="B63" i="37"/>
  <c r="T56" i="37"/>
  <c r="S56" i="37"/>
  <c r="R56" i="37"/>
  <c r="Q56" i="37"/>
  <c r="P56" i="37"/>
  <c r="O56" i="37"/>
  <c r="N56" i="37"/>
  <c r="M56" i="37"/>
  <c r="L56" i="37"/>
  <c r="K56" i="37"/>
  <c r="J56" i="37"/>
  <c r="I56" i="37"/>
  <c r="H56" i="37"/>
  <c r="G56" i="37"/>
  <c r="F56" i="37"/>
  <c r="E56" i="37"/>
  <c r="D56" i="37"/>
  <c r="C56" i="37"/>
  <c r="B56" i="37"/>
  <c r="T55" i="37"/>
  <c r="S55" i="37"/>
  <c r="R55" i="37"/>
  <c r="Q55" i="37"/>
  <c r="P55" i="37"/>
  <c r="O55" i="37"/>
  <c r="N55" i="37"/>
  <c r="M55" i="37"/>
  <c r="L55" i="37"/>
  <c r="K55" i="37"/>
  <c r="J55" i="37"/>
  <c r="I55" i="37"/>
  <c r="H55" i="37"/>
  <c r="G55" i="37"/>
  <c r="F55" i="37"/>
  <c r="E55" i="37"/>
  <c r="D55" i="37"/>
  <c r="C55" i="37"/>
  <c r="B55" i="37"/>
  <c r="T54" i="37"/>
  <c r="S54" i="37"/>
  <c r="R54" i="37"/>
  <c r="Q54" i="37"/>
  <c r="P54" i="37"/>
  <c r="O54" i="37"/>
  <c r="N54" i="37"/>
  <c r="M54" i="37"/>
  <c r="L54" i="37"/>
  <c r="K54" i="37"/>
  <c r="J54" i="37"/>
  <c r="I54" i="37"/>
  <c r="H54" i="37"/>
  <c r="G54" i="37"/>
  <c r="F54" i="37"/>
  <c r="E54" i="37"/>
  <c r="D54" i="37"/>
  <c r="C54" i="37"/>
  <c r="B54" i="37"/>
  <c r="T53" i="37"/>
  <c r="S53" i="37"/>
  <c r="R53" i="37"/>
  <c r="Q53" i="37"/>
  <c r="P53" i="37"/>
  <c r="O53" i="37"/>
  <c r="N53" i="37"/>
  <c r="M53" i="37"/>
  <c r="L53" i="37"/>
  <c r="K53" i="37"/>
  <c r="J53" i="37"/>
  <c r="I53" i="37"/>
  <c r="H53" i="37"/>
  <c r="G53" i="37"/>
  <c r="F53" i="37"/>
  <c r="E53" i="37"/>
  <c r="D53" i="37"/>
  <c r="C53" i="37"/>
  <c r="B53" i="37"/>
  <c r="T52" i="37"/>
  <c r="S52" i="37"/>
  <c r="R52" i="37"/>
  <c r="Q52" i="37"/>
  <c r="P52" i="37"/>
  <c r="O52" i="37"/>
  <c r="N52" i="37"/>
  <c r="M52" i="37"/>
  <c r="L52" i="37"/>
  <c r="K52" i="37"/>
  <c r="J52" i="37"/>
  <c r="I52" i="37"/>
  <c r="H52" i="37"/>
  <c r="G52" i="37"/>
  <c r="F52" i="37"/>
  <c r="E52" i="37"/>
  <c r="D52" i="37"/>
  <c r="C52" i="37"/>
  <c r="B52" i="37"/>
  <c r="T51" i="37"/>
  <c r="S51" i="37"/>
  <c r="R51" i="37"/>
  <c r="Q51" i="37"/>
  <c r="P51" i="37"/>
  <c r="O51" i="37"/>
  <c r="N51" i="37"/>
  <c r="M51" i="37"/>
  <c r="L51" i="37"/>
  <c r="K51" i="37"/>
  <c r="J51" i="37"/>
  <c r="I51" i="37"/>
  <c r="H51" i="37"/>
  <c r="G51" i="37"/>
  <c r="F51" i="37"/>
  <c r="E51" i="37"/>
  <c r="D51" i="37"/>
  <c r="C51" i="37"/>
  <c r="B51" i="37"/>
  <c r="T50" i="37"/>
  <c r="S50" i="37"/>
  <c r="R50" i="37"/>
  <c r="Q50" i="37"/>
  <c r="P50" i="37"/>
  <c r="O50" i="37"/>
  <c r="N50" i="37"/>
  <c r="M50" i="37"/>
  <c r="L50" i="37"/>
  <c r="K50" i="37"/>
  <c r="J50" i="37"/>
  <c r="I50" i="37"/>
  <c r="H50" i="37"/>
  <c r="G50" i="37"/>
  <c r="F50" i="37"/>
  <c r="E50" i="37"/>
  <c r="D50" i="37"/>
  <c r="C50" i="37"/>
  <c r="B50" i="37"/>
  <c r="W49" i="37"/>
  <c r="T49" i="37"/>
  <c r="S49" i="37"/>
  <c r="R49" i="37"/>
  <c r="Q49" i="37"/>
  <c r="P49" i="37"/>
  <c r="O49" i="37"/>
  <c r="N49" i="37"/>
  <c r="M49" i="37"/>
  <c r="L49" i="37"/>
  <c r="K49" i="37"/>
  <c r="J49" i="37"/>
  <c r="I49" i="37"/>
  <c r="H49" i="37"/>
  <c r="G49" i="37"/>
  <c r="F49" i="37"/>
  <c r="E49" i="37"/>
  <c r="D49" i="37"/>
  <c r="C49" i="37"/>
  <c r="B49" i="37"/>
  <c r="V48" i="37"/>
  <c r="T48" i="37"/>
  <c r="S48" i="37"/>
  <c r="R48" i="37"/>
  <c r="Q48" i="37"/>
  <c r="P48" i="37"/>
  <c r="O48" i="37"/>
  <c r="N48" i="37"/>
  <c r="M48" i="37"/>
  <c r="L48" i="37"/>
  <c r="K48" i="37"/>
  <c r="J48" i="37"/>
  <c r="I48" i="37"/>
  <c r="H48" i="37"/>
  <c r="G48" i="37"/>
  <c r="F48" i="37"/>
  <c r="E48" i="37"/>
  <c r="D48" i="37"/>
  <c r="C48" i="37"/>
  <c r="B48" i="37"/>
  <c r="X47" i="37"/>
  <c r="T47" i="37"/>
  <c r="S47" i="37"/>
  <c r="R47" i="37"/>
  <c r="Q47" i="37"/>
  <c r="P47" i="37"/>
  <c r="O47" i="37"/>
  <c r="N47" i="37"/>
  <c r="M47" i="37"/>
  <c r="L47" i="37"/>
  <c r="K47" i="37"/>
  <c r="J47" i="37"/>
  <c r="I47" i="37"/>
  <c r="H47" i="37"/>
  <c r="G47" i="37"/>
  <c r="F47" i="37"/>
  <c r="E47" i="37"/>
  <c r="D47" i="37"/>
  <c r="C47" i="37"/>
  <c r="B47" i="37"/>
  <c r="T46" i="37"/>
  <c r="S46" i="37"/>
  <c r="R46" i="37"/>
  <c r="Q46" i="37"/>
  <c r="P46" i="37"/>
  <c r="O46" i="37"/>
  <c r="N46" i="37"/>
  <c r="M46" i="37"/>
  <c r="L46" i="37"/>
  <c r="K46" i="37"/>
  <c r="J46" i="37"/>
  <c r="I46" i="37"/>
  <c r="H46" i="37"/>
  <c r="G46" i="37"/>
  <c r="F46" i="37"/>
  <c r="E46" i="37"/>
  <c r="D46" i="37"/>
  <c r="C46" i="37"/>
  <c r="B46" i="37"/>
  <c r="T45" i="37"/>
  <c r="S45" i="37"/>
  <c r="R45" i="37"/>
  <c r="Q45" i="37"/>
  <c r="P45" i="37"/>
  <c r="O45" i="37"/>
  <c r="N45" i="37"/>
  <c r="M45" i="37"/>
  <c r="L45" i="37"/>
  <c r="K45" i="37"/>
  <c r="J45" i="37"/>
  <c r="I45" i="37"/>
  <c r="H45" i="37"/>
  <c r="G45" i="37"/>
  <c r="F45" i="37"/>
  <c r="E45" i="37"/>
  <c r="D45" i="37"/>
  <c r="C45" i="37"/>
  <c r="B45" i="37"/>
  <c r="V44" i="37"/>
  <c r="T44" i="37"/>
  <c r="S44" i="37"/>
  <c r="R44" i="37"/>
  <c r="Q44" i="37"/>
  <c r="P44" i="37"/>
  <c r="O44" i="37"/>
  <c r="N44" i="37"/>
  <c r="M44" i="37"/>
  <c r="L44" i="37"/>
  <c r="K44" i="37"/>
  <c r="J44" i="37"/>
  <c r="I44" i="37"/>
  <c r="H44" i="37"/>
  <c r="G44" i="37"/>
  <c r="F44" i="37"/>
  <c r="E44" i="37"/>
  <c r="D44" i="37"/>
  <c r="C44" i="37"/>
  <c r="B44" i="37"/>
  <c r="T37" i="37"/>
  <c r="S37" i="37"/>
  <c r="R37" i="37"/>
  <c r="Q37" i="37"/>
  <c r="P37" i="37"/>
  <c r="O37" i="37"/>
  <c r="N37" i="37"/>
  <c r="M37" i="37"/>
  <c r="L37" i="37"/>
  <c r="K37" i="37"/>
  <c r="J37" i="37"/>
  <c r="I37" i="37"/>
  <c r="H37" i="37"/>
  <c r="G37" i="37"/>
  <c r="F37" i="37"/>
  <c r="E37" i="37"/>
  <c r="D37" i="37"/>
  <c r="C37" i="37"/>
  <c r="B37" i="37"/>
  <c r="T36" i="37"/>
  <c r="S36" i="37"/>
  <c r="R36" i="37"/>
  <c r="Q36" i="37"/>
  <c r="P36" i="37"/>
  <c r="O36" i="37"/>
  <c r="N36" i="37"/>
  <c r="M36" i="37"/>
  <c r="L36" i="37"/>
  <c r="K36" i="37"/>
  <c r="J36" i="37"/>
  <c r="I36" i="37"/>
  <c r="H36" i="37"/>
  <c r="G36" i="37"/>
  <c r="F36" i="37"/>
  <c r="E36" i="37"/>
  <c r="D36" i="37"/>
  <c r="C36" i="37"/>
  <c r="B36" i="37"/>
  <c r="T35" i="37"/>
  <c r="S35" i="37"/>
  <c r="R35" i="37"/>
  <c r="Q35" i="37"/>
  <c r="P35" i="37"/>
  <c r="O35" i="37"/>
  <c r="N35" i="37"/>
  <c r="M35" i="37"/>
  <c r="L35" i="37"/>
  <c r="K35" i="37"/>
  <c r="J35" i="37"/>
  <c r="I35" i="37"/>
  <c r="H35" i="37"/>
  <c r="G35" i="37"/>
  <c r="F35" i="37"/>
  <c r="E35" i="37"/>
  <c r="D35" i="37"/>
  <c r="C35" i="37"/>
  <c r="B35" i="37"/>
  <c r="X34" i="37"/>
  <c r="W34" i="37"/>
  <c r="T34" i="37"/>
  <c r="S34" i="37"/>
  <c r="R34" i="37"/>
  <c r="Q34" i="37"/>
  <c r="P34" i="37"/>
  <c r="O34" i="37"/>
  <c r="N34" i="37"/>
  <c r="M34" i="37"/>
  <c r="L34" i="37"/>
  <c r="K34" i="37"/>
  <c r="J34" i="37"/>
  <c r="I34" i="37"/>
  <c r="H34" i="37"/>
  <c r="G34" i="37"/>
  <c r="F34" i="37"/>
  <c r="E34" i="37"/>
  <c r="D34" i="37"/>
  <c r="C34" i="37"/>
  <c r="B34" i="37"/>
  <c r="T33" i="37"/>
  <c r="S33" i="37"/>
  <c r="R33" i="37"/>
  <c r="Q33" i="37"/>
  <c r="P33" i="37"/>
  <c r="O33" i="37"/>
  <c r="N33" i="37"/>
  <c r="M33" i="37"/>
  <c r="L33" i="37"/>
  <c r="K33" i="37"/>
  <c r="J33" i="37"/>
  <c r="I33" i="37"/>
  <c r="H33" i="37"/>
  <c r="G33" i="37"/>
  <c r="F33" i="37"/>
  <c r="E33" i="37"/>
  <c r="D33" i="37"/>
  <c r="C33" i="37"/>
  <c r="B33" i="37"/>
  <c r="V32" i="37"/>
  <c r="T32" i="37"/>
  <c r="S32" i="37"/>
  <c r="R32" i="37"/>
  <c r="Q32" i="37"/>
  <c r="P32" i="37"/>
  <c r="O32" i="37"/>
  <c r="N32" i="37"/>
  <c r="M32" i="37"/>
  <c r="L32" i="37"/>
  <c r="K32" i="37"/>
  <c r="J32" i="37"/>
  <c r="I32" i="37"/>
  <c r="H32" i="37"/>
  <c r="G32" i="37"/>
  <c r="F32" i="37"/>
  <c r="E32" i="37"/>
  <c r="D32" i="37"/>
  <c r="C32" i="37"/>
  <c r="B32" i="37"/>
  <c r="T31" i="37"/>
  <c r="S31" i="37"/>
  <c r="R31" i="37"/>
  <c r="Q31" i="37"/>
  <c r="P31" i="37"/>
  <c r="O31" i="37"/>
  <c r="N31" i="37"/>
  <c r="M31" i="37"/>
  <c r="L31" i="37"/>
  <c r="K31" i="37"/>
  <c r="J31" i="37"/>
  <c r="I31" i="37"/>
  <c r="H31" i="37"/>
  <c r="G31" i="37"/>
  <c r="F31" i="37"/>
  <c r="E31" i="37"/>
  <c r="D31" i="37"/>
  <c r="C31" i="37"/>
  <c r="B31" i="37"/>
  <c r="U30" i="37"/>
  <c r="T30" i="37"/>
  <c r="S30" i="37"/>
  <c r="R30" i="37"/>
  <c r="Q30" i="37"/>
  <c r="P30" i="37"/>
  <c r="O30" i="37"/>
  <c r="N30" i="37"/>
  <c r="M30" i="37"/>
  <c r="L30" i="37"/>
  <c r="K30" i="37"/>
  <c r="J30" i="37"/>
  <c r="I30" i="37"/>
  <c r="H30" i="37"/>
  <c r="G30" i="37"/>
  <c r="F30" i="37"/>
  <c r="E30" i="37"/>
  <c r="D30" i="37"/>
  <c r="C30" i="37"/>
  <c r="B30" i="37"/>
  <c r="T29" i="37"/>
  <c r="S29" i="37"/>
  <c r="R29" i="37"/>
  <c r="Q29" i="37"/>
  <c r="P29" i="37"/>
  <c r="O29" i="37"/>
  <c r="N29" i="37"/>
  <c r="M29" i="37"/>
  <c r="L29" i="37"/>
  <c r="K29" i="37"/>
  <c r="J29" i="37"/>
  <c r="I29" i="37"/>
  <c r="H29" i="37"/>
  <c r="G29" i="37"/>
  <c r="F29" i="37"/>
  <c r="E29" i="37"/>
  <c r="D29" i="37"/>
  <c r="C29" i="37"/>
  <c r="B29" i="37"/>
  <c r="T28" i="37"/>
  <c r="S28" i="37"/>
  <c r="R28" i="37"/>
  <c r="Q28" i="37"/>
  <c r="P28" i="37"/>
  <c r="O28" i="37"/>
  <c r="N28" i="37"/>
  <c r="M28" i="37"/>
  <c r="L28" i="37"/>
  <c r="K28" i="37"/>
  <c r="J28" i="37"/>
  <c r="I28" i="37"/>
  <c r="H28" i="37"/>
  <c r="G28" i="37"/>
  <c r="F28" i="37"/>
  <c r="E28" i="37"/>
  <c r="D28" i="37"/>
  <c r="C28" i="37"/>
  <c r="B28" i="37"/>
  <c r="T27" i="37"/>
  <c r="S27" i="37"/>
  <c r="R27" i="37"/>
  <c r="Q27" i="37"/>
  <c r="P27" i="37"/>
  <c r="O27" i="37"/>
  <c r="N27" i="37"/>
  <c r="M27" i="37"/>
  <c r="L27" i="37"/>
  <c r="K27" i="37"/>
  <c r="J27" i="37"/>
  <c r="I27" i="37"/>
  <c r="H27" i="37"/>
  <c r="G27" i="37"/>
  <c r="F27" i="37"/>
  <c r="E27" i="37"/>
  <c r="D27" i="37"/>
  <c r="C27" i="37"/>
  <c r="B27" i="37"/>
  <c r="W26" i="37"/>
  <c r="U26" i="37"/>
  <c r="T26" i="37"/>
  <c r="S26" i="37"/>
  <c r="R26" i="37"/>
  <c r="Q26" i="37"/>
  <c r="P26" i="37"/>
  <c r="O26" i="37"/>
  <c r="N26" i="37"/>
  <c r="M26" i="37"/>
  <c r="L26" i="37"/>
  <c r="K26" i="37"/>
  <c r="J26" i="37"/>
  <c r="I26" i="37"/>
  <c r="H26" i="37"/>
  <c r="G26" i="37"/>
  <c r="F26" i="37"/>
  <c r="E26" i="37"/>
  <c r="D26" i="37"/>
  <c r="C26" i="37"/>
  <c r="B26" i="37"/>
  <c r="T25" i="37"/>
  <c r="S25" i="37"/>
  <c r="R25" i="37"/>
  <c r="Q25" i="37"/>
  <c r="P25" i="37"/>
  <c r="O25" i="37"/>
  <c r="N25" i="37"/>
  <c r="M25" i="37"/>
  <c r="L25" i="37"/>
  <c r="K25" i="37"/>
  <c r="J25" i="37"/>
  <c r="I25" i="37"/>
  <c r="H25" i="37"/>
  <c r="G25" i="37"/>
  <c r="F25" i="37"/>
  <c r="E25" i="37"/>
  <c r="D25" i="37"/>
  <c r="C25" i="37"/>
  <c r="B25" i="37"/>
  <c r="O4" i="37"/>
  <c r="N10" i="37" l="1"/>
  <c r="O11" i="37"/>
  <c r="O18" i="37"/>
  <c r="O9" i="37"/>
  <c r="O16" i="37"/>
  <c r="M9" i="37"/>
  <c r="M13" i="37"/>
  <c r="L13" i="37"/>
  <c r="L11" i="37"/>
  <c r="N17" i="37"/>
  <c r="M11" i="37"/>
  <c r="N8" i="37"/>
  <c r="O17" i="37"/>
  <c r="W71" i="37"/>
  <c r="W132" i="37"/>
  <c r="W145" i="37"/>
  <c r="W158" i="37"/>
  <c r="W94" i="37"/>
  <c r="W65" i="37"/>
  <c r="W141" i="37"/>
  <c r="W37" i="37"/>
  <c r="W122" i="37"/>
  <c r="W170" i="37"/>
  <c r="W29" i="37"/>
  <c r="W46" i="37"/>
  <c r="M8" i="37"/>
  <c r="O10" i="37"/>
  <c r="L10" i="37"/>
  <c r="N9" i="37"/>
  <c r="N16" i="37"/>
  <c r="M12" i="37"/>
  <c r="N7" i="37"/>
  <c r="O8" i="37"/>
  <c r="O15" i="37"/>
  <c r="M10" i="37"/>
  <c r="L12" i="37"/>
  <c r="M6" i="37"/>
  <c r="M15" i="37"/>
  <c r="N14" i="37"/>
  <c r="L6" i="37"/>
  <c r="L8" i="37"/>
  <c r="L15" i="37"/>
  <c r="L17" i="37"/>
  <c r="M18" i="37"/>
  <c r="N12" i="37"/>
  <c r="O6" i="37"/>
  <c r="O13" i="37"/>
  <c r="M16" i="37"/>
  <c r="L9" i="37"/>
  <c r="L18" i="37"/>
  <c r="M7" i="37"/>
  <c r="N6" i="37"/>
  <c r="N13" i="37"/>
  <c r="N15" i="37"/>
  <c r="O7" i="37"/>
  <c r="O14" i="37"/>
  <c r="L7" i="37"/>
  <c r="M14" i="37"/>
  <c r="N11" i="37"/>
  <c r="L14" i="37"/>
  <c r="L16" i="37"/>
  <c r="M17" i="37"/>
  <c r="N18" i="37"/>
  <c r="O12" i="37"/>
  <c r="W164" i="37"/>
  <c r="V36" i="37"/>
  <c r="V66" i="37"/>
  <c r="X145" i="37"/>
  <c r="X122" i="37"/>
  <c r="X124" i="37"/>
  <c r="X56" i="37"/>
  <c r="X25" i="37"/>
  <c r="X35" i="37"/>
  <c r="X94" i="37"/>
  <c r="W160" i="37"/>
  <c r="X29" i="37"/>
  <c r="X111" i="37"/>
  <c r="X69" i="37"/>
  <c r="W148" i="37"/>
  <c r="X170" i="37"/>
  <c r="X63" i="37"/>
  <c r="X84" i="37"/>
  <c r="X86" i="37"/>
  <c r="X46" i="37"/>
  <c r="X101" i="37"/>
  <c r="X103" i="37"/>
  <c r="X159" i="37"/>
  <c r="X130" i="37"/>
  <c r="X72" i="37"/>
  <c r="X88" i="37"/>
  <c r="X90" i="37"/>
  <c r="X104" i="37"/>
  <c r="X132" i="37"/>
  <c r="X161" i="37"/>
  <c r="X163" i="37"/>
  <c r="X27" i="37"/>
  <c r="X50" i="37"/>
  <c r="X52" i="37"/>
  <c r="X105" i="37"/>
  <c r="X106" i="37"/>
  <c r="U107" i="37"/>
  <c r="X113" i="37"/>
  <c r="X126" i="37"/>
  <c r="X127" i="37"/>
  <c r="X128" i="37"/>
  <c r="X139" i="37"/>
  <c r="X140" i="37"/>
  <c r="X148" i="37"/>
  <c r="X149" i="37"/>
  <c r="X150" i="37"/>
  <c r="X151" i="37"/>
  <c r="X164" i="37"/>
  <c r="X165" i="37"/>
  <c r="X166" i="37"/>
  <c r="X30" i="37"/>
  <c r="X31" i="37"/>
  <c r="X36" i="37"/>
  <c r="X48" i="37"/>
  <c r="X65" i="37"/>
  <c r="X71" i="37"/>
  <c r="X73" i="37"/>
  <c r="X87" i="37"/>
  <c r="X89" i="37"/>
  <c r="X147" i="37"/>
  <c r="X160" i="37"/>
  <c r="X162" i="37"/>
  <c r="X26" i="37"/>
  <c r="X32" i="37"/>
  <c r="X33" i="37"/>
  <c r="U34" i="37"/>
  <c r="X37" i="37"/>
  <c r="X49" i="37"/>
  <c r="X51" i="37"/>
  <c r="X66" i="37"/>
  <c r="X67" i="37"/>
  <c r="X91" i="37"/>
  <c r="X120" i="37"/>
  <c r="X121" i="37"/>
  <c r="X125" i="37"/>
  <c r="X28" i="37"/>
  <c r="X44" i="37"/>
  <c r="X45" i="37"/>
  <c r="X53" i="37"/>
  <c r="X54" i="37"/>
  <c r="X55" i="37"/>
  <c r="X68" i="37"/>
  <c r="U69" i="37"/>
  <c r="X74" i="37"/>
  <c r="X82" i="37"/>
  <c r="X92" i="37"/>
  <c r="X93" i="37"/>
  <c r="X129" i="37"/>
  <c r="L114" i="37"/>
  <c r="T114" i="37"/>
  <c r="W25" i="37"/>
  <c r="W30" i="37"/>
  <c r="W33" i="37"/>
  <c r="B57" i="37"/>
  <c r="F57" i="37"/>
  <c r="J57" i="37"/>
  <c r="N57" i="37"/>
  <c r="R57" i="37"/>
  <c r="W44" i="37"/>
  <c r="W51" i="37"/>
  <c r="W54" i="37"/>
  <c r="W63" i="37"/>
  <c r="W66" i="37"/>
  <c r="W69" i="37"/>
  <c r="W73" i="37"/>
  <c r="E95" i="37"/>
  <c r="I95" i="37"/>
  <c r="M95" i="37"/>
  <c r="Q95" i="37"/>
  <c r="W82" i="37"/>
  <c r="W85" i="37"/>
  <c r="F95" i="37"/>
  <c r="W89" i="37"/>
  <c r="W92" i="37"/>
  <c r="W102" i="37"/>
  <c r="W105" i="37"/>
  <c r="W108" i="37"/>
  <c r="W112" i="37"/>
  <c r="I133" i="37"/>
  <c r="W121" i="37"/>
  <c r="W124" i="37"/>
  <c r="W127" i="37"/>
  <c r="W130" i="37"/>
  <c r="W139" i="37"/>
  <c r="D152" i="37"/>
  <c r="T152" i="37"/>
  <c r="W143" i="37"/>
  <c r="W150" i="37"/>
  <c r="C171" i="37"/>
  <c r="G171" i="37"/>
  <c r="K171" i="37"/>
  <c r="O171" i="37"/>
  <c r="S171" i="37"/>
  <c r="B171" i="37"/>
  <c r="J171" i="37"/>
  <c r="R171" i="37"/>
  <c r="W162" i="37"/>
  <c r="W166" i="37"/>
  <c r="W168" i="37"/>
  <c r="W28" i="37"/>
  <c r="W31" i="37"/>
  <c r="W36" i="37"/>
  <c r="W45" i="37"/>
  <c r="W48" i="37"/>
  <c r="W52" i="37"/>
  <c r="W55" i="37"/>
  <c r="W64" i="37"/>
  <c r="W67" i="37"/>
  <c r="W70" i="37"/>
  <c r="N95" i="37"/>
  <c r="W83" i="37"/>
  <c r="W90" i="37"/>
  <c r="W93" i="37"/>
  <c r="C114" i="37"/>
  <c r="S114" i="37"/>
  <c r="W103" i="37"/>
  <c r="D114" i="37"/>
  <c r="W106" i="37"/>
  <c r="W109" i="37"/>
  <c r="W128" i="37"/>
  <c r="W131" i="37"/>
  <c r="W140" i="37"/>
  <c r="W144" i="37"/>
  <c r="W151" i="37"/>
  <c r="D38" i="37"/>
  <c r="H38" i="37"/>
  <c r="L38" i="37"/>
  <c r="P38" i="37"/>
  <c r="T38" i="37"/>
  <c r="W27" i="37"/>
  <c r="W32" i="37"/>
  <c r="W35" i="37"/>
  <c r="W47" i="37"/>
  <c r="W50" i="37"/>
  <c r="W53" i="37"/>
  <c r="W56" i="37"/>
  <c r="W72" i="37"/>
  <c r="W88" i="37"/>
  <c r="W101" i="37"/>
  <c r="W107" i="37"/>
  <c r="W111" i="37"/>
  <c r="W123" i="37"/>
  <c r="W142" i="37"/>
  <c r="W146" i="37"/>
  <c r="D76" i="37"/>
  <c r="H76" i="37"/>
  <c r="L76" i="37"/>
  <c r="P76" i="37"/>
  <c r="T76" i="37"/>
  <c r="Q133" i="37"/>
  <c r="B38" i="37"/>
  <c r="F38" i="37"/>
  <c r="J38" i="37"/>
  <c r="N38" i="37"/>
  <c r="R38" i="37"/>
  <c r="E38" i="37"/>
  <c r="I38" i="37"/>
  <c r="M38" i="37"/>
  <c r="Q38" i="37"/>
  <c r="E57" i="37"/>
  <c r="K76" i="37"/>
  <c r="B95" i="37"/>
  <c r="J95" i="37"/>
  <c r="R95" i="37"/>
  <c r="H114" i="37"/>
  <c r="P114" i="37"/>
  <c r="K114" i="37"/>
  <c r="F133" i="37"/>
  <c r="N133" i="37"/>
  <c r="L152" i="37"/>
  <c r="C38" i="37"/>
  <c r="G38" i="37"/>
  <c r="K38" i="37"/>
  <c r="O38" i="37"/>
  <c r="S38" i="37"/>
  <c r="M57" i="37"/>
  <c r="C76" i="37"/>
  <c r="S76" i="37"/>
  <c r="B114" i="37"/>
  <c r="F114" i="37"/>
  <c r="J114" i="37"/>
  <c r="N114" i="37"/>
  <c r="R114" i="37"/>
  <c r="E152" i="37"/>
  <c r="I152" i="37"/>
  <c r="M152" i="37"/>
  <c r="Q152" i="37"/>
  <c r="G152" i="37"/>
  <c r="O152" i="37"/>
  <c r="I171" i="37"/>
  <c r="Q171" i="37"/>
  <c r="U140" i="37"/>
  <c r="U102" i="37"/>
  <c r="U64" i="37"/>
  <c r="U45" i="37"/>
  <c r="U83" i="37"/>
  <c r="U161" i="37"/>
  <c r="U123" i="37"/>
  <c r="U85" i="37"/>
  <c r="U66" i="37"/>
  <c r="U28" i="37"/>
  <c r="U104" i="37"/>
  <c r="U144" i="37"/>
  <c r="U106" i="37"/>
  <c r="U68" i="37"/>
  <c r="U49" i="37"/>
  <c r="U87" i="37"/>
  <c r="U165" i="37"/>
  <c r="U127" i="37"/>
  <c r="U89" i="37"/>
  <c r="U51" i="37"/>
  <c r="U70" i="37"/>
  <c r="U32" i="37"/>
  <c r="U108" i="37"/>
  <c r="U147" i="37"/>
  <c r="U109" i="37"/>
  <c r="U71" i="37"/>
  <c r="U128" i="37"/>
  <c r="U166" i="37"/>
  <c r="U33" i="37"/>
  <c r="U148" i="37"/>
  <c r="U110" i="37"/>
  <c r="U72" i="37"/>
  <c r="U53" i="37"/>
  <c r="U91" i="37"/>
  <c r="U168" i="37"/>
  <c r="U130" i="37"/>
  <c r="U92" i="37"/>
  <c r="U54" i="37"/>
  <c r="U149" i="37"/>
  <c r="U169" i="37"/>
  <c r="U131" i="37"/>
  <c r="U93" i="37"/>
  <c r="U55" i="37"/>
  <c r="U74" i="37"/>
  <c r="U36" i="37"/>
  <c r="U112" i="37"/>
  <c r="E133" i="37"/>
  <c r="M133" i="37"/>
  <c r="U150" i="37"/>
  <c r="N171" i="37"/>
  <c r="V158" i="37"/>
  <c r="V120" i="37"/>
  <c r="V82" i="37"/>
  <c r="V25" i="37"/>
  <c r="V63" i="37"/>
  <c r="V140" i="37"/>
  <c r="V102" i="37"/>
  <c r="V64" i="37"/>
  <c r="V83" i="37"/>
  <c r="V121" i="37"/>
  <c r="V26" i="37"/>
  <c r="V161" i="37"/>
  <c r="V123" i="37"/>
  <c r="V85" i="37"/>
  <c r="V104" i="37"/>
  <c r="V142" i="37"/>
  <c r="V47" i="37"/>
  <c r="V162" i="37"/>
  <c r="V124" i="37"/>
  <c r="V86" i="37"/>
  <c r="V29" i="37"/>
  <c r="V67" i="37"/>
  <c r="V144" i="37"/>
  <c r="V106" i="37"/>
  <c r="V68" i="37"/>
  <c r="V87" i="37"/>
  <c r="V125" i="37"/>
  <c r="V30" i="37"/>
  <c r="V145" i="37"/>
  <c r="V107" i="37"/>
  <c r="V69" i="37"/>
  <c r="V164" i="37"/>
  <c r="V50" i="37"/>
  <c r="V165" i="37"/>
  <c r="V127" i="37"/>
  <c r="V89" i="37"/>
  <c r="V51" i="37"/>
  <c r="V108" i="37"/>
  <c r="V146" i="37"/>
  <c r="V166" i="37"/>
  <c r="V128" i="37"/>
  <c r="V90" i="37"/>
  <c r="V52" i="37"/>
  <c r="V33" i="37"/>
  <c r="V71" i="37"/>
  <c r="V148" i="37"/>
  <c r="V110" i="37"/>
  <c r="V72" i="37"/>
  <c r="V91" i="37"/>
  <c r="V129" i="37"/>
  <c r="V34" i="37"/>
  <c r="V149" i="37"/>
  <c r="V111" i="37"/>
  <c r="V73" i="37"/>
  <c r="V168" i="37"/>
  <c r="V54" i="37"/>
  <c r="V169" i="37"/>
  <c r="V131" i="37"/>
  <c r="V93" i="37"/>
  <c r="V55" i="37"/>
  <c r="V112" i="37"/>
  <c r="V150" i="37"/>
  <c r="U27" i="37"/>
  <c r="U35" i="37"/>
  <c r="V45" i="37"/>
  <c r="V49" i="37"/>
  <c r="U52" i="37"/>
  <c r="G76" i="37"/>
  <c r="O76" i="37"/>
  <c r="U65" i="37"/>
  <c r="V70" i="37"/>
  <c r="U73" i="37"/>
  <c r="V88" i="37"/>
  <c r="U111" i="37"/>
  <c r="U121" i="37"/>
  <c r="V126" i="37"/>
  <c r="U129" i="37"/>
  <c r="B152" i="37"/>
  <c r="F152" i="37"/>
  <c r="J152" i="37"/>
  <c r="N152" i="37"/>
  <c r="R152" i="37"/>
  <c r="H152" i="37"/>
  <c r="P152" i="37"/>
  <c r="D171" i="37"/>
  <c r="H171" i="37"/>
  <c r="L171" i="37"/>
  <c r="P171" i="37"/>
  <c r="T171" i="37"/>
  <c r="U163" i="37"/>
  <c r="U139" i="37"/>
  <c r="U101" i="37"/>
  <c r="U63" i="37"/>
  <c r="U120" i="37"/>
  <c r="U158" i="37"/>
  <c r="U25" i="37"/>
  <c r="U160" i="37"/>
  <c r="U122" i="37"/>
  <c r="U84" i="37"/>
  <c r="U141" i="37"/>
  <c r="U46" i="37"/>
  <c r="U143" i="37"/>
  <c r="U105" i="37"/>
  <c r="U67" i="37"/>
  <c r="U124" i="37"/>
  <c r="U162" i="37"/>
  <c r="U29" i="37"/>
  <c r="U164" i="37"/>
  <c r="U126" i="37"/>
  <c r="U88" i="37"/>
  <c r="U50" i="37"/>
  <c r="U145" i="37"/>
  <c r="U151" i="37"/>
  <c r="U113" i="37"/>
  <c r="U75" i="37"/>
  <c r="U132" i="37"/>
  <c r="U170" i="37"/>
  <c r="U37" i="37"/>
  <c r="U47" i="37"/>
  <c r="U82" i="37"/>
  <c r="U90" i="37"/>
  <c r="U142" i="37"/>
  <c r="F171" i="37"/>
  <c r="V141" i="37"/>
  <c r="V103" i="37"/>
  <c r="V65" i="37"/>
  <c r="V160" i="37"/>
  <c r="V46" i="37"/>
  <c r="V170" i="37"/>
  <c r="V132" i="37"/>
  <c r="V94" i="37"/>
  <c r="V56" i="37"/>
  <c r="V37" i="37"/>
  <c r="V75" i="37"/>
  <c r="V27" i="37"/>
  <c r="V31" i="37"/>
  <c r="V35" i="37"/>
  <c r="I57" i="37"/>
  <c r="Q57" i="37"/>
  <c r="U44" i="37"/>
  <c r="U48" i="37"/>
  <c r="U86" i="37"/>
  <c r="U94" i="37"/>
  <c r="E114" i="37"/>
  <c r="I114" i="37"/>
  <c r="M114" i="37"/>
  <c r="Q114" i="37"/>
  <c r="V101" i="37"/>
  <c r="G114" i="37"/>
  <c r="O114" i="37"/>
  <c r="V109" i="37"/>
  <c r="C133" i="37"/>
  <c r="G133" i="37"/>
  <c r="K133" i="37"/>
  <c r="O133" i="37"/>
  <c r="S133" i="37"/>
  <c r="B133" i="37"/>
  <c r="J133" i="37"/>
  <c r="R133" i="37"/>
  <c r="C152" i="37"/>
  <c r="K152" i="37"/>
  <c r="S152" i="37"/>
  <c r="V143" i="37"/>
  <c r="U146" i="37"/>
  <c r="V151" i="37"/>
  <c r="E171" i="37"/>
  <c r="M171" i="37"/>
  <c r="V163" i="37"/>
  <c r="C57" i="37"/>
  <c r="G57" i="37"/>
  <c r="K57" i="37"/>
  <c r="O57" i="37"/>
  <c r="S57" i="37"/>
  <c r="E76" i="37"/>
  <c r="I76" i="37"/>
  <c r="M76" i="37"/>
  <c r="Q76" i="37"/>
  <c r="C95" i="37"/>
  <c r="G95" i="37"/>
  <c r="K95" i="37"/>
  <c r="O95" i="37"/>
  <c r="S95" i="37"/>
  <c r="D133" i="37"/>
  <c r="H133" i="37"/>
  <c r="L133" i="37"/>
  <c r="P133" i="37"/>
  <c r="T133" i="37"/>
  <c r="D57" i="37"/>
  <c r="H57" i="37"/>
  <c r="L57" i="37"/>
  <c r="P57" i="37"/>
  <c r="T57" i="37"/>
  <c r="B76" i="37"/>
  <c r="F76" i="37"/>
  <c r="J76" i="37"/>
  <c r="N76" i="37"/>
  <c r="R76" i="37"/>
  <c r="D95" i="37"/>
  <c r="H95" i="37"/>
  <c r="L95" i="37"/>
  <c r="P95" i="37"/>
  <c r="T95" i="37"/>
  <c r="O19" i="37" l="1"/>
  <c r="M19" i="37"/>
  <c r="L19" i="37"/>
  <c r="N19" i="37"/>
  <c r="X38" i="37"/>
  <c r="W133" i="37"/>
  <c r="X152" i="37"/>
  <c r="X114" i="37"/>
  <c r="X57" i="37"/>
  <c r="X133" i="37"/>
  <c r="X95" i="37"/>
  <c r="X76" i="37"/>
  <c r="X171" i="37"/>
  <c r="W114" i="37"/>
  <c r="W171" i="37"/>
  <c r="W57" i="37"/>
  <c r="W38" i="37"/>
  <c r="W95" i="37"/>
  <c r="W76" i="37"/>
  <c r="W152" i="37"/>
  <c r="U171" i="37"/>
  <c r="V57" i="37"/>
  <c r="V152" i="37"/>
  <c r="V171" i="37"/>
  <c r="V114" i="37"/>
  <c r="U57" i="37"/>
  <c r="U76" i="37"/>
  <c r="V95" i="37"/>
  <c r="U152" i="37"/>
  <c r="V76" i="37"/>
  <c r="U133" i="37"/>
  <c r="V38" i="37"/>
  <c r="U95" i="37"/>
  <c r="U38" i="37"/>
  <c r="U114" i="37"/>
  <c r="V133" i="37"/>
  <c r="D64" i="1" l="1"/>
  <c r="E64" i="1"/>
  <c r="D65" i="1"/>
  <c r="E65" i="1"/>
  <c r="D66" i="1"/>
  <c r="E66" i="1"/>
  <c r="D67" i="1"/>
  <c r="E67" i="1"/>
  <c r="D68" i="1"/>
  <c r="E68" i="1"/>
  <c r="D69" i="1"/>
  <c r="E69" i="1"/>
  <c r="D70" i="1"/>
  <c r="E70" i="1"/>
  <c r="D71" i="1"/>
  <c r="E71" i="1"/>
  <c r="D72" i="1"/>
  <c r="E72" i="1"/>
  <c r="E63" i="1"/>
  <c r="D63" i="1"/>
  <c r="Q127" i="13" l="1"/>
  <c r="Q128" i="13"/>
  <c r="Q129" i="13"/>
  <c r="Q130" i="13"/>
  <c r="Q97" i="13"/>
  <c r="Q98" i="13"/>
  <c r="Q99" i="13"/>
  <c r="Q100" i="13"/>
  <c r="Q48" i="13"/>
  <c r="Q6" i="13" s="1"/>
  <c r="Q49" i="13"/>
  <c r="Q50" i="13"/>
  <c r="Q51" i="13"/>
  <c r="Q52" i="13"/>
  <c r="Q53" i="13"/>
  <c r="Q54" i="13"/>
  <c r="Q55" i="13"/>
  <c r="Q56" i="13"/>
  <c r="Q57" i="13"/>
  <c r="Q58" i="13"/>
  <c r="Q59" i="13"/>
  <c r="Q60" i="13"/>
  <c r="Q61" i="13"/>
  <c r="Q62" i="13"/>
  <c r="Q63" i="13"/>
  <c r="Q64" i="13"/>
  <c r="Q5" i="13" s="1"/>
  <c r="Q38" i="13"/>
  <c r="Q67" i="13" s="1"/>
  <c r="Q39" i="13"/>
  <c r="Q68" i="13" s="1"/>
  <c r="Q40" i="13"/>
  <c r="Q69" i="13" s="1"/>
  <c r="Q41" i="13"/>
  <c r="Q70" i="13" s="1"/>
  <c r="Q11" i="13"/>
  <c r="Q12" i="13"/>
  <c r="O11" i="13"/>
  <c r="P11" i="13"/>
  <c r="O12" i="13"/>
  <c r="P12" i="13"/>
  <c r="O38" i="13"/>
  <c r="O67" i="13" s="1"/>
  <c r="P38" i="13"/>
  <c r="O39" i="13"/>
  <c r="P39" i="13"/>
  <c r="O40" i="13"/>
  <c r="O69" i="13" s="1"/>
  <c r="P40" i="13"/>
  <c r="O41" i="13"/>
  <c r="P41" i="13"/>
  <c r="O48" i="13"/>
  <c r="O6" i="13" s="1"/>
  <c r="P48" i="13"/>
  <c r="P6" i="13" s="1"/>
  <c r="O49" i="13"/>
  <c r="P49" i="13"/>
  <c r="O50" i="13"/>
  <c r="P50" i="13"/>
  <c r="O51" i="13"/>
  <c r="P51" i="13"/>
  <c r="O52" i="13"/>
  <c r="P52" i="13"/>
  <c r="O53" i="13"/>
  <c r="P53" i="13"/>
  <c r="O54" i="13"/>
  <c r="P54" i="13"/>
  <c r="O55" i="13"/>
  <c r="P55" i="13"/>
  <c r="O56" i="13"/>
  <c r="P56" i="13"/>
  <c r="O57" i="13"/>
  <c r="P57" i="13"/>
  <c r="O58" i="13"/>
  <c r="P58" i="13"/>
  <c r="O59" i="13"/>
  <c r="P59" i="13"/>
  <c r="O60" i="13"/>
  <c r="P60" i="13"/>
  <c r="O61" i="13"/>
  <c r="P61" i="13"/>
  <c r="O62" i="13"/>
  <c r="P62" i="13"/>
  <c r="O63" i="13"/>
  <c r="P63" i="13"/>
  <c r="O64" i="13"/>
  <c r="O5" i="13" s="1"/>
  <c r="P64" i="13"/>
  <c r="P5" i="13" s="1"/>
  <c r="O97" i="13"/>
  <c r="P97" i="13"/>
  <c r="O98" i="13"/>
  <c r="P98" i="13"/>
  <c r="O99" i="13"/>
  <c r="P99" i="13"/>
  <c r="O100" i="13"/>
  <c r="P100" i="13"/>
  <c r="O127" i="13"/>
  <c r="P127" i="13"/>
  <c r="O128" i="13"/>
  <c r="P128" i="13"/>
  <c r="O129" i="13"/>
  <c r="P129" i="13"/>
  <c r="O130" i="13"/>
  <c r="P130" i="13"/>
  <c r="O70" i="13" l="1"/>
  <c r="P69" i="13"/>
  <c r="P67" i="13"/>
  <c r="O68" i="13"/>
  <c r="P68" i="13"/>
  <c r="P70" i="13"/>
  <c r="A6" i="13" l="1"/>
  <c r="C11" i="13"/>
  <c r="D11" i="13"/>
  <c r="E11" i="13"/>
  <c r="F11" i="13"/>
  <c r="G11" i="13"/>
  <c r="H11" i="13"/>
  <c r="I11" i="13"/>
  <c r="J11" i="13"/>
  <c r="K11" i="13"/>
  <c r="L11" i="13"/>
  <c r="M11" i="13"/>
  <c r="N11" i="13"/>
  <c r="C12" i="13"/>
  <c r="D12" i="13"/>
  <c r="E12" i="13"/>
  <c r="F12" i="13"/>
  <c r="G12" i="13"/>
  <c r="H12" i="13"/>
  <c r="I12" i="13"/>
  <c r="J12" i="13"/>
  <c r="K12" i="13"/>
  <c r="L12" i="13"/>
  <c r="M12" i="13"/>
  <c r="N12" i="13"/>
  <c r="B12" i="13"/>
  <c r="B11" i="13"/>
  <c r="C160" i="13"/>
  <c r="B160" i="13"/>
  <c r="C159" i="13"/>
  <c r="B159" i="13"/>
  <c r="C158" i="13"/>
  <c r="B158" i="13"/>
  <c r="C157" i="13"/>
  <c r="B157" i="13"/>
  <c r="N130" i="13"/>
  <c r="M130" i="13"/>
  <c r="L130" i="13"/>
  <c r="K130" i="13"/>
  <c r="J130" i="13"/>
  <c r="I130" i="13"/>
  <c r="H130" i="13"/>
  <c r="G130" i="13"/>
  <c r="F130" i="13"/>
  <c r="E130" i="13"/>
  <c r="D130" i="13"/>
  <c r="C130" i="13"/>
  <c r="B130" i="13"/>
  <c r="N129" i="13"/>
  <c r="M129" i="13"/>
  <c r="L129" i="13"/>
  <c r="K129" i="13"/>
  <c r="J129" i="13"/>
  <c r="I129" i="13"/>
  <c r="H129" i="13"/>
  <c r="G129" i="13"/>
  <c r="F129" i="13"/>
  <c r="E129" i="13"/>
  <c r="D129" i="13"/>
  <c r="C129" i="13"/>
  <c r="B129" i="13"/>
  <c r="N128" i="13"/>
  <c r="M128" i="13"/>
  <c r="L128" i="13"/>
  <c r="K128" i="13"/>
  <c r="J128" i="13"/>
  <c r="I128" i="13"/>
  <c r="H128" i="13"/>
  <c r="G128" i="13"/>
  <c r="F128" i="13"/>
  <c r="E128" i="13"/>
  <c r="D128" i="13"/>
  <c r="C128" i="13"/>
  <c r="B128" i="13"/>
  <c r="N127" i="13"/>
  <c r="M127" i="13"/>
  <c r="L127" i="13"/>
  <c r="K127" i="13"/>
  <c r="J127" i="13"/>
  <c r="I127" i="13"/>
  <c r="H127" i="13"/>
  <c r="G127" i="13"/>
  <c r="F127" i="13"/>
  <c r="E127" i="13"/>
  <c r="D127" i="13"/>
  <c r="C127" i="13"/>
  <c r="B127" i="13"/>
  <c r="N100" i="13"/>
  <c r="M100" i="13"/>
  <c r="L100" i="13"/>
  <c r="K100" i="13"/>
  <c r="J100" i="13"/>
  <c r="I100" i="13"/>
  <c r="H100" i="13"/>
  <c r="G100" i="13"/>
  <c r="F100" i="13"/>
  <c r="E100" i="13"/>
  <c r="D100" i="13"/>
  <c r="C100" i="13"/>
  <c r="B100" i="13"/>
  <c r="N99" i="13"/>
  <c r="M99" i="13"/>
  <c r="L99" i="13"/>
  <c r="K99" i="13"/>
  <c r="J99" i="13"/>
  <c r="I99" i="13"/>
  <c r="H99" i="13"/>
  <c r="G99" i="13"/>
  <c r="F99" i="13"/>
  <c r="E99" i="13"/>
  <c r="D99" i="13"/>
  <c r="C99" i="13"/>
  <c r="B99" i="13"/>
  <c r="N98" i="13"/>
  <c r="M98" i="13"/>
  <c r="L98" i="13"/>
  <c r="K98" i="13"/>
  <c r="J98" i="13"/>
  <c r="I98" i="13"/>
  <c r="H98" i="13"/>
  <c r="G98" i="13"/>
  <c r="F98" i="13"/>
  <c r="E98" i="13"/>
  <c r="D98" i="13"/>
  <c r="C98" i="13"/>
  <c r="B98" i="13"/>
  <c r="N97" i="13"/>
  <c r="M97" i="13"/>
  <c r="L97" i="13"/>
  <c r="K97" i="13"/>
  <c r="J97" i="13"/>
  <c r="I97" i="13"/>
  <c r="H97" i="13"/>
  <c r="G97" i="13"/>
  <c r="F97" i="13"/>
  <c r="E97" i="13"/>
  <c r="D97" i="13"/>
  <c r="C97" i="13"/>
  <c r="B97" i="13"/>
  <c r="C38" i="13"/>
  <c r="D38" i="13"/>
  <c r="E38" i="13"/>
  <c r="F38" i="13"/>
  <c r="F67" i="13" s="1"/>
  <c r="G38" i="13"/>
  <c r="H38" i="13"/>
  <c r="I38" i="13"/>
  <c r="J38" i="13"/>
  <c r="J67" i="13" s="1"/>
  <c r="K38" i="13"/>
  <c r="L38" i="13"/>
  <c r="M38" i="13"/>
  <c r="N38" i="13"/>
  <c r="N67" i="13" s="1"/>
  <c r="C39" i="13"/>
  <c r="D39" i="13"/>
  <c r="E39" i="13"/>
  <c r="F39" i="13"/>
  <c r="G39" i="13"/>
  <c r="H39" i="13"/>
  <c r="I39" i="13"/>
  <c r="J39" i="13"/>
  <c r="K39" i="13"/>
  <c r="L39" i="13"/>
  <c r="M39" i="13"/>
  <c r="N39" i="13"/>
  <c r="C40" i="13"/>
  <c r="D40" i="13"/>
  <c r="E40" i="13"/>
  <c r="E69" i="13" s="1"/>
  <c r="F40" i="13"/>
  <c r="G40" i="13"/>
  <c r="H40" i="13"/>
  <c r="I40" i="13"/>
  <c r="I69" i="13" s="1"/>
  <c r="J40" i="13"/>
  <c r="K40" i="13"/>
  <c r="K69" i="13" s="1"/>
  <c r="L40" i="13"/>
  <c r="M40" i="13"/>
  <c r="M69" i="13" s="1"/>
  <c r="N40" i="13"/>
  <c r="C41" i="13"/>
  <c r="D41" i="13"/>
  <c r="E41" i="13"/>
  <c r="F41" i="13"/>
  <c r="G41" i="13"/>
  <c r="G70" i="13" s="1"/>
  <c r="H41" i="13"/>
  <c r="I41" i="13"/>
  <c r="J41" i="13"/>
  <c r="K41" i="13"/>
  <c r="L41" i="13"/>
  <c r="M41" i="13"/>
  <c r="N41" i="13"/>
  <c r="B41" i="13"/>
  <c r="B70" i="13" s="1"/>
  <c r="B40" i="13"/>
  <c r="B39" i="13"/>
  <c r="B68" i="13" s="1"/>
  <c r="B38" i="13"/>
  <c r="I4" i="8"/>
  <c r="O4" i="9"/>
  <c r="K4" i="29"/>
  <c r="C22" i="16"/>
  <c r="D22" i="16"/>
  <c r="E22" i="16"/>
  <c r="F22" i="16"/>
  <c r="G22" i="16"/>
  <c r="H22" i="16"/>
  <c r="I22" i="16"/>
  <c r="J22" i="16"/>
  <c r="K22" i="16"/>
  <c r="L22" i="16"/>
  <c r="M22" i="16"/>
  <c r="N22" i="16"/>
  <c r="O22" i="16"/>
  <c r="P22" i="16"/>
  <c r="Q22" i="16"/>
  <c r="R22" i="16"/>
  <c r="S22" i="16"/>
  <c r="T22" i="16"/>
  <c r="B22" i="16"/>
  <c r="C18" i="16"/>
  <c r="D18" i="16"/>
  <c r="E18" i="16"/>
  <c r="F18" i="16"/>
  <c r="G18" i="16"/>
  <c r="B18" i="16"/>
  <c r="C15" i="16"/>
  <c r="D15" i="16"/>
  <c r="E15" i="16"/>
  <c r="F15" i="16"/>
  <c r="B15" i="16"/>
  <c r="C11" i="16"/>
  <c r="D11" i="16"/>
  <c r="E11" i="16"/>
  <c r="F11" i="16"/>
  <c r="G11" i="16"/>
  <c r="H11" i="16"/>
  <c r="I11" i="16"/>
  <c r="J11" i="16"/>
  <c r="K11" i="16"/>
  <c r="L11" i="16"/>
  <c r="M11" i="16"/>
  <c r="N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BP11" i="16"/>
  <c r="BQ11" i="16"/>
  <c r="BR11" i="16"/>
  <c r="BS11" i="16"/>
  <c r="BT11" i="16"/>
  <c r="BU11" i="16"/>
  <c r="BV11" i="16"/>
  <c r="BW11" i="16"/>
  <c r="BX11" i="16"/>
  <c r="BY11" i="16"/>
  <c r="BZ11" i="16"/>
  <c r="CA11" i="16"/>
  <c r="CB11" i="16"/>
  <c r="CC11" i="16"/>
  <c r="CD11" i="16"/>
  <c r="CE11" i="16"/>
  <c r="CF11" i="16"/>
  <c r="CG11" i="16"/>
  <c r="CH11" i="16"/>
  <c r="CI11" i="16"/>
  <c r="CJ11" i="16"/>
  <c r="CK11" i="16"/>
  <c r="CL11" i="16"/>
  <c r="CM11" i="16"/>
  <c r="CN11" i="16"/>
  <c r="CO11" i="16"/>
  <c r="CP11" i="16"/>
  <c r="CQ11" i="16"/>
  <c r="CR11" i="16"/>
  <c r="CS11" i="16"/>
  <c r="CT11" i="16"/>
  <c r="CU11" i="16"/>
  <c r="CV11" i="16"/>
  <c r="CW11" i="16"/>
  <c r="CX11" i="16"/>
  <c r="CY11" i="16"/>
  <c r="CZ11" i="16"/>
  <c r="DA11" i="16"/>
  <c r="DB11" i="16"/>
  <c r="DC11" i="16"/>
  <c r="DD11" i="16"/>
  <c r="DE11" i="16"/>
  <c r="DF11" i="16"/>
  <c r="DG11" i="16"/>
  <c r="DH11" i="16"/>
  <c r="DI11" i="16"/>
  <c r="DJ11" i="16"/>
  <c r="DK11" i="16"/>
  <c r="DL11" i="16"/>
  <c r="DM11" i="16"/>
  <c r="DN11" i="16"/>
  <c r="DO11" i="16"/>
  <c r="DP11" i="16"/>
  <c r="DQ11" i="16"/>
  <c r="DR11" i="16"/>
  <c r="DS11" i="16"/>
  <c r="DT11" i="16"/>
  <c r="DU11" i="16"/>
  <c r="DV11" i="16"/>
  <c r="DW11" i="16"/>
  <c r="DX11" i="16"/>
  <c r="DY11" i="16"/>
  <c r="DZ11" i="16"/>
  <c r="EA11" i="16"/>
  <c r="EB11" i="16"/>
  <c r="EC11" i="16"/>
  <c r="ED11" i="16"/>
  <c r="EE11" i="16"/>
  <c r="EF11" i="16"/>
  <c r="EG11" i="16"/>
  <c r="EH11" i="16"/>
  <c r="EI11" i="16"/>
  <c r="EJ11" i="16"/>
  <c r="EK11" i="16"/>
  <c r="EL11" i="16"/>
  <c r="EM11" i="16"/>
  <c r="EN11" i="16"/>
  <c r="EO11" i="16"/>
  <c r="EP11" i="16"/>
  <c r="EQ11" i="16"/>
  <c r="ER11" i="16"/>
  <c r="ES11" i="16"/>
  <c r="ET11" i="16"/>
  <c r="EU11" i="16"/>
  <c r="B11" i="16"/>
  <c r="A1" i="16"/>
  <c r="A116" i="3" s="1"/>
  <c r="C3" i="16"/>
  <c r="D3" i="16"/>
  <c r="E3" i="16"/>
  <c r="F3" i="16"/>
  <c r="G3" i="16"/>
  <c r="H3" i="16"/>
  <c r="I3" i="16"/>
  <c r="J3" i="16"/>
  <c r="K3" i="16"/>
  <c r="L3" i="16"/>
  <c r="M3" i="16"/>
  <c r="N3" i="16"/>
  <c r="O3" i="16"/>
  <c r="P3" i="16"/>
  <c r="Q3" i="16"/>
  <c r="C4" i="16"/>
  <c r="D4" i="16"/>
  <c r="E4" i="16"/>
  <c r="F4" i="16"/>
  <c r="G4" i="16"/>
  <c r="H4" i="16"/>
  <c r="I4" i="16"/>
  <c r="J4" i="16"/>
  <c r="K4" i="16"/>
  <c r="L4" i="16"/>
  <c r="M4" i="16"/>
  <c r="N4" i="16"/>
  <c r="O4" i="16"/>
  <c r="P4" i="16"/>
  <c r="Q4" i="16"/>
  <c r="C5" i="16"/>
  <c r="D5" i="16"/>
  <c r="E5" i="16"/>
  <c r="F5" i="16"/>
  <c r="G5" i="16"/>
  <c r="H5" i="16"/>
  <c r="I5" i="16"/>
  <c r="J5" i="16"/>
  <c r="K5" i="16"/>
  <c r="L5" i="16"/>
  <c r="M5" i="16"/>
  <c r="N5" i="16"/>
  <c r="O5" i="16"/>
  <c r="P5" i="16"/>
  <c r="Q5" i="16"/>
  <c r="C6" i="16"/>
  <c r="D6" i="16"/>
  <c r="E6" i="16"/>
  <c r="F6" i="16"/>
  <c r="G6" i="16"/>
  <c r="H6" i="16"/>
  <c r="I6" i="16"/>
  <c r="J6" i="16"/>
  <c r="K6" i="16"/>
  <c r="L6" i="16"/>
  <c r="M6" i="16"/>
  <c r="N6" i="16"/>
  <c r="O6" i="16"/>
  <c r="P6" i="16"/>
  <c r="Q6" i="16"/>
  <c r="C7" i="16"/>
  <c r="D7" i="16"/>
  <c r="E7" i="16"/>
  <c r="F7" i="16"/>
  <c r="G7" i="16"/>
  <c r="H7" i="16"/>
  <c r="I7" i="16"/>
  <c r="J7" i="16"/>
  <c r="K7" i="16"/>
  <c r="L7" i="16"/>
  <c r="M7" i="16"/>
  <c r="N7" i="16"/>
  <c r="O7" i="16"/>
  <c r="P7" i="16"/>
  <c r="Q7" i="16"/>
  <c r="C8" i="16"/>
  <c r="D8" i="16"/>
  <c r="E8" i="16"/>
  <c r="F8" i="16"/>
  <c r="G8" i="16"/>
  <c r="H8" i="16"/>
  <c r="I8" i="16"/>
  <c r="J8" i="16"/>
  <c r="K8" i="16"/>
  <c r="L8" i="16"/>
  <c r="M8" i="16"/>
  <c r="N8" i="16"/>
  <c r="O8" i="16"/>
  <c r="P8" i="16"/>
  <c r="Q8" i="16"/>
  <c r="B8" i="16"/>
  <c r="B7" i="16"/>
  <c r="B6" i="16"/>
  <c r="B5" i="16"/>
  <c r="B4" i="16"/>
  <c r="B3" i="16"/>
  <c r="D34" i="1"/>
  <c r="E34" i="1"/>
  <c r="F34" i="1"/>
  <c r="G34" i="1"/>
  <c r="H34" i="1"/>
  <c r="I34" i="1"/>
  <c r="J34" i="1"/>
  <c r="K34" i="1"/>
  <c r="A34" i="1"/>
  <c r="X153" i="29"/>
  <c r="W153" i="29"/>
  <c r="V153" i="29"/>
  <c r="U153" i="29"/>
  <c r="X152" i="29"/>
  <c r="W152" i="29"/>
  <c r="V152" i="29"/>
  <c r="U152" i="29"/>
  <c r="X151" i="29"/>
  <c r="W151" i="29"/>
  <c r="V151" i="29"/>
  <c r="U151" i="29"/>
  <c r="X150" i="29"/>
  <c r="W150" i="29"/>
  <c r="V150" i="29"/>
  <c r="U150" i="29"/>
  <c r="X149" i="29"/>
  <c r="W149" i="29"/>
  <c r="V149" i="29"/>
  <c r="U149" i="29"/>
  <c r="X148" i="29"/>
  <c r="W148" i="29"/>
  <c r="V148" i="29"/>
  <c r="U148" i="29"/>
  <c r="X147" i="29"/>
  <c r="W147" i="29"/>
  <c r="V147" i="29"/>
  <c r="U147" i="29"/>
  <c r="X146" i="29"/>
  <c r="W146" i="29"/>
  <c r="V146" i="29"/>
  <c r="U146" i="29"/>
  <c r="X145" i="29"/>
  <c r="W145" i="29"/>
  <c r="V145" i="29"/>
  <c r="U145" i="29"/>
  <c r="X144" i="29"/>
  <c r="W144" i="29"/>
  <c r="V144" i="29"/>
  <c r="U144" i="29"/>
  <c r="X143" i="29"/>
  <c r="W143" i="29"/>
  <c r="V143" i="29"/>
  <c r="U143" i="29"/>
  <c r="X142" i="29"/>
  <c r="W142" i="29"/>
  <c r="V142" i="29"/>
  <c r="U142" i="29"/>
  <c r="X141" i="29"/>
  <c r="W141" i="29"/>
  <c r="V141" i="29"/>
  <c r="U141" i="29"/>
  <c r="X140" i="29"/>
  <c r="W140" i="29"/>
  <c r="V140" i="29"/>
  <c r="U140" i="29"/>
  <c r="X113" i="9"/>
  <c r="W56" i="9"/>
  <c r="V113" i="9"/>
  <c r="U94" i="9"/>
  <c r="X112" i="9"/>
  <c r="W55" i="9"/>
  <c r="V112" i="9"/>
  <c r="X111" i="9"/>
  <c r="W54" i="9"/>
  <c r="V111" i="9"/>
  <c r="U111" i="9"/>
  <c r="X110" i="9"/>
  <c r="W53" i="9"/>
  <c r="V110" i="9"/>
  <c r="U91" i="9"/>
  <c r="X109" i="9"/>
  <c r="W52" i="9"/>
  <c r="V109" i="9"/>
  <c r="U90" i="9"/>
  <c r="X108" i="9"/>
  <c r="W51" i="9"/>
  <c r="V108" i="9"/>
  <c r="U70" i="9"/>
  <c r="X107" i="9"/>
  <c r="W50" i="9"/>
  <c r="V107" i="9"/>
  <c r="U107" i="9"/>
  <c r="X106" i="9"/>
  <c r="W49" i="9"/>
  <c r="V106" i="9"/>
  <c r="U87" i="9"/>
  <c r="X105" i="9"/>
  <c r="W48" i="9"/>
  <c r="V105" i="9"/>
  <c r="U86" i="9"/>
  <c r="X104" i="9"/>
  <c r="W47" i="9"/>
  <c r="V104" i="9"/>
  <c r="U104" i="9"/>
  <c r="X103" i="9"/>
  <c r="W46" i="9"/>
  <c r="V103" i="9"/>
  <c r="U103" i="9"/>
  <c r="X102" i="9"/>
  <c r="W45" i="9"/>
  <c r="V102" i="9"/>
  <c r="U83" i="9"/>
  <c r="X101" i="9"/>
  <c r="W44" i="9"/>
  <c r="V101" i="9"/>
  <c r="U82" i="9"/>
  <c r="U122" i="8"/>
  <c r="U26" i="8" s="1"/>
  <c r="V122" i="8"/>
  <c r="V26" i="8" s="1"/>
  <c r="W122" i="8"/>
  <c r="W26" i="8" s="1"/>
  <c r="X122" i="8"/>
  <c r="X26" i="8" s="1"/>
  <c r="U123" i="8"/>
  <c r="U27" i="8" s="1"/>
  <c r="V123" i="8"/>
  <c r="V27" i="8" s="1"/>
  <c r="W123" i="8"/>
  <c r="W27" i="8" s="1"/>
  <c r="X123" i="8"/>
  <c r="X27" i="8" s="1"/>
  <c r="U124" i="8"/>
  <c r="U28" i="8" s="1"/>
  <c r="V124" i="8"/>
  <c r="V28" i="8" s="1"/>
  <c r="W124" i="8"/>
  <c r="W28" i="8" s="1"/>
  <c r="X124" i="8"/>
  <c r="X28" i="8" s="1"/>
  <c r="U125" i="8"/>
  <c r="U29" i="8" s="1"/>
  <c r="V125" i="8"/>
  <c r="V29" i="8" s="1"/>
  <c r="W125" i="8"/>
  <c r="W29" i="8" s="1"/>
  <c r="X125" i="8"/>
  <c r="X29" i="8" s="1"/>
  <c r="U126" i="8"/>
  <c r="U30" i="8" s="1"/>
  <c r="V126" i="8"/>
  <c r="V30" i="8" s="1"/>
  <c r="W126" i="8"/>
  <c r="W30" i="8" s="1"/>
  <c r="X126" i="8"/>
  <c r="X30" i="8" s="1"/>
  <c r="U127" i="8"/>
  <c r="U31" i="8" s="1"/>
  <c r="V127" i="8"/>
  <c r="V31" i="8" s="1"/>
  <c r="W127" i="8"/>
  <c r="W31" i="8" s="1"/>
  <c r="X127" i="8"/>
  <c r="X31" i="8" s="1"/>
  <c r="U128" i="8"/>
  <c r="U32" i="8" s="1"/>
  <c r="V128" i="8"/>
  <c r="V32" i="8" s="1"/>
  <c r="W128" i="8"/>
  <c r="W32" i="8" s="1"/>
  <c r="X128" i="8"/>
  <c r="X32" i="8" s="1"/>
  <c r="U129" i="8"/>
  <c r="U33" i="8" s="1"/>
  <c r="V129" i="8"/>
  <c r="V33" i="8" s="1"/>
  <c r="W129" i="8"/>
  <c r="W33" i="8" s="1"/>
  <c r="X129" i="8"/>
  <c r="X33" i="8" s="1"/>
  <c r="U130" i="8"/>
  <c r="U34" i="8" s="1"/>
  <c r="V130" i="8"/>
  <c r="V34" i="8" s="1"/>
  <c r="W130" i="8"/>
  <c r="W34" i="8" s="1"/>
  <c r="X130" i="8"/>
  <c r="X34" i="8" s="1"/>
  <c r="U131" i="8"/>
  <c r="U35" i="8" s="1"/>
  <c r="V131" i="8"/>
  <c r="V35" i="8" s="1"/>
  <c r="W131" i="8"/>
  <c r="W35" i="8" s="1"/>
  <c r="X131" i="8"/>
  <c r="X35" i="8" s="1"/>
  <c r="U132" i="8"/>
  <c r="U36" i="8" s="1"/>
  <c r="V132" i="8"/>
  <c r="V36" i="8" s="1"/>
  <c r="W132" i="8"/>
  <c r="W36" i="8" s="1"/>
  <c r="X132" i="8"/>
  <c r="X36" i="8" s="1"/>
  <c r="U133" i="8"/>
  <c r="U37" i="8" s="1"/>
  <c r="V133" i="8"/>
  <c r="V37" i="8" s="1"/>
  <c r="W133" i="8"/>
  <c r="W37" i="8" s="1"/>
  <c r="X133" i="8"/>
  <c r="X37" i="8" s="1"/>
  <c r="U134" i="8"/>
  <c r="V134" i="8"/>
  <c r="W134" i="8"/>
  <c r="X134" i="8"/>
  <c r="X121" i="8"/>
  <c r="X25" i="8" s="1"/>
  <c r="W121" i="8"/>
  <c r="W25" i="8" s="1"/>
  <c r="V121" i="8"/>
  <c r="V25" i="8" s="1"/>
  <c r="U121" i="8"/>
  <c r="U25" i="8" s="1"/>
  <c r="C69" i="13" l="1"/>
  <c r="K67" i="13"/>
  <c r="C67" i="13"/>
  <c r="I68" i="13"/>
  <c r="B69" i="13"/>
  <c r="L69" i="13"/>
  <c r="D69" i="13"/>
  <c r="L67" i="13"/>
  <c r="D67" i="13"/>
  <c r="U38" i="8"/>
  <c r="W38" i="8"/>
  <c r="U30" i="29"/>
  <c r="U125" i="29"/>
  <c r="V26" i="29"/>
  <c r="V121" i="29"/>
  <c r="V28" i="29"/>
  <c r="V123" i="29"/>
  <c r="V30" i="29"/>
  <c r="V125" i="29"/>
  <c r="V32" i="29"/>
  <c r="V127" i="29"/>
  <c r="V34" i="29"/>
  <c r="V129" i="29"/>
  <c r="V36" i="29"/>
  <c r="V131" i="29"/>
  <c r="U34" i="29"/>
  <c r="U129" i="29"/>
  <c r="W28" i="29"/>
  <c r="W123" i="29"/>
  <c r="W49" i="29"/>
  <c r="W30" i="29"/>
  <c r="W125" i="29"/>
  <c r="W32" i="29"/>
  <c r="W127" i="29"/>
  <c r="W53" i="29"/>
  <c r="W34" i="29"/>
  <c r="W129" i="29"/>
  <c r="W36" i="29"/>
  <c r="W131" i="29"/>
  <c r="W26" i="29"/>
  <c r="W121" i="29"/>
  <c r="X26" i="29"/>
  <c r="X121" i="29"/>
  <c r="X28" i="29"/>
  <c r="X123" i="29"/>
  <c r="X30" i="29"/>
  <c r="X125" i="29"/>
  <c r="X32" i="29"/>
  <c r="X127" i="29"/>
  <c r="X34" i="29"/>
  <c r="X129" i="29"/>
  <c r="X36" i="29"/>
  <c r="X131" i="29"/>
  <c r="U32" i="29"/>
  <c r="U127" i="29"/>
  <c r="U101" i="29"/>
  <c r="U25" i="29"/>
  <c r="U120" i="29"/>
  <c r="U27" i="29"/>
  <c r="U122" i="29"/>
  <c r="U29" i="29"/>
  <c r="U124" i="29"/>
  <c r="U31" i="29"/>
  <c r="U126" i="29"/>
  <c r="U33" i="29"/>
  <c r="U128" i="29"/>
  <c r="U35" i="29"/>
  <c r="U130" i="29"/>
  <c r="U37" i="29"/>
  <c r="U132" i="29"/>
  <c r="U26" i="29"/>
  <c r="U121" i="29"/>
  <c r="V25" i="29"/>
  <c r="V120" i="29"/>
  <c r="V27" i="29"/>
  <c r="V122" i="29"/>
  <c r="V29" i="29"/>
  <c r="V124" i="29"/>
  <c r="V31" i="29"/>
  <c r="V126" i="29"/>
  <c r="V33" i="29"/>
  <c r="V128" i="29"/>
  <c r="V35" i="29"/>
  <c r="V130" i="29"/>
  <c r="V37" i="29"/>
  <c r="V132" i="29"/>
  <c r="U36" i="29"/>
  <c r="U131" i="29"/>
  <c r="W63" i="29"/>
  <c r="W25" i="29"/>
  <c r="W120" i="29"/>
  <c r="W46" i="29"/>
  <c r="W27" i="29"/>
  <c r="W122" i="29"/>
  <c r="W67" i="29"/>
  <c r="W29" i="29"/>
  <c r="W124" i="29"/>
  <c r="W31" i="29"/>
  <c r="W126" i="29"/>
  <c r="W33" i="29"/>
  <c r="W128" i="29"/>
  <c r="W54" i="29"/>
  <c r="W35" i="29"/>
  <c r="W130" i="29"/>
  <c r="W94" i="29"/>
  <c r="W37" i="29"/>
  <c r="W132" i="29"/>
  <c r="U28" i="29"/>
  <c r="U123" i="29"/>
  <c r="X101" i="29"/>
  <c r="X25" i="29"/>
  <c r="X120" i="29"/>
  <c r="X103" i="29"/>
  <c r="X27" i="29"/>
  <c r="X122" i="29"/>
  <c r="X105" i="29"/>
  <c r="X29" i="29"/>
  <c r="X124" i="29"/>
  <c r="X107" i="29"/>
  <c r="X31" i="29"/>
  <c r="X126" i="29"/>
  <c r="X109" i="29"/>
  <c r="X33" i="29"/>
  <c r="X128" i="29"/>
  <c r="X111" i="29"/>
  <c r="X35" i="29"/>
  <c r="X130" i="29"/>
  <c r="X113" i="29"/>
  <c r="X37" i="29"/>
  <c r="X132" i="29"/>
  <c r="V38" i="29"/>
  <c r="V133" i="29"/>
  <c r="U38" i="29"/>
  <c r="U133" i="29"/>
  <c r="W38" i="29"/>
  <c r="W133" i="29"/>
  <c r="X38" i="29"/>
  <c r="X133" i="29"/>
  <c r="V38" i="8"/>
  <c r="X38" i="8"/>
  <c r="M68" i="13"/>
  <c r="E68" i="13"/>
  <c r="H69" i="13"/>
  <c r="C70" i="13"/>
  <c r="K70" i="13"/>
  <c r="B67" i="13"/>
  <c r="L70" i="13"/>
  <c r="N68" i="13"/>
  <c r="F68" i="13"/>
  <c r="D70" i="13"/>
  <c r="H67" i="13"/>
  <c r="G69" i="13"/>
  <c r="H70" i="13"/>
  <c r="G67" i="13"/>
  <c r="J68" i="13"/>
  <c r="L68" i="13"/>
  <c r="H68" i="13"/>
  <c r="D68" i="13"/>
  <c r="X114" i="9"/>
  <c r="U56" i="8"/>
  <c r="U113" i="8"/>
  <c r="U94" i="8"/>
  <c r="U53" i="8"/>
  <c r="U110" i="8"/>
  <c r="U91" i="8"/>
  <c r="U51" i="8"/>
  <c r="U89" i="8"/>
  <c r="U108" i="8"/>
  <c r="U48" i="8"/>
  <c r="U105" i="8"/>
  <c r="U86" i="8"/>
  <c r="U65" i="8"/>
  <c r="U103" i="8"/>
  <c r="U84" i="8"/>
  <c r="U63" i="8"/>
  <c r="U101" i="8"/>
  <c r="U82" i="8"/>
  <c r="X56" i="8"/>
  <c r="X94" i="8"/>
  <c r="X113" i="8"/>
  <c r="X93" i="8"/>
  <c r="X112" i="8"/>
  <c r="X92" i="8"/>
  <c r="X111" i="8"/>
  <c r="X91" i="8"/>
  <c r="X110" i="8"/>
  <c r="X52" i="8"/>
  <c r="X90" i="8"/>
  <c r="X109" i="8"/>
  <c r="X89" i="8"/>
  <c r="X108" i="8"/>
  <c r="X88" i="8"/>
  <c r="X107" i="8"/>
  <c r="X87" i="8"/>
  <c r="X106" i="8"/>
  <c r="X48" i="8"/>
  <c r="X86" i="8"/>
  <c r="X105" i="8"/>
  <c r="X85" i="8"/>
  <c r="X104" i="8"/>
  <c r="X84" i="8"/>
  <c r="X103" i="8"/>
  <c r="X83" i="8"/>
  <c r="X102" i="8"/>
  <c r="X82" i="8"/>
  <c r="X101" i="8"/>
  <c r="U55" i="8"/>
  <c r="U112" i="8"/>
  <c r="U93" i="8"/>
  <c r="U52" i="8"/>
  <c r="U109" i="8"/>
  <c r="U90" i="8"/>
  <c r="U50" i="8"/>
  <c r="U107" i="8"/>
  <c r="U88" i="8"/>
  <c r="U47" i="8"/>
  <c r="U104" i="8"/>
  <c r="U85" i="8"/>
  <c r="U83" i="8"/>
  <c r="U102" i="8"/>
  <c r="W56" i="8"/>
  <c r="W113" i="8"/>
  <c r="W94" i="8"/>
  <c r="W55" i="8"/>
  <c r="W112" i="8"/>
  <c r="W93" i="8"/>
  <c r="W54" i="8"/>
  <c r="W92" i="8"/>
  <c r="W111" i="8"/>
  <c r="W53" i="8"/>
  <c r="W110" i="8"/>
  <c r="W91" i="8"/>
  <c r="W52" i="8"/>
  <c r="W109" i="8"/>
  <c r="W90" i="8"/>
  <c r="W51" i="8"/>
  <c r="W108" i="8"/>
  <c r="W89" i="8"/>
  <c r="W50" i="8"/>
  <c r="W107" i="8"/>
  <c r="W88" i="8"/>
  <c r="W49" i="8"/>
  <c r="W106" i="8"/>
  <c r="W87" i="8"/>
  <c r="W48" i="8"/>
  <c r="W86" i="8"/>
  <c r="W105" i="8"/>
  <c r="W47" i="8"/>
  <c r="W104" i="8"/>
  <c r="W85" i="8"/>
  <c r="W46" i="8"/>
  <c r="W84" i="8"/>
  <c r="W103" i="8"/>
  <c r="W45" i="8"/>
  <c r="W102" i="8"/>
  <c r="W83" i="8"/>
  <c r="U54" i="8"/>
  <c r="U111" i="8"/>
  <c r="U92" i="8"/>
  <c r="U49" i="8"/>
  <c r="U106" i="8"/>
  <c r="U87" i="8"/>
  <c r="V82" i="8"/>
  <c r="V101" i="8"/>
  <c r="W44" i="8"/>
  <c r="W82" i="8"/>
  <c r="W101" i="8"/>
  <c r="V56" i="8"/>
  <c r="V94" i="8"/>
  <c r="V113" i="8"/>
  <c r="V55" i="8"/>
  <c r="V93" i="8"/>
  <c r="V112" i="8"/>
  <c r="V54" i="8"/>
  <c r="V92" i="8"/>
  <c r="V111" i="8"/>
  <c r="V53" i="8"/>
  <c r="V91" i="8"/>
  <c r="V110" i="8"/>
  <c r="V52" i="8"/>
  <c r="V90" i="8"/>
  <c r="V109" i="8"/>
  <c r="V51" i="8"/>
  <c r="V89" i="8"/>
  <c r="V108" i="8"/>
  <c r="V50" i="8"/>
  <c r="V88" i="8"/>
  <c r="V107" i="8"/>
  <c r="V49" i="8"/>
  <c r="V87" i="8"/>
  <c r="V106" i="8"/>
  <c r="V48" i="8"/>
  <c r="V86" i="8"/>
  <c r="V105" i="8"/>
  <c r="V47" i="8"/>
  <c r="V85" i="8"/>
  <c r="V104" i="8"/>
  <c r="V84" i="8"/>
  <c r="V103" i="8"/>
  <c r="V83" i="8"/>
  <c r="V102" i="8"/>
  <c r="W57" i="9"/>
  <c r="W92" i="29"/>
  <c r="X56" i="29"/>
  <c r="W75" i="29"/>
  <c r="X54" i="8"/>
  <c r="X53" i="8"/>
  <c r="V114" i="9"/>
  <c r="X33" i="9"/>
  <c r="X25" i="9"/>
  <c r="X49" i="9"/>
  <c r="X32" i="9"/>
  <c r="X56" i="9"/>
  <c r="X48" i="9"/>
  <c r="X37" i="9"/>
  <c r="X29" i="9"/>
  <c r="X53" i="9"/>
  <c r="X45" i="9"/>
  <c r="X36" i="9"/>
  <c r="X28" i="9"/>
  <c r="X52" i="9"/>
  <c r="X44" i="9"/>
  <c r="W63" i="8"/>
  <c r="U112" i="9"/>
  <c r="U74" i="9"/>
  <c r="U108" i="9"/>
  <c r="X51" i="8"/>
  <c r="X50" i="8"/>
  <c r="X46" i="8"/>
  <c r="X47" i="8"/>
  <c r="X102" i="29"/>
  <c r="X104" i="29"/>
  <c r="X106" i="29"/>
  <c r="X108" i="29"/>
  <c r="X110" i="29"/>
  <c r="X112" i="29"/>
  <c r="X55" i="29"/>
  <c r="X114" i="29"/>
  <c r="X57" i="29"/>
  <c r="W56" i="29"/>
  <c r="W84" i="29"/>
  <c r="W113" i="29"/>
  <c r="X55" i="8"/>
  <c r="X45" i="8"/>
  <c r="X49" i="8"/>
  <c r="U66" i="9"/>
  <c r="W101" i="29"/>
  <c r="W82" i="29"/>
  <c r="W44" i="29"/>
  <c r="W102" i="29"/>
  <c r="W64" i="29"/>
  <c r="W83" i="29"/>
  <c r="W45" i="29"/>
  <c r="W103" i="29"/>
  <c r="W65" i="29"/>
  <c r="W104" i="29"/>
  <c r="W85" i="29"/>
  <c r="W47" i="29"/>
  <c r="W66" i="29"/>
  <c r="W105" i="29"/>
  <c r="W86" i="29"/>
  <c r="W48" i="29"/>
  <c r="W106" i="29"/>
  <c r="W68" i="29"/>
  <c r="W87" i="29"/>
  <c r="W107" i="29"/>
  <c r="W69" i="29"/>
  <c r="W108" i="29"/>
  <c r="W89" i="29"/>
  <c r="W51" i="29"/>
  <c r="W70" i="29"/>
  <c r="W109" i="29"/>
  <c r="W90" i="29"/>
  <c r="W52" i="29"/>
  <c r="W110" i="29"/>
  <c r="W72" i="29"/>
  <c r="W91" i="29"/>
  <c r="W111" i="29"/>
  <c r="W73" i="29"/>
  <c r="W93" i="29"/>
  <c r="W55" i="29"/>
  <c r="W112" i="29"/>
  <c r="W74" i="29"/>
  <c r="W114" i="29"/>
  <c r="W76" i="29"/>
  <c r="W57" i="29"/>
  <c r="W95" i="29"/>
  <c r="W50" i="29"/>
  <c r="W71" i="29"/>
  <c r="W88" i="29"/>
  <c r="K68" i="13"/>
  <c r="G68" i="13"/>
  <c r="X35" i="9"/>
  <c r="X31" i="9"/>
  <c r="X27" i="9"/>
  <c r="X55" i="9"/>
  <c r="X51" i="9"/>
  <c r="X47" i="9"/>
  <c r="N70" i="13"/>
  <c r="J70" i="13"/>
  <c r="F70" i="13"/>
  <c r="N69" i="13"/>
  <c r="J69" i="13"/>
  <c r="F69" i="13"/>
  <c r="C68" i="13"/>
  <c r="X34" i="9"/>
  <c r="X30" i="9"/>
  <c r="X26" i="9"/>
  <c r="X54" i="9"/>
  <c r="X50" i="9"/>
  <c r="X46" i="9"/>
  <c r="M70" i="13"/>
  <c r="I70" i="13"/>
  <c r="E70" i="13"/>
  <c r="M67" i="13"/>
  <c r="I67" i="13"/>
  <c r="E67" i="13"/>
  <c r="U45" i="8"/>
  <c r="U74" i="8"/>
  <c r="U72" i="8"/>
  <c r="U71" i="8"/>
  <c r="U69" i="8"/>
  <c r="U68" i="8"/>
  <c r="U67" i="8"/>
  <c r="U66" i="8"/>
  <c r="U64" i="8"/>
  <c r="U46" i="8"/>
  <c r="U75" i="8"/>
  <c r="U73" i="8"/>
  <c r="U70" i="8"/>
  <c r="U44" i="8"/>
  <c r="X75" i="8"/>
  <c r="X74" i="8"/>
  <c r="X73" i="8"/>
  <c r="X72" i="8"/>
  <c r="X71" i="8"/>
  <c r="X70" i="8"/>
  <c r="X69" i="8"/>
  <c r="X68" i="8"/>
  <c r="X67" i="8"/>
  <c r="X66" i="8"/>
  <c r="X65" i="8"/>
  <c r="X64" i="8"/>
  <c r="X63" i="8"/>
  <c r="X44" i="8"/>
  <c r="U73" i="9"/>
  <c r="U69" i="9"/>
  <c r="U65" i="9"/>
  <c r="V44" i="8"/>
  <c r="W73" i="8"/>
  <c r="W71" i="8"/>
  <c r="W69" i="8"/>
  <c r="W67" i="8"/>
  <c r="W65" i="8"/>
  <c r="W64" i="8"/>
  <c r="U45" i="9"/>
  <c r="U26" i="9"/>
  <c r="U47" i="9"/>
  <c r="U28" i="9"/>
  <c r="U48" i="9"/>
  <c r="U29" i="9"/>
  <c r="U49" i="9"/>
  <c r="U30" i="9"/>
  <c r="U51" i="9"/>
  <c r="U32" i="9"/>
  <c r="U52" i="9"/>
  <c r="U33" i="9"/>
  <c r="U53" i="9"/>
  <c r="U34" i="9"/>
  <c r="U54" i="9"/>
  <c r="U35" i="9"/>
  <c r="U55" i="9"/>
  <c r="U36" i="9"/>
  <c r="U56" i="9"/>
  <c r="U37" i="9"/>
  <c r="U72" i="9"/>
  <c r="U68" i="9"/>
  <c r="U64" i="9"/>
  <c r="U93" i="9"/>
  <c r="U89" i="9"/>
  <c r="U85" i="9"/>
  <c r="U110" i="9"/>
  <c r="U106" i="9"/>
  <c r="U102" i="9"/>
  <c r="W75" i="8"/>
  <c r="W74" i="8"/>
  <c r="W72" i="8"/>
  <c r="W70" i="8"/>
  <c r="W68" i="8"/>
  <c r="W66" i="8"/>
  <c r="U44" i="9"/>
  <c r="U25" i="9"/>
  <c r="U46" i="9"/>
  <c r="U27" i="9"/>
  <c r="U50" i="9"/>
  <c r="U31" i="9"/>
  <c r="V46" i="8"/>
  <c r="V45" i="8"/>
  <c r="V75" i="8"/>
  <c r="V74" i="8"/>
  <c r="V73" i="8"/>
  <c r="V72" i="8"/>
  <c r="V71" i="8"/>
  <c r="V70" i="8"/>
  <c r="V69" i="8"/>
  <c r="V68" i="8"/>
  <c r="V67" i="8"/>
  <c r="V66" i="8"/>
  <c r="V65" i="8"/>
  <c r="V64" i="8"/>
  <c r="V63" i="8"/>
  <c r="U75" i="9"/>
  <c r="U71" i="9"/>
  <c r="U67" i="9"/>
  <c r="U63" i="9"/>
  <c r="U92" i="9"/>
  <c r="U88" i="9"/>
  <c r="U84" i="9"/>
  <c r="U113" i="9"/>
  <c r="U109" i="9"/>
  <c r="U105" i="9"/>
  <c r="U101" i="9"/>
  <c r="V37" i="9"/>
  <c r="V36" i="9"/>
  <c r="V35" i="9"/>
  <c r="V34" i="9"/>
  <c r="V33" i="9"/>
  <c r="V32" i="9"/>
  <c r="V31" i="9"/>
  <c r="V30" i="9"/>
  <c r="V29" i="9"/>
  <c r="V28" i="9"/>
  <c r="V27" i="9"/>
  <c r="V26" i="9"/>
  <c r="V25" i="9"/>
  <c r="V56" i="9"/>
  <c r="V55" i="9"/>
  <c r="V54" i="9"/>
  <c r="V53" i="9"/>
  <c r="V52" i="9"/>
  <c r="V51" i="9"/>
  <c r="V50" i="9"/>
  <c r="V49" i="9"/>
  <c r="V48" i="9"/>
  <c r="V47" i="9"/>
  <c r="V46" i="9"/>
  <c r="V45" i="9"/>
  <c r="V44" i="9"/>
  <c r="W75" i="9"/>
  <c r="W74" i="9"/>
  <c r="W73" i="9"/>
  <c r="W72" i="9"/>
  <c r="W71" i="9"/>
  <c r="W70" i="9"/>
  <c r="W69" i="9"/>
  <c r="W68" i="9"/>
  <c r="W67" i="9"/>
  <c r="W66" i="9"/>
  <c r="W65" i="9"/>
  <c r="W64" i="9"/>
  <c r="W63" i="9"/>
  <c r="W94" i="9"/>
  <c r="W93" i="9"/>
  <c r="W92" i="9"/>
  <c r="W91" i="9"/>
  <c r="W90" i="9"/>
  <c r="W89" i="9"/>
  <c r="W88" i="9"/>
  <c r="W87" i="9"/>
  <c r="W86" i="9"/>
  <c r="W85" i="9"/>
  <c r="W84" i="9"/>
  <c r="W83" i="9"/>
  <c r="W82" i="9"/>
  <c r="W113" i="9"/>
  <c r="W112" i="9"/>
  <c r="W111" i="9"/>
  <c r="W110" i="9"/>
  <c r="W109" i="9"/>
  <c r="W108" i="9"/>
  <c r="W107" i="9"/>
  <c r="W106" i="9"/>
  <c r="W105" i="9"/>
  <c r="W104" i="9"/>
  <c r="W103" i="9"/>
  <c r="W102" i="9"/>
  <c r="W101" i="9"/>
  <c r="V75" i="9"/>
  <c r="V74" i="9"/>
  <c r="V73" i="9"/>
  <c r="V72" i="9"/>
  <c r="V71" i="9"/>
  <c r="V70" i="9"/>
  <c r="V69" i="9"/>
  <c r="V68" i="9"/>
  <c r="V67" i="9"/>
  <c r="V66" i="9"/>
  <c r="V65" i="9"/>
  <c r="V64" i="9"/>
  <c r="V63" i="9"/>
  <c r="V94" i="9"/>
  <c r="V93" i="9"/>
  <c r="V92" i="9"/>
  <c r="V91" i="9"/>
  <c r="V90" i="9"/>
  <c r="V89" i="9"/>
  <c r="V88" i="9"/>
  <c r="V87" i="9"/>
  <c r="V86" i="9"/>
  <c r="V85" i="9"/>
  <c r="V84" i="9"/>
  <c r="V83" i="9"/>
  <c r="V82" i="9"/>
  <c r="U82" i="29"/>
  <c r="U63" i="29"/>
  <c r="U44" i="29"/>
  <c r="U83" i="29"/>
  <c r="U64" i="29"/>
  <c r="U45" i="29"/>
  <c r="U102" i="29"/>
  <c r="U103" i="29"/>
  <c r="U84" i="29"/>
  <c r="U65" i="29"/>
  <c r="U46" i="29"/>
  <c r="U85" i="29"/>
  <c r="U66" i="29"/>
  <c r="U47" i="29"/>
  <c r="U104" i="29"/>
  <c r="U86" i="29"/>
  <c r="U67" i="29"/>
  <c r="U48" i="29"/>
  <c r="U105" i="29"/>
  <c r="U87" i="29"/>
  <c r="U68" i="29"/>
  <c r="U49" i="29"/>
  <c r="U106" i="29"/>
  <c r="U107" i="29"/>
  <c r="U88" i="29"/>
  <c r="U69" i="29"/>
  <c r="U50" i="29"/>
  <c r="U89" i="29"/>
  <c r="U70" i="29"/>
  <c r="U51" i="29"/>
  <c r="U108" i="29"/>
  <c r="U90" i="29"/>
  <c r="U71" i="29"/>
  <c r="U52" i="29"/>
  <c r="U109" i="29"/>
  <c r="U91" i="29"/>
  <c r="U72" i="29"/>
  <c r="U53" i="29"/>
  <c r="U110" i="29"/>
  <c r="U111" i="29"/>
  <c r="U92" i="29"/>
  <c r="U73" i="29"/>
  <c r="U54" i="29"/>
  <c r="U112" i="29"/>
  <c r="U93" i="29"/>
  <c r="U74" i="29"/>
  <c r="U55" i="29"/>
  <c r="U113" i="29"/>
  <c r="U94" i="29"/>
  <c r="U75" i="29"/>
  <c r="U56" i="29"/>
  <c r="U114" i="29"/>
  <c r="U95" i="29"/>
  <c r="U76" i="29"/>
  <c r="U57" i="29"/>
  <c r="W37" i="9"/>
  <c r="W36" i="9"/>
  <c r="W35" i="9"/>
  <c r="W34" i="9"/>
  <c r="W33" i="9"/>
  <c r="W32" i="9"/>
  <c r="W31" i="9"/>
  <c r="W30" i="9"/>
  <c r="W29" i="9"/>
  <c r="W28" i="9"/>
  <c r="W27" i="9"/>
  <c r="W26" i="9"/>
  <c r="W25" i="9"/>
  <c r="X75" i="9"/>
  <c r="X74" i="9"/>
  <c r="X73" i="9"/>
  <c r="X72" i="9"/>
  <c r="X71" i="9"/>
  <c r="X70" i="9"/>
  <c r="X69" i="9"/>
  <c r="X68" i="9"/>
  <c r="X67" i="9"/>
  <c r="X66" i="9"/>
  <c r="X65" i="9"/>
  <c r="X64" i="9"/>
  <c r="X63" i="9"/>
  <c r="X94" i="9"/>
  <c r="X93" i="9"/>
  <c r="X92" i="9"/>
  <c r="X91" i="9"/>
  <c r="X90" i="9"/>
  <c r="X89" i="9"/>
  <c r="X88" i="9"/>
  <c r="X87" i="9"/>
  <c r="X86" i="9"/>
  <c r="X85" i="9"/>
  <c r="X84" i="9"/>
  <c r="X83" i="9"/>
  <c r="X82" i="9"/>
  <c r="V101" i="29"/>
  <c r="V82" i="29"/>
  <c r="V63" i="29"/>
  <c r="V44" i="29"/>
  <c r="V102" i="29"/>
  <c r="V83" i="29"/>
  <c r="V64" i="29"/>
  <c r="V45" i="29"/>
  <c r="V103" i="29"/>
  <c r="V84" i="29"/>
  <c r="V65" i="29"/>
  <c r="V46" i="29"/>
  <c r="V104" i="29"/>
  <c r="V85" i="29"/>
  <c r="V66" i="29"/>
  <c r="V47" i="29"/>
  <c r="V105" i="29"/>
  <c r="V86" i="29"/>
  <c r="V67" i="29"/>
  <c r="V48" i="29"/>
  <c r="V106" i="29"/>
  <c r="V87" i="29"/>
  <c r="V68" i="29"/>
  <c r="V49" i="29"/>
  <c r="V107" i="29"/>
  <c r="V88" i="29"/>
  <c r="V69" i="29"/>
  <c r="V50" i="29"/>
  <c r="V108" i="29"/>
  <c r="V89" i="29"/>
  <c r="V70" i="29"/>
  <c r="V51" i="29"/>
  <c r="V109" i="29"/>
  <c r="V90" i="29"/>
  <c r="V71" i="29"/>
  <c r="V52" i="29"/>
  <c r="V110" i="29"/>
  <c r="V91" i="29"/>
  <c r="V72" i="29"/>
  <c r="V53" i="29"/>
  <c r="V111" i="29"/>
  <c r="V92" i="29"/>
  <c r="V73" i="29"/>
  <c r="V54" i="29"/>
  <c r="V112" i="29"/>
  <c r="V93" i="29"/>
  <c r="V74" i="29"/>
  <c r="V55" i="29"/>
  <c r="V113" i="29"/>
  <c r="V94" i="29"/>
  <c r="V75" i="29"/>
  <c r="V56" i="29"/>
  <c r="V114" i="29"/>
  <c r="V95" i="29"/>
  <c r="V76" i="29"/>
  <c r="V57" i="29"/>
  <c r="X54" i="29"/>
  <c r="X53" i="29"/>
  <c r="X52" i="29"/>
  <c r="X51" i="29"/>
  <c r="X50" i="29"/>
  <c r="X49" i="29"/>
  <c r="X48" i="29"/>
  <c r="X47" i="29"/>
  <c r="X46" i="29"/>
  <c r="X45" i="29"/>
  <c r="X44" i="29"/>
  <c r="X76" i="29"/>
  <c r="X75" i="29"/>
  <c r="X74" i="29"/>
  <c r="X73" i="29"/>
  <c r="X72" i="29"/>
  <c r="X71" i="29"/>
  <c r="X70" i="29"/>
  <c r="X69" i="29"/>
  <c r="X68" i="29"/>
  <c r="X67" i="29"/>
  <c r="X66" i="29"/>
  <c r="X65" i="29"/>
  <c r="X64" i="29"/>
  <c r="X63" i="29"/>
  <c r="X95" i="29"/>
  <c r="X94" i="29"/>
  <c r="X93" i="29"/>
  <c r="X92" i="29"/>
  <c r="X91" i="29"/>
  <c r="X90" i="29"/>
  <c r="X89" i="29"/>
  <c r="X88" i="29"/>
  <c r="X87" i="29"/>
  <c r="X86" i="29"/>
  <c r="X85" i="29"/>
  <c r="X84" i="29"/>
  <c r="X83" i="29"/>
  <c r="X82" i="29"/>
  <c r="W57" i="8" l="1"/>
  <c r="X57" i="9"/>
  <c r="X76" i="8"/>
  <c r="U76" i="8"/>
  <c r="V57" i="8"/>
  <c r="V76" i="9"/>
  <c r="X38" i="9"/>
  <c r="W76" i="8"/>
  <c r="U57" i="8"/>
  <c r="U95" i="9"/>
  <c r="X57" i="8"/>
  <c r="W76" i="9"/>
  <c r="X95" i="9"/>
  <c r="V95" i="9"/>
  <c r="W38" i="9"/>
  <c r="W114" i="9"/>
  <c r="V38" i="9"/>
  <c r="U76" i="9"/>
  <c r="W95" i="9"/>
  <c r="U114" i="9"/>
  <c r="U38" i="9"/>
  <c r="U57" i="9"/>
  <c r="X76" i="9"/>
  <c r="V57" i="9"/>
  <c r="V76" i="8"/>
  <c r="C82" i="29" l="1"/>
  <c r="D82" i="29"/>
  <c r="E82" i="29"/>
  <c r="F82" i="29"/>
  <c r="G82" i="29"/>
  <c r="H82" i="29"/>
  <c r="I82" i="29"/>
  <c r="J82" i="29"/>
  <c r="K82" i="29"/>
  <c r="L82" i="29"/>
  <c r="M82" i="29"/>
  <c r="N82" i="29"/>
  <c r="O82" i="29"/>
  <c r="P82" i="29"/>
  <c r="Q82" i="29"/>
  <c r="R82" i="29"/>
  <c r="S82" i="29"/>
  <c r="T82" i="29"/>
  <c r="C83" i="29"/>
  <c r="D83" i="29"/>
  <c r="E83" i="29"/>
  <c r="F83" i="29"/>
  <c r="G83" i="29"/>
  <c r="H83" i="29"/>
  <c r="I83" i="29"/>
  <c r="J83" i="29"/>
  <c r="K83" i="29"/>
  <c r="L83" i="29"/>
  <c r="M83" i="29"/>
  <c r="N83" i="29"/>
  <c r="O83" i="29"/>
  <c r="P83" i="29"/>
  <c r="Q83" i="29"/>
  <c r="R83" i="29"/>
  <c r="S83" i="29"/>
  <c r="T83" i="29"/>
  <c r="C84" i="29"/>
  <c r="D84" i="29"/>
  <c r="E84" i="29"/>
  <c r="F84" i="29"/>
  <c r="G84" i="29"/>
  <c r="H84" i="29"/>
  <c r="I84" i="29"/>
  <c r="J84" i="29"/>
  <c r="K84" i="29"/>
  <c r="L84" i="29"/>
  <c r="M84" i="29"/>
  <c r="N84" i="29"/>
  <c r="O84" i="29"/>
  <c r="P84" i="29"/>
  <c r="Q84" i="29"/>
  <c r="R84" i="29"/>
  <c r="S84" i="29"/>
  <c r="T84" i="29"/>
  <c r="C85" i="29"/>
  <c r="D85" i="29"/>
  <c r="E85" i="29"/>
  <c r="F85" i="29"/>
  <c r="G85" i="29"/>
  <c r="H85" i="29"/>
  <c r="I85" i="29"/>
  <c r="J85" i="29"/>
  <c r="K85" i="29"/>
  <c r="L85" i="29"/>
  <c r="M85" i="29"/>
  <c r="N85" i="29"/>
  <c r="O85" i="29"/>
  <c r="P85" i="29"/>
  <c r="Q85" i="29"/>
  <c r="R85" i="29"/>
  <c r="S85" i="29"/>
  <c r="T85" i="29"/>
  <c r="C86" i="29"/>
  <c r="D86" i="29"/>
  <c r="E86" i="29"/>
  <c r="F86" i="29"/>
  <c r="G86" i="29"/>
  <c r="H86" i="29"/>
  <c r="I86" i="29"/>
  <c r="J86" i="29"/>
  <c r="K86" i="29"/>
  <c r="L86" i="29"/>
  <c r="M86" i="29"/>
  <c r="N86" i="29"/>
  <c r="O86" i="29"/>
  <c r="P86" i="29"/>
  <c r="Q86" i="29"/>
  <c r="R86" i="29"/>
  <c r="S86" i="29"/>
  <c r="T86" i="29"/>
  <c r="C87" i="29"/>
  <c r="D87" i="29"/>
  <c r="E87" i="29"/>
  <c r="F87" i="29"/>
  <c r="G87" i="29"/>
  <c r="H87" i="29"/>
  <c r="I87" i="29"/>
  <c r="J87" i="29"/>
  <c r="K87" i="29"/>
  <c r="L87" i="29"/>
  <c r="M87" i="29"/>
  <c r="N87" i="29"/>
  <c r="O87" i="29"/>
  <c r="P87" i="29"/>
  <c r="Q87" i="29"/>
  <c r="R87" i="29"/>
  <c r="S87" i="29"/>
  <c r="T87" i="29"/>
  <c r="C88" i="29"/>
  <c r="D88" i="29"/>
  <c r="E88" i="29"/>
  <c r="F88" i="29"/>
  <c r="G88" i="29"/>
  <c r="H88" i="29"/>
  <c r="I88" i="29"/>
  <c r="J88" i="29"/>
  <c r="K88" i="29"/>
  <c r="L88" i="29"/>
  <c r="M88" i="29"/>
  <c r="N88" i="29"/>
  <c r="O88" i="29"/>
  <c r="P88" i="29"/>
  <c r="Q88" i="29"/>
  <c r="R88" i="29"/>
  <c r="S88" i="29"/>
  <c r="T88" i="29"/>
  <c r="C89" i="29"/>
  <c r="D89" i="29"/>
  <c r="E89" i="29"/>
  <c r="F89" i="29"/>
  <c r="G89" i="29"/>
  <c r="H89" i="29"/>
  <c r="I89" i="29"/>
  <c r="J89" i="29"/>
  <c r="K89" i="29"/>
  <c r="L89" i="29"/>
  <c r="M89" i="29"/>
  <c r="N89" i="29"/>
  <c r="O89" i="29"/>
  <c r="P89" i="29"/>
  <c r="Q89" i="29"/>
  <c r="R89" i="29"/>
  <c r="S89" i="29"/>
  <c r="T89" i="29"/>
  <c r="C90" i="29"/>
  <c r="D90" i="29"/>
  <c r="E90" i="29"/>
  <c r="F90" i="29"/>
  <c r="G90" i="29"/>
  <c r="H90" i="29"/>
  <c r="I90" i="29"/>
  <c r="J90" i="29"/>
  <c r="K90" i="29"/>
  <c r="L90" i="29"/>
  <c r="M90" i="29"/>
  <c r="N90" i="29"/>
  <c r="O90" i="29"/>
  <c r="P90" i="29"/>
  <c r="Q90" i="29"/>
  <c r="R90" i="29"/>
  <c r="S90" i="29"/>
  <c r="T90" i="29"/>
  <c r="C91" i="29"/>
  <c r="D91" i="29"/>
  <c r="E91" i="29"/>
  <c r="F91" i="29"/>
  <c r="G91" i="29"/>
  <c r="H91" i="29"/>
  <c r="I91" i="29"/>
  <c r="J91" i="29"/>
  <c r="K91" i="29"/>
  <c r="L91" i="29"/>
  <c r="M91" i="29"/>
  <c r="N91" i="29"/>
  <c r="O91" i="29"/>
  <c r="P91" i="29"/>
  <c r="Q91" i="29"/>
  <c r="R91" i="29"/>
  <c r="S91" i="29"/>
  <c r="T91" i="29"/>
  <c r="C92" i="29"/>
  <c r="D92" i="29"/>
  <c r="E92" i="29"/>
  <c r="F92" i="29"/>
  <c r="G92" i="29"/>
  <c r="H92" i="29"/>
  <c r="I92" i="29"/>
  <c r="J92" i="29"/>
  <c r="K92" i="29"/>
  <c r="L92" i="29"/>
  <c r="M92" i="29"/>
  <c r="N92" i="29"/>
  <c r="O92" i="29"/>
  <c r="P92" i="29"/>
  <c r="Q92" i="29"/>
  <c r="R92" i="29"/>
  <c r="S92" i="29"/>
  <c r="T92" i="29"/>
  <c r="C93" i="29"/>
  <c r="D93" i="29"/>
  <c r="E93" i="29"/>
  <c r="F93" i="29"/>
  <c r="G93" i="29"/>
  <c r="H93" i="29"/>
  <c r="I93" i="29"/>
  <c r="J93" i="29"/>
  <c r="K93" i="29"/>
  <c r="L93" i="29"/>
  <c r="M93" i="29"/>
  <c r="N93" i="29"/>
  <c r="O93" i="29"/>
  <c r="P93" i="29"/>
  <c r="Q93" i="29"/>
  <c r="R93" i="29"/>
  <c r="S93" i="29"/>
  <c r="T93" i="29"/>
  <c r="C94" i="29"/>
  <c r="D94" i="29"/>
  <c r="E94" i="29"/>
  <c r="F94" i="29"/>
  <c r="G94" i="29"/>
  <c r="H94" i="29"/>
  <c r="I94" i="29"/>
  <c r="J94" i="29"/>
  <c r="K94" i="29"/>
  <c r="L94" i="29"/>
  <c r="M94" i="29"/>
  <c r="N94" i="29"/>
  <c r="O94" i="29"/>
  <c r="P94" i="29"/>
  <c r="Q94" i="29"/>
  <c r="R94" i="29"/>
  <c r="S94" i="29"/>
  <c r="T94" i="29"/>
  <c r="C95" i="29"/>
  <c r="D95" i="29"/>
  <c r="E95" i="29"/>
  <c r="F95" i="29"/>
  <c r="G95" i="29"/>
  <c r="H95" i="29"/>
  <c r="I95" i="29"/>
  <c r="J95" i="29"/>
  <c r="K95" i="29"/>
  <c r="L95" i="29"/>
  <c r="M95" i="29"/>
  <c r="N95" i="29"/>
  <c r="O95" i="29"/>
  <c r="P95" i="29"/>
  <c r="Q95" i="29"/>
  <c r="R95" i="29"/>
  <c r="S95" i="29"/>
  <c r="T95" i="29"/>
  <c r="B83" i="29"/>
  <c r="B84" i="29"/>
  <c r="B85" i="29"/>
  <c r="B86" i="29"/>
  <c r="B87" i="29"/>
  <c r="B88" i="29"/>
  <c r="B89" i="29"/>
  <c r="B90" i="29"/>
  <c r="B91" i="29"/>
  <c r="B92" i="29"/>
  <c r="B93" i="29"/>
  <c r="B94" i="29"/>
  <c r="B95" i="29"/>
  <c r="B82" i="29"/>
  <c r="N17" i="29" l="1"/>
  <c r="N6" i="29"/>
  <c r="N10" i="29"/>
  <c r="N13" i="29"/>
  <c r="N18" i="29"/>
  <c r="N14" i="29"/>
  <c r="N19" i="29"/>
  <c r="N15" i="29"/>
  <c r="N11" i="29"/>
  <c r="N7" i="29"/>
  <c r="N9" i="29"/>
  <c r="N16" i="29"/>
  <c r="N12" i="29"/>
  <c r="N8" i="29"/>
  <c r="C25" i="9"/>
  <c r="D25" i="9"/>
  <c r="E25" i="9"/>
  <c r="F25" i="9"/>
  <c r="G25" i="9"/>
  <c r="H25" i="9"/>
  <c r="I25" i="9"/>
  <c r="J25" i="9"/>
  <c r="K25" i="9"/>
  <c r="L25" i="9"/>
  <c r="M25" i="9"/>
  <c r="N25" i="9"/>
  <c r="O25" i="9"/>
  <c r="P25" i="9"/>
  <c r="Q25" i="9"/>
  <c r="R25" i="9"/>
  <c r="S25" i="9"/>
  <c r="T25" i="9"/>
  <c r="C26" i="9"/>
  <c r="D26" i="9"/>
  <c r="E26" i="9"/>
  <c r="F26" i="9"/>
  <c r="G26" i="9"/>
  <c r="H26" i="9"/>
  <c r="I26" i="9"/>
  <c r="J26" i="9"/>
  <c r="K26" i="9"/>
  <c r="L26" i="9"/>
  <c r="M26" i="9"/>
  <c r="N26" i="9"/>
  <c r="O26" i="9"/>
  <c r="P26" i="9"/>
  <c r="Q26" i="9"/>
  <c r="R26" i="9"/>
  <c r="S26" i="9"/>
  <c r="T26" i="9"/>
  <c r="C27" i="9"/>
  <c r="D27" i="9"/>
  <c r="E27" i="9"/>
  <c r="F27" i="9"/>
  <c r="G27" i="9"/>
  <c r="H27" i="9"/>
  <c r="I27" i="9"/>
  <c r="J27" i="9"/>
  <c r="K27" i="9"/>
  <c r="L27" i="9"/>
  <c r="M27" i="9"/>
  <c r="N27" i="9"/>
  <c r="O27" i="9"/>
  <c r="P27" i="9"/>
  <c r="Q27" i="9"/>
  <c r="R27" i="9"/>
  <c r="S27" i="9"/>
  <c r="T27" i="9"/>
  <c r="C28" i="9"/>
  <c r="D28" i="9"/>
  <c r="E28" i="9"/>
  <c r="F28" i="9"/>
  <c r="G28" i="9"/>
  <c r="H28" i="9"/>
  <c r="I28" i="9"/>
  <c r="J28" i="9"/>
  <c r="K28" i="9"/>
  <c r="L28" i="9"/>
  <c r="M28" i="9"/>
  <c r="N28" i="9"/>
  <c r="O28" i="9"/>
  <c r="P28" i="9"/>
  <c r="Q28" i="9"/>
  <c r="R28" i="9"/>
  <c r="S28" i="9"/>
  <c r="T28" i="9"/>
  <c r="C29" i="9"/>
  <c r="D29" i="9"/>
  <c r="E29" i="9"/>
  <c r="F29" i="9"/>
  <c r="G29" i="9"/>
  <c r="H29" i="9"/>
  <c r="I29" i="9"/>
  <c r="J29" i="9"/>
  <c r="K29" i="9"/>
  <c r="L29" i="9"/>
  <c r="M29" i="9"/>
  <c r="N29" i="9"/>
  <c r="O29" i="9"/>
  <c r="P29" i="9"/>
  <c r="Q29" i="9"/>
  <c r="R29" i="9"/>
  <c r="S29" i="9"/>
  <c r="T29" i="9"/>
  <c r="C30" i="9"/>
  <c r="D30" i="9"/>
  <c r="E30" i="9"/>
  <c r="F30" i="9"/>
  <c r="G30" i="9"/>
  <c r="H30" i="9"/>
  <c r="I30" i="9"/>
  <c r="J30" i="9"/>
  <c r="K30" i="9"/>
  <c r="L30" i="9"/>
  <c r="M30" i="9"/>
  <c r="N30" i="9"/>
  <c r="O30" i="9"/>
  <c r="P30" i="9"/>
  <c r="Q30" i="9"/>
  <c r="R30" i="9"/>
  <c r="S30" i="9"/>
  <c r="T30" i="9"/>
  <c r="C31" i="9"/>
  <c r="D31" i="9"/>
  <c r="E31" i="9"/>
  <c r="F31" i="9"/>
  <c r="G31" i="9"/>
  <c r="H31" i="9"/>
  <c r="I31" i="9"/>
  <c r="J31" i="9"/>
  <c r="K31" i="9"/>
  <c r="L31" i="9"/>
  <c r="M31" i="9"/>
  <c r="N31" i="9"/>
  <c r="O31" i="9"/>
  <c r="P31" i="9"/>
  <c r="Q31" i="9"/>
  <c r="R31" i="9"/>
  <c r="S31" i="9"/>
  <c r="T31" i="9"/>
  <c r="C32" i="9"/>
  <c r="D32" i="9"/>
  <c r="E32" i="9"/>
  <c r="F32" i="9"/>
  <c r="G32" i="9"/>
  <c r="H32" i="9"/>
  <c r="I32" i="9"/>
  <c r="J32" i="9"/>
  <c r="K32" i="9"/>
  <c r="L32" i="9"/>
  <c r="M32" i="9"/>
  <c r="N32" i="9"/>
  <c r="O32" i="9"/>
  <c r="P32" i="9"/>
  <c r="Q32" i="9"/>
  <c r="R32" i="9"/>
  <c r="S32" i="9"/>
  <c r="T32" i="9"/>
  <c r="C33" i="9"/>
  <c r="D33" i="9"/>
  <c r="E33" i="9"/>
  <c r="F33" i="9"/>
  <c r="G33" i="9"/>
  <c r="H33" i="9"/>
  <c r="I33" i="9"/>
  <c r="J33" i="9"/>
  <c r="K33" i="9"/>
  <c r="L33" i="9"/>
  <c r="M33" i="9"/>
  <c r="N33" i="9"/>
  <c r="O33" i="9"/>
  <c r="P33" i="9"/>
  <c r="Q33" i="9"/>
  <c r="R33" i="9"/>
  <c r="S33" i="9"/>
  <c r="T33" i="9"/>
  <c r="C34" i="9"/>
  <c r="D34" i="9"/>
  <c r="E34" i="9"/>
  <c r="F34" i="9"/>
  <c r="G34" i="9"/>
  <c r="H34" i="9"/>
  <c r="I34" i="9"/>
  <c r="J34" i="9"/>
  <c r="K34" i="9"/>
  <c r="L34" i="9"/>
  <c r="M34" i="9"/>
  <c r="N34" i="9"/>
  <c r="O34" i="9"/>
  <c r="P34" i="9"/>
  <c r="Q34" i="9"/>
  <c r="R34" i="9"/>
  <c r="S34" i="9"/>
  <c r="T34" i="9"/>
  <c r="C35" i="9"/>
  <c r="D35" i="9"/>
  <c r="E35" i="9"/>
  <c r="F35" i="9"/>
  <c r="G35" i="9"/>
  <c r="H35" i="9"/>
  <c r="I35" i="9"/>
  <c r="J35" i="9"/>
  <c r="K35" i="9"/>
  <c r="L35" i="9"/>
  <c r="M35" i="9"/>
  <c r="N35" i="9"/>
  <c r="O35" i="9"/>
  <c r="P35" i="9"/>
  <c r="Q35" i="9"/>
  <c r="R35" i="9"/>
  <c r="S35" i="9"/>
  <c r="T35" i="9"/>
  <c r="C36" i="9"/>
  <c r="D36" i="9"/>
  <c r="E36" i="9"/>
  <c r="F36" i="9"/>
  <c r="G36" i="9"/>
  <c r="H36" i="9"/>
  <c r="I36" i="9"/>
  <c r="J36" i="9"/>
  <c r="K36" i="9"/>
  <c r="L36" i="9"/>
  <c r="M36" i="9"/>
  <c r="N36" i="9"/>
  <c r="O36" i="9"/>
  <c r="P36" i="9"/>
  <c r="Q36" i="9"/>
  <c r="R36" i="9"/>
  <c r="S36" i="9"/>
  <c r="T36" i="9"/>
  <c r="C37" i="9"/>
  <c r="D37" i="9"/>
  <c r="E37" i="9"/>
  <c r="F37" i="9"/>
  <c r="G37" i="9"/>
  <c r="H37" i="9"/>
  <c r="I37" i="9"/>
  <c r="J37" i="9"/>
  <c r="K37" i="9"/>
  <c r="L37" i="9"/>
  <c r="M37" i="9"/>
  <c r="N37" i="9"/>
  <c r="O37" i="9"/>
  <c r="P37" i="9"/>
  <c r="Q37" i="9"/>
  <c r="R37" i="9"/>
  <c r="S37" i="9"/>
  <c r="T37" i="9"/>
  <c r="B26" i="9"/>
  <c r="B27" i="9"/>
  <c r="B28" i="9"/>
  <c r="B29" i="9"/>
  <c r="B30" i="9"/>
  <c r="B31" i="9"/>
  <c r="B32" i="9"/>
  <c r="B33" i="9"/>
  <c r="B34" i="9"/>
  <c r="B35" i="9"/>
  <c r="B36" i="9"/>
  <c r="B37" i="9"/>
  <c r="B25" i="9"/>
  <c r="L15" i="9" l="1"/>
  <c r="L13" i="9"/>
  <c r="L9" i="9"/>
  <c r="L11" i="9"/>
  <c r="L7" i="9"/>
  <c r="L18" i="9"/>
  <c r="L14" i="9"/>
  <c r="L10" i="9"/>
  <c r="L6" i="9"/>
  <c r="L17" i="9"/>
  <c r="L16" i="9"/>
  <c r="L12" i="9"/>
  <c r="L8" i="9"/>
  <c r="C101" i="29"/>
  <c r="D101" i="29"/>
  <c r="E101" i="29"/>
  <c r="F101" i="29"/>
  <c r="G101" i="29"/>
  <c r="H101" i="29"/>
  <c r="I101" i="29"/>
  <c r="J101" i="29"/>
  <c r="K101" i="29"/>
  <c r="L101" i="29"/>
  <c r="M101" i="29"/>
  <c r="N101" i="29"/>
  <c r="O101" i="29"/>
  <c r="P101" i="29"/>
  <c r="Q101" i="29"/>
  <c r="R101" i="29"/>
  <c r="S101" i="29"/>
  <c r="T101" i="29"/>
  <c r="C102" i="29"/>
  <c r="D102" i="29"/>
  <c r="E102" i="29"/>
  <c r="F102" i="29"/>
  <c r="G102" i="29"/>
  <c r="H102" i="29"/>
  <c r="I102" i="29"/>
  <c r="J102" i="29"/>
  <c r="K102" i="29"/>
  <c r="L102" i="29"/>
  <c r="M102" i="29"/>
  <c r="N102" i="29"/>
  <c r="O102" i="29"/>
  <c r="P102" i="29"/>
  <c r="Q102" i="29"/>
  <c r="R102" i="29"/>
  <c r="S102" i="29"/>
  <c r="T102" i="29"/>
  <c r="C103" i="29"/>
  <c r="D103" i="29"/>
  <c r="E103" i="29"/>
  <c r="F103" i="29"/>
  <c r="G103" i="29"/>
  <c r="H103" i="29"/>
  <c r="I103" i="29"/>
  <c r="J103" i="29"/>
  <c r="K103" i="29"/>
  <c r="L103" i="29"/>
  <c r="M103" i="29"/>
  <c r="N103" i="29"/>
  <c r="O103" i="29"/>
  <c r="P103" i="29"/>
  <c r="Q103" i="29"/>
  <c r="R103" i="29"/>
  <c r="S103" i="29"/>
  <c r="T103" i="29"/>
  <c r="C104" i="29"/>
  <c r="D104" i="29"/>
  <c r="E104" i="29"/>
  <c r="F104" i="29"/>
  <c r="G104" i="29"/>
  <c r="H104" i="29"/>
  <c r="I104" i="29"/>
  <c r="J104" i="29"/>
  <c r="K104" i="29"/>
  <c r="L104" i="29"/>
  <c r="M104" i="29"/>
  <c r="N104" i="29"/>
  <c r="O104" i="29"/>
  <c r="P104" i="29"/>
  <c r="Q104" i="29"/>
  <c r="R104" i="29"/>
  <c r="S104" i="29"/>
  <c r="T104" i="29"/>
  <c r="C105" i="29"/>
  <c r="D105" i="29"/>
  <c r="E105" i="29"/>
  <c r="F105" i="29"/>
  <c r="G105" i="29"/>
  <c r="H105" i="29"/>
  <c r="I105" i="29"/>
  <c r="J105" i="29"/>
  <c r="K105" i="29"/>
  <c r="L105" i="29"/>
  <c r="M105" i="29"/>
  <c r="N105" i="29"/>
  <c r="O105" i="29"/>
  <c r="P105" i="29"/>
  <c r="Q105" i="29"/>
  <c r="R105" i="29"/>
  <c r="S105" i="29"/>
  <c r="T105" i="29"/>
  <c r="C106" i="29"/>
  <c r="D106" i="29"/>
  <c r="E106" i="29"/>
  <c r="F106" i="29"/>
  <c r="G106" i="29"/>
  <c r="H106" i="29"/>
  <c r="I106" i="29"/>
  <c r="J106" i="29"/>
  <c r="K106" i="29"/>
  <c r="L106" i="29"/>
  <c r="M106" i="29"/>
  <c r="N106" i="29"/>
  <c r="O106" i="29"/>
  <c r="P106" i="29"/>
  <c r="Q106" i="29"/>
  <c r="R106" i="29"/>
  <c r="S106" i="29"/>
  <c r="T106" i="29"/>
  <c r="C107" i="29"/>
  <c r="D107" i="29"/>
  <c r="E107" i="29"/>
  <c r="F107" i="29"/>
  <c r="G107" i="29"/>
  <c r="H107" i="29"/>
  <c r="I107" i="29"/>
  <c r="J107" i="29"/>
  <c r="K107" i="29"/>
  <c r="L107" i="29"/>
  <c r="M107" i="29"/>
  <c r="N107" i="29"/>
  <c r="O107" i="29"/>
  <c r="P107" i="29"/>
  <c r="Q107" i="29"/>
  <c r="R107" i="29"/>
  <c r="S107" i="29"/>
  <c r="T107" i="29"/>
  <c r="C108" i="29"/>
  <c r="D108" i="29"/>
  <c r="E108" i="29"/>
  <c r="F108" i="29"/>
  <c r="G108" i="29"/>
  <c r="H108" i="29"/>
  <c r="I108" i="29"/>
  <c r="J108" i="29"/>
  <c r="K108" i="29"/>
  <c r="L108" i="29"/>
  <c r="M108" i="29"/>
  <c r="N108" i="29"/>
  <c r="O108" i="29"/>
  <c r="P108" i="29"/>
  <c r="Q108" i="29"/>
  <c r="R108" i="29"/>
  <c r="S108" i="29"/>
  <c r="T108" i="29"/>
  <c r="C109" i="29"/>
  <c r="D109" i="29"/>
  <c r="E109" i="29"/>
  <c r="F109" i="29"/>
  <c r="G109" i="29"/>
  <c r="H109" i="29"/>
  <c r="I109" i="29"/>
  <c r="J109" i="29"/>
  <c r="K109" i="29"/>
  <c r="L109" i="29"/>
  <c r="M109" i="29"/>
  <c r="N109" i="29"/>
  <c r="O109" i="29"/>
  <c r="P109" i="29"/>
  <c r="Q109" i="29"/>
  <c r="R109" i="29"/>
  <c r="S109" i="29"/>
  <c r="T109" i="29"/>
  <c r="C110" i="29"/>
  <c r="D110" i="29"/>
  <c r="E110" i="29"/>
  <c r="F110" i="29"/>
  <c r="G110" i="29"/>
  <c r="H110" i="29"/>
  <c r="I110" i="29"/>
  <c r="J110" i="29"/>
  <c r="K110" i="29"/>
  <c r="L110" i="29"/>
  <c r="M110" i="29"/>
  <c r="N110" i="29"/>
  <c r="O110" i="29"/>
  <c r="P110" i="29"/>
  <c r="Q110" i="29"/>
  <c r="R110" i="29"/>
  <c r="S110" i="29"/>
  <c r="T110" i="29"/>
  <c r="C111" i="29"/>
  <c r="D111" i="29"/>
  <c r="E111" i="29"/>
  <c r="F111" i="29"/>
  <c r="G111" i="29"/>
  <c r="H111" i="29"/>
  <c r="I111" i="29"/>
  <c r="J111" i="29"/>
  <c r="K111" i="29"/>
  <c r="L111" i="29"/>
  <c r="M111" i="29"/>
  <c r="N111" i="29"/>
  <c r="O111" i="29"/>
  <c r="P111" i="29"/>
  <c r="Q111" i="29"/>
  <c r="R111" i="29"/>
  <c r="S111" i="29"/>
  <c r="T111" i="29"/>
  <c r="C112" i="29"/>
  <c r="D112" i="29"/>
  <c r="E112" i="29"/>
  <c r="F112" i="29"/>
  <c r="G112" i="29"/>
  <c r="H112" i="29"/>
  <c r="I112" i="29"/>
  <c r="J112" i="29"/>
  <c r="K112" i="29"/>
  <c r="L112" i="29"/>
  <c r="M112" i="29"/>
  <c r="N112" i="29"/>
  <c r="O112" i="29"/>
  <c r="P112" i="29"/>
  <c r="Q112" i="29"/>
  <c r="R112" i="29"/>
  <c r="S112" i="29"/>
  <c r="T112" i="29"/>
  <c r="C113" i="29"/>
  <c r="D113" i="29"/>
  <c r="E113" i="29"/>
  <c r="F113" i="29"/>
  <c r="G113" i="29"/>
  <c r="H113" i="29"/>
  <c r="I113" i="29"/>
  <c r="J113" i="29"/>
  <c r="K113" i="29"/>
  <c r="L113" i="29"/>
  <c r="M113" i="29"/>
  <c r="N113" i="29"/>
  <c r="O113" i="29"/>
  <c r="P113" i="29"/>
  <c r="Q113" i="29"/>
  <c r="R113" i="29"/>
  <c r="S113" i="29"/>
  <c r="T113" i="29"/>
  <c r="C114" i="29"/>
  <c r="D114" i="29"/>
  <c r="E114" i="29"/>
  <c r="F114" i="29"/>
  <c r="G114" i="29"/>
  <c r="H114" i="29"/>
  <c r="I114" i="29"/>
  <c r="J114" i="29"/>
  <c r="K114" i="29"/>
  <c r="L114" i="29"/>
  <c r="M114" i="29"/>
  <c r="N114" i="29"/>
  <c r="O114" i="29"/>
  <c r="P114" i="29"/>
  <c r="Q114" i="29"/>
  <c r="R114" i="29"/>
  <c r="S114" i="29"/>
  <c r="T114" i="29"/>
  <c r="B102" i="29"/>
  <c r="B103" i="29"/>
  <c r="B104" i="29"/>
  <c r="B105" i="29"/>
  <c r="B106" i="29"/>
  <c r="B107" i="29"/>
  <c r="B108" i="29"/>
  <c r="B109" i="29"/>
  <c r="B110" i="29"/>
  <c r="B111" i="29"/>
  <c r="B112" i="29"/>
  <c r="B113" i="29"/>
  <c r="B114" i="29"/>
  <c r="B101" i="29"/>
  <c r="C63" i="29"/>
  <c r="D63" i="29"/>
  <c r="E63" i="29"/>
  <c r="F63" i="29"/>
  <c r="G63" i="29"/>
  <c r="H63" i="29"/>
  <c r="I63" i="29"/>
  <c r="J63" i="29"/>
  <c r="K63" i="29"/>
  <c r="L63" i="29"/>
  <c r="M63" i="29"/>
  <c r="N63" i="29"/>
  <c r="O63" i="29"/>
  <c r="P63" i="29"/>
  <c r="Q63" i="29"/>
  <c r="R63" i="29"/>
  <c r="S63" i="29"/>
  <c r="T63" i="29"/>
  <c r="C64" i="29"/>
  <c r="D64" i="29"/>
  <c r="E64" i="29"/>
  <c r="F64" i="29"/>
  <c r="G64" i="29"/>
  <c r="H64" i="29"/>
  <c r="I64" i="29"/>
  <c r="J64" i="29"/>
  <c r="K64" i="29"/>
  <c r="L64" i="29"/>
  <c r="M64" i="29"/>
  <c r="N64" i="29"/>
  <c r="O64" i="29"/>
  <c r="P64" i="29"/>
  <c r="Q64" i="29"/>
  <c r="R64" i="29"/>
  <c r="S64" i="29"/>
  <c r="T64" i="29"/>
  <c r="C65" i="29"/>
  <c r="D65" i="29"/>
  <c r="E65" i="29"/>
  <c r="F65" i="29"/>
  <c r="G65" i="29"/>
  <c r="H65" i="29"/>
  <c r="I65" i="29"/>
  <c r="J65" i="29"/>
  <c r="K65" i="29"/>
  <c r="L65" i="29"/>
  <c r="M65" i="29"/>
  <c r="N65" i="29"/>
  <c r="O65" i="29"/>
  <c r="P65" i="29"/>
  <c r="Q65" i="29"/>
  <c r="R65" i="29"/>
  <c r="S65" i="29"/>
  <c r="T65" i="29"/>
  <c r="C66" i="29"/>
  <c r="D66" i="29"/>
  <c r="E66" i="29"/>
  <c r="F66" i="29"/>
  <c r="G66" i="29"/>
  <c r="H66" i="29"/>
  <c r="I66" i="29"/>
  <c r="J66" i="29"/>
  <c r="K66" i="29"/>
  <c r="L66" i="29"/>
  <c r="M66" i="29"/>
  <c r="N66" i="29"/>
  <c r="O66" i="29"/>
  <c r="P66" i="29"/>
  <c r="Q66" i="29"/>
  <c r="R66" i="29"/>
  <c r="S66" i="29"/>
  <c r="T66" i="29"/>
  <c r="C67" i="29"/>
  <c r="D67" i="29"/>
  <c r="E67" i="29"/>
  <c r="F67" i="29"/>
  <c r="G67" i="29"/>
  <c r="H67" i="29"/>
  <c r="I67" i="29"/>
  <c r="J67" i="29"/>
  <c r="K67" i="29"/>
  <c r="L67" i="29"/>
  <c r="M67" i="29"/>
  <c r="N67" i="29"/>
  <c r="O67" i="29"/>
  <c r="P67" i="29"/>
  <c r="Q67" i="29"/>
  <c r="R67" i="29"/>
  <c r="S67" i="29"/>
  <c r="T67" i="29"/>
  <c r="C68" i="29"/>
  <c r="D68" i="29"/>
  <c r="E68" i="29"/>
  <c r="F68" i="29"/>
  <c r="G68" i="29"/>
  <c r="H68" i="29"/>
  <c r="I68" i="29"/>
  <c r="J68" i="29"/>
  <c r="K68" i="29"/>
  <c r="L68" i="29"/>
  <c r="M68" i="29"/>
  <c r="N68" i="29"/>
  <c r="O68" i="29"/>
  <c r="P68" i="29"/>
  <c r="Q68" i="29"/>
  <c r="R68" i="29"/>
  <c r="S68" i="29"/>
  <c r="T68" i="29"/>
  <c r="C69" i="29"/>
  <c r="D69" i="29"/>
  <c r="E69" i="29"/>
  <c r="F69" i="29"/>
  <c r="G69" i="29"/>
  <c r="H69" i="29"/>
  <c r="I69" i="29"/>
  <c r="J69" i="29"/>
  <c r="K69" i="29"/>
  <c r="L69" i="29"/>
  <c r="M69" i="29"/>
  <c r="N69" i="29"/>
  <c r="O69" i="29"/>
  <c r="P69" i="29"/>
  <c r="Q69" i="29"/>
  <c r="R69" i="29"/>
  <c r="S69" i="29"/>
  <c r="T69" i="29"/>
  <c r="C70" i="29"/>
  <c r="D70" i="29"/>
  <c r="E70" i="29"/>
  <c r="F70" i="29"/>
  <c r="G70" i="29"/>
  <c r="H70" i="29"/>
  <c r="I70" i="29"/>
  <c r="J70" i="29"/>
  <c r="K70" i="29"/>
  <c r="L70" i="29"/>
  <c r="M70" i="29"/>
  <c r="N70" i="29"/>
  <c r="O70" i="29"/>
  <c r="P70" i="29"/>
  <c r="Q70" i="29"/>
  <c r="R70" i="29"/>
  <c r="S70" i="29"/>
  <c r="T70" i="29"/>
  <c r="C71" i="29"/>
  <c r="D71" i="29"/>
  <c r="E71" i="29"/>
  <c r="F71" i="29"/>
  <c r="G71" i="29"/>
  <c r="H71" i="29"/>
  <c r="I71" i="29"/>
  <c r="J71" i="29"/>
  <c r="K71" i="29"/>
  <c r="L71" i="29"/>
  <c r="M71" i="29"/>
  <c r="N71" i="29"/>
  <c r="O71" i="29"/>
  <c r="P71" i="29"/>
  <c r="Q71" i="29"/>
  <c r="R71" i="29"/>
  <c r="S71" i="29"/>
  <c r="T71" i="29"/>
  <c r="C72" i="29"/>
  <c r="D72" i="29"/>
  <c r="E72" i="29"/>
  <c r="F72" i="29"/>
  <c r="G72" i="29"/>
  <c r="H72" i="29"/>
  <c r="I72" i="29"/>
  <c r="J72" i="29"/>
  <c r="K72" i="29"/>
  <c r="L72" i="29"/>
  <c r="M72" i="29"/>
  <c r="N72" i="29"/>
  <c r="O72" i="29"/>
  <c r="P72" i="29"/>
  <c r="Q72" i="29"/>
  <c r="R72" i="29"/>
  <c r="S72" i="29"/>
  <c r="T72" i="29"/>
  <c r="C73" i="29"/>
  <c r="D73" i="29"/>
  <c r="E73" i="29"/>
  <c r="F73" i="29"/>
  <c r="G73" i="29"/>
  <c r="H73" i="29"/>
  <c r="I73" i="29"/>
  <c r="J73" i="29"/>
  <c r="K73" i="29"/>
  <c r="L73" i="29"/>
  <c r="M73" i="29"/>
  <c r="N73" i="29"/>
  <c r="O73" i="29"/>
  <c r="P73" i="29"/>
  <c r="Q73" i="29"/>
  <c r="R73" i="29"/>
  <c r="S73" i="29"/>
  <c r="T73" i="29"/>
  <c r="C74" i="29"/>
  <c r="D74" i="29"/>
  <c r="E74" i="29"/>
  <c r="F74" i="29"/>
  <c r="G74" i="29"/>
  <c r="H74" i="29"/>
  <c r="I74" i="29"/>
  <c r="J74" i="29"/>
  <c r="K74" i="29"/>
  <c r="L74" i="29"/>
  <c r="M74" i="29"/>
  <c r="N74" i="29"/>
  <c r="O74" i="29"/>
  <c r="P74" i="29"/>
  <c r="Q74" i="29"/>
  <c r="R74" i="29"/>
  <c r="S74" i="29"/>
  <c r="T74" i="29"/>
  <c r="C75" i="29"/>
  <c r="D75" i="29"/>
  <c r="E75" i="29"/>
  <c r="F75" i="29"/>
  <c r="G75" i="29"/>
  <c r="H75" i="29"/>
  <c r="I75" i="29"/>
  <c r="J75" i="29"/>
  <c r="K75" i="29"/>
  <c r="L75" i="29"/>
  <c r="M75" i="29"/>
  <c r="N75" i="29"/>
  <c r="O75" i="29"/>
  <c r="P75" i="29"/>
  <c r="Q75" i="29"/>
  <c r="R75" i="29"/>
  <c r="S75" i="29"/>
  <c r="T75" i="29"/>
  <c r="C76" i="29"/>
  <c r="D76" i="29"/>
  <c r="E76" i="29"/>
  <c r="F76" i="29"/>
  <c r="G76" i="29"/>
  <c r="H76" i="29"/>
  <c r="I76" i="29"/>
  <c r="J76" i="29"/>
  <c r="K76" i="29"/>
  <c r="L76" i="29"/>
  <c r="M76" i="29"/>
  <c r="N76" i="29"/>
  <c r="O76" i="29"/>
  <c r="P76" i="29"/>
  <c r="Q76" i="29"/>
  <c r="R76" i="29"/>
  <c r="S76" i="29"/>
  <c r="T76" i="29"/>
  <c r="B64" i="29"/>
  <c r="B65" i="29"/>
  <c r="B66" i="29"/>
  <c r="B67" i="29"/>
  <c r="B68" i="29"/>
  <c r="B69" i="29"/>
  <c r="B70" i="29"/>
  <c r="B71" i="29"/>
  <c r="B72" i="29"/>
  <c r="B73" i="29"/>
  <c r="B74" i="29"/>
  <c r="B75" i="29"/>
  <c r="B76" i="29"/>
  <c r="B63" i="29"/>
  <c r="C44" i="29"/>
  <c r="D44" i="29"/>
  <c r="E44" i="29"/>
  <c r="F44" i="29"/>
  <c r="G44" i="29"/>
  <c r="H44" i="29"/>
  <c r="I44" i="29"/>
  <c r="J44" i="29"/>
  <c r="K44" i="29"/>
  <c r="L44" i="29"/>
  <c r="M44" i="29"/>
  <c r="N44" i="29"/>
  <c r="O44" i="29"/>
  <c r="P44" i="29"/>
  <c r="Q44" i="29"/>
  <c r="R44" i="29"/>
  <c r="S44" i="29"/>
  <c r="T44" i="29"/>
  <c r="C45" i="29"/>
  <c r="D45" i="29"/>
  <c r="E45" i="29"/>
  <c r="F45" i="29"/>
  <c r="G45" i="29"/>
  <c r="H45" i="29"/>
  <c r="I45" i="29"/>
  <c r="J45" i="29"/>
  <c r="K45" i="29"/>
  <c r="L45" i="29"/>
  <c r="M45" i="29"/>
  <c r="N45" i="29"/>
  <c r="O45" i="29"/>
  <c r="P45" i="29"/>
  <c r="Q45" i="29"/>
  <c r="R45" i="29"/>
  <c r="S45" i="29"/>
  <c r="T45" i="29"/>
  <c r="C46" i="29"/>
  <c r="D46" i="29"/>
  <c r="E46" i="29"/>
  <c r="F46" i="29"/>
  <c r="G46" i="29"/>
  <c r="H46" i="29"/>
  <c r="I46" i="29"/>
  <c r="J46" i="29"/>
  <c r="K46" i="29"/>
  <c r="L46" i="29"/>
  <c r="M46" i="29"/>
  <c r="N46" i="29"/>
  <c r="O46" i="29"/>
  <c r="P46" i="29"/>
  <c r="Q46" i="29"/>
  <c r="R46" i="29"/>
  <c r="S46" i="29"/>
  <c r="T46" i="29"/>
  <c r="C47" i="29"/>
  <c r="D47" i="29"/>
  <c r="E47" i="29"/>
  <c r="F47" i="29"/>
  <c r="G47" i="29"/>
  <c r="H47" i="29"/>
  <c r="I47" i="29"/>
  <c r="J47" i="29"/>
  <c r="K47" i="29"/>
  <c r="L47" i="29"/>
  <c r="M47" i="29"/>
  <c r="N47" i="29"/>
  <c r="O47" i="29"/>
  <c r="P47" i="29"/>
  <c r="Q47" i="29"/>
  <c r="R47" i="29"/>
  <c r="S47" i="29"/>
  <c r="T47" i="29"/>
  <c r="C48" i="29"/>
  <c r="D48" i="29"/>
  <c r="E48" i="29"/>
  <c r="F48" i="29"/>
  <c r="G48" i="29"/>
  <c r="H48" i="29"/>
  <c r="I48" i="29"/>
  <c r="J48" i="29"/>
  <c r="K48" i="29"/>
  <c r="L48" i="29"/>
  <c r="M48" i="29"/>
  <c r="N48" i="29"/>
  <c r="O48" i="29"/>
  <c r="P48" i="29"/>
  <c r="Q48" i="29"/>
  <c r="R48" i="29"/>
  <c r="S48" i="29"/>
  <c r="T48" i="29"/>
  <c r="C49" i="29"/>
  <c r="D49" i="29"/>
  <c r="E49" i="29"/>
  <c r="F49" i="29"/>
  <c r="G49" i="29"/>
  <c r="H49" i="29"/>
  <c r="I49" i="29"/>
  <c r="J49" i="29"/>
  <c r="K49" i="29"/>
  <c r="L49" i="29"/>
  <c r="M49" i="29"/>
  <c r="N49" i="29"/>
  <c r="O49" i="29"/>
  <c r="P49" i="29"/>
  <c r="Q49" i="29"/>
  <c r="R49" i="29"/>
  <c r="S49" i="29"/>
  <c r="T49" i="29"/>
  <c r="C50" i="29"/>
  <c r="D50" i="29"/>
  <c r="E50" i="29"/>
  <c r="F50" i="29"/>
  <c r="G50" i="29"/>
  <c r="H50" i="29"/>
  <c r="I50" i="29"/>
  <c r="J50" i="29"/>
  <c r="K50" i="29"/>
  <c r="L50" i="29"/>
  <c r="M50" i="29"/>
  <c r="N50" i="29"/>
  <c r="O50" i="29"/>
  <c r="P50" i="29"/>
  <c r="Q50" i="29"/>
  <c r="R50" i="29"/>
  <c r="S50" i="29"/>
  <c r="T50" i="29"/>
  <c r="C51" i="29"/>
  <c r="D51" i="29"/>
  <c r="E51" i="29"/>
  <c r="F51" i="29"/>
  <c r="G51" i="29"/>
  <c r="H51" i="29"/>
  <c r="I51" i="29"/>
  <c r="J51" i="29"/>
  <c r="K51" i="29"/>
  <c r="L51" i="29"/>
  <c r="M51" i="29"/>
  <c r="N51" i="29"/>
  <c r="O51" i="29"/>
  <c r="P51" i="29"/>
  <c r="Q51" i="29"/>
  <c r="R51" i="29"/>
  <c r="S51" i="29"/>
  <c r="T51" i="29"/>
  <c r="C52" i="29"/>
  <c r="D52" i="29"/>
  <c r="E52" i="29"/>
  <c r="F52" i="29"/>
  <c r="G52" i="29"/>
  <c r="H52" i="29"/>
  <c r="I52" i="29"/>
  <c r="J52" i="29"/>
  <c r="K52" i="29"/>
  <c r="L52" i="29"/>
  <c r="M52" i="29"/>
  <c r="N52" i="29"/>
  <c r="O52" i="29"/>
  <c r="P52" i="29"/>
  <c r="Q52" i="29"/>
  <c r="R52" i="29"/>
  <c r="S52" i="29"/>
  <c r="T52" i="29"/>
  <c r="C53" i="29"/>
  <c r="D53" i="29"/>
  <c r="E53" i="29"/>
  <c r="F53" i="29"/>
  <c r="G53" i="29"/>
  <c r="H53" i="29"/>
  <c r="I53" i="29"/>
  <c r="J53" i="29"/>
  <c r="K53" i="29"/>
  <c r="L53" i="29"/>
  <c r="M53" i="29"/>
  <c r="N53" i="29"/>
  <c r="O53" i="29"/>
  <c r="P53" i="29"/>
  <c r="Q53" i="29"/>
  <c r="R53" i="29"/>
  <c r="S53" i="29"/>
  <c r="T53" i="29"/>
  <c r="C54" i="29"/>
  <c r="D54" i="29"/>
  <c r="E54" i="29"/>
  <c r="F54" i="29"/>
  <c r="G54" i="29"/>
  <c r="H54" i="29"/>
  <c r="I54" i="29"/>
  <c r="J54" i="29"/>
  <c r="K54" i="29"/>
  <c r="L54" i="29"/>
  <c r="M54" i="29"/>
  <c r="N54" i="29"/>
  <c r="O54" i="29"/>
  <c r="P54" i="29"/>
  <c r="Q54" i="29"/>
  <c r="R54" i="29"/>
  <c r="S54" i="29"/>
  <c r="T54" i="29"/>
  <c r="C55" i="29"/>
  <c r="D55" i="29"/>
  <c r="E55" i="29"/>
  <c r="F55" i="29"/>
  <c r="G55" i="29"/>
  <c r="H55" i="29"/>
  <c r="I55" i="29"/>
  <c r="J55" i="29"/>
  <c r="K55" i="29"/>
  <c r="L55" i="29"/>
  <c r="M55" i="29"/>
  <c r="N55" i="29"/>
  <c r="O55" i="29"/>
  <c r="P55" i="29"/>
  <c r="Q55" i="29"/>
  <c r="R55" i="29"/>
  <c r="S55" i="29"/>
  <c r="T55" i="29"/>
  <c r="C56" i="29"/>
  <c r="D56" i="29"/>
  <c r="E56" i="29"/>
  <c r="F56" i="29"/>
  <c r="G56" i="29"/>
  <c r="H56" i="29"/>
  <c r="I56" i="29"/>
  <c r="J56" i="29"/>
  <c r="K56" i="29"/>
  <c r="L56" i="29"/>
  <c r="M56" i="29"/>
  <c r="N56" i="29"/>
  <c r="O56" i="29"/>
  <c r="P56" i="29"/>
  <c r="Q56" i="29"/>
  <c r="R56" i="29"/>
  <c r="S56" i="29"/>
  <c r="T56" i="29"/>
  <c r="C57" i="29"/>
  <c r="D57" i="29"/>
  <c r="E57" i="29"/>
  <c r="F57" i="29"/>
  <c r="G57" i="29"/>
  <c r="H57" i="29"/>
  <c r="I57" i="29"/>
  <c r="J57" i="29"/>
  <c r="K57" i="29"/>
  <c r="L57" i="29"/>
  <c r="M57" i="29"/>
  <c r="N57" i="29"/>
  <c r="O57" i="29"/>
  <c r="P57" i="29"/>
  <c r="Q57" i="29"/>
  <c r="R57" i="29"/>
  <c r="S57" i="29"/>
  <c r="T57" i="29"/>
  <c r="B45" i="29"/>
  <c r="B46" i="29"/>
  <c r="B47" i="29"/>
  <c r="B48" i="29"/>
  <c r="B49" i="29"/>
  <c r="B50" i="29"/>
  <c r="B51" i="29"/>
  <c r="B52" i="29"/>
  <c r="B53" i="29"/>
  <c r="B54" i="29"/>
  <c r="B55" i="29"/>
  <c r="B56" i="29"/>
  <c r="B57" i="29"/>
  <c r="B44" i="29"/>
  <c r="K16" i="29"/>
  <c r="M18" i="29" l="1"/>
  <c r="O15" i="29"/>
  <c r="O11" i="29"/>
  <c r="M14" i="29"/>
  <c r="M10" i="29"/>
  <c r="M6" i="29"/>
  <c r="K12" i="29"/>
  <c r="K8" i="29"/>
  <c r="L17" i="29"/>
  <c r="L13" i="29"/>
  <c r="L9" i="29"/>
  <c r="O19" i="29"/>
  <c r="O7" i="29"/>
  <c r="K18" i="29"/>
  <c r="K14" i="29"/>
  <c r="K10" i="29"/>
  <c r="L19" i="29"/>
  <c r="L15" i="29"/>
  <c r="L7" i="29"/>
  <c r="M16" i="29"/>
  <c r="M12" i="29"/>
  <c r="M8" i="29"/>
  <c r="O17" i="29"/>
  <c r="O13" i="29"/>
  <c r="O9" i="29"/>
  <c r="K6" i="29"/>
  <c r="L11" i="29"/>
  <c r="K17" i="29"/>
  <c r="K13" i="29"/>
  <c r="K9" i="29"/>
  <c r="L18" i="29"/>
  <c r="L14" i="29"/>
  <c r="L10" i="29"/>
  <c r="L6" i="29"/>
  <c r="M19" i="29"/>
  <c r="M15" i="29"/>
  <c r="M11" i="29"/>
  <c r="M7" i="29"/>
  <c r="O16" i="29"/>
  <c r="O12" i="29"/>
  <c r="O8" i="29"/>
  <c r="K19" i="29"/>
  <c r="K15" i="29"/>
  <c r="K11" i="29"/>
  <c r="K7" i="29"/>
  <c r="L16" i="29"/>
  <c r="L12" i="29"/>
  <c r="L8" i="29"/>
  <c r="M17" i="29"/>
  <c r="M13" i="29"/>
  <c r="M9" i="29"/>
  <c r="O18" i="29"/>
  <c r="O14" i="29"/>
  <c r="O10" i="29"/>
  <c r="O6" i="29"/>
  <c r="D152" i="21" l="1"/>
  <c r="L29" i="24" s="1"/>
  <c r="D133" i="21"/>
  <c r="G29" i="24" s="1"/>
  <c r="D114" i="21"/>
  <c r="K29" i="24" s="1"/>
  <c r="D95" i="21"/>
  <c r="H29" i="24" s="1"/>
  <c r="F29" i="24"/>
  <c r="E29" i="24"/>
  <c r="D29" i="24"/>
  <c r="C29" i="24"/>
  <c r="D84" i="21" l="1"/>
  <c r="H18" i="24" s="1"/>
  <c r="D85" i="21"/>
  <c r="H19" i="24" s="1"/>
  <c r="D86" i="21"/>
  <c r="H20" i="24" s="1"/>
  <c r="D87" i="21"/>
  <c r="H21" i="24" s="1"/>
  <c r="D88" i="21"/>
  <c r="H22" i="24" s="1"/>
  <c r="D89" i="21"/>
  <c r="H23" i="24" s="1"/>
  <c r="D90" i="21"/>
  <c r="H24" i="24" s="1"/>
  <c r="D91" i="21"/>
  <c r="H25" i="24" s="1"/>
  <c r="D92" i="21"/>
  <c r="H26" i="24" s="1"/>
  <c r="D93" i="21"/>
  <c r="H27" i="24" s="1"/>
  <c r="D94" i="21"/>
  <c r="H28" i="24" s="1"/>
  <c r="D83" i="21"/>
  <c r="H17" i="24" s="1"/>
  <c r="C18" i="24"/>
  <c r="C19" i="24"/>
  <c r="C20" i="24"/>
  <c r="C21" i="24"/>
  <c r="C22" i="24"/>
  <c r="C23" i="24"/>
  <c r="C24" i="24"/>
  <c r="C25" i="24"/>
  <c r="C26" i="24"/>
  <c r="C27" i="24"/>
  <c r="C28" i="24"/>
  <c r="C17" i="24"/>
  <c r="B179" i="21"/>
  <c r="B180" i="21"/>
  <c r="B181" i="21"/>
  <c r="B182" i="21"/>
  <c r="B183" i="21"/>
  <c r="B184" i="21"/>
  <c r="B185" i="21"/>
  <c r="B186" i="21"/>
  <c r="B187" i="21"/>
  <c r="B188" i="21"/>
  <c r="B189" i="21"/>
  <c r="B190" i="21"/>
  <c r="B178" i="21"/>
  <c r="B160" i="21"/>
  <c r="B161" i="21"/>
  <c r="B162" i="21"/>
  <c r="B163" i="21"/>
  <c r="B164" i="21"/>
  <c r="B165" i="21"/>
  <c r="B166" i="21"/>
  <c r="B167" i="21"/>
  <c r="B168" i="21"/>
  <c r="B169" i="21"/>
  <c r="B170" i="21"/>
  <c r="B171" i="21"/>
  <c r="B159" i="21"/>
  <c r="T31" i="23"/>
  <c r="S31" i="23"/>
  <c r="S29" i="23" s="1"/>
  <c r="R31" i="23"/>
  <c r="R29" i="23" s="1"/>
  <c r="Q31" i="23"/>
  <c r="P31" i="23"/>
  <c r="P29" i="23" s="1"/>
  <c r="O31" i="23"/>
  <c r="O29" i="23" s="1"/>
  <c r="N31" i="23"/>
  <c r="N29" i="23" s="1"/>
  <c r="M31" i="23"/>
  <c r="M29" i="23" s="1"/>
  <c r="L31" i="23"/>
  <c r="L29" i="23" s="1"/>
  <c r="K31" i="23"/>
  <c r="K29" i="23" s="1"/>
  <c r="J31" i="23"/>
  <c r="J29" i="23" s="1"/>
  <c r="I31" i="23"/>
  <c r="I29" i="23" s="1"/>
  <c r="H31" i="23"/>
  <c r="H29" i="23" s="1"/>
  <c r="G31" i="23"/>
  <c r="G29" i="23" s="1"/>
  <c r="F31" i="23"/>
  <c r="F29" i="23" s="1"/>
  <c r="E31" i="23"/>
  <c r="E29" i="23" s="1"/>
  <c r="D31" i="23"/>
  <c r="D29" i="23" s="1"/>
  <c r="C31" i="23"/>
  <c r="Q29" i="23"/>
  <c r="W350" i="22"/>
  <c r="X350" i="22" s="1"/>
  <c r="W349" i="22"/>
  <c r="X349" i="22" s="1"/>
  <c r="W348" i="22"/>
  <c r="X348" i="22" s="1"/>
  <c r="W347" i="22"/>
  <c r="X347" i="22" s="1"/>
  <c r="W346" i="22"/>
  <c r="X346" i="22" s="1"/>
  <c r="W345" i="22"/>
  <c r="X345" i="22" s="1"/>
  <c r="W344" i="22"/>
  <c r="X344" i="22" s="1"/>
  <c r="W343" i="22"/>
  <c r="X343" i="22" s="1"/>
  <c r="W342" i="22"/>
  <c r="X342" i="22" s="1"/>
  <c r="W341" i="22"/>
  <c r="X341" i="22" s="1"/>
  <c r="W340" i="22"/>
  <c r="X340" i="22" s="1"/>
  <c r="W339" i="22"/>
  <c r="X339" i="22" s="1"/>
  <c r="W338" i="22"/>
  <c r="X338" i="22" s="1"/>
  <c r="W337" i="22"/>
  <c r="X337" i="22" s="1"/>
  <c r="W336" i="22"/>
  <c r="X336" i="22" s="1"/>
  <c r="W335" i="22"/>
  <c r="X335" i="22" s="1"/>
  <c r="W334" i="22"/>
  <c r="X334" i="22" s="1"/>
  <c r="W333" i="22"/>
  <c r="X333" i="22" s="1"/>
  <c r="W332" i="22"/>
  <c r="X332" i="22" s="1"/>
  <c r="W331" i="22"/>
  <c r="X331" i="22" s="1"/>
  <c r="W330" i="22"/>
  <c r="X330" i="22" s="1"/>
  <c r="W329" i="22"/>
  <c r="X329" i="22" s="1"/>
  <c r="W328" i="22"/>
  <c r="X328" i="22" s="1"/>
  <c r="W327" i="22"/>
  <c r="X327" i="22" s="1"/>
  <c r="W326" i="22"/>
  <c r="X326" i="22" s="1"/>
  <c r="W325" i="22"/>
  <c r="X325" i="22" s="1"/>
  <c r="W324" i="22"/>
  <c r="X324" i="22" s="1"/>
  <c r="W323" i="22"/>
  <c r="X323" i="22" s="1"/>
  <c r="W322" i="22"/>
  <c r="X322" i="22" s="1"/>
  <c r="W321" i="22"/>
  <c r="X321" i="22" s="1"/>
  <c r="W320" i="22"/>
  <c r="X320" i="22" s="1"/>
  <c r="W319" i="22"/>
  <c r="X319" i="22" s="1"/>
  <c r="W318" i="22"/>
  <c r="X318" i="22" s="1"/>
  <c r="W317" i="22"/>
  <c r="X317" i="22" s="1"/>
  <c r="W316" i="22"/>
  <c r="X316" i="22" s="1"/>
  <c r="W315" i="22"/>
  <c r="X315" i="22" s="1"/>
  <c r="W314" i="22"/>
  <c r="X314" i="22" s="1"/>
  <c r="W313" i="22"/>
  <c r="X313" i="22" s="1"/>
  <c r="W312" i="22"/>
  <c r="X312" i="22" s="1"/>
  <c r="W311" i="22"/>
  <c r="X311" i="22" s="1"/>
  <c r="W310" i="22"/>
  <c r="X310" i="22" s="1"/>
  <c r="W309" i="22"/>
  <c r="X309" i="22" s="1"/>
  <c r="W308" i="22"/>
  <c r="X308" i="22" s="1"/>
  <c r="W307" i="22"/>
  <c r="X307" i="22" s="1"/>
  <c r="W306" i="22"/>
  <c r="X306" i="22" s="1"/>
  <c r="W305" i="22"/>
  <c r="X305" i="22" s="1"/>
  <c r="W304" i="22"/>
  <c r="X304" i="22" s="1"/>
  <c r="W303" i="22"/>
  <c r="X303" i="22" s="1"/>
  <c r="W302" i="22"/>
  <c r="X302" i="22" s="1"/>
  <c r="W301" i="22"/>
  <c r="X301" i="22" s="1"/>
  <c r="W300" i="22"/>
  <c r="X300" i="22" s="1"/>
  <c r="W299" i="22"/>
  <c r="X299" i="22" s="1"/>
  <c r="W298" i="22"/>
  <c r="X298" i="22" s="1"/>
  <c r="W297" i="22"/>
  <c r="X297" i="22" s="1"/>
  <c r="W296" i="22"/>
  <c r="X296" i="22" s="1"/>
  <c r="W295" i="22"/>
  <c r="X295" i="22" s="1"/>
  <c r="W294" i="22"/>
  <c r="X294" i="22" s="1"/>
  <c r="W293" i="22"/>
  <c r="X293" i="22" s="1"/>
  <c r="W292" i="22"/>
  <c r="X292" i="22" s="1"/>
  <c r="W291" i="22"/>
  <c r="X291" i="22" s="1"/>
  <c r="W290" i="22"/>
  <c r="X290" i="22" s="1"/>
  <c r="W289" i="22"/>
  <c r="X289" i="22" s="1"/>
  <c r="W288" i="22"/>
  <c r="X288" i="22" s="1"/>
  <c r="W287" i="22"/>
  <c r="X287" i="22" s="1"/>
  <c r="W286" i="22"/>
  <c r="X286" i="22" s="1"/>
  <c r="W285" i="22"/>
  <c r="X285" i="22" s="1"/>
  <c r="W284" i="22"/>
  <c r="X284" i="22" s="1"/>
  <c r="W283" i="22"/>
  <c r="X283" i="22" s="1"/>
  <c r="W282" i="22"/>
  <c r="X282" i="22" s="1"/>
  <c r="W281" i="22"/>
  <c r="X281" i="22" s="1"/>
  <c r="W280" i="22"/>
  <c r="X280" i="22" s="1"/>
  <c r="W279" i="22"/>
  <c r="X279" i="22" s="1"/>
  <c r="W278" i="22"/>
  <c r="X278" i="22" s="1"/>
  <c r="W277" i="22"/>
  <c r="X277" i="22" s="1"/>
  <c r="W276" i="22"/>
  <c r="X276" i="22" s="1"/>
  <c r="W275" i="22"/>
  <c r="X275" i="22" s="1"/>
  <c r="W274" i="22"/>
  <c r="X274" i="22" s="1"/>
  <c r="W273" i="22"/>
  <c r="X273" i="22" s="1"/>
  <c r="W272" i="22"/>
  <c r="X272" i="22" s="1"/>
  <c r="W271" i="22"/>
  <c r="X271" i="22" s="1"/>
  <c r="W270" i="22"/>
  <c r="X270" i="22" s="1"/>
  <c r="W269" i="22"/>
  <c r="X269" i="22" s="1"/>
  <c r="W268" i="22"/>
  <c r="X268" i="22" s="1"/>
  <c r="W267" i="22"/>
  <c r="X267" i="22" s="1"/>
  <c r="W266" i="22"/>
  <c r="X266" i="22" s="1"/>
  <c r="W265" i="22"/>
  <c r="X265" i="22" s="1"/>
  <c r="W264" i="22"/>
  <c r="X264" i="22" s="1"/>
  <c r="W263" i="22"/>
  <c r="X263" i="22" s="1"/>
  <c r="W262" i="22"/>
  <c r="X262" i="22" s="1"/>
  <c r="W261" i="22"/>
  <c r="X261" i="22" s="1"/>
  <c r="W260" i="22"/>
  <c r="X260" i="22" s="1"/>
  <c r="W259" i="22"/>
  <c r="X259" i="22" s="1"/>
  <c r="W258" i="22"/>
  <c r="X258" i="22" s="1"/>
  <c r="W257" i="22"/>
  <c r="X257" i="22" s="1"/>
  <c r="W256" i="22"/>
  <c r="X256" i="22" s="1"/>
  <c r="W255" i="22"/>
  <c r="X255" i="22" s="1"/>
  <c r="W254" i="22"/>
  <c r="X254" i="22" s="1"/>
  <c r="W253" i="22"/>
  <c r="X253" i="22" s="1"/>
  <c r="W252" i="22"/>
  <c r="X252" i="22" s="1"/>
  <c r="W251" i="22"/>
  <c r="X251" i="22" s="1"/>
  <c r="W250" i="22"/>
  <c r="X250" i="22" s="1"/>
  <c r="W249" i="22"/>
  <c r="X249" i="22" s="1"/>
  <c r="W248" i="22"/>
  <c r="X248" i="22" s="1"/>
  <c r="W247" i="22"/>
  <c r="X247" i="22" s="1"/>
  <c r="W246" i="22"/>
  <c r="X246" i="22" s="1"/>
  <c r="W245" i="22"/>
  <c r="X245" i="22" s="1"/>
  <c r="W244" i="22"/>
  <c r="X244" i="22" s="1"/>
  <c r="W243" i="22"/>
  <c r="X243" i="22" s="1"/>
  <c r="W242" i="22"/>
  <c r="X242" i="22" s="1"/>
  <c r="W241" i="22"/>
  <c r="X241" i="22" s="1"/>
  <c r="W240" i="22"/>
  <c r="X240" i="22" s="1"/>
  <c r="W239" i="22"/>
  <c r="X239" i="22" s="1"/>
  <c r="W238" i="22"/>
  <c r="X238" i="22" s="1"/>
  <c r="W237" i="22"/>
  <c r="X237" i="22" s="1"/>
  <c r="W236" i="22"/>
  <c r="X236" i="22" s="1"/>
  <c r="W235" i="22"/>
  <c r="X235" i="22" s="1"/>
  <c r="W234" i="22"/>
  <c r="X234" i="22" s="1"/>
  <c r="W233" i="22"/>
  <c r="X233" i="22" s="1"/>
  <c r="W232" i="22"/>
  <c r="X232" i="22" s="1"/>
  <c r="W231" i="22"/>
  <c r="X231" i="22" s="1"/>
  <c r="W230" i="22"/>
  <c r="X230" i="22" s="1"/>
  <c r="W229" i="22"/>
  <c r="X229" i="22" s="1"/>
  <c r="W228" i="22"/>
  <c r="X228" i="22" s="1"/>
  <c r="W227" i="22"/>
  <c r="X227" i="22" s="1"/>
  <c r="W226" i="22"/>
  <c r="X226" i="22" s="1"/>
  <c r="W225" i="22"/>
  <c r="X225" i="22" s="1"/>
  <c r="W224" i="22"/>
  <c r="X224" i="22" s="1"/>
  <c r="W223" i="22"/>
  <c r="X223" i="22" s="1"/>
  <c r="W222" i="22"/>
  <c r="X222" i="22" s="1"/>
  <c r="W221" i="22"/>
  <c r="X221" i="22" s="1"/>
  <c r="W220" i="22"/>
  <c r="X220" i="22" s="1"/>
  <c r="W219" i="22"/>
  <c r="X219" i="22" s="1"/>
  <c r="W218" i="22"/>
  <c r="X218" i="22" s="1"/>
  <c r="W217" i="22"/>
  <c r="X217" i="22" s="1"/>
  <c r="W216" i="22"/>
  <c r="X216" i="22" s="1"/>
  <c r="W215" i="22"/>
  <c r="X215" i="22" s="1"/>
  <c r="W214" i="22"/>
  <c r="X214" i="22" s="1"/>
  <c r="W213" i="22"/>
  <c r="X213" i="22" s="1"/>
  <c r="W212" i="22"/>
  <c r="X212" i="22" s="1"/>
  <c r="W211" i="22"/>
  <c r="X211" i="22" s="1"/>
  <c r="W210" i="22"/>
  <c r="X210" i="22" s="1"/>
  <c r="W209" i="22"/>
  <c r="X209" i="22" s="1"/>
  <c r="W208" i="22"/>
  <c r="X208" i="22" s="1"/>
  <c r="W207" i="22"/>
  <c r="X207" i="22" s="1"/>
  <c r="W206" i="22"/>
  <c r="X206" i="22" s="1"/>
  <c r="W205" i="22"/>
  <c r="X205" i="22" s="1"/>
  <c r="W204" i="22"/>
  <c r="X204" i="22" s="1"/>
  <c r="W203" i="22"/>
  <c r="X203" i="22" s="1"/>
  <c r="W202" i="22"/>
  <c r="X202" i="22" s="1"/>
  <c r="W201" i="22"/>
  <c r="X201" i="22" s="1"/>
  <c r="W200" i="22"/>
  <c r="X200" i="22" s="1"/>
  <c r="W199" i="22"/>
  <c r="X199" i="22" s="1"/>
  <c r="W198" i="22"/>
  <c r="X198" i="22" s="1"/>
  <c r="W197" i="22"/>
  <c r="X197" i="22" s="1"/>
  <c r="W196" i="22"/>
  <c r="X196" i="22" s="1"/>
  <c r="W195" i="22"/>
  <c r="X195" i="22" s="1"/>
  <c r="W194" i="22"/>
  <c r="X194" i="22" s="1"/>
  <c r="W193" i="22"/>
  <c r="X193" i="22" s="1"/>
  <c r="W192" i="22"/>
  <c r="X192" i="22" s="1"/>
  <c r="W191" i="22"/>
  <c r="X191" i="22" s="1"/>
  <c r="W190" i="22"/>
  <c r="X190" i="22" s="1"/>
  <c r="W189" i="22"/>
  <c r="X189" i="22" s="1"/>
  <c r="W188" i="22"/>
  <c r="X188" i="22" s="1"/>
  <c r="W187" i="22"/>
  <c r="X187" i="22" s="1"/>
  <c r="W186" i="22"/>
  <c r="X186" i="22" s="1"/>
  <c r="W185" i="22"/>
  <c r="X185" i="22" s="1"/>
  <c r="W184" i="22"/>
  <c r="X184" i="22" s="1"/>
  <c r="W183" i="22"/>
  <c r="X183" i="22" s="1"/>
  <c r="W182" i="22"/>
  <c r="X182" i="22" s="1"/>
  <c r="W181" i="22"/>
  <c r="X181" i="22" s="1"/>
  <c r="W180" i="22"/>
  <c r="X180" i="22" s="1"/>
  <c r="W179" i="22"/>
  <c r="X179" i="22" s="1"/>
  <c r="W178" i="22"/>
  <c r="X178" i="22" s="1"/>
  <c r="W177" i="22"/>
  <c r="X177" i="22" s="1"/>
  <c r="W176" i="22"/>
  <c r="X176" i="22" s="1"/>
  <c r="W175" i="22"/>
  <c r="X175" i="22" s="1"/>
  <c r="W174" i="22"/>
  <c r="X174" i="22" s="1"/>
  <c r="W173" i="22"/>
  <c r="X173" i="22" s="1"/>
  <c r="W172" i="22"/>
  <c r="X172" i="22" s="1"/>
  <c r="W171" i="22"/>
  <c r="X171" i="22" s="1"/>
  <c r="W170" i="22"/>
  <c r="X170" i="22" s="1"/>
  <c r="W169" i="22"/>
  <c r="X169" i="22" s="1"/>
  <c r="W168" i="22"/>
  <c r="X168" i="22" s="1"/>
  <c r="W167" i="22"/>
  <c r="X167" i="22" s="1"/>
  <c r="W166" i="22"/>
  <c r="X166" i="22" s="1"/>
  <c r="W165" i="22"/>
  <c r="X165" i="22" s="1"/>
  <c r="W164" i="22"/>
  <c r="X164" i="22" s="1"/>
  <c r="W163" i="22"/>
  <c r="X163" i="22" s="1"/>
  <c r="W162" i="22"/>
  <c r="X162" i="22" s="1"/>
  <c r="W161" i="22"/>
  <c r="X161" i="22" s="1"/>
  <c r="W160" i="22"/>
  <c r="X160" i="22" s="1"/>
  <c r="W159" i="22"/>
  <c r="X159" i="22" s="1"/>
  <c r="W158" i="22"/>
  <c r="X158" i="22" s="1"/>
  <c r="W157" i="22"/>
  <c r="X157" i="22" s="1"/>
  <c r="W156" i="22"/>
  <c r="X156" i="22" s="1"/>
  <c r="W155" i="22"/>
  <c r="X155" i="22" s="1"/>
  <c r="W154" i="22"/>
  <c r="X154" i="22" s="1"/>
  <c r="W153" i="22"/>
  <c r="X153" i="22" s="1"/>
  <c r="W152" i="22"/>
  <c r="X152" i="22" s="1"/>
  <c r="W151" i="22"/>
  <c r="X151" i="22" s="1"/>
  <c r="W150" i="22"/>
  <c r="X150" i="22" s="1"/>
  <c r="W149" i="22"/>
  <c r="X149" i="22" s="1"/>
  <c r="W148" i="22"/>
  <c r="X148" i="22" s="1"/>
  <c r="W147" i="22"/>
  <c r="X147" i="22" s="1"/>
  <c r="W146" i="22"/>
  <c r="X146" i="22" s="1"/>
  <c r="W145" i="22"/>
  <c r="X145" i="22" s="1"/>
  <c r="W144" i="22"/>
  <c r="X144" i="22" s="1"/>
  <c r="W143" i="22"/>
  <c r="X143" i="22" s="1"/>
  <c r="W142" i="22"/>
  <c r="X142" i="22" s="1"/>
  <c r="W141" i="22"/>
  <c r="X141" i="22" s="1"/>
  <c r="W140" i="22"/>
  <c r="X140" i="22" s="1"/>
  <c r="W139" i="22"/>
  <c r="X139" i="22" s="1"/>
  <c r="W138" i="22"/>
  <c r="X138" i="22" s="1"/>
  <c r="W137" i="22"/>
  <c r="X137" i="22" s="1"/>
  <c r="W136" i="22"/>
  <c r="X136" i="22" s="1"/>
  <c r="W135" i="22"/>
  <c r="X135" i="22" s="1"/>
  <c r="W134" i="22"/>
  <c r="X134" i="22" s="1"/>
  <c r="W133" i="22"/>
  <c r="X133" i="22" s="1"/>
  <c r="W132" i="22"/>
  <c r="X132" i="22" s="1"/>
  <c r="W131" i="22"/>
  <c r="X131" i="22" s="1"/>
  <c r="W130" i="22"/>
  <c r="X130" i="22" s="1"/>
  <c r="W129" i="22"/>
  <c r="X129" i="22" s="1"/>
  <c r="W128" i="22"/>
  <c r="X128" i="22" s="1"/>
  <c r="W127" i="22"/>
  <c r="X127" i="22" s="1"/>
  <c r="W126" i="22"/>
  <c r="X126" i="22" s="1"/>
  <c r="W125" i="22"/>
  <c r="X125" i="22" s="1"/>
  <c r="W124" i="22"/>
  <c r="X124" i="22" s="1"/>
  <c r="W123" i="22"/>
  <c r="X123" i="22" s="1"/>
  <c r="W122" i="22"/>
  <c r="X122" i="22" s="1"/>
  <c r="W121" i="22"/>
  <c r="X121" i="22" s="1"/>
  <c r="W120" i="22"/>
  <c r="X120" i="22" s="1"/>
  <c r="W119" i="22"/>
  <c r="X119" i="22" s="1"/>
  <c r="W118" i="22"/>
  <c r="X118" i="22" s="1"/>
  <c r="W117" i="22"/>
  <c r="X117" i="22" s="1"/>
  <c r="W116" i="22"/>
  <c r="X116" i="22" s="1"/>
  <c r="W115" i="22"/>
  <c r="X115" i="22" s="1"/>
  <c r="W114" i="22"/>
  <c r="X114" i="22" s="1"/>
  <c r="W113" i="22"/>
  <c r="X113" i="22" s="1"/>
  <c r="W112" i="22"/>
  <c r="X112" i="22" s="1"/>
  <c r="W111" i="22"/>
  <c r="X111" i="22" s="1"/>
  <c r="W110" i="22"/>
  <c r="X110" i="22" s="1"/>
  <c r="W109" i="22"/>
  <c r="X109" i="22" s="1"/>
  <c r="W108" i="22"/>
  <c r="X108" i="22" s="1"/>
  <c r="W107" i="22"/>
  <c r="X107" i="22" s="1"/>
  <c r="W106" i="22"/>
  <c r="X106" i="22" s="1"/>
  <c r="W105" i="22"/>
  <c r="X105" i="22" s="1"/>
  <c r="W104" i="22"/>
  <c r="X104" i="22" s="1"/>
  <c r="W103" i="22"/>
  <c r="X103" i="22" s="1"/>
  <c r="W102" i="22"/>
  <c r="X102" i="22" s="1"/>
  <c r="W101" i="22"/>
  <c r="X101" i="22" s="1"/>
  <c r="W100" i="22"/>
  <c r="X100" i="22" s="1"/>
  <c r="W99" i="22"/>
  <c r="X99" i="22" s="1"/>
  <c r="W98" i="22"/>
  <c r="X98" i="22" s="1"/>
  <c r="W97" i="22"/>
  <c r="X97" i="22" s="1"/>
  <c r="W96" i="22"/>
  <c r="X96" i="22" s="1"/>
  <c r="W95" i="22"/>
  <c r="X95" i="22" s="1"/>
  <c r="W94" i="22"/>
  <c r="X94" i="22" s="1"/>
  <c r="W93" i="22"/>
  <c r="X93" i="22" s="1"/>
  <c r="W92" i="22"/>
  <c r="X92" i="22" s="1"/>
  <c r="W91" i="22"/>
  <c r="X91" i="22" s="1"/>
  <c r="W90" i="22"/>
  <c r="X90" i="22" s="1"/>
  <c r="W89" i="22"/>
  <c r="X89" i="22" s="1"/>
  <c r="W88" i="22"/>
  <c r="X88" i="22" s="1"/>
  <c r="W87" i="22"/>
  <c r="X87" i="22" s="1"/>
  <c r="W86" i="22"/>
  <c r="X86" i="22" s="1"/>
  <c r="W85" i="22"/>
  <c r="X85" i="22" s="1"/>
  <c r="W84" i="22"/>
  <c r="X84" i="22" s="1"/>
  <c r="W83" i="22"/>
  <c r="X83" i="22" s="1"/>
  <c r="W82" i="22"/>
  <c r="X82" i="22" s="1"/>
  <c r="W81" i="22"/>
  <c r="X81" i="22" s="1"/>
  <c r="W80" i="22"/>
  <c r="X80" i="22" s="1"/>
  <c r="W79" i="22"/>
  <c r="X79" i="22" s="1"/>
  <c r="W78" i="22"/>
  <c r="X78" i="22" s="1"/>
  <c r="W77" i="22"/>
  <c r="X77" i="22" s="1"/>
  <c r="W76" i="22"/>
  <c r="X76" i="22" s="1"/>
  <c r="W75" i="22"/>
  <c r="X75" i="22" s="1"/>
  <c r="W74" i="22"/>
  <c r="X74" i="22" s="1"/>
  <c r="W73" i="22"/>
  <c r="X73" i="22" s="1"/>
  <c r="W72" i="22"/>
  <c r="X72" i="22" s="1"/>
  <c r="W71" i="22"/>
  <c r="X71" i="22" s="1"/>
  <c r="W70" i="22"/>
  <c r="X70" i="22" s="1"/>
  <c r="W69" i="22"/>
  <c r="X69" i="22" s="1"/>
  <c r="W68" i="22"/>
  <c r="X68" i="22" s="1"/>
  <c r="W67" i="22"/>
  <c r="X67" i="22" s="1"/>
  <c r="W66" i="22"/>
  <c r="X66" i="22" s="1"/>
  <c r="W65" i="22"/>
  <c r="X65" i="22" s="1"/>
  <c r="W64" i="22"/>
  <c r="X64" i="22" s="1"/>
  <c r="W63" i="22"/>
  <c r="X63" i="22" s="1"/>
  <c r="W62" i="22"/>
  <c r="X62" i="22" s="1"/>
  <c r="W61" i="22"/>
  <c r="X61" i="22" s="1"/>
  <c r="W60" i="22"/>
  <c r="X60" i="22" s="1"/>
  <c r="W59" i="22"/>
  <c r="X59" i="22" s="1"/>
  <c r="W58" i="22"/>
  <c r="X58" i="22" s="1"/>
  <c r="W57" i="22"/>
  <c r="X57" i="22" s="1"/>
  <c r="W56" i="22"/>
  <c r="X56" i="22" s="1"/>
  <c r="W55" i="22"/>
  <c r="X55" i="22" s="1"/>
  <c r="T29" i="22"/>
  <c r="S29" i="22"/>
  <c r="R29" i="22"/>
  <c r="Q29" i="22"/>
  <c r="P29" i="22"/>
  <c r="O29" i="22"/>
  <c r="N29" i="22"/>
  <c r="M29" i="22"/>
  <c r="L29" i="22"/>
  <c r="K29" i="22"/>
  <c r="J29" i="22"/>
  <c r="I29" i="22"/>
  <c r="H29" i="22"/>
  <c r="G29" i="22"/>
  <c r="D23" i="22"/>
  <c r="E23" i="22" s="1"/>
  <c r="D22" i="22"/>
  <c r="E22" i="22" s="1"/>
  <c r="D170" i="21" s="1"/>
  <c r="D21" i="22"/>
  <c r="C169" i="21" s="1"/>
  <c r="D20" i="22"/>
  <c r="E20" i="22" s="1"/>
  <c r="D168" i="21" s="1"/>
  <c r="D19" i="22"/>
  <c r="C167" i="21" s="1"/>
  <c r="D18" i="22"/>
  <c r="E18" i="22" s="1"/>
  <c r="D166" i="21" s="1"/>
  <c r="D17" i="22"/>
  <c r="C165" i="21" s="1"/>
  <c r="D16" i="22"/>
  <c r="E16" i="22" s="1"/>
  <c r="D164" i="21" s="1"/>
  <c r="D15" i="22"/>
  <c r="C163" i="21" s="1"/>
  <c r="D14" i="22"/>
  <c r="E14" i="22" s="1"/>
  <c r="D162" i="21" s="1"/>
  <c r="D13" i="22"/>
  <c r="C161" i="21" s="1"/>
  <c r="D12" i="22"/>
  <c r="E12" i="22" s="1"/>
  <c r="D160" i="21" s="1"/>
  <c r="D11" i="22"/>
  <c r="E11" i="22" s="1"/>
  <c r="D159" i="21" s="1"/>
  <c r="D141" i="21"/>
  <c r="L18" i="24" s="1"/>
  <c r="D142" i="21"/>
  <c r="L19" i="24" s="1"/>
  <c r="D143" i="21"/>
  <c r="L20" i="24" s="1"/>
  <c r="D144" i="21"/>
  <c r="L21" i="24" s="1"/>
  <c r="D145" i="21"/>
  <c r="L22" i="24" s="1"/>
  <c r="D146" i="21"/>
  <c r="L23" i="24" s="1"/>
  <c r="D147" i="21"/>
  <c r="L24" i="24" s="1"/>
  <c r="D148" i="21"/>
  <c r="L25" i="24" s="1"/>
  <c r="D149" i="21"/>
  <c r="L26" i="24" s="1"/>
  <c r="D150" i="21"/>
  <c r="L27" i="24" s="1"/>
  <c r="D151" i="21"/>
  <c r="L28" i="24" s="1"/>
  <c r="D140" i="21"/>
  <c r="L17" i="24" s="1"/>
  <c r="D122" i="21"/>
  <c r="G18" i="24" s="1"/>
  <c r="D123" i="21"/>
  <c r="G19" i="24" s="1"/>
  <c r="D124" i="21"/>
  <c r="G20" i="24" s="1"/>
  <c r="D125" i="21"/>
  <c r="G21" i="24" s="1"/>
  <c r="D126" i="21"/>
  <c r="G22" i="24" s="1"/>
  <c r="D127" i="21"/>
  <c r="G23" i="24" s="1"/>
  <c r="D128" i="21"/>
  <c r="G24" i="24" s="1"/>
  <c r="D129" i="21"/>
  <c r="G25" i="24" s="1"/>
  <c r="D130" i="21"/>
  <c r="G26" i="24" s="1"/>
  <c r="D131" i="21"/>
  <c r="G27" i="24" s="1"/>
  <c r="D132" i="21"/>
  <c r="G28" i="24" s="1"/>
  <c r="D121" i="21"/>
  <c r="G17" i="24" s="1"/>
  <c r="D103" i="21"/>
  <c r="K18" i="24" s="1"/>
  <c r="D104" i="21"/>
  <c r="K19" i="24" s="1"/>
  <c r="D105" i="21"/>
  <c r="K20" i="24" s="1"/>
  <c r="D106" i="21"/>
  <c r="K21" i="24" s="1"/>
  <c r="D107" i="21"/>
  <c r="K22" i="24" s="1"/>
  <c r="D108" i="21"/>
  <c r="K23" i="24" s="1"/>
  <c r="D109" i="21"/>
  <c r="K24" i="24" s="1"/>
  <c r="D110" i="21"/>
  <c r="K25" i="24" s="1"/>
  <c r="D111" i="21"/>
  <c r="K26" i="24" s="1"/>
  <c r="D112" i="21"/>
  <c r="K27" i="24" s="1"/>
  <c r="D113" i="21"/>
  <c r="K28" i="24" s="1"/>
  <c r="D102" i="21"/>
  <c r="K17" i="24" s="1"/>
  <c r="T29" i="23" l="1"/>
  <c r="W55" i="23"/>
  <c r="X55" i="23" s="1"/>
  <c r="W64" i="23"/>
  <c r="X64" i="23" s="1"/>
  <c r="W89" i="23"/>
  <c r="X89" i="23" s="1"/>
  <c r="W114" i="23"/>
  <c r="X114" i="23" s="1"/>
  <c r="W123" i="23"/>
  <c r="X123" i="23" s="1"/>
  <c r="W163" i="23"/>
  <c r="X163" i="23" s="1"/>
  <c r="W172" i="23"/>
  <c r="X172" i="23" s="1"/>
  <c r="W197" i="23"/>
  <c r="X197" i="23" s="1"/>
  <c r="W222" i="23"/>
  <c r="X222" i="23" s="1"/>
  <c r="W231" i="23"/>
  <c r="X231" i="23" s="1"/>
  <c r="W247" i="23"/>
  <c r="X247" i="23" s="1"/>
  <c r="W256" i="23"/>
  <c r="X256" i="23" s="1"/>
  <c r="W264" i="23"/>
  <c r="X264" i="23" s="1"/>
  <c r="W272" i="23"/>
  <c r="X272" i="23" s="1"/>
  <c r="W280" i="23"/>
  <c r="X280" i="23" s="1"/>
  <c r="W295" i="23"/>
  <c r="X295" i="23" s="1"/>
  <c r="W318" i="23"/>
  <c r="X318" i="23" s="1"/>
  <c r="W326" i="23"/>
  <c r="X326" i="23" s="1"/>
  <c r="W334" i="23"/>
  <c r="X334" i="23" s="1"/>
  <c r="W150" i="23"/>
  <c r="X150" i="23" s="1"/>
  <c r="W282" i="23"/>
  <c r="X282" i="23" s="1"/>
  <c r="W336" i="23"/>
  <c r="X336" i="23" s="1"/>
  <c r="W67" i="23"/>
  <c r="X67" i="23" s="1"/>
  <c r="W151" i="23"/>
  <c r="X151" i="23" s="1"/>
  <c r="W209" i="23"/>
  <c r="X209" i="23" s="1"/>
  <c r="W260" i="23"/>
  <c r="X260" i="23" s="1"/>
  <c r="W313" i="23"/>
  <c r="X313" i="23" s="1"/>
  <c r="W93" i="23"/>
  <c r="X93" i="23" s="1"/>
  <c r="W160" i="23"/>
  <c r="X160" i="23" s="1"/>
  <c r="W252" i="23"/>
  <c r="X252" i="23" s="1"/>
  <c r="W86" i="23"/>
  <c r="X86" i="23" s="1"/>
  <c r="W153" i="23"/>
  <c r="X153" i="23" s="1"/>
  <c r="W210" i="23"/>
  <c r="X210" i="23" s="1"/>
  <c r="W269" i="23"/>
  <c r="X269" i="23" s="1"/>
  <c r="W186" i="23"/>
  <c r="X186" i="23" s="1"/>
  <c r="W262" i="23"/>
  <c r="X262" i="23" s="1"/>
  <c r="W316" i="23"/>
  <c r="X316" i="23" s="1"/>
  <c r="W56" i="23"/>
  <c r="X56" i="23" s="1"/>
  <c r="W65" i="23"/>
  <c r="X65" i="23" s="1"/>
  <c r="W73" i="23"/>
  <c r="X73" i="23" s="1"/>
  <c r="W82" i="23"/>
  <c r="X82" i="23" s="1"/>
  <c r="W97" i="23"/>
  <c r="X97" i="23" s="1"/>
  <c r="W106" i="23"/>
  <c r="X106" i="23" s="1"/>
  <c r="W115" i="23"/>
  <c r="X115" i="23" s="1"/>
  <c r="W131" i="23"/>
  <c r="X131" i="23" s="1"/>
  <c r="W139" i="23"/>
  <c r="X139" i="23" s="1"/>
  <c r="W148" i="23"/>
  <c r="X148" i="23" s="1"/>
  <c r="W156" i="23"/>
  <c r="X156" i="23" s="1"/>
  <c r="W164" i="23"/>
  <c r="X164" i="23" s="1"/>
  <c r="W173" i="23"/>
  <c r="X173" i="23" s="1"/>
  <c r="W181" i="23"/>
  <c r="X181" i="23" s="1"/>
  <c r="W190" i="23"/>
  <c r="X190" i="23" s="1"/>
  <c r="W205" i="23"/>
  <c r="X205" i="23" s="1"/>
  <c r="W214" i="23"/>
  <c r="X214" i="23" s="1"/>
  <c r="W223" i="23"/>
  <c r="X223" i="23" s="1"/>
  <c r="W239" i="23"/>
  <c r="X239" i="23" s="1"/>
  <c r="W248" i="23"/>
  <c r="X248" i="23" s="1"/>
  <c r="W265" i="23"/>
  <c r="X265" i="23" s="1"/>
  <c r="W273" i="23"/>
  <c r="X273" i="23" s="1"/>
  <c r="W288" i="23"/>
  <c r="X288" i="23" s="1"/>
  <c r="W296" i="23"/>
  <c r="X296" i="23" s="1"/>
  <c r="W304" i="23"/>
  <c r="X304" i="23" s="1"/>
  <c r="W311" i="23"/>
  <c r="X311" i="23" s="1"/>
  <c r="W327" i="23"/>
  <c r="X327" i="23" s="1"/>
  <c r="W342" i="23"/>
  <c r="X342" i="23" s="1"/>
  <c r="W349" i="23"/>
  <c r="X349" i="23" s="1"/>
  <c r="W100" i="23"/>
  <c r="X100" i="23" s="1"/>
  <c r="W233" i="23"/>
  <c r="X233" i="23" s="1"/>
  <c r="W84" i="23"/>
  <c r="X84" i="23" s="1"/>
  <c r="W101" i="23"/>
  <c r="X101" i="23" s="1"/>
  <c r="W133" i="23"/>
  <c r="X133" i="23" s="1"/>
  <c r="W184" i="23"/>
  <c r="X184" i="23" s="1"/>
  <c r="W268" i="23"/>
  <c r="X268" i="23" s="1"/>
  <c r="W306" i="23"/>
  <c r="X306" i="23" s="1"/>
  <c r="W134" i="23"/>
  <c r="X134" i="23" s="1"/>
  <c r="W218" i="23"/>
  <c r="X218" i="23" s="1"/>
  <c r="W314" i="23"/>
  <c r="X314" i="23" s="1"/>
  <c r="W77" i="23"/>
  <c r="X77" i="23" s="1"/>
  <c r="W135" i="23"/>
  <c r="X135" i="23" s="1"/>
  <c r="W194" i="23"/>
  <c r="X194" i="23" s="1"/>
  <c r="W243" i="23"/>
  <c r="X243" i="23" s="1"/>
  <c r="W307" i="23"/>
  <c r="X307" i="23" s="1"/>
  <c r="W87" i="23"/>
  <c r="X87" i="23" s="1"/>
  <c r="W195" i="23"/>
  <c r="X195" i="23" s="1"/>
  <c r="W79" i="23"/>
  <c r="X79" i="23" s="1"/>
  <c r="W57" i="23"/>
  <c r="X57" i="23" s="1"/>
  <c r="W74" i="23"/>
  <c r="X74" i="23" s="1"/>
  <c r="W90" i="23"/>
  <c r="X90" i="23" s="1"/>
  <c r="W98" i="23"/>
  <c r="X98" i="23" s="1"/>
  <c r="W107" i="23"/>
  <c r="X107" i="23" s="1"/>
  <c r="W116" i="23"/>
  <c r="X116" i="23" s="1"/>
  <c r="W124" i="23"/>
  <c r="X124" i="23" s="1"/>
  <c r="W140" i="23"/>
  <c r="X140" i="23" s="1"/>
  <c r="W157" i="23"/>
  <c r="X157" i="23" s="1"/>
  <c r="W165" i="23"/>
  <c r="X165" i="23" s="1"/>
  <c r="W182" i="23"/>
  <c r="X182" i="23" s="1"/>
  <c r="W198" i="23"/>
  <c r="X198" i="23" s="1"/>
  <c r="W206" i="23"/>
  <c r="X206" i="23" s="1"/>
  <c r="W215" i="23"/>
  <c r="X215" i="23" s="1"/>
  <c r="W224" i="23"/>
  <c r="X224" i="23" s="1"/>
  <c r="W232" i="23"/>
  <c r="X232" i="23" s="1"/>
  <c r="W249" i="23"/>
  <c r="X249" i="23" s="1"/>
  <c r="W257" i="23"/>
  <c r="X257" i="23" s="1"/>
  <c r="W266" i="23"/>
  <c r="X266" i="23" s="1"/>
  <c r="W281" i="23"/>
  <c r="X281" i="23" s="1"/>
  <c r="W297" i="23"/>
  <c r="X297" i="23" s="1"/>
  <c r="W319" i="23"/>
  <c r="X319" i="23" s="1"/>
  <c r="W335" i="23"/>
  <c r="X335" i="23" s="1"/>
  <c r="W350" i="23"/>
  <c r="X350" i="23" s="1"/>
  <c r="W125" i="23"/>
  <c r="X125" i="23" s="1"/>
  <c r="W199" i="23"/>
  <c r="X199" i="23" s="1"/>
  <c r="W259" i="23"/>
  <c r="X259" i="23" s="1"/>
  <c r="W344" i="23"/>
  <c r="X344" i="23" s="1"/>
  <c r="W76" i="23"/>
  <c r="X76" i="23" s="1"/>
  <c r="W118" i="23"/>
  <c r="X118" i="23" s="1"/>
  <c r="W192" i="23"/>
  <c r="X192" i="23" s="1"/>
  <c r="W226" i="23"/>
  <c r="X226" i="23" s="1"/>
  <c r="W329" i="23"/>
  <c r="X329" i="23" s="1"/>
  <c r="W85" i="23"/>
  <c r="X85" i="23" s="1"/>
  <c r="W201" i="23"/>
  <c r="X201" i="23" s="1"/>
  <c r="W261" i="23"/>
  <c r="X261" i="23" s="1"/>
  <c r="W338" i="23"/>
  <c r="X338" i="23" s="1"/>
  <c r="W94" i="23"/>
  <c r="X94" i="23" s="1"/>
  <c r="W168" i="23"/>
  <c r="X168" i="23" s="1"/>
  <c r="W219" i="23"/>
  <c r="X219" i="23" s="1"/>
  <c r="W276" i="23"/>
  <c r="X276" i="23" s="1"/>
  <c r="W339" i="23"/>
  <c r="X339" i="23" s="1"/>
  <c r="W161" i="23"/>
  <c r="X161" i="23" s="1"/>
  <c r="W235" i="23"/>
  <c r="X235" i="23" s="1"/>
  <c r="W300" i="23"/>
  <c r="X300" i="23" s="1"/>
  <c r="W95" i="23"/>
  <c r="X95" i="23" s="1"/>
  <c r="W58" i="23"/>
  <c r="X58" i="23" s="1"/>
  <c r="W66" i="23"/>
  <c r="X66" i="23" s="1"/>
  <c r="W75" i="23"/>
  <c r="X75" i="23" s="1"/>
  <c r="W83" i="23"/>
  <c r="X83" i="23" s="1"/>
  <c r="W99" i="23"/>
  <c r="X99" i="23" s="1"/>
  <c r="W108" i="23"/>
  <c r="X108" i="23" s="1"/>
  <c r="W117" i="23"/>
  <c r="X117" i="23" s="1"/>
  <c r="W132" i="23"/>
  <c r="X132" i="23" s="1"/>
  <c r="W141" i="23"/>
  <c r="X141" i="23" s="1"/>
  <c r="W149" i="23"/>
  <c r="X149" i="23" s="1"/>
  <c r="W158" i="23"/>
  <c r="X158" i="23" s="1"/>
  <c r="W166" i="23"/>
  <c r="X166" i="23" s="1"/>
  <c r="W174" i="23"/>
  <c r="X174" i="23" s="1"/>
  <c r="W183" i="23"/>
  <c r="X183" i="23" s="1"/>
  <c r="W191" i="23"/>
  <c r="X191" i="23" s="1"/>
  <c r="W207" i="23"/>
  <c r="X207" i="23" s="1"/>
  <c r="W216" i="23"/>
  <c r="X216" i="23" s="1"/>
  <c r="W225" i="23"/>
  <c r="X225" i="23" s="1"/>
  <c r="W240" i="23"/>
  <c r="X240" i="23" s="1"/>
  <c r="W258" i="23"/>
  <c r="X258" i="23" s="1"/>
  <c r="W267" i="23"/>
  <c r="X267" i="23" s="1"/>
  <c r="W274" i="23"/>
  <c r="X274" i="23" s="1"/>
  <c r="W289" i="23"/>
  <c r="X289" i="23" s="1"/>
  <c r="W305" i="23"/>
  <c r="X305" i="23" s="1"/>
  <c r="W312" i="23"/>
  <c r="X312" i="23" s="1"/>
  <c r="W320" i="23"/>
  <c r="X320" i="23" s="1"/>
  <c r="W328" i="23"/>
  <c r="X328" i="23" s="1"/>
  <c r="W343" i="23"/>
  <c r="X343" i="23" s="1"/>
  <c r="W159" i="23"/>
  <c r="X159" i="23" s="1"/>
  <c r="W208" i="23"/>
  <c r="X208" i="23" s="1"/>
  <c r="W250" i="23"/>
  <c r="X250" i="23" s="1"/>
  <c r="W290" i="23"/>
  <c r="X290" i="23" s="1"/>
  <c r="W321" i="23"/>
  <c r="X321" i="23" s="1"/>
  <c r="W59" i="23"/>
  <c r="X59" i="23" s="1"/>
  <c r="W109" i="23"/>
  <c r="X109" i="23" s="1"/>
  <c r="W142" i="23"/>
  <c r="X142" i="23" s="1"/>
  <c r="W175" i="23"/>
  <c r="X175" i="23" s="1"/>
  <c r="W200" i="23"/>
  <c r="X200" i="23" s="1"/>
  <c r="W241" i="23"/>
  <c r="X241" i="23" s="1"/>
  <c r="W275" i="23"/>
  <c r="X275" i="23" s="1"/>
  <c r="W337" i="23"/>
  <c r="X337" i="23" s="1"/>
  <c r="W110" i="23"/>
  <c r="X110" i="23" s="1"/>
  <c r="W143" i="23"/>
  <c r="X143" i="23" s="1"/>
  <c r="W193" i="23"/>
  <c r="X193" i="23" s="1"/>
  <c r="W234" i="23"/>
  <c r="X234" i="23" s="1"/>
  <c r="W283" i="23"/>
  <c r="X283" i="23" s="1"/>
  <c r="W322" i="23"/>
  <c r="X322" i="23" s="1"/>
  <c r="W60" i="23"/>
  <c r="X60" i="23" s="1"/>
  <c r="W102" i="23"/>
  <c r="X102" i="23" s="1"/>
  <c r="W119" i="23"/>
  <c r="X119" i="23" s="1"/>
  <c r="W185" i="23"/>
  <c r="X185" i="23" s="1"/>
  <c r="W227" i="23"/>
  <c r="X227" i="23" s="1"/>
  <c r="W292" i="23"/>
  <c r="X292" i="23" s="1"/>
  <c r="W315" i="23"/>
  <c r="X315" i="23" s="1"/>
  <c r="W127" i="23"/>
  <c r="X127" i="23" s="1"/>
  <c r="W253" i="23"/>
  <c r="X253" i="23" s="1"/>
  <c r="W285" i="23"/>
  <c r="X285" i="23" s="1"/>
  <c r="W331" i="23"/>
  <c r="X331" i="23" s="1"/>
  <c r="W70" i="23"/>
  <c r="X70" i="23" s="1"/>
  <c r="W112" i="23"/>
  <c r="X112" i="23" s="1"/>
  <c r="W91" i="23"/>
  <c r="X91" i="23" s="1"/>
  <c r="W298" i="23"/>
  <c r="X298" i="23" s="1"/>
  <c r="W92" i="23"/>
  <c r="X92" i="23" s="1"/>
  <c r="W167" i="23"/>
  <c r="X167" i="23" s="1"/>
  <c r="W217" i="23"/>
  <c r="X217" i="23" s="1"/>
  <c r="W251" i="23"/>
  <c r="X251" i="23" s="1"/>
  <c r="W291" i="23"/>
  <c r="X291" i="23" s="1"/>
  <c r="W345" i="23"/>
  <c r="X345" i="23" s="1"/>
  <c r="W68" i="23"/>
  <c r="X68" i="23" s="1"/>
  <c r="W126" i="23"/>
  <c r="X126" i="23" s="1"/>
  <c r="W152" i="23"/>
  <c r="X152" i="23" s="1"/>
  <c r="W176" i="23"/>
  <c r="X176" i="23" s="1"/>
  <c r="W242" i="23"/>
  <c r="X242" i="23" s="1"/>
  <c r="W299" i="23"/>
  <c r="X299" i="23" s="1"/>
  <c r="W330" i="23"/>
  <c r="X330" i="23" s="1"/>
  <c r="W69" i="23"/>
  <c r="X69" i="23" s="1"/>
  <c r="W111" i="23"/>
  <c r="X111" i="23" s="1"/>
  <c r="W144" i="23"/>
  <c r="X144" i="23" s="1"/>
  <c r="W177" i="23"/>
  <c r="X177" i="23" s="1"/>
  <c r="W202" i="23"/>
  <c r="X202" i="23" s="1"/>
  <c r="W284" i="23"/>
  <c r="X284" i="23" s="1"/>
  <c r="W323" i="23"/>
  <c r="X323" i="23" s="1"/>
  <c r="W346" i="23"/>
  <c r="X346" i="23" s="1"/>
  <c r="W78" i="23"/>
  <c r="X78" i="23" s="1"/>
  <c r="W136" i="23"/>
  <c r="X136" i="23" s="1"/>
  <c r="W244" i="23"/>
  <c r="X244" i="23" s="1"/>
  <c r="W308" i="23"/>
  <c r="X308" i="23" s="1"/>
  <c r="W61" i="23"/>
  <c r="X61" i="23" s="1"/>
  <c r="W103" i="23"/>
  <c r="X103" i="23" s="1"/>
  <c r="W120" i="23"/>
  <c r="X120" i="23" s="1"/>
  <c r="W62" i="23"/>
  <c r="X62" i="23" s="1"/>
  <c r="W147" i="23"/>
  <c r="X147" i="23" s="1"/>
  <c r="W180" i="23"/>
  <c r="X180" i="23" s="1"/>
  <c r="W213" i="23"/>
  <c r="X213" i="23" s="1"/>
  <c r="W279" i="23"/>
  <c r="X279" i="23" s="1"/>
  <c r="W310" i="23"/>
  <c r="X310" i="23" s="1"/>
  <c r="W341" i="23"/>
  <c r="X341" i="23" s="1"/>
  <c r="W63" i="23"/>
  <c r="X63" i="23" s="1"/>
  <c r="W113" i="23"/>
  <c r="X113" i="23" s="1"/>
  <c r="W154" i="23"/>
  <c r="X154" i="23" s="1"/>
  <c r="W187" i="23"/>
  <c r="X187" i="23" s="1"/>
  <c r="W220" i="23"/>
  <c r="X220" i="23" s="1"/>
  <c r="W254" i="23"/>
  <c r="X254" i="23" s="1"/>
  <c r="W347" i="23"/>
  <c r="X347" i="23" s="1"/>
  <c r="W278" i="23"/>
  <c r="X278" i="23" s="1"/>
  <c r="W71" i="23"/>
  <c r="X71" i="23" s="1"/>
  <c r="W121" i="23"/>
  <c r="X121" i="23" s="1"/>
  <c r="W188" i="23"/>
  <c r="X188" i="23" s="1"/>
  <c r="W255" i="23"/>
  <c r="X255" i="23" s="1"/>
  <c r="W286" i="23"/>
  <c r="X286" i="23" s="1"/>
  <c r="W317" i="23"/>
  <c r="X317" i="23" s="1"/>
  <c r="W72" i="23"/>
  <c r="X72" i="23" s="1"/>
  <c r="W122" i="23"/>
  <c r="X122" i="23" s="1"/>
  <c r="W155" i="23"/>
  <c r="X155" i="23" s="1"/>
  <c r="W189" i="23"/>
  <c r="X189" i="23" s="1"/>
  <c r="W221" i="23"/>
  <c r="X221" i="23" s="1"/>
  <c r="W287" i="23"/>
  <c r="X287" i="23" s="1"/>
  <c r="W348" i="23"/>
  <c r="X348" i="23" s="1"/>
  <c r="W80" i="23"/>
  <c r="X80" i="23" s="1"/>
  <c r="W128" i="23"/>
  <c r="X128" i="23" s="1"/>
  <c r="W228" i="23"/>
  <c r="X228" i="23" s="1"/>
  <c r="W293" i="23"/>
  <c r="X293" i="23" s="1"/>
  <c r="W324" i="23"/>
  <c r="X324" i="23" s="1"/>
  <c r="W81" i="23"/>
  <c r="X81" i="23" s="1"/>
  <c r="W129" i="23"/>
  <c r="X129" i="23" s="1"/>
  <c r="W162" i="23"/>
  <c r="X162" i="23" s="1"/>
  <c r="W196" i="23"/>
  <c r="X196" i="23" s="1"/>
  <c r="W229" i="23"/>
  <c r="X229" i="23" s="1"/>
  <c r="W263" i="23"/>
  <c r="X263" i="23" s="1"/>
  <c r="W294" i="23"/>
  <c r="X294" i="23" s="1"/>
  <c r="W88" i="23"/>
  <c r="X88" i="23" s="1"/>
  <c r="W130" i="23"/>
  <c r="X130" i="23" s="1"/>
  <c r="W230" i="23"/>
  <c r="X230" i="23" s="1"/>
  <c r="W325" i="23"/>
  <c r="X325" i="23" s="1"/>
  <c r="W137" i="23"/>
  <c r="X137" i="23" s="1"/>
  <c r="W169" i="23"/>
  <c r="X169" i="23" s="1"/>
  <c r="W203" i="23"/>
  <c r="X203" i="23" s="1"/>
  <c r="W236" i="23"/>
  <c r="X236" i="23" s="1"/>
  <c r="W270" i="23"/>
  <c r="X270" i="23" s="1"/>
  <c r="W301" i="23"/>
  <c r="X301" i="23" s="1"/>
  <c r="W332" i="23"/>
  <c r="X332" i="23" s="1"/>
  <c r="W170" i="23"/>
  <c r="X170" i="23" s="1"/>
  <c r="W237" i="23"/>
  <c r="X237" i="23" s="1"/>
  <c r="W302" i="23"/>
  <c r="X302" i="23" s="1"/>
  <c r="W333" i="23"/>
  <c r="X333" i="23" s="1"/>
  <c r="W96" i="23"/>
  <c r="X96" i="23" s="1"/>
  <c r="W138" i="23"/>
  <c r="X138" i="23" s="1"/>
  <c r="W171" i="23"/>
  <c r="X171" i="23" s="1"/>
  <c r="W204" i="23"/>
  <c r="X204" i="23" s="1"/>
  <c r="W238" i="23"/>
  <c r="X238" i="23" s="1"/>
  <c r="W271" i="23"/>
  <c r="X271" i="23" s="1"/>
  <c r="W303" i="23"/>
  <c r="X303" i="23" s="1"/>
  <c r="W104" i="23"/>
  <c r="X104" i="23" s="1"/>
  <c r="W145" i="23"/>
  <c r="X145" i="23" s="1"/>
  <c r="W178" i="23"/>
  <c r="X178" i="23" s="1"/>
  <c r="W211" i="23"/>
  <c r="X211" i="23" s="1"/>
  <c r="W245" i="23"/>
  <c r="X245" i="23" s="1"/>
  <c r="W277" i="23"/>
  <c r="X277" i="23" s="1"/>
  <c r="W309" i="23"/>
  <c r="X309" i="23" s="1"/>
  <c r="W340" i="23"/>
  <c r="X340" i="23" s="1"/>
  <c r="W105" i="23"/>
  <c r="X105" i="23" s="1"/>
  <c r="W146" i="23"/>
  <c r="X146" i="23" s="1"/>
  <c r="W179" i="23"/>
  <c r="X179" i="23" s="1"/>
  <c r="W212" i="23"/>
  <c r="X212" i="23" s="1"/>
  <c r="W246" i="23"/>
  <c r="X246" i="23" s="1"/>
  <c r="H11" i="22"/>
  <c r="G159" i="21" s="1"/>
  <c r="G11" i="22"/>
  <c r="D171" i="21"/>
  <c r="E15" i="22"/>
  <c r="D163" i="21" s="1"/>
  <c r="D14" i="23"/>
  <c r="D19" i="23"/>
  <c r="D22" i="23"/>
  <c r="C171" i="21"/>
  <c r="C170" i="21"/>
  <c r="C168" i="21"/>
  <c r="C166" i="21"/>
  <c r="C164" i="21"/>
  <c r="C162" i="21"/>
  <c r="C160" i="21"/>
  <c r="D13" i="23"/>
  <c r="D23" i="23"/>
  <c r="E13" i="22"/>
  <c r="D161" i="21" s="1"/>
  <c r="D12" i="23"/>
  <c r="D17" i="23"/>
  <c r="D20" i="23"/>
  <c r="C29" i="23"/>
  <c r="C159" i="21"/>
  <c r="D16" i="23"/>
  <c r="D21" i="23"/>
  <c r="E21" i="22"/>
  <c r="D169" i="21" s="1"/>
  <c r="E19" i="22"/>
  <c r="D167" i="21" s="1"/>
  <c r="E17" i="22"/>
  <c r="D165" i="21" s="1"/>
  <c r="D11" i="23"/>
  <c r="D15" i="23"/>
  <c r="D18" i="23"/>
  <c r="F23" i="22" l="1"/>
  <c r="E171" i="21" s="1"/>
  <c r="I29" i="24" s="1"/>
  <c r="E15" i="23"/>
  <c r="C182" i="21"/>
  <c r="C183" i="21"/>
  <c r="E16" i="23"/>
  <c r="E14" i="23"/>
  <c r="C181" i="21"/>
  <c r="F13" i="22"/>
  <c r="E161" i="21" s="1"/>
  <c r="I19" i="24" s="1"/>
  <c r="F21" i="22"/>
  <c r="E169" i="21" s="1"/>
  <c r="I27" i="24" s="1"/>
  <c r="F11" i="22"/>
  <c r="E159" i="21" s="1"/>
  <c r="I17" i="24" s="1"/>
  <c r="F18" i="22"/>
  <c r="E166" i="21" s="1"/>
  <c r="I24" i="24" s="1"/>
  <c r="F159" i="21"/>
  <c r="E11" i="23"/>
  <c r="C178" i="21"/>
  <c r="E20" i="23"/>
  <c r="C187" i="21"/>
  <c r="E17" i="23"/>
  <c r="C184" i="21"/>
  <c r="E23" i="23"/>
  <c r="C190" i="21"/>
  <c r="E22" i="23"/>
  <c r="C189" i="21"/>
  <c r="E18" i="23"/>
  <c r="C185" i="21"/>
  <c r="E21" i="23"/>
  <c r="C188" i="21"/>
  <c r="E12" i="23"/>
  <c r="C179" i="21"/>
  <c r="E13" i="23"/>
  <c r="C180" i="21"/>
  <c r="E19" i="23"/>
  <c r="C186" i="21"/>
  <c r="F19" i="22"/>
  <c r="E167" i="21" s="1"/>
  <c r="I25" i="24" s="1"/>
  <c r="F22" i="22"/>
  <c r="E170" i="21" s="1"/>
  <c r="I28" i="24" s="1"/>
  <c r="F14" i="22"/>
  <c r="E162" i="21" s="1"/>
  <c r="I20" i="24" s="1"/>
  <c r="F20" i="22"/>
  <c r="E168" i="21" s="1"/>
  <c r="I26" i="24" s="1"/>
  <c r="F17" i="22"/>
  <c r="E165" i="21" s="1"/>
  <c r="I23" i="24" s="1"/>
  <c r="F16" i="22"/>
  <c r="E164" i="21" s="1"/>
  <c r="I22" i="24" s="1"/>
  <c r="F12" i="22"/>
  <c r="E160" i="21" s="1"/>
  <c r="I18" i="24" s="1"/>
  <c r="H11" i="23"/>
  <c r="G178" i="21" s="1"/>
  <c r="G11" i="23"/>
  <c r="F178" i="21" s="1"/>
  <c r="F15" i="22"/>
  <c r="E163" i="21" s="1"/>
  <c r="I21" i="24" s="1"/>
  <c r="F23" i="23" l="1"/>
  <c r="E190" i="21" s="1"/>
  <c r="J29" i="24" s="1"/>
  <c r="M29" i="24" s="1"/>
  <c r="D178" i="21"/>
  <c r="D186" i="21"/>
  <c r="D179" i="21"/>
  <c r="D185" i="21"/>
  <c r="D189" i="21"/>
  <c r="D184" i="21"/>
  <c r="D183" i="21"/>
  <c r="D180" i="21"/>
  <c r="D188" i="21"/>
  <c r="D190" i="21"/>
  <c r="D181" i="21"/>
  <c r="D182" i="21"/>
  <c r="D187" i="21"/>
  <c r="F20" i="23"/>
  <c r="E187" i="21" s="1"/>
  <c r="J26" i="24" s="1"/>
  <c r="F18" i="23"/>
  <c r="E185" i="21" s="1"/>
  <c r="J24" i="24" s="1"/>
  <c r="F22" i="23"/>
  <c r="E189" i="21" s="1"/>
  <c r="J28" i="24" s="1"/>
  <c r="F14" i="23"/>
  <c r="E181" i="21" s="1"/>
  <c r="J20" i="24" s="1"/>
  <c r="F21" i="23"/>
  <c r="E188" i="21" s="1"/>
  <c r="J27" i="24" s="1"/>
  <c r="F13" i="23"/>
  <c r="E180" i="21" s="1"/>
  <c r="J19" i="24" s="1"/>
  <c r="F11" i="23"/>
  <c r="E178" i="21" s="1"/>
  <c r="J17" i="24" s="1"/>
  <c r="F19" i="23"/>
  <c r="E186" i="21" s="1"/>
  <c r="J25" i="24" s="1"/>
  <c r="F16" i="23"/>
  <c r="E183" i="21" s="1"/>
  <c r="J22" i="24" s="1"/>
  <c r="F17" i="23"/>
  <c r="E184" i="21" s="1"/>
  <c r="J23" i="24" s="1"/>
  <c r="F15" i="23"/>
  <c r="E182" i="21" s="1"/>
  <c r="J21" i="24" s="1"/>
  <c r="F12" i="23"/>
  <c r="E179" i="21" s="1"/>
  <c r="J18" i="24" s="1"/>
  <c r="F28" i="24" l="1"/>
  <c r="F27" i="24"/>
  <c r="F26" i="24"/>
  <c r="F25" i="24"/>
  <c r="F24" i="24"/>
  <c r="F23" i="24"/>
  <c r="F22" i="24"/>
  <c r="F21" i="24"/>
  <c r="F20" i="24"/>
  <c r="F19" i="24"/>
  <c r="F18" i="24"/>
  <c r="F17" i="24"/>
  <c r="E28" i="24"/>
  <c r="E27" i="24"/>
  <c r="E26" i="24"/>
  <c r="E25" i="24"/>
  <c r="E24" i="24"/>
  <c r="E23" i="24"/>
  <c r="E22" i="24"/>
  <c r="E21" i="24"/>
  <c r="E20" i="24"/>
  <c r="E19" i="24"/>
  <c r="E18" i="24"/>
  <c r="E17" i="24"/>
  <c r="D28" i="24"/>
  <c r="D27" i="24"/>
  <c r="D26" i="24"/>
  <c r="D25" i="24"/>
  <c r="D24" i="24"/>
  <c r="D23" i="24"/>
  <c r="D22" i="24"/>
  <c r="D21" i="24"/>
  <c r="D20" i="24"/>
  <c r="D19" i="24"/>
  <c r="D18" i="24"/>
  <c r="D17" i="24"/>
  <c r="M22" i="24" l="1"/>
  <c r="M26" i="24"/>
  <c r="M25" i="24"/>
  <c r="M27" i="24"/>
  <c r="M18" i="24"/>
  <c r="M20" i="24"/>
  <c r="M28" i="24"/>
  <c r="M24" i="24"/>
  <c r="M23" i="24"/>
  <c r="M19" i="24"/>
  <c r="M21" i="24"/>
  <c r="M17" i="24"/>
  <c r="EW195" i="16" l="1"/>
  <c r="EX195" i="16"/>
  <c r="X4" i="16" l="1"/>
  <c r="X8" i="16"/>
  <c r="X5" i="16"/>
  <c r="Y7" i="16"/>
  <c r="X3" i="16"/>
  <c r="X6" i="16"/>
  <c r="X7" i="16"/>
  <c r="Y3" i="16"/>
  <c r="Y5" i="16"/>
  <c r="Y8" i="16"/>
  <c r="Y6" i="16"/>
  <c r="Y4" i="16"/>
  <c r="C48" i="13" l="1"/>
  <c r="C6" i="13" s="1"/>
  <c r="D48" i="13"/>
  <c r="D6" i="13" s="1"/>
  <c r="E48" i="13"/>
  <c r="E6" i="13" s="1"/>
  <c r="F48" i="13"/>
  <c r="F6" i="13" s="1"/>
  <c r="G48" i="13"/>
  <c r="G6" i="13" s="1"/>
  <c r="H48" i="13"/>
  <c r="H6" i="13" s="1"/>
  <c r="I48" i="13"/>
  <c r="I6" i="13" s="1"/>
  <c r="J48" i="13"/>
  <c r="J6" i="13" s="1"/>
  <c r="K48" i="13"/>
  <c r="K6" i="13" s="1"/>
  <c r="L48" i="13"/>
  <c r="L6" i="13" s="1"/>
  <c r="M48" i="13"/>
  <c r="M6" i="13" s="1"/>
  <c r="N48" i="13"/>
  <c r="N6" i="13" s="1"/>
  <c r="C49" i="13"/>
  <c r="D49" i="13"/>
  <c r="E49" i="13"/>
  <c r="F49" i="13"/>
  <c r="G49" i="13"/>
  <c r="H49" i="13"/>
  <c r="I49" i="13"/>
  <c r="J49" i="13"/>
  <c r="K49" i="13"/>
  <c r="L49" i="13"/>
  <c r="M49" i="13"/>
  <c r="N49" i="13"/>
  <c r="C50" i="13"/>
  <c r="D50" i="13"/>
  <c r="E50" i="13"/>
  <c r="F50" i="13"/>
  <c r="G50" i="13"/>
  <c r="H50" i="13"/>
  <c r="I50" i="13"/>
  <c r="J50" i="13"/>
  <c r="K50" i="13"/>
  <c r="L50" i="13"/>
  <c r="M50" i="13"/>
  <c r="N50" i="13"/>
  <c r="C51" i="13"/>
  <c r="D51" i="13"/>
  <c r="E51" i="13"/>
  <c r="F51" i="13"/>
  <c r="G51" i="13"/>
  <c r="H51" i="13"/>
  <c r="I51" i="13"/>
  <c r="J51" i="13"/>
  <c r="K51" i="13"/>
  <c r="L51" i="13"/>
  <c r="M51" i="13"/>
  <c r="N51" i="13"/>
  <c r="C52" i="13"/>
  <c r="D52" i="13"/>
  <c r="E52" i="13"/>
  <c r="F52" i="13"/>
  <c r="G52" i="13"/>
  <c r="H52" i="13"/>
  <c r="I52" i="13"/>
  <c r="J52" i="13"/>
  <c r="K52" i="13"/>
  <c r="L52" i="13"/>
  <c r="M52" i="13"/>
  <c r="N52" i="13"/>
  <c r="C53" i="13"/>
  <c r="D53" i="13"/>
  <c r="E53" i="13"/>
  <c r="F53" i="13"/>
  <c r="G53" i="13"/>
  <c r="H53" i="13"/>
  <c r="I53" i="13"/>
  <c r="J53" i="13"/>
  <c r="K53" i="13"/>
  <c r="L53" i="13"/>
  <c r="M53" i="13"/>
  <c r="N53" i="13"/>
  <c r="C54" i="13"/>
  <c r="D54" i="13"/>
  <c r="E54" i="13"/>
  <c r="F54" i="13"/>
  <c r="G54" i="13"/>
  <c r="H54" i="13"/>
  <c r="I54" i="13"/>
  <c r="J54" i="13"/>
  <c r="K54" i="13"/>
  <c r="L54" i="13"/>
  <c r="M54" i="13"/>
  <c r="N54" i="13"/>
  <c r="C55" i="13"/>
  <c r="D55" i="13"/>
  <c r="E55" i="13"/>
  <c r="F55" i="13"/>
  <c r="G55" i="13"/>
  <c r="H55" i="13"/>
  <c r="I55" i="13"/>
  <c r="J55" i="13"/>
  <c r="K55" i="13"/>
  <c r="L55" i="13"/>
  <c r="M55" i="13"/>
  <c r="N55" i="13"/>
  <c r="C56" i="13"/>
  <c r="D56" i="13"/>
  <c r="E56" i="13"/>
  <c r="F56" i="13"/>
  <c r="G56" i="13"/>
  <c r="H56" i="13"/>
  <c r="I56" i="13"/>
  <c r="J56" i="13"/>
  <c r="K56" i="13"/>
  <c r="L56" i="13"/>
  <c r="M56" i="13"/>
  <c r="N56" i="13"/>
  <c r="C57" i="13"/>
  <c r="D57" i="13"/>
  <c r="E57" i="13"/>
  <c r="F57" i="13"/>
  <c r="G57" i="13"/>
  <c r="H57" i="13"/>
  <c r="I57" i="13"/>
  <c r="J57" i="13"/>
  <c r="K57" i="13"/>
  <c r="L57" i="13"/>
  <c r="M57" i="13"/>
  <c r="N57" i="13"/>
  <c r="C58" i="13"/>
  <c r="D58" i="13"/>
  <c r="E58" i="13"/>
  <c r="F58" i="13"/>
  <c r="G58" i="13"/>
  <c r="H58" i="13"/>
  <c r="I58" i="13"/>
  <c r="J58" i="13"/>
  <c r="K58" i="13"/>
  <c r="L58" i="13"/>
  <c r="M58" i="13"/>
  <c r="N58" i="13"/>
  <c r="C59" i="13"/>
  <c r="D59" i="13"/>
  <c r="E59" i="13"/>
  <c r="F59" i="13"/>
  <c r="G59" i="13"/>
  <c r="H59" i="13"/>
  <c r="I59" i="13"/>
  <c r="J59" i="13"/>
  <c r="K59" i="13"/>
  <c r="L59" i="13"/>
  <c r="M59" i="13"/>
  <c r="N59" i="13"/>
  <c r="C60" i="13"/>
  <c r="D60" i="13"/>
  <c r="E60" i="13"/>
  <c r="F60" i="13"/>
  <c r="G60" i="13"/>
  <c r="H60" i="13"/>
  <c r="I60" i="13"/>
  <c r="J60" i="13"/>
  <c r="K60" i="13"/>
  <c r="L60" i="13"/>
  <c r="M60" i="13"/>
  <c r="N60" i="13"/>
  <c r="C61" i="13"/>
  <c r="D61" i="13"/>
  <c r="E61" i="13"/>
  <c r="F61" i="13"/>
  <c r="G61" i="13"/>
  <c r="H61" i="13"/>
  <c r="I61" i="13"/>
  <c r="J61" i="13"/>
  <c r="K61" i="13"/>
  <c r="L61" i="13"/>
  <c r="M61" i="13"/>
  <c r="N61" i="13"/>
  <c r="C62" i="13"/>
  <c r="D62" i="13"/>
  <c r="E62" i="13"/>
  <c r="F62" i="13"/>
  <c r="G62" i="13"/>
  <c r="H62" i="13"/>
  <c r="I62" i="13"/>
  <c r="J62" i="13"/>
  <c r="K62" i="13"/>
  <c r="L62" i="13"/>
  <c r="M62" i="13"/>
  <c r="N62" i="13"/>
  <c r="C63" i="13"/>
  <c r="D63" i="13"/>
  <c r="E63" i="13"/>
  <c r="F63" i="13"/>
  <c r="G63" i="13"/>
  <c r="H63" i="13"/>
  <c r="I63" i="13"/>
  <c r="J63" i="13"/>
  <c r="K63" i="13"/>
  <c r="L63" i="13"/>
  <c r="M63" i="13"/>
  <c r="N63" i="13"/>
  <c r="C64" i="13"/>
  <c r="C5" i="13" s="1"/>
  <c r="D64" i="13"/>
  <c r="D5" i="13" s="1"/>
  <c r="E64" i="13"/>
  <c r="E5" i="13" s="1"/>
  <c r="F64" i="13"/>
  <c r="F5" i="13" s="1"/>
  <c r="G64" i="13"/>
  <c r="G5" i="13" s="1"/>
  <c r="H64" i="13"/>
  <c r="H5" i="13" s="1"/>
  <c r="I64" i="13"/>
  <c r="I5" i="13" s="1"/>
  <c r="J64" i="13"/>
  <c r="J5" i="13" s="1"/>
  <c r="K64" i="13"/>
  <c r="K5" i="13" s="1"/>
  <c r="L64" i="13"/>
  <c r="L5" i="13" s="1"/>
  <c r="M64" i="13"/>
  <c r="M5" i="13" s="1"/>
  <c r="N64" i="13"/>
  <c r="N5" i="13" s="1"/>
  <c r="B49" i="13"/>
  <c r="B50" i="13"/>
  <c r="B51" i="13"/>
  <c r="B52" i="13"/>
  <c r="B53" i="13"/>
  <c r="B54" i="13"/>
  <c r="B55" i="13"/>
  <c r="B56" i="13"/>
  <c r="B57" i="13"/>
  <c r="B58" i="13"/>
  <c r="B59" i="13"/>
  <c r="B60" i="13"/>
  <c r="B61" i="13"/>
  <c r="B62" i="13"/>
  <c r="B63" i="13"/>
  <c r="B64" i="13"/>
  <c r="B5" i="13" s="1"/>
  <c r="B48" i="13"/>
  <c r="B6" i="13" s="1"/>
  <c r="C10" i="13"/>
  <c r="D10" i="13"/>
  <c r="E10" i="13"/>
  <c r="F10" i="13"/>
  <c r="G10" i="13"/>
  <c r="H10" i="13"/>
  <c r="I10" i="13"/>
  <c r="J10" i="13"/>
  <c r="K10" i="13"/>
  <c r="L10" i="13"/>
  <c r="M10" i="13"/>
  <c r="N10" i="13"/>
  <c r="B10" i="13"/>
  <c r="N4" i="13"/>
  <c r="C4" i="13"/>
  <c r="D4" i="13"/>
  <c r="E4" i="13"/>
  <c r="F4" i="13"/>
  <c r="G4" i="13"/>
  <c r="H4" i="13"/>
  <c r="I4" i="13"/>
  <c r="J4" i="13"/>
  <c r="K4" i="13"/>
  <c r="L4" i="13"/>
  <c r="M4" i="13"/>
  <c r="B4" i="13"/>
  <c r="A10" i="13" l="1"/>
  <c r="A38" i="1" l="1"/>
  <c r="K33" i="1"/>
  <c r="K36" i="1" s="1"/>
  <c r="K38" i="1" s="1"/>
  <c r="J33" i="1"/>
  <c r="I33" i="1"/>
  <c r="I36" i="1" s="1"/>
  <c r="I38" i="1" s="1"/>
  <c r="H33" i="1"/>
  <c r="G33" i="1"/>
  <c r="G36" i="1" s="1"/>
  <c r="G38" i="1" s="1"/>
  <c r="F33" i="1"/>
  <c r="E33" i="1"/>
  <c r="E36" i="1" s="1"/>
  <c r="E38" i="1" s="1"/>
  <c r="D33" i="1"/>
  <c r="C36" i="1"/>
  <c r="C38" i="1" s="1"/>
  <c r="T113" i="9"/>
  <c r="S113" i="9"/>
  <c r="R113" i="9"/>
  <c r="Q113" i="9"/>
  <c r="P113" i="9"/>
  <c r="O113" i="9"/>
  <c r="N113" i="9"/>
  <c r="M113" i="9"/>
  <c r="L113" i="9"/>
  <c r="K113" i="9"/>
  <c r="J113" i="9"/>
  <c r="I113" i="9"/>
  <c r="H113" i="9"/>
  <c r="G113" i="9"/>
  <c r="F113" i="9"/>
  <c r="E113" i="9"/>
  <c r="D113" i="9"/>
  <c r="C113" i="9"/>
  <c r="B113" i="9"/>
  <c r="T112" i="9"/>
  <c r="S112" i="9"/>
  <c r="R112" i="9"/>
  <c r="Q112" i="9"/>
  <c r="P112" i="9"/>
  <c r="O112" i="9"/>
  <c r="N112" i="9"/>
  <c r="M112" i="9"/>
  <c r="L112" i="9"/>
  <c r="K112" i="9"/>
  <c r="J112" i="9"/>
  <c r="I112" i="9"/>
  <c r="H112" i="9"/>
  <c r="G112" i="9"/>
  <c r="F112" i="9"/>
  <c r="E112" i="9"/>
  <c r="D112" i="9"/>
  <c r="C112" i="9"/>
  <c r="B112" i="9"/>
  <c r="T111" i="9"/>
  <c r="S111" i="9"/>
  <c r="R111" i="9"/>
  <c r="Q111" i="9"/>
  <c r="P111" i="9"/>
  <c r="O111" i="9"/>
  <c r="N111" i="9"/>
  <c r="M111" i="9"/>
  <c r="L111" i="9"/>
  <c r="K111" i="9"/>
  <c r="J111" i="9"/>
  <c r="I111" i="9"/>
  <c r="H111" i="9"/>
  <c r="G111" i="9"/>
  <c r="F111" i="9"/>
  <c r="E111" i="9"/>
  <c r="D111" i="9"/>
  <c r="C111" i="9"/>
  <c r="B111" i="9"/>
  <c r="T110" i="9"/>
  <c r="S110" i="9"/>
  <c r="R110" i="9"/>
  <c r="Q110" i="9"/>
  <c r="P110" i="9"/>
  <c r="O110" i="9"/>
  <c r="N110" i="9"/>
  <c r="M110" i="9"/>
  <c r="L110" i="9"/>
  <c r="K110" i="9"/>
  <c r="J110" i="9"/>
  <c r="I110" i="9"/>
  <c r="H110" i="9"/>
  <c r="G110" i="9"/>
  <c r="F110" i="9"/>
  <c r="E110" i="9"/>
  <c r="D110" i="9"/>
  <c r="C110" i="9"/>
  <c r="B110" i="9"/>
  <c r="T109" i="9"/>
  <c r="S109" i="9"/>
  <c r="R109" i="9"/>
  <c r="Q109" i="9"/>
  <c r="P109" i="9"/>
  <c r="O109" i="9"/>
  <c r="N109" i="9"/>
  <c r="M109" i="9"/>
  <c r="L109" i="9"/>
  <c r="K109" i="9"/>
  <c r="J109" i="9"/>
  <c r="I109" i="9"/>
  <c r="H109" i="9"/>
  <c r="G109" i="9"/>
  <c r="F109" i="9"/>
  <c r="E109" i="9"/>
  <c r="D109" i="9"/>
  <c r="C109" i="9"/>
  <c r="B109" i="9"/>
  <c r="T108" i="9"/>
  <c r="S108" i="9"/>
  <c r="R108" i="9"/>
  <c r="Q108" i="9"/>
  <c r="P108" i="9"/>
  <c r="O108" i="9"/>
  <c r="N108" i="9"/>
  <c r="M108" i="9"/>
  <c r="L108" i="9"/>
  <c r="K108" i="9"/>
  <c r="J108" i="9"/>
  <c r="I108" i="9"/>
  <c r="H108" i="9"/>
  <c r="G108" i="9"/>
  <c r="F108" i="9"/>
  <c r="E108" i="9"/>
  <c r="D108" i="9"/>
  <c r="C108" i="9"/>
  <c r="B108" i="9"/>
  <c r="T107" i="9"/>
  <c r="S107" i="9"/>
  <c r="R107" i="9"/>
  <c r="Q107" i="9"/>
  <c r="P107" i="9"/>
  <c r="O107" i="9"/>
  <c r="N107" i="9"/>
  <c r="M107" i="9"/>
  <c r="L107" i="9"/>
  <c r="K107" i="9"/>
  <c r="J107" i="9"/>
  <c r="I107" i="9"/>
  <c r="H107" i="9"/>
  <c r="G107" i="9"/>
  <c r="F107" i="9"/>
  <c r="E107" i="9"/>
  <c r="D107" i="9"/>
  <c r="C107" i="9"/>
  <c r="B107" i="9"/>
  <c r="T106" i="9"/>
  <c r="S106" i="9"/>
  <c r="R106" i="9"/>
  <c r="Q106" i="9"/>
  <c r="P106" i="9"/>
  <c r="O106" i="9"/>
  <c r="N106" i="9"/>
  <c r="M106" i="9"/>
  <c r="L106" i="9"/>
  <c r="K106" i="9"/>
  <c r="J106" i="9"/>
  <c r="I106" i="9"/>
  <c r="H106" i="9"/>
  <c r="G106" i="9"/>
  <c r="F106" i="9"/>
  <c r="E106" i="9"/>
  <c r="D106" i="9"/>
  <c r="C106" i="9"/>
  <c r="B106" i="9"/>
  <c r="T105" i="9"/>
  <c r="S105" i="9"/>
  <c r="R105" i="9"/>
  <c r="Q105" i="9"/>
  <c r="P105" i="9"/>
  <c r="O105" i="9"/>
  <c r="N105" i="9"/>
  <c r="M105" i="9"/>
  <c r="L105" i="9"/>
  <c r="K105" i="9"/>
  <c r="J105" i="9"/>
  <c r="I105" i="9"/>
  <c r="H105" i="9"/>
  <c r="G105" i="9"/>
  <c r="F105" i="9"/>
  <c r="E105" i="9"/>
  <c r="D105" i="9"/>
  <c r="C105" i="9"/>
  <c r="B105" i="9"/>
  <c r="T104" i="9"/>
  <c r="S104" i="9"/>
  <c r="R104" i="9"/>
  <c r="Q104" i="9"/>
  <c r="P104" i="9"/>
  <c r="O104" i="9"/>
  <c r="N104" i="9"/>
  <c r="M104" i="9"/>
  <c r="L104" i="9"/>
  <c r="K104" i="9"/>
  <c r="J104" i="9"/>
  <c r="I104" i="9"/>
  <c r="H104" i="9"/>
  <c r="G104" i="9"/>
  <c r="F104" i="9"/>
  <c r="E104" i="9"/>
  <c r="D104" i="9"/>
  <c r="C104" i="9"/>
  <c r="B104" i="9"/>
  <c r="T103" i="9"/>
  <c r="S103" i="9"/>
  <c r="R103" i="9"/>
  <c r="Q103" i="9"/>
  <c r="P103" i="9"/>
  <c r="O103" i="9"/>
  <c r="N103" i="9"/>
  <c r="M103" i="9"/>
  <c r="L103" i="9"/>
  <c r="K103" i="9"/>
  <c r="J103" i="9"/>
  <c r="I103" i="9"/>
  <c r="H103" i="9"/>
  <c r="G103" i="9"/>
  <c r="F103" i="9"/>
  <c r="E103" i="9"/>
  <c r="D103" i="9"/>
  <c r="C103" i="9"/>
  <c r="B103" i="9"/>
  <c r="T102" i="9"/>
  <c r="S102" i="9"/>
  <c r="R102" i="9"/>
  <c r="Q102" i="9"/>
  <c r="P102" i="9"/>
  <c r="O102" i="9"/>
  <c r="N102" i="9"/>
  <c r="M102" i="9"/>
  <c r="L102" i="9"/>
  <c r="K102" i="9"/>
  <c r="J102" i="9"/>
  <c r="I102" i="9"/>
  <c r="H102" i="9"/>
  <c r="G102" i="9"/>
  <c r="F102" i="9"/>
  <c r="E102" i="9"/>
  <c r="D102" i="9"/>
  <c r="C102" i="9"/>
  <c r="B102" i="9"/>
  <c r="T101" i="9"/>
  <c r="S101" i="9"/>
  <c r="R101" i="9"/>
  <c r="Q101" i="9"/>
  <c r="P101" i="9"/>
  <c r="O101" i="9"/>
  <c r="N101" i="9"/>
  <c r="M101" i="9"/>
  <c r="L101" i="9"/>
  <c r="K101" i="9"/>
  <c r="J101" i="9"/>
  <c r="I101" i="9"/>
  <c r="H101" i="9"/>
  <c r="G101" i="9"/>
  <c r="F101" i="9"/>
  <c r="E101" i="9"/>
  <c r="D101" i="9"/>
  <c r="C101" i="9"/>
  <c r="B101" i="9"/>
  <c r="T94" i="9"/>
  <c r="S94" i="9"/>
  <c r="R94" i="9"/>
  <c r="Q94" i="9"/>
  <c r="P94" i="9"/>
  <c r="O94" i="9"/>
  <c r="N94" i="9"/>
  <c r="M94" i="9"/>
  <c r="L94" i="9"/>
  <c r="K94" i="9"/>
  <c r="J94" i="9"/>
  <c r="I94" i="9"/>
  <c r="H94" i="9"/>
  <c r="G94" i="9"/>
  <c r="F94" i="9"/>
  <c r="E94" i="9"/>
  <c r="D94" i="9"/>
  <c r="C94" i="9"/>
  <c r="B94" i="9"/>
  <c r="T93" i="9"/>
  <c r="S93" i="9"/>
  <c r="R93" i="9"/>
  <c r="Q93" i="9"/>
  <c r="P93" i="9"/>
  <c r="O93" i="9"/>
  <c r="N93" i="9"/>
  <c r="M93" i="9"/>
  <c r="L93" i="9"/>
  <c r="K93" i="9"/>
  <c r="J93" i="9"/>
  <c r="I93" i="9"/>
  <c r="H93" i="9"/>
  <c r="G93" i="9"/>
  <c r="F93" i="9"/>
  <c r="E93" i="9"/>
  <c r="D93" i="9"/>
  <c r="C93" i="9"/>
  <c r="B93" i="9"/>
  <c r="T92" i="9"/>
  <c r="S92" i="9"/>
  <c r="R92" i="9"/>
  <c r="Q92" i="9"/>
  <c r="P92" i="9"/>
  <c r="O92" i="9"/>
  <c r="N92" i="9"/>
  <c r="M92" i="9"/>
  <c r="L92" i="9"/>
  <c r="K92" i="9"/>
  <c r="J92" i="9"/>
  <c r="I92" i="9"/>
  <c r="H92" i="9"/>
  <c r="G92" i="9"/>
  <c r="F92" i="9"/>
  <c r="E92" i="9"/>
  <c r="D92" i="9"/>
  <c r="C92" i="9"/>
  <c r="B92" i="9"/>
  <c r="T91" i="9"/>
  <c r="S91" i="9"/>
  <c r="R91" i="9"/>
  <c r="Q91" i="9"/>
  <c r="P91" i="9"/>
  <c r="O91" i="9"/>
  <c r="N91" i="9"/>
  <c r="M91" i="9"/>
  <c r="L91" i="9"/>
  <c r="K91" i="9"/>
  <c r="J91" i="9"/>
  <c r="I91" i="9"/>
  <c r="H91" i="9"/>
  <c r="G91" i="9"/>
  <c r="F91" i="9"/>
  <c r="E91" i="9"/>
  <c r="D91" i="9"/>
  <c r="C91" i="9"/>
  <c r="B91" i="9"/>
  <c r="T90" i="9"/>
  <c r="S90" i="9"/>
  <c r="R90" i="9"/>
  <c r="Q90" i="9"/>
  <c r="P90" i="9"/>
  <c r="O90" i="9"/>
  <c r="N90" i="9"/>
  <c r="M90" i="9"/>
  <c r="L90" i="9"/>
  <c r="K90" i="9"/>
  <c r="J90" i="9"/>
  <c r="I90" i="9"/>
  <c r="H90" i="9"/>
  <c r="G90" i="9"/>
  <c r="F90" i="9"/>
  <c r="E90" i="9"/>
  <c r="D90" i="9"/>
  <c r="C90" i="9"/>
  <c r="B90" i="9"/>
  <c r="T89" i="9"/>
  <c r="S89" i="9"/>
  <c r="R89" i="9"/>
  <c r="Q89" i="9"/>
  <c r="P89" i="9"/>
  <c r="O89" i="9"/>
  <c r="N89" i="9"/>
  <c r="M89" i="9"/>
  <c r="L89" i="9"/>
  <c r="K89" i="9"/>
  <c r="J89" i="9"/>
  <c r="I89" i="9"/>
  <c r="H89" i="9"/>
  <c r="G89" i="9"/>
  <c r="F89" i="9"/>
  <c r="E89" i="9"/>
  <c r="D89" i="9"/>
  <c r="C89" i="9"/>
  <c r="B89" i="9"/>
  <c r="T88" i="9"/>
  <c r="S88" i="9"/>
  <c r="R88" i="9"/>
  <c r="Q88" i="9"/>
  <c r="P88" i="9"/>
  <c r="O88" i="9"/>
  <c r="N88" i="9"/>
  <c r="M88" i="9"/>
  <c r="L88" i="9"/>
  <c r="K88" i="9"/>
  <c r="J88" i="9"/>
  <c r="I88" i="9"/>
  <c r="H88" i="9"/>
  <c r="G88" i="9"/>
  <c r="F88" i="9"/>
  <c r="E88" i="9"/>
  <c r="D88" i="9"/>
  <c r="C88" i="9"/>
  <c r="B88" i="9"/>
  <c r="T87" i="9"/>
  <c r="S87" i="9"/>
  <c r="R87" i="9"/>
  <c r="Q87" i="9"/>
  <c r="P87" i="9"/>
  <c r="O87" i="9"/>
  <c r="N87" i="9"/>
  <c r="M87" i="9"/>
  <c r="L87" i="9"/>
  <c r="K87" i="9"/>
  <c r="J87" i="9"/>
  <c r="I87" i="9"/>
  <c r="H87" i="9"/>
  <c r="G87" i="9"/>
  <c r="F87" i="9"/>
  <c r="E87" i="9"/>
  <c r="D87" i="9"/>
  <c r="C87" i="9"/>
  <c r="B87" i="9"/>
  <c r="T86" i="9"/>
  <c r="S86" i="9"/>
  <c r="R86" i="9"/>
  <c r="Q86" i="9"/>
  <c r="P86" i="9"/>
  <c r="O86" i="9"/>
  <c r="N86" i="9"/>
  <c r="M86" i="9"/>
  <c r="L86" i="9"/>
  <c r="K86" i="9"/>
  <c r="J86" i="9"/>
  <c r="I86" i="9"/>
  <c r="H86" i="9"/>
  <c r="G86" i="9"/>
  <c r="F86" i="9"/>
  <c r="E86" i="9"/>
  <c r="D86" i="9"/>
  <c r="C86" i="9"/>
  <c r="B86" i="9"/>
  <c r="T85" i="9"/>
  <c r="S85" i="9"/>
  <c r="R85" i="9"/>
  <c r="Q85" i="9"/>
  <c r="P85" i="9"/>
  <c r="O85" i="9"/>
  <c r="N85" i="9"/>
  <c r="M85" i="9"/>
  <c r="L85" i="9"/>
  <c r="K85" i="9"/>
  <c r="J85" i="9"/>
  <c r="I85" i="9"/>
  <c r="H85" i="9"/>
  <c r="G85" i="9"/>
  <c r="F85" i="9"/>
  <c r="E85" i="9"/>
  <c r="D85" i="9"/>
  <c r="C85" i="9"/>
  <c r="B85" i="9"/>
  <c r="T84" i="9"/>
  <c r="S84" i="9"/>
  <c r="R84" i="9"/>
  <c r="Q84" i="9"/>
  <c r="P84" i="9"/>
  <c r="O84" i="9"/>
  <c r="N84" i="9"/>
  <c r="M84" i="9"/>
  <c r="L84" i="9"/>
  <c r="K84" i="9"/>
  <c r="J84" i="9"/>
  <c r="I84" i="9"/>
  <c r="H84" i="9"/>
  <c r="G84" i="9"/>
  <c r="F84" i="9"/>
  <c r="E84" i="9"/>
  <c r="D84" i="9"/>
  <c r="C84" i="9"/>
  <c r="B84" i="9"/>
  <c r="T83" i="9"/>
  <c r="S83" i="9"/>
  <c r="R83" i="9"/>
  <c r="Q83" i="9"/>
  <c r="P83" i="9"/>
  <c r="O83" i="9"/>
  <c r="N83" i="9"/>
  <c r="M83" i="9"/>
  <c r="L83" i="9"/>
  <c r="K83" i="9"/>
  <c r="J83" i="9"/>
  <c r="I83" i="9"/>
  <c r="H83" i="9"/>
  <c r="G83" i="9"/>
  <c r="F83" i="9"/>
  <c r="E83" i="9"/>
  <c r="D83" i="9"/>
  <c r="C83" i="9"/>
  <c r="B83" i="9"/>
  <c r="T82" i="9"/>
  <c r="S82" i="9"/>
  <c r="R82" i="9"/>
  <c r="Q82" i="9"/>
  <c r="P82" i="9"/>
  <c r="O82" i="9"/>
  <c r="N82" i="9"/>
  <c r="M82" i="9"/>
  <c r="L82" i="9"/>
  <c r="K82" i="9"/>
  <c r="J82" i="9"/>
  <c r="I82" i="9"/>
  <c r="H82" i="9"/>
  <c r="G82" i="9"/>
  <c r="F82" i="9"/>
  <c r="E82" i="9"/>
  <c r="D82" i="9"/>
  <c r="C82" i="9"/>
  <c r="B82" i="9"/>
  <c r="T75" i="9"/>
  <c r="S75" i="9"/>
  <c r="R75" i="9"/>
  <c r="Q75" i="9"/>
  <c r="P75" i="9"/>
  <c r="O75" i="9"/>
  <c r="N75" i="9"/>
  <c r="M75" i="9"/>
  <c r="L75" i="9"/>
  <c r="K75" i="9"/>
  <c r="J75" i="9"/>
  <c r="I75" i="9"/>
  <c r="H75" i="9"/>
  <c r="G75" i="9"/>
  <c r="F75" i="9"/>
  <c r="E75" i="9"/>
  <c r="D75" i="9"/>
  <c r="C75" i="9"/>
  <c r="B75" i="9"/>
  <c r="T74" i="9"/>
  <c r="S74" i="9"/>
  <c r="R74" i="9"/>
  <c r="Q74" i="9"/>
  <c r="P74" i="9"/>
  <c r="O74" i="9"/>
  <c r="N74" i="9"/>
  <c r="M74" i="9"/>
  <c r="L74" i="9"/>
  <c r="K74" i="9"/>
  <c r="J74" i="9"/>
  <c r="I74" i="9"/>
  <c r="H74" i="9"/>
  <c r="G74" i="9"/>
  <c r="F74" i="9"/>
  <c r="E74" i="9"/>
  <c r="D74" i="9"/>
  <c r="C74" i="9"/>
  <c r="B74" i="9"/>
  <c r="T73" i="9"/>
  <c r="S73" i="9"/>
  <c r="R73" i="9"/>
  <c r="Q73" i="9"/>
  <c r="P73" i="9"/>
  <c r="O73" i="9"/>
  <c r="N73" i="9"/>
  <c r="M73" i="9"/>
  <c r="L73" i="9"/>
  <c r="K73" i="9"/>
  <c r="J73" i="9"/>
  <c r="I73" i="9"/>
  <c r="H73" i="9"/>
  <c r="G73" i="9"/>
  <c r="F73" i="9"/>
  <c r="E73" i="9"/>
  <c r="D73" i="9"/>
  <c r="C73" i="9"/>
  <c r="B73" i="9"/>
  <c r="T72" i="9"/>
  <c r="S72" i="9"/>
  <c r="R72" i="9"/>
  <c r="Q72" i="9"/>
  <c r="P72" i="9"/>
  <c r="O72" i="9"/>
  <c r="N72" i="9"/>
  <c r="M72" i="9"/>
  <c r="L72" i="9"/>
  <c r="K72" i="9"/>
  <c r="J72" i="9"/>
  <c r="I72" i="9"/>
  <c r="H72" i="9"/>
  <c r="G72" i="9"/>
  <c r="F72" i="9"/>
  <c r="E72" i="9"/>
  <c r="D72" i="9"/>
  <c r="C72" i="9"/>
  <c r="B72" i="9"/>
  <c r="T71" i="9"/>
  <c r="S71" i="9"/>
  <c r="R71" i="9"/>
  <c r="Q71" i="9"/>
  <c r="P71" i="9"/>
  <c r="O71" i="9"/>
  <c r="N71" i="9"/>
  <c r="M71" i="9"/>
  <c r="L71" i="9"/>
  <c r="K71" i="9"/>
  <c r="J71" i="9"/>
  <c r="I71" i="9"/>
  <c r="H71" i="9"/>
  <c r="G71" i="9"/>
  <c r="F71" i="9"/>
  <c r="E71" i="9"/>
  <c r="D71" i="9"/>
  <c r="C71" i="9"/>
  <c r="B71" i="9"/>
  <c r="T70" i="9"/>
  <c r="S70" i="9"/>
  <c r="R70" i="9"/>
  <c r="Q70" i="9"/>
  <c r="P70" i="9"/>
  <c r="O70" i="9"/>
  <c r="N70" i="9"/>
  <c r="M70" i="9"/>
  <c r="L70" i="9"/>
  <c r="K70" i="9"/>
  <c r="J70" i="9"/>
  <c r="I70" i="9"/>
  <c r="H70" i="9"/>
  <c r="G70" i="9"/>
  <c r="F70" i="9"/>
  <c r="E70" i="9"/>
  <c r="D70" i="9"/>
  <c r="C70" i="9"/>
  <c r="B70" i="9"/>
  <c r="T69" i="9"/>
  <c r="S69" i="9"/>
  <c r="R69" i="9"/>
  <c r="Q69" i="9"/>
  <c r="P69" i="9"/>
  <c r="O69" i="9"/>
  <c r="N69" i="9"/>
  <c r="M69" i="9"/>
  <c r="L69" i="9"/>
  <c r="K69" i="9"/>
  <c r="J69" i="9"/>
  <c r="I69" i="9"/>
  <c r="H69" i="9"/>
  <c r="G69" i="9"/>
  <c r="F69" i="9"/>
  <c r="E69" i="9"/>
  <c r="D69" i="9"/>
  <c r="C69" i="9"/>
  <c r="B69" i="9"/>
  <c r="T68" i="9"/>
  <c r="S68" i="9"/>
  <c r="R68" i="9"/>
  <c r="Q68" i="9"/>
  <c r="P68" i="9"/>
  <c r="O68" i="9"/>
  <c r="N68" i="9"/>
  <c r="M68" i="9"/>
  <c r="L68" i="9"/>
  <c r="K68" i="9"/>
  <c r="J68" i="9"/>
  <c r="I68" i="9"/>
  <c r="H68" i="9"/>
  <c r="G68" i="9"/>
  <c r="F68" i="9"/>
  <c r="E68" i="9"/>
  <c r="D68" i="9"/>
  <c r="C68" i="9"/>
  <c r="B68" i="9"/>
  <c r="T67" i="9"/>
  <c r="S67" i="9"/>
  <c r="R67" i="9"/>
  <c r="Q67" i="9"/>
  <c r="P67" i="9"/>
  <c r="O67" i="9"/>
  <c r="N67" i="9"/>
  <c r="M67" i="9"/>
  <c r="L67" i="9"/>
  <c r="K67" i="9"/>
  <c r="J67" i="9"/>
  <c r="I67" i="9"/>
  <c r="H67" i="9"/>
  <c r="G67" i="9"/>
  <c r="F67" i="9"/>
  <c r="E67" i="9"/>
  <c r="D67" i="9"/>
  <c r="C67" i="9"/>
  <c r="B67" i="9"/>
  <c r="T66" i="9"/>
  <c r="S66" i="9"/>
  <c r="R66" i="9"/>
  <c r="Q66" i="9"/>
  <c r="P66" i="9"/>
  <c r="O66" i="9"/>
  <c r="N66" i="9"/>
  <c r="M66" i="9"/>
  <c r="L66" i="9"/>
  <c r="K66" i="9"/>
  <c r="J66" i="9"/>
  <c r="I66" i="9"/>
  <c r="H66" i="9"/>
  <c r="G66" i="9"/>
  <c r="F66" i="9"/>
  <c r="E66" i="9"/>
  <c r="D66" i="9"/>
  <c r="C66" i="9"/>
  <c r="B66" i="9"/>
  <c r="T65" i="9"/>
  <c r="S65" i="9"/>
  <c r="R65" i="9"/>
  <c r="Q65" i="9"/>
  <c r="P65" i="9"/>
  <c r="O65" i="9"/>
  <c r="N65" i="9"/>
  <c r="M65" i="9"/>
  <c r="L65" i="9"/>
  <c r="K65" i="9"/>
  <c r="J65" i="9"/>
  <c r="I65" i="9"/>
  <c r="H65" i="9"/>
  <c r="G65" i="9"/>
  <c r="F65" i="9"/>
  <c r="E65" i="9"/>
  <c r="D65" i="9"/>
  <c r="C65" i="9"/>
  <c r="B65" i="9"/>
  <c r="T64" i="9"/>
  <c r="S64" i="9"/>
  <c r="R64" i="9"/>
  <c r="Q64" i="9"/>
  <c r="P64" i="9"/>
  <c r="O64" i="9"/>
  <c r="N64" i="9"/>
  <c r="M64" i="9"/>
  <c r="L64" i="9"/>
  <c r="K64" i="9"/>
  <c r="J64" i="9"/>
  <c r="I64" i="9"/>
  <c r="H64" i="9"/>
  <c r="G64" i="9"/>
  <c r="F64" i="9"/>
  <c r="E64" i="9"/>
  <c r="D64" i="9"/>
  <c r="C64" i="9"/>
  <c r="B64" i="9"/>
  <c r="T63" i="9"/>
  <c r="S63" i="9"/>
  <c r="R63" i="9"/>
  <c r="Q63" i="9"/>
  <c r="P63" i="9"/>
  <c r="O63" i="9"/>
  <c r="N63" i="9"/>
  <c r="M63" i="9"/>
  <c r="L63" i="9"/>
  <c r="K63" i="9"/>
  <c r="J63" i="9"/>
  <c r="I63" i="9"/>
  <c r="H63" i="9"/>
  <c r="G63" i="9"/>
  <c r="F63" i="9"/>
  <c r="E63" i="9"/>
  <c r="D63" i="9"/>
  <c r="C63" i="9"/>
  <c r="B63" i="9"/>
  <c r="T56" i="9"/>
  <c r="S56" i="9"/>
  <c r="R56" i="9"/>
  <c r="Q56" i="9"/>
  <c r="P56" i="9"/>
  <c r="O56" i="9"/>
  <c r="N56" i="9"/>
  <c r="M56" i="9"/>
  <c r="L56" i="9"/>
  <c r="K56" i="9"/>
  <c r="J56" i="9"/>
  <c r="I56" i="9"/>
  <c r="H56" i="9"/>
  <c r="G56" i="9"/>
  <c r="F56" i="9"/>
  <c r="E56" i="9"/>
  <c r="D56" i="9"/>
  <c r="C56" i="9"/>
  <c r="B56" i="9"/>
  <c r="T55" i="9"/>
  <c r="S55" i="9"/>
  <c r="R55" i="9"/>
  <c r="Q55" i="9"/>
  <c r="P55" i="9"/>
  <c r="O55" i="9"/>
  <c r="N55" i="9"/>
  <c r="M55" i="9"/>
  <c r="L55" i="9"/>
  <c r="K55" i="9"/>
  <c r="J55" i="9"/>
  <c r="I55" i="9"/>
  <c r="H55" i="9"/>
  <c r="G55" i="9"/>
  <c r="F55" i="9"/>
  <c r="E55" i="9"/>
  <c r="D55" i="9"/>
  <c r="C55" i="9"/>
  <c r="B55" i="9"/>
  <c r="T54" i="9"/>
  <c r="S54" i="9"/>
  <c r="R54" i="9"/>
  <c r="Q54" i="9"/>
  <c r="P54" i="9"/>
  <c r="O54" i="9"/>
  <c r="N54" i="9"/>
  <c r="M54" i="9"/>
  <c r="L54" i="9"/>
  <c r="K54" i="9"/>
  <c r="J54" i="9"/>
  <c r="I54" i="9"/>
  <c r="H54" i="9"/>
  <c r="G54" i="9"/>
  <c r="F54" i="9"/>
  <c r="E54" i="9"/>
  <c r="D54" i="9"/>
  <c r="C54" i="9"/>
  <c r="B54" i="9"/>
  <c r="T53" i="9"/>
  <c r="S53" i="9"/>
  <c r="R53" i="9"/>
  <c r="Q53" i="9"/>
  <c r="P53" i="9"/>
  <c r="O53" i="9"/>
  <c r="N53" i="9"/>
  <c r="M53" i="9"/>
  <c r="L53" i="9"/>
  <c r="K53" i="9"/>
  <c r="J53" i="9"/>
  <c r="I53" i="9"/>
  <c r="H53" i="9"/>
  <c r="G53" i="9"/>
  <c r="F53" i="9"/>
  <c r="E53" i="9"/>
  <c r="D53" i="9"/>
  <c r="C53" i="9"/>
  <c r="B53" i="9"/>
  <c r="T52" i="9"/>
  <c r="S52" i="9"/>
  <c r="R52" i="9"/>
  <c r="Q52" i="9"/>
  <c r="P52" i="9"/>
  <c r="O52" i="9"/>
  <c r="N52" i="9"/>
  <c r="M52" i="9"/>
  <c r="L52" i="9"/>
  <c r="K52" i="9"/>
  <c r="J52" i="9"/>
  <c r="I52" i="9"/>
  <c r="H52" i="9"/>
  <c r="G52" i="9"/>
  <c r="F52" i="9"/>
  <c r="E52" i="9"/>
  <c r="D52" i="9"/>
  <c r="C52" i="9"/>
  <c r="B52" i="9"/>
  <c r="T51" i="9"/>
  <c r="S51" i="9"/>
  <c r="R51" i="9"/>
  <c r="Q51" i="9"/>
  <c r="P51" i="9"/>
  <c r="O51" i="9"/>
  <c r="N51" i="9"/>
  <c r="M51" i="9"/>
  <c r="L51" i="9"/>
  <c r="K51" i="9"/>
  <c r="J51" i="9"/>
  <c r="I51" i="9"/>
  <c r="H51" i="9"/>
  <c r="G51" i="9"/>
  <c r="F51" i="9"/>
  <c r="E51" i="9"/>
  <c r="D51" i="9"/>
  <c r="C51" i="9"/>
  <c r="B51" i="9"/>
  <c r="T50" i="9"/>
  <c r="S50" i="9"/>
  <c r="R50" i="9"/>
  <c r="Q50" i="9"/>
  <c r="P50" i="9"/>
  <c r="O50" i="9"/>
  <c r="N50" i="9"/>
  <c r="M50" i="9"/>
  <c r="L50" i="9"/>
  <c r="K50" i="9"/>
  <c r="J50" i="9"/>
  <c r="I50" i="9"/>
  <c r="H50" i="9"/>
  <c r="G50" i="9"/>
  <c r="F50" i="9"/>
  <c r="E50" i="9"/>
  <c r="D50" i="9"/>
  <c r="C50" i="9"/>
  <c r="B50" i="9"/>
  <c r="T49" i="9"/>
  <c r="S49" i="9"/>
  <c r="R49" i="9"/>
  <c r="Q49" i="9"/>
  <c r="P49" i="9"/>
  <c r="O49" i="9"/>
  <c r="N49" i="9"/>
  <c r="M49" i="9"/>
  <c r="L49" i="9"/>
  <c r="K49" i="9"/>
  <c r="J49" i="9"/>
  <c r="I49" i="9"/>
  <c r="H49" i="9"/>
  <c r="G49" i="9"/>
  <c r="F49" i="9"/>
  <c r="E49" i="9"/>
  <c r="D49" i="9"/>
  <c r="C49" i="9"/>
  <c r="B49" i="9"/>
  <c r="T48" i="9"/>
  <c r="S48" i="9"/>
  <c r="R48" i="9"/>
  <c r="Q48" i="9"/>
  <c r="P48" i="9"/>
  <c r="O48" i="9"/>
  <c r="N48" i="9"/>
  <c r="M48" i="9"/>
  <c r="L48" i="9"/>
  <c r="K48" i="9"/>
  <c r="J48" i="9"/>
  <c r="I48" i="9"/>
  <c r="H48" i="9"/>
  <c r="G48" i="9"/>
  <c r="F48" i="9"/>
  <c r="E48" i="9"/>
  <c r="D48" i="9"/>
  <c r="C48" i="9"/>
  <c r="B48" i="9"/>
  <c r="T47" i="9"/>
  <c r="S47" i="9"/>
  <c r="R47" i="9"/>
  <c r="Q47" i="9"/>
  <c r="P47" i="9"/>
  <c r="O47" i="9"/>
  <c r="N47" i="9"/>
  <c r="M47" i="9"/>
  <c r="L47" i="9"/>
  <c r="K47" i="9"/>
  <c r="J47" i="9"/>
  <c r="I47" i="9"/>
  <c r="H47" i="9"/>
  <c r="G47" i="9"/>
  <c r="F47" i="9"/>
  <c r="E47" i="9"/>
  <c r="D47" i="9"/>
  <c r="C47" i="9"/>
  <c r="B47" i="9"/>
  <c r="T46" i="9"/>
  <c r="S46" i="9"/>
  <c r="R46" i="9"/>
  <c r="Q46" i="9"/>
  <c r="P46" i="9"/>
  <c r="O46" i="9"/>
  <c r="N46" i="9"/>
  <c r="M46" i="9"/>
  <c r="L46" i="9"/>
  <c r="K46" i="9"/>
  <c r="J46" i="9"/>
  <c r="I46" i="9"/>
  <c r="H46" i="9"/>
  <c r="G46" i="9"/>
  <c r="F46" i="9"/>
  <c r="E46" i="9"/>
  <c r="D46" i="9"/>
  <c r="C46" i="9"/>
  <c r="B46" i="9"/>
  <c r="T45" i="9"/>
  <c r="S45" i="9"/>
  <c r="R45" i="9"/>
  <c r="Q45" i="9"/>
  <c r="P45" i="9"/>
  <c r="O45" i="9"/>
  <c r="N45" i="9"/>
  <c r="M45" i="9"/>
  <c r="L45" i="9"/>
  <c r="K45" i="9"/>
  <c r="J45" i="9"/>
  <c r="I45" i="9"/>
  <c r="H45" i="9"/>
  <c r="G45" i="9"/>
  <c r="F45" i="9"/>
  <c r="E45" i="9"/>
  <c r="D45" i="9"/>
  <c r="C45" i="9"/>
  <c r="B45" i="9"/>
  <c r="T44" i="9"/>
  <c r="S44" i="9"/>
  <c r="R44" i="9"/>
  <c r="Q44" i="9"/>
  <c r="P44" i="9"/>
  <c r="O44" i="9"/>
  <c r="N44" i="9"/>
  <c r="M44" i="9"/>
  <c r="L44" i="9"/>
  <c r="K44" i="9"/>
  <c r="J44" i="9"/>
  <c r="I44" i="9"/>
  <c r="H44" i="9"/>
  <c r="G44" i="9"/>
  <c r="F44" i="9"/>
  <c r="E44" i="9"/>
  <c r="D44" i="9"/>
  <c r="C44" i="9"/>
  <c r="B44" i="9"/>
  <c r="R38" i="9"/>
  <c r="N38" i="9"/>
  <c r="J38" i="9"/>
  <c r="F38" i="9"/>
  <c r="B38" i="9"/>
  <c r="T75" i="8"/>
  <c r="S75" i="8"/>
  <c r="R75" i="8"/>
  <c r="Q75" i="8"/>
  <c r="P75" i="8"/>
  <c r="O75" i="8"/>
  <c r="N75" i="8"/>
  <c r="M75" i="8"/>
  <c r="L75" i="8"/>
  <c r="K75" i="8"/>
  <c r="J75" i="8"/>
  <c r="I75" i="8"/>
  <c r="H75" i="8"/>
  <c r="G75" i="8"/>
  <c r="F75" i="8"/>
  <c r="E75" i="8"/>
  <c r="D75" i="8"/>
  <c r="C75" i="8"/>
  <c r="B75" i="8"/>
  <c r="T74" i="8"/>
  <c r="S74" i="8"/>
  <c r="R74" i="8"/>
  <c r="Q74" i="8"/>
  <c r="P74" i="8"/>
  <c r="O74" i="8"/>
  <c r="N74" i="8"/>
  <c r="M74" i="8"/>
  <c r="L74" i="8"/>
  <c r="K74" i="8"/>
  <c r="J74" i="8"/>
  <c r="I74" i="8"/>
  <c r="H74" i="8"/>
  <c r="G74" i="8"/>
  <c r="F74" i="8"/>
  <c r="E74" i="8"/>
  <c r="D74" i="8"/>
  <c r="C74" i="8"/>
  <c r="B74" i="8"/>
  <c r="T73" i="8"/>
  <c r="S73" i="8"/>
  <c r="R73" i="8"/>
  <c r="Q73" i="8"/>
  <c r="P73" i="8"/>
  <c r="O73" i="8"/>
  <c r="N73" i="8"/>
  <c r="M73" i="8"/>
  <c r="L73" i="8"/>
  <c r="K73" i="8"/>
  <c r="J73" i="8"/>
  <c r="I73" i="8"/>
  <c r="H73" i="8"/>
  <c r="G73" i="8"/>
  <c r="F73" i="8"/>
  <c r="E73" i="8"/>
  <c r="D73" i="8"/>
  <c r="C73" i="8"/>
  <c r="B73" i="8"/>
  <c r="T72" i="8"/>
  <c r="S72" i="8"/>
  <c r="R72" i="8"/>
  <c r="Q72" i="8"/>
  <c r="P72" i="8"/>
  <c r="O72" i="8"/>
  <c r="N72" i="8"/>
  <c r="M72" i="8"/>
  <c r="L72" i="8"/>
  <c r="K72" i="8"/>
  <c r="J72" i="8"/>
  <c r="I72" i="8"/>
  <c r="H72" i="8"/>
  <c r="G72" i="8"/>
  <c r="F72" i="8"/>
  <c r="E72" i="8"/>
  <c r="D72" i="8"/>
  <c r="C72" i="8"/>
  <c r="B72" i="8"/>
  <c r="T71" i="8"/>
  <c r="S71" i="8"/>
  <c r="R71" i="8"/>
  <c r="Q71" i="8"/>
  <c r="P71" i="8"/>
  <c r="O71" i="8"/>
  <c r="N71" i="8"/>
  <c r="M71" i="8"/>
  <c r="L71" i="8"/>
  <c r="K71" i="8"/>
  <c r="J71" i="8"/>
  <c r="I71" i="8"/>
  <c r="H71" i="8"/>
  <c r="G71" i="8"/>
  <c r="F71" i="8"/>
  <c r="E71" i="8"/>
  <c r="D71" i="8"/>
  <c r="C71" i="8"/>
  <c r="B71" i="8"/>
  <c r="T70" i="8"/>
  <c r="S70" i="8"/>
  <c r="R70" i="8"/>
  <c r="Q70" i="8"/>
  <c r="P70" i="8"/>
  <c r="O70" i="8"/>
  <c r="N70" i="8"/>
  <c r="M70" i="8"/>
  <c r="L70" i="8"/>
  <c r="K70" i="8"/>
  <c r="J70" i="8"/>
  <c r="I70" i="8"/>
  <c r="H70" i="8"/>
  <c r="G70" i="8"/>
  <c r="F70" i="8"/>
  <c r="E70" i="8"/>
  <c r="D70" i="8"/>
  <c r="C70" i="8"/>
  <c r="B70" i="8"/>
  <c r="T69" i="8"/>
  <c r="S69" i="8"/>
  <c r="R69" i="8"/>
  <c r="Q69" i="8"/>
  <c r="P69" i="8"/>
  <c r="O69" i="8"/>
  <c r="N69" i="8"/>
  <c r="M69" i="8"/>
  <c r="L69" i="8"/>
  <c r="K69" i="8"/>
  <c r="J69" i="8"/>
  <c r="I69" i="8"/>
  <c r="H69" i="8"/>
  <c r="G69" i="8"/>
  <c r="F69" i="8"/>
  <c r="E69" i="8"/>
  <c r="D69" i="8"/>
  <c r="C69" i="8"/>
  <c r="B69" i="8"/>
  <c r="T68" i="8"/>
  <c r="S68" i="8"/>
  <c r="R68" i="8"/>
  <c r="Q68" i="8"/>
  <c r="P68" i="8"/>
  <c r="O68" i="8"/>
  <c r="N68" i="8"/>
  <c r="M68" i="8"/>
  <c r="L68" i="8"/>
  <c r="K68" i="8"/>
  <c r="J68" i="8"/>
  <c r="I68" i="8"/>
  <c r="H68" i="8"/>
  <c r="G68" i="8"/>
  <c r="F68" i="8"/>
  <c r="E68" i="8"/>
  <c r="D68" i="8"/>
  <c r="C68" i="8"/>
  <c r="B68" i="8"/>
  <c r="T67" i="8"/>
  <c r="S67" i="8"/>
  <c r="R67" i="8"/>
  <c r="Q67" i="8"/>
  <c r="P67" i="8"/>
  <c r="O67" i="8"/>
  <c r="N67" i="8"/>
  <c r="M67" i="8"/>
  <c r="L67" i="8"/>
  <c r="K67" i="8"/>
  <c r="J67" i="8"/>
  <c r="I67" i="8"/>
  <c r="H67" i="8"/>
  <c r="G67" i="8"/>
  <c r="F67" i="8"/>
  <c r="E67" i="8"/>
  <c r="D67" i="8"/>
  <c r="C67" i="8"/>
  <c r="B67" i="8"/>
  <c r="T66" i="8"/>
  <c r="S66" i="8"/>
  <c r="R66" i="8"/>
  <c r="Q66" i="8"/>
  <c r="P66" i="8"/>
  <c r="O66" i="8"/>
  <c r="N66" i="8"/>
  <c r="M66" i="8"/>
  <c r="L66" i="8"/>
  <c r="K66" i="8"/>
  <c r="J66" i="8"/>
  <c r="I66" i="8"/>
  <c r="H66" i="8"/>
  <c r="G66" i="8"/>
  <c r="F66" i="8"/>
  <c r="E66" i="8"/>
  <c r="D66" i="8"/>
  <c r="C66" i="8"/>
  <c r="B66" i="8"/>
  <c r="T65" i="8"/>
  <c r="S65" i="8"/>
  <c r="R65" i="8"/>
  <c r="Q65" i="8"/>
  <c r="P65" i="8"/>
  <c r="O65" i="8"/>
  <c r="N65" i="8"/>
  <c r="M65" i="8"/>
  <c r="L65" i="8"/>
  <c r="K65" i="8"/>
  <c r="J65" i="8"/>
  <c r="I65" i="8"/>
  <c r="H65" i="8"/>
  <c r="G65" i="8"/>
  <c r="F65" i="8"/>
  <c r="E65" i="8"/>
  <c r="D65" i="8"/>
  <c r="C65" i="8"/>
  <c r="B65" i="8"/>
  <c r="T64" i="8"/>
  <c r="S64" i="8"/>
  <c r="R64" i="8"/>
  <c r="Q64" i="8"/>
  <c r="P64" i="8"/>
  <c r="O64" i="8"/>
  <c r="N64" i="8"/>
  <c r="M64" i="8"/>
  <c r="L64" i="8"/>
  <c r="K64" i="8"/>
  <c r="J64" i="8"/>
  <c r="I64" i="8"/>
  <c r="H64" i="8"/>
  <c r="G64" i="8"/>
  <c r="F64" i="8"/>
  <c r="E64" i="8"/>
  <c r="D64" i="8"/>
  <c r="C64" i="8"/>
  <c r="B64" i="8"/>
  <c r="T63" i="8"/>
  <c r="S63" i="8"/>
  <c r="R63" i="8"/>
  <c r="Q63" i="8"/>
  <c r="P63" i="8"/>
  <c r="O63" i="8"/>
  <c r="N63" i="8"/>
  <c r="M63" i="8"/>
  <c r="L63" i="8"/>
  <c r="K63" i="8"/>
  <c r="J63" i="8"/>
  <c r="I63" i="8"/>
  <c r="H63" i="8"/>
  <c r="G63" i="8"/>
  <c r="F63" i="8"/>
  <c r="E63" i="8"/>
  <c r="D63" i="8"/>
  <c r="C63" i="8"/>
  <c r="B63" i="8"/>
  <c r="T56" i="8"/>
  <c r="S56" i="8"/>
  <c r="R56" i="8"/>
  <c r="Q56" i="8"/>
  <c r="P56" i="8"/>
  <c r="O56" i="8"/>
  <c r="N56" i="8"/>
  <c r="M56" i="8"/>
  <c r="L56" i="8"/>
  <c r="K56" i="8"/>
  <c r="J56" i="8"/>
  <c r="I56" i="8"/>
  <c r="H56" i="8"/>
  <c r="G56" i="8"/>
  <c r="F56" i="8"/>
  <c r="E56" i="8"/>
  <c r="D56" i="8"/>
  <c r="C56" i="8"/>
  <c r="B56" i="8"/>
  <c r="T55" i="8"/>
  <c r="S55" i="8"/>
  <c r="R55" i="8"/>
  <c r="Q55" i="8"/>
  <c r="P55" i="8"/>
  <c r="O55" i="8"/>
  <c r="N55" i="8"/>
  <c r="M55" i="8"/>
  <c r="L55" i="8"/>
  <c r="K55" i="8"/>
  <c r="J55" i="8"/>
  <c r="I55" i="8"/>
  <c r="H55" i="8"/>
  <c r="G55" i="8"/>
  <c r="F55" i="8"/>
  <c r="E55" i="8"/>
  <c r="D55" i="8"/>
  <c r="C55" i="8"/>
  <c r="B55" i="8"/>
  <c r="T54" i="8"/>
  <c r="S54" i="8"/>
  <c r="R54" i="8"/>
  <c r="Q54" i="8"/>
  <c r="P54" i="8"/>
  <c r="O54" i="8"/>
  <c r="N54" i="8"/>
  <c r="M54" i="8"/>
  <c r="L54" i="8"/>
  <c r="K54" i="8"/>
  <c r="J54" i="8"/>
  <c r="I54" i="8"/>
  <c r="H54" i="8"/>
  <c r="G54" i="8"/>
  <c r="F54" i="8"/>
  <c r="E54" i="8"/>
  <c r="D54" i="8"/>
  <c r="C54" i="8"/>
  <c r="B54" i="8"/>
  <c r="T53" i="8"/>
  <c r="S53" i="8"/>
  <c r="R53" i="8"/>
  <c r="Q53" i="8"/>
  <c r="P53" i="8"/>
  <c r="O53" i="8"/>
  <c r="N53" i="8"/>
  <c r="M53" i="8"/>
  <c r="L53" i="8"/>
  <c r="K53" i="8"/>
  <c r="J53" i="8"/>
  <c r="I53" i="8"/>
  <c r="H53" i="8"/>
  <c r="G53" i="8"/>
  <c r="F53" i="8"/>
  <c r="E53" i="8"/>
  <c r="D53" i="8"/>
  <c r="C53" i="8"/>
  <c r="B53" i="8"/>
  <c r="T52" i="8"/>
  <c r="S52" i="8"/>
  <c r="R52" i="8"/>
  <c r="Q52" i="8"/>
  <c r="P52" i="8"/>
  <c r="O52" i="8"/>
  <c r="N52" i="8"/>
  <c r="M52" i="8"/>
  <c r="L52" i="8"/>
  <c r="K52" i="8"/>
  <c r="J52" i="8"/>
  <c r="I52" i="8"/>
  <c r="H52" i="8"/>
  <c r="G52" i="8"/>
  <c r="F52" i="8"/>
  <c r="E52" i="8"/>
  <c r="D52" i="8"/>
  <c r="C52" i="8"/>
  <c r="B52" i="8"/>
  <c r="T51" i="8"/>
  <c r="S51" i="8"/>
  <c r="R51" i="8"/>
  <c r="Q51" i="8"/>
  <c r="P51" i="8"/>
  <c r="O51" i="8"/>
  <c r="N51" i="8"/>
  <c r="M51" i="8"/>
  <c r="L51" i="8"/>
  <c r="K51" i="8"/>
  <c r="J51" i="8"/>
  <c r="I51" i="8"/>
  <c r="H51" i="8"/>
  <c r="G51" i="8"/>
  <c r="F51" i="8"/>
  <c r="E51" i="8"/>
  <c r="D51" i="8"/>
  <c r="C51" i="8"/>
  <c r="B51" i="8"/>
  <c r="T50" i="8"/>
  <c r="S50" i="8"/>
  <c r="R50" i="8"/>
  <c r="Q50" i="8"/>
  <c r="P50" i="8"/>
  <c r="O50" i="8"/>
  <c r="N50" i="8"/>
  <c r="M50" i="8"/>
  <c r="L50" i="8"/>
  <c r="K50" i="8"/>
  <c r="J50" i="8"/>
  <c r="I50" i="8"/>
  <c r="H50" i="8"/>
  <c r="G50" i="8"/>
  <c r="F50" i="8"/>
  <c r="E50" i="8"/>
  <c r="D50" i="8"/>
  <c r="C50" i="8"/>
  <c r="B50" i="8"/>
  <c r="T49" i="8"/>
  <c r="S49" i="8"/>
  <c r="R49" i="8"/>
  <c r="Q49" i="8"/>
  <c r="P49" i="8"/>
  <c r="O49" i="8"/>
  <c r="N49" i="8"/>
  <c r="M49" i="8"/>
  <c r="L49" i="8"/>
  <c r="K49" i="8"/>
  <c r="J49" i="8"/>
  <c r="I49" i="8"/>
  <c r="H49" i="8"/>
  <c r="G49" i="8"/>
  <c r="F49" i="8"/>
  <c r="E49" i="8"/>
  <c r="D49" i="8"/>
  <c r="C49" i="8"/>
  <c r="B49" i="8"/>
  <c r="T48" i="8"/>
  <c r="S48" i="8"/>
  <c r="R48" i="8"/>
  <c r="Q48" i="8"/>
  <c r="P48" i="8"/>
  <c r="O48" i="8"/>
  <c r="N48" i="8"/>
  <c r="M48" i="8"/>
  <c r="L48" i="8"/>
  <c r="K48" i="8"/>
  <c r="J48" i="8"/>
  <c r="I48" i="8"/>
  <c r="H48" i="8"/>
  <c r="G48" i="8"/>
  <c r="F48" i="8"/>
  <c r="E48" i="8"/>
  <c r="D48" i="8"/>
  <c r="C48" i="8"/>
  <c r="B48" i="8"/>
  <c r="T47" i="8"/>
  <c r="S47" i="8"/>
  <c r="R47" i="8"/>
  <c r="Q47" i="8"/>
  <c r="P47" i="8"/>
  <c r="O47" i="8"/>
  <c r="N47" i="8"/>
  <c r="M47" i="8"/>
  <c r="L47" i="8"/>
  <c r="K47" i="8"/>
  <c r="J47" i="8"/>
  <c r="I47" i="8"/>
  <c r="H47" i="8"/>
  <c r="G47" i="8"/>
  <c r="F47" i="8"/>
  <c r="E47" i="8"/>
  <c r="D47" i="8"/>
  <c r="C47" i="8"/>
  <c r="B47" i="8"/>
  <c r="T46" i="8"/>
  <c r="S46" i="8"/>
  <c r="R46" i="8"/>
  <c r="Q46" i="8"/>
  <c r="P46" i="8"/>
  <c r="O46" i="8"/>
  <c r="N46" i="8"/>
  <c r="M46" i="8"/>
  <c r="L46" i="8"/>
  <c r="K46" i="8"/>
  <c r="J46" i="8"/>
  <c r="I46" i="8"/>
  <c r="H46" i="8"/>
  <c r="G46" i="8"/>
  <c r="F46" i="8"/>
  <c r="E46" i="8"/>
  <c r="D46" i="8"/>
  <c r="C46" i="8"/>
  <c r="B46" i="8"/>
  <c r="T45" i="8"/>
  <c r="S45" i="8"/>
  <c r="R45" i="8"/>
  <c r="Q45" i="8"/>
  <c r="P45" i="8"/>
  <c r="O45" i="8"/>
  <c r="N45" i="8"/>
  <c r="M45" i="8"/>
  <c r="L45" i="8"/>
  <c r="K45" i="8"/>
  <c r="J45" i="8"/>
  <c r="I45" i="8"/>
  <c r="H45" i="8"/>
  <c r="G45" i="8"/>
  <c r="F45" i="8"/>
  <c r="E45" i="8"/>
  <c r="D45" i="8"/>
  <c r="C45" i="8"/>
  <c r="B45" i="8"/>
  <c r="T44" i="8"/>
  <c r="S44" i="8"/>
  <c r="R44" i="8"/>
  <c r="Q44" i="8"/>
  <c r="P44" i="8"/>
  <c r="O44" i="8"/>
  <c r="N44" i="8"/>
  <c r="M44" i="8"/>
  <c r="L44" i="8"/>
  <c r="K44" i="8"/>
  <c r="J44" i="8"/>
  <c r="I44" i="8"/>
  <c r="H44" i="8"/>
  <c r="G44" i="8"/>
  <c r="F44" i="8"/>
  <c r="E44" i="8"/>
  <c r="D44" i="8"/>
  <c r="C44" i="8"/>
  <c r="B44" i="8"/>
  <c r="J18" i="8"/>
  <c r="J7" i="8"/>
  <c r="O18" i="9" l="1"/>
  <c r="N7" i="9"/>
  <c r="K10" i="8"/>
  <c r="M12" i="9"/>
  <c r="N15" i="9"/>
  <c r="P13" i="9"/>
  <c r="O10" i="9"/>
  <c r="K13" i="8"/>
  <c r="L16" i="8"/>
  <c r="M8" i="9"/>
  <c r="M16" i="9"/>
  <c r="K18" i="8"/>
  <c r="N11" i="9"/>
  <c r="O6" i="9"/>
  <c r="N6" i="9"/>
  <c r="K17" i="8"/>
  <c r="L12" i="8"/>
  <c r="J15" i="8"/>
  <c r="L8" i="8"/>
  <c r="J14" i="8"/>
  <c r="M7" i="9"/>
  <c r="M15" i="9"/>
  <c r="N10" i="9"/>
  <c r="N18" i="9"/>
  <c r="O13" i="9"/>
  <c r="P8" i="9"/>
  <c r="P16" i="9"/>
  <c r="P17" i="9"/>
  <c r="K9" i="8"/>
  <c r="M10" i="9"/>
  <c r="M18" i="9"/>
  <c r="N13" i="9"/>
  <c r="O8" i="9"/>
  <c r="O16" i="9"/>
  <c r="P11" i="9"/>
  <c r="M13" i="9"/>
  <c r="N8" i="9"/>
  <c r="N16" i="9"/>
  <c r="O11" i="9"/>
  <c r="P14" i="9"/>
  <c r="O14" i="9"/>
  <c r="P9" i="9"/>
  <c r="M11" i="9"/>
  <c r="N14" i="9"/>
  <c r="O9" i="9"/>
  <c r="O17" i="9"/>
  <c r="P12" i="9"/>
  <c r="M6" i="9"/>
  <c r="M14" i="9"/>
  <c r="N9" i="9"/>
  <c r="N17" i="9"/>
  <c r="O12" i="9"/>
  <c r="P7" i="9"/>
  <c r="P15" i="9"/>
  <c r="M9" i="9"/>
  <c r="M17" i="9"/>
  <c r="N12" i="9"/>
  <c r="O7" i="9"/>
  <c r="O15" i="9"/>
  <c r="P10" i="9"/>
  <c r="P18" i="9"/>
  <c r="K6" i="8"/>
  <c r="K14" i="8"/>
  <c r="L18" i="8"/>
  <c r="J11" i="8"/>
  <c r="J9" i="8"/>
  <c r="J13" i="8"/>
  <c r="J17" i="8"/>
  <c r="K8" i="8"/>
  <c r="K12" i="8"/>
  <c r="K16" i="8"/>
  <c r="L7" i="8"/>
  <c r="L11" i="8"/>
  <c r="L15" i="8"/>
  <c r="J6" i="8"/>
  <c r="J10" i="8"/>
  <c r="J8" i="8"/>
  <c r="J12" i="8"/>
  <c r="J16" i="8"/>
  <c r="K7" i="8"/>
  <c r="K11" i="8"/>
  <c r="K15" i="8"/>
  <c r="L6" i="8"/>
  <c r="L10" i="8"/>
  <c r="L14" i="8"/>
  <c r="L9" i="8"/>
  <c r="L13" i="8"/>
  <c r="L17" i="8"/>
  <c r="N95" i="8"/>
  <c r="U95" i="8"/>
  <c r="T114" i="8"/>
  <c r="D114" i="8"/>
  <c r="K114" i="8"/>
  <c r="R114" i="8"/>
  <c r="C95" i="9"/>
  <c r="G95" i="9"/>
  <c r="K95" i="9"/>
  <c r="O95" i="9"/>
  <c r="S95" i="9"/>
  <c r="D114" i="9"/>
  <c r="H114" i="9"/>
  <c r="L114" i="9"/>
  <c r="P114" i="9"/>
  <c r="P6" i="9"/>
  <c r="T114" i="9"/>
  <c r="C76" i="9"/>
  <c r="G76" i="9"/>
  <c r="K76" i="9"/>
  <c r="O76" i="9"/>
  <c r="S76" i="9"/>
  <c r="C57" i="9"/>
  <c r="G57" i="9"/>
  <c r="K57" i="9"/>
  <c r="O57" i="9"/>
  <c r="S57" i="9"/>
  <c r="F57" i="8"/>
  <c r="R57" i="8"/>
  <c r="C76" i="8"/>
  <c r="G76" i="8"/>
  <c r="K76" i="8"/>
  <c r="O76" i="8"/>
  <c r="S76" i="8"/>
  <c r="B57" i="8"/>
  <c r="N57" i="8"/>
  <c r="J57" i="8"/>
  <c r="D57" i="9"/>
  <c r="L57" i="9"/>
  <c r="T57" i="9"/>
  <c r="D76" i="9"/>
  <c r="L76" i="9"/>
  <c r="T76" i="9"/>
  <c r="H95" i="9"/>
  <c r="P95" i="9"/>
  <c r="E114" i="9"/>
  <c r="M114" i="9"/>
  <c r="D38" i="9"/>
  <c r="H38" i="9"/>
  <c r="L38" i="9"/>
  <c r="P38" i="9"/>
  <c r="L19" i="9" s="1"/>
  <c r="T38" i="9"/>
  <c r="E57" i="9"/>
  <c r="I57" i="9"/>
  <c r="M57" i="9"/>
  <c r="Q57" i="9"/>
  <c r="E76" i="9"/>
  <c r="I76" i="9"/>
  <c r="M76" i="9"/>
  <c r="Q76" i="9"/>
  <c r="E95" i="9"/>
  <c r="I95" i="9"/>
  <c r="M95" i="9"/>
  <c r="Q95" i="9"/>
  <c r="B114" i="9"/>
  <c r="F114" i="9"/>
  <c r="J114" i="9"/>
  <c r="N114" i="9"/>
  <c r="R114" i="9"/>
  <c r="C38" i="9"/>
  <c r="G38" i="9"/>
  <c r="K38" i="9"/>
  <c r="O38" i="9"/>
  <c r="S38" i="9"/>
  <c r="H57" i="9"/>
  <c r="P57" i="9"/>
  <c r="H76" i="9"/>
  <c r="P76" i="9"/>
  <c r="D95" i="9"/>
  <c r="L95" i="9"/>
  <c r="T95" i="9"/>
  <c r="I114" i="9"/>
  <c r="Q114" i="9"/>
  <c r="E38" i="9"/>
  <c r="I38" i="9"/>
  <c r="M38" i="9"/>
  <c r="Q38" i="9"/>
  <c r="B57" i="9"/>
  <c r="F57" i="9"/>
  <c r="J57" i="9"/>
  <c r="N57" i="9"/>
  <c r="R57" i="9"/>
  <c r="B76" i="9"/>
  <c r="F76" i="9"/>
  <c r="J76" i="9"/>
  <c r="N76" i="9"/>
  <c r="R76" i="9"/>
  <c r="B95" i="9"/>
  <c r="F95" i="9"/>
  <c r="J95" i="9"/>
  <c r="N95" i="9"/>
  <c r="R95" i="9"/>
  <c r="C114" i="9"/>
  <c r="G114" i="9"/>
  <c r="K114" i="9"/>
  <c r="O114" i="9"/>
  <c r="S114" i="9"/>
  <c r="C57" i="8"/>
  <c r="G57" i="8"/>
  <c r="K57" i="8"/>
  <c r="O57" i="8"/>
  <c r="S57" i="8"/>
  <c r="D76" i="8"/>
  <c r="H76" i="8"/>
  <c r="L76" i="8"/>
  <c r="P76" i="8"/>
  <c r="T76" i="8"/>
  <c r="D57" i="8"/>
  <c r="H57" i="8"/>
  <c r="L57" i="8"/>
  <c r="P57" i="8"/>
  <c r="T57" i="8"/>
  <c r="E76" i="8"/>
  <c r="I76" i="8"/>
  <c r="M76" i="8"/>
  <c r="Q76" i="8"/>
  <c r="J19" i="8"/>
  <c r="E57" i="8"/>
  <c r="I57" i="8"/>
  <c r="M57" i="8"/>
  <c r="Q57" i="8"/>
  <c r="B76" i="8"/>
  <c r="F76" i="8"/>
  <c r="J76" i="8"/>
  <c r="N76" i="8"/>
  <c r="R76" i="8"/>
  <c r="B36" i="1"/>
  <c r="B38" i="1" s="1"/>
  <c r="F36" i="1"/>
  <c r="F38" i="1" s="1"/>
  <c r="J36" i="1"/>
  <c r="J38" i="1" s="1"/>
  <c r="D36" i="1"/>
  <c r="D38" i="1" s="1"/>
  <c r="H36" i="1"/>
  <c r="H38" i="1" s="1"/>
  <c r="M19" i="9" l="1"/>
  <c r="K19" i="8"/>
  <c r="N19" i="9"/>
  <c r="O19" i="9"/>
  <c r="P19" i="9"/>
  <c r="L19" i="8"/>
  <c r="V114" i="8"/>
  <c r="B95" i="8"/>
  <c r="R95" i="8"/>
  <c r="E114" i="8"/>
  <c r="U114" i="8"/>
  <c r="W95" i="8"/>
  <c r="C95" i="8"/>
  <c r="L95" i="8"/>
  <c r="S95" i="8"/>
  <c r="O114" i="8"/>
  <c r="H114" i="8"/>
  <c r="X114" i="8"/>
  <c r="N114" i="8"/>
  <c r="C114" i="8"/>
  <c r="S114" i="8"/>
  <c r="L114" i="8"/>
  <c r="F95" i="8"/>
  <c r="V95" i="8"/>
  <c r="E95" i="8"/>
  <c r="I114" i="8"/>
  <c r="H95" i="8"/>
  <c r="K95" i="8"/>
  <c r="T95" i="8"/>
  <c r="J114" i="8"/>
  <c r="Q95" i="8"/>
  <c r="Q114" i="8"/>
  <c r="X95" i="8"/>
  <c r="D95" i="8"/>
  <c r="F114" i="8"/>
  <c r="B114" i="8"/>
  <c r="G114" i="8"/>
  <c r="W114" i="8"/>
  <c r="P114" i="8"/>
  <c r="I95" i="8"/>
  <c r="J95" i="8"/>
  <c r="M95" i="8"/>
  <c r="M114" i="8"/>
  <c r="G95" i="8"/>
  <c r="P95" i="8"/>
  <c r="O95" i="8"/>
  <c r="N19" i="8" l="1"/>
  <c r="M1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<sst xmlns="http://schemas.openxmlformats.org/spreadsheetml/2006/main" count="18708" uniqueCount="2200">
  <si>
    <t>Kent &amp; Medway Economic Dashboard</t>
  </si>
  <si>
    <t>The Economic Dashboard was originally developed in 2020 by Kent County Council's Kent Analytics team</t>
  </si>
  <si>
    <t>to help support the economic recovery from COVID-19 in Kent &amp; Medway.</t>
  </si>
  <si>
    <t>The dashboard is updated on a monthly basis.</t>
  </si>
  <si>
    <t>It is continuously evolving to include additional information as it becomes available, to continue to help to inform economic strategy</t>
  </si>
  <si>
    <t>and policy.</t>
  </si>
  <si>
    <t>The dashboard provides headline statistics. More detailed information is available on request or from publications on our website.</t>
  </si>
  <si>
    <t xml:space="preserve">The Kent &amp; Medway Economic Dashboard elements are: </t>
  </si>
  <si>
    <t>Dashboard</t>
  </si>
  <si>
    <t>The Dashboard shows a range of headline economic indicators for local authorities in Kent and Medway.</t>
  </si>
  <si>
    <t>You can use the drop down box at the top of the page to select different geographical areas</t>
  </si>
  <si>
    <t xml:space="preserve">The Dashboard also includes modelled estimates from the ONS Business Insights &amp; Conditions Survey (BICS, formerly known as the Business Impact </t>
  </si>
  <si>
    <t>of Coronavirus Survey), applied to Kent and Medway local authorities</t>
  </si>
  <si>
    <t>Vulnerability Index</t>
  </si>
  <si>
    <t>The Vulnerability Index compares economic indicators that could suggest vulnerability in the local economy in respect of the economic impact from</t>
  </si>
  <si>
    <t>events such as Covid-19, in local areas against all areas in England to create an overall vulnerability score.</t>
  </si>
  <si>
    <t>Ten separate indicators from publicly available datasets are used.</t>
  </si>
  <si>
    <t>The highest value for each inidicator is that for the most vulnerable.</t>
  </si>
  <si>
    <t>Red indicates that an area may be more vulnerable when compared to other areas. Green indicates that an area may be less vulnerable.</t>
  </si>
  <si>
    <t xml:space="preserve">The Vulnerability Index allows the user to select the industrial sectors they wish to consider as the most vulnerable, and to make up the </t>
  </si>
  <si>
    <t xml:space="preserve">employee jobs in vulnerable sectors' and 'vulnerable sector enterprises' elements of the Index.  It is set to 'accommodation and food services (I)' </t>
  </si>
  <si>
    <t>and 'arts, entertainment, recreation &amp; other services (R, S, T &amp; U)' as the default</t>
  </si>
  <si>
    <t>Place</t>
  </si>
  <si>
    <t>The Place sheet contains information about the selected area including:</t>
  </si>
  <si>
    <t>Population; Dwelling stock; Energy Perfomance Certificates; Broadband availability; and Publicly available Electric Vehicle charging points</t>
  </si>
  <si>
    <t>Economy</t>
  </si>
  <si>
    <t>The Economy sheet contains information about the selected area's economy including:</t>
  </si>
  <si>
    <t>Enterprise counts, sizeband and change; Employee jobs and job change; Job density; Payrolled employees; GVA and productivity measures; Resident &amp; workplace earnings.</t>
  </si>
  <si>
    <t>Workforce</t>
  </si>
  <si>
    <t>The Workforce sheet contains information about the selected area's workforce including:</t>
  </si>
  <si>
    <t>Working age population; Labour market pressure; Economic activity and inactivity; Claimant Count unemployment; Employment rate; and Self employment rate.</t>
  </si>
  <si>
    <t>NEETs; Payrolled employees.</t>
  </si>
  <si>
    <t>Sectors</t>
  </si>
  <si>
    <t>The Sectors sheet contains information about the industrial sectors within the selected area including:</t>
  </si>
  <si>
    <t>Employee jobs by industry; Enterprise by industry; and GVA by broad industry; Labour demand by sector.</t>
  </si>
  <si>
    <t>Skills</t>
  </si>
  <si>
    <t>The Skills sheet contains information relating to skills within the selected area including:</t>
  </si>
  <si>
    <t>Qualifications of the population aged 16-64; Qualifications of the population aged 16+ who are economically active; Apprenticeship starts &amp; achievements; and Destination measures of those aged 16 to 18.</t>
  </si>
  <si>
    <t>Information</t>
  </si>
  <si>
    <t>The Information sheet provides technical information, sources and methodolgy</t>
  </si>
  <si>
    <t>Further Information</t>
  </si>
  <si>
    <t>It is planned to continually develop this workbook to incorporate new data as it becomes available.</t>
  </si>
  <si>
    <t>It will be updately monthly following the release of ONS Claimant Count data.</t>
  </si>
  <si>
    <t>If you would like to receive a monthly notification of any updates and developments please contact:</t>
  </si>
  <si>
    <t>research@kent.gov.uk</t>
  </si>
  <si>
    <t>Detailed information on a range of economic data can be found on the Kent.gov.uk website.</t>
  </si>
  <si>
    <t>www.kent.gov.uk/research</t>
  </si>
  <si>
    <t>Contact a member of the team at</t>
  </si>
  <si>
    <t>Tel: 03000 417444</t>
  </si>
  <si>
    <t>Kent Analytics</t>
  </si>
  <si>
    <t>Kent County Council</t>
  </si>
  <si>
    <t>Business Insights &amp; Conditions Survey (BICS)</t>
  </si>
  <si>
    <t>Note: As the survey has developed some questions have been added or changed</t>
  </si>
  <si>
    <t>Not all questions are asked in every wave of the survey</t>
  </si>
  <si>
    <t>A list of the BICS waves and their reference dates can be found on the Information sheet</t>
  </si>
  <si>
    <t>Trading Status</t>
  </si>
  <si>
    <t>Weighted by count of enterprises</t>
  </si>
  <si>
    <t>Weighted by employment</t>
  </si>
  <si>
    <t>Resilience</t>
  </si>
  <si>
    <t>Financial Performance</t>
  </si>
  <si>
    <t>Energy price rises</t>
  </si>
  <si>
    <t xml:space="preserve">What is the current trading status of your enterprise? </t>
  </si>
  <si>
    <t>Workforce arrangements in the last 2 weeks:</t>
  </si>
  <si>
    <t>(Number of enterprises)</t>
  </si>
  <si>
    <t>(number of employee jobs)</t>
  </si>
  <si>
    <t>Manufacturing</t>
  </si>
  <si>
    <t>Water Supply, Sewerage, Waste Management &amp; Remediation</t>
  </si>
  <si>
    <t>Construction</t>
  </si>
  <si>
    <t>Wholesale &amp; Retail Trade; Repair Of Motor Vehicles &amp; Motorcycles</t>
  </si>
  <si>
    <t>Transportation &amp; Storage</t>
  </si>
  <si>
    <t>Accommodation &amp; Food Service Activities</t>
  </si>
  <si>
    <t>Information &amp; Communication</t>
  </si>
  <si>
    <t>Real Estate Activities</t>
  </si>
  <si>
    <t>Professional, Scientific &amp; Technical Activities</t>
  </si>
  <si>
    <t>Administrative &amp; Support Service Activities</t>
  </si>
  <si>
    <t>Education</t>
  </si>
  <si>
    <t>Human Health &amp; Social Work Activities</t>
  </si>
  <si>
    <t>Arts, Entertainment &amp; Recreation</t>
  </si>
  <si>
    <t xml:space="preserve">How long do you think your enterprise's cash reserves will last? </t>
  </si>
  <si>
    <t>How did your business’s turnover compare with the previous calendar month?</t>
  </si>
  <si>
    <t>In which of the following ways, if any, has your business been affected by price rises?</t>
  </si>
  <si>
    <t xml:space="preserve"> Has your business been affected by recent increases in energy prices?</t>
  </si>
  <si>
    <t>Local Authority Vulnerability Index</t>
  </si>
  <si>
    <t>Source: Kent Analytics, Kent County Council</t>
  </si>
  <si>
    <t>Click to Select</t>
  </si>
  <si>
    <t xml:space="preserve"> Agriculture, forestry &amp; fishing (A)</t>
  </si>
  <si>
    <t xml:space="preserve"> Retail (Part G)</t>
  </si>
  <si>
    <t xml:space="preserve"> Professional, scientific &amp; technical (M)</t>
  </si>
  <si>
    <t xml:space="preserve"> Mining, quarrying &amp; utilities (B,D and E)</t>
  </si>
  <si>
    <t xml:space="preserve"> Transport &amp; storage (inc postal) (H)</t>
  </si>
  <si>
    <t xml:space="preserve"> Business administration &amp; support (N)</t>
  </si>
  <si>
    <t xml:space="preserve"> Manufacturing (C)</t>
  </si>
  <si>
    <t xml:space="preserve"> Accommodation &amp; food services (I)</t>
  </si>
  <si>
    <t xml:space="preserve"> Public administration &amp; defence (O)</t>
  </si>
  <si>
    <t xml:space="preserve"> Construction (F)</t>
  </si>
  <si>
    <t xml:space="preserve"> Information &amp; communication (J)</t>
  </si>
  <si>
    <t xml:space="preserve"> Education (P)</t>
  </si>
  <si>
    <t xml:space="preserve"> Motor trades (Part G)</t>
  </si>
  <si>
    <t xml:space="preserve"> Financial &amp; insurance (K)</t>
  </si>
  <si>
    <t xml:space="preserve"> Health (Q)</t>
  </si>
  <si>
    <t xml:space="preserve"> Wholesale (Part G)</t>
  </si>
  <si>
    <t xml:space="preserve"> Property (L)</t>
  </si>
  <si>
    <t xml:space="preserve"> Arts, entertainment, recreation &amp; other services (R,S,T and U)</t>
  </si>
  <si>
    <t>Note: A red rating indicates a greater vulnerability compared to other Kent &amp; Medway local authorities</t>
  </si>
  <si>
    <t>Blank cell indicates data is missing or unavailable</t>
  </si>
  <si>
    <t>Economically Active</t>
  </si>
  <si>
    <t>Employment rate</t>
  </si>
  <si>
    <t>Self employment</t>
  </si>
  <si>
    <t>No qualifications</t>
  </si>
  <si>
    <t>Business births to deaths</t>
  </si>
  <si>
    <t>Employee job change (all industries)</t>
  </si>
  <si>
    <t>% Employee jobs in vulnerable sectors</t>
  </si>
  <si>
    <t>% Vulnerable sector enterprises</t>
  </si>
  <si>
    <t>Annual Average Claimant Count unemployed</t>
  </si>
  <si>
    <t>Overall Score</t>
  </si>
  <si>
    <t>Ashford</t>
  </si>
  <si>
    <t>Canterbury</t>
  </si>
  <si>
    <t>Dartford</t>
  </si>
  <si>
    <t>Dover</t>
  </si>
  <si>
    <t>Folkestone and Hythe</t>
  </si>
  <si>
    <t>Gravesham</t>
  </si>
  <si>
    <t>Maidstone</t>
  </si>
  <si>
    <t>Sevenoaks</t>
  </si>
  <si>
    <t>Swale</t>
  </si>
  <si>
    <t>Thanet</t>
  </si>
  <si>
    <t>Tonbridge and Malling</t>
  </si>
  <si>
    <t>Tunbridge Wells</t>
  </si>
  <si>
    <t>Medway</t>
  </si>
  <si>
    <t>Population</t>
  </si>
  <si>
    <t>Source: ONS Mid-year Population Estimates</t>
  </si>
  <si>
    <t>Total Population</t>
  </si>
  <si>
    <t>Working age Population</t>
  </si>
  <si>
    <t>1 year change</t>
  </si>
  <si>
    <t>1 year % change</t>
  </si>
  <si>
    <t>5 year change</t>
  </si>
  <si>
    <t>5 year % change</t>
  </si>
  <si>
    <t>Dwelling Stock</t>
  </si>
  <si>
    <t>Source: DLUHC Table LT 125</t>
  </si>
  <si>
    <t>Kent</t>
  </si>
  <si>
    <t>Kent &amp; Medway</t>
  </si>
  <si>
    <t>South East</t>
  </si>
  <si>
    <t>England</t>
  </si>
  <si>
    <t>Energy Performance Certificates for new domestic dwellings</t>
  </si>
  <si>
    <t>Source: DLUHC</t>
  </si>
  <si>
    <t>Energy rating</t>
  </si>
  <si>
    <t>A</t>
  </si>
  <si>
    <t>B</t>
  </si>
  <si>
    <t>C</t>
  </si>
  <si>
    <t>D</t>
  </si>
  <si>
    <t>E</t>
  </si>
  <si>
    <t>F</t>
  </si>
  <si>
    <t>G</t>
  </si>
  <si>
    <t>Total</t>
  </si>
  <si>
    <t>Broadband availability</t>
  </si>
  <si>
    <t>Source: OFCOM - Connected Nations</t>
  </si>
  <si>
    <t>% Superfast broadband availability</t>
  </si>
  <si>
    <t>% Ultrafast broadband availability</t>
  </si>
  <si>
    <t>% Full Fibre broadband availability</t>
  </si>
  <si>
    <t>Publicly available Electric Vehicle charging points (per 100,000 population)</t>
  </si>
  <si>
    <t>Source: DFT</t>
  </si>
  <si>
    <t>Enterprise Counts</t>
  </si>
  <si>
    <t>Source: ONS UK Business Counts</t>
  </si>
  <si>
    <t>Enterprise size</t>
  </si>
  <si>
    <t>Number</t>
  </si>
  <si>
    <t>Percentage</t>
  </si>
  <si>
    <t>Employee jobs</t>
  </si>
  <si>
    <t>Source: ONS BRES</t>
  </si>
  <si>
    <r>
      <t xml:space="preserve">Job Density - </t>
    </r>
    <r>
      <rPr>
        <sz val="12"/>
        <color theme="1" tint="0.34998626667073579"/>
        <rFont val="Arial"/>
        <family val="2"/>
      </rPr>
      <t>The numbers of jobs per resident aged 16-64</t>
    </r>
  </si>
  <si>
    <t>Source: ONS</t>
  </si>
  <si>
    <t>Number payrolled employees</t>
  </si>
  <si>
    <t>% change</t>
  </si>
  <si>
    <t>Median pay (£ per month)</t>
  </si>
  <si>
    <t>GVA</t>
  </si>
  <si>
    <t>Total GVA (£m)</t>
  </si>
  <si>
    <t>GVA per head</t>
  </si>
  <si>
    <t>Productivity</t>
  </si>
  <si>
    <t>GVA per hour worked</t>
  </si>
  <si>
    <t>GVA per filled job</t>
  </si>
  <si>
    <t>Earnings</t>
  </si>
  <si>
    <t>Source: ASHE ONS</t>
  </si>
  <si>
    <t>Resident</t>
  </si>
  <si>
    <t>Workplace</t>
  </si>
  <si>
    <t>1-year change (£ per week)</t>
  </si>
  <si>
    <t>5 year change (£ per week)</t>
  </si>
  <si>
    <t>5-year % change</t>
  </si>
  <si>
    <t>Stock of Non-Domestic Properties</t>
  </si>
  <si>
    <t>Source: Valuation Office Agency</t>
  </si>
  <si>
    <t>Retail</t>
  </si>
  <si>
    <t>Office</t>
  </si>
  <si>
    <t>Industrial</t>
  </si>
  <si>
    <t>Other</t>
  </si>
  <si>
    <t>Non-Domestic Properties - rateable floorspace (thousand m2)</t>
  </si>
  <si>
    <t>Floorspace (m2)</t>
  </si>
  <si>
    <t>Rateable value per m2</t>
  </si>
  <si>
    <t>Floorspace 
(£ per m2)</t>
  </si>
  <si>
    <t>Business births and deaths by calendar quarter</t>
  </si>
  <si>
    <t>(experimental statistics)</t>
  </si>
  <si>
    <t>A ratio of 1 or more indicates more business births than deaths</t>
  </si>
  <si>
    <t>Regional Trade in Goods (ITL3 level)</t>
  </si>
  <si>
    <t>Source: HMRC</t>
  </si>
  <si>
    <t>Working age population (16-64)</t>
  </si>
  <si>
    <t>Source: ONS Mid-year population estimates</t>
  </si>
  <si>
    <t xml:space="preserve">Labour market pressure </t>
  </si>
  <si>
    <t>Labour market pressure is the difference between those about to leave and those</t>
  </si>
  <si>
    <t>about to join the labour market</t>
  </si>
  <si>
    <t>NOTE: A ratio of less than 1 means there are fewer people about to join the labour market</t>
  </si>
  <si>
    <t>than there are leaving</t>
  </si>
  <si>
    <t>Those aged 5-14</t>
  </si>
  <si>
    <t>Those aged 55-64</t>
  </si>
  <si>
    <t>Ratio</t>
  </si>
  <si>
    <t>Economic Activity (aged 16-64)</t>
  </si>
  <si>
    <t>Source: ONS Annual Population Survey</t>
  </si>
  <si>
    <t>% Economically active</t>
  </si>
  <si>
    <t>% Economically inactive</t>
  </si>
  <si>
    <t>Claimant Count Unemployment</t>
  </si>
  <si>
    <t>Source: ONS Claimant Count</t>
  </si>
  <si>
    <t>% Rate</t>
  </si>
  <si>
    <t>Males</t>
  </si>
  <si>
    <t>Females</t>
  </si>
  <si>
    <t>Change since previous month</t>
  </si>
  <si>
    <t>Change since previous year</t>
  </si>
  <si>
    <t>Claimant Count Unemployment by age group</t>
  </si>
  <si>
    <t>% of all claimants</t>
  </si>
  <si>
    <t>18-24</t>
  </si>
  <si>
    <t>25-49</t>
  </si>
  <si>
    <t>50-64</t>
  </si>
  <si>
    <t>Great Britain</t>
  </si>
  <si>
    <t>United Kingdom</t>
  </si>
  <si>
    <t>North Kent/Thames Gateway</t>
  </si>
  <si>
    <t>West Kent</t>
  </si>
  <si>
    <t>East Kent</t>
  </si>
  <si>
    <t>Mid Kent</t>
  </si>
  <si>
    <t>Percentage aged 16-64 who are self employed</t>
  </si>
  <si>
    <t>NEETs</t>
  </si>
  <si>
    <t>Source: KCC - available for KCC and KCC districts only</t>
  </si>
  <si>
    <t>Total Cohort Yr12 &amp; Yr13</t>
  </si>
  <si>
    <t>Number NEET Yr12 &amp; Yr13</t>
  </si>
  <si>
    <t>% NEET Yr12 &amp; Yr13</t>
  </si>
  <si>
    <t>NEET Target</t>
  </si>
  <si>
    <t>% point difference from target</t>
  </si>
  <si>
    <r>
      <rPr>
        <b/>
        <sz val="14"/>
        <color theme="1" tint="0.34998626667073579"/>
        <rFont val="Arial"/>
        <family val="2"/>
      </rPr>
      <t>Payrolled employees</t>
    </r>
    <r>
      <rPr>
        <b/>
        <sz val="12"/>
        <color theme="1" tint="0.34998626667073579"/>
        <rFont val="Arial"/>
        <family val="2"/>
      </rPr>
      <t xml:space="preserve"> - </t>
    </r>
    <r>
      <rPr>
        <i/>
        <sz val="11"/>
        <color theme="2" tint="-0.749992370372631"/>
        <rFont val="Arial"/>
        <family val="2"/>
      </rPr>
      <t>Source: ONS; HM Revenue &amp; Customs</t>
    </r>
  </si>
  <si>
    <t>ITL 3 level</t>
  </si>
  <si>
    <t>ITL 3 Areas comprise of</t>
  </si>
  <si>
    <t>Medway - Medway</t>
  </si>
  <si>
    <t>Kent Thames Gateway - Dartford, Gravesham &amp; Swale</t>
  </si>
  <si>
    <t>East Kent - Canterbury, Dover, Folkestone &amp; Hythe &amp; Thanet</t>
  </si>
  <si>
    <t>Mid Kent - Ashford &amp; Maidstone</t>
  </si>
  <si>
    <t>West Kent - Sevenoaks, Tonbridge &amp; Malling &amp; Tunbridge Wells</t>
  </si>
  <si>
    <t>Employee Jobs by broad industrial group</t>
  </si>
  <si>
    <t>Source: BRES</t>
  </si>
  <si>
    <t>Non-standard industries</t>
  </si>
  <si>
    <t>Knowledge Economy</t>
  </si>
  <si>
    <t>Food &amp; Drink Production</t>
  </si>
  <si>
    <t>Creative Industries</t>
  </si>
  <si>
    <t>Life Science</t>
  </si>
  <si>
    <t>Tourism</t>
  </si>
  <si>
    <t>Year</t>
  </si>
  <si>
    <t>% of all employee jobs</t>
  </si>
  <si>
    <t>Enterprise by Industry</t>
  </si>
  <si>
    <t>Source: UK Business Counts</t>
  </si>
  <si>
    <t>% of all enterprises</t>
  </si>
  <si>
    <t>GVA by Industry</t>
  </si>
  <si>
    <t>5 year change (£m)</t>
  </si>
  <si>
    <t>ABDE Production</t>
  </si>
  <si>
    <t>C Manufacturing</t>
  </si>
  <si>
    <t>F Construction</t>
  </si>
  <si>
    <t>GHI Distribution</t>
  </si>
  <si>
    <t>J Information</t>
  </si>
  <si>
    <t>K Finance</t>
  </si>
  <si>
    <t>L Real estate</t>
  </si>
  <si>
    <t>MN Professional</t>
  </si>
  <si>
    <t>OPQ Public services</t>
  </si>
  <si>
    <t>RST Other services</t>
  </si>
  <si>
    <t>Labour Demand</t>
  </si>
  <si>
    <t>Snapshot of online job advertisements (experimental statistics)</t>
  </si>
  <si>
    <t>Source: ONS; Textkernel</t>
  </si>
  <si>
    <t>Select district and time period</t>
  </si>
  <si>
    <t>Qualifications of population aged 16-64</t>
  </si>
  <si>
    <t>Source: Annual Population Survey</t>
  </si>
  <si>
    <t>(RQF = Regulated Qualifications Framework)</t>
  </si>
  <si>
    <t>No Qualifications</t>
  </si>
  <si>
    <t>Other Qualifications</t>
  </si>
  <si>
    <t xml:space="preserve">RQF1 only </t>
  </si>
  <si>
    <t xml:space="preserve">RQF2 only </t>
  </si>
  <si>
    <t xml:space="preserve">RQF3 only </t>
  </si>
  <si>
    <t>RQF4+</t>
  </si>
  <si>
    <t>Note: "-" indicates that the estimate and confidence interval are unreliable since the group sample size is small (3-9)</t>
  </si>
  <si>
    <t>Qualifications of population aged 16 and above who are economically active (excluding full-time students)</t>
  </si>
  <si>
    <t>Source: 2021 Census Table RM048</t>
  </si>
  <si>
    <t>In employment</t>
  </si>
  <si>
    <t>% of all in employment</t>
  </si>
  <si>
    <t>Unemployed</t>
  </si>
  <si>
    <t>% of all unemployed</t>
  </si>
  <si>
    <t>Level 1 and entry level qualifications</t>
  </si>
  <si>
    <t>Level 2 qualifications</t>
  </si>
  <si>
    <t>Apprenticeship</t>
  </si>
  <si>
    <t>Level 3 qualifications</t>
  </si>
  <si>
    <t>Level 4 qualifications or above</t>
  </si>
  <si>
    <t>Other qualifications</t>
  </si>
  <si>
    <t>Apprenticeships</t>
  </si>
  <si>
    <t>Source: Department for Education</t>
  </si>
  <si>
    <t>16-18 destination measures</t>
  </si>
  <si>
    <t>Cohort</t>
  </si>
  <si>
    <t>Sustained education, apprenticeship or employment</t>
  </si>
  <si>
    <t>Sustained employment destination</t>
  </si>
  <si>
    <t>Education or employment not sustained</t>
  </si>
  <si>
    <t>This sheet provides technical information and the methodolgy used to develop the Kent &amp; Medway Economic Dashboard</t>
  </si>
  <si>
    <t>Dashboard Data Sources:</t>
  </si>
  <si>
    <t>People on Universal Credit</t>
  </si>
  <si>
    <t>DWP Stat Xplore</t>
  </si>
  <si>
    <t>3 Year Business Survival Rate</t>
  </si>
  <si>
    <t>1 Year Business Survival Rate timeseries</t>
  </si>
  <si>
    <t>Business Births to Deaths Ratio</t>
  </si>
  <si>
    <t>Business birth rate</t>
  </si>
  <si>
    <t>Business death rate</t>
  </si>
  <si>
    <t>% unemployed</t>
  </si>
  <si>
    <t>% economically inactive</t>
  </si>
  <si>
    <t>% economically active</t>
  </si>
  <si>
    <t>% who are employees</t>
  </si>
  <si>
    <t>% Self Employed</t>
  </si>
  <si>
    <t>Annual Average Unemployment rate</t>
  </si>
  <si>
    <t>Claimant Count</t>
  </si>
  <si>
    <t>Geographical breakdown</t>
  </si>
  <si>
    <t>Data are available for local authority districts, county/unitary authority, region and country.</t>
  </si>
  <si>
    <t>The dashboard also has additional geographies available:</t>
  </si>
  <si>
    <r>
      <rPr>
        <b/>
        <sz val="11"/>
        <color theme="1"/>
        <rFont val="Arial"/>
        <family val="2"/>
      </rPr>
      <t>North Kent/Thames Gateway</t>
    </r>
    <r>
      <rPr>
        <sz val="11"/>
        <color theme="1"/>
        <rFont val="Arial"/>
        <family val="2"/>
      </rPr>
      <t>: Dartford, Gravesham, Maidstone, Medway &amp; Swale</t>
    </r>
  </si>
  <si>
    <r>
      <rPr>
        <b/>
        <sz val="11"/>
        <color theme="1"/>
        <rFont val="Arial"/>
        <family val="2"/>
      </rPr>
      <t>West Kent</t>
    </r>
    <r>
      <rPr>
        <sz val="11"/>
        <color theme="1"/>
        <rFont val="Arial"/>
        <family val="2"/>
      </rPr>
      <t>: Sevenoaks, Tonbridge &amp; malling &amp; Tunbridge Wells</t>
    </r>
  </si>
  <si>
    <r>
      <rPr>
        <b/>
        <sz val="11"/>
        <color theme="1"/>
        <rFont val="Arial"/>
        <family val="2"/>
      </rPr>
      <t>East Kent</t>
    </r>
    <r>
      <rPr>
        <sz val="11"/>
        <color theme="1"/>
        <rFont val="Arial"/>
        <family val="2"/>
      </rPr>
      <t>: Canterbury, Dover, Folkestone &amp; Hythe &amp; Thanet</t>
    </r>
  </si>
  <si>
    <r>
      <rPr>
        <b/>
        <sz val="11"/>
        <color theme="1"/>
        <rFont val="Arial"/>
        <family val="2"/>
      </rPr>
      <t>Mid Kent</t>
    </r>
    <r>
      <rPr>
        <sz val="11"/>
        <color theme="1"/>
        <rFont val="Arial"/>
        <family val="2"/>
      </rPr>
      <t>: Ashford &amp; Maidstone</t>
    </r>
  </si>
  <si>
    <t>Formerly knowns as the Business Impacts of Coronavirus Survey, the BICS is a voluntary fortnightly business survey produced by the Office for national Statistics (ONS).</t>
  </si>
  <si>
    <t xml:space="preserve"> It captures businesses’ responses on how their turnover, workforce prices, trade and business resilience have been affected.</t>
  </si>
  <si>
    <t>Making the assumption that COVID-19 has impacted each industry sector in all parts of the country equally,</t>
  </si>
  <si>
    <t>percentages from the survey results have been applied to the number of enterprises in Kent &amp; Medway local</t>
  </si>
  <si>
    <t>authorities which are in the sectors covered by the BICS. In the question regarding staff status this was applied</t>
  </si>
  <si>
    <t>to the number of employee jobs in each sector.</t>
  </si>
  <si>
    <r>
      <t xml:space="preserve">This shows how businesses </t>
    </r>
    <r>
      <rPr>
        <u/>
        <sz val="11"/>
        <color theme="1"/>
        <rFont val="Arial"/>
        <family val="2"/>
      </rPr>
      <t>may</t>
    </r>
    <r>
      <rPr>
        <sz val="11"/>
        <color theme="1"/>
        <rFont val="Arial"/>
        <family val="2"/>
      </rPr>
      <t xml:space="preserve"> have been affected in the area</t>
    </r>
  </si>
  <si>
    <t xml:space="preserve">ONS keep the BICS under constant review and as a result some questions that appeared in the early surveys are no </t>
  </si>
  <si>
    <t xml:space="preserve">longer included. At the same time some questions have been changed and new questions are being included that were </t>
  </si>
  <si>
    <t>not in earlier waves of the survey.</t>
  </si>
  <si>
    <t>ONS BICS Methodology</t>
  </si>
  <si>
    <t>The ONS approach for the sample design has been to use three standard ONS surveys: the Monthly Business Survey</t>
  </si>
  <si>
    <t xml:space="preserve">(MBS), Retail Sales Inquiry (RSI) and Construction as a sampling frame. Each of these survey samples are drawn from </t>
  </si>
  <si>
    <t>the Inter-Departrmental Business Register (IDBR), which covers businesses in all parts of the economy, except those</t>
  </si>
  <si>
    <t xml:space="preserve">that are not registered for Value Added Tax (VAT) or Pay As You Earn (PAYE), which includes very small businesses, </t>
  </si>
  <si>
    <t xml:space="preserve">the self-employed, those without employees, and those with low turnover. Some non-profit making organisations are </t>
  </si>
  <si>
    <t>also not registered on the IDBR.</t>
  </si>
  <si>
    <t xml:space="preserve">The MBS covers UK for production and only Great Britain for services. Retail sales and Construction are Great </t>
  </si>
  <si>
    <t xml:space="preserve">Britain-focused. Therefore, BICS will be UK for production-based industries but Great Britain for the other elements </t>
  </si>
  <si>
    <t>of the economy covered.</t>
  </si>
  <si>
    <t>The industries covered by the survey are:</t>
  </si>
  <si>
    <t xml:space="preserve">non-financial services (includes professional, scientific, communication, administrative, transport, accommodation </t>
  </si>
  <si>
    <t>and food, private health and education, and entertainment services)</t>
  </si>
  <si>
    <t>distribution (includes retail, wholesale and motor trades)</t>
  </si>
  <si>
    <t xml:space="preserve">production (includes manufacturing, oil and gas extraction, energy generation and supply, and water and </t>
  </si>
  <si>
    <t>waste management)</t>
  </si>
  <si>
    <t xml:space="preserve">construction (includes civil engineering, housebuilding, property development and specialised construction trades </t>
  </si>
  <si>
    <t>such as plumbers, electricians and plasterers)</t>
  </si>
  <si>
    <t>The following sectors are excluded from the survey:</t>
  </si>
  <si>
    <t>agriculture</t>
  </si>
  <si>
    <t>public administration and defence</t>
  </si>
  <si>
    <t>public provision of education and health</t>
  </si>
  <si>
    <t>finance and insurance</t>
  </si>
  <si>
    <r>
      <t xml:space="preserve">Estimates for </t>
    </r>
    <r>
      <rPr>
        <b/>
        <sz val="11"/>
        <color theme="1"/>
        <rFont val="Arial"/>
        <family val="2"/>
      </rPr>
      <t>most</t>
    </r>
    <r>
      <rPr>
        <sz val="11"/>
        <color theme="1"/>
        <rFont val="Arial"/>
        <family val="2"/>
      </rPr>
      <t xml:space="preserve"> of the results from the Business Insights &amp; Conditions Survey (BICS) are currently unweighted* and should </t>
    </r>
  </si>
  <si>
    <t xml:space="preserve">be treated with caution when used to evaluate the impact of COVID-19 across the UK economy. Each business was </t>
  </si>
  <si>
    <t xml:space="preserve">assigned the same weight regardless of turnover, size or industry, and the data in the latest period are final. </t>
  </si>
  <si>
    <t xml:space="preserve">*For certain workforce tables the proportions are based on employment within responding businesses. </t>
  </si>
  <si>
    <t>NOTE: From Wave 13 onwards the results to some questions have been weighted.</t>
  </si>
  <si>
    <t>Trading Status is now weighted by employment</t>
  </si>
  <si>
    <t>Financial Performance is now weighted by turnover</t>
  </si>
  <si>
    <t>Staff status is now weighted by employment</t>
  </si>
  <si>
    <t>More information on the weighting methodology is available from the ONS website</t>
  </si>
  <si>
    <r>
      <t xml:space="preserve">Payrolled employees - </t>
    </r>
    <r>
      <rPr>
        <i/>
        <sz val="11"/>
        <color theme="1"/>
        <rFont val="Arial"/>
        <family val="2"/>
      </rPr>
      <t>ONS; HM Revenue &amp; Customs</t>
    </r>
  </si>
  <si>
    <t xml:space="preserve">Experimental monthly estimates of payrolled employees from HM Revenue and Customs’ (HMRC’s) Pay As You Earn (PAYE) Real Time Information (RTI) data. </t>
  </si>
  <si>
    <t>They cover the whole population rather than a sample of people or companies, and they will allow for more detailed estimates of the population. </t>
  </si>
  <si>
    <t>This data covers employees payrolled by employers only. It does not cover self-employment income or income from other sources such as pensions, property rental and investments.</t>
  </si>
  <si>
    <t>NUTS 3 data is updated monthly. District level data is updated quarterly</t>
  </si>
  <si>
    <t>Earnings and employment from Pay As You Earn Real Time Information, seasonally adjusted - Office for National Statistics (ons.gov.uk)</t>
  </si>
  <si>
    <t>Unemployment &amp; NEETs</t>
  </si>
  <si>
    <r>
      <t xml:space="preserve">Claimant Count unemployment - </t>
    </r>
    <r>
      <rPr>
        <i/>
        <sz val="11"/>
        <color theme="1"/>
        <rFont val="Arial"/>
        <family val="2"/>
      </rPr>
      <t>via NOMIS</t>
    </r>
  </si>
  <si>
    <t>The Claimant Count presents information about claimants of Jobseekers Allowance and claimants of Universal Credit who are not in employment.</t>
  </si>
  <si>
    <t>The data is released monthly, one month in arrears</t>
  </si>
  <si>
    <t>Age and sex breakdowns are available.</t>
  </si>
  <si>
    <t>Nomis - Official Census and Labour Market Statistics (nomisweb.co.uk)</t>
  </si>
  <si>
    <r>
      <rPr>
        <b/>
        <sz val="11"/>
        <color theme="1"/>
        <rFont val="Arial"/>
        <family val="2"/>
      </rPr>
      <t xml:space="preserve">NEETs - </t>
    </r>
    <r>
      <rPr>
        <i/>
        <sz val="11"/>
        <color theme="1"/>
        <rFont val="Arial"/>
        <family val="2"/>
      </rPr>
      <t>KCC</t>
    </r>
  </si>
  <si>
    <t>NEETs are those young people who are recorded as not in education, employment or training</t>
  </si>
  <si>
    <t>Snapshot of online job advertisements</t>
  </si>
  <si>
    <t>Labour demand volumes by profession and local authority is an experimental data produced by The Office for National Statistics.</t>
  </si>
  <si>
    <t xml:space="preserve">The snapshot counts represent the average point in time number of live adverts, averaged across days in a month. This metric is calculated by counting the number of adverts </t>
  </si>
  <si>
    <t>that were live on the same day, each week. If that day falls between a job advert's posting date and expiration date, it is counted as a live advert. Observed numbers are then averaged across a calendar month.</t>
  </si>
  <si>
    <t>Online job adverts data can be used as a proxy measure of changing labour demand, but changes in volume over time can also reflect a change in recruitment practices.</t>
  </si>
  <si>
    <t>Labour demand volumes by profession and local authority, UK: January 2017 to December 2022 - Office for National Statistics (ons.gov.uk)</t>
  </si>
  <si>
    <t>Business births and deaths by calendar quarter are a new experimental data produced by ONS.</t>
  </si>
  <si>
    <t>Because they are experimental data, caution is advised when interpretting the data.</t>
  </si>
  <si>
    <t>While the quarterly data in this release are not fully consistent with the annual business demography publication, which is a more accurate reflection of business births and deaths,</t>
  </si>
  <si>
    <t>the data are broadly in line with the annual publication and provide new evidence using new methods.</t>
  </si>
  <si>
    <t xml:space="preserve">Business births refer to enterprises added to the Inter-Departmental Business Register (IDBR). Enterprises are added to the IDBR when a new business is identified from administrative sources </t>
  </si>
  <si>
    <t>(usually the Value Added Tax (VAT) or Pay As You Earn (PAYE) systems). </t>
  </si>
  <si>
    <t xml:space="preserve">Business deaths refer to removals from the IDBR. A business is removed from the IDBR if its turnover and employment are zero for several periods, </t>
  </si>
  <si>
    <t>or the Office for National Statistics (ONS) is notified that the business has ceased trading.</t>
  </si>
  <si>
    <t>More information about this data is available from the ONS</t>
  </si>
  <si>
    <t>Business demography, quarterly experimental statistics, UK - Office for National Statistics (ons.gov.uk)</t>
  </si>
  <si>
    <t>Regional Trade in Goods</t>
  </si>
  <si>
    <t xml:space="preserve">This is an annual official statistics in development that subdivide the existing Regional Trade in Goods Statistics (RTS) into smaller UK geographic areas. </t>
  </si>
  <si>
    <t>This release reports on international trade in goods at International Territorial Levels (ITL) 1, 2 and 3 </t>
  </si>
  <si>
    <t>More information about this data is available from HMRC</t>
  </si>
  <si>
    <t>Regional trade in goods statistics disaggregated by smaller geographical areas: explanatory notes 2022 - GOV.UK (www.gov.uk)</t>
  </si>
  <si>
    <t>Broadband Availability</t>
  </si>
  <si>
    <t>Source: OFCOM</t>
  </si>
  <si>
    <t>Supporting data from OFCOM's Connected Nations report showing year-on-year comparisons of the state of the UK’s communications infrastructure</t>
  </si>
  <si>
    <t>Connected Nations and infrastructure reports - Ofcom</t>
  </si>
  <si>
    <t>Gross Value Added (GVA)</t>
  </si>
  <si>
    <t>GVA is a key measure of economic wealth generation within a local area and is the measure preferred by the Office for National Statistics to assess the economic health of an area.</t>
  </si>
  <si>
    <t xml:space="preserve">Growth in Total GVA - To allow comparison between different geographies we set the same starting point for the selected areas (1998 = 100) so we can see any differences in growth. </t>
  </si>
  <si>
    <t>Gross Value Added (GVA) - Office for National Statistics (ons.gov.uk)</t>
  </si>
  <si>
    <t>GVA per hour worked divides GVA by the total hours worked by the workforce in the area while GVA per filled job apportions GVA to the number of jobs in the area.</t>
  </si>
  <si>
    <t>GVA per hour worked is considered a more comprehensive indicator of labour productivity and the preferred measure at subnational level.</t>
  </si>
  <si>
    <t xml:space="preserve">Growth in Productivity - To allow comparison between different geographies we set the same starting point for the selected areas (2004 = 100) so we can see any differences in growth. </t>
  </si>
  <si>
    <t>Labour productivity, UK - Office for National Statistics (ons.gov.uk)</t>
  </si>
  <si>
    <t>Business Counts</t>
  </si>
  <si>
    <t xml:space="preserve">An extract compiled from the Inter Departmental Business Register (IDBR) recording the number of Enterprises that were live at a reference date in March, </t>
  </si>
  <si>
    <t>broken down by employment size band, detailed industry (5 digit SIC2007) and legal status. An Enterprise is the smallest combination of legal units which has a certain degree of autonomy within an Enterprise Group. </t>
  </si>
  <si>
    <t>UK business; activity, size and location - Office for National Statistics (ons.gov.uk)</t>
  </si>
  <si>
    <t>Employee Jobs</t>
  </si>
  <si>
    <t>Source: ONS Business Register &amp; Employment Survey (BRES)</t>
  </si>
  <si>
    <t>An employer survey of the number of jobs held by employees broken down by full/part-time and detailed industry (5 digit SIC2007). The survey records a job at the location of an employees workplace. </t>
  </si>
  <si>
    <t>Business Register and Employment Survey - Office for National Statistics (ons.gov.uk)</t>
  </si>
  <si>
    <t>Job Density</t>
  </si>
  <si>
    <t>The numbers of jobs per resident aged 16-64. The total number of jobs is a workplace-based measure and comprises employees, self-employed, government-supported trainees and HM Forces.</t>
  </si>
  <si>
    <t>Resident &amp; Workplace Earnings</t>
  </si>
  <si>
    <t>Source: ONS Annual Survey of Hours and Earnings (ASHE)</t>
  </si>
  <si>
    <t>The Annual Survey of Hours and Earnings (ASHE) is conducted in April each year to obtain information about the levels, distribution and make-up of earnings and hours worked for employees.</t>
  </si>
  <si>
    <t>ASHE is based on a sample of employee jobs taken from HM Revenue &amp; Customs PAYE records. Information on earnings and hours is obtained in confidence from employers.</t>
  </si>
  <si>
    <t>ASHE does not cover the self-employed nor does it cover employees not paid during the reference period.</t>
  </si>
  <si>
    <t>Annual Survey of Hours and Earnings (ASHE) - Office for National Statistics (ons.gov.uk)</t>
  </si>
  <si>
    <t>Population Estimates</t>
  </si>
  <si>
    <t>Source: ONS Mid Year Population Estimates, extracted from NOMIS</t>
  </si>
  <si>
    <t>Total population and working age population (those aged 16-64)</t>
  </si>
  <si>
    <t>Population estimates - Office for National Statistics (ons.gov.uk)</t>
  </si>
  <si>
    <t>Economic Activity &amp; Inactivity</t>
  </si>
  <si>
    <t xml:space="preserve">The Annual Population Survey is a combined statistical survey of households in Great Britain which is conducted quarterly by the Office for National Statistics (ONS). It combines results from the Labour Force Survey (LFS) </t>
  </si>
  <si>
    <t>and the English, Welsh and Scottish Labour Force Survey</t>
  </si>
  <si>
    <t>Annual population survey (APS) QMI - Office for National Statistics</t>
  </si>
  <si>
    <t>Qualifications (RQF)</t>
  </si>
  <si>
    <t>Qualifications (2021 Census)</t>
  </si>
  <si>
    <t>Source: ONS 2021 Census</t>
  </si>
  <si>
    <t>The census is undertaken by the Office for National Statistics every 10 years and gives us a picture of all the people and households in England and Wales.</t>
  </si>
  <si>
    <t>About the census - Office for National Statistics (ons.gov.uk)</t>
  </si>
  <si>
    <t>Employment rate and self-employment rate</t>
  </si>
  <si>
    <t>Apprenticeship starts and achievements</t>
  </si>
  <si>
    <t>Data shows the number of apprenticeship starts and achievements each year</t>
  </si>
  <si>
    <t>Further education and skills, Academic year 2023/24 – Explore education statistics – GOV.UK (explore-education-statistics.service.gov.uk)</t>
  </si>
  <si>
    <t>Age 16-18 destination measures</t>
  </si>
  <si>
    <t>Statistics showing the number of young people going into education, employment or apprenticeships the year after reaching the end of:</t>
  </si>
  <si>
    <t>key stage 4 (after year 11, usually aged 16)</t>
  </si>
  <si>
    <t>16 to 18 study (usually aged 18)</t>
  </si>
  <si>
    <t>Statistics: destinations of key stage 4 and 5 students - GOV.UK (www.gov.uk)</t>
  </si>
  <si>
    <t>Methodology</t>
  </si>
  <si>
    <t xml:space="preserve">Scores for the Vulnerability Index were created by comparing all local authorities in England and calculating the standard </t>
  </si>
  <si>
    <t>deviation to the England average</t>
  </si>
  <si>
    <t>The standard deviation was then used to create a Z-score.</t>
  </si>
  <si>
    <t>A Z-score is a numerical measurement that describes a value's relationship to the mean of a group of values. Z-score is</t>
  </si>
  <si>
    <t>measured in terms of standard deviations from the mean. If a Z-score is 0, it indicates that the data point's score is</t>
  </si>
  <si>
    <t>identical to the mean score</t>
  </si>
  <si>
    <t>Each indicator was calculated seperately. The score from each indicator is then summed to create an overall score</t>
  </si>
  <si>
    <t xml:space="preserve">For some indicators the score was reversed. For example a high employment rate (good) would have resulted in a </t>
  </si>
  <si>
    <t xml:space="preserve">higher score (bad). For this reason the score was reversed by multiplying it by -1 so that a high employment rate </t>
  </si>
  <si>
    <t>would show a lower score (good)</t>
  </si>
  <si>
    <t>The reverse scoring was applied to the following indicators:</t>
  </si>
  <si>
    <t>Economic activity rate</t>
  </si>
  <si>
    <t>Employee job change</t>
  </si>
  <si>
    <t>Business births to deaths ratio</t>
  </si>
  <si>
    <t>Vulnerable sector jobs &amp; enterprises</t>
  </si>
  <si>
    <t>This allows the user to decide which sectors may be more vulnerable. This is particular useful as things change in the future.</t>
  </si>
  <si>
    <t>An industrial sector may become more or less impacted as time moves forward.</t>
  </si>
  <si>
    <t>The chosen sectors are then summed and calculated as a percentage of total jobs/enterprises</t>
  </si>
  <si>
    <t>The Z-score is then calculated from the standard deviation of all local authorities to the England average</t>
  </si>
  <si>
    <t>Vulnerability Indicators</t>
  </si>
  <si>
    <t>Source</t>
  </si>
  <si>
    <t>Date of data</t>
  </si>
  <si>
    <t>APS</t>
  </si>
  <si>
    <t>Business Demography Dataset</t>
  </si>
  <si>
    <t>BRES</t>
  </si>
  <si>
    <t>Employee jobs in vulnerable sectors</t>
  </si>
  <si>
    <t>Vulnerable sector enterprises</t>
  </si>
  <si>
    <t>UK Business Counts</t>
  </si>
  <si>
    <t>DWP Universal Credit Claimants</t>
  </si>
  <si>
    <t>https://www.kent.gov.uk/about-the-council/information-and-data/Facts-and-figures-about-Kent</t>
  </si>
  <si>
    <t>To make any enquiries or to sign up for fortnightly notifications</t>
  </si>
  <si>
    <t>contact a member of the team at</t>
  </si>
  <si>
    <t>Mid-year Population Estimates</t>
  </si>
  <si>
    <t>Change</t>
  </si>
  <si>
    <t>16-64</t>
  </si>
  <si>
    <t>16-24</t>
  </si>
  <si>
    <t>65+</t>
  </si>
  <si>
    <t>Total pop</t>
  </si>
  <si>
    <t>WA Pop</t>
  </si>
  <si>
    <t>-</t>
  </si>
  <si>
    <t>Table 6: Snapshots of online job adverts in the UK, split by Local Authority District and summary profession category between January 2017 and December 2022</t>
  </si>
  <si>
    <t>Insert column</t>
  </si>
  <si>
    <t>These statistics should be treated as experimental, as they are still subject to testing the ability to meet user needs.</t>
  </si>
  <si>
    <t>The snapshot counts represent the average point in time number of live adverts, averaged across days in a month. This metric is calculated by counting the number of adverts that were live on the same day, each week. If that day falls between a job advert's posting date and expiration date, it is counted as a live advert. Observed numbers are then averaged across a calendar month.</t>
  </si>
  <si>
    <t xml:space="preserve"> Jan 20</t>
  </si>
  <si>
    <t xml:space="preserve"> Feb 20</t>
  </si>
  <si>
    <t xml:space="preserve"> Mar 20</t>
  </si>
  <si>
    <t xml:space="preserve"> Apr 20</t>
  </si>
  <si>
    <t xml:space="preserve"> May 20</t>
  </si>
  <si>
    <t xml:space="preserve"> Jun 20</t>
  </si>
  <si>
    <t xml:space="preserve"> Jul 20</t>
  </si>
  <si>
    <t xml:space="preserve"> Aug 20</t>
  </si>
  <si>
    <t xml:space="preserve"> Sep 20</t>
  </si>
  <si>
    <t xml:space="preserve"> Oct 20</t>
  </si>
  <si>
    <t xml:space="preserve"> Nov 20</t>
  </si>
  <si>
    <t xml:space="preserve"> Dec 20</t>
  </si>
  <si>
    <t xml:space="preserve"> Jan 21</t>
  </si>
  <si>
    <t xml:space="preserve"> Feb 21</t>
  </si>
  <si>
    <t xml:space="preserve"> Mar 21</t>
  </si>
  <si>
    <t xml:space="preserve"> Apr 21</t>
  </si>
  <si>
    <t xml:space="preserve"> May 21</t>
  </si>
  <si>
    <t xml:space="preserve"> Jun 21</t>
  </si>
  <si>
    <t xml:space="preserve"> Jul 21</t>
  </si>
  <si>
    <t xml:space="preserve"> Aug 21</t>
  </si>
  <si>
    <t xml:space="preserve"> Sep 21</t>
  </si>
  <si>
    <t xml:space="preserve"> Oct 21</t>
  </si>
  <si>
    <t xml:space="preserve"> Nov 21</t>
  </si>
  <si>
    <t xml:space="preserve"> Dec 21</t>
  </si>
  <si>
    <t xml:space="preserve"> Jan 22</t>
  </si>
  <si>
    <t xml:space="preserve"> Feb 22</t>
  </si>
  <si>
    <t xml:space="preserve"> Mar 22</t>
  </si>
  <si>
    <t xml:space="preserve"> Apr 22</t>
  </si>
  <si>
    <t xml:space="preserve"> May 22</t>
  </si>
  <si>
    <t xml:space="preserve"> Jun 22</t>
  </si>
  <si>
    <t xml:space="preserve"> Jul 22</t>
  </si>
  <si>
    <t xml:space="preserve"> Aug 22</t>
  </si>
  <si>
    <t xml:space="preserve"> Sep 22</t>
  </si>
  <si>
    <t xml:space="preserve"> Oct 22</t>
  </si>
  <si>
    <t xml:space="preserve"> Nov 22</t>
  </si>
  <si>
    <t xml:space="preserve"> Dec 22</t>
  </si>
  <si>
    <t>Profession</t>
  </si>
  <si>
    <t>Education and Training</t>
  </si>
  <si>
    <t>Information and Communication Technology</t>
  </si>
  <si>
    <t>Local Authority District</t>
  </si>
  <si>
    <t>Economically Active - 16-64</t>
  </si>
  <si>
    <t>Source:</t>
  </si>
  <si>
    <t>Annual Population Survey</t>
  </si>
  <si>
    <t>Date:</t>
  </si>
  <si>
    <t>Jan 2022-Dec 2022</t>
  </si>
  <si>
    <t>Zscore reversed</t>
  </si>
  <si>
    <t>Average all england las</t>
  </si>
  <si>
    <t>STDEV All Las</t>
  </si>
  <si>
    <t>Employment rate - 16-64</t>
  </si>
  <si>
    <t>% aged 16-64 who are self employed</t>
  </si>
  <si>
    <t>Zscore</t>
  </si>
  <si>
    <t>% with no qualifications (NVQ) - aged 16-64</t>
  </si>
  <si>
    <t>Jan 2021-Dec 2021</t>
  </si>
  <si>
    <t>Average all las</t>
  </si>
  <si>
    <t>Annual Average Claimant Count</t>
  </si>
  <si>
    <t>2021</t>
  </si>
  <si>
    <t>Business Demography dataset</t>
  </si>
  <si>
    <t>Zscore Reversed</t>
  </si>
  <si>
    <t>Universal Credit Claimants</t>
  </si>
  <si>
    <t>Vulnerable sector jobs</t>
  </si>
  <si>
    <t>2022</t>
  </si>
  <si>
    <t>Total jobs</t>
  </si>
  <si>
    <t>Vulnerable sectors</t>
  </si>
  <si>
    <t>2023</t>
  </si>
  <si>
    <t>Employee jobs by broad industrial group</t>
  </si>
  <si>
    <t>E07000105</t>
  </si>
  <si>
    <t>E07000106</t>
  </si>
  <si>
    <t>E07000107</t>
  </si>
  <si>
    <t>E07000108</t>
  </si>
  <si>
    <t>E07000112</t>
  </si>
  <si>
    <t>E07000109</t>
  </si>
  <si>
    <t>E07000110</t>
  </si>
  <si>
    <t>E07000111</t>
  </si>
  <si>
    <t>E07000113</t>
  </si>
  <si>
    <t>E07000114</t>
  </si>
  <si>
    <t>E07000115</t>
  </si>
  <si>
    <t>E07000116</t>
  </si>
  <si>
    <t>E06000035</t>
  </si>
  <si>
    <t>H</t>
  </si>
  <si>
    <t>I</t>
  </si>
  <si>
    <t>J</t>
  </si>
  <si>
    <t>K</t>
  </si>
  <si>
    <t>L</t>
  </si>
  <si>
    <t>M</t>
  </si>
  <si>
    <t>N</t>
  </si>
  <si>
    <t>O</t>
  </si>
  <si>
    <t>P</t>
  </si>
  <si>
    <t>Q</t>
  </si>
  <si>
    <t>R</t>
  </si>
  <si>
    <t>S</t>
  </si>
  <si>
    <t xml:space="preserve"> Business administration &amp; support services (N)</t>
  </si>
  <si>
    <t>E10000016</t>
  </si>
  <si>
    <t>E12000008</t>
  </si>
  <si>
    <t>E92000001</t>
  </si>
  <si>
    <t>K03000001</t>
  </si>
  <si>
    <t>Total industry</t>
  </si>
  <si>
    <t>Darlington</t>
  </si>
  <si>
    <t>E06000005</t>
  </si>
  <si>
    <t>County Durham</t>
  </si>
  <si>
    <t>E06000047</t>
  </si>
  <si>
    <t>Hartlepool</t>
  </si>
  <si>
    <t>E06000001</t>
  </si>
  <si>
    <t>Middlesbrough</t>
  </si>
  <si>
    <t>E06000002</t>
  </si>
  <si>
    <t>Northumberland</t>
  </si>
  <si>
    <t>E06000057</t>
  </si>
  <si>
    <t>Redcar and Cleveland</t>
  </si>
  <si>
    <t>E06000003</t>
  </si>
  <si>
    <t>Stockton-on-Tees</t>
  </si>
  <si>
    <t>E06000004</t>
  </si>
  <si>
    <t>Gateshead</t>
  </si>
  <si>
    <t>E08000037</t>
  </si>
  <si>
    <t>Newcastle upon Tyne</t>
  </si>
  <si>
    <t>E08000021</t>
  </si>
  <si>
    <t>North Tyneside</t>
  </si>
  <si>
    <t>E08000022</t>
  </si>
  <si>
    <t>South Tyneside</t>
  </si>
  <si>
    <t>E08000023</t>
  </si>
  <si>
    <t>Sunderland</t>
  </si>
  <si>
    <t>E08000024</t>
  </si>
  <si>
    <t>Blackburn with Darwen</t>
  </si>
  <si>
    <t>E06000008</t>
  </si>
  <si>
    <t>Blackpool</t>
  </si>
  <si>
    <t>E06000009</t>
  </si>
  <si>
    <t>Cheshire East</t>
  </si>
  <si>
    <t>E06000049</t>
  </si>
  <si>
    <t>Cheshire West and Chester</t>
  </si>
  <si>
    <t>E06000050</t>
  </si>
  <si>
    <t>Halton</t>
  </si>
  <si>
    <t>E06000006</t>
  </si>
  <si>
    <t>Warrington</t>
  </si>
  <si>
    <t>E06000007</t>
  </si>
  <si>
    <t>Bolton</t>
  </si>
  <si>
    <t>E08000001</t>
  </si>
  <si>
    <t>Bury</t>
  </si>
  <si>
    <t>E08000002</t>
  </si>
  <si>
    <t>Manchester</t>
  </si>
  <si>
    <t>E08000003</t>
  </si>
  <si>
    <t>Oldham</t>
  </si>
  <si>
    <t>E08000004</t>
  </si>
  <si>
    <t>Rochdale</t>
  </si>
  <si>
    <t>E08000005</t>
  </si>
  <si>
    <t>Salford</t>
  </si>
  <si>
    <t>E08000006</t>
  </si>
  <si>
    <t>Stockport</t>
  </si>
  <si>
    <t>E08000007</t>
  </si>
  <si>
    <t>Tameside</t>
  </si>
  <si>
    <t>E08000008</t>
  </si>
  <si>
    <t>Trafford</t>
  </si>
  <si>
    <t>E08000009</t>
  </si>
  <si>
    <t>Wigan</t>
  </si>
  <si>
    <t>E08000010</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</si>
  <si>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</si>
  <si>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</si>
  <si>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</si>
  <si>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</si>
  <si>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</si>
  <si>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</si>
  <si>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</si>
  <si>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</si>
  <si>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</si>
  <si>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</si>
  <si>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</si>
  <si>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</si>
  <si>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</si>
  <si>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</si>
  <si>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</si>
  <si>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</si>
  <si>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</si>
  <si>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</si>
  <si>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</si>
  <si>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</si>
  <si>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</si>
  <si>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</si>
  <si>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</si>
  <si>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</si>
  <si>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Knowsley</t>
  </si>
  <si>
    <t>E08000011</t>
  </si>
  <si>
    <t>Liverpool</t>
  </si>
  <si>
    <t>E08000012</t>
  </si>
  <si>
    <t>Sefton</t>
  </si>
  <si>
    <t>E08000014</t>
  </si>
  <si>
    <t>St. Helens</t>
  </si>
  <si>
    <t>E08000013</t>
  </si>
  <si>
    <t>Wirral</t>
  </si>
  <si>
    <t>E08000015</t>
  </si>
  <si>
    <t>East Riding of Yorkshire</t>
  </si>
  <si>
    <t>E06000011</t>
  </si>
  <si>
    <t>Kingston upon Hull, City of</t>
  </si>
  <si>
    <t>E06000010</t>
  </si>
  <si>
    <t>North East Lincolnshire</t>
  </si>
  <si>
    <t>E06000012</t>
  </si>
  <si>
    <t>North Lincolnshire</t>
  </si>
  <si>
    <t>E06000013</t>
  </si>
  <si>
    <t>York</t>
  </si>
  <si>
    <t>E06000014</t>
  </si>
  <si>
    <t>Barnsley</t>
  </si>
  <si>
    <t>E08000016</t>
  </si>
  <si>
    <t>Doncaster</t>
  </si>
  <si>
    <t>E08000017</t>
  </si>
  <si>
    <t>Rotherham</t>
  </si>
  <si>
    <t>E08000018</t>
  </si>
  <si>
    <t>Sheffield</t>
  </si>
  <si>
    <t>E08000019</t>
  </si>
  <si>
    <t>Bradford</t>
  </si>
  <si>
    <t>E08000032</t>
  </si>
  <si>
    <t>Calderdale</t>
  </si>
  <si>
    <t>E08000033</t>
  </si>
  <si>
    <t>Kirklees</t>
  </si>
  <si>
    <t>E08000034</t>
  </si>
  <si>
    <t>Leeds</t>
  </si>
  <si>
    <t>E08000035</t>
  </si>
  <si>
    <t>Wakefield</t>
  </si>
  <si>
    <t>E08000036</t>
  </si>
  <si>
    <t>Derby</t>
  </si>
  <si>
    <t>E06000015</t>
  </si>
  <si>
    <t>Leicester</t>
  </si>
  <si>
    <t>E06000016</t>
  </si>
  <si>
    <t>Nottingham</t>
  </si>
  <si>
    <t>E06000018</t>
  </si>
  <si>
    <t>Rutland</t>
  </si>
  <si>
    <t>E06000017</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</si>
  <si>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</si>
  <si>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</si>
  <si>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</si>
  <si>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</si>
  <si>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</si>
  <si>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</si>
  <si>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</si>
  <si>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</si>
  <si>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</si>
  <si>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</si>
  <si>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</si>
  <si>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</si>
  <si>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</si>
  <si>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</si>
  <si>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</si>
  <si>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</si>
  <si>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</si>
  <si>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</si>
  <si>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</si>
  <si>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</si>
  <si>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</si>
  <si>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</si>
  <si>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</si>
  <si>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</si>
  <si>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</si>
  <si>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</si>
  <si>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</si>
  <si>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</si>
  <si>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</si>
  <si>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</si>
  <si>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Boston</t>
  </si>
  <si>
    <t>E07000136</t>
  </si>
  <si>
    <t>East Lindsey</t>
  </si>
  <si>
    <t>E07000137</t>
  </si>
  <si>
    <t>Lincoln</t>
  </si>
  <si>
    <t>E07000138</t>
  </si>
  <si>
    <t>North Kesteven</t>
  </si>
  <si>
    <t>E07000139</t>
  </si>
  <si>
    <t>South Holland</t>
  </si>
  <si>
    <t>E07000140</t>
  </si>
  <si>
    <t>South Kesteven</t>
  </si>
  <si>
    <t>E07000141</t>
  </si>
  <si>
    <t>West Lindsey</t>
  </si>
  <si>
    <t>E07000142</t>
  </si>
  <si>
    <t>Ashfield</t>
  </si>
  <si>
    <t>E07000170</t>
  </si>
  <si>
    <t>Bassetlaw</t>
  </si>
  <si>
    <t>E07000171</t>
  </si>
  <si>
    <t>Broxtowe</t>
  </si>
  <si>
    <t>E07000172</t>
  </si>
  <si>
    <t>Gedling</t>
  </si>
  <si>
    <t>E07000173</t>
  </si>
  <si>
    <t>Mansfield</t>
  </si>
  <si>
    <t>E07000174</t>
  </si>
  <si>
    <t>Newark and Sherwood</t>
  </si>
  <si>
    <t>E07000175</t>
  </si>
  <si>
    <t>Rushcliffe</t>
  </si>
  <si>
    <t>E07000176</t>
  </si>
  <si>
    <t>North Northamptonshire</t>
  </si>
  <si>
    <t>E06000061</t>
  </si>
  <si>
    <t>West Northamptonshire</t>
  </si>
  <si>
    <t>E06000062</t>
  </si>
  <si>
    <t>Herefordshire, County of</t>
  </si>
  <si>
    <t>E06000019</t>
  </si>
  <si>
    <t>Shropshire</t>
  </si>
  <si>
    <t>E06000051</t>
  </si>
  <si>
    <t>Stoke-on-Trent</t>
  </si>
  <si>
    <t>E06000021</t>
  </si>
  <si>
    <t>Telford and Wrekin</t>
  </si>
  <si>
    <t>E06000020</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</si>
  <si>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</si>
  <si>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</si>
  <si>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</si>
  <si>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</si>
  <si>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</si>
  <si>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</si>
  <si>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</si>
  <si>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</si>
  <si>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</si>
  <si>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</si>
  <si>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</si>
  <si>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</si>
  <si>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</si>
  <si>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</si>
  <si>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</si>
  <si>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</si>
  <si>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North Warwickshire</t>
  </si>
  <si>
    <t>E07000218</t>
  </si>
  <si>
    <t>Nuneaton and Bedworth</t>
  </si>
  <si>
    <t>E07000219</t>
  </si>
  <si>
    <t>Rugby</t>
  </si>
  <si>
    <t>E07000220</t>
  </si>
  <si>
    <t>Stratford-on-Avon</t>
  </si>
  <si>
    <t>E07000221</t>
  </si>
  <si>
    <t>Warwick</t>
  </si>
  <si>
    <t>E07000222</t>
  </si>
  <si>
    <t>Birmingham</t>
  </si>
  <si>
    <t>E08000025</t>
  </si>
  <si>
    <t>Coventry</t>
  </si>
  <si>
    <t>E08000026</t>
  </si>
  <si>
    <t>Dudley</t>
  </si>
  <si>
    <t>E08000027</t>
  </si>
  <si>
    <t>Sandwell</t>
  </si>
  <si>
    <t>E08000028</t>
  </si>
  <si>
    <t>Solihull</t>
  </si>
  <si>
    <t>E08000029</t>
  </si>
  <si>
    <t>Walsall</t>
  </si>
  <si>
    <t>E08000030</t>
  </si>
  <si>
    <t>Wolverhampton</t>
  </si>
  <si>
    <t>E08000031</t>
  </si>
  <si>
    <t>Bromsgrove</t>
  </si>
  <si>
    <t>E07000234</t>
  </si>
  <si>
    <t>Malvern Hills</t>
  </si>
  <si>
    <t>E07000235</t>
  </si>
  <si>
    <t>Redditch</t>
  </si>
  <si>
    <t>E07000236</t>
  </si>
  <si>
    <t>Worcester</t>
  </si>
  <si>
    <t>E07000237</t>
  </si>
  <si>
    <t>Wychavon</t>
  </si>
  <si>
    <t>E07000238</t>
  </si>
  <si>
    <t>Wyre Forest</t>
  </si>
  <si>
    <t>E07000239</t>
  </si>
  <si>
    <t>Bedford</t>
  </si>
  <si>
    <t>E06000055</t>
  </si>
  <si>
    <t>Central Bedfordshire</t>
  </si>
  <si>
    <t>E06000056</t>
  </si>
  <si>
    <t>Luton</t>
  </si>
  <si>
    <t>E06000032</t>
  </si>
  <si>
    <t>Peterborough</t>
  </si>
  <si>
    <t>E06000031</t>
  </si>
  <si>
    <t>Southend-on-Sea</t>
  </si>
  <si>
    <t>E06000033</t>
  </si>
  <si>
    <t>Thurrock</t>
  </si>
  <si>
    <t>E06000034</t>
  </si>
  <si>
    <t>Cambridge</t>
  </si>
  <si>
    <t>E07000008</t>
  </si>
  <si>
    <t>East Cambridgeshire</t>
  </si>
  <si>
    <t>E07000009</t>
  </si>
  <si>
    <t>Fenland</t>
  </si>
  <si>
    <t>E07000010</t>
  </si>
  <si>
    <t>Huntingdonshire</t>
  </si>
  <si>
    <t>E07000011</t>
  </si>
  <si>
    <t>South Cambridgeshire</t>
  </si>
  <si>
    <t>E07000012</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</si>
  <si>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</si>
  <si>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</si>
  <si>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</si>
  <si>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</si>
  <si>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</si>
  <si>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</si>
  <si>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</si>
  <si>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</si>
  <si>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</si>
  <si>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</si>
  <si>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</si>
  <si>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</si>
  <si>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</si>
  <si>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</si>
  <si>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</si>
  <si>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</si>
  <si>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</si>
  <si>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</si>
  <si>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</si>
  <si>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</si>
  <si>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</si>
  <si>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</si>
  <si>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</si>
  <si>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</si>
  <si>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Broxbourne</t>
  </si>
  <si>
    <t>E07000095</t>
  </si>
  <si>
    <t>Dacorum</t>
  </si>
  <si>
    <t>E07000096</t>
  </si>
  <si>
    <t>East Hertfordshire</t>
  </si>
  <si>
    <t>E07000242</t>
  </si>
  <si>
    <t>Hertsmere</t>
  </si>
  <si>
    <t>E07000098</t>
  </si>
  <si>
    <t>North Hertfordshire</t>
  </si>
  <si>
    <t>E07000099</t>
  </si>
  <si>
    <t>St Albans</t>
  </si>
  <si>
    <t>E07000240</t>
  </si>
  <si>
    <t>Stevenage</t>
  </si>
  <si>
    <t>E07000243</t>
  </si>
  <si>
    <t>Three Rivers</t>
  </si>
  <si>
    <t>E07000102</t>
  </si>
  <si>
    <t>Watford</t>
  </si>
  <si>
    <t>E07000103</t>
  </si>
  <si>
    <t>Welwyn Hatfield</t>
  </si>
  <si>
    <t>E07000241</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</si>
  <si>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</si>
  <si>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</si>
  <si>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</si>
  <si>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</si>
  <si>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</si>
  <si>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</si>
  <si>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</si>
  <si>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</si>
  <si>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</si>
  <si>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</si>
  <si>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</si>
  <si>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</si>
  <si>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</si>
  <si>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</si>
  <si>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Babergh</t>
  </si>
  <si>
    <t>E07000200</t>
  </si>
  <si>
    <t>Ipswich</t>
  </si>
  <si>
    <t>E07000202</t>
  </si>
  <si>
    <t>Mid Suffolk</t>
  </si>
  <si>
    <t>E07000203</t>
  </si>
  <si>
    <t>East Suffolk</t>
  </si>
  <si>
    <t>E07000244</t>
  </si>
  <si>
    <t>West Suffolk</t>
  </si>
  <si>
    <t>E07000245</t>
  </si>
  <si>
    <t>Camden</t>
  </si>
  <si>
    <t>E09000007</t>
  </si>
  <si>
    <t>City of London</t>
  </si>
  <si>
    <t>E09000001</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</si>
  <si>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</si>
  <si>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</si>
  <si>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</si>
  <si>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</si>
  <si>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</si>
  <si>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</si>
  <si>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</si>
  <si>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</si>
  <si>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</si>
  <si>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</si>
  <si>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</si>
  <si>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</si>
  <si>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</si>
  <si>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</si>
  <si>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</si>
  <si>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</si>
  <si>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</si>
  <si>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</si>
  <si>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</si>
  <si>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</si>
  <si>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</si>
  <si>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</si>
  <si>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</si>
  <si>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</si>
  <si>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</si>
  <si>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</si>
  <si>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</si>
  <si>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</si>
  <si>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</si>
  <si>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</si>
  <si>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</si>
  <si>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</si>
  <si>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</si>
  <si>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</si>
  <si>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</si>
  <si>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</si>
  <si>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</si>
  <si>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</si>
  <si>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</si>
  <si>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</si>
  <si>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</si>
  <si>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</si>
  <si>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</si>
  <si>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</si>
  <si>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</si>
  <si>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</si>
  <si>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</si>
  <si>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</si>
  <si>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</si>
  <si>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</si>
  <si>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</si>
  <si>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</si>
  <si>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</si>
  <si>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</si>
  <si>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</si>
  <si>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</si>
  <si>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</si>
  <si>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</si>
  <si>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</si>
  <si>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</si>
  <si>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</si>
  <si>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</si>
  <si>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Bracknell Forest</t>
  </si>
  <si>
    <t>E06000036</t>
  </si>
  <si>
    <t>Brighton and Hove</t>
  </si>
  <si>
    <t>E06000043</t>
  </si>
  <si>
    <t>Isle of Wight</t>
  </si>
  <si>
    <t>E06000046</t>
  </si>
  <si>
    <t>Milton Keynes</t>
  </si>
  <si>
    <t>E06000042</t>
  </si>
  <si>
    <t>Portsmouth</t>
  </si>
  <si>
    <t>E06000044</t>
  </si>
  <si>
    <t>Reading</t>
  </si>
  <si>
    <t>E06000038</t>
  </si>
  <si>
    <t>Slough</t>
  </si>
  <si>
    <t>E06000039</t>
  </si>
  <si>
    <t>Southampton</t>
  </si>
  <si>
    <t>E06000045</t>
  </si>
  <si>
    <t>West Berkshire</t>
  </si>
  <si>
    <t>E06000037</t>
  </si>
  <si>
    <t>Windsor and Maidenhead</t>
  </si>
  <si>
    <t>E06000040</t>
  </si>
  <si>
    <t>Wokingham</t>
  </si>
  <si>
    <t>E06000041</t>
  </si>
  <si>
    <t>Buckinghamshire</t>
  </si>
  <si>
    <t>E06000060</t>
  </si>
  <si>
    <t>Eastbourne</t>
  </si>
  <si>
    <t>E07000061</t>
  </si>
  <si>
    <t>Hastings</t>
  </si>
  <si>
    <t>E07000062</t>
  </si>
  <si>
    <t>Lewes</t>
  </si>
  <si>
    <t>E07000063</t>
  </si>
  <si>
    <t>Rother</t>
  </si>
  <si>
    <t>E07000064</t>
  </si>
  <si>
    <t>Wealden</t>
  </si>
  <si>
    <t>E07000065</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</si>
  <si>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</si>
  <si>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</si>
  <si>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</si>
  <si>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</si>
  <si>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</si>
  <si>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</si>
  <si>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</si>
  <si>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</si>
  <si>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</si>
  <si>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</si>
  <si>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</si>
  <si>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</si>
  <si>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</si>
  <si>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</si>
  <si>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</si>
  <si>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</si>
  <si>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</si>
  <si>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</si>
  <si>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</si>
  <si>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</si>
  <si>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</si>
  <si>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</si>
  <si>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Cherwell</t>
  </si>
  <si>
    <t>E07000177</t>
  </si>
  <si>
    <t>Oxford</t>
  </si>
  <si>
    <t>E07000178</t>
  </si>
  <si>
    <t>South Oxfordshire</t>
  </si>
  <si>
    <t>E07000179</t>
  </si>
  <si>
    <t>Vale of White Horse</t>
  </si>
  <si>
    <t>E07000180</t>
  </si>
  <si>
    <t>West Oxfordshire</t>
  </si>
  <si>
    <t>E07000181</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</si>
  <si>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</si>
  <si>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</si>
  <si>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</si>
  <si>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</si>
  <si>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</si>
  <si>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</si>
  <si>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</si>
  <si>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</si>
  <si>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</si>
  <si>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</si>
  <si>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</si>
  <si>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</si>
  <si>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</si>
  <si>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</si>
  <si>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</si>
  <si>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</si>
  <si>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</si>
  <si>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</si>
  <si>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</si>
  <si>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</si>
  <si>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</si>
  <si>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</si>
  <si>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Adur</t>
  </si>
  <si>
    <t>E07000223</t>
  </si>
  <si>
    <t>Arun</t>
  </si>
  <si>
    <t>E07000224</t>
  </si>
  <si>
    <t>Chichester</t>
  </si>
  <si>
    <t>E07000225</t>
  </si>
  <si>
    <t>Crawley</t>
  </si>
  <si>
    <t>E07000226</t>
  </si>
  <si>
    <t>Horsham</t>
  </si>
  <si>
    <t>E07000227</t>
  </si>
  <si>
    <t>Mid Sussex</t>
  </si>
  <si>
    <t>E07000228</t>
  </si>
  <si>
    <t>Worthing</t>
  </si>
  <si>
    <t>E07000229</t>
  </si>
  <si>
    <t>Bath and North East Somerset</t>
  </si>
  <si>
    <t>E06000022</t>
  </si>
  <si>
    <t>Bristol, City of</t>
  </si>
  <si>
    <t>E06000023</t>
  </si>
  <si>
    <t>Cornwall</t>
  </si>
  <si>
    <t>E06000052</t>
  </si>
  <si>
    <t>Isles of Scilly</t>
  </si>
  <si>
    <t>E06000053</t>
  </si>
  <si>
    <t>North Somerset</t>
  </si>
  <si>
    <t>E06000024</t>
  </si>
  <si>
    <t>Plymouth</t>
  </si>
  <si>
    <t>E06000026</t>
  </si>
  <si>
    <t>South Gloucestershire</t>
  </si>
  <si>
    <t>E06000025</t>
  </si>
  <si>
    <t>Swindon</t>
  </si>
  <si>
    <t>E06000030</t>
  </si>
  <si>
    <t>Torbay</t>
  </si>
  <si>
    <t>E06000027</t>
  </si>
  <si>
    <t>Wiltshire</t>
  </si>
  <si>
    <t>E06000054</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</si>
  <si>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</si>
  <si>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</si>
  <si>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</si>
  <si>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</si>
  <si>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</si>
  <si>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</si>
  <si>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</si>
  <si>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</si>
  <si>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</si>
  <si>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</si>
  <si>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</si>
  <si>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</si>
  <si>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</si>
  <si>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</si>
  <si>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</si>
  <si>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</si>
  <si>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Bournemouth, Christchurch and Poole</t>
  </si>
  <si>
    <t>E06000058</t>
  </si>
  <si>
    <t>Dorset</t>
  </si>
  <si>
    <t>E06000059</t>
  </si>
  <si>
    <t>Cheltenham</t>
  </si>
  <si>
    <t>E07000078</t>
  </si>
  <si>
    <t>Cotswold</t>
  </si>
  <si>
    <t>E07000079</t>
  </si>
  <si>
    <t>Forest of Dean</t>
  </si>
  <si>
    <t>E07000080</t>
  </si>
  <si>
    <t>Gloucester</t>
  </si>
  <si>
    <t>E07000081</t>
  </si>
  <si>
    <t>Stroud</t>
  </si>
  <si>
    <t>E07000082</t>
  </si>
  <si>
    <t>Tewkesbury</t>
  </si>
  <si>
    <t>E07000083</t>
  </si>
  <si>
    <t>Enterprises by broad industrial group</t>
  </si>
  <si>
    <t>Total enterprises</t>
  </si>
  <si>
    <t xml:space="preserve">Question: What is the current trading status of your enterprise? </t>
  </si>
  <si>
    <t>Industry</t>
  </si>
  <si>
    <t>Currently fully trading</t>
  </si>
  <si>
    <t>Currently partially trading</t>
  </si>
  <si>
    <t>Paused trading but intends to restart in the next two weeks</t>
  </si>
  <si>
    <t>Paused trading and does not intend to restart in the next two weeks</t>
  </si>
  <si>
    <t xml:space="preserve">Has permanently ceased trading </t>
  </si>
  <si>
    <t>[c]</t>
  </si>
  <si>
    <t>Water Supply, Sewerage, Waste Management And Remediation Activities</t>
  </si>
  <si>
    <t>Water Supply, Sewerage, Waste Management &amp; Remediation Activities</t>
  </si>
  <si>
    <t>Wholesale And Retail Trade;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</si>
  <si>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</si>
  <si>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</si>
  <si>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</si>
  <si>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</si>
  <si>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</si>
  <si>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Human Health And Social Work Activities</t>
  </si>
  <si>
    <t>Arts, Entertainment And Recreation</t>
  </si>
  <si>
    <t>All Industries</t>
  </si>
  <si>
    <t>Enterprises 2022</t>
  </si>
  <si>
    <t>Question: How did your business’s turnover compare with the previous calendar month?</t>
  </si>
  <si>
    <t>Weighted by turnover</t>
  </si>
  <si>
    <t>Turnover decreased</t>
  </si>
  <si>
    <t>Turnover stayed the same</t>
  </si>
  <si>
    <t>Turnover increased</t>
  </si>
  <si>
    <t>Not sure</t>
  </si>
  <si>
    <t xml:space="preserve">Question: How long do you think your enterprise's cash reserves will last? </t>
  </si>
  <si>
    <t>Less than 1 month</t>
  </si>
  <si>
    <t>1 to 3 months</t>
  </si>
  <si>
    <t>4 to 6 months</t>
  </si>
  <si>
    <t>More than 6 months</t>
  </si>
  <si>
    <t>No cash reserves</t>
  </si>
  <si>
    <t>BICS wave 80</t>
  </si>
  <si>
    <t>Questionlast month, roughly what proportion of your enterprise's workforce was furloughed, off sick due to coronavirus or made redundant?</t>
  </si>
  <si>
    <t>Using a hybrid model of working</t>
  </si>
  <si>
    <t>Working from home</t>
  </si>
  <si>
    <t>Working from a designated workspace</t>
  </si>
  <si>
    <t>On sick leave or not working due to coronavirus (COVID-19) symptoms, self-isolation or quarantine</t>
  </si>
  <si>
    <t xml:space="preserve">Made permanently redundant </t>
  </si>
  <si>
    <t xml:space="preserve">Other </t>
  </si>
  <si>
    <t>Employee jobs 2021</t>
  </si>
  <si>
    <t>BICS wave 97</t>
  </si>
  <si>
    <t>Question: In the last two weeks, approximately what percentage of your business's workforce were:</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</si>
  <si>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</si>
  <si>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</si>
  <si>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</si>
  <si>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</si>
  <si>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</si>
  <si>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</si>
  <si>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</si>
  <si>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</si>
  <si>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Human health and social work activities</t>
  </si>
  <si>
    <t>Arts, entertainment and recreation</t>
  </si>
  <si>
    <t>All businesses</t>
  </si>
  <si>
    <t>Wave 97</t>
  </si>
  <si>
    <t>Question: In which of the following ways, if any, has your business been affected by price rises?</t>
  </si>
  <si>
    <t>As a percentage of businesses not permanently stopped trading, broken down by industry and size band, weighted by count</t>
  </si>
  <si>
    <t>Discontinued lines of sale</t>
  </si>
  <si>
    <t>Had to absorb costs</t>
  </si>
  <si>
    <t>Had to access more financial support</t>
  </si>
  <si>
    <t>Had to change suppliers</t>
  </si>
  <si>
    <t>Had to make redundancies</t>
  </si>
  <si>
    <t>Had to pass on price increases to customers</t>
  </si>
  <si>
    <t>Had to reduce staff work hours</t>
  </si>
  <si>
    <t>Unable to maintain workspaces</t>
  </si>
  <si>
    <t xml:space="preserve">Not sure </t>
  </si>
  <si>
    <t>The business has not been affected by price rises</t>
  </si>
  <si>
    <t>Question: Has your business been affected by recent increases in energy prices?</t>
  </si>
  <si>
    <t>Yes, production has been affected</t>
  </si>
  <si>
    <t>Yes, suppliers have been affected</t>
  </si>
  <si>
    <t>Yes, both production and suppliers have been affected</t>
  </si>
  <si>
    <t>No, the business has not been affected</t>
  </si>
  <si>
    <t>Not applicable</t>
  </si>
  <si>
    <t>Total Industry</t>
  </si>
  <si>
    <t>Wave</t>
  </si>
  <si>
    <t>Currently trading</t>
  </si>
  <si>
    <t>Temporarily closed or paused trading</t>
  </si>
  <si>
    <t>Permanently ceased trading</t>
  </si>
  <si>
    <t>15-28 June 
2020</t>
  </si>
  <si>
    <t>15 June to 28 June 2020</t>
  </si>
  <si>
    <t>29 June to 12 July 2020</t>
  </si>
  <si>
    <t>13 July to 26 July 2020</t>
  </si>
  <si>
    <t>27 July to 9 August 2020</t>
  </si>
  <si>
    <t>10 August to 23 August 2020</t>
  </si>
  <si>
    <t>24 August to 6 September 2020</t>
  </si>
  <si>
    <t>7 September to 20 September 2020</t>
  </si>
  <si>
    <t>21 September to 4 October 2020</t>
  </si>
  <si>
    <t>5 October to 18 October 2020</t>
  </si>
  <si>
    <t>19 October to 1 November 2020</t>
  </si>
  <si>
    <t>2 November to 15 November 2020</t>
  </si>
  <si>
    <t>16 November to 29 November 2020</t>
  </si>
  <si>
    <t>30 November to 13 December 2020</t>
  </si>
  <si>
    <t>14 December to 23 December 2020</t>
  </si>
  <si>
    <t>29 December 2020 to 10 January 2021</t>
  </si>
  <si>
    <t>11 January to 24 January 2021</t>
  </si>
  <si>
    <t>25 January to 7 February 2021</t>
  </si>
  <si>
    <t>8 February to 21 February 2021</t>
  </si>
  <si>
    <t>22 February to 7 March 2021</t>
  </si>
  <si>
    <t>8 March to 21 March 2021</t>
  </si>
  <si>
    <t>22 March to 4 April 2021</t>
  </si>
  <si>
    <t>6 April to 18 April 2021</t>
  </si>
  <si>
    <t>19 April to 2 May 2021</t>
  </si>
  <si>
    <t>4 May to 16 May 2021</t>
  </si>
  <si>
    <t>17 May to 30 May 2021</t>
  </si>
  <si>
    <t>31 May to 13 June 2021</t>
  </si>
  <si>
    <t>14 June to 27 June 2021</t>
  </si>
  <si>
    <t>28 June to 11 July 2021</t>
  </si>
  <si>
    <t>12 July to 25 July 2021</t>
  </si>
  <si>
    <t>26 July to 8 August 2021</t>
  </si>
  <si>
    <t>9 August to 22 August 2021</t>
  </si>
  <si>
    <t>23 August to 5 September 2021</t>
  </si>
  <si>
    <t>6 September to 19 September 2021</t>
  </si>
  <si>
    <t>20 September to 3 October 2021</t>
  </si>
  <si>
    <t>4 October to 17 October 2021</t>
  </si>
  <si>
    <t>18 October to 31 October 2021</t>
  </si>
  <si>
    <t>1 November to 14 November 2021</t>
  </si>
  <si>
    <t>15 November to 28 November 2021</t>
  </si>
  <si>
    <t>29 November to 12 December 2021</t>
  </si>
  <si>
    <t>13 December to 26 December 2021</t>
  </si>
  <si>
    <t>27 December 2021 to 9 January 2022</t>
  </si>
  <si>
    <t>10 January 2022 to 23 January 2022</t>
  </si>
  <si>
    <t>24 January 2022 to 6 February 2022</t>
  </si>
  <si>
    <t>7 February 2022 to 20 February 2022</t>
  </si>
  <si>
    <t>21 February 2022 to 6 March 2022</t>
  </si>
  <si>
    <t>7 March 2022 to 20 March 2022</t>
  </si>
  <si>
    <t>21 March 2022 to 3 April 2022</t>
  </si>
  <si>
    <t>19 April 2021 to 1 May 2021</t>
  </si>
  <si>
    <t>3 May 2022 to 15 May 2022</t>
  </si>
  <si>
    <t>16 May 2022 to 29 May 2022</t>
  </si>
  <si>
    <t>30 May 2022 to 12 June 2022</t>
  </si>
  <si>
    <t>13 June 2022 to 26 June 2022</t>
  </si>
  <si>
    <t>27 June 2022 to 10 July 2022</t>
  </si>
  <si>
    <t>11 July 2022 to 24 July 2022</t>
  </si>
  <si>
    <t>25 July 2022 to 7 August 2022</t>
  </si>
  <si>
    <t>8 August 2022 to 21 August 2022</t>
  </si>
  <si>
    <t>22 August 2022 to 4 September 2022</t>
  </si>
  <si>
    <t>5 September 2022 to 18 September 2022</t>
  </si>
  <si>
    <t>20 September 2022 to 2 October 2022</t>
  </si>
  <si>
    <t>3 October 2022 to 16 October 2022</t>
  </si>
  <si>
    <t>17 October 2022 to 30 October 2022</t>
  </si>
  <si>
    <t>31 October 2022 to 13 November 2022</t>
  </si>
  <si>
    <t>14 November 2022 to 27 November 2022</t>
  </si>
  <si>
    <t>28 November 2022 to 11 December 2022</t>
  </si>
  <si>
    <t>12 December 2022 to 27 December 2022</t>
  </si>
  <si>
    <t>28 December 2022 to 8 January 2023</t>
  </si>
  <si>
    <t>9 January 2023 to 22 January 2023</t>
  </si>
  <si>
    <t>23 January 2023 to 5 February 2023</t>
  </si>
  <si>
    <t>6 February 2023 to 19 February 2023</t>
  </si>
  <si>
    <t>20 February 2023 to 5 March 2023</t>
  </si>
  <si>
    <t>6 March 2023 to 19 March 2023</t>
  </si>
  <si>
    <t>20 March 2023 to 2 April 2023</t>
  </si>
  <si>
    <t>3 April to 16 April 2023</t>
  </si>
  <si>
    <t>17 April 2023 to 30 April 2023</t>
  </si>
  <si>
    <t>2 May 2023 to 14 May 2023</t>
  </si>
  <si>
    <t>15 May 2023 to 28 May 2023</t>
  </si>
  <si>
    <t>30 May 2023 to 11 June 2023</t>
  </si>
  <si>
    <t>12 June 2023 to 25 June 2023</t>
  </si>
  <si>
    <t>26 June 2023 to 9 July 2023</t>
  </si>
  <si>
    <t>10 July 2023 to 23 July 2023</t>
  </si>
  <si>
    <t>24 July 2023 to 6 August 2023</t>
  </si>
  <si>
    <t>7 August 2023 to 20 August 2023</t>
  </si>
  <si>
    <t>21 August 2023 to 3 September 2023</t>
  </si>
  <si>
    <t>4 September 2023 to 17 September 2023</t>
  </si>
  <si>
    <t>18 September 2023 to 1 October 2023</t>
  </si>
  <si>
    <t>2 October 2023 to 15 October 2023</t>
  </si>
  <si>
    <t>16 October 2023 to 29 October 2023</t>
  </si>
  <si>
    <t>30 October 2023 to 12 November 2023</t>
  </si>
  <si>
    <t>13 November 2023 to 26 November 2023</t>
  </si>
  <si>
    <t>27 November 2023 to 10 December 2023</t>
  </si>
  <si>
    <t>11 December 2023 to 24 December 2023</t>
  </si>
  <si>
    <t>27 December 2023 to 7 January 2024</t>
  </si>
  <si>
    <t>8 January 2024 to 21 January 2024</t>
  </si>
  <si>
    <t>22 January 2024 to 4 February 2024</t>
  </si>
  <si>
    <t>5 February 2024 to 18 February 2024</t>
  </si>
  <si>
    <t>19 February 2024 to 3 March 2024</t>
  </si>
  <si>
    <t>4 March 2024 to 17 March 2024</t>
  </si>
  <si>
    <t>18 March 2024 to 31 March 2024</t>
  </si>
  <si>
    <t>2 April 2024 to 14 April 2024</t>
  </si>
  <si>
    <t>15 April 2024 to 28 April 2024</t>
  </si>
  <si>
    <t>7 May 2024 to 19 May 2024</t>
  </si>
  <si>
    <t>20 May 2024 to 2 June 2024</t>
  </si>
  <si>
    <t>Cash reserves 3 months or less</t>
  </si>
  <si>
    <t>Cash reserves 4 to 6 months</t>
  </si>
  <si>
    <t>Cash reserves more than 6 months</t>
  </si>
  <si>
    <t>15-28 June 2020</t>
  </si>
  <si>
    <t>Question: In the last two weeks, roughly what proportion of your enterprise's workforce was furloughed, off sick due to coronavirus or made redundant?</t>
  </si>
  <si>
    <t>On furlough leave</t>
  </si>
  <si>
    <t>Working remotely</t>
  </si>
  <si>
    <t>Working at their normal place of work</t>
  </si>
  <si>
    <t>1-14 June 2020</t>
  </si>
  <si>
    <t>1 June - 14 June 2020</t>
  </si>
  <si>
    <t>15 June - 28 June</t>
  </si>
  <si>
    <t>29 June - 12 July</t>
  </si>
  <si>
    <t>13 July - 26 July</t>
  </si>
  <si>
    <t>27 July - 9 August</t>
  </si>
  <si>
    <t>10 August - 23 August</t>
  </si>
  <si>
    <t>24 August - 6th September</t>
  </si>
  <si>
    <t>7th September - 20th September</t>
  </si>
  <si>
    <t>21 September - 4 October</t>
  </si>
  <si>
    <t>5 October - 18 October</t>
  </si>
  <si>
    <t>19 October - 1 November</t>
  </si>
  <si>
    <t>2 November - 15 November</t>
  </si>
  <si>
    <t>16 November - 29 November</t>
  </si>
  <si>
    <t>30 November - 13 December</t>
  </si>
  <si>
    <t>14 December - 27 December</t>
  </si>
  <si>
    <t>28 December - 10 January</t>
  </si>
  <si>
    <t>11 January - 24th January 2021</t>
  </si>
  <si>
    <t>25 January 2021 - 7 February 2021</t>
  </si>
  <si>
    <t>8 February 2021 - 21 February 2021</t>
  </si>
  <si>
    <t>22 February 2021 - 7 March 2021</t>
  </si>
  <si>
    <t>8 March 2021 - 21 March 2021</t>
  </si>
  <si>
    <t>22 March 2021 - 4 April 2021</t>
  </si>
  <si>
    <t>5 April 2021 - 18 April 2021</t>
  </si>
  <si>
    <t>19 April 2021 - 2 May 2021</t>
  </si>
  <si>
    <t>3 May 2021 - 16 May 2021</t>
  </si>
  <si>
    <t>17 May 2021 - 30 May 2021</t>
  </si>
  <si>
    <t>1 June 2021 - 13 June 2021</t>
  </si>
  <si>
    <t>14 June 2021 - 27 June 2021</t>
  </si>
  <si>
    <t>20 Sep - 3 Oct 2021</t>
  </si>
  <si>
    <t>Turnover has decreased</t>
  </si>
  <si>
    <t>Turnover has not been affected</t>
  </si>
  <si>
    <t>Turnover has increased</t>
  </si>
  <si>
    <t>1 - 31 Mar 2022</t>
  </si>
  <si>
    <t>1 March 2022 to 31 March 2022</t>
  </si>
  <si>
    <t>1 April 2022 to 30 April 2022</t>
  </si>
  <si>
    <t>1 May 2022 to 31 May 2022</t>
  </si>
  <si>
    <t>1 June 2022 to 30 June 2022</t>
  </si>
  <si>
    <t>1 July 2022 to 31 July 2022</t>
  </si>
  <si>
    <t>1 August 2022 to 31 August 2022</t>
  </si>
  <si>
    <t>1 September 2022 to 30 September 2022</t>
  </si>
  <si>
    <t>1 October 2022 to 31 October 2022</t>
  </si>
  <si>
    <t>1 November 2022 to 30 November 2022</t>
  </si>
  <si>
    <t>1 December 2022 to 31 December 2022</t>
  </si>
  <si>
    <t>1 January 2023 to 31 January 2023</t>
  </si>
  <si>
    <t>1 February 2023 to 28 February 2023</t>
  </si>
  <si>
    <t>1 March 2023 to 31 March 2023</t>
  </si>
  <si>
    <t>1 April 2023 to 30 April 2023</t>
  </si>
  <si>
    <t>1 May 2023 to 31 May 2023</t>
  </si>
  <si>
    <t>1 June 2023 to 30 June 2023</t>
  </si>
  <si>
    <t>1 July 2023 to 31 July 2023</t>
  </si>
  <si>
    <t>1 August 2023 to 31 August 2023</t>
  </si>
  <si>
    <t>1 September 2023 to 30 September 2023</t>
  </si>
  <si>
    <t>1 October 2023 to 31 October 2023</t>
  </si>
  <si>
    <t>1 November 2023 to 30 November 2023</t>
  </si>
  <si>
    <t>1 December 2023 to 31 December 2023</t>
  </si>
  <si>
    <t>1 January 2024 to 31 January 2024</t>
  </si>
  <si>
    <t>4-17 October 2021</t>
  </si>
  <si>
    <t>18 October 2021 to 31 October 2021</t>
  </si>
  <si>
    <t>1 November 2021 to 14 November 2021</t>
  </si>
  <si>
    <t>15 November 2021 to 28 November 2021</t>
  </si>
  <si>
    <t>29 November 2021 to 12 December 2021</t>
  </si>
  <si>
    <t>13 December 2021 to 26 December 2021</t>
  </si>
  <si>
    <t>1 March to 31 March 2023</t>
  </si>
  <si>
    <t xml:space="preserve">1 May 2023 to 31 May 2023 </t>
  </si>
  <si>
    <t>1 - 30 Nov 2023</t>
  </si>
  <si>
    <t>Production has been affected</t>
  </si>
  <si>
    <t>Suppliers have been affected</t>
  </si>
  <si>
    <t>Both production and suppliers have been affected</t>
  </si>
  <si>
    <t>The business has not been affected</t>
  </si>
  <si>
    <t>7-20 March 2022</t>
  </si>
  <si>
    <t>4 April 2022 to 17 April 2022</t>
  </si>
  <si>
    <t>19 April 2022 to 1 May 2022</t>
  </si>
  <si>
    <t>27 Nov - 10 Dec 2023</t>
  </si>
  <si>
    <t>Enterprises 2020</t>
  </si>
  <si>
    <t>Enterprises 2021</t>
  </si>
  <si>
    <t>Enterprises 2023</t>
  </si>
  <si>
    <t>Employee jobs 2020</t>
  </si>
  <si>
    <t>Employee jobs 2022</t>
  </si>
  <si>
    <t>Economic activity rate - aged 16-64</t>
  </si>
  <si>
    <t>Employment rate - aged 16-64</t>
  </si>
  <si>
    <t>% aged 16-64 who are employees</t>
  </si>
  <si>
    <t>Unemployment rate - aged 16-64</t>
  </si>
  <si>
    <t>% who are economically inactive - aged 16-64</t>
  </si>
  <si>
    <t>Annual Average % unemployed (Claimant Count)</t>
  </si>
  <si>
    <t>3 year business survival rates</t>
  </si>
  <si>
    <t>Business Birth Rate</t>
  </si>
  <si>
    <t>Business Death Rate</t>
  </si>
  <si>
    <t>!</t>
  </si>
  <si>
    <t>Chart data</t>
  </si>
  <si>
    <t>UK</t>
  </si>
  <si>
    <t>Difference</t>
  </si>
  <si>
    <t>UK index to 50</t>
  </si>
  <si>
    <t>Max</t>
  </si>
  <si>
    <t>Min</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</si>
  <si>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</si>
  <si>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</si>
  <si>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</si>
  <si>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</si>
  <si>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</si>
  <si>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</si>
  <si>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</si>
  <si>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</si>
  <si>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</si>
  <si>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</si>
  <si>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</si>
  <si>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</si>
  <si>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</si>
  <si>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</si>
  <si>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</si>
  <si>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</si>
  <si>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</si>
  <si>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</si>
  <si>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</si>
  <si>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</si>
  <si>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</si>
  <si>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</si>
  <si>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</si>
  <si>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</si>
  <si>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</si>
  <si>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</si>
  <si>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</si>
  <si>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</si>
  <si>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</si>
  <si>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</si>
  <si>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</si>
  <si>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</si>
  <si>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</si>
  <si>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</si>
  <si>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</si>
  <si>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</si>
  <si>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</si>
  <si>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</si>
  <si>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</si>
  <si>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</si>
  <si>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</si>
  <si>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</si>
  <si>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</si>
  <si>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</si>
  <si>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</si>
  <si>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</si>
  <si>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</si>
  <si>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</si>
  <si>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</si>
  <si>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</si>
  <si>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</si>
  <si>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</si>
  <si>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</si>
  <si>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</si>
  <si>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</si>
  <si>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</si>
  <si>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</si>
  <si>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</si>
  <si>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</si>
  <si>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</si>
  <si>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</si>
  <si>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</si>
  <si>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</si>
  <si>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</si>
  <si>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</si>
  <si>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</si>
  <si>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</si>
  <si>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</si>
  <si>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</si>
  <si>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</si>
  <si>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</si>
  <si>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</si>
  <si>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</si>
  <si>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</si>
  <si>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</si>
  <si>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</si>
  <si>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</si>
  <si>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</si>
  <si>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</si>
  <si>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</si>
  <si>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</si>
  <si>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</si>
  <si>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</si>
  <si>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</si>
  <si>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</si>
  <si>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</si>
  <si>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</si>
  <si>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</si>
  <si>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</si>
  <si>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</si>
  <si>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</si>
  <si>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</si>
  <si>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</si>
  <si>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</si>
  <si>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</si>
  <si>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</si>
  <si>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</si>
  <si>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</si>
  <si>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</si>
  <si>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</si>
  <si>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</si>
  <si>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</si>
  <si>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</si>
  <si>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</si>
  <si>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</si>
  <si>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</si>
  <si>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</si>
  <si>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</si>
  <si>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</si>
  <si>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</si>
  <si>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</si>
  <si>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</si>
  <si>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</si>
  <si>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</si>
  <si>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</si>
  <si>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</si>
  <si>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</si>
  <si>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</si>
  <si>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</si>
  <si>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</si>
  <si>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</si>
  <si>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</si>
  <si>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</si>
  <si>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</si>
  <si>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</si>
  <si>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</si>
  <si>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</si>
  <si>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</si>
  <si>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</si>
  <si>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</si>
  <si>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</si>
  <si>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</si>
  <si>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</si>
  <si>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</si>
  <si>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</si>
  <si>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</si>
  <si>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</si>
  <si>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</si>
  <si>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</si>
  <si>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</si>
  <si>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</si>
  <si>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</si>
  <si>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</si>
  <si>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</si>
  <si>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</si>
  <si>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</si>
  <si>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</si>
  <si>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</si>
  <si>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</si>
  <si>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</si>
  <si>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 unemployed - claimant count</t>
  </si>
  <si>
    <t>1 year business survival rates - Business demography dataset</t>
  </si>
  <si>
    <t>Ratio of business births to deaths - Business demography dataset</t>
  </si>
  <si>
    <t>2016</t>
  </si>
  <si>
    <t>2017</t>
  </si>
  <si>
    <t>2018</t>
  </si>
  <si>
    <t>2019</t>
  </si>
  <si>
    <t>2020</t>
  </si>
  <si>
    <t>Dummy</t>
  </si>
  <si>
    <t>Jan 2004-Dec 2004</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</si>
  <si>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</si>
  <si>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</si>
  <si>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</si>
  <si>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</si>
  <si>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</si>
  <si>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</si>
  <si>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</si>
  <si>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</si>
  <si>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</si>
  <si>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</si>
  <si>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</si>
  <si>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</si>
  <si>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</si>
  <si>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</si>
  <si>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</si>
  <si>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</si>
  <si>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2023-Dec 2023</t>
  </si>
  <si>
    <t>Quarterly Business births and deaths</t>
  </si>
  <si>
    <t>Experimental data</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</si>
  <si>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</si>
  <si>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</si>
  <si>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</si>
  <si>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</si>
  <si>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</si>
  <si>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</si>
  <si>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</si>
  <si>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</si>
  <si>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</si>
  <si>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</si>
  <si>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</si>
  <si>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</si>
  <si>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</si>
  <si>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</si>
  <si>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</si>
  <si>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</si>
  <si>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</si>
  <si>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</si>
  <si>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</si>
  <si>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</si>
  <si>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</si>
  <si>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</si>
  <si>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</si>
  <si>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</si>
  <si>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</si>
  <si>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</si>
  <si>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</si>
  <si>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</si>
  <si>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</si>
  <si>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</si>
  <si>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Births</t>
  </si>
  <si>
    <t>Deaths</t>
  </si>
  <si>
    <t>Dummy data</t>
  </si>
  <si>
    <t>Ratio of Births to deaths</t>
  </si>
  <si>
    <t>UC Claimants</t>
  </si>
  <si>
    <t>Claimant rate</t>
  </si>
  <si>
    <t>Inwork/notinwork</t>
  </si>
  <si>
    <t>In work</t>
  </si>
  <si>
    <t>Not in work</t>
  </si>
  <si>
    <t>Total claimants</t>
  </si>
  <si>
    <t>16-64 population</t>
  </si>
  <si>
    <t>Mid 2018</t>
  </si>
  <si>
    <t>Mid 2019</t>
  </si>
  <si>
    <t>Mid 2020</t>
  </si>
  <si>
    <t>Mid 2021</t>
  </si>
  <si>
    <t>Mid 2022</t>
  </si>
  <si>
    <t>Mid 2023</t>
  </si>
  <si>
    <t>No. NEET Yr12 &amp; Yr13</t>
  </si>
  <si>
    <t>NEET Target Yr12 &amp; Yr13 Jan 2018</t>
  </si>
  <si>
    <t>Diff from target</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</si>
  <si>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</si>
  <si>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</si>
  <si>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</si>
  <si>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</si>
  <si>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</si>
  <si>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</si>
  <si>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</si>
  <si>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</si>
  <si>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</si>
  <si>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</si>
  <si>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</si>
  <si>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</si>
  <si>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</si>
  <si>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</si>
  <si>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</si>
  <si>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</si>
  <si>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</si>
  <si>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</si>
  <si>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</si>
  <si>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</si>
  <si>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</si>
  <si>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</si>
  <si>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</si>
  <si>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</si>
  <si>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</si>
  <si>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 xml:space="preserve">Kent </t>
  </si>
  <si>
    <t>Yr12 &amp; Yr13
NEET Summary</t>
  </si>
  <si>
    <t>Total
Cohort
Yr12 &amp;
Yr13</t>
  </si>
  <si>
    <t>No.
NEET
Yr12 &amp;
Yr13</t>
  </si>
  <si>
    <t>% NEET
Yr12 &amp;
Yr13</t>
  </si>
  <si>
    <t>NEET
Target
Yr12 &amp;
Yr13</t>
  </si>
  <si>
    <t>Diff
from
target</t>
  </si>
  <si>
    <t>Tonbridge &amp; Malling</t>
  </si>
  <si>
    <t>na</t>
  </si>
  <si>
    <t>Timeseries</t>
  </si>
  <si>
    <t>Yr12 &amp; Yr13
NEET % Trends</t>
  </si>
  <si>
    <t>Sep-20</t>
  </si>
  <si>
    <t>Oct-20</t>
  </si>
  <si>
    <t>Nov-20</t>
  </si>
  <si>
    <t>Dec-20</t>
  </si>
  <si>
    <t>Jan-21</t>
  </si>
  <si>
    <t>Non-domestic Rating: Stock of Properties, 2023</t>
  </si>
  <si>
    <t>Data covers the England and Wales 2000, 2005, 2010 and 2017 Local Rating Lists and shows the number of rateable properties</t>
  </si>
  <si>
    <t>%</t>
  </si>
  <si>
    <t>Total Stock</t>
  </si>
  <si>
    <t>2001</t>
  </si>
  <si>
    <t>2002</t>
  </si>
  <si>
    <t>2003</t>
  </si>
  <si>
    <t>2004</t>
  </si>
  <si>
    <t>2005</t>
  </si>
  <si>
    <t>2006</t>
  </si>
  <si>
    <t>2007</t>
  </si>
  <si>
    <t>2008</t>
  </si>
  <si>
    <t>2009</t>
  </si>
  <si>
    <t>2010</t>
  </si>
  <si>
    <t>2011</t>
  </si>
  <si>
    <t>2012</t>
  </si>
  <si>
    <t>2013</t>
  </si>
  <si>
    <t>2014</t>
  </si>
  <si>
    <t>2015</t>
  </si>
  <si>
    <t>Folkestone &amp; Hythe</t>
  </si>
  <si>
    <t>South East Region</t>
  </si>
  <si>
    <t>This table includes all properties in the England and Wales Non-domestic Rating Lists, as at 31 March for each year between 2001 and 2023. It shows total floorspace in thousand metres squared.</t>
  </si>
  <si>
    <t>Total Floorspace</t>
  </si>
  <si>
    <t>Claimant Count - Unemployment by Age Group</t>
  </si>
  <si>
    <t>Source: NOMIS</t>
  </si>
  <si>
    <t>Insert new column</t>
  </si>
  <si>
    <t>Month change</t>
  </si>
  <si>
    <t>POPULATION BY AGE (MYE)</t>
  </si>
  <si>
    <t>50 - 64</t>
  </si>
  <si>
    <t>Year change</t>
  </si>
  <si>
    <t>Unemp rate</t>
  </si>
  <si>
    <t>GB rate</t>
  </si>
  <si>
    <t>NUTS 3 area</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</si>
  <si>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</si>
  <si>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</si>
  <si>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</si>
  <si>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</si>
  <si>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</si>
  <si>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</si>
  <si>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</si>
  <si>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</si>
  <si>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</si>
  <si>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</si>
  <si>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</si>
  <si>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</si>
  <si>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</si>
  <si>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</si>
  <si>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</si>
  <si>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</si>
  <si>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</si>
  <si>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</si>
  <si>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</si>
  <si>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</si>
  <si>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</si>
  <si>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</si>
  <si>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</si>
  <si>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</si>
  <si>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</si>
  <si>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</si>
  <si>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</si>
  <si>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</si>
  <si>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</si>
  <si>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</si>
  <si>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</si>
  <si>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</si>
  <si>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</si>
  <si>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</si>
  <si>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</si>
  <si>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</si>
  <si>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</si>
  <si>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</si>
  <si>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</si>
  <si>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</si>
  <si>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</si>
  <si>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</si>
  <si>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</si>
  <si>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</si>
  <si>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</si>
  <si>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</si>
  <si>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</si>
  <si>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</si>
  <si>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</si>
  <si>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</si>
  <si>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Kent Thames Gateway</t>
  </si>
  <si>
    <t>Earnings and employment from Pay As You Earn Real Time Information, non-seasonally adjusted - Office for National Statistics (ons.gov.uk)</t>
  </si>
  <si>
    <t>Median pay £ per month</t>
  </si>
  <si>
    <t>n/a</t>
  </si>
  <si>
    <t>Value of all imports £m</t>
  </si>
  <si>
    <t>Value of imports from EU £m</t>
  </si>
  <si>
    <t>Value of imports Non-EU £m</t>
  </si>
  <si>
    <t>Value of all exports £m</t>
  </si>
  <si>
    <t>Value of exports from EU £m</t>
  </si>
  <si>
    <t>Value of exports Non-EU £m</t>
  </si>
  <si>
    <t>Number of importing businesses</t>
  </si>
  <si>
    <t>Number of businesses importing from EU</t>
  </si>
  <si>
    <t>Number of businesses importing from Non-EU</t>
  </si>
  <si>
    <t>Number of exporting businesses</t>
  </si>
  <si>
    <t>Number of businesses exporting to EU</t>
  </si>
  <si>
    <t>Number of businesses exporting to Non-EU</t>
  </si>
  <si>
    <t>Kent + Medway</t>
  </si>
  <si>
    <t>ASHE</t>
  </si>
  <si>
    <t>1-year change</t>
  </si>
  <si>
    <t>Employment rate - APS</t>
  </si>
  <si>
    <t>Total Enterprise</t>
  </si>
  <si>
    <t>1 : Agriculture, forestry &amp; fishing (A)</t>
  </si>
  <si>
    <t>2 : Mining, quarrying &amp; utilities (B,D and E)</t>
  </si>
  <si>
    <t>3 : Manufacturing (C)</t>
  </si>
  <si>
    <t>4 : Construction (F)</t>
  </si>
  <si>
    <t>5 : Motor trades (Part G)</t>
  </si>
  <si>
    <t>6 : Wholesale (Part G)</t>
  </si>
  <si>
    <t>7 : Retail (Part G)</t>
  </si>
  <si>
    <t>8 : Transport &amp; storage (inc postal) (H)</t>
  </si>
  <si>
    <t>9 : Accommodation &amp; food services (I)</t>
  </si>
  <si>
    <t>10 : Information &amp; communication (J)</t>
  </si>
  <si>
    <t>11 : Financial &amp; insurance (K)</t>
  </si>
  <si>
    <t>12 : Property (L)</t>
  </si>
  <si>
    <t>13 : Professional, scientific &amp; technical (M)</t>
  </si>
  <si>
    <t>14 : Business administration &amp; support services (N)</t>
  </si>
  <si>
    <t>15 : Public administration &amp; defence (O)</t>
  </si>
  <si>
    <t>16 : Education (P)</t>
  </si>
  <si>
    <t>17 : Health (Q)</t>
  </si>
  <si>
    <t>18 : Arts, entertainment, recreation &amp; other services (R,S,T and U)</t>
  </si>
  <si>
    <t>Alternative Industries</t>
  </si>
  <si>
    <t>Enterprises sizeband</t>
  </si>
  <si>
    <t>Micro</t>
  </si>
  <si>
    <t>Small</t>
  </si>
  <si>
    <t>Medium</t>
  </si>
  <si>
    <t>Large</t>
  </si>
  <si>
    <t>Total Jobs</t>
  </si>
  <si>
    <t>South East (former GoSE region)</t>
  </si>
  <si>
    <t>GVA (B) All Industries</t>
  </si>
  <si>
    <t>SE</t>
  </si>
  <si>
    <t>GVA Per head</t>
  </si>
  <si>
    <t>1998</t>
  </si>
  <si>
    <t>1999</t>
  </si>
  <si>
    <t>2000</t>
  </si>
  <si>
    <t>TotalPop</t>
  </si>
  <si>
    <t>Growth</t>
  </si>
  <si>
    <t>Total GVA growth</t>
  </si>
  <si>
    <t>Productivity (smoothed)</t>
  </si>
  <si>
    <t>Per filled job</t>
  </si>
  <si>
    <t>Per hours worked</t>
  </si>
  <si>
    <t>10 year change</t>
  </si>
  <si>
    <t>10 year % change</t>
  </si>
  <si>
    <t>n.a.</t>
  </si>
  <si>
    <t>Per hour worked</t>
  </si>
  <si>
    <t>All UK international short sea, long sea and cruise passenger movements, by port (000s)</t>
  </si>
  <si>
    <t>Table SPAS0101 - Ferry passengers on short sea routes</t>
  </si>
  <si>
    <t>Port group</t>
  </si>
  <si>
    <t>Port</t>
  </si>
  <si>
    <t>Thames and Kent</t>
  </si>
  <si>
    <t>London [note 2]</t>
  </si>
  <si>
    <t>Ramsgate [note 3]</t>
  </si>
  <si>
    <t>[low]</t>
  </si>
  <si>
    <t>Folkestone</t>
  </si>
  <si>
    <t>All Thames &amp; Kent</t>
  </si>
  <si>
    <t>UK international short sea passenger movements, by UK port and overseas country (000s)</t>
  </si>
  <si>
    <t>Table SPAS0108</t>
  </si>
  <si>
    <t>Foreign Country</t>
  </si>
  <si>
    <t>British Port</t>
  </si>
  <si>
    <t>2020 [note 1]</t>
  </si>
  <si>
    <t>2021 [note 1]</t>
  </si>
  <si>
    <t>Belgium</t>
  </si>
  <si>
    <t>Ramsgate</t>
  </si>
  <si>
    <t>France</t>
  </si>
  <si>
    <t>UK international short sea passenger movements, by ferry route [note 1] (000s)</t>
  </si>
  <si>
    <t>Table SPAS0102</t>
  </si>
  <si>
    <t>Ferry route</t>
  </si>
  <si>
    <t>2020 [note 2]</t>
  </si>
  <si>
    <t>2021 [note 2]</t>
  </si>
  <si>
    <t>Ramsgate - Ostend [note 3]</t>
  </si>
  <si>
    <t>Dover - Boulogne</t>
  </si>
  <si>
    <t>Dover - Calais</t>
  </si>
  <si>
    <t>Dover - Dunkirk</t>
  </si>
  <si>
    <t>Dover - Ostend</t>
  </si>
  <si>
    <t>Dover - Zeebrugge</t>
  </si>
  <si>
    <t>Other routes</t>
  </si>
  <si>
    <t>All Thames and Kent</t>
  </si>
  <si>
    <t>The number of jobs in an area is composed of jobs done by residents (of any age) and jobs done by workers (of any age) who commute into the area.</t>
  </si>
  <si>
    <t>Jobs density is the numbers of jobs per resident aged 16-64. For example, a job density of 1.0 would mean that there is one job for every resident of working age.</t>
  </si>
  <si>
    <t>Total jobs is a workplace-based measure of jobs and comprises:</t>
  </si>
  <si>
    <t>employees (from the Business Register and Employment Survey),</t>
  </si>
  <si>
    <t>self-employment jobs (from the Annual Population Survey),</t>
  </si>
  <si>
    <t>government-supported trainees (from DfES and DWP) and</t>
  </si>
  <si>
    <t>HM Forces (from MoD).</t>
  </si>
  <si>
    <t>Create your own tables, Table Tool – Explore education statistics – GOV.UK (explore-education-statistics.service.gov.uk)</t>
  </si>
  <si>
    <t>ERROR: Browse our open data, Data catalogue – Explore education statistics – GOV.UK (explore-education-statistics.service.gov.uk)</t>
  </si>
  <si>
    <t>Starts (number)</t>
  </si>
  <si>
    <t>Starts (per 10,000 pop)</t>
  </si>
  <si>
    <t>Achievements (number)</t>
  </si>
  <si>
    <t>Achievements (per 10,000 pop)</t>
  </si>
  <si>
    <t>Starts</t>
  </si>
  <si>
    <t>Starts per 10,000 pop</t>
  </si>
  <si>
    <t>2017/18</t>
  </si>
  <si>
    <t>2018/19</t>
  </si>
  <si>
    <t>2019/20</t>
  </si>
  <si>
    <t>2020/21</t>
  </si>
  <si>
    <t>2021/22</t>
  </si>
  <si>
    <t>2022/23</t>
  </si>
  <si>
    <t>2019/18</t>
  </si>
  <si>
    <t>2019/19</t>
  </si>
  <si>
    <t>Achievements</t>
  </si>
  <si>
    <t>Achievements per 10,000 pop</t>
  </si>
  <si>
    <t>Browse our open data, Data catalogue – Explore education statistics – GOV.UK (explore-education-statistics.service.gov.uk)</t>
  </si>
  <si>
    <t>Agriculture, Horticulture and Animal Care</t>
  </si>
  <si>
    <t>Arts, Media and Publishing</t>
  </si>
  <si>
    <t>Business, Administration and Law</t>
  </si>
  <si>
    <t>Construction, Planning and the Built Environment</t>
  </si>
  <si>
    <t>Engineering and Manufacturing Technologies</t>
  </si>
  <si>
    <t>Health, Public Services and Care</t>
  </si>
  <si>
    <t>History, Philosophy and Theology</t>
  </si>
  <si>
    <t>Leisure, Travel and Tourism</t>
  </si>
  <si>
    <t>Retail and Commercial Enterprise</t>
  </si>
  <si>
    <t>Science and Mathematics</t>
  </si>
  <si>
    <t>Social Sciences</t>
  </si>
  <si>
    <t>Achievemnets</t>
  </si>
  <si>
    <t>Row Labels</t>
  </si>
  <si>
    <t>All usual residents aged 16 years and over</t>
  </si>
  <si>
    <t>Economically active (excluding full-time students): In employment</t>
  </si>
  <si>
    <t>Economically active (excluding full-time students): Unemployed</t>
  </si>
  <si>
    <t>Census Table: RM048</t>
  </si>
  <si>
    <t>Dwelling stock as of March 31st each year</t>
  </si>
  <si>
    <t>Source: MHCLG Table LT 125</t>
  </si>
  <si>
    <t>EPCs for new dwellings</t>
  </si>
  <si>
    <t>Q1</t>
  </si>
  <si>
    <t>Q2</t>
  </si>
  <si>
    <t>Q3</t>
  </si>
  <si>
    <t>Q4</t>
  </si>
  <si>
    <t>Quarter</t>
  </si>
  <si>
    <t>Sum of A</t>
  </si>
  <si>
    <t>Sum of B</t>
  </si>
  <si>
    <t>Sum of C</t>
  </si>
  <si>
    <t>Sum of D</t>
  </si>
  <si>
    <t>Sum of E</t>
  </si>
  <si>
    <t>Sum of F</t>
  </si>
  <si>
    <t>Sum of G</t>
  </si>
  <si>
    <t>Pop aged 5-14</t>
  </si>
  <si>
    <t>Pop aged 55-64</t>
  </si>
  <si>
    <t>Annual Population Survey - Economic Activity</t>
  </si>
  <si>
    <t>Economically active</t>
  </si>
  <si>
    <t>Economically inactive</t>
  </si>
  <si>
    <t>16-64 economically active</t>
  </si>
  <si>
    <t>16-64 economically inactive</t>
  </si>
  <si>
    <t>Open data - Ofcom</t>
  </si>
  <si>
    <t>Publicly available electric vehicle charging devices at all speeds by local authority</t>
  </si>
  <si>
    <t>Publicly available electric vehicle charging devices at all speeds by local authority per 100,000 population</t>
  </si>
  <si>
    <t>2020 MYE</t>
  </si>
  <si>
    <t>2021 MYE</t>
  </si>
  <si>
    <t>2022 MYE</t>
  </si>
  <si>
    <t>Broad Industrial Group</t>
  </si>
  <si>
    <t>GVA industrial groups</t>
  </si>
  <si>
    <t>Rateable value types</t>
  </si>
  <si>
    <t>Control</t>
  </si>
  <si>
    <t>Control2</t>
  </si>
  <si>
    <t>Control 3</t>
  </si>
  <si>
    <t>Control 4</t>
  </si>
  <si>
    <t>Control 5</t>
  </si>
  <si>
    <t>Control 6</t>
  </si>
  <si>
    <t>Control 7</t>
  </si>
  <si>
    <t>Control 8</t>
  </si>
  <si>
    <t>Dropdown list</t>
  </si>
  <si>
    <t>Local Authority</t>
  </si>
  <si>
    <t>Matched
Count</t>
  </si>
  <si>
    <t>More qualified than average</t>
  </si>
  <si>
    <t>Less qualified than average</t>
  </si>
  <si>
    <t>Qualification Mismatch</t>
  </si>
  <si>
    <t>ONS 2021 Census</t>
  </si>
  <si>
    <t>Official Statistics In Development</t>
  </si>
  <si>
    <t>Qualification mismatch estimates in England and Wales: 2021 - Office for National Statistics (ons.gov.uk)</t>
  </si>
  <si>
    <t>MANAGERS, DIRECTORS AND SENIOR OFFICIALS</t>
  </si>
  <si>
    <t>PROFESSIONAL OCCUPATIONS</t>
  </si>
  <si>
    <t>ASSOCIATE PROFESSIONAL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</si>
  <si>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</si>
  <si>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</si>
  <si>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</si>
  <si>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</si>
  <si>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</si>
  <si>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</si>
  <si>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Matched</t>
  </si>
  <si>
    <t>More qualified</t>
  </si>
  <si>
    <t>Less qualified</t>
  </si>
  <si>
    <t>Matched qualification average</t>
  </si>
  <si>
    <t>Qualification suitability in the labour market</t>
  </si>
  <si>
    <t>People in employment with qualifications matching the average for their occupation</t>
  </si>
  <si>
    <t>Qualification suitability in the labour market by occupation</t>
  </si>
  <si>
    <t>Managers, Directors And Senior Officials</t>
  </si>
  <si>
    <t>Professional Occupations</t>
  </si>
  <si>
    <t>Associate Professional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</si>
  <si>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</si>
  <si>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</si>
  <si>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</si>
  <si>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</si>
  <si>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</si>
  <si>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</si>
  <si>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If you would like to receive a monthly notification of any dashboard updates and developments please contact:</t>
  </si>
  <si>
    <t>UK regional trade in goods statistics disaggregated by smaller geographical areas - GOV.UK (www.gov.uk)</t>
  </si>
  <si>
    <t>September 2024</t>
  </si>
  <si>
    <t>Wave 110</t>
  </si>
  <si>
    <t>Wave 111</t>
  </si>
  <si>
    <t>Wave 112</t>
  </si>
  <si>
    <t>Wave 113</t>
  </si>
  <si>
    <t>Wave 114</t>
  </si>
  <si>
    <t>Wave 115</t>
  </si>
  <si>
    <t>Wave 116</t>
  </si>
  <si>
    <t>3 June 2024 to 16 June 2024</t>
  </si>
  <si>
    <t>17 June 2024 to 30 June 2024</t>
  </si>
  <si>
    <t>1 July 2024 to 14 July 2024</t>
  </si>
  <si>
    <t>15 July 2024 to 28 July 2024</t>
  </si>
  <si>
    <t>5 August 2024 to 18 August 2024</t>
  </si>
  <si>
    <t>19 August 2024 to 1 September 2024</t>
  </si>
  <si>
    <t>2 September 2024 to 15 September 2024</t>
  </si>
  <si>
    <t>Wave 104</t>
  </si>
  <si>
    <t>Wave 106</t>
  </si>
  <si>
    <t>Wave 108</t>
  </si>
  <si>
    <t>1 February 2024 to 29 February 2024</t>
  </si>
  <si>
    <t>1 March 2024 to 31 March 2024</t>
  </si>
  <si>
    <t>1 April 2024 to 30 April 2024</t>
  </si>
  <si>
    <t>1 May 2024 to 31 May 2024</t>
  </si>
  <si>
    <t>1 June 2024 to 30 June 2024</t>
  </si>
  <si>
    <t>1 July 2024 to 31 July 2024</t>
  </si>
  <si>
    <t>1 August 2024 to 31 August 2024</t>
  </si>
  <si>
    <t>Labour demand volumes by Standard Occupation Classification (SOC 2020), UK - Office for National Statistics (ons.gov.uk)</t>
  </si>
  <si>
    <t>Administrative occupations</t>
  </si>
  <si>
    <t>Business and public service associate professionals</t>
  </si>
  <si>
    <t>Business, media and public service professionals</t>
  </si>
  <si>
    <t>Caring personal service occupations</t>
  </si>
  <si>
    <t>Community and civil enforcement occupations</t>
  </si>
  <si>
    <t>Corporate managers and directors</t>
  </si>
  <si>
    <t>Culture, media and sports occupations</t>
  </si>
  <si>
    <t>Customer service occupations</t>
  </si>
  <si>
    <t>Elementary administration and service occupations</t>
  </si>
  <si>
    <t>Elementary trades and related occupations</t>
  </si>
  <si>
    <t>Health and social care associate professionals</t>
  </si>
  <si>
    <t>Health professionals</t>
  </si>
  <si>
    <t>Leisure, travel and related personal service occupations</t>
  </si>
  <si>
    <t>Other managers and proprietors</t>
  </si>
  <si>
    <t>Process, plant and machine operatives</t>
  </si>
  <si>
    <t>Protective service occupations</t>
  </si>
  <si>
    <t>Sales occupations</t>
  </si>
  <si>
    <t>Science, engineering and technology associate professionals</t>
  </si>
  <si>
    <t>Science, research, engineering and technology professionals</t>
  </si>
  <si>
    <t>Secretarial and related occupations</t>
  </si>
  <si>
    <t>Skilled agricultural and related trades</t>
  </si>
  <si>
    <t>Skilled construction and building trades</t>
  </si>
  <si>
    <t>Skilled metal, electrical and electronic trades</t>
  </si>
  <si>
    <t>Teaching and other educational professionals</t>
  </si>
  <si>
    <t>Textiles, printing and other skilled trades</t>
  </si>
  <si>
    <t>Transport and mobile machine drivers and operatives</t>
  </si>
  <si>
    <t xml:space="preserve"> Jan 23</t>
  </si>
  <si>
    <t xml:space="preserve"> Feb 23</t>
  </si>
  <si>
    <t xml:space="preserve"> Mar 23</t>
  </si>
  <si>
    <t xml:space="preserve"> Apr 23</t>
  </si>
  <si>
    <t xml:space="preserve"> May 23</t>
  </si>
  <si>
    <t xml:space="preserve"> Jun 23</t>
  </si>
  <si>
    <t xml:space="preserve"> Jul 23</t>
  </si>
  <si>
    <t xml:space="preserve"> Aug 23</t>
  </si>
  <si>
    <t xml:space="preserve"> Sep 23</t>
  </si>
  <si>
    <t xml:space="preserve"> Oct 23</t>
  </si>
  <si>
    <t xml:space="preserve"> Nov 23</t>
  </si>
  <si>
    <t xml:space="preserve"> Dec 23</t>
  </si>
  <si>
    <t>Cumberland</t>
  </si>
  <si>
    <t>E06000063</t>
  </si>
  <si>
    <t>Westmorland and Furness</t>
  </si>
  <si>
    <t>E06000064</t>
  </si>
  <si>
    <t>North Yorkshire</t>
  </si>
  <si>
    <t>E06000065</t>
  </si>
  <si>
    <t>Somerset</t>
  </si>
  <si>
    <t>E06000066</t>
  </si>
  <si>
    <t>Date: 2023</t>
  </si>
  <si>
    <t>Q3 2024</t>
  </si>
  <si>
    <t>October 2024</t>
  </si>
  <si>
    <t>Jan to Dec 2023</t>
  </si>
  <si>
    <t>5 year Employee job change - 2018-2023</t>
  </si>
  <si>
    <t>2018-2023</t>
  </si>
  <si>
    <t>November 2024</t>
  </si>
  <si>
    <t>Business births to deaths ratio 2023</t>
  </si>
  <si>
    <t>ONS Business demography Dataset 2023</t>
  </si>
  <si>
    <t>2023/24</t>
  </si>
  <si>
    <t>2022/24</t>
  </si>
  <si>
    <t>low</t>
  </si>
  <si>
    <t>Enterprises 2024</t>
  </si>
  <si>
    <t>Wave 117</t>
  </si>
  <si>
    <t>Wave 118</t>
  </si>
  <si>
    <t>Wave 119</t>
  </si>
  <si>
    <t>Wave 120</t>
  </si>
  <si>
    <t>Wave 121</t>
  </si>
  <si>
    <t>Wave 122</t>
  </si>
  <si>
    <t>Wave 123</t>
  </si>
  <si>
    <t>16 September 2024 to 29 September 2024</t>
  </si>
  <si>
    <t>7 October 2024 to 20 October 2024</t>
  </si>
  <si>
    <t>21 October 2024 to 3 November 2024</t>
  </si>
  <si>
    <t>4 November 2024 to 17 November 2024</t>
  </si>
  <si>
    <t>18 November 2024 to 1 December 2024</t>
  </si>
  <si>
    <t>2 December 2024 to 15 December 2024</t>
  </si>
  <si>
    <t>16 December 2024 to 29 December 2024</t>
  </si>
  <si>
    <t>1 September 2024 to 30 September 2024</t>
  </si>
  <si>
    <t>1 October 2024 to 31 October 2024</t>
  </si>
  <si>
    <t>1 November 2024 to 30 November 2024</t>
  </si>
  <si>
    <t>Employee jobs 2023</t>
  </si>
  <si>
    <t>December 2024</t>
  </si>
  <si>
    <t>Q4 2024</t>
  </si>
  <si>
    <t>Value of exports to EU £m</t>
  </si>
  <si>
    <t>January 2025</t>
  </si>
  <si>
    <t>February 2025</t>
  </si>
  <si>
    <t>2024</t>
  </si>
  <si>
    <t>Annual Average 2024</t>
  </si>
  <si>
    <t>Annual Average Universal Credit claimants</t>
  </si>
  <si>
    <t>Housing affordability Ratio</t>
  </si>
  <si>
    <t>Year ending Sep 2002</t>
  </si>
  <si>
    <t>Year ending Sep 2003</t>
  </si>
  <si>
    <t>Year ending Sep 2004</t>
  </si>
  <si>
    <t>Year ending Sep 2005</t>
  </si>
  <si>
    <t>Year ending Sep 2006</t>
  </si>
  <si>
    <t>Year ending Sep 2007</t>
  </si>
  <si>
    <t>Year ending Sep 2008</t>
  </si>
  <si>
    <t>Year ending Sep 2009</t>
  </si>
  <si>
    <t>Year ending Sep 2010</t>
  </si>
  <si>
    <t>Year ending Sep 2011</t>
  </si>
  <si>
    <t>Year ending Sep 2012</t>
  </si>
  <si>
    <t>Year ending Sep 2013</t>
  </si>
  <si>
    <t>Year ending Sep 2014</t>
  </si>
  <si>
    <t>Year ending Sep 2015</t>
  </si>
  <si>
    <t>Year ending Sep 2016</t>
  </si>
  <si>
    <t>Year ending Sep 2017</t>
  </si>
  <si>
    <t>Year ending Sep 2018</t>
  </si>
  <si>
    <t>Year ending Sep 2019</t>
  </si>
  <si>
    <t>Year ending Sep 2020</t>
  </si>
  <si>
    <t>Year ending Sep 2021</t>
  </si>
  <si>
    <t>Year ending Sep 2022</t>
  </si>
  <si>
    <t>Year ending Sep 2023</t>
  </si>
  <si>
    <t>Year ending Sep 2024</t>
  </si>
  <si>
    <t>Average (Median) House Prices</t>
  </si>
  <si>
    <t>Median gross annual residence based-earnings</t>
  </si>
  <si>
    <t xml:space="preserve"> Ratio of median house price to median gross annual residence-based earnings</t>
  </si>
  <si>
    <t>Ratio of median house price to median gross annual residence-based earnings</t>
  </si>
  <si>
    <t>Housing Affordability Ratio</t>
  </si>
  <si>
    <t>Housing affordability ratio</t>
  </si>
  <si>
    <t>Median House prices (£)</t>
  </si>
  <si>
    <t>Median Resident Earnings (£)</t>
  </si>
  <si>
    <t>Source: Office for National Statistics</t>
  </si>
  <si>
    <t>NOTE: The lower the ratio the more affordable the area</t>
  </si>
  <si>
    <t>Housing affordability in England and Wales: 2024 - Office for National Statistics</t>
  </si>
  <si>
    <t>March 2025</t>
  </si>
  <si>
    <t>Jan 2024-Dec 2024</t>
  </si>
  <si>
    <t>Self-Employment rate - APS</t>
  </si>
  <si>
    <t>Jan-Dec 2024</t>
  </si>
  <si>
    <t>BICS wave 129</t>
  </si>
  <si>
    <t>Wave 124</t>
  </si>
  <si>
    <t>Wave 125</t>
  </si>
  <si>
    <t>Wave 126</t>
  </si>
  <si>
    <t>Wave 127</t>
  </si>
  <si>
    <t>Wave 128</t>
  </si>
  <si>
    <t>Wave 129</t>
  </si>
  <si>
    <t>6 January 2025 to 19 January 2025</t>
  </si>
  <si>
    <t>20 January 2025 to 2 February 2025</t>
  </si>
  <si>
    <t>3 February 2025 to 16 February 2025</t>
  </si>
  <si>
    <t>17 February 2025 to 2 March 2025</t>
  </si>
  <si>
    <t>3 March 2025 to 16 March 2025</t>
  </si>
  <si>
    <t>17 March 2025 to 30 March 2025</t>
  </si>
  <si>
    <t>17-30 Mar 2025</t>
  </si>
  <si>
    <t>BICS wave 128</t>
  </si>
  <si>
    <t>1 December 2024 to 31 December 2024</t>
  </si>
  <si>
    <t>1 January 2025 to 31 January 2025</t>
  </si>
  <si>
    <t>1 February 2025 to 28 February 2025</t>
  </si>
  <si>
    <t>1-28 Feb 2025</t>
  </si>
  <si>
    <t>BICS Waves - 2020-2025</t>
  </si>
  <si>
    <t>2023 MYE</t>
  </si>
  <si>
    <t>Annual Population Survey - Jan to Dec 2024</t>
  </si>
  <si>
    <t>April 2025</t>
  </si>
  <si>
    <t>Q1 2025</t>
  </si>
  <si>
    <t/>
  </si>
  <si>
    <t>ONS GVA Estimates 2023</t>
  </si>
  <si>
    <t>May 2025</t>
  </si>
  <si>
    <t>3-year business survival rates</t>
  </si>
  <si>
    <t>5-year business survival rates</t>
  </si>
  <si>
    <t>year of birth</t>
  </si>
  <si>
    <t>1-year business survival rates</t>
  </si>
  <si>
    <t>Business survival rates</t>
  </si>
  <si>
    <t>Source: ONS Business Demography Dataset</t>
  </si>
  <si>
    <t>1-year</t>
  </si>
  <si>
    <t>3-year</t>
  </si>
  <si>
    <t>5-year</t>
  </si>
  <si>
    <t>Business Survival Rates</t>
  </si>
  <si>
    <t>Source: ONS Business Demography Data set</t>
  </si>
  <si>
    <t>Stock of non-domestic properties, floorspace and rateable value per m2; 1-, 3-, and 5-year business survival rates; Business births and deaths; Regional trade in goods.</t>
  </si>
  <si>
    <t>Annual data looking at the 1-year, 3-year, and 5-year business survival rates</t>
  </si>
  <si>
    <t>Business demography, UK - Office for National Statistics</t>
  </si>
  <si>
    <t>June 2025</t>
  </si>
  <si>
    <t>Last updated: 18/07/2025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</si>
</sst>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0.0%"/>
    <numFmt numFmtId="166" formatCode="&quot;£&quot;#,##0"/>
    <numFmt numFmtId="167" formatCode="#,##0.0"/>
    <numFmt numFmtId="168" formatCode="#,##0_ ;[Red]\-#,##0\ "/>
    <numFmt numFmtId="169" formatCode="mmm\ yyyy"/>
    <numFmt numFmtId="170" formatCode="\+0.0%;\-0.0%;0.0%"/>
    <numFmt numFmtId="171" formatCode="[$-809]dd\ mmmm\ yyyy;@"/>
    <numFmt numFmtId="172" formatCode="\+#,##0;\-#,##0"/>
    <numFmt numFmtId="173" formatCode="\+0.0;\-0.0"/>
    <numFmt numFmtId="174" formatCode="#,##0.0_ ;[Red]\-#,##0.0\ "/>
    <numFmt numFmtId="175" formatCode="#,##0_ ;\-#,##0\ "/>
  </numFmts>
  <fonts count="75"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Calibri"/>
      <family val="2"/>
      <scheme val="minor"/>
    </font>
    <font>
      <sz val="11"/>
      <color theme="1"/>
      <name val="Calibri"/>
      <family val="2"/>
      <scheme val="minor"/>
    </font>
    <font>
      <b/>
      <sz val="11"/>
      <name val="Calibri"/>
      <family val="2"/>
      <scheme val="minor"/>
    </font>
    <font>
      <b/>
      <sz val="11"/>
      <color theme="1"/>
      <name val="Arial"/>
      <family val="2"/>
    </font>
    <font>
      <b/>
      <sz val="11"/>
      <color theme="7"/>
      <name val="Arial"/>
      <family val="2"/>
    </font>
    <font>
      <b/>
      <sz val="10"/>
      <name val="Arial"/>
      <family val="2"/>
    </font>
    <font>
      <sz val="9"/>
      <color theme="1"/>
      <name val="Arial"/>
      <family val="2"/>
    </font>
    <font>
      <i/>
      <sz val="11"/>
      <color theme="1"/>
      <name val="Arial"/>
      <family val="2"/>
    </font>
    <font>
      <sz val="11"/>
      <name val="Calibri"/>
      <family val="2"/>
      <scheme val="minor"/>
    </font>
    <font>
      <sz val="10"/>
      <name val="Arial"/>
      <family val="2"/>
    </font>
    <font>
      <sz val="11"/>
      <name val="Arial"/>
      <family val="2"/>
    </font>
    <font>
      <i/>
      <sz val="9"/>
      <color theme="1" tint="0.34998626667073579"/>
      <name val="Arial"/>
      <family val="2"/>
    </font>
    <font>
      <b/>
      <sz val="11"/>
      <color theme="1" tint="0.34998626667073579"/>
      <name val="Arial"/>
      <family val="2"/>
    </font>
    <font>
      <b/>
      <sz val="14"/>
      <color theme="1"/>
      <name val="Arial"/>
      <family val="2"/>
    </font>
    <font>
      <b/>
      <sz val="12"/>
      <color theme="1" tint="0.34998626667073579"/>
      <name val="Arial"/>
      <family val="2"/>
    </font>
    <font>
      <sz val="14"/>
      <color theme="1"/>
      <name val="Arial"/>
      <family val="2"/>
    </font>
    <font>
      <sz val="11"/>
      <color theme="4"/>
      <name val="Arial"/>
      <family val="2"/>
    </font>
    <font>
      <sz val="11"/>
      <color rgb="FF0070C0"/>
      <name val="Arial"/>
      <family val="2"/>
    </font>
    <font>
      <u/>
      <sz val="11"/>
      <color theme="10"/>
      <name val="Arial"/>
      <family val="2"/>
    </font>
    <font>
      <u/>
      <sz val="16"/>
      <color rgb="FF0070C0"/>
      <name val="Arial"/>
      <family val="2"/>
    </font>
    <font>
      <sz val="16"/>
      <color theme="1"/>
      <name val="Arial"/>
      <family val="2"/>
    </font>
    <font>
      <u/>
      <sz val="11"/>
      <color theme="1"/>
      <name val="Arial"/>
      <family val="2"/>
    </font>
    <font>
      <b/>
      <sz val="12"/>
      <color theme="1"/>
      <name val="Arial"/>
      <family val="2"/>
    </font>
    <font>
      <u/>
      <sz val="11"/>
      <color rgb="FF0070C0"/>
      <name val="Arial"/>
      <family val="2"/>
    </font>
    <font>
      <b/>
      <sz val="24"/>
      <color theme="1" tint="0.34998626667073579"/>
      <name val="Calibri"/>
      <family val="2"/>
      <scheme val="minor"/>
    </font>
    <font>
      <b/>
      <sz val="22"/>
      <color theme="1" tint="0.34998626667073579"/>
      <name val="Calibri"/>
      <family val="2"/>
      <scheme val="minor"/>
    </font>
    <font>
      <sz val="11"/>
      <color theme="6"/>
      <name val="Arial"/>
      <family val="2"/>
    </font>
    <font>
      <sz val="11"/>
      <color theme="6"/>
      <name val="Calibri"/>
      <family val="2"/>
      <scheme val="minor"/>
    </font>
    <font>
      <b/>
      <sz val="14"/>
      <color rgb="FFFF0000"/>
      <name val="Arial"/>
      <family val="2"/>
    </font>
    <font>
      <sz val="11"/>
      <color rgb="FF000000"/>
      <name val="Calibri"/>
      <family val="2"/>
      <scheme val="minor"/>
    </font>
    <font>
      <b/>
      <sz val="11"/>
      <color theme="7" tint="0.39997558519241921"/>
      <name val="Arial"/>
      <family val="2"/>
    </font>
    <font>
      <sz val="8"/>
      <name val="Arial"/>
      <family val="2"/>
    </font>
    <font>
      <b/>
      <sz val="11"/>
      <color rgb="FFFF0000"/>
      <name val="Arial"/>
      <family val="2"/>
    </font>
    <font>
      <b/>
      <sz val="11"/>
      <color theme="0"/>
      <name val="Arial"/>
      <family val="2"/>
    </font>
    <font>
      <sz val="12"/>
      <color theme="1"/>
      <name val="Calibri"/>
      <family val="2"/>
      <scheme val="minor"/>
    </font>
    <font>
      <b/>
      <sz val="14"/>
      <color theme="1"/>
      <name val="Calibri"/>
      <family val="2"/>
      <scheme val="minor"/>
    </font>
    <font>
      <i/>
      <sz val="12"/>
      <color theme="1"/>
      <name val="Calibri"/>
      <family val="2"/>
      <scheme val="minor"/>
    </font>
    <font>
      <b/>
      <sz val="12"/>
      <color theme="1"/>
      <name val="Calibri"/>
      <family val="2"/>
      <scheme val="minor"/>
    </font>
    <font>
      <sz val="11"/>
      <color rgb="FFFF0000"/>
      <name val="Calibri"/>
      <family val="2"/>
      <scheme val="minor"/>
    </font>
    <font>
      <sz val="11"/>
      <color indexed="8"/>
      <name val="Calibri"/>
      <family val="2"/>
      <scheme val="minor"/>
    </font>
    <font>
      <b/>
      <sz val="16"/>
      <color rgb="FFFD5D51"/>
      <name val="Arial"/>
      <family val="2"/>
    </font>
    <font>
      <b/>
      <sz val="14"/>
      <color theme="1" tint="0.34998626667073579"/>
      <name val="Arial"/>
      <family val="2"/>
    </font>
    <font>
      <i/>
      <sz val="11"/>
      <color theme="2" tint="-0.749992370372631"/>
      <name val="Arial"/>
      <family val="2"/>
    </font>
    <font>
      <b/>
      <sz val="11"/>
      <color rgb="FF0070C0"/>
      <name val="Calibri"/>
      <family val="2"/>
      <scheme val="minor"/>
    </font>
    <font>
      <b/>
      <sz val="15"/>
      <color theme="3"/>
      <name val="Calibri"/>
      <family val="2"/>
      <scheme val="minor"/>
    </font>
    <font>
      <b/>
      <sz val="13"/>
      <color theme="3"/>
      <name val="Calibri"/>
      <family val="2"/>
      <scheme val="minor"/>
    </font>
    <font>
      <b/>
      <sz val="12"/>
      <name val="Arial"/>
      <family val="2"/>
    </font>
    <font>
      <sz val="12"/>
      <name val="Arial"/>
      <family val="2"/>
    </font>
    <font>
      <b/>
      <sz val="13"/>
      <color rgb="FF000000"/>
      <name val="Calibri"/>
      <family val="2"/>
    </font>
    <font>
      <b/>
      <sz val="16"/>
      <color rgb="FFFF0000"/>
      <name val="Arial"/>
      <family val="2"/>
    </font>
    <font>
      <b/>
      <sz val="16"/>
      <color rgb="FF000000"/>
      <name val="Calibri"/>
      <family val="2"/>
    </font>
    <font>
      <b/>
      <sz val="11"/>
      <color rgb="FF0070C0"/>
      <name val="Arial"/>
      <family val="2"/>
    </font>
    <font>
      <sz val="12"/>
      <color theme="1" tint="0.34998626667073579"/>
      <name val="Arial"/>
      <family val="2"/>
    </font>
    <font>
      <sz val="11"/>
      <color theme="1" tint="0.34998626667073579"/>
      <name val="Arial"/>
      <family val="2"/>
    </font>
    <font>
      <sz val="12"/>
      <color theme="1"/>
      <name val="Arial"/>
      <family val="2"/>
    </font>
    <font>
      <sz val="11"/>
      <color theme="1"/>
      <name val="Arial Nova Light"/>
      <family val="2"/>
    </font>
    <font>
      <b/>
      <sz val="11"/>
      <color theme="1"/>
      <name val="Arial Nova Light"/>
      <family val="2"/>
    </font>
    <font>
      <sz val="11"/>
      <color rgb="FFFF0000"/>
      <name val="Arial Nova Light"/>
      <family val="2"/>
    </font>
    <font>
      <u/>
      <sz val="11"/>
      <name val="Arial"/>
      <family val="2"/>
    </font>
    <font>
      <b/>
      <sz val="11"/>
      <name val="Arial"/>
      <family val="2"/>
    </font>
    <font>
      <b/>
      <sz val="14"/>
      <color rgb="FFFD5D51"/>
      <name val="Arial"/>
      <family val="2"/>
    </font>
    <font>
      <b/>
      <sz val="12"/>
      <color theme="1" tint="0.499984740745262"/>
      <name val="Arial"/>
      <family val="2"/>
    </font>
    <font>
      <b/>
      <sz val="12"/>
      <color rgb="FFFD5D51"/>
      <name val="Arial"/>
      <family val="2"/>
    </font>
    <font>
      <b/>
      <sz val="11"/>
      <color rgb="FFFD5D51"/>
      <name val="Arial"/>
      <family val="2"/>
    </font>
    <font>
      <i/>
      <sz val="11"/>
      <color theme="1" tint="0.34998626667073579"/>
      <name val="Arial"/>
      <family val="2"/>
    </font>
    <font>
      <sz val="11"/>
      <color rgb="FFFD5D51"/>
      <name val="Arial"/>
      <family val="2"/>
    </font>
    <font>
      <sz val="8"/>
      <color rgb="FF000000"/>
      <name val="Segoe UI"/>
      <family val="2"/>
    </font>
    <font>
      <u/>
      <sz val="11"/>
      <color theme="6"/>
      <name val="Arial"/>
      <family val="2"/>
    </font>
    <font>
      <i/>
      <sz val="11"/>
      <color theme="0" tint="-0.499984740745262"/>
      <name val="Arial"/>
      <family val="2"/>
    </font>
  </fonts>
  <fills count="15">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2"/>
        <bgColor indexed="64"/>
      </patternFill>
    </fill>
    <fill>
      <patternFill patternType="solid">
        <fgColor theme="2" tint="-0.249977111117893"/>
        <bgColor indexed="64"/>
      </patternFill>
    </fill>
    <fill>
      <patternFill patternType="solid">
        <fgColor theme="0"/>
        <bgColor indexed="64"/>
      </patternFill>
    </fill>
    <fill>
      <patternFill patternType="solid">
        <fgColor rgb="FFFFFF00"/>
        <bgColor indexed="64"/>
      </patternFill>
    </fill>
  </fills>
  <borders count="15">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ck">
        <color theme="4"/>
      </bottom>
      <diagonal/>
    </border>
    <border>
      <left/>
      <right/>
      <top/>
      <bottom style="thick">
        <color theme="4" tint="0.499984740745262"/>
      </bottom>
      <diagonal/>
    </border>
    <border>
      <left/>
      <right/>
      <top style="thin">
        <color rgb="FFABABAB"/>
      </top>
      <bottom style="thin">
        <color rgb="FFABABAB"/>
      </bottom>
      <diagonal/>
    </border>
  </borders>
  <cellStyleXfs count="15">
    <xf numFmtId="0" fontId="0" fillId="0" borderId="0"/>
    <xf numFmtId="9" fontId="4" fillId="0" borderId="0" applyFont="0" applyFill="0" applyBorder="0" applyAlignment="0" applyProtection="0"/>
    <xf numFmtId="0" fontId="15" fillId="0" borderId="0"/>
    <xf numFmtId="0" fontId="7" fillId="0" borderId="0"/>
    <xf numFmtId="0" fontId="15" fillId="2" borderId="0">
      <protection locked="0"/>
    </xf>
    <xf numFmtId="0" fontId="24" fillId="0" borderId="0" applyNumberFormat="0" applyFill="0" applyBorder="0" applyAlignment="0" applyProtection="0"/>
    <xf numFmtId="0" fontId="15" fillId="0" borderId="0"/>
    <xf numFmtId="0" fontId="40" fillId="0" borderId="0"/>
    <xf numFmtId="0" fontId="11" fillId="0" borderId="0" applyNumberFormat="0" applyFont="0" applyFill="0" applyBorder="0" applyAlignment="0" applyProtection="0"/>
    <xf numFmtId="0" fontId="45" fillId="0" borderId="0"/>
    <xf numFmtId="0" fontId="3" fillId="0" borderId="0"/>
    <xf numFmtId="9" fontId="3" fillId="0" borderId="0" applyFont="0" applyFill="0" applyBorder="0" applyAlignment="0" applyProtection="0"/>
    <xf numFmtId="0" fontId="50" fillId="0" borderId="12" applyNumberFormat="0" applyFill="0" applyAlignment="0" applyProtection="0"/>
    <xf numFmtId="0" fontId="51" fillId="0" borderId="13" applyNumberFormat="0" applyFill="0" applyAlignment="0" applyProtection="0"/>
    <xf numFmtId="0" fontId="54" fillId="0" borderId="0" applyNumberFormat="0" applyFill="0" applyBorder="0" applyAlignment="0" applyProtection="0"/>
  </cellStyleXfs>
  <cellXfs count="294">
    <xf numFmtId="0" fontId="0" fillId="0" borderId="0" xfId="0"/>
    <xf numFmtId="0" fontId="0" fillId="0" borderId="0" xfId="0" applyAlignment="1">
      <alignment textRotation="90" wrapText="1"/>
    </xf>
    <xf numFmtId="0" fontId="0" fillId="0" borderId="0" xfId="0" applyAlignment="1">
      <alignment wrapText="1"/>
    </xf>
    <xf numFmtId="164" fontId="0" fillId="0" borderId="0" xfId="0" applyNumberFormat="1"/>
    <xf numFmtId="2" fontId="0" fillId="0" borderId="0" xfId="0" applyNumberFormat="1"/>
    <xf numFmtId="0" fontId="6" fillId="0" borderId="0" xfId="0" applyFont="1"/>
    <xf numFmtId="0" fontId="0" fillId="0" borderId="0" xfId="0" applyAlignment="1">
      <alignment horizontal="center" wrapText="1"/>
    </xf>
    <xf numFmtId="165" fontId="0" fillId="0" borderId="0" xfId="1" applyNumberFormat="1" applyFont="1"/>
    <xf numFmtId="165" fontId="0" fillId="0" borderId="0" xfId="1" applyNumberFormat="1" applyFont="1" applyAlignment="1">
      <alignment horizontal="right"/>
    </xf>
    <xf numFmtId="0" fontId="8" fillId="0" borderId="0" xfId="0" applyFont="1"/>
    <xf numFmtId="0" fontId="0" fillId="0" borderId="0" xfId="0" applyAlignment="1">
      <alignment horizontal="left"/>
    </xf>
    <xf numFmtId="165" fontId="0" fillId="0" borderId="0" xfId="0" applyNumberFormat="1" applyAlignment="1">
      <alignment horizontal="right"/>
    </xf>
    <xf numFmtId="165" fontId="0" fillId="0" borderId="0" xfId="1" applyNumberFormat="1" applyFont="1" applyAlignment="1">
      <alignment wrapText="1"/>
    </xf>
    <xf numFmtId="3" fontId="0" fillId="0" borderId="0" xfId="0" applyNumberFormat="1" applyAlignment="1">
      <alignment horizontal="right"/>
    </xf>
    <xf numFmtId="3" fontId="0" fillId="0" borderId="0" xfId="0" applyNumberFormat="1"/>
    <xf numFmtId="3" fontId="0" fillId="0" borderId="0" xfId="1" applyNumberFormat="1" applyFont="1" applyAlignment="1"/>
    <xf numFmtId="3" fontId="5" fillId="0" borderId="0" xfId="0" applyNumberFormat="1" applyFont="1" applyAlignment="1">
      <alignment horizontal="right"/>
    </xf>
    <xf numFmtId="3" fontId="5" fillId="0" borderId="0" xfId="1" applyNumberFormat="1" applyFont="1"/>
    <xf numFmtId="0" fontId="9" fillId="0" borderId="0" xfId="0" applyFont="1"/>
    <xf numFmtId="0" fontId="9" fillId="0" borderId="0" xfId="0" applyFont="1" applyAlignment="1">
      <alignment vertical="center"/>
    </xf>
    <xf numFmtId="17" fontId="0" fillId="0" borderId="0" xfId="0" applyNumberFormat="1"/>
    <xf numFmtId="165" fontId="0" fillId="0" borderId="0" xfId="0" applyNumberFormat="1"/>
    <xf numFmtId="3" fontId="5" fillId="0" borderId="0" xfId="0" applyNumberFormat="1" applyFont="1"/>
    <xf numFmtId="0" fontId="10" fillId="0" borderId="0" xfId="0" applyFont="1"/>
    <xf numFmtId="0" fontId="11" fillId="0" borderId="0" xfId="0" applyFont="1" applyAlignment="1">
      <alignment vertical="center" wrapText="1"/>
    </xf>
    <xf numFmtId="0" fontId="5" fillId="0" borderId="0" xfId="0" applyFont="1"/>
    <xf numFmtId="164" fontId="5" fillId="0" borderId="0" xfId="0" applyNumberFormat="1" applyFont="1"/>
    <xf numFmtId="0" fontId="12" fillId="0" borderId="0" xfId="0" applyFont="1" applyAlignment="1">
      <alignment horizontal="right"/>
    </xf>
    <xf numFmtId="0" fontId="12" fillId="0" borderId="0" xfId="0" applyFont="1" applyAlignment="1">
      <alignment horizontal="right" wrapText="1"/>
    </xf>
    <xf numFmtId="0" fontId="13" fillId="0" borderId="0" xfId="0" applyFont="1" applyAlignment="1">
      <alignment vertical="center"/>
    </xf>
    <xf numFmtId="165" fontId="5" fillId="0" borderId="0" xfId="1" applyNumberFormat="1" applyFont="1"/>
    <xf numFmtId="9" fontId="0" fillId="0" borderId="0" xfId="1" applyFont="1"/>
    <xf numFmtId="0" fontId="19" fillId="0" borderId="0" xfId="0" applyFont="1"/>
    <xf numFmtId="0" fontId="20" fillId="0" borderId="0" xfId="0" applyFont="1" applyAlignment="1">
      <alignment horizontal="left" indent="1"/>
    </xf>
    <xf numFmtId="0" fontId="17" fillId="0" borderId="0" xfId="0" applyFont="1" applyAlignment="1">
      <alignment horizontal="left" indent="1"/>
    </xf>
    <xf numFmtId="4" fontId="13" fillId="0" borderId="0" xfId="0" applyNumberFormat="1" applyFont="1"/>
    <xf numFmtId="0" fontId="9" fillId="0" borderId="0" xfId="0" applyFont="1" applyAlignment="1">
      <alignment wrapText="1"/>
    </xf>
    <xf numFmtId="164" fontId="16" fillId="0" borderId="0" xfId="0" applyNumberFormat="1" applyFont="1"/>
    <xf numFmtId="0" fontId="21" fillId="0" borderId="0" xfId="0" applyFont="1"/>
    <xf numFmtId="49" fontId="0" fillId="0" borderId="0" xfId="0" applyNumberFormat="1"/>
    <xf numFmtId="0" fontId="0" fillId="0" borderId="0" xfId="0" applyAlignment="1">
      <alignment vertical="center"/>
    </xf>
    <xf numFmtId="0" fontId="13" fillId="0" borderId="0" xfId="0" applyFont="1"/>
    <xf numFmtId="164" fontId="22" fillId="0" borderId="0" xfId="0" applyNumberFormat="1" applyFont="1"/>
    <xf numFmtId="0" fontId="15" fillId="0" borderId="0" xfId="0" applyFont="1" applyAlignment="1">
      <alignment horizontal="left" vertical="top"/>
    </xf>
    <xf numFmtId="3" fontId="15" fillId="0" borderId="0" xfId="0" applyNumberFormat="1" applyFont="1" applyAlignment="1">
      <alignment horizontal="right" vertical="top"/>
    </xf>
    <xf numFmtId="3" fontId="23" fillId="0" borderId="0" xfId="0" applyNumberFormat="1" applyFont="1"/>
    <xf numFmtId="167" fontId="23" fillId="0" borderId="0" xfId="0" applyNumberFormat="1" applyFont="1"/>
    <xf numFmtId="0" fontId="23" fillId="0" borderId="0" xfId="0" applyFont="1"/>
    <xf numFmtId="0" fontId="9" fillId="0" borderId="2" xfId="0" applyFont="1" applyBorder="1"/>
    <xf numFmtId="0" fontId="0" fillId="0" borderId="3" xfId="0" applyBorder="1" applyAlignment="1">
      <alignment vertical="center" wrapText="1"/>
    </xf>
    <xf numFmtId="0" fontId="0" fillId="0" borderId="2" xfId="0" applyBorder="1" applyAlignment="1">
      <alignment vertical="center" wrapText="1"/>
    </xf>
    <xf numFmtId="0" fontId="0" fillId="0" borderId="4" xfId="0" applyBorder="1" applyAlignment="1">
      <alignment vertical="center" wrapText="1"/>
    </xf>
    <xf numFmtId="0" fontId="9" fillId="0" borderId="2" xfId="0" applyFont="1" applyBorder="1" applyAlignment="1">
      <alignment vertical="center" wrapText="1"/>
    </xf>
    <xf numFmtId="0" fontId="0" fillId="0" borderId="5" xfId="0" applyBorder="1"/>
    <xf numFmtId="4" fontId="9" fillId="0" borderId="6" xfId="0" applyNumberFormat="1" applyFont="1" applyBorder="1"/>
    <xf numFmtId="4" fontId="0" fillId="0" borderId="0" xfId="0" applyNumberFormat="1"/>
    <xf numFmtId="4" fontId="9" fillId="0" borderId="5" xfId="0" applyNumberFormat="1" applyFont="1" applyBorder="1"/>
    <xf numFmtId="0" fontId="0" fillId="0" borderId="7" xfId="0" applyBorder="1"/>
    <xf numFmtId="4" fontId="9" fillId="0" borderId="7" xfId="0" applyNumberFormat="1" applyFont="1" applyBorder="1"/>
    <xf numFmtId="0" fontId="0" fillId="3" borderId="0" xfId="0" applyFill="1"/>
    <xf numFmtId="0" fontId="9" fillId="3" borderId="0" xfId="0" applyFont="1" applyFill="1" applyAlignment="1">
      <alignment horizontal="center"/>
    </xf>
    <xf numFmtId="0" fontId="9" fillId="3" borderId="0" xfId="0" applyFont="1" applyFill="1"/>
    <xf numFmtId="0" fontId="0" fillId="0" borderId="0" xfId="0" applyAlignment="1">
      <alignment vertical="center" wrapText="1"/>
    </xf>
    <xf numFmtId="4" fontId="13" fillId="0" borderId="8" xfId="0" applyNumberFormat="1" applyFont="1" applyBorder="1"/>
    <xf numFmtId="0" fontId="25" fillId="0" borderId="0" xfId="5" applyFont="1"/>
    <xf numFmtId="0" fontId="26" fillId="0" borderId="0" xfId="0" applyFont="1"/>
    <xf numFmtId="0" fontId="0" fillId="0" borderId="0" xfId="0" applyAlignment="1">
      <alignment horizontal="left" wrapText="1"/>
    </xf>
    <xf numFmtId="0" fontId="28" fillId="0" borderId="0" xfId="0" applyFont="1"/>
    <xf numFmtId="0" fontId="29" fillId="0" borderId="0" xfId="5" applyFont="1"/>
    <xf numFmtId="0" fontId="0" fillId="0" borderId="0" xfId="0" applyAlignment="1">
      <alignment horizontal="left" indent="1"/>
    </xf>
    <xf numFmtId="0" fontId="0" fillId="0" borderId="0" xfId="0" applyAlignment="1">
      <alignment horizontal="left" wrapText="1" indent="1"/>
    </xf>
    <xf numFmtId="0" fontId="0" fillId="0" borderId="0" xfId="0" quotePrefix="1"/>
    <xf numFmtId="0" fontId="31" fillId="0" borderId="0" xfId="0" applyFont="1"/>
    <xf numFmtId="0" fontId="31" fillId="4" borderId="1" xfId="0" applyFont="1" applyFill="1" applyBorder="1"/>
    <xf numFmtId="0" fontId="0" fillId="4" borderId="1" xfId="0" applyFill="1" applyBorder="1"/>
    <xf numFmtId="0" fontId="13" fillId="0" borderId="0" xfId="0" applyFont="1" applyAlignment="1">
      <alignment horizontal="left" vertical="center"/>
    </xf>
    <xf numFmtId="0" fontId="29" fillId="0" borderId="0" xfId="5" applyFont="1" applyAlignment="1">
      <alignment horizontal="left"/>
    </xf>
    <xf numFmtId="0" fontId="34" fillId="0" borderId="0" xfId="0" applyFont="1"/>
    <xf numFmtId="0" fontId="36" fillId="0" borderId="0" xfId="0" applyFont="1"/>
    <xf numFmtId="0" fontId="0" fillId="0" borderId="0" xfId="0" applyAlignment="1">
      <alignment textRotation="90"/>
    </xf>
    <xf numFmtId="168" fontId="5" fillId="0" borderId="0" xfId="0" applyNumberFormat="1" applyFont="1"/>
    <xf numFmtId="0" fontId="30" fillId="4" borderId="1" xfId="0" applyFont="1" applyFill="1" applyBorder="1" applyAlignment="1">
      <alignment horizontal="left" vertical="center"/>
    </xf>
    <xf numFmtId="0" fontId="35" fillId="0" borderId="0" xfId="0" applyFont="1" applyAlignment="1">
      <alignment horizontal="left" vertical="center" wrapText="1"/>
    </xf>
    <xf numFmtId="0" fontId="21" fillId="0" borderId="0" xfId="0" applyFont="1" applyAlignment="1">
      <alignment horizontal="left" indent="3"/>
    </xf>
    <xf numFmtId="0" fontId="9" fillId="0" borderId="0" xfId="0" applyFont="1" applyAlignment="1">
      <alignment horizontal="left"/>
    </xf>
    <xf numFmtId="0" fontId="0" fillId="5" borderId="0" xfId="0" applyFill="1"/>
    <xf numFmtId="0" fontId="38" fillId="0" borderId="0" xfId="0" applyFont="1"/>
    <xf numFmtId="0" fontId="39" fillId="6" borderId="9" xfId="0" applyFont="1" applyFill="1" applyBorder="1"/>
    <xf numFmtId="0" fontId="39" fillId="6" borderId="10" xfId="0" applyFont="1" applyFill="1" applyBorder="1"/>
    <xf numFmtId="0" fontId="39" fillId="6" borderId="11" xfId="0" applyFont="1" applyFill="1" applyBorder="1"/>
    <xf numFmtId="0" fontId="0" fillId="7" borderId="9" xfId="0" applyFill="1" applyBorder="1"/>
    <xf numFmtId="165" fontId="0" fillId="7" borderId="10" xfId="0" applyNumberFormat="1" applyFill="1" applyBorder="1"/>
    <xf numFmtId="165" fontId="0" fillId="7" borderId="11" xfId="0" applyNumberFormat="1" applyFill="1" applyBorder="1"/>
    <xf numFmtId="0" fontId="0" fillId="0" borderId="9" xfId="0" applyBorder="1"/>
    <xf numFmtId="165" fontId="0" fillId="0" borderId="10" xfId="0" applyNumberFormat="1" applyBorder="1"/>
    <xf numFmtId="165" fontId="0" fillId="0" borderId="11" xfId="0" applyNumberFormat="1" applyBorder="1"/>
    <xf numFmtId="17" fontId="9" fillId="0" borderId="0" xfId="0" applyNumberFormat="1" applyFont="1" applyAlignment="1">
      <alignment horizontal="left"/>
    </xf>
    <xf numFmtId="17" fontId="5" fillId="0" borderId="0" xfId="0" applyNumberFormat="1" applyFont="1"/>
    <xf numFmtId="0" fontId="18" fillId="0" borderId="0" xfId="0" applyFont="1" applyAlignment="1">
      <alignment horizontal="right" indent="1"/>
    </xf>
    <xf numFmtId="0" fontId="20" fillId="0" borderId="0" xfId="0" applyFont="1" applyAlignment="1">
      <alignment horizontal="right" indent="1"/>
    </xf>
    <xf numFmtId="0" fontId="0" fillId="8" borderId="0" xfId="0" applyFill="1"/>
    <xf numFmtId="0" fontId="18" fillId="0" borderId="0" xfId="0" applyFont="1" applyAlignment="1">
      <alignment horizontal="right" wrapText="1" indent="1"/>
    </xf>
    <xf numFmtId="167" fontId="15" fillId="0" borderId="0" xfId="0" applyNumberFormat="1" applyFont="1" applyAlignment="1">
      <alignment horizontal="right" vertical="top"/>
    </xf>
    <xf numFmtId="0" fontId="41" fillId="0" borderId="0" xfId="7" applyFont="1"/>
    <xf numFmtId="0" fontId="7" fillId="0" borderId="0" xfId="7" applyFont="1"/>
    <xf numFmtId="0" fontId="7" fillId="9" borderId="0" xfId="7" applyFont="1" applyFill="1"/>
    <xf numFmtId="0" fontId="42" fillId="0" borderId="0" xfId="7" applyFont="1"/>
    <xf numFmtId="0" fontId="43" fillId="0" borderId="0" xfId="7" applyFont="1"/>
    <xf numFmtId="0" fontId="40" fillId="0" borderId="0" xfId="7"/>
    <xf numFmtId="164" fontId="44" fillId="0" borderId="0" xfId="7" applyNumberFormat="1" applyFont="1"/>
    <xf numFmtId="3" fontId="15" fillId="0" borderId="0" xfId="7" applyNumberFormat="1" applyFont="1" applyAlignment="1">
      <alignment horizontal="right" vertical="top"/>
    </xf>
    <xf numFmtId="167" fontId="15" fillId="0" borderId="0" xfId="9" applyNumberFormat="1" applyFont="1" applyAlignment="1">
      <alignment horizontal="right" vertical="top"/>
    </xf>
    <xf numFmtId="0" fontId="44" fillId="0" borderId="0" xfId="7" applyFont="1"/>
    <xf numFmtId="17" fontId="44" fillId="0" borderId="0" xfId="7" applyNumberFormat="1" applyFont="1"/>
    <xf numFmtId="0" fontId="20" fillId="0" borderId="0" xfId="0" applyFont="1" applyAlignment="1">
      <alignment horizontal="center" wrapText="1"/>
    </xf>
    <xf numFmtId="165" fontId="44" fillId="0" borderId="0" xfId="7" applyNumberFormat="1" applyFont="1"/>
    <xf numFmtId="169" fontId="20" fillId="0" borderId="0" xfId="0" applyNumberFormat="1" applyFont="1" applyAlignment="1">
      <alignment horizontal="center"/>
    </xf>
    <xf numFmtId="169" fontId="20" fillId="0" borderId="0" xfId="0" applyNumberFormat="1" applyFont="1" applyAlignment="1">
      <alignment horizontal="centerContinuous" vertical="center"/>
    </xf>
    <xf numFmtId="0" fontId="0" fillId="0" borderId="0" xfId="0" applyAlignment="1">
      <alignment horizontal="centerContinuous" vertical="center"/>
    </xf>
    <xf numFmtId="169" fontId="20" fillId="0" borderId="0" xfId="0" applyNumberFormat="1" applyFont="1" applyAlignment="1">
      <alignment horizontal="center" wrapText="1"/>
    </xf>
    <xf numFmtId="0" fontId="0" fillId="3" borderId="0" xfId="0" applyFill="1" applyAlignment="1">
      <alignment vertical="center" wrapText="1"/>
    </xf>
    <xf numFmtId="0" fontId="0" fillId="3" borderId="0" xfId="0" applyFill="1" applyAlignment="1">
      <alignment vertical="center"/>
    </xf>
    <xf numFmtId="0" fontId="0" fillId="3" borderId="0" xfId="0" applyFill="1" applyAlignment="1">
      <alignment horizontal="centerContinuous" wrapText="1"/>
    </xf>
    <xf numFmtId="0" fontId="0" fillId="3" borderId="0" xfId="0" applyFill="1" applyAlignment="1">
      <alignment horizontal="left" vertical="center"/>
    </xf>
    <xf numFmtId="0" fontId="32" fillId="0" borderId="0" xfId="0" applyFont="1"/>
    <xf numFmtId="165" fontId="0" fillId="7" borderId="0" xfId="0" applyNumberFormat="1" applyFill="1"/>
    <xf numFmtId="17" fontId="39" fillId="6" borderId="11" xfId="0" applyNumberFormat="1" applyFont="1" applyFill="1" applyBorder="1"/>
    <xf numFmtId="17" fontId="39" fillId="6" borderId="0" xfId="0" applyNumberFormat="1" applyFont="1" applyFill="1"/>
    <xf numFmtId="165" fontId="44" fillId="0" borderId="0" xfId="1" applyNumberFormat="1" applyFont="1"/>
    <xf numFmtId="14" fontId="0" fillId="0" borderId="0" xfId="0" applyNumberFormat="1"/>
    <xf numFmtId="171" fontId="0" fillId="0" borderId="0" xfId="0" applyNumberFormat="1"/>
    <xf numFmtId="17" fontId="0" fillId="3" borderId="0" xfId="0" applyNumberFormat="1" applyFill="1"/>
    <xf numFmtId="0" fontId="3" fillId="0" borderId="0" xfId="10" applyAlignment="1">
      <alignment horizontal="left" vertical="top"/>
    </xf>
    <xf numFmtId="0" fontId="0" fillId="10" borderId="0" xfId="0" applyFill="1"/>
    <xf numFmtId="165" fontId="0" fillId="10" borderId="0" xfId="1" applyNumberFormat="1" applyFont="1" applyFill="1" applyAlignment="1">
      <alignment horizontal="right"/>
    </xf>
    <xf numFmtId="0" fontId="32" fillId="10" borderId="0" xfId="0" applyFont="1" applyFill="1"/>
    <xf numFmtId="3" fontId="0" fillId="10" borderId="0" xfId="0" applyNumberFormat="1" applyFill="1"/>
    <xf numFmtId="3" fontId="5" fillId="10" borderId="0" xfId="0" applyNumberFormat="1" applyFont="1" applyFill="1"/>
    <xf numFmtId="0" fontId="13" fillId="0" borderId="0" xfId="0" applyFont="1" applyAlignment="1">
      <alignment horizontal="left"/>
    </xf>
    <xf numFmtId="0" fontId="49" fillId="0" borderId="0" xfId="0" applyFont="1"/>
    <xf numFmtId="0" fontId="23" fillId="0" borderId="0" xfId="0" applyFont="1" applyAlignment="1">
      <alignment wrapText="1"/>
    </xf>
    <xf numFmtId="165" fontId="23" fillId="0" borderId="0" xfId="0" applyNumberFormat="1" applyFont="1" applyAlignment="1">
      <alignment wrapText="1"/>
    </xf>
    <xf numFmtId="9" fontId="5" fillId="0" borderId="0" xfId="1" applyFont="1"/>
    <xf numFmtId="0" fontId="14" fillId="0" borderId="0" xfId="5" applyFont="1" applyAlignment="1">
      <alignment horizontal="left"/>
    </xf>
    <xf numFmtId="0" fontId="8" fillId="0" borderId="0" xfId="0" applyFont="1" applyAlignment="1">
      <alignment horizontal="left" wrapText="1"/>
    </xf>
    <xf numFmtId="165" fontId="8" fillId="0" borderId="0" xfId="1" applyNumberFormat="1" applyFont="1" applyFill="1" applyAlignment="1">
      <alignment horizontal="left" wrapText="1"/>
    </xf>
    <xf numFmtId="165" fontId="8" fillId="0" borderId="0" xfId="1" applyNumberFormat="1" applyFont="1" applyAlignment="1">
      <alignment horizontal="left" wrapText="1"/>
    </xf>
    <xf numFmtId="3" fontId="16" fillId="0" borderId="0" xfId="0" applyNumberFormat="1" applyFont="1"/>
    <xf numFmtId="0" fontId="16" fillId="0" borderId="0" xfId="0" applyFont="1"/>
    <xf numFmtId="3" fontId="14" fillId="0" borderId="0" xfId="7" applyNumberFormat="1" applyFont="1"/>
    <xf numFmtId="168" fontId="16" fillId="0" borderId="0" xfId="0" applyNumberFormat="1" applyFont="1"/>
    <xf numFmtId="3" fontId="46" fillId="0" borderId="0" xfId="0" applyNumberFormat="1" applyFont="1" applyAlignment="1">
      <alignment horizontal="right" indent="2"/>
    </xf>
    <xf numFmtId="165" fontId="46" fillId="0" borderId="0" xfId="1" applyNumberFormat="1" applyFont="1" applyAlignment="1">
      <alignment horizontal="right" indent="2"/>
    </xf>
    <xf numFmtId="165" fontId="46" fillId="0" borderId="0" xfId="0" applyNumberFormat="1" applyFont="1" applyAlignment="1">
      <alignment horizontal="right" indent="2"/>
    </xf>
    <xf numFmtId="169" fontId="20" fillId="0" borderId="0" xfId="0" applyNumberFormat="1" applyFont="1" applyAlignment="1">
      <alignment horizontal="right" indent="1"/>
    </xf>
    <xf numFmtId="4" fontId="13" fillId="0" borderId="0" xfId="0" applyNumberFormat="1" applyFont="1" applyAlignment="1">
      <alignment horizontal="right"/>
    </xf>
    <xf numFmtId="164" fontId="33" fillId="0" borderId="0" xfId="7" applyNumberFormat="1" applyFont="1"/>
    <xf numFmtId="164" fontId="44" fillId="9" borderId="0" xfId="7" applyNumberFormat="1" applyFont="1" applyFill="1"/>
    <xf numFmtId="0" fontId="0" fillId="0" borderId="0" xfId="0" applyAlignment="1">
      <alignment horizontal="center"/>
    </xf>
    <xf numFmtId="0" fontId="52" fillId="0" borderId="0" xfId="12" applyFont="1" applyBorder="1"/>
    <xf numFmtId="0" fontId="53" fillId="0" borderId="0" xfId="13" applyFont="1" applyBorder="1"/>
    <xf numFmtId="0" fontId="55" fillId="0" borderId="0" xfId="0" applyFont="1"/>
    <xf numFmtId="3" fontId="0" fillId="0" borderId="0" xfId="0" applyNumberFormat="1" applyAlignment="1">
      <alignment wrapText="1"/>
    </xf>
    <xf numFmtId="0" fontId="56" fillId="0" borderId="0" xfId="0" applyFont="1"/>
    <xf numFmtId="0" fontId="57" fillId="0" borderId="0" xfId="0" applyFont="1" applyAlignment="1">
      <alignment horizontal="left"/>
    </xf>
    <xf numFmtId="0" fontId="0" fillId="11" borderId="0" xfId="0" applyFill="1"/>
    <xf numFmtId="0" fontId="9" fillId="11" borderId="0" xfId="0" applyFont="1" applyFill="1"/>
    <xf numFmtId="0" fontId="58" fillId="0" borderId="0" xfId="0" applyFont="1" applyAlignment="1">
      <alignment horizontal="left" indent="1"/>
    </xf>
    <xf numFmtId="0" fontId="58" fillId="0" borderId="0" xfId="0" applyFont="1" applyAlignment="1">
      <alignment horizontal="left" indent="2"/>
    </xf>
    <xf numFmtId="3" fontId="38" fillId="0" borderId="0" xfId="0" applyNumberFormat="1" applyFont="1"/>
    <xf numFmtId="3" fontId="0" fillId="11" borderId="0" xfId="0" applyNumberFormat="1" applyFill="1"/>
    <xf numFmtId="3" fontId="57" fillId="0" borderId="0" xfId="0" applyNumberFormat="1" applyFont="1" applyAlignment="1">
      <alignment horizontal="left"/>
    </xf>
    <xf numFmtId="164" fontId="5" fillId="0" borderId="0" xfId="1" applyNumberFormat="1" applyFont="1"/>
    <xf numFmtId="0" fontId="0" fillId="12" borderId="0" xfId="0" applyFill="1"/>
    <xf numFmtId="0" fontId="30" fillId="0" borderId="0" xfId="0" applyFont="1" applyAlignment="1">
      <alignment horizontal="left" vertical="center"/>
    </xf>
    <xf numFmtId="0" fontId="59" fillId="0" borderId="0" xfId="0" applyFont="1" applyAlignment="1">
      <alignment horizontal="left" vertical="center"/>
    </xf>
    <xf numFmtId="3" fontId="44" fillId="0" borderId="0" xfId="0" applyNumberFormat="1" applyFont="1"/>
    <xf numFmtId="0" fontId="20" fillId="0" borderId="0" xfId="0" applyFont="1" applyAlignment="1">
      <alignment horizontal="left" indent="2"/>
    </xf>
    <xf numFmtId="165" fontId="60" fillId="0" borderId="0" xfId="0" applyNumberFormat="1" applyFont="1" applyAlignment="1">
      <alignment horizontal="right"/>
    </xf>
    <xf numFmtId="0" fontId="61" fillId="0" borderId="0" xfId="0" applyFont="1"/>
    <xf numFmtId="0" fontId="61" fillId="11" borderId="0" xfId="0" applyFont="1" applyFill="1"/>
    <xf numFmtId="0" fontId="62" fillId="0" borderId="0" xfId="0" applyFont="1"/>
    <xf numFmtId="0" fontId="63" fillId="0" borderId="0" xfId="0" applyFont="1"/>
    <xf numFmtId="3" fontId="61" fillId="0" borderId="0" xfId="0" applyNumberFormat="1" applyFont="1"/>
    <xf numFmtId="3" fontId="63" fillId="0" borderId="0" xfId="0" applyNumberFormat="1" applyFont="1"/>
    <xf numFmtId="165" fontId="5" fillId="0" borderId="0" xfId="0" applyNumberFormat="1" applyFont="1"/>
    <xf numFmtId="0" fontId="24" fillId="0" borderId="0" xfId="5"/>
    <xf numFmtId="168" fontId="0" fillId="0" borderId="0" xfId="0" applyNumberFormat="1"/>
    <xf numFmtId="174" fontId="0" fillId="0" borderId="0" xfId="0" applyNumberFormat="1"/>
    <xf numFmtId="0" fontId="9" fillId="0" borderId="0" xfId="0" applyFont="1" applyAlignment="1">
      <alignment horizontal="left" indent="1"/>
    </xf>
    <xf numFmtId="0" fontId="5" fillId="0" borderId="0" xfId="0" applyFont="1" applyAlignment="1">
      <alignment horizontal="left" indent="1"/>
    </xf>
    <xf numFmtId="0" fontId="9" fillId="8" borderId="0" xfId="0" applyFont="1" applyFill="1"/>
    <xf numFmtId="0" fontId="64" fillId="0" borderId="0" xfId="5" applyFont="1"/>
    <xf numFmtId="0" fontId="65" fillId="0" borderId="0" xfId="0" applyFont="1"/>
    <xf numFmtId="0" fontId="16" fillId="8" borderId="0" xfId="0" applyFont="1" applyFill="1"/>
    <xf numFmtId="165" fontId="16" fillId="0" borderId="0" xfId="1" applyNumberFormat="1" applyFont="1"/>
    <xf numFmtId="167" fontId="5" fillId="0" borderId="0" xfId="0" applyNumberFormat="1" applyFont="1"/>
    <xf numFmtId="167" fontId="16" fillId="0" borderId="0" xfId="0" applyNumberFormat="1" applyFont="1"/>
    <xf numFmtId="0" fontId="18" fillId="0" borderId="0" xfId="0" applyFont="1"/>
    <xf numFmtId="0" fontId="18" fillId="0" borderId="0" xfId="0" applyFont="1" applyAlignment="1">
      <alignment horizontal="right"/>
    </xf>
    <xf numFmtId="0" fontId="18" fillId="0" borderId="0" xfId="0" applyFont="1" applyAlignment="1">
      <alignment wrapText="1"/>
    </xf>
    <xf numFmtId="172" fontId="66" fillId="0" borderId="0" xfId="0" applyNumberFormat="1" applyFont="1" applyAlignment="1">
      <alignment horizontal="left" indent="2"/>
    </xf>
    <xf numFmtId="170" fontId="66" fillId="0" borderId="0" xfId="1" applyNumberFormat="1" applyFont="1" applyAlignment="1">
      <alignment horizontal="left" indent="2"/>
    </xf>
    <xf numFmtId="0" fontId="4" fillId="0" borderId="0" xfId="5" applyFont="1"/>
    <xf numFmtId="0" fontId="67" fillId="0" borderId="0" xfId="0" applyFont="1"/>
    <xf numFmtId="172" fontId="68" fillId="0" borderId="0" xfId="0" applyNumberFormat="1" applyFont="1" applyAlignment="1">
      <alignment horizontal="left" indent="2"/>
    </xf>
    <xf numFmtId="170" fontId="68" fillId="0" borderId="0" xfId="1" applyNumberFormat="1" applyFont="1" applyAlignment="1">
      <alignment horizontal="left" indent="2"/>
    </xf>
    <xf numFmtId="0" fontId="68" fillId="0" borderId="0" xfId="0" applyFont="1" applyAlignment="1">
      <alignment horizontal="right"/>
    </xf>
    <xf numFmtId="3" fontId="68" fillId="0" borderId="0" xfId="0" applyNumberFormat="1" applyFont="1" applyAlignment="1">
      <alignment horizontal="center"/>
    </xf>
    <xf numFmtId="0" fontId="18" fillId="0" borderId="0" xfId="0" applyFont="1" applyAlignment="1">
      <alignment horizontal="center"/>
    </xf>
    <xf numFmtId="0" fontId="47" fillId="0" borderId="0" xfId="0" applyFont="1"/>
    <xf numFmtId="0" fontId="18" fillId="0" borderId="0" xfId="0" applyFont="1" applyAlignment="1">
      <alignment horizontal="left"/>
    </xf>
    <xf numFmtId="0" fontId="18" fillId="0" borderId="0" xfId="0" applyFont="1" applyAlignment="1">
      <alignment horizontal="center" wrapText="1"/>
    </xf>
    <xf numFmtId="0" fontId="20" fillId="0" borderId="0" xfId="0" applyFont="1" applyAlignment="1">
      <alignment horizontal="right"/>
    </xf>
    <xf numFmtId="165" fontId="69" fillId="0" borderId="0" xfId="1" applyNumberFormat="1" applyFont="1"/>
    <xf numFmtId="169" fontId="18" fillId="0" borderId="0" xfId="0" applyNumberFormat="1" applyFont="1" applyAlignment="1">
      <alignment horizontal="left"/>
    </xf>
    <xf numFmtId="164" fontId="69" fillId="0" borderId="0" xfId="0" applyNumberFormat="1" applyFont="1" applyAlignment="1">
      <alignment horizontal="center"/>
    </xf>
    <xf numFmtId="0" fontId="70" fillId="0" borderId="0" xfId="0" applyFont="1"/>
    <xf numFmtId="0" fontId="18" fillId="0" borderId="0" xfId="0" applyFont="1" applyAlignment="1">
      <alignment horizontal="right" wrapText="1"/>
    </xf>
    <xf numFmtId="172" fontId="68" fillId="0" borderId="0" xfId="0" applyNumberFormat="1" applyFont="1" applyAlignment="1">
      <alignment horizontal="center"/>
    </xf>
    <xf numFmtId="170" fontId="68" fillId="0" borderId="0" xfId="1" applyNumberFormat="1" applyFont="1" applyAlignment="1">
      <alignment horizontal="center"/>
    </xf>
    <xf numFmtId="0" fontId="69" fillId="0" borderId="0" xfId="0" applyFont="1"/>
    <xf numFmtId="165" fontId="69" fillId="0" borderId="0" xfId="1" applyNumberFormat="1" applyFont="1" applyAlignment="1">
      <alignment horizontal="center"/>
    </xf>
    <xf numFmtId="175" fontId="68" fillId="0" borderId="0" xfId="1" applyNumberFormat="1" applyFont="1" applyAlignment="1">
      <alignment horizontal="center"/>
    </xf>
    <xf numFmtId="0" fontId="71" fillId="0" borderId="0" xfId="0" applyFont="1"/>
    <xf numFmtId="165" fontId="71" fillId="0" borderId="0" xfId="1" applyNumberFormat="1" applyFont="1"/>
    <xf numFmtId="3" fontId="68" fillId="0" borderId="0" xfId="0" applyNumberFormat="1" applyFont="1" applyAlignment="1">
      <alignment horizontal="left" indent="2"/>
    </xf>
    <xf numFmtId="166" fontId="68" fillId="0" borderId="0" xfId="0" applyNumberFormat="1" applyFont="1" applyAlignment="1">
      <alignment horizontal="left" indent="2"/>
    </xf>
    <xf numFmtId="0" fontId="20" fillId="0" borderId="0" xfId="0" applyFont="1" applyAlignment="1">
      <alignment horizontal="left"/>
    </xf>
    <xf numFmtId="166" fontId="68" fillId="0" borderId="0" xfId="0" applyNumberFormat="1" applyFont="1" applyAlignment="1">
      <alignment horizontal="left"/>
    </xf>
    <xf numFmtId="0" fontId="0" fillId="13" borderId="0" xfId="0" applyFill="1"/>
    <xf numFmtId="0" fontId="68" fillId="0" borderId="0" xfId="0" applyFont="1" applyAlignment="1">
      <alignment horizontal="center"/>
    </xf>
    <xf numFmtId="0" fontId="59" fillId="0" borderId="0" xfId="0" applyFont="1"/>
    <xf numFmtId="2" fontId="68" fillId="0" borderId="0" xfId="0" applyNumberFormat="1" applyFont="1" applyAlignment="1">
      <alignment horizontal="center"/>
    </xf>
    <xf numFmtId="167" fontId="71" fillId="0" borderId="0" xfId="0" applyNumberFormat="1" applyFont="1"/>
    <xf numFmtId="0" fontId="20" fillId="0" borderId="0" xfId="0" applyFont="1"/>
    <xf numFmtId="0" fontId="2" fillId="0" borderId="0" xfId="7" applyFont="1"/>
    <xf numFmtId="3" fontId="68" fillId="0" borderId="0" xfId="0" applyNumberFormat="1" applyFont="1" applyAlignment="1">
      <alignment horizontal="right" indent="2"/>
    </xf>
    <xf numFmtId="165" fontId="68" fillId="0" borderId="0" xfId="1" applyNumberFormat="1" applyFont="1" applyAlignment="1">
      <alignment horizontal="right" indent="2"/>
    </xf>
    <xf numFmtId="165" fontId="44" fillId="0" borderId="0" xfId="0" applyNumberFormat="1" applyFont="1"/>
    <xf numFmtId="17" fontId="44" fillId="0" borderId="0" xfId="0" applyNumberFormat="1" applyFont="1"/>
    <xf numFmtId="3" fontId="68" fillId="0" borderId="0" xfId="0" applyNumberFormat="1" applyFont="1" applyAlignment="1">
      <alignment horizontal="center" vertical="center"/>
    </xf>
    <xf numFmtId="165" fontId="68" fillId="0" borderId="0" xfId="1" applyNumberFormat="1" applyFont="1" applyAlignment="1">
      <alignment horizontal="center" vertical="center"/>
    </xf>
    <xf numFmtId="170" fontId="68" fillId="0" borderId="0" xfId="1" applyNumberFormat="1" applyFont="1" applyAlignment="1">
      <alignment horizontal="center" vertical="center"/>
    </xf>
    <xf numFmtId="3" fontId="68" fillId="0" borderId="0" xfId="0" applyNumberFormat="1" applyFont="1" applyAlignment="1">
      <alignment horizontal="right"/>
    </xf>
    <xf numFmtId="165" fontId="68" fillId="0" borderId="0" xfId="0" applyNumberFormat="1" applyFont="1" applyAlignment="1">
      <alignment horizontal="right"/>
    </xf>
    <xf numFmtId="169" fontId="20" fillId="0" borderId="0" xfId="0" applyNumberFormat="1" applyFont="1" applyAlignment="1">
      <alignment horizontal="right"/>
    </xf>
    <xf numFmtId="0" fontId="20" fillId="0" borderId="0" xfId="0" applyFont="1" applyAlignment="1">
      <alignment horizontal="right" wrapText="1"/>
    </xf>
    <xf numFmtId="169" fontId="20" fillId="0" borderId="0" xfId="0" applyNumberFormat="1" applyFont="1" applyAlignment="1">
      <alignment horizontal="right" wrapText="1"/>
    </xf>
    <xf numFmtId="0" fontId="18" fillId="0" borderId="0" xfId="0" applyFont="1" applyAlignment="1">
      <alignment horizontal="left" indent="1"/>
    </xf>
    <xf numFmtId="1" fontId="5" fillId="0" borderId="0" xfId="1" applyNumberFormat="1" applyFont="1"/>
    <xf numFmtId="170" fontId="69" fillId="0" borderId="0" xfId="1" applyNumberFormat="1" applyFont="1" applyAlignment="1">
      <alignment horizontal="right"/>
    </xf>
    <xf numFmtId="172" fontId="69" fillId="0" borderId="0" xfId="0" applyNumberFormat="1" applyFont="1"/>
    <xf numFmtId="165" fontId="69" fillId="0" borderId="0" xfId="1" applyNumberFormat="1" applyFont="1" applyAlignment="1">
      <alignment horizontal="right"/>
    </xf>
    <xf numFmtId="3" fontId="69" fillId="0" borderId="0" xfId="0" applyNumberFormat="1" applyFont="1" applyAlignment="1">
      <alignment horizontal="center"/>
    </xf>
    <xf numFmtId="3" fontId="69" fillId="0" borderId="0" xfId="0" applyNumberFormat="1" applyFont="1" applyAlignment="1">
      <alignment horizontal="right"/>
    </xf>
    <xf numFmtId="0" fontId="0" fillId="0" borderId="0" xfId="0" applyAlignment="1">
      <alignment horizontal="right"/>
    </xf>
    <xf numFmtId="9" fontId="69" fillId="0" borderId="0" xfId="1" applyFont="1" applyAlignment="1">
      <alignment horizontal="right"/>
    </xf>
    <xf numFmtId="167" fontId="69" fillId="0" borderId="0" xfId="0" applyNumberFormat="1" applyFont="1" applyAlignment="1">
      <alignment horizontal="right"/>
    </xf>
    <xf numFmtId="0" fontId="0" fillId="13" borderId="0" xfId="0" applyFill="1" applyAlignment="1">
      <alignment wrapText="1"/>
    </xf>
    <xf numFmtId="3" fontId="68" fillId="0" borderId="0" xfId="0" applyNumberFormat="1" applyFont="1" applyAlignment="1">
      <alignment horizontal="center" wrapText="1"/>
    </xf>
    <xf numFmtId="0" fontId="59" fillId="0" borderId="0" xfId="0" applyFont="1" applyAlignment="1">
      <alignment horizontal="right"/>
    </xf>
    <xf numFmtId="165" fontId="5" fillId="0" borderId="0" xfId="1" applyNumberFormat="1" applyFont="1" applyAlignment="1">
      <alignment horizontal="right"/>
    </xf>
    <xf numFmtId="171" fontId="5" fillId="0" borderId="0" xfId="0" applyNumberFormat="1" applyFont="1"/>
    <xf numFmtId="0" fontId="59" fillId="0" borderId="0" xfId="0" applyFont="1" applyAlignment="1">
      <alignment wrapText="1"/>
    </xf>
    <xf numFmtId="175" fontId="68" fillId="0" borderId="0" xfId="0" applyNumberFormat="1" applyFont="1" applyAlignment="1">
      <alignment horizontal="left" indent="2"/>
    </xf>
    <xf numFmtId="173" fontId="68" fillId="0" borderId="0" xfId="1" applyNumberFormat="1" applyFont="1" applyAlignment="1">
      <alignment horizontal="right" indent="2"/>
    </xf>
    <xf numFmtId="0" fontId="70" fillId="0" borderId="0" xfId="0" applyFont="1" applyAlignment="1">
      <alignment horizontal="left" indent="1"/>
    </xf>
    <xf numFmtId="0" fontId="18" fillId="0" borderId="0" xfId="0" applyFont="1" applyAlignment="1">
      <alignment horizontal="left" wrapText="1" indent="1"/>
    </xf>
    <xf numFmtId="0" fontId="7" fillId="3" borderId="0" xfId="7" applyFont="1" applyFill="1"/>
    <xf numFmtId="0" fontId="0" fillId="14" borderId="0" xfId="0" applyFill="1"/>
    <xf numFmtId="165" fontId="2" fillId="0" borderId="0" xfId="1" applyNumberFormat="1" applyFont="1" applyAlignment="1">
      <alignment horizontal="right"/>
    </xf>
    <xf numFmtId="0" fontId="2" fillId="0" borderId="0" xfId="10" applyFont="1" applyAlignment="1">
      <alignment horizontal="left" vertical="top" wrapText="1"/>
    </xf>
    <xf numFmtId="0" fontId="2" fillId="0" borderId="0" xfId="10" applyFont="1" applyAlignment="1">
      <alignment horizontal="left" vertical="top"/>
    </xf>
    <xf numFmtId="0" fontId="2" fillId="3" borderId="0" xfId="7" applyFont="1" applyFill="1"/>
    <xf numFmtId="0" fontId="2" fillId="3" borderId="0" xfId="7" applyFont="1" applyFill="1" applyAlignment="1">
      <alignment wrapText="1"/>
    </xf>
    <xf numFmtId="17" fontId="2" fillId="0" borderId="0" xfId="7" applyNumberFormat="1" applyFont="1"/>
    <xf numFmtId="165" fontId="2" fillId="0" borderId="0" xfId="7" applyNumberFormat="1" applyFont="1"/>
    <xf numFmtId="49" fontId="2" fillId="0" borderId="0" xfId="7" applyNumberFormat="1" applyFont="1"/>
    <xf numFmtId="3" fontId="2" fillId="0" borderId="0" xfId="7" applyNumberFormat="1" applyFont="1"/>
    <xf numFmtId="165" fontId="2" fillId="0" borderId="0" xfId="1" applyNumberFormat="1" applyFont="1"/>
    <xf numFmtId="0" fontId="2" fillId="9" borderId="0" xfId="7" applyFont="1" applyFill="1"/>
    <xf numFmtId="164" fontId="2" fillId="0" borderId="0" xfId="7" applyNumberFormat="1" applyFont="1"/>
    <xf numFmtId="17" fontId="2" fillId="0" borderId="0" xfId="0" applyNumberFormat="1" applyFont="1"/>
    <xf numFmtId="0" fontId="59" fillId="0" borderId="0" xfId="0" applyFont="1" applyAlignment="1">
      <alignment horizontal="left" indent="1"/>
    </xf>
    <xf numFmtId="0" fontId="73" fillId="0" borderId="0" xfId="5" applyFont="1"/>
    <xf numFmtId="3" fontId="0" fillId="0" borderId="14" xfId="0" applyNumberFormat="1" applyBorder="1"/>
    <xf numFmtId="17" fontId="1" fillId="0" borderId="0" xfId="7" applyNumberFormat="1" applyFont="1"/>
    <xf numFmtId="2" fontId="5" fillId="0" borderId="0" xfId="0" applyNumberFormat="1" applyFont="1"/>
    <xf numFmtId="164" fontId="69" fillId="0" borderId="0" xfId="0" applyNumberFormat="1" applyFont="1" applyAlignment="1">
      <alignment horizontal="center" vertical="center"/>
    </xf>
    <xf numFmtId="3" fontId="69" fillId="0" borderId="0" xfId="0" applyNumberFormat="1" applyFont="1" applyAlignment="1">
      <alignment horizontal="center" vertical="center"/>
    </xf>
    <xf numFmtId="0" fontId="74" fillId="0" borderId="0" xfId="0" applyFont="1"/>
    <xf numFmtId="167" fontId="68" fillId="0" borderId="0" xfId="0" applyNumberFormat="1" applyFont="1" applyAlignment="1">
      <alignment horizontal="center"/>
    </xf>
    <xf numFmtId="0" fontId="0" fillId="3" borderId="0" xfId="0" applyFill="1" applyAlignment="1">
      <alignment horizontal="left" wrapText="1"/>
    </xf>
  </cellXfs>
  <cellStyles count="15">
    <cellStyle name="cells" xfId="4" xr:uid="{C9D93B51-D5BD-4ABE-84CC-34286C8EF814}"/>
    <cellStyle name="Heading 1" xfId="12" builtinId="16"/>
    <cellStyle name="Heading 2" xfId="13" builtinId="17"/>
    <cellStyle name="Heading 2 2" xfId="14" xr:uid="{22B3FEF0-3B64-4BAB-B507-56F563CD50E0}"/>
    <cellStyle name="Headings" xfId="8" xr:uid="{1114FEB9-23F7-4812-8F0A-1A204B4AAE3D}"/>
    <cellStyle name="Hyperlink" xfId="5" builtinId="8"/>
    <cellStyle name="Normal" xfId="0" builtinId="0"/>
    <cellStyle name="Normal 2" xfId="3" xr:uid="{4B7A9639-D3D1-4C39-A3D1-1EA02607454E}"/>
    <cellStyle name="Normal 2 2" xfId="2" xr:uid="{16E8B543-14A5-4C72-8A40-B4FB18930A09}"/>
    <cellStyle name="Normal 3" xfId="7" xr:uid="{74CF7128-6E58-49B2-BF67-F943125480C5}"/>
    <cellStyle name="Normal 4" xfId="6" xr:uid="{75A59C58-706B-4EE7-81E1-6B9ED91905C0}"/>
    <cellStyle name="Normal 5" xfId="9" xr:uid="{208DA447-5889-4022-A3B9-094CED70F136}"/>
    <cellStyle name="Normal 6" xfId="10" xr:uid="{B68E9824-6DB2-4122-AB82-170CBC6FE7B7}"/>
    <cellStyle name="Per cent" xfId="1" builtinId="5"/>
    <cellStyle name="Percent 2" xfId="11" xr:uid="{4EBFF449-7D25-453D-890E-A6990AB6B903}"/>
  </cellStyles>
  <dxfs count="18">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auto="1"/>
      </font>
    </dxf>
    <dxf>
      <font>
        <b/>
        <i val="0"/>
        <color auto="1"/>
      </font>
    </dxf>
    <dxf>
      <font>
        <b/>
        <i val="0"/>
        <color auto="1"/>
      </font>
    </dxf>
  </dxfs>
  <tableStyles count="0" defaultTableStyle="TableStyleMedium2" defaultPivotStyle="PivotStyleLight16"/>
  <colors>
    <mruColors>
      <color rgb="FFFD5D51"/>
      <color rgb="FFE6695C"/>
      <color rgb="FFE9796E"/>
      <color rgb="FFDE796E"/>
      <color rgb="FFFD6E63"/>
      <color rgb="FFFD796E"/>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88176422672153"/>
          <c:y val="0.14707653306490426"/>
          <c:w val="0.53848035477256428"/>
          <c:h val="0.7597268375648405"/>
        </c:manualLayout>
      </c:layout>
      <c:radarChart>
        <c:radarStyle val="filled"/>
        <c:varyColors val="0"/>
        <c:ser>
          <c:idx val="1"/>
          <c:order val="0"/>
          <c:tx>
            <c:strRef>
              <c:f>'baseline Indicators'!$A$34</c:f>
              <c:strCache>
                <c:ptCount val="1"/>
                <c:pt idx="0">
                  <c:v>Ashford</c:v>
                </c:pt>
              </c:strCache>
            </c:strRef>
          </c:tx>
          <c:spPr>
            <a:solidFill>
              <a:srgbClr val="FF0000">
                <a:alpha val="50000"/>
              </a:srgbClr>
            </a:solidFill>
            <a:ln w="25400">
              <a:noFill/>
              <a:prstDash val="sysDot"/>
            </a:ln>
            <a:effectLst/>
          </c:spPr>
          <c:cat>
            <c:strRef>
              <c:f>'baseline Indicators'!$B$32:$K$32</c:f>
              <c:strCache>
                <c:ptCount val="10"/>
                <c:pt idx="0">
                  <c:v>Economic activity rate - aged 16-64</c:v>
                </c:pt>
                <c:pt idx="1">
                  <c:v>Employment rate - aged 16-64</c:v>
                </c:pt>
                <c:pt idx="2">
                  <c:v>% aged 16-64 who are employees</c:v>
                </c:pt>
                <c:pt idx="3">
                  <c:v>% aged 16-64 who are self employed</c:v>
                </c:pt>
                <c:pt idx="4">
                  <c:v>Unemployment rate - aged 16-64</c:v>
                </c:pt>
                <c:pt idx="5">
                  <c:v>% who are economically inactive - aged 16-64</c:v>
                </c:pt>
                <c:pt idx="6">
                  <c:v>Annual Average % unemployed (Claimant Count)</c:v>
                </c:pt>
                <c:pt idx="7">
                  <c:v>3 year business survival rates</c:v>
                </c:pt>
                <c:pt idx="8">
                  <c:v>Business Birth Rate</c:v>
                </c:pt>
                <c:pt idx="9">
                  <c:v>Business Death Rate</c:v>
                </c:pt>
              </c:strCache>
            </c:strRef>
          </c:cat>
          <c:val>
            <c:numRef>
              <c:f>'baseline Indicators'!$B$34:$K$34</c:f>
              <c:numCache>
                <c:formatCode>General</c:formatCode>
                <c:ptCount val="10"/>
                <c:pt idx="0">
                  <c:v>80.3</c:v>
                </c:pt>
                <c:pt idx="1">
                  <c:v>77.099999999999994</c:v>
                </c:pt>
                <c:pt idx="2">
                  <c:v>62.6</c:v>
                </c:pt>
                <c:pt idx="3">
                  <c:v>14</c:v>
                </c:pt>
                <c:pt idx="4">
                  <c:v>4</c:v>
                </c:pt>
                <c:pt idx="5">
                  <c:v>19.7</c:v>
                </c:pt>
                <c:pt idx="6">
                  <c:v>3.1</c:v>
                </c:pt>
                <c:pt idx="7">
                  <c:v>55.000000000000007</c:v>
                </c:pt>
                <c:pt idx="8">
                  <c:v>10.680379746835444</c:v>
                </c:pt>
                <c:pt idx="9">
                  <c:v>9.5727848101265813</c:v>
                </c:pt>
              </c:numCache>
            </c:numRef>
          </c:val>
          <c:extLst>
            <c:ext xmlns:c16="http://schemas.microsoft.com/office/drawing/2014/chart" uri="{C3380CC4-5D6E-409C-BE32-E72D297353CC}">
              <c16:uniqueId val="{00000000-EF7F-47FA-9CA4-9D5FE61AED14}"/>
            </c:ext>
          </c:extLst>
        </c:ser>
        <c:ser>
          <c:idx val="0"/>
          <c:order val="1"/>
          <c:tx>
            <c:strRef>
              <c:f>'baseline Indicators'!$A$33</c:f>
              <c:strCache>
                <c:ptCount val="1"/>
                <c:pt idx="0">
                  <c:v>UK</c:v>
                </c:pt>
              </c:strCache>
            </c:strRef>
          </c:tx>
          <c:spPr>
            <a:noFill/>
            <a:ln w="25400">
              <a:solidFill>
                <a:schemeClr val="tx1"/>
              </a:solidFill>
              <a:prstDash val="sysDot"/>
            </a:ln>
            <a:effectLst/>
          </c:spPr>
          <c:cat>
            <c:strRef>
              <c:f>'baseline Indicators'!$B$32:$K$32</c:f>
              <c:strCache>
                <c:ptCount val="10"/>
                <c:pt idx="0">
                  <c:v>Economic activity rate - aged 16-64</c:v>
                </c:pt>
                <c:pt idx="1">
                  <c:v>Employment rate - aged 16-64</c:v>
                </c:pt>
                <c:pt idx="2">
                  <c:v>% aged 16-64 who are employees</c:v>
                </c:pt>
                <c:pt idx="3">
                  <c:v>% aged 16-64 who are self employed</c:v>
                </c:pt>
                <c:pt idx="4">
                  <c:v>Unemployment rate - aged 16-64</c:v>
                </c:pt>
                <c:pt idx="5">
                  <c:v>% who are economically inactive - aged 16-64</c:v>
                </c:pt>
                <c:pt idx="6">
                  <c:v>Annual Average % unemployed (Claimant Count)</c:v>
                </c:pt>
                <c:pt idx="7">
                  <c:v>3 year business survival rates</c:v>
                </c:pt>
                <c:pt idx="8">
                  <c:v>Business Birth Rate</c:v>
                </c:pt>
                <c:pt idx="9">
                  <c:v>Business Death Rate</c:v>
                </c:pt>
              </c:strCache>
            </c:strRef>
          </c:cat>
          <c:val>
            <c:numRef>
              <c:f>'baseline Indicators'!$B$33:$K$33</c:f>
              <c:numCache>
                <c:formatCode>General</c:formatCode>
                <c:ptCount val="10"/>
                <c:pt idx="0">
                  <c:v>78.5</c:v>
                </c:pt>
                <c:pt idx="1">
                  <c:v>75.5</c:v>
                </c:pt>
                <c:pt idx="2">
                  <c:v>65.900000000000006</c:v>
                </c:pt>
                <c:pt idx="3">
                  <c:v>9.3000000000000007</c:v>
                </c:pt>
                <c:pt idx="4">
                  <c:v>3.8</c:v>
                </c:pt>
                <c:pt idx="5">
                  <c:v>21.5</c:v>
                </c:pt>
                <c:pt idx="6">
                  <c:v>3.9</c:v>
                </c:pt>
                <c:pt idx="7" formatCode="0.0">
                  <c:v>52.972794426761162</c:v>
                </c:pt>
                <c:pt idx="8" formatCode="0.0">
                  <c:v>11.010192332147044</c:v>
                </c:pt>
                <c:pt idx="9" formatCode="0.0">
                  <c:v>10.775547461149463</c:v>
                </c:pt>
              </c:numCache>
            </c:numRef>
          </c:val>
          <c:extLst>
            <c:ext xmlns:c16="http://schemas.microsoft.com/office/drawing/2014/chart" uri="{C3380CC4-5D6E-409C-BE32-E72D297353CC}">
              <c16:uniqueId val="{00000001-EF7F-47FA-9CA4-9D5FE61AED14}"/>
            </c:ext>
          </c:extLst>
        </c:ser>
        <c:dLbls>
          <c:showLegendKey val="0"/>
          <c:showVal val="0"/>
          <c:showCatName val="0"/>
          <c:showSerName val="0"/>
          <c:showPercent val="0"/>
          <c:showBubbleSize val="0"/>
        </c:dLbls>
        <c:axId val="527097536"/>
        <c:axId val="527107048"/>
      </c:radarChart>
      <c:catAx>
        <c:axId val="52709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527107048"/>
        <c:crosses val="autoZero"/>
        <c:auto val="1"/>
        <c:lblAlgn val="ctr"/>
        <c:lblOffset val="100"/>
        <c:noMultiLvlLbl val="0"/>
      </c:catAx>
      <c:valAx>
        <c:axId val="527107048"/>
        <c:scaling>
          <c:orientation val="minMax"/>
          <c:max val="10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27097536"/>
        <c:crosses val="autoZero"/>
        <c:crossBetween val="between"/>
      </c:valAx>
      <c:spPr>
        <a:noFill/>
        <a:ln>
          <a:noFill/>
        </a:ln>
        <a:effectLst/>
      </c:spPr>
    </c:plotArea>
    <c:legend>
      <c:legendPos val="t"/>
      <c:layout>
        <c:manualLayout>
          <c:xMode val="edge"/>
          <c:yMode val="edge"/>
          <c:x val="0.80074177892962917"/>
          <c:y val="0.89302269516318489"/>
          <c:w val="0.19588798645010755"/>
          <c:h val="0.100950884443647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(2)'!$H$188</c:f>
          <c:strCache>
            <c:ptCount val="1"/>
            <c:pt idx="0">
              <c:v>Modelled staff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293035162797095"/>
          <c:y val="0.27598893065998331"/>
          <c:w val="0.76745214798222583"/>
          <c:h val="0.52758040935672523"/>
        </c:manualLayout>
      </c:layout>
      <c:lineChart>
        <c:grouping val="standard"/>
        <c:varyColors val="0"/>
        <c:ser>
          <c:idx val="0"/>
          <c:order val="0"/>
          <c:tx>
            <c:strRef>
              <c:f>'BICS waves (2)'!$J$268</c:f>
              <c:strCache>
                <c:ptCount val="1"/>
                <c:pt idx="0">
                  <c:v>Using a hybrid model of working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(2)'!$B$269:$B$302</c:f>
              <c:strCache>
                <c:ptCount val="33"/>
                <c:pt idx="0">
                  <c:v>4-17 October 2021</c:v>
                </c:pt>
                <c:pt idx="32">
                  <c:v>1 - 30 Nov 2023</c:v>
                </c:pt>
              </c:strCache>
            </c:strRef>
          </c:cat>
          <c:val>
            <c:numRef>
              <c:f>'BICS waves (2)'!$J$269:$J$302</c:f>
              <c:numCache>
                <c:formatCode>#,##0</c:formatCode>
                <c:ptCount val="34"/>
                <c:pt idx="0">
                  <c:v>8682.75</c:v>
                </c:pt>
                <c:pt idx="1">
                  <c:v>8835.9749999999985</c:v>
                </c:pt>
                <c:pt idx="2">
                  <c:v>9142.4249999999993</c:v>
                </c:pt>
                <c:pt idx="3">
                  <c:v>9142.4249999999993</c:v>
                </c:pt>
                <c:pt idx="4">
                  <c:v>8733.8250000000007</c:v>
                </c:pt>
                <c:pt idx="5">
                  <c:v>7610.1749999999993</c:v>
                </c:pt>
                <c:pt idx="6">
                  <c:v>8865.5</c:v>
                </c:pt>
                <c:pt idx="7">
                  <c:v>9401</c:v>
                </c:pt>
                <c:pt idx="8">
                  <c:v>10829</c:v>
                </c:pt>
                <c:pt idx="9">
                  <c:v>11364.5</c:v>
                </c:pt>
                <c:pt idx="10">
                  <c:v>12197.5</c:v>
                </c:pt>
                <c:pt idx="11">
                  <c:v>12376</c:v>
                </c:pt>
                <c:pt idx="12">
                  <c:v>10769.5</c:v>
                </c:pt>
                <c:pt idx="13">
                  <c:v>12495</c:v>
                </c:pt>
                <c:pt idx="14">
                  <c:v>12792.5</c:v>
                </c:pt>
                <c:pt idx="15">
                  <c:v>13030.5</c:v>
                </c:pt>
                <c:pt idx="16">
                  <c:v>13030.5</c:v>
                </c:pt>
                <c:pt idx="17">
                  <c:v>12792.5</c:v>
                </c:pt>
                <c:pt idx="18">
                  <c:v>12792.5</c:v>
                </c:pt>
                <c:pt idx="19">
                  <c:v>12673.5</c:v>
                </c:pt>
                <c:pt idx="20">
                  <c:v>13090</c:v>
                </c:pt>
                <c:pt idx="21">
                  <c:v>12911.5</c:v>
                </c:pt>
                <c:pt idx="22">
                  <c:v>12852</c:v>
                </c:pt>
                <c:pt idx="23">
                  <c:v>12673.5</c:v>
                </c:pt>
                <c:pt idx="24">
                  <c:v>12673.5</c:v>
                </c:pt>
                <c:pt idx="25">
                  <c:v>12673.5</c:v>
                </c:pt>
                <c:pt idx="26">
                  <c:v>11186</c:v>
                </c:pt>
                <c:pt idx="27">
                  <c:v>10948</c:v>
                </c:pt>
                <c:pt idx="28">
                  <c:v>11245.5</c:v>
                </c:pt>
                <c:pt idx="29">
                  <c:v>10888.5</c:v>
                </c:pt>
                <c:pt idx="30">
                  <c:v>11245.5</c:v>
                </c:pt>
                <c:pt idx="31">
                  <c:v>11067</c:v>
                </c:pt>
                <c:pt idx="32">
                  <c:v>11186</c:v>
                </c:pt>
              </c:numCache>
            </c:numRef>
          </c:val>
          <c:smooth val="0"/>
          <c:extLst>
            <c:ext xmlns:c16="http://schemas.microsoft.com/office/drawing/2014/chart" uri="{C3380CC4-5D6E-409C-BE32-E72D297353CC}">
              <c16:uniqueId val="{00000000-BE9D-4EF0-BDE7-3BC1910C81E1}"/>
            </c:ext>
          </c:extLst>
        </c:ser>
        <c:ser>
          <c:idx val="1"/>
          <c:order val="1"/>
          <c:tx>
            <c:strRef>
              <c:f>'BICS waves (2)'!$K$268</c:f>
              <c:strCache>
                <c:ptCount val="1"/>
                <c:pt idx="0">
                  <c:v>Working from home</c:v>
                </c:pt>
              </c:strCache>
            </c:strRef>
          </c:tx>
          <c:spPr>
            <a:ln w="28575" cap="rnd">
              <a:solidFill>
                <a:schemeClr val="accent4"/>
              </a:solidFill>
              <a:round/>
            </a:ln>
            <a:effectLst/>
          </c:spPr>
          <c:marker>
            <c:symbol val="x"/>
            <c:size val="5"/>
            <c:spPr>
              <a:noFill/>
              <a:ln w="9525">
                <a:solidFill>
                  <a:schemeClr val="accent4"/>
                </a:solidFill>
              </a:ln>
              <a:effectLst/>
            </c:spPr>
          </c:marker>
          <c:cat>
            <c:strRef>
              <c:f>'BICS waves (2)'!$B$269:$B$302</c:f>
              <c:strCache>
                <c:ptCount val="33"/>
                <c:pt idx="0">
                  <c:v>4-17 October 2021</c:v>
                </c:pt>
                <c:pt idx="32">
                  <c:v>1 - 30 Nov 2023</c:v>
                </c:pt>
              </c:strCache>
            </c:strRef>
          </c:cat>
          <c:val>
            <c:numRef>
              <c:f>'BICS waves (2)'!$K$269:$K$302</c:f>
              <c:numCache>
                <c:formatCode>#,##0</c:formatCode>
                <c:ptCount val="34"/>
                <c:pt idx="0">
                  <c:v>6639.75</c:v>
                </c:pt>
                <c:pt idx="1">
                  <c:v>6129</c:v>
                </c:pt>
                <c:pt idx="2">
                  <c:v>6129</c:v>
                </c:pt>
                <c:pt idx="3">
                  <c:v>6129</c:v>
                </c:pt>
                <c:pt idx="4">
                  <c:v>7303.7249999999995</c:v>
                </c:pt>
                <c:pt idx="5">
                  <c:v>8835.9749999999985</c:v>
                </c:pt>
                <c:pt idx="6">
                  <c:v>10353</c:v>
                </c:pt>
                <c:pt idx="7">
                  <c:v>8925</c:v>
                </c:pt>
                <c:pt idx="8">
                  <c:v>7199.5</c:v>
                </c:pt>
                <c:pt idx="9">
                  <c:v>6485.5</c:v>
                </c:pt>
                <c:pt idx="10">
                  <c:v>6426</c:v>
                </c:pt>
                <c:pt idx="11">
                  <c:v>5712</c:v>
                </c:pt>
                <c:pt idx="12">
                  <c:v>6069</c:v>
                </c:pt>
                <c:pt idx="13">
                  <c:v>5176.5</c:v>
                </c:pt>
                <c:pt idx="14">
                  <c:v>4938.5</c:v>
                </c:pt>
                <c:pt idx="15">
                  <c:v>4938.5</c:v>
                </c:pt>
                <c:pt idx="16">
                  <c:v>4879</c:v>
                </c:pt>
                <c:pt idx="17">
                  <c:v>4879</c:v>
                </c:pt>
                <c:pt idx="18">
                  <c:v>4938.5</c:v>
                </c:pt>
                <c:pt idx="19">
                  <c:v>4700.5</c:v>
                </c:pt>
                <c:pt idx="20">
                  <c:v>4760</c:v>
                </c:pt>
                <c:pt idx="21">
                  <c:v>4641</c:v>
                </c:pt>
                <c:pt idx="22">
                  <c:v>4641</c:v>
                </c:pt>
                <c:pt idx="23">
                  <c:v>4462.5</c:v>
                </c:pt>
                <c:pt idx="24">
                  <c:v>4700.5</c:v>
                </c:pt>
                <c:pt idx="25">
                  <c:v>4700.5</c:v>
                </c:pt>
                <c:pt idx="26">
                  <c:v>4879</c:v>
                </c:pt>
                <c:pt idx="27">
                  <c:v>4760</c:v>
                </c:pt>
                <c:pt idx="28">
                  <c:v>4998</c:v>
                </c:pt>
                <c:pt idx="29">
                  <c:v>4938.5</c:v>
                </c:pt>
                <c:pt idx="30">
                  <c:v>4819.5</c:v>
                </c:pt>
                <c:pt idx="31">
                  <c:v>4819.5</c:v>
                </c:pt>
                <c:pt idx="32">
                  <c:v>4879</c:v>
                </c:pt>
              </c:numCache>
            </c:numRef>
          </c:val>
          <c:smooth val="0"/>
          <c:extLst>
            <c:ext xmlns:c16="http://schemas.microsoft.com/office/drawing/2014/chart" uri="{C3380CC4-5D6E-409C-BE32-E72D297353CC}">
              <c16:uniqueId val="{00000001-BE9D-4EF0-BDE7-3BC1910C81E1}"/>
            </c:ext>
          </c:extLst>
        </c:ser>
        <c:ser>
          <c:idx val="2"/>
          <c:order val="2"/>
          <c:tx>
            <c:strRef>
              <c:f>'BICS waves (2)'!$L$268</c:f>
              <c:strCache>
                <c:ptCount val="1"/>
                <c:pt idx="0">
                  <c:v>Working from a designated workspace</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(2)'!$B$269:$B$302</c:f>
              <c:strCache>
                <c:ptCount val="33"/>
                <c:pt idx="0">
                  <c:v>4-17 October 2021</c:v>
                </c:pt>
                <c:pt idx="32">
                  <c:v>1 - 30 Nov 2023</c:v>
                </c:pt>
              </c:strCache>
            </c:strRef>
          </c:cat>
          <c:val>
            <c:numRef>
              <c:f>'BICS waves (2)'!$L$269:$L$302</c:f>
              <c:numCache>
                <c:formatCode>#,##0</c:formatCode>
                <c:ptCount val="34"/>
                <c:pt idx="0">
                  <c:v>30542.85</c:v>
                </c:pt>
                <c:pt idx="1">
                  <c:v>31053.599999999999</c:v>
                </c:pt>
                <c:pt idx="2">
                  <c:v>32024.025000000001</c:v>
                </c:pt>
                <c:pt idx="3">
                  <c:v>31462.2</c:v>
                </c:pt>
                <c:pt idx="4">
                  <c:v>30747.149999999998</c:v>
                </c:pt>
                <c:pt idx="5">
                  <c:v>29163.824999999997</c:v>
                </c:pt>
                <c:pt idx="6">
                  <c:v>34510</c:v>
                </c:pt>
                <c:pt idx="7">
                  <c:v>35700</c:v>
                </c:pt>
                <c:pt idx="8">
                  <c:v>37009</c:v>
                </c:pt>
                <c:pt idx="9">
                  <c:v>36949.5</c:v>
                </c:pt>
                <c:pt idx="10">
                  <c:v>36652</c:v>
                </c:pt>
                <c:pt idx="11">
                  <c:v>37068.5</c:v>
                </c:pt>
                <c:pt idx="12">
                  <c:v>37247</c:v>
                </c:pt>
                <c:pt idx="13">
                  <c:v>37723</c:v>
                </c:pt>
                <c:pt idx="14">
                  <c:v>37961</c:v>
                </c:pt>
                <c:pt idx="15">
                  <c:v>37604</c:v>
                </c:pt>
                <c:pt idx="16">
                  <c:v>37961</c:v>
                </c:pt>
                <c:pt idx="17">
                  <c:v>38377.5</c:v>
                </c:pt>
                <c:pt idx="18">
                  <c:v>38199</c:v>
                </c:pt>
                <c:pt idx="19">
                  <c:v>37961</c:v>
                </c:pt>
                <c:pt idx="20">
                  <c:v>37842</c:v>
                </c:pt>
                <c:pt idx="21">
                  <c:v>37961</c:v>
                </c:pt>
                <c:pt idx="22">
                  <c:v>37187.5</c:v>
                </c:pt>
                <c:pt idx="23">
                  <c:v>37782.5</c:v>
                </c:pt>
                <c:pt idx="24">
                  <c:v>37901.5</c:v>
                </c:pt>
                <c:pt idx="25">
                  <c:v>37961</c:v>
                </c:pt>
                <c:pt idx="26">
                  <c:v>40043.5</c:v>
                </c:pt>
                <c:pt idx="27">
                  <c:v>40876.5</c:v>
                </c:pt>
                <c:pt idx="28">
                  <c:v>40579</c:v>
                </c:pt>
                <c:pt idx="29">
                  <c:v>40698</c:v>
                </c:pt>
                <c:pt idx="30">
                  <c:v>40995.5</c:v>
                </c:pt>
                <c:pt idx="31">
                  <c:v>40757.5</c:v>
                </c:pt>
                <c:pt idx="32">
                  <c:v>40579</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3896145460911619"/>
          <c:y val="9.4737190197716509E-2"/>
          <c:w val="0.85855709084429244"/>
          <c:h val="0.142571010860484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Employment rate (%)</a:t>
            </a:r>
          </a:p>
        </c:rich>
      </c:tx>
      <c:layout>
        <c:manualLayout>
          <c:xMode val="edge"/>
          <c:yMode val="edge"/>
          <c:x val="0.31259605340371727"/>
          <c:y val="3.703703703703703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370920796141162E-2"/>
          <c:y val="0.19216713548992029"/>
          <c:w val="0.86523788831787385"/>
          <c:h val="0.5561949132676981"/>
        </c:manualLayout>
      </c:layout>
      <c:lineChart>
        <c:grouping val="standard"/>
        <c:varyColors val="0"/>
        <c:ser>
          <c:idx val="0"/>
          <c:order val="0"/>
          <c:tx>
            <c:strRef>
              <c:f>'Indicators timeseries'!$A$73</c:f>
              <c:strCache>
                <c:ptCount val="1"/>
                <c:pt idx="0">
                  <c:v>United Kingdom</c:v>
                </c:pt>
              </c:strCache>
            </c:strRef>
          </c:tx>
          <c:spPr>
            <a:ln w="28575" cap="rnd">
              <a:solidFill>
                <a:schemeClr val="tx1"/>
              </a:solidFill>
              <a:prstDash val="sysDash"/>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timeseries'!$B$73:$V$73</c:f>
              <c:numCache>
                <c:formatCode>General</c:formatCode>
                <c:ptCount val="21"/>
                <c:pt idx="0">
                  <c:v>72.5</c:v>
                </c:pt>
                <c:pt idx="1">
                  <c:v>72.5</c:v>
                </c:pt>
                <c:pt idx="2">
                  <c:v>72.400000000000006</c:v>
                </c:pt>
                <c:pt idx="3">
                  <c:v>72.400000000000006</c:v>
                </c:pt>
                <c:pt idx="4">
                  <c:v>72.099999999999994</c:v>
                </c:pt>
                <c:pt idx="5">
                  <c:v>70.599999999999994</c:v>
                </c:pt>
                <c:pt idx="6">
                  <c:v>70.099999999999994</c:v>
                </c:pt>
                <c:pt idx="7">
                  <c:v>69.8</c:v>
                </c:pt>
                <c:pt idx="8">
                  <c:v>70.5</c:v>
                </c:pt>
                <c:pt idx="9">
                  <c:v>71.2</c:v>
                </c:pt>
                <c:pt idx="10">
                  <c:v>72.3</c:v>
                </c:pt>
                <c:pt idx="11">
                  <c:v>73.400000000000006</c:v>
                </c:pt>
                <c:pt idx="12">
                  <c:v>73.8</c:v>
                </c:pt>
                <c:pt idx="13">
                  <c:v>74.7</c:v>
                </c:pt>
                <c:pt idx="14">
                  <c:v>75</c:v>
                </c:pt>
                <c:pt idx="15">
                  <c:v>75.599999999999994</c:v>
                </c:pt>
                <c:pt idx="16">
                  <c:v>75.3</c:v>
                </c:pt>
                <c:pt idx="17">
                  <c:v>74.7</c:v>
                </c:pt>
                <c:pt idx="18">
                  <c:v>75.5</c:v>
                </c:pt>
                <c:pt idx="19">
                  <c:v>75.7</c:v>
                </c:pt>
                <c:pt idx="20">
                  <c:v>75.5</c:v>
                </c:pt>
              </c:numCache>
            </c:numRef>
          </c:val>
          <c:smooth val="0"/>
          <c:extLst>
            <c:ext xmlns:c16="http://schemas.microsoft.com/office/drawing/2014/chart" uri="{C3380CC4-5D6E-409C-BE32-E72D297353CC}">
              <c16:uniqueId val="{00000000-8E75-4022-8E1A-C7129FB675A5}"/>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timeseries'!$B$4:$V$4</c:f>
              <c:numCache>
                <c:formatCode>General</c:formatCode>
                <c:ptCount val="21"/>
                <c:pt idx="0">
                  <c:v>79.400000000000006</c:v>
                </c:pt>
                <c:pt idx="1">
                  <c:v>78.8</c:v>
                </c:pt>
                <c:pt idx="2">
                  <c:v>74.8</c:v>
                </c:pt>
                <c:pt idx="3">
                  <c:v>80.5</c:v>
                </c:pt>
                <c:pt idx="4">
                  <c:v>79.5</c:v>
                </c:pt>
                <c:pt idx="5">
                  <c:v>78.5</c:v>
                </c:pt>
                <c:pt idx="6">
                  <c:v>76.900000000000006</c:v>
                </c:pt>
                <c:pt idx="7">
                  <c:v>72.5</c:v>
                </c:pt>
                <c:pt idx="8">
                  <c:v>74.2</c:v>
                </c:pt>
                <c:pt idx="9">
                  <c:v>79.2</c:v>
                </c:pt>
                <c:pt idx="10">
                  <c:v>76.8</c:v>
                </c:pt>
                <c:pt idx="11">
                  <c:v>75.7</c:v>
                </c:pt>
                <c:pt idx="12">
                  <c:v>79.099999999999994</c:v>
                </c:pt>
                <c:pt idx="13">
                  <c:v>76.3</c:v>
                </c:pt>
                <c:pt idx="14">
                  <c:v>79.900000000000006</c:v>
                </c:pt>
                <c:pt idx="15">
                  <c:v>78.8</c:v>
                </c:pt>
                <c:pt idx="16">
                  <c:v>80.2</c:v>
                </c:pt>
                <c:pt idx="17">
                  <c:v>72.5</c:v>
                </c:pt>
                <c:pt idx="18">
                  <c:v>76.2</c:v>
                </c:pt>
                <c:pt idx="19">
                  <c:v>68.099999999999994</c:v>
                </c:pt>
                <c:pt idx="20">
                  <c:v>77.099999999999994</c:v>
                </c:pt>
              </c:numCache>
            </c:numRef>
          </c:val>
          <c:smooth val="0"/>
          <c:extLst>
            <c:ext xmlns:c16="http://schemas.microsoft.com/office/drawing/2014/chart" uri="{C3380CC4-5D6E-409C-BE32-E72D297353CC}">
              <c16:uniqueId val="{00000001-8E75-4022-8E1A-C7129FB675A5}"/>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90"/>
          <c:min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9.5945623019193151E-3"/>
          <c:y val="0.88339486638537268"/>
          <c:w val="0.98443243341893916"/>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 self employed</a:t>
            </a:r>
          </a:p>
        </c:rich>
      </c:tx>
      <c:layout>
        <c:manualLayout>
          <c:xMode val="edge"/>
          <c:yMode val="edge"/>
          <c:x val="0.31259605340371727"/>
          <c:y val="3.703703703703703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'Indicators timeseries'!$A$129</c:f>
              <c:strCache>
                <c:ptCount val="1"/>
                <c:pt idx="0">
                  <c:v>United Kingdom</c:v>
                </c:pt>
              </c:strCache>
            </c:strRef>
          </c:tx>
          <c:spPr>
            <a:ln w="28575" cap="rnd">
              <a:solidFill>
                <a:schemeClr val="tx1"/>
              </a:solidFill>
              <a:prstDash val="sysDash"/>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timeseries'!$B$129:$V$129</c:f>
              <c:numCache>
                <c:formatCode>General</c:formatCode>
                <c:ptCount val="21"/>
                <c:pt idx="0">
                  <c:v>8.8000000000000007</c:v>
                </c:pt>
                <c:pt idx="1">
                  <c:v>9</c:v>
                </c:pt>
                <c:pt idx="2">
                  <c:v>9.1</c:v>
                </c:pt>
                <c:pt idx="3">
                  <c:v>9.1</c:v>
                </c:pt>
                <c:pt idx="4">
                  <c:v>8.9</c:v>
                </c:pt>
                <c:pt idx="5">
                  <c:v>9</c:v>
                </c:pt>
                <c:pt idx="6">
                  <c:v>9.1</c:v>
                </c:pt>
                <c:pt idx="7">
                  <c:v>9.1999999999999993</c:v>
                </c:pt>
                <c:pt idx="8">
                  <c:v>9.5</c:v>
                </c:pt>
                <c:pt idx="9">
                  <c:v>9.6999999999999993</c:v>
                </c:pt>
                <c:pt idx="10">
                  <c:v>10</c:v>
                </c:pt>
                <c:pt idx="11">
                  <c:v>10.1</c:v>
                </c:pt>
                <c:pt idx="12">
                  <c:v>10.6</c:v>
                </c:pt>
                <c:pt idx="13">
                  <c:v>10.6</c:v>
                </c:pt>
                <c:pt idx="14">
                  <c:v>10.6</c:v>
                </c:pt>
                <c:pt idx="15">
                  <c:v>10.9</c:v>
                </c:pt>
                <c:pt idx="16">
                  <c:v>9.9</c:v>
                </c:pt>
                <c:pt idx="17">
                  <c:v>9.3000000000000007</c:v>
                </c:pt>
                <c:pt idx="18">
                  <c:v>9.3000000000000007</c:v>
                </c:pt>
                <c:pt idx="19">
                  <c:v>13.3</c:v>
                </c:pt>
                <c:pt idx="20">
                  <c:v>9.3000000000000007</c:v>
                </c:pt>
              </c:numCache>
            </c:numRef>
          </c:val>
          <c:smooth val="0"/>
          <c:extLst>
            <c:ext xmlns:c16="http://schemas.microsoft.com/office/drawing/2014/chart" uri="{C3380CC4-5D6E-409C-BE32-E72D297353CC}">
              <c16:uniqueId val="{00000000-6AF4-4C81-A482-6987CC69F20D}"/>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timeseries'!$B$6:$V$6</c:f>
              <c:numCache>
                <c:formatCode>General</c:formatCode>
                <c:ptCount val="21"/>
                <c:pt idx="0">
                  <c:v>13.9</c:v>
                </c:pt>
                <c:pt idx="1">
                  <c:v>12</c:v>
                </c:pt>
                <c:pt idx="2">
                  <c:v>11.9</c:v>
                </c:pt>
                <c:pt idx="3">
                  <c:v>12.7</c:v>
                </c:pt>
                <c:pt idx="4">
                  <c:v>9.1999999999999993</c:v>
                </c:pt>
                <c:pt idx="5">
                  <c:v>9.1</c:v>
                </c:pt>
                <c:pt idx="6">
                  <c:v>7</c:v>
                </c:pt>
                <c:pt idx="7">
                  <c:v>9.1</c:v>
                </c:pt>
                <c:pt idx="8">
                  <c:v>10.3</c:v>
                </c:pt>
                <c:pt idx="9">
                  <c:v>10.9</c:v>
                </c:pt>
                <c:pt idx="10">
                  <c:v>10.6</c:v>
                </c:pt>
                <c:pt idx="11">
                  <c:v>8.1999999999999993</c:v>
                </c:pt>
                <c:pt idx="12">
                  <c:v>14.7</c:v>
                </c:pt>
                <c:pt idx="13">
                  <c:v>18</c:v>
                </c:pt>
                <c:pt idx="14">
                  <c:v>10.199999999999999</c:v>
                </c:pt>
                <c:pt idx="15">
                  <c:v>8.9</c:v>
                </c:pt>
                <c:pt idx="16">
                  <c:v>10.7</c:v>
                </c:pt>
                <c:pt idx="17">
                  <c:v>7.6</c:v>
                </c:pt>
                <c:pt idx="18">
                  <c:v>16.2</c:v>
                </c:pt>
                <c:pt idx="19">
                  <c:v>17.399999999999999</c:v>
                </c:pt>
                <c:pt idx="20">
                  <c:v>14</c:v>
                </c:pt>
              </c:numCache>
            </c:numRef>
          </c:val>
          <c:smooth val="0"/>
          <c:extLst>
            <c:ext xmlns:c16="http://schemas.microsoft.com/office/drawing/2014/chart" uri="{C3380CC4-5D6E-409C-BE32-E72D297353CC}">
              <c16:uniqueId val="{00000001-6AF4-4C81-A482-6987CC69F20D}"/>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2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1 year business survival rate (%)</a:t>
            </a:r>
          </a:p>
        </c:rich>
      </c:tx>
      <c:layout>
        <c:manualLayout>
          <c:xMode val="edge"/>
          <c:yMode val="edge"/>
          <c:x val="0.2200905024067206"/>
          <c:y val="2.956010425012966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64965638073791"/>
          <c:y val="8.7971167369901571E-2"/>
          <c:w val="0.83897427466244745"/>
          <c:h val="0.66039088138771684"/>
        </c:manualLayout>
      </c:layout>
      <c:lineChart>
        <c:grouping val="standard"/>
        <c:varyColors val="0"/>
        <c:ser>
          <c:idx val="0"/>
          <c:order val="0"/>
          <c:tx>
            <c:strRef>
              <c:f>'Indicators timeseries'!$A$240</c:f>
              <c:strCache>
                <c:ptCount val="1"/>
                <c:pt idx="0">
                  <c:v>United Kingdom</c:v>
                </c:pt>
              </c:strCache>
            </c:strRef>
          </c:tx>
          <c:spPr>
            <a:ln w="28575" cap="rnd">
              <a:solidFill>
                <a:schemeClr val="tx1"/>
              </a:solidFill>
              <a:prstDash val="sysDash"/>
              <a:round/>
            </a:ln>
            <a:effectLst/>
          </c:spPr>
          <c:marker>
            <c:symbol val="none"/>
          </c:marker>
          <c:cat>
            <c:numRef>
              <c:f>'Indicators timeseries'!$B$14:$H$14</c:f>
              <c:numCache>
                <c:formatCode>General</c:formatCode>
                <c:ptCount val="7"/>
                <c:pt idx="0">
                  <c:v>2017</c:v>
                </c:pt>
                <c:pt idx="1">
                  <c:v>2018</c:v>
                </c:pt>
                <c:pt idx="2">
                  <c:v>2019</c:v>
                </c:pt>
                <c:pt idx="3">
                  <c:v>2020</c:v>
                </c:pt>
                <c:pt idx="4">
                  <c:v>2021</c:v>
                </c:pt>
                <c:pt idx="5">
                  <c:v>2022</c:v>
                </c:pt>
                <c:pt idx="6">
                  <c:v>2023</c:v>
                </c:pt>
              </c:numCache>
            </c:numRef>
          </c:cat>
          <c:val>
            <c:numRef>
              <c:f>'Indicators timeseries'!$B$240:$H$240</c:f>
              <c:numCache>
                <c:formatCode>0.0</c:formatCode>
                <c:ptCount val="7"/>
                <c:pt idx="0">
                  <c:v>95.2118025859033</c:v>
                </c:pt>
                <c:pt idx="1">
                  <c:v>93.711035458608265</c:v>
                </c:pt>
                <c:pt idx="2">
                  <c:v>94.750882023922216</c:v>
                </c:pt>
                <c:pt idx="3">
                  <c:v>94.589431732288872</c:v>
                </c:pt>
                <c:pt idx="4">
                  <c:v>92.928352651492403</c:v>
                </c:pt>
                <c:pt idx="5">
                  <c:v>93.385898157941725</c:v>
                </c:pt>
                <c:pt idx="6">
                  <c:v>92.338057431179038</c:v>
                </c:pt>
              </c:numCache>
            </c:numRef>
          </c:val>
          <c:smooth val="0"/>
          <c:extLst>
            <c:ext xmlns:c16="http://schemas.microsoft.com/office/drawing/2014/chart" uri="{C3380CC4-5D6E-409C-BE32-E72D297353CC}">
              <c16:uniqueId val="{00000000-0327-4C6D-B069-FFB4C2D3816A}"/>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timeseries'!$B$14:$H$14</c:f>
              <c:numCache>
                <c:formatCode>General</c:formatCode>
                <c:ptCount val="7"/>
                <c:pt idx="0">
                  <c:v>2017</c:v>
                </c:pt>
                <c:pt idx="1">
                  <c:v>2018</c:v>
                </c:pt>
                <c:pt idx="2">
                  <c:v>2019</c:v>
                </c:pt>
                <c:pt idx="3">
                  <c:v>2020</c:v>
                </c:pt>
                <c:pt idx="4">
                  <c:v>2021</c:v>
                </c:pt>
                <c:pt idx="5">
                  <c:v>2022</c:v>
                </c:pt>
                <c:pt idx="6">
                  <c:v>2023</c:v>
                </c:pt>
              </c:numCache>
            </c:numRef>
          </c:cat>
          <c:val>
            <c:numRef>
              <c:f>'Indicators timeseries'!$B$15:$H$15</c:f>
              <c:numCache>
                <c:formatCode>0.0</c:formatCode>
                <c:ptCount val="7"/>
                <c:pt idx="0">
                  <c:v>91.860465116279073</c:v>
                </c:pt>
                <c:pt idx="1">
                  <c:v>94.24460431654677</c:v>
                </c:pt>
                <c:pt idx="2">
                  <c:v>95.973154362416096</c:v>
                </c:pt>
                <c:pt idx="3">
                  <c:v>95.541401273885356</c:v>
                </c:pt>
                <c:pt idx="4">
                  <c:v>95.714285714285722</c:v>
                </c:pt>
                <c:pt idx="5">
                  <c:v>93.006993006993014</c:v>
                </c:pt>
                <c:pt idx="6">
                  <c:v>94.615384615384613</c:v>
                </c:pt>
              </c:numCache>
            </c:numRef>
          </c:val>
          <c:smooth val="0"/>
          <c:extLst>
            <c:ext xmlns:c16="http://schemas.microsoft.com/office/drawing/2014/chart" uri="{C3380CC4-5D6E-409C-BE32-E72D297353CC}">
              <c16:uniqueId val="{00000001-0327-4C6D-B069-FFB4C2D3816A}"/>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100"/>
          <c:min val="8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88339486638537268"/>
          <c:w val="1"/>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GVA per head</a:t>
            </a:r>
          </a:p>
        </c:rich>
      </c:tx>
      <c:layout>
        <c:manualLayout>
          <c:xMode val="edge"/>
          <c:yMode val="edge"/>
          <c:x val="0.41273060428504199"/>
          <c:y val="2.2327707454289733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931200772457"/>
          <c:y val="0.13262658227848101"/>
          <c:w val="0.85666842748562633"/>
          <c:h val="0.60829289732770753"/>
        </c:manualLayout>
      </c:layout>
      <c:barChart>
        <c:barDir val="col"/>
        <c:grouping val="clustered"/>
        <c:varyColors val="0"/>
        <c:ser>
          <c:idx val="0"/>
          <c:order val="0"/>
          <c:tx>
            <c:strRef>
              <c:f>'Indicators timeseries'!$A$294</c:f>
              <c:strCache>
                <c:ptCount val="1"/>
                <c:pt idx="0">
                  <c:v>United Kingdom</c:v>
                </c:pt>
              </c:strCache>
            </c:strRef>
          </c:tx>
          <c:spPr>
            <a:solidFill>
              <a:schemeClr val="tx1">
                <a:lumMod val="65000"/>
                <a:lumOff val="35000"/>
              </a:schemeClr>
            </a:solidFill>
            <a:ln>
              <a:noFill/>
            </a:ln>
            <a:effectLst/>
          </c:spPr>
          <c:invertIfNegative val="0"/>
          <c:cat>
            <c:numRef>
              <c:f>'Indicators timeseries'!$B$21:$Y$21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'Indicators timeseries'!$B$294:$Y$294</c:f>
              <c:numCache>
                <c:formatCode>#,##0</c:formatCode>
                <c:ptCount val="24"/>
                <c:pt idx="0">
                  <c:v>16769.926806961885</c:v>
                </c:pt>
                <c:pt idx="1">
                  <c:v>17443.146531383209</c:v>
                </c:pt>
                <c:pt idx="2">
                  <c:v>18060.216848870434</c:v>
                </c:pt>
                <c:pt idx="3">
                  <c:v>18996.569593382006</c:v>
                </c:pt>
                <c:pt idx="4">
                  <c:v>19839.962940008172</c:v>
                </c:pt>
                <c:pt idx="5">
                  <c:v>20854.786951133057</c:v>
                </c:pt>
                <c:pt idx="6">
                  <c:v>21798.341515203283</c:v>
                </c:pt>
                <c:pt idx="7">
                  <c:v>22670.889931069571</c:v>
                </c:pt>
                <c:pt idx="8">
                  <c:v>23324.733405137427</c:v>
                </c:pt>
                <c:pt idx="9">
                  <c:v>22649.646518981557</c:v>
                </c:pt>
                <c:pt idx="10">
                  <c:v>23088.202039227363</c:v>
                </c:pt>
                <c:pt idx="11">
                  <c:v>23454.524754584982</c:v>
                </c:pt>
                <c:pt idx="12">
                  <c:v>24042.214562963083</c:v>
                </c:pt>
                <c:pt idx="13">
                  <c:v>24800.168172373687</c:v>
                </c:pt>
                <c:pt idx="14">
                  <c:v>25709.543414814416</c:v>
                </c:pt>
                <c:pt idx="15">
                  <c:v>26248.335241231791</c:v>
                </c:pt>
                <c:pt idx="16">
                  <c:v>27032.484466333153</c:v>
                </c:pt>
                <c:pt idx="17">
                  <c:v>28115.650537795682</c:v>
                </c:pt>
                <c:pt idx="18">
                  <c:v>28904.5398133981</c:v>
                </c:pt>
                <c:pt idx="19">
                  <c:v>29877.296380349439</c:v>
                </c:pt>
                <c:pt idx="20">
                  <c:v>28281.456480064156</c:v>
                </c:pt>
                <c:pt idx="21">
                  <c:v>30554.159254401246</c:v>
                </c:pt>
                <c:pt idx="22">
                  <c:v>33808.852203848604</c:v>
                </c:pt>
                <c:pt idx="23">
                  <c:v>0</c:v>
                </c:pt>
              </c:numCache>
            </c:numRef>
          </c:val>
          <c:extLst>
            <c:ext xmlns:c16="http://schemas.microsoft.com/office/drawing/2014/chart" uri="{C3380CC4-5D6E-409C-BE32-E72D297353CC}">
              <c16:uniqueId val="{00000000-8B74-4F3B-B98D-43271CD36222}"/>
            </c:ext>
          </c:extLst>
        </c:ser>
        <c:ser>
          <c:idx val="1"/>
          <c:order val="1"/>
          <c:tx>
            <c:strRef>
              <c:f>'Indicators timeseries'!$A$1</c:f>
              <c:strCache>
                <c:ptCount val="1"/>
                <c:pt idx="0">
                  <c:v>Ashford</c:v>
                </c:pt>
              </c:strCache>
            </c:strRef>
          </c:tx>
          <c:spPr>
            <a:solidFill>
              <a:srgbClr val="FF0000">
                <a:alpha val="50000"/>
              </a:srgbClr>
            </a:solidFill>
            <a:ln>
              <a:noFill/>
            </a:ln>
            <a:effectLst/>
          </c:spPr>
          <c:invertIfNegative val="0"/>
          <c:cat>
            <c:numRef>
              <c:f>'Indicators timeseries'!$B$21:$Y$21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'Indicators timeseries'!$B$22:$Y$22</c:f>
              <c:numCache>
                <c:formatCode>#,##0</c:formatCode>
                <c:ptCount val="24"/>
                <c:pt idx="0">
                  <c:v>15910.906813182479</c:v>
                </c:pt>
                <c:pt idx="1">
                  <c:v>16248.641093337474</c:v>
                </c:pt>
                <c:pt idx="2">
                  <c:v>16804.468417371645</c:v>
                </c:pt>
                <c:pt idx="3">
                  <c:v>17134.310273012987</c:v>
                </c:pt>
                <c:pt idx="4">
                  <c:v>17750.596658711216</c:v>
                </c:pt>
                <c:pt idx="5">
                  <c:v>18673.052491111335</c:v>
                </c:pt>
                <c:pt idx="6">
                  <c:v>19370.351429673694</c:v>
                </c:pt>
                <c:pt idx="7">
                  <c:v>19825.927299048424</c:v>
                </c:pt>
                <c:pt idx="8">
                  <c:v>20653.654108034498</c:v>
                </c:pt>
                <c:pt idx="9">
                  <c:v>19326.844953065847</c:v>
                </c:pt>
                <c:pt idx="10">
                  <c:v>19585.381491771746</c:v>
                </c:pt>
                <c:pt idx="11">
                  <c:v>19754.233351632112</c:v>
                </c:pt>
                <c:pt idx="12">
                  <c:v>20517.343228694328</c:v>
                </c:pt>
                <c:pt idx="13">
                  <c:v>20410.340582683628</c:v>
                </c:pt>
                <c:pt idx="14">
                  <c:v>21708.898627124399</c:v>
                </c:pt>
                <c:pt idx="15">
                  <c:v>22379.194092149624</c:v>
                </c:pt>
                <c:pt idx="16">
                  <c:v>22441.75829395141</c:v>
                </c:pt>
                <c:pt idx="17">
                  <c:v>22608.53267108685</c:v>
                </c:pt>
                <c:pt idx="18">
                  <c:v>23130.122358347275</c:v>
                </c:pt>
                <c:pt idx="19">
                  <c:v>24826.391550288965</c:v>
                </c:pt>
                <c:pt idx="20">
                  <c:v>23578.91212879762</c:v>
                </c:pt>
                <c:pt idx="21">
                  <c:v>23952.680133012065</c:v>
                </c:pt>
                <c:pt idx="22">
                  <c:v>25728.191136346875</c:v>
                </c:pt>
                <c:pt idx="23">
                  <c:v>28485.063239877643</c:v>
                </c:pt>
              </c:numCache>
            </c:numRef>
          </c:val>
          <c:extLst>
            <c:ext xmlns:c16="http://schemas.microsoft.com/office/drawing/2014/chart" uri="{C3380CC4-5D6E-409C-BE32-E72D297353CC}">
              <c16:uniqueId val="{00000001-8B74-4F3B-B98D-43271CD36222}"/>
            </c:ext>
          </c:extLst>
        </c:ser>
        <c:dLbls>
          <c:showLegendKey val="0"/>
          <c:showVal val="0"/>
          <c:showCatName val="0"/>
          <c:showSerName val="0"/>
          <c:showPercent val="0"/>
          <c:showBubbleSize val="0"/>
        </c:dLbls>
        <c:gapWidth val="150"/>
        <c:axId val="530338984"/>
        <c:axId val="530335376"/>
      </c:bar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4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88339486638537268"/>
          <c:w val="0.96678275529161628"/>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(2)'!$M$227</c:f>
          <c:strCache>
            <c:ptCount val="1"/>
            <c:pt idx="0">
              <c:v>Turnover compared to previous month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4674162347866"/>
          <c:y val="0.20083576998050681"/>
          <c:w val="0.80636996261919391"/>
          <c:h val="0.62158904204956833"/>
        </c:manualLayout>
      </c:layout>
      <c:lineChart>
        <c:grouping val="standard"/>
        <c:varyColors val="0"/>
        <c:ser>
          <c:idx val="0"/>
          <c:order val="0"/>
          <c:tx>
            <c:strRef>
              <c:f>'BICS waves (2)'!$J$228</c:f>
              <c:strCache>
                <c:ptCount val="1"/>
                <c:pt idx="0">
                  <c:v>Turnover has decreased</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(2)'!$B$229:$B$265</c:f>
              <c:strCache>
                <c:ptCount val="36"/>
                <c:pt idx="0">
                  <c:v>1 - 31 Mar 2022</c:v>
                </c:pt>
                <c:pt idx="35">
                  <c:v>1-28 Feb 2025</c:v>
                </c:pt>
              </c:strCache>
            </c:strRef>
          </c:cat>
          <c:val>
            <c:numRef>
              <c:f>'BICS waves (2)'!$J$229:$J$265</c:f>
              <c:numCache>
                <c:formatCode>#,##0</c:formatCode>
                <c:ptCount val="37"/>
                <c:pt idx="0">
                  <c:v>1290.5150000000001</c:v>
                </c:pt>
                <c:pt idx="1">
                  <c:v>1517.49</c:v>
                </c:pt>
                <c:pt idx="2">
                  <c:v>1322.9399999999998</c:v>
                </c:pt>
                <c:pt idx="3">
                  <c:v>1523.9749999999999</c:v>
                </c:pt>
                <c:pt idx="4">
                  <c:v>1530.4599999999998</c:v>
                </c:pt>
                <c:pt idx="5">
                  <c:v>1699.0700000000002</c:v>
                </c:pt>
                <c:pt idx="6">
                  <c:v>1705.5550000000001</c:v>
                </c:pt>
                <c:pt idx="7">
                  <c:v>1640.7049999999999</c:v>
                </c:pt>
                <c:pt idx="8">
                  <c:v>1712.0400000000002</c:v>
                </c:pt>
                <c:pt idx="9">
                  <c:v>1958.47</c:v>
                </c:pt>
                <c:pt idx="10">
                  <c:v>1855.1249999999998</c:v>
                </c:pt>
                <c:pt idx="11">
                  <c:v>1593.75</c:v>
                </c:pt>
                <c:pt idx="12">
                  <c:v>1217.625</c:v>
                </c:pt>
                <c:pt idx="13">
                  <c:v>1625.625</c:v>
                </c:pt>
                <c:pt idx="14">
                  <c:v>1485.375</c:v>
                </c:pt>
                <c:pt idx="15">
                  <c:v>1504.5</c:v>
                </c:pt>
                <c:pt idx="16">
                  <c:v>1593.75</c:v>
                </c:pt>
                <c:pt idx="17">
                  <c:v>1695.75</c:v>
                </c:pt>
                <c:pt idx="18">
                  <c:v>1504.5</c:v>
                </c:pt>
                <c:pt idx="19">
                  <c:v>1530</c:v>
                </c:pt>
                <c:pt idx="20">
                  <c:v>1453.5</c:v>
                </c:pt>
                <c:pt idx="21">
                  <c:v>1829.6249999999998</c:v>
                </c:pt>
                <c:pt idx="22">
                  <c:v>1687.4</c:v>
                </c:pt>
                <c:pt idx="23">
                  <c:v>1395.35</c:v>
                </c:pt>
                <c:pt idx="24">
                  <c:v>1414.82</c:v>
                </c:pt>
                <c:pt idx="25">
                  <c:v>1382.37</c:v>
                </c:pt>
                <c:pt idx="26">
                  <c:v>1408.33</c:v>
                </c:pt>
                <c:pt idx="27">
                  <c:v>1401.84</c:v>
                </c:pt>
                <c:pt idx="28">
                  <c:v>1479.72</c:v>
                </c:pt>
                <c:pt idx="29">
                  <c:v>1674.42</c:v>
                </c:pt>
                <c:pt idx="30">
                  <c:v>1570.58</c:v>
                </c:pt>
                <c:pt idx="31">
                  <c:v>1453.76</c:v>
                </c:pt>
                <c:pt idx="32">
                  <c:v>1628.99</c:v>
                </c:pt>
                <c:pt idx="33">
                  <c:v>1959.98</c:v>
                </c:pt>
                <c:pt idx="34">
                  <c:v>1830.1799999999998</c:v>
                </c:pt>
                <c:pt idx="35">
                  <c:v>1674.42</c:v>
                </c:pt>
              </c:numCache>
            </c:numRef>
          </c:val>
          <c:smooth val="0"/>
          <c:extLst>
            <c:ext xmlns:c16="http://schemas.microsoft.com/office/drawing/2014/chart" uri="{C3380CC4-5D6E-409C-BE32-E72D297353CC}">
              <c16:uniqueId val="{00000000-BE9D-4EF0-BDE7-3BC1910C81E1}"/>
            </c:ext>
          </c:extLst>
        </c:ser>
        <c:ser>
          <c:idx val="1"/>
          <c:order val="1"/>
          <c:tx>
            <c:strRef>
              <c:f>'BICS waves (2)'!$K$228</c:f>
              <c:strCache>
                <c:ptCount val="1"/>
                <c:pt idx="0">
                  <c:v>Turnover has not been affected</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(2)'!$B$229:$B$265</c:f>
              <c:strCache>
                <c:ptCount val="36"/>
                <c:pt idx="0">
                  <c:v>1 - 31 Mar 2022</c:v>
                </c:pt>
                <c:pt idx="35">
                  <c:v>1-28 Feb 2025</c:v>
                </c:pt>
              </c:strCache>
            </c:strRef>
          </c:cat>
          <c:val>
            <c:numRef>
              <c:f>'BICS waves (2)'!$K$229:$K$265</c:f>
              <c:numCache>
                <c:formatCode>#,##0</c:formatCode>
                <c:ptCount val="37"/>
                <c:pt idx="0">
                  <c:v>3540.8100000000004</c:v>
                </c:pt>
                <c:pt idx="1">
                  <c:v>3404.625</c:v>
                </c:pt>
                <c:pt idx="2">
                  <c:v>3599.1750000000002</c:v>
                </c:pt>
                <c:pt idx="3">
                  <c:v>3514.8700000000003</c:v>
                </c:pt>
                <c:pt idx="4">
                  <c:v>3411.11</c:v>
                </c:pt>
                <c:pt idx="5">
                  <c:v>3242.5</c:v>
                </c:pt>
                <c:pt idx="6">
                  <c:v>3294.38</c:v>
                </c:pt>
                <c:pt idx="7">
                  <c:v>3248.9850000000001</c:v>
                </c:pt>
                <c:pt idx="8">
                  <c:v>3411.11</c:v>
                </c:pt>
                <c:pt idx="9">
                  <c:v>2944.19</c:v>
                </c:pt>
                <c:pt idx="10">
                  <c:v>2907</c:v>
                </c:pt>
                <c:pt idx="11">
                  <c:v>3187.5</c:v>
                </c:pt>
                <c:pt idx="12">
                  <c:v>3366</c:v>
                </c:pt>
                <c:pt idx="13">
                  <c:v>3193.875</c:v>
                </c:pt>
                <c:pt idx="14">
                  <c:v>3302.25</c:v>
                </c:pt>
                <c:pt idx="15">
                  <c:v>3372.375</c:v>
                </c:pt>
                <c:pt idx="16">
                  <c:v>3193.875</c:v>
                </c:pt>
                <c:pt idx="17">
                  <c:v>3289.5</c:v>
                </c:pt>
                <c:pt idx="18">
                  <c:v>3397.875</c:v>
                </c:pt>
                <c:pt idx="19">
                  <c:v>3397.875</c:v>
                </c:pt>
                <c:pt idx="20">
                  <c:v>3423.375</c:v>
                </c:pt>
                <c:pt idx="21">
                  <c:v>3072.75</c:v>
                </c:pt>
                <c:pt idx="22">
                  <c:v>3245</c:v>
                </c:pt>
                <c:pt idx="23">
                  <c:v>3537.05</c:v>
                </c:pt>
                <c:pt idx="24">
                  <c:v>3459.17</c:v>
                </c:pt>
                <c:pt idx="25">
                  <c:v>3348.84</c:v>
                </c:pt>
                <c:pt idx="26">
                  <c:v>3400.76</c:v>
                </c:pt>
                <c:pt idx="27">
                  <c:v>3485.13</c:v>
                </c:pt>
                <c:pt idx="28">
                  <c:v>3439.7000000000003</c:v>
                </c:pt>
                <c:pt idx="29">
                  <c:v>3407.25</c:v>
                </c:pt>
                <c:pt idx="30">
                  <c:v>3413.7400000000002</c:v>
                </c:pt>
                <c:pt idx="31">
                  <c:v>3465.6600000000003</c:v>
                </c:pt>
                <c:pt idx="32">
                  <c:v>3342.35</c:v>
                </c:pt>
                <c:pt idx="33">
                  <c:v>3095.73</c:v>
                </c:pt>
                <c:pt idx="34">
                  <c:v>3095.73</c:v>
                </c:pt>
                <c:pt idx="35">
                  <c:v>3277.45</c:v>
                </c:pt>
              </c:numCache>
            </c:numRef>
          </c:val>
          <c:smooth val="0"/>
          <c:extLst>
            <c:ext xmlns:c16="http://schemas.microsoft.com/office/drawing/2014/chart" uri="{C3380CC4-5D6E-409C-BE32-E72D297353CC}">
              <c16:uniqueId val="{00000001-BE9D-4EF0-BDE7-3BC1910C81E1}"/>
            </c:ext>
          </c:extLst>
        </c:ser>
        <c:ser>
          <c:idx val="2"/>
          <c:order val="2"/>
          <c:tx>
            <c:strRef>
              <c:f>'BICS waves (2)'!$L$228</c:f>
              <c:strCache>
                <c:ptCount val="1"/>
                <c:pt idx="0">
                  <c:v>Turnover has increased</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(2)'!$B$229:$B$265</c:f>
              <c:strCache>
                <c:ptCount val="36"/>
                <c:pt idx="0">
                  <c:v>1 - 31 Mar 2022</c:v>
                </c:pt>
                <c:pt idx="35">
                  <c:v>1-28 Feb 2025</c:v>
                </c:pt>
              </c:strCache>
            </c:strRef>
          </c:cat>
          <c:val>
            <c:numRef>
              <c:f>'BICS waves (2)'!$L$229:$L$265</c:f>
              <c:numCache>
                <c:formatCode>#,##0</c:formatCode>
                <c:ptCount val="37"/>
                <c:pt idx="0">
                  <c:v>881.96</c:v>
                </c:pt>
                <c:pt idx="1">
                  <c:v>868.99</c:v>
                </c:pt>
                <c:pt idx="2">
                  <c:v>946.81</c:v>
                </c:pt>
                <c:pt idx="3">
                  <c:v>823.59500000000003</c:v>
                </c:pt>
                <c:pt idx="4">
                  <c:v>888.44500000000005</c:v>
                </c:pt>
                <c:pt idx="5">
                  <c:v>966.26499999999999</c:v>
                </c:pt>
                <c:pt idx="6">
                  <c:v>907.90000000000009</c:v>
                </c:pt>
                <c:pt idx="7">
                  <c:v>946.81</c:v>
                </c:pt>
                <c:pt idx="8">
                  <c:v>830.08</c:v>
                </c:pt>
                <c:pt idx="9">
                  <c:v>856.0200000000001</c:v>
                </c:pt>
                <c:pt idx="10">
                  <c:v>1032.75</c:v>
                </c:pt>
                <c:pt idx="11">
                  <c:v>1045.5</c:v>
                </c:pt>
                <c:pt idx="12">
                  <c:v>1236.75</c:v>
                </c:pt>
                <c:pt idx="13">
                  <c:v>1007.25</c:v>
                </c:pt>
                <c:pt idx="14">
                  <c:v>988.125</c:v>
                </c:pt>
                <c:pt idx="15">
                  <c:v>924.37499999999989</c:v>
                </c:pt>
                <c:pt idx="16">
                  <c:v>1064.625</c:v>
                </c:pt>
                <c:pt idx="17">
                  <c:v>937.125</c:v>
                </c:pt>
                <c:pt idx="18">
                  <c:v>892.50000000000011</c:v>
                </c:pt>
                <c:pt idx="19">
                  <c:v>905.24999999999989</c:v>
                </c:pt>
                <c:pt idx="20">
                  <c:v>962.625</c:v>
                </c:pt>
                <c:pt idx="21">
                  <c:v>911.62499999999989</c:v>
                </c:pt>
                <c:pt idx="22">
                  <c:v>1012.44</c:v>
                </c:pt>
                <c:pt idx="23">
                  <c:v>1025.42</c:v>
                </c:pt>
                <c:pt idx="24">
                  <c:v>1064.3600000000001</c:v>
                </c:pt>
                <c:pt idx="25">
                  <c:v>1226.6099999999999</c:v>
                </c:pt>
                <c:pt idx="26">
                  <c:v>1083.8300000000002</c:v>
                </c:pt>
                <c:pt idx="27">
                  <c:v>1005.95</c:v>
                </c:pt>
                <c:pt idx="28">
                  <c:v>1038.4000000000001</c:v>
                </c:pt>
                <c:pt idx="29">
                  <c:v>915.08999999999992</c:v>
                </c:pt>
                <c:pt idx="30">
                  <c:v>979.99</c:v>
                </c:pt>
                <c:pt idx="31">
                  <c:v>1018.93</c:v>
                </c:pt>
                <c:pt idx="32">
                  <c:v>902.11000000000013</c:v>
                </c:pt>
                <c:pt idx="33">
                  <c:v>876.15000000000009</c:v>
                </c:pt>
                <c:pt idx="34">
                  <c:v>1031.9100000000001</c:v>
                </c:pt>
                <c:pt idx="35">
                  <c:v>986.48</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8634712421553984"/>
          <c:y val="9.9157964355332778E-2"/>
          <c:w val="0.78596414175426266"/>
          <c:h val="0.136491924255082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5.0063465520802757E-2"/>
          <c:w val="0.83151874258275082"/>
          <c:h val="0.75051392013498319"/>
        </c:manualLayout>
      </c:layout>
      <c:barChart>
        <c:barDir val="bar"/>
        <c:grouping val="stacked"/>
        <c:varyColors val="0"/>
        <c:ser>
          <c:idx val="0"/>
          <c:order val="0"/>
          <c:tx>
            <c:strRef>
              <c:f>'BICS turnover'!$L$5</c:f>
              <c:strCache>
                <c:ptCount val="1"/>
                <c:pt idx="0">
                  <c:v>Turnover decreased</c:v>
                </c:pt>
              </c:strCache>
            </c:strRef>
          </c:tx>
          <c:spPr>
            <a:solidFill>
              <a:schemeClr val="accent1"/>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turnover'!$L$6:$L$18</c:f>
              <c:numCache>
                <c:formatCode>#,##0</c:formatCode>
                <c:ptCount val="13"/>
                <c:pt idx="0">
                  <c:v>88.66</c:v>
                </c:pt>
                <c:pt idx="1">
                  <c:v>0</c:v>
                </c:pt>
                <c:pt idx="2">
                  <c:v>217.21</c:v>
                </c:pt>
                <c:pt idx="3">
                  <c:v>262.35000000000002</c:v>
                </c:pt>
                <c:pt idx="4">
                  <c:v>36.075000000000003</c:v>
                </c:pt>
                <c:pt idx="5">
                  <c:v>101.36</c:v>
                </c:pt>
                <c:pt idx="6">
                  <c:v>71.905000000000001</c:v>
                </c:pt>
                <c:pt idx="7">
                  <c:v>96.72</c:v>
                </c:pt>
                <c:pt idx="8">
                  <c:v>225.12</c:v>
                </c:pt>
                <c:pt idx="9">
                  <c:v>133.4</c:v>
                </c:pt>
                <c:pt idx="10">
                  <c:v>13.86</c:v>
                </c:pt>
                <c:pt idx="11">
                  <c:v>103.48</c:v>
                </c:pt>
                <c:pt idx="12">
                  <c:v>20.67</c:v>
                </c:pt>
              </c:numCache>
            </c:numRef>
          </c:val>
          <c:extLst>
            <c:ext xmlns:c16="http://schemas.microsoft.com/office/drawing/2014/chart" uri="{C3380CC4-5D6E-409C-BE32-E72D297353CC}">
              <c16:uniqueId val="{00000000-839F-4D4D-B112-647FC014AA4A}"/>
            </c:ext>
          </c:extLst>
        </c:ser>
        <c:ser>
          <c:idx val="1"/>
          <c:order val="1"/>
          <c:tx>
            <c:strRef>
              <c:f>'BICS turnover'!$M$5</c:f>
              <c:strCache>
                <c:ptCount val="1"/>
                <c:pt idx="0">
                  <c:v>Turnover stayed the same</c:v>
                </c:pt>
              </c:strCache>
            </c:strRef>
          </c:tx>
          <c:spPr>
            <a:solidFill>
              <a:schemeClr val="accent2"/>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turnover'!$M$6:$M$18</c:f>
              <c:numCache>
                <c:formatCode>#,##0</c:formatCode>
                <c:ptCount val="13"/>
                <c:pt idx="0">
                  <c:v>128.96</c:v>
                </c:pt>
                <c:pt idx="1">
                  <c:v>0</c:v>
                </c:pt>
                <c:pt idx="2">
                  <c:v>528.58000000000004</c:v>
                </c:pt>
                <c:pt idx="3">
                  <c:v>353.77499999999998</c:v>
                </c:pt>
                <c:pt idx="4">
                  <c:v>96.015000000000001</c:v>
                </c:pt>
                <c:pt idx="5">
                  <c:v>112.56</c:v>
                </c:pt>
                <c:pt idx="6">
                  <c:v>221.19</c:v>
                </c:pt>
                <c:pt idx="7">
                  <c:v>158.41</c:v>
                </c:pt>
                <c:pt idx="8">
                  <c:v>612.04499999999996</c:v>
                </c:pt>
                <c:pt idx="9">
                  <c:v>288.07499999999999</c:v>
                </c:pt>
                <c:pt idx="10">
                  <c:v>62.819999999999993</c:v>
                </c:pt>
                <c:pt idx="11">
                  <c:v>124.28</c:v>
                </c:pt>
                <c:pt idx="12">
                  <c:v>73.97</c:v>
                </c:pt>
              </c:numCache>
            </c:numRef>
          </c:val>
          <c:extLst>
            <c:ext xmlns:c16="http://schemas.microsoft.com/office/drawing/2014/chart" uri="{C3380CC4-5D6E-409C-BE32-E72D297353CC}">
              <c16:uniqueId val="{00000001-839F-4D4D-B112-647FC014AA4A}"/>
            </c:ext>
          </c:extLst>
        </c:ser>
        <c:ser>
          <c:idx val="2"/>
          <c:order val="2"/>
          <c:tx>
            <c:strRef>
              <c:f>'BICS turnover'!$N$5</c:f>
              <c:strCache>
                <c:ptCount val="1"/>
                <c:pt idx="0">
                  <c:v>Turnover increased</c:v>
                </c:pt>
              </c:strCache>
            </c:strRef>
          </c:tx>
          <c:spPr>
            <a:solidFill>
              <a:schemeClr val="accent3"/>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turnover'!$N$6:$N$18</c:f>
              <c:numCache>
                <c:formatCode>#,##0</c:formatCode>
                <c:ptCount val="13"/>
                <c:pt idx="0">
                  <c:v>67.27</c:v>
                </c:pt>
                <c:pt idx="1">
                  <c:v>0</c:v>
                </c:pt>
                <c:pt idx="2">
                  <c:v>177.62</c:v>
                </c:pt>
                <c:pt idx="3">
                  <c:v>134.35500000000002</c:v>
                </c:pt>
                <c:pt idx="4">
                  <c:v>20.905000000000001</c:v>
                </c:pt>
                <c:pt idx="5">
                  <c:v>42</c:v>
                </c:pt>
                <c:pt idx="6">
                  <c:v>34.31</c:v>
                </c:pt>
                <c:pt idx="7">
                  <c:v>28.52</c:v>
                </c:pt>
                <c:pt idx="8">
                  <c:v>141.70499999999998</c:v>
                </c:pt>
                <c:pt idx="9">
                  <c:v>124.77500000000001</c:v>
                </c:pt>
                <c:pt idx="10">
                  <c:v>7.65</c:v>
                </c:pt>
                <c:pt idx="11">
                  <c:v>7.28</c:v>
                </c:pt>
                <c:pt idx="12">
                  <c:v>15.6</c:v>
                </c:pt>
              </c:numCache>
            </c:numRef>
          </c:val>
          <c:extLst>
            <c:ext xmlns:c16="http://schemas.microsoft.com/office/drawing/2014/chart" uri="{C3380CC4-5D6E-409C-BE32-E72D297353CC}">
              <c16:uniqueId val="{00000002-839F-4D4D-B112-647FC014AA4A}"/>
            </c:ext>
          </c:extLst>
        </c:ser>
        <c:ser>
          <c:idx val="3"/>
          <c:order val="3"/>
          <c:tx>
            <c:strRef>
              <c:f>'BICS turnover'!$O$5</c:f>
              <c:strCache>
                <c:ptCount val="1"/>
                <c:pt idx="0">
                  <c:v>Not sure</c:v>
                </c:pt>
              </c:strCache>
            </c:strRef>
          </c:tx>
          <c:spPr>
            <a:solidFill>
              <a:schemeClr val="accent4"/>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turnover'!$O$6:$O$18</c:f>
              <c:numCache>
                <c:formatCode>#,##0</c:formatCode>
                <c:ptCount val="13"/>
                <c:pt idx="0">
                  <c:v>25.11</c:v>
                </c:pt>
                <c:pt idx="1">
                  <c:v>0</c:v>
                </c:pt>
                <c:pt idx="2">
                  <c:v>146.59</c:v>
                </c:pt>
                <c:pt idx="3">
                  <c:v>44.52</c:v>
                </c:pt>
                <c:pt idx="4">
                  <c:v>31.819999999999997</c:v>
                </c:pt>
                <c:pt idx="5">
                  <c:v>24.36</c:v>
                </c:pt>
                <c:pt idx="6">
                  <c:v>37.229999999999997</c:v>
                </c:pt>
                <c:pt idx="7">
                  <c:v>26.659999999999997</c:v>
                </c:pt>
                <c:pt idx="8">
                  <c:v>26.13</c:v>
                </c:pt>
                <c:pt idx="9">
                  <c:v>28.75</c:v>
                </c:pt>
                <c:pt idx="10">
                  <c:v>5.67</c:v>
                </c:pt>
                <c:pt idx="11">
                  <c:v>24.96</c:v>
                </c:pt>
                <c:pt idx="12">
                  <c:v>19.759999999999998</c:v>
                </c:pt>
              </c:numCache>
            </c:numRef>
          </c:val>
          <c:extLst>
            <c:ext xmlns:c16="http://schemas.microsoft.com/office/drawing/2014/chart" uri="{C3380CC4-5D6E-409C-BE32-E72D297353CC}">
              <c16:uniqueId val="{00000003-839F-4D4D-B112-647FC014AA4A}"/>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7.5779413442884871E-2"/>
          <c:y val="0.81602526246719165"/>
          <c:w val="0.83710172309810105"/>
          <c:h val="0.136479424446944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6.5968047342575636E-2"/>
          <c:w val="0.83151874258275082"/>
          <c:h val="0.57297086300824107"/>
        </c:manualLayout>
      </c:layout>
      <c:barChart>
        <c:barDir val="bar"/>
        <c:grouping val="stacked"/>
        <c:varyColors val="0"/>
        <c:ser>
          <c:idx val="0"/>
          <c:order val="0"/>
          <c:tx>
            <c:strRef>
              <c:f>'BICS Price Rises'!$P$5</c:f>
              <c:strCache>
                <c:ptCount val="1"/>
                <c:pt idx="0">
                  <c:v>Discontinued lines of sale</c:v>
                </c:pt>
              </c:strCache>
            </c:strRef>
          </c:tx>
          <c:spPr>
            <a:solidFill>
              <a:schemeClr val="accent5"/>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Rises'!$P$6:$P$18</c:f>
              <c:numCache>
                <c:formatCode>#,##0</c:formatCode>
                <c:ptCount val="13"/>
                <c:pt idx="0">
                  <c:v>10.23</c:v>
                </c:pt>
                <c:pt idx="1">
                  <c:v>0</c:v>
                </c:pt>
                <c:pt idx="2">
                  <c:v>19.259999999999998</c:v>
                </c:pt>
                <c:pt idx="3">
                  <c:v>45.315000000000005</c:v>
                </c:pt>
                <c:pt idx="4">
                  <c:v>0</c:v>
                </c:pt>
                <c:pt idx="5">
                  <c:v>22.12</c:v>
                </c:pt>
                <c:pt idx="6">
                  <c:v>5.84</c:v>
                </c:pt>
                <c:pt idx="7">
                  <c:v>0</c:v>
                </c:pt>
                <c:pt idx="8">
                  <c:v>0</c:v>
                </c:pt>
                <c:pt idx="9">
                  <c:v>11.5</c:v>
                </c:pt>
                <c:pt idx="10">
                  <c:v>0</c:v>
                </c:pt>
                <c:pt idx="11">
                  <c:v>0</c:v>
                </c:pt>
                <c:pt idx="12">
                  <c:v>0</c:v>
                </c:pt>
              </c:numCache>
            </c:numRef>
          </c:val>
          <c:extLst>
            <c:ext xmlns:c16="http://schemas.microsoft.com/office/drawing/2014/chart" uri="{C3380CC4-5D6E-409C-BE32-E72D297353CC}">
              <c16:uniqueId val="{00000000-2D98-4002-81C8-61D7B35658A5}"/>
            </c:ext>
          </c:extLst>
        </c:ser>
        <c:ser>
          <c:idx val="1"/>
          <c:order val="1"/>
          <c:tx>
            <c:strRef>
              <c:f>'BICS Price Rises'!$Q$5</c:f>
              <c:strCache>
                <c:ptCount val="1"/>
                <c:pt idx="0">
                  <c:v>Had to absorb costs</c:v>
                </c:pt>
              </c:strCache>
            </c:strRef>
          </c:tx>
          <c:spPr>
            <a:solidFill>
              <a:schemeClr val="accent2"/>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Rises'!$Q$6:$Q$18</c:f>
              <c:numCache>
                <c:formatCode>#,##0</c:formatCode>
                <c:ptCount val="13"/>
                <c:pt idx="0">
                  <c:v>139.81</c:v>
                </c:pt>
                <c:pt idx="1">
                  <c:v>0</c:v>
                </c:pt>
                <c:pt idx="2">
                  <c:v>394.83</c:v>
                </c:pt>
                <c:pt idx="3">
                  <c:v>401.47500000000002</c:v>
                </c:pt>
                <c:pt idx="4">
                  <c:v>46.25</c:v>
                </c:pt>
                <c:pt idx="5">
                  <c:v>157.08000000000001</c:v>
                </c:pt>
                <c:pt idx="6">
                  <c:v>114.245</c:v>
                </c:pt>
                <c:pt idx="7">
                  <c:v>126.16999999999999</c:v>
                </c:pt>
                <c:pt idx="8">
                  <c:v>291.45</c:v>
                </c:pt>
                <c:pt idx="9">
                  <c:v>173.65</c:v>
                </c:pt>
                <c:pt idx="10">
                  <c:v>29.43</c:v>
                </c:pt>
                <c:pt idx="11">
                  <c:v>82.16</c:v>
                </c:pt>
                <c:pt idx="12">
                  <c:v>48.1</c:v>
                </c:pt>
              </c:numCache>
            </c:numRef>
          </c:val>
          <c:extLst>
            <c:ext xmlns:c16="http://schemas.microsoft.com/office/drawing/2014/chart" uri="{C3380CC4-5D6E-409C-BE32-E72D297353CC}">
              <c16:uniqueId val="{00000001-2D98-4002-81C8-61D7B35658A5}"/>
            </c:ext>
          </c:extLst>
        </c:ser>
        <c:ser>
          <c:idx val="2"/>
          <c:order val="2"/>
          <c:tx>
            <c:strRef>
              <c:f>'BICS Price Rises'!$R$5</c:f>
              <c:strCache>
                <c:ptCount val="1"/>
                <c:pt idx="0">
                  <c:v>Had to access more financial support</c:v>
                </c:pt>
              </c:strCache>
            </c:strRef>
          </c:tx>
          <c:spPr>
            <a:solidFill>
              <a:schemeClr val="accent3"/>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Rises'!$R$6:$R$18</c:f>
              <c:numCache>
                <c:formatCode>#,##0</c:formatCode>
                <c:ptCount val="13"/>
                <c:pt idx="0">
                  <c:v>4.96</c:v>
                </c:pt>
                <c:pt idx="1">
                  <c:v>0</c:v>
                </c:pt>
                <c:pt idx="2">
                  <c:v>37.450000000000003</c:v>
                </c:pt>
                <c:pt idx="3">
                  <c:v>50.085000000000001</c:v>
                </c:pt>
                <c:pt idx="4">
                  <c:v>6.29</c:v>
                </c:pt>
                <c:pt idx="5">
                  <c:v>24.919999999999998</c:v>
                </c:pt>
                <c:pt idx="6">
                  <c:v>18.98</c:v>
                </c:pt>
                <c:pt idx="7">
                  <c:v>0</c:v>
                </c:pt>
                <c:pt idx="8">
                  <c:v>21.105</c:v>
                </c:pt>
                <c:pt idx="9">
                  <c:v>11.5</c:v>
                </c:pt>
                <c:pt idx="10">
                  <c:v>0</c:v>
                </c:pt>
                <c:pt idx="11">
                  <c:v>15.86</c:v>
                </c:pt>
                <c:pt idx="12">
                  <c:v>1.3</c:v>
                </c:pt>
              </c:numCache>
            </c:numRef>
          </c:val>
          <c:extLst>
            <c:ext xmlns:c16="http://schemas.microsoft.com/office/drawing/2014/chart" uri="{C3380CC4-5D6E-409C-BE32-E72D297353CC}">
              <c16:uniqueId val="{00000002-2D98-4002-81C8-61D7B35658A5}"/>
            </c:ext>
          </c:extLst>
        </c:ser>
        <c:ser>
          <c:idx val="3"/>
          <c:order val="3"/>
          <c:tx>
            <c:strRef>
              <c:f>'BICS Price Rises'!$S$5</c:f>
              <c:strCache>
                <c:ptCount val="1"/>
                <c:pt idx="0">
                  <c:v>Had to change suppliers</c:v>
                </c:pt>
              </c:strCache>
            </c:strRef>
          </c:tx>
          <c:spPr>
            <a:solidFill>
              <a:schemeClr val="accent4"/>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Rises'!$S$6:$S$18</c:f>
              <c:numCache>
                <c:formatCode>#,##0</c:formatCode>
                <c:ptCount val="13"/>
                <c:pt idx="0">
                  <c:v>37.82</c:v>
                </c:pt>
                <c:pt idx="1">
                  <c:v>0</c:v>
                </c:pt>
                <c:pt idx="2">
                  <c:v>110.21</c:v>
                </c:pt>
                <c:pt idx="3">
                  <c:v>99.375</c:v>
                </c:pt>
                <c:pt idx="4">
                  <c:v>4.0699999999999994</c:v>
                </c:pt>
                <c:pt idx="5">
                  <c:v>57.959999999999994</c:v>
                </c:pt>
                <c:pt idx="6">
                  <c:v>8.3949999999999996</c:v>
                </c:pt>
                <c:pt idx="7">
                  <c:v>0</c:v>
                </c:pt>
                <c:pt idx="8">
                  <c:v>52.26</c:v>
                </c:pt>
                <c:pt idx="9">
                  <c:v>51.174999999999997</c:v>
                </c:pt>
                <c:pt idx="10">
                  <c:v>0</c:v>
                </c:pt>
                <c:pt idx="11">
                  <c:v>24.7</c:v>
                </c:pt>
                <c:pt idx="12">
                  <c:v>1.95</c:v>
                </c:pt>
              </c:numCache>
            </c:numRef>
          </c:val>
          <c:extLst>
            <c:ext xmlns:c16="http://schemas.microsoft.com/office/drawing/2014/chart" uri="{C3380CC4-5D6E-409C-BE32-E72D297353CC}">
              <c16:uniqueId val="{00000003-2D98-4002-81C8-61D7B35658A5}"/>
            </c:ext>
          </c:extLst>
        </c:ser>
        <c:ser>
          <c:idx val="4"/>
          <c:order val="4"/>
          <c:tx>
            <c:strRef>
              <c:f>'BICS Price Rises'!$T$5</c:f>
              <c:strCache>
                <c:ptCount val="1"/>
                <c:pt idx="0">
                  <c:v>Had to make redundancies</c:v>
                </c:pt>
              </c:strCache>
            </c:strRef>
          </c:tx>
          <c:spPr>
            <a:solidFill>
              <a:schemeClr val="accent5"/>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Rises'!$T$6:$T$18</c:f>
              <c:numCache>
                <c:formatCode>#,##0</c:formatCode>
                <c:ptCount val="13"/>
                <c:pt idx="0">
                  <c:v>4.96</c:v>
                </c:pt>
                <c:pt idx="1">
                  <c:v>0</c:v>
                </c:pt>
                <c:pt idx="2">
                  <c:v>10.700000000000001</c:v>
                </c:pt>
                <c:pt idx="3">
                  <c:v>0</c:v>
                </c:pt>
                <c:pt idx="4">
                  <c:v>0</c:v>
                </c:pt>
                <c:pt idx="5">
                  <c:v>8.68</c:v>
                </c:pt>
                <c:pt idx="6">
                  <c:v>6.5699999999999994</c:v>
                </c:pt>
                <c:pt idx="7">
                  <c:v>12.09</c:v>
                </c:pt>
                <c:pt idx="8">
                  <c:v>22.11</c:v>
                </c:pt>
                <c:pt idx="9">
                  <c:v>10.35</c:v>
                </c:pt>
                <c:pt idx="10">
                  <c:v>5.67</c:v>
                </c:pt>
                <c:pt idx="11">
                  <c:v>0</c:v>
                </c:pt>
                <c:pt idx="12">
                  <c:v>0</c:v>
                </c:pt>
              </c:numCache>
            </c:numRef>
          </c:val>
          <c:extLst>
            <c:ext xmlns:c16="http://schemas.microsoft.com/office/drawing/2014/chart" uri="{C3380CC4-5D6E-409C-BE32-E72D297353CC}">
              <c16:uniqueId val="{00000004-2D98-4002-81C8-61D7B35658A5}"/>
            </c:ext>
          </c:extLst>
        </c:ser>
        <c:ser>
          <c:idx val="5"/>
          <c:order val="5"/>
          <c:tx>
            <c:strRef>
              <c:f>'BICS Price Rises'!$U$5</c:f>
              <c:strCache>
                <c:ptCount val="1"/>
                <c:pt idx="0">
                  <c:v>Had to pass on price increases to customers</c:v>
                </c:pt>
              </c:strCache>
            </c:strRef>
          </c:tx>
          <c:spPr>
            <a:solidFill>
              <a:schemeClr val="accent6"/>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Rises'!$U$6:$U$18</c:f>
              <c:numCache>
                <c:formatCode>#,##0</c:formatCode>
                <c:ptCount val="13"/>
                <c:pt idx="0">
                  <c:v>97.65</c:v>
                </c:pt>
                <c:pt idx="1">
                  <c:v>0</c:v>
                </c:pt>
                <c:pt idx="2">
                  <c:v>347.75</c:v>
                </c:pt>
                <c:pt idx="3">
                  <c:v>233.73</c:v>
                </c:pt>
                <c:pt idx="4">
                  <c:v>19.239999999999998</c:v>
                </c:pt>
                <c:pt idx="5">
                  <c:v>89.88</c:v>
                </c:pt>
                <c:pt idx="6">
                  <c:v>29.93</c:v>
                </c:pt>
                <c:pt idx="7">
                  <c:v>34.72</c:v>
                </c:pt>
                <c:pt idx="8">
                  <c:v>142.70999999999998</c:v>
                </c:pt>
                <c:pt idx="9">
                  <c:v>67.275000000000006</c:v>
                </c:pt>
                <c:pt idx="10">
                  <c:v>18.45</c:v>
                </c:pt>
                <c:pt idx="11">
                  <c:v>47.58</c:v>
                </c:pt>
                <c:pt idx="12">
                  <c:v>6.24</c:v>
                </c:pt>
              </c:numCache>
            </c:numRef>
          </c:val>
          <c:extLst>
            <c:ext xmlns:c16="http://schemas.microsoft.com/office/drawing/2014/chart" uri="{C3380CC4-5D6E-409C-BE32-E72D297353CC}">
              <c16:uniqueId val="{00000006-2D98-4002-81C8-61D7B35658A5}"/>
            </c:ext>
          </c:extLst>
        </c:ser>
        <c:ser>
          <c:idx val="6"/>
          <c:order val="6"/>
          <c:tx>
            <c:strRef>
              <c:f>'BICS Price Rises'!$V$5</c:f>
              <c:strCache>
                <c:ptCount val="1"/>
                <c:pt idx="0">
                  <c:v>Had to reduce staff work hours</c:v>
                </c:pt>
              </c:strCache>
            </c:strRef>
          </c:tx>
          <c:spPr>
            <a:solidFill>
              <a:schemeClr val="accent1">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Rises'!$V$6:$V$18</c:f>
              <c:numCache>
                <c:formatCode>#,##0</c:formatCode>
                <c:ptCount val="13"/>
                <c:pt idx="0">
                  <c:v>7.13</c:v>
                </c:pt>
                <c:pt idx="1">
                  <c:v>0</c:v>
                </c:pt>
                <c:pt idx="2">
                  <c:v>19.259999999999998</c:v>
                </c:pt>
                <c:pt idx="3">
                  <c:v>44.52</c:v>
                </c:pt>
                <c:pt idx="4">
                  <c:v>0</c:v>
                </c:pt>
                <c:pt idx="5">
                  <c:v>44.800000000000004</c:v>
                </c:pt>
                <c:pt idx="6">
                  <c:v>5.4749999999999996</c:v>
                </c:pt>
                <c:pt idx="7">
                  <c:v>11.78</c:v>
                </c:pt>
                <c:pt idx="8">
                  <c:v>17.085000000000001</c:v>
                </c:pt>
                <c:pt idx="9">
                  <c:v>35.65</c:v>
                </c:pt>
                <c:pt idx="10">
                  <c:v>0</c:v>
                </c:pt>
                <c:pt idx="11">
                  <c:v>26.779999999999998</c:v>
                </c:pt>
                <c:pt idx="12">
                  <c:v>1.3</c:v>
                </c:pt>
              </c:numCache>
            </c:numRef>
          </c:val>
          <c:extLst>
            <c:ext xmlns:c16="http://schemas.microsoft.com/office/drawing/2014/chart" uri="{C3380CC4-5D6E-409C-BE32-E72D297353CC}">
              <c16:uniqueId val="{00000007-2D98-4002-81C8-61D7B35658A5}"/>
            </c:ext>
          </c:extLst>
        </c:ser>
        <c:ser>
          <c:idx val="7"/>
          <c:order val="7"/>
          <c:tx>
            <c:strRef>
              <c:f>'BICS Price Rises'!$W$5</c:f>
              <c:strCache>
                <c:ptCount val="1"/>
                <c:pt idx="0">
                  <c:v>Unable to maintain workspaces</c:v>
                </c:pt>
              </c:strCache>
            </c:strRef>
          </c:tx>
          <c:spPr>
            <a:solidFill>
              <a:schemeClr val="accent2">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Rises'!$W$6:$W$18</c:f>
              <c:numCache>
                <c:formatCode>#,##0</c:formatCode>
                <c:ptCount val="13"/>
                <c:pt idx="0">
                  <c:v>0</c:v>
                </c:pt>
                <c:pt idx="1">
                  <c:v>0</c:v>
                </c:pt>
                <c:pt idx="2">
                  <c:v>0</c:v>
                </c:pt>
                <c:pt idx="3">
                  <c:v>18.285</c:v>
                </c:pt>
                <c:pt idx="4">
                  <c:v>0</c:v>
                </c:pt>
                <c:pt idx="5">
                  <c:v>7</c:v>
                </c:pt>
                <c:pt idx="6">
                  <c:v>6.2050000000000001</c:v>
                </c:pt>
                <c:pt idx="7">
                  <c:v>0</c:v>
                </c:pt>
                <c:pt idx="8">
                  <c:v>24.12</c:v>
                </c:pt>
                <c:pt idx="9">
                  <c:v>21.849999999999998</c:v>
                </c:pt>
                <c:pt idx="10">
                  <c:v>0</c:v>
                </c:pt>
                <c:pt idx="11">
                  <c:v>0</c:v>
                </c:pt>
                <c:pt idx="12">
                  <c:v>0</c:v>
                </c:pt>
              </c:numCache>
            </c:numRef>
          </c:val>
          <c:extLst>
            <c:ext xmlns:c16="http://schemas.microsoft.com/office/drawing/2014/chart" uri="{C3380CC4-5D6E-409C-BE32-E72D297353CC}">
              <c16:uniqueId val="{00000008-2D98-4002-81C8-61D7B35658A5}"/>
            </c:ext>
          </c:extLst>
        </c:ser>
        <c:ser>
          <c:idx val="8"/>
          <c:order val="8"/>
          <c:tx>
            <c:strRef>
              <c:f>'BICS Price Rises'!$X$5</c:f>
              <c:strCache>
                <c:ptCount val="1"/>
                <c:pt idx="0">
                  <c:v>Other</c:v>
                </c:pt>
              </c:strCache>
            </c:strRef>
          </c:tx>
          <c:spPr>
            <a:solidFill>
              <a:schemeClr val="accent3">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Rises'!$X$6:$X$18</c:f>
              <c:numCache>
                <c:formatCode>#,##0</c:formatCode>
                <c:ptCount val="13"/>
                <c:pt idx="0">
                  <c:v>3.4099999999999997</c:v>
                </c:pt>
                <c:pt idx="1">
                  <c:v>0</c:v>
                </c:pt>
                <c:pt idx="2">
                  <c:v>0</c:v>
                </c:pt>
                <c:pt idx="3">
                  <c:v>0</c:v>
                </c:pt>
                <c:pt idx="4">
                  <c:v>0</c:v>
                </c:pt>
                <c:pt idx="5">
                  <c:v>0</c:v>
                </c:pt>
                <c:pt idx="6">
                  <c:v>8.0299999999999994</c:v>
                </c:pt>
                <c:pt idx="7">
                  <c:v>0</c:v>
                </c:pt>
                <c:pt idx="8">
                  <c:v>0</c:v>
                </c:pt>
                <c:pt idx="9">
                  <c:v>5.75</c:v>
                </c:pt>
                <c:pt idx="10">
                  <c:v>0</c:v>
                </c:pt>
                <c:pt idx="11">
                  <c:v>0</c:v>
                </c:pt>
                <c:pt idx="12">
                  <c:v>2.86</c:v>
                </c:pt>
              </c:numCache>
            </c:numRef>
          </c:val>
          <c:extLst>
            <c:ext xmlns:c16="http://schemas.microsoft.com/office/drawing/2014/chart" uri="{C3380CC4-5D6E-409C-BE32-E72D297353CC}">
              <c16:uniqueId val="{00000009-2D98-4002-81C8-61D7B35658A5}"/>
            </c:ext>
          </c:extLst>
        </c:ser>
        <c:ser>
          <c:idx val="9"/>
          <c:order val="9"/>
          <c:tx>
            <c:strRef>
              <c:f>'BICS Price Rises'!$Y$5</c:f>
              <c:strCache>
                <c:ptCount val="1"/>
                <c:pt idx="0">
                  <c:v>The business has not been affected by price rises</c:v>
                </c:pt>
              </c:strCache>
            </c:strRef>
          </c:tx>
          <c:spPr>
            <a:solidFill>
              <a:schemeClr val="accent4">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Rises'!$Y$6:$Y$18</c:f>
              <c:numCache>
                <c:formatCode>#,##0</c:formatCode>
                <c:ptCount val="13"/>
                <c:pt idx="0">
                  <c:v>74.709999999999994</c:v>
                </c:pt>
                <c:pt idx="1">
                  <c:v>0</c:v>
                </c:pt>
                <c:pt idx="2">
                  <c:v>256.8</c:v>
                </c:pt>
                <c:pt idx="3">
                  <c:v>180.465</c:v>
                </c:pt>
                <c:pt idx="4">
                  <c:v>103.78500000000001</c:v>
                </c:pt>
                <c:pt idx="5">
                  <c:v>38.080000000000005</c:v>
                </c:pt>
                <c:pt idx="6">
                  <c:v>160.965</c:v>
                </c:pt>
                <c:pt idx="7">
                  <c:v>137.33000000000001</c:v>
                </c:pt>
                <c:pt idx="8">
                  <c:v>496.46999999999997</c:v>
                </c:pt>
                <c:pt idx="9">
                  <c:v>223.67500000000001</c:v>
                </c:pt>
                <c:pt idx="10">
                  <c:v>46.26</c:v>
                </c:pt>
                <c:pt idx="11">
                  <c:v>89.699999999999989</c:v>
                </c:pt>
                <c:pt idx="12">
                  <c:v>36.14</c:v>
                </c:pt>
              </c:numCache>
            </c:numRef>
          </c:val>
          <c:extLst>
            <c:ext xmlns:c16="http://schemas.microsoft.com/office/drawing/2014/chart" uri="{C3380CC4-5D6E-409C-BE32-E72D297353CC}">
              <c16:uniqueId val="{0000000A-2D98-4002-81C8-61D7B35658A5}"/>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3.1716431709590098E-2"/>
          <c:y val="0.6380235728066681"/>
          <c:w val="0.94048072513720216"/>
          <c:h val="0.348332311218346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5.0063465520802757E-2"/>
          <c:w val="0.83151874258275082"/>
          <c:h val="0.63834048468606819"/>
        </c:manualLayout>
      </c:layout>
      <c:barChart>
        <c:barDir val="bar"/>
        <c:grouping val="stacked"/>
        <c:varyColors val="0"/>
        <c:ser>
          <c:idx val="0"/>
          <c:order val="0"/>
          <c:tx>
            <c:strRef>
              <c:f>'BICS Energy prices'!$K$5</c:f>
              <c:strCache>
                <c:ptCount val="1"/>
                <c:pt idx="0">
                  <c:v>Yes, production has been affected</c:v>
                </c:pt>
              </c:strCache>
            </c:strRef>
          </c:tx>
          <c:spPr>
            <a:solidFill>
              <a:schemeClr val="accent1"/>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prices'!$K$6:$K$18</c:f>
              <c:numCache>
                <c:formatCode>#,##0</c:formatCode>
                <c:ptCount val="13"/>
                <c:pt idx="0">
                  <c:v>29.14</c:v>
                </c:pt>
                <c:pt idx="1">
                  <c:v>0</c:v>
                </c:pt>
                <c:pt idx="2">
                  <c:v>27.82</c:v>
                </c:pt>
                <c:pt idx="3">
                  <c:v>57.239999999999995</c:v>
                </c:pt>
                <c:pt idx="4">
                  <c:v>3.7</c:v>
                </c:pt>
                <c:pt idx="5">
                  <c:v>33.6</c:v>
                </c:pt>
                <c:pt idx="6">
                  <c:v>8.3949999999999996</c:v>
                </c:pt>
                <c:pt idx="7">
                  <c:v>0</c:v>
                </c:pt>
                <c:pt idx="8">
                  <c:v>13.065</c:v>
                </c:pt>
                <c:pt idx="9">
                  <c:v>17.25</c:v>
                </c:pt>
                <c:pt idx="10">
                  <c:v>0</c:v>
                </c:pt>
                <c:pt idx="11">
                  <c:v>15.6</c:v>
                </c:pt>
                <c:pt idx="12">
                  <c:v>7.93</c:v>
                </c:pt>
              </c:numCache>
            </c:numRef>
          </c:val>
          <c:extLst>
            <c:ext xmlns:c16="http://schemas.microsoft.com/office/drawing/2014/chart" uri="{C3380CC4-5D6E-409C-BE32-E72D297353CC}">
              <c16:uniqueId val="{00000000-C1D6-4E1F-80DC-1C271CEC6EE6}"/>
            </c:ext>
          </c:extLst>
        </c:ser>
        <c:ser>
          <c:idx val="1"/>
          <c:order val="1"/>
          <c:tx>
            <c:strRef>
              <c:f>'BICS Energy prices'!$L$5</c:f>
              <c:strCache>
                <c:ptCount val="1"/>
                <c:pt idx="0">
                  <c:v>Yes, suppliers have been affected</c:v>
                </c:pt>
              </c:strCache>
            </c:strRef>
          </c:tx>
          <c:spPr>
            <a:solidFill>
              <a:schemeClr val="accent1"/>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prices'!$L$6:$L$18</c:f>
              <c:numCache>
                <c:formatCode>#,##0</c:formatCode>
                <c:ptCount val="13"/>
                <c:pt idx="0">
                  <c:v>28.52</c:v>
                </c:pt>
                <c:pt idx="1">
                  <c:v>0</c:v>
                </c:pt>
                <c:pt idx="2">
                  <c:v>110.21</c:v>
                </c:pt>
                <c:pt idx="3">
                  <c:v>111.30000000000001</c:v>
                </c:pt>
                <c:pt idx="4">
                  <c:v>12.395000000000001</c:v>
                </c:pt>
                <c:pt idx="5">
                  <c:v>48.44</c:v>
                </c:pt>
                <c:pt idx="6">
                  <c:v>15.694999999999999</c:v>
                </c:pt>
                <c:pt idx="7">
                  <c:v>10.540000000000001</c:v>
                </c:pt>
                <c:pt idx="8">
                  <c:v>30.15</c:v>
                </c:pt>
                <c:pt idx="9">
                  <c:v>53.475000000000001</c:v>
                </c:pt>
                <c:pt idx="10">
                  <c:v>19.53</c:v>
                </c:pt>
                <c:pt idx="11">
                  <c:v>14.56</c:v>
                </c:pt>
                <c:pt idx="12">
                  <c:v>11.44</c:v>
                </c:pt>
              </c:numCache>
            </c:numRef>
          </c:val>
          <c:extLst>
            <c:ext xmlns:c16="http://schemas.microsoft.com/office/drawing/2014/chart" uri="{C3380CC4-5D6E-409C-BE32-E72D297353CC}">
              <c16:uniqueId val="{00000001-C1D6-4E1F-80DC-1C271CEC6EE6}"/>
            </c:ext>
          </c:extLst>
        </c:ser>
        <c:ser>
          <c:idx val="2"/>
          <c:order val="2"/>
          <c:tx>
            <c:strRef>
              <c:f>'BICS Energy prices'!$M$5</c:f>
              <c:strCache>
                <c:ptCount val="1"/>
                <c:pt idx="0">
                  <c:v>Yes, both production and suppliers have been affected</c:v>
                </c:pt>
              </c:strCache>
            </c:strRef>
          </c:tx>
          <c:spPr>
            <a:solidFill>
              <a:schemeClr val="accent2"/>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prices'!$M$6:$M$18</c:f>
              <c:numCache>
                <c:formatCode>#,##0</c:formatCode>
                <c:ptCount val="13"/>
                <c:pt idx="0">
                  <c:v>75.95</c:v>
                </c:pt>
                <c:pt idx="1">
                  <c:v>0</c:v>
                </c:pt>
                <c:pt idx="2">
                  <c:v>108.07000000000001</c:v>
                </c:pt>
                <c:pt idx="3">
                  <c:v>102.55500000000001</c:v>
                </c:pt>
                <c:pt idx="4">
                  <c:v>11.654999999999999</c:v>
                </c:pt>
                <c:pt idx="5">
                  <c:v>73.08</c:v>
                </c:pt>
                <c:pt idx="6">
                  <c:v>19.71</c:v>
                </c:pt>
                <c:pt idx="7">
                  <c:v>41.54</c:v>
                </c:pt>
                <c:pt idx="8">
                  <c:v>72.36</c:v>
                </c:pt>
                <c:pt idx="9">
                  <c:v>53.475000000000001</c:v>
                </c:pt>
                <c:pt idx="10">
                  <c:v>7.11</c:v>
                </c:pt>
                <c:pt idx="11">
                  <c:v>24.7</c:v>
                </c:pt>
                <c:pt idx="12">
                  <c:v>6.37</c:v>
                </c:pt>
              </c:numCache>
            </c:numRef>
          </c:val>
          <c:extLst>
            <c:ext xmlns:c16="http://schemas.microsoft.com/office/drawing/2014/chart" uri="{C3380CC4-5D6E-409C-BE32-E72D297353CC}">
              <c16:uniqueId val="{00000002-C1D6-4E1F-80DC-1C271CEC6EE6}"/>
            </c:ext>
          </c:extLst>
        </c:ser>
        <c:ser>
          <c:idx val="3"/>
          <c:order val="3"/>
          <c:tx>
            <c:strRef>
              <c:f>'BICS Energy prices'!$N$5</c:f>
              <c:strCache>
                <c:ptCount val="1"/>
                <c:pt idx="0">
                  <c:v>No, the business has not been affected</c:v>
                </c:pt>
              </c:strCache>
            </c:strRef>
          </c:tx>
          <c:spPr>
            <a:solidFill>
              <a:schemeClr val="accent3"/>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prices'!$N$6:$N$18</c:f>
              <c:numCache>
                <c:formatCode>#,##0</c:formatCode>
                <c:ptCount val="13"/>
                <c:pt idx="0">
                  <c:v>79.36</c:v>
                </c:pt>
                <c:pt idx="1">
                  <c:v>0</c:v>
                </c:pt>
                <c:pt idx="2">
                  <c:v>338.12</c:v>
                </c:pt>
                <c:pt idx="3">
                  <c:v>281.43</c:v>
                </c:pt>
                <c:pt idx="4">
                  <c:v>46.99</c:v>
                </c:pt>
                <c:pt idx="5">
                  <c:v>60.199999999999996</c:v>
                </c:pt>
                <c:pt idx="6">
                  <c:v>174.10499999999999</c:v>
                </c:pt>
                <c:pt idx="7">
                  <c:v>105.09</c:v>
                </c:pt>
                <c:pt idx="8">
                  <c:v>418.08</c:v>
                </c:pt>
                <c:pt idx="9">
                  <c:v>200.1</c:v>
                </c:pt>
                <c:pt idx="10">
                  <c:v>19.71</c:v>
                </c:pt>
                <c:pt idx="11">
                  <c:v>113.1</c:v>
                </c:pt>
                <c:pt idx="12">
                  <c:v>35.230000000000004</c:v>
                </c:pt>
              </c:numCache>
            </c:numRef>
          </c:val>
          <c:extLst>
            <c:ext xmlns:c16="http://schemas.microsoft.com/office/drawing/2014/chart" uri="{C3380CC4-5D6E-409C-BE32-E72D297353CC}">
              <c16:uniqueId val="{00000003-C1D6-4E1F-80DC-1C271CEC6EE6}"/>
            </c:ext>
          </c:extLst>
        </c:ser>
        <c:ser>
          <c:idx val="4"/>
          <c:order val="4"/>
          <c:tx>
            <c:strRef>
              <c:f>'BICS Energy prices'!$O$5</c:f>
              <c:strCache>
                <c:ptCount val="1"/>
                <c:pt idx="0">
                  <c:v>Not sure</c:v>
                </c:pt>
              </c:strCache>
            </c:strRef>
          </c:tx>
          <c:spPr>
            <a:solidFill>
              <a:schemeClr val="accent4"/>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prices'!$O$6:$O$18</c:f>
              <c:numCache>
                <c:formatCode>#,##0</c:formatCode>
                <c:ptCount val="13"/>
                <c:pt idx="0">
                  <c:v>43.400000000000006</c:v>
                </c:pt>
                <c:pt idx="1">
                  <c:v>0</c:v>
                </c:pt>
                <c:pt idx="2">
                  <c:v>141.24</c:v>
                </c:pt>
                <c:pt idx="3">
                  <c:v>124.815</c:v>
                </c:pt>
                <c:pt idx="4">
                  <c:v>6.8449999999999998</c:v>
                </c:pt>
                <c:pt idx="5">
                  <c:v>37.800000000000004</c:v>
                </c:pt>
                <c:pt idx="6">
                  <c:v>44.164999999999999</c:v>
                </c:pt>
                <c:pt idx="7">
                  <c:v>53.629999999999995</c:v>
                </c:pt>
                <c:pt idx="8">
                  <c:v>122.61</c:v>
                </c:pt>
                <c:pt idx="9">
                  <c:v>73.600000000000009</c:v>
                </c:pt>
                <c:pt idx="10">
                  <c:v>7.2</c:v>
                </c:pt>
                <c:pt idx="11">
                  <c:v>32.24</c:v>
                </c:pt>
                <c:pt idx="12">
                  <c:v>34.97</c:v>
                </c:pt>
              </c:numCache>
            </c:numRef>
          </c:val>
          <c:extLst>
            <c:ext xmlns:c16="http://schemas.microsoft.com/office/drawing/2014/chart" uri="{C3380CC4-5D6E-409C-BE32-E72D297353CC}">
              <c16:uniqueId val="{00000005-C1D6-4E1F-80DC-1C271CEC6EE6}"/>
            </c:ext>
          </c:extLst>
        </c:ser>
        <c:ser>
          <c:idx val="5"/>
          <c:order val="5"/>
          <c:tx>
            <c:strRef>
              <c:f>'BICS Energy prices'!$P$5</c:f>
              <c:strCache>
                <c:ptCount val="1"/>
                <c:pt idx="0">
                  <c:v>Not applicable</c:v>
                </c:pt>
              </c:strCache>
            </c:strRef>
          </c:tx>
          <c:spPr>
            <a:solidFill>
              <a:schemeClr val="accent6"/>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prices'!$P$6:$P$18</c:f>
              <c:numCache>
                <c:formatCode>#,##0</c:formatCode>
                <c:ptCount val="13"/>
                <c:pt idx="0">
                  <c:v>53.319999999999993</c:v>
                </c:pt>
                <c:pt idx="1">
                  <c:v>0</c:v>
                </c:pt>
                <c:pt idx="2">
                  <c:v>343.47</c:v>
                </c:pt>
                <c:pt idx="3">
                  <c:v>117.66</c:v>
                </c:pt>
                <c:pt idx="4">
                  <c:v>103.23</c:v>
                </c:pt>
                <c:pt idx="5">
                  <c:v>26.32</c:v>
                </c:pt>
                <c:pt idx="6">
                  <c:v>102.92999999999999</c:v>
                </c:pt>
                <c:pt idx="7">
                  <c:v>98.89</c:v>
                </c:pt>
                <c:pt idx="8">
                  <c:v>348.73499999999996</c:v>
                </c:pt>
                <c:pt idx="9">
                  <c:v>176.52500000000001</c:v>
                </c:pt>
                <c:pt idx="10">
                  <c:v>36.090000000000003</c:v>
                </c:pt>
                <c:pt idx="11">
                  <c:v>59.54</c:v>
                </c:pt>
                <c:pt idx="12">
                  <c:v>34.06</c:v>
                </c:pt>
              </c:numCache>
            </c:numRef>
          </c:val>
          <c:extLst>
            <c:ext xmlns:c16="http://schemas.microsoft.com/office/drawing/2014/chart" uri="{C3380CC4-5D6E-409C-BE32-E72D297353CC}">
              <c16:uniqueId val="{00000006-C1D6-4E1F-80DC-1C271CEC6EE6}"/>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7.5779517041872954E-2"/>
          <c:y val="0.71646156085173862"/>
          <c:w val="0.87373616971911661"/>
          <c:h val="0.28353843914826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(2)'!$H$304</c:f>
          <c:strCache>
            <c:ptCount val="1"/>
            <c:pt idx="0">
              <c:v>Affected by increased energy prices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61491889551434"/>
          <c:y val="0.27358063244927244"/>
          <c:w val="0.78975671194376829"/>
          <c:h val="0.63879607117099035"/>
        </c:manualLayout>
      </c:layout>
      <c:lineChart>
        <c:grouping val="standard"/>
        <c:varyColors val="0"/>
        <c:ser>
          <c:idx val="0"/>
          <c:order val="0"/>
          <c:tx>
            <c:strRef>
              <c:f>'BICS waves (2)'!$J$305</c:f>
              <c:strCache>
                <c:ptCount val="1"/>
                <c:pt idx="0">
                  <c:v>Production has been affected</c:v>
                </c:pt>
              </c:strCache>
            </c:strRef>
          </c:tx>
          <c:spPr>
            <a:ln w="28575" cap="rnd">
              <a:solidFill>
                <a:schemeClr val="accent4">
                  <a:tint val="58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(2)'!$B$306:$B$329</c:f>
              <c:strCache>
                <c:ptCount val="23"/>
                <c:pt idx="0">
                  <c:v>7-20 March 2022</c:v>
                </c:pt>
                <c:pt idx="22">
                  <c:v>27 Nov - 10 Dec 2023</c:v>
                </c:pt>
              </c:strCache>
            </c:strRef>
          </c:cat>
          <c:val>
            <c:numRef>
              <c:f>'BICS waves (2)'!$J$306:$J$329</c:f>
              <c:numCache>
                <c:formatCode>#,##0</c:formatCode>
                <c:ptCount val="24"/>
                <c:pt idx="0">
                  <c:v>382.61499999999995</c:v>
                </c:pt>
                <c:pt idx="1">
                  <c:v>369.64500000000004</c:v>
                </c:pt>
                <c:pt idx="2">
                  <c:v>382.61499999999995</c:v>
                </c:pt>
                <c:pt idx="3">
                  <c:v>395.58499999999998</c:v>
                </c:pt>
                <c:pt idx="4">
                  <c:v>382.61499999999995</c:v>
                </c:pt>
                <c:pt idx="5">
                  <c:v>337.21999999999997</c:v>
                </c:pt>
                <c:pt idx="6">
                  <c:v>343.70499999999998</c:v>
                </c:pt>
                <c:pt idx="7">
                  <c:v>272.37</c:v>
                </c:pt>
                <c:pt idx="8">
                  <c:v>226.97500000000002</c:v>
                </c:pt>
                <c:pt idx="9">
                  <c:v>278.85499999999996</c:v>
                </c:pt>
                <c:pt idx="10">
                  <c:v>324.25</c:v>
                </c:pt>
                <c:pt idx="11">
                  <c:v>344.25</c:v>
                </c:pt>
                <c:pt idx="12">
                  <c:v>408</c:v>
                </c:pt>
                <c:pt idx="13">
                  <c:v>401.625</c:v>
                </c:pt>
                <c:pt idx="14">
                  <c:v>427.125</c:v>
                </c:pt>
                <c:pt idx="15">
                  <c:v>369.75</c:v>
                </c:pt>
                <c:pt idx="16">
                  <c:v>376.125</c:v>
                </c:pt>
                <c:pt idx="17">
                  <c:v>357</c:v>
                </c:pt>
                <c:pt idx="18">
                  <c:v>280.5</c:v>
                </c:pt>
                <c:pt idx="19">
                  <c:v>293.25</c:v>
                </c:pt>
                <c:pt idx="20">
                  <c:v>299.625</c:v>
                </c:pt>
                <c:pt idx="21">
                  <c:v>293.25</c:v>
                </c:pt>
                <c:pt idx="22">
                  <c:v>280.5</c:v>
                </c:pt>
              </c:numCache>
            </c:numRef>
          </c:val>
          <c:smooth val="0"/>
          <c:extLst>
            <c:ext xmlns:c16="http://schemas.microsoft.com/office/drawing/2014/chart" uri="{C3380CC4-5D6E-409C-BE32-E72D297353CC}">
              <c16:uniqueId val="{00000000-8572-43B9-9ADD-6F35119160B9}"/>
            </c:ext>
          </c:extLst>
        </c:ser>
        <c:ser>
          <c:idx val="1"/>
          <c:order val="1"/>
          <c:tx>
            <c:strRef>
              <c:f>'BICS waves (2)'!$K$305</c:f>
              <c:strCache>
                <c:ptCount val="1"/>
                <c:pt idx="0">
                  <c:v>Suppliers have been affected</c:v>
                </c:pt>
              </c:strCache>
            </c:strRef>
          </c:tx>
          <c:spPr>
            <a:ln w="28575" cap="rnd">
              <a:solidFill>
                <a:schemeClr val="accent4">
                  <a:tint val="86000"/>
                </a:schemeClr>
              </a:solidFill>
              <a:round/>
            </a:ln>
            <a:effectLst/>
          </c:spPr>
          <c:marker>
            <c:symbol val="x"/>
            <c:size val="5"/>
            <c:spPr>
              <a:noFill/>
              <a:ln w="9525">
                <a:solidFill>
                  <a:schemeClr val="accent4"/>
                </a:solidFill>
              </a:ln>
              <a:effectLst/>
            </c:spPr>
          </c:marker>
          <c:cat>
            <c:strRef>
              <c:f>'BICS waves (2)'!$B$306:$B$329</c:f>
              <c:strCache>
                <c:ptCount val="23"/>
                <c:pt idx="0">
                  <c:v>7-20 March 2022</c:v>
                </c:pt>
                <c:pt idx="22">
                  <c:v>27 Nov - 10 Dec 2023</c:v>
                </c:pt>
              </c:strCache>
            </c:strRef>
          </c:cat>
          <c:val>
            <c:numRef>
              <c:f>'BICS waves (2)'!$K$306:$K$329</c:f>
              <c:numCache>
                <c:formatCode>#,##0</c:formatCode>
                <c:ptCount val="24"/>
                <c:pt idx="0">
                  <c:v>557.70999999999992</c:v>
                </c:pt>
                <c:pt idx="1">
                  <c:v>648.5</c:v>
                </c:pt>
                <c:pt idx="2">
                  <c:v>726.32</c:v>
                </c:pt>
                <c:pt idx="3">
                  <c:v>830.08</c:v>
                </c:pt>
                <c:pt idx="4">
                  <c:v>907.90000000000009</c:v>
                </c:pt>
                <c:pt idx="5">
                  <c:v>875.47500000000002</c:v>
                </c:pt>
                <c:pt idx="6">
                  <c:v>674.43999999999994</c:v>
                </c:pt>
                <c:pt idx="7">
                  <c:v>901.41500000000008</c:v>
                </c:pt>
                <c:pt idx="8">
                  <c:v>797.65499999999997</c:v>
                </c:pt>
                <c:pt idx="9">
                  <c:v>719.83500000000004</c:v>
                </c:pt>
                <c:pt idx="10">
                  <c:v>791.17</c:v>
                </c:pt>
                <c:pt idx="11">
                  <c:v>847.875</c:v>
                </c:pt>
                <c:pt idx="12">
                  <c:v>765</c:v>
                </c:pt>
                <c:pt idx="13">
                  <c:v>758.625</c:v>
                </c:pt>
                <c:pt idx="14">
                  <c:v>656.625</c:v>
                </c:pt>
                <c:pt idx="15">
                  <c:v>771.375</c:v>
                </c:pt>
                <c:pt idx="16">
                  <c:v>752.25</c:v>
                </c:pt>
                <c:pt idx="17">
                  <c:v>669.375</c:v>
                </c:pt>
                <c:pt idx="18">
                  <c:v>631.125</c:v>
                </c:pt>
                <c:pt idx="19">
                  <c:v>592.875</c:v>
                </c:pt>
                <c:pt idx="20">
                  <c:v>548.25</c:v>
                </c:pt>
                <c:pt idx="21">
                  <c:v>541.875</c:v>
                </c:pt>
                <c:pt idx="22">
                  <c:v>573.75</c:v>
                </c:pt>
              </c:numCache>
            </c:numRef>
          </c:val>
          <c:smooth val="0"/>
          <c:extLst>
            <c:ext xmlns:c16="http://schemas.microsoft.com/office/drawing/2014/chart" uri="{C3380CC4-5D6E-409C-BE32-E72D297353CC}">
              <c16:uniqueId val="{00000001-8572-43B9-9ADD-6F35119160B9}"/>
            </c:ext>
          </c:extLst>
        </c:ser>
        <c:ser>
          <c:idx val="2"/>
          <c:order val="2"/>
          <c:tx>
            <c:strRef>
              <c:f>'BICS waves (2)'!$L$305</c:f>
              <c:strCache>
                <c:ptCount val="1"/>
                <c:pt idx="0">
                  <c:v>Both production and suppliers have been affected</c:v>
                </c:pt>
              </c:strCache>
            </c:strRef>
          </c:tx>
          <c:spPr>
            <a:ln w="28575" cap="rnd">
              <a:solidFill>
                <a:schemeClr val="accent4">
                  <a:shade val="86000"/>
                </a:schemeClr>
              </a:solidFill>
              <a:round/>
            </a:ln>
            <a:effectLst/>
          </c:spPr>
          <c:marker>
            <c:symbol val="x"/>
            <c:size val="5"/>
            <c:spPr>
              <a:solidFill>
                <a:schemeClr val="accent4">
                  <a:shade val="65000"/>
                </a:schemeClr>
              </a:solidFill>
              <a:ln w="9525">
                <a:solidFill>
                  <a:schemeClr val="accent4">
                    <a:shade val="65000"/>
                  </a:schemeClr>
                </a:solidFill>
              </a:ln>
              <a:effectLst/>
            </c:spPr>
          </c:marker>
          <c:cat>
            <c:strRef>
              <c:f>'BICS waves (2)'!$B$306:$B$329</c:f>
              <c:strCache>
                <c:ptCount val="23"/>
                <c:pt idx="0">
                  <c:v>7-20 March 2022</c:v>
                </c:pt>
                <c:pt idx="22">
                  <c:v>27 Nov - 10 Dec 2023</c:v>
                </c:pt>
              </c:strCache>
            </c:strRef>
          </c:cat>
          <c:val>
            <c:numRef>
              <c:f>'BICS waves (2)'!$L$306:$L$329</c:f>
              <c:numCache>
                <c:formatCode>#,##0</c:formatCode>
                <c:ptCount val="24"/>
                <c:pt idx="0">
                  <c:v>700.38</c:v>
                </c:pt>
                <c:pt idx="1">
                  <c:v>881.96</c:v>
                </c:pt>
                <c:pt idx="2">
                  <c:v>920.86999999999989</c:v>
                </c:pt>
                <c:pt idx="3">
                  <c:v>927.3549999999999</c:v>
                </c:pt>
                <c:pt idx="4">
                  <c:v>972.75</c:v>
                </c:pt>
                <c:pt idx="5">
                  <c:v>1082.9950000000001</c:v>
                </c:pt>
                <c:pt idx="6">
                  <c:v>1115.4199999999998</c:v>
                </c:pt>
                <c:pt idx="7">
                  <c:v>1063.54</c:v>
                </c:pt>
                <c:pt idx="8">
                  <c:v>1037.5999999999999</c:v>
                </c:pt>
                <c:pt idx="9">
                  <c:v>998.68999999999994</c:v>
                </c:pt>
                <c:pt idx="10">
                  <c:v>1011.66</c:v>
                </c:pt>
                <c:pt idx="11">
                  <c:v>1013.625</c:v>
                </c:pt>
                <c:pt idx="12">
                  <c:v>1013.625</c:v>
                </c:pt>
                <c:pt idx="13">
                  <c:v>988.125</c:v>
                </c:pt>
                <c:pt idx="14">
                  <c:v>1007.25</c:v>
                </c:pt>
                <c:pt idx="15">
                  <c:v>994.5</c:v>
                </c:pt>
                <c:pt idx="16">
                  <c:v>949.875</c:v>
                </c:pt>
                <c:pt idx="17">
                  <c:v>790.5</c:v>
                </c:pt>
                <c:pt idx="18">
                  <c:v>892.50000000000011</c:v>
                </c:pt>
                <c:pt idx="19">
                  <c:v>816</c:v>
                </c:pt>
                <c:pt idx="20">
                  <c:v>822.375</c:v>
                </c:pt>
                <c:pt idx="21">
                  <c:v>777.75</c:v>
                </c:pt>
                <c:pt idx="22">
                  <c:v>739.5</c:v>
                </c:pt>
              </c:numCache>
            </c:numRef>
          </c:val>
          <c:smooth val="0"/>
          <c:extLst>
            <c:ext xmlns:c16="http://schemas.microsoft.com/office/drawing/2014/chart" uri="{C3380CC4-5D6E-409C-BE32-E72D297353CC}">
              <c16:uniqueId val="{00000002-8572-43B9-9ADD-6F35119160B9}"/>
            </c:ext>
          </c:extLst>
        </c:ser>
        <c:ser>
          <c:idx val="3"/>
          <c:order val="3"/>
          <c:tx>
            <c:strRef>
              <c:f>'BICS waves (2)'!$M$305</c:f>
              <c:strCache>
                <c:ptCount val="1"/>
                <c:pt idx="0">
                  <c:v>The business has not been affected</c:v>
                </c:pt>
              </c:strCache>
            </c:strRef>
          </c:tx>
          <c:spPr>
            <a:ln w="28575" cap="rnd">
              <a:solidFill>
                <a:srgbClr val="A23C33">
                  <a:lumMod val="50000"/>
                </a:srgbClr>
              </a:solidFill>
              <a:round/>
            </a:ln>
            <a:effectLst/>
          </c:spPr>
          <c:marker>
            <c:symbol val="circle"/>
            <c:size val="5"/>
            <c:spPr>
              <a:solidFill>
                <a:srgbClr val="A23C33">
                  <a:lumMod val="50000"/>
                </a:srgbClr>
              </a:solidFill>
              <a:ln w="9525">
                <a:solidFill>
                  <a:schemeClr val="accent4">
                    <a:shade val="58000"/>
                  </a:schemeClr>
                </a:solidFill>
              </a:ln>
              <a:effectLst/>
            </c:spPr>
          </c:marker>
          <c:cat>
            <c:strRef>
              <c:f>'BICS waves (2)'!$B$306:$B$329</c:f>
              <c:strCache>
                <c:ptCount val="23"/>
                <c:pt idx="0">
                  <c:v>7-20 March 2022</c:v>
                </c:pt>
                <c:pt idx="22">
                  <c:v>27 Nov - 10 Dec 2023</c:v>
                </c:pt>
              </c:strCache>
            </c:strRef>
          </c:cat>
          <c:val>
            <c:numRef>
              <c:f>'BICS waves (2)'!$M$306:$M$329</c:f>
              <c:numCache>
                <c:formatCode>#,##0</c:formatCode>
                <c:ptCount val="24"/>
                <c:pt idx="0">
                  <c:v>2075.1999999999998</c:v>
                </c:pt>
                <c:pt idx="1">
                  <c:v>1660.16</c:v>
                </c:pt>
                <c:pt idx="2">
                  <c:v>1562.885</c:v>
                </c:pt>
                <c:pt idx="3">
                  <c:v>1763.92</c:v>
                </c:pt>
                <c:pt idx="4">
                  <c:v>1627.7349999999999</c:v>
                </c:pt>
                <c:pt idx="5">
                  <c:v>1433.1849999999999</c:v>
                </c:pt>
                <c:pt idx="6">
                  <c:v>1608.28</c:v>
                </c:pt>
                <c:pt idx="7">
                  <c:v>1673.13</c:v>
                </c:pt>
                <c:pt idx="8">
                  <c:v>1627.7349999999999</c:v>
                </c:pt>
                <c:pt idx="9">
                  <c:v>1757.4350000000002</c:v>
                </c:pt>
                <c:pt idx="10">
                  <c:v>1718.5250000000001</c:v>
                </c:pt>
                <c:pt idx="11">
                  <c:v>1530</c:v>
                </c:pt>
                <c:pt idx="12">
                  <c:v>1581</c:v>
                </c:pt>
                <c:pt idx="13">
                  <c:v>1638.375</c:v>
                </c:pt>
                <c:pt idx="14">
                  <c:v>1619.25</c:v>
                </c:pt>
                <c:pt idx="15">
                  <c:v>1670.25</c:v>
                </c:pt>
                <c:pt idx="16">
                  <c:v>1823.2499999999998</c:v>
                </c:pt>
                <c:pt idx="17">
                  <c:v>1874.25</c:v>
                </c:pt>
                <c:pt idx="18">
                  <c:v>2040</c:v>
                </c:pt>
                <c:pt idx="19">
                  <c:v>2040</c:v>
                </c:pt>
                <c:pt idx="20">
                  <c:v>1957.125</c:v>
                </c:pt>
                <c:pt idx="21">
                  <c:v>2148.375</c:v>
                </c:pt>
                <c:pt idx="22">
                  <c:v>2193</c:v>
                </c:pt>
              </c:numCache>
            </c:numRef>
          </c:val>
          <c:smooth val="0"/>
          <c:extLst>
            <c:ext xmlns:c16="http://schemas.microsoft.com/office/drawing/2014/chart" uri="{C3380CC4-5D6E-409C-BE32-E72D297353CC}">
              <c16:uniqueId val="{00000003-8572-43B9-9ADD-6F35119160B9}"/>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2.9645370836773835E-2"/>
          <c:y val="0.10738432483474976"/>
          <c:w val="0.95311633566928733"/>
          <c:h val="0.169973455867591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Annual business births to deaths ratio</a:t>
            </a:r>
          </a:p>
        </c:rich>
      </c:tx>
      <c:layout>
        <c:manualLayout>
          <c:xMode val="edge"/>
          <c:yMode val="edge"/>
          <c:x val="0.24371698971373157"/>
          <c:y val="7.5188771178663913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931200772457"/>
          <c:y val="0.13262658227848101"/>
          <c:w val="0.85666842748562633"/>
          <c:h val="0.60829289732770753"/>
        </c:manualLayout>
      </c:layout>
      <c:lineChart>
        <c:grouping val="standard"/>
        <c:varyColors val="0"/>
        <c:ser>
          <c:idx val="0"/>
          <c:order val="0"/>
          <c:tx>
            <c:strRef>
              <c:f>'Indicators timeseries'!$A$267</c:f>
              <c:strCache>
                <c:ptCount val="1"/>
                <c:pt idx="0">
                  <c:v>United Kingdom</c:v>
                </c:pt>
              </c:strCache>
            </c:strRef>
          </c:tx>
          <c:spPr>
            <a:ln w="28575" cap="rnd">
              <a:solidFill>
                <a:schemeClr val="tx1"/>
              </a:solidFill>
              <a:prstDash val="sysDash"/>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timeseries'!$B$267:$H$267</c:f>
              <c:numCache>
                <c:formatCode>0.0</c:formatCode>
                <c:ptCount val="7"/>
                <c:pt idx="0">
                  <c:v>1.4777614631154397</c:v>
                </c:pt>
                <c:pt idx="1">
                  <c:v>1.0767687434002111</c:v>
                </c:pt>
                <c:pt idx="2">
                  <c:v>1.1755205260052264</c:v>
                </c:pt>
                <c:pt idx="3">
                  <c:v>1.1987841644837642</c:v>
                </c:pt>
                <c:pt idx="4">
                  <c:v>1.113071960961262</c:v>
                </c:pt>
                <c:pt idx="5">
                  <c:v>1.1118255265207631</c:v>
                </c:pt>
                <c:pt idx="6">
                  <c:v>0.97520912327419029</c:v>
                </c:pt>
              </c:numCache>
            </c:numRef>
          </c:val>
          <c:smooth val="0"/>
          <c:extLst>
            <c:ext xmlns:c16="http://schemas.microsoft.com/office/drawing/2014/chart" uri="{C3380CC4-5D6E-409C-BE32-E72D297353CC}">
              <c16:uniqueId val="{00000000-0C40-46A2-8374-BC54F1B40558}"/>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timeseries'!$B$18:$H$18</c:f>
              <c:numCache>
                <c:formatCode>0.0</c:formatCode>
                <c:ptCount val="7"/>
                <c:pt idx="0">
                  <c:v>1.4453781512605042</c:v>
                </c:pt>
                <c:pt idx="1">
                  <c:v>1.0145985401459854</c:v>
                </c:pt>
                <c:pt idx="2">
                  <c:v>1.4607843137254901</c:v>
                </c:pt>
                <c:pt idx="3">
                  <c:v>1.162962962962963</c:v>
                </c:pt>
                <c:pt idx="4">
                  <c:v>1.0606060606060606</c:v>
                </c:pt>
                <c:pt idx="5">
                  <c:v>0.88271604938271608</c:v>
                </c:pt>
                <c:pt idx="6">
                  <c:v>0.94890510948905105</c:v>
                </c:pt>
              </c:numCache>
            </c:numRef>
          </c:val>
          <c:smooth val="0"/>
          <c:extLst>
            <c:ext xmlns:c16="http://schemas.microsoft.com/office/drawing/2014/chart" uri="{C3380CC4-5D6E-409C-BE32-E72D297353CC}">
              <c16:uniqueId val="{00000001-0C40-46A2-8374-BC54F1B40558}"/>
            </c:ext>
          </c:extLst>
        </c:ser>
        <c:ser>
          <c:idx val="2"/>
          <c:order val="2"/>
          <c:spPr>
            <a:ln w="28575" cap="rnd">
              <a:solidFill>
                <a:schemeClr val="accent3"/>
              </a:solidFill>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timeseries'!$B$19:$H$19</c:f>
              <c:numCache>
                <c:formatCode>0.0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2-0C40-46A2-8374-BC54F1B40558}"/>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2"/>
          <c:min val="0.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egendEntry>
        <c:idx val="2"/>
        <c:delete val="1"/>
      </c:legendEntry>
      <c:layout>
        <c:manualLayout>
          <c:xMode val="edge"/>
          <c:yMode val="edge"/>
          <c:x val="0"/>
          <c:y val="0.88339486638537268"/>
          <c:w val="0.98446327298361225"/>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1734707860312642"/>
          <c:y val="8.796296296296296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Population!$A$4</c:f>
              <c:strCache>
                <c:ptCount val="1"/>
                <c:pt idx="0">
                  <c:v>Total</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Population!$B$4:$Z$4</c:f>
              <c:numCache>
                <c:formatCode>#,##0</c:formatCode>
                <c:ptCount val="25"/>
                <c:pt idx="0">
                  <c:v>101377</c:v>
                </c:pt>
                <c:pt idx="1">
                  <c:v>103024</c:v>
                </c:pt>
                <c:pt idx="2">
                  <c:v>104377</c:v>
                </c:pt>
                <c:pt idx="3">
                  <c:v>105636</c:v>
                </c:pt>
                <c:pt idx="4">
                  <c:v>107264</c:v>
                </c:pt>
                <c:pt idx="5">
                  <c:v>109409</c:v>
                </c:pt>
                <c:pt idx="6">
                  <c:v>111459</c:v>
                </c:pt>
                <c:pt idx="7">
                  <c:v>113286</c:v>
                </c:pt>
                <c:pt idx="8">
                  <c:v>114556</c:v>
                </c:pt>
                <c:pt idx="9">
                  <c:v>115694</c:v>
                </c:pt>
                <c:pt idx="10">
                  <c:v>116975</c:v>
                </c:pt>
                <c:pt idx="11">
                  <c:v>118405</c:v>
                </c:pt>
                <c:pt idx="12">
                  <c:v>120191</c:v>
                </c:pt>
                <c:pt idx="13">
                  <c:v>121850</c:v>
                </c:pt>
                <c:pt idx="14">
                  <c:v>123682</c:v>
                </c:pt>
                <c:pt idx="15">
                  <c:v>124580</c:v>
                </c:pt>
                <c:pt idx="16">
                  <c:v>126327</c:v>
                </c:pt>
                <c:pt idx="17">
                  <c:v>128049</c:v>
                </c:pt>
                <c:pt idx="18">
                  <c:v>129701</c:v>
                </c:pt>
                <c:pt idx="19">
                  <c:v>130466</c:v>
                </c:pt>
                <c:pt idx="20">
                  <c:v>131431</c:v>
                </c:pt>
                <c:pt idx="21">
                  <c:v>133221</c:v>
                </c:pt>
                <c:pt idx="22">
                  <c:v>135741</c:v>
                </c:pt>
                <c:pt idx="23">
                  <c:v>138283</c:v>
                </c:pt>
              </c:numCache>
            </c:numRef>
          </c:val>
          <c:extLst>
            <c:ext xmlns:c16="http://schemas.microsoft.com/office/drawing/2014/chart" uri="{C3380CC4-5D6E-409C-BE32-E72D297353CC}">
              <c16:uniqueId val="{00000000-8AB1-4D81-BDE4-52F1C63ED9D0}"/>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3642344706911629"/>
          <c:y val="8.796296296296296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Population!$A$5</c:f>
              <c:strCache>
                <c:ptCount val="1"/>
                <c:pt idx="0">
                  <c:v>16-64</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Population!$B$5:$Z$5</c:f>
              <c:numCache>
                <c:formatCode>#,##0</c:formatCode>
                <c:ptCount val="25"/>
                <c:pt idx="0">
                  <c:v>63339</c:v>
                </c:pt>
                <c:pt idx="1">
                  <c:v>64569</c:v>
                </c:pt>
                <c:pt idx="2">
                  <c:v>65337</c:v>
                </c:pt>
                <c:pt idx="3">
                  <c:v>66059</c:v>
                </c:pt>
                <c:pt idx="4">
                  <c:v>66953</c:v>
                </c:pt>
                <c:pt idx="5">
                  <c:v>68498</c:v>
                </c:pt>
                <c:pt idx="6">
                  <c:v>69983</c:v>
                </c:pt>
                <c:pt idx="7">
                  <c:v>71237</c:v>
                </c:pt>
                <c:pt idx="8">
                  <c:v>71884</c:v>
                </c:pt>
                <c:pt idx="9">
                  <c:v>72421</c:v>
                </c:pt>
                <c:pt idx="10">
                  <c:v>72931</c:v>
                </c:pt>
                <c:pt idx="11">
                  <c:v>73631</c:v>
                </c:pt>
                <c:pt idx="12">
                  <c:v>74083</c:v>
                </c:pt>
                <c:pt idx="13">
                  <c:v>74579</c:v>
                </c:pt>
                <c:pt idx="14">
                  <c:v>75488</c:v>
                </c:pt>
                <c:pt idx="15">
                  <c:v>75840</c:v>
                </c:pt>
                <c:pt idx="16">
                  <c:v>76862</c:v>
                </c:pt>
                <c:pt idx="17">
                  <c:v>77833</c:v>
                </c:pt>
                <c:pt idx="18">
                  <c:v>78856</c:v>
                </c:pt>
                <c:pt idx="19">
                  <c:v>79394</c:v>
                </c:pt>
                <c:pt idx="20">
                  <c:v>79959</c:v>
                </c:pt>
                <c:pt idx="21">
                  <c:v>81077</c:v>
                </c:pt>
                <c:pt idx="22">
                  <c:v>82280</c:v>
                </c:pt>
                <c:pt idx="23">
                  <c:v>83926</c:v>
                </c:pt>
              </c:numCache>
            </c:numRef>
          </c:val>
          <c:extLst>
            <c:ext xmlns:c16="http://schemas.microsoft.com/office/drawing/2014/chart" uri="{C3380CC4-5D6E-409C-BE32-E72D297353CC}">
              <c16:uniqueId val="{00000000-2E87-43BC-A7FB-7AD13456F87A}"/>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81714785651793"/>
          <c:y val="0.21800925925925929"/>
          <c:w val="0.85862729658792647"/>
          <c:h val="0.67459135316418772"/>
        </c:manualLayout>
      </c:layout>
      <c:barChart>
        <c:barDir val="col"/>
        <c:grouping val="clustered"/>
        <c:varyColors val="0"/>
        <c:ser>
          <c:idx val="0"/>
          <c:order val="0"/>
          <c:tx>
            <c:strRef>
              <c:f>'Dwelling Stock'!$A$5</c:f>
              <c:strCache>
                <c:ptCount val="1"/>
                <c:pt idx="0">
                  <c:v>Ashford</c:v>
                </c:pt>
              </c:strCache>
            </c:strRef>
          </c:tx>
          <c:spPr>
            <a:solidFill>
              <a:srgbClr val="E9796E"/>
            </a:solidFill>
            <a:ln>
              <a:noFill/>
            </a:ln>
            <a:effectLst/>
          </c:spPr>
          <c:invertIfNegative val="0"/>
          <c:cat>
            <c:numRef>
              <c:f>'Dwelling Stock'!$B$4:$Q$4</c:f>
              <c:numCache>
                <c:formatCode>General</c:formatCod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numCache>
            </c:numRef>
          </c:cat>
          <c:val>
            <c:numRef>
              <c:f>'Dwelling Stock'!$B$5:$Q$5</c:f>
              <c:numCache>
                <c:formatCode>#,##0</c:formatCode>
                <c:ptCount val="16"/>
                <c:pt idx="0">
                  <c:v>48578.8</c:v>
                </c:pt>
                <c:pt idx="1">
                  <c:v>49135.9</c:v>
                </c:pt>
                <c:pt idx="2">
                  <c:v>49747</c:v>
                </c:pt>
                <c:pt idx="3">
                  <c:v>50425.3</c:v>
                </c:pt>
                <c:pt idx="4">
                  <c:v>50754.6</c:v>
                </c:pt>
                <c:pt idx="5">
                  <c:v>50936.9</c:v>
                </c:pt>
                <c:pt idx="6">
                  <c:v>51387.199999999997</c:v>
                </c:pt>
                <c:pt idx="7">
                  <c:v>52454.5</c:v>
                </c:pt>
                <c:pt idx="8">
                  <c:v>53195.8</c:v>
                </c:pt>
                <c:pt idx="9">
                  <c:v>53832.1</c:v>
                </c:pt>
                <c:pt idx="10">
                  <c:v>54755.4</c:v>
                </c:pt>
                <c:pt idx="11">
                  <c:v>55508.7</c:v>
                </c:pt>
                <c:pt idx="12">
                  <c:v>56653</c:v>
                </c:pt>
                <c:pt idx="13">
                  <c:v>57280</c:v>
                </c:pt>
                <c:pt idx="14">
                  <c:v>58281</c:v>
                </c:pt>
                <c:pt idx="15">
                  <c:v>58752</c:v>
                </c:pt>
              </c:numCache>
            </c:numRef>
          </c:val>
          <c:extLst>
            <c:ext xmlns:c16="http://schemas.microsoft.com/office/drawing/2014/chart" uri="{C3380CC4-5D6E-409C-BE32-E72D297353CC}">
              <c16:uniqueId val="{00000000-FBDD-4D98-96DF-898844500E2F}"/>
            </c:ext>
          </c:extLst>
        </c:ser>
        <c:dLbls>
          <c:showLegendKey val="0"/>
          <c:showVal val="0"/>
          <c:showCatName val="0"/>
          <c:showSerName val="0"/>
          <c:showPercent val="0"/>
          <c:showBubbleSize val="0"/>
        </c:dLbls>
        <c:gapWidth val="219"/>
        <c:overlap val="-27"/>
        <c:axId val="1053015208"/>
        <c:axId val="1053017368"/>
      </c:barChart>
      <c:catAx>
        <c:axId val="1053015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017368"/>
        <c:crosses val="autoZero"/>
        <c:auto val="1"/>
        <c:lblAlgn val="ctr"/>
        <c:lblOffset val="100"/>
        <c:noMultiLvlLbl val="0"/>
      </c:catAx>
      <c:valAx>
        <c:axId val="1053017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015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544444444444446"/>
          <c:y val="1.388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47594050743664E-2"/>
          <c:y val="0.19949074074074077"/>
          <c:w val="0.88650174978127738"/>
          <c:h val="0.61580307669874612"/>
        </c:manualLayout>
      </c:layout>
      <c:barChart>
        <c:barDir val="col"/>
        <c:grouping val="clustered"/>
        <c:varyColors val="0"/>
        <c:ser>
          <c:idx val="0"/>
          <c:order val="0"/>
          <c:tx>
            <c:strRef>
              <c:f>EPC!$A$6</c:f>
              <c:strCache>
                <c:ptCount val="1"/>
                <c:pt idx="0">
                  <c:v>Ashford</c:v>
                </c:pt>
              </c:strCache>
            </c:strRef>
          </c:tx>
          <c:spPr>
            <a:solidFill>
              <a:srgbClr val="E9796E"/>
            </a:solidFill>
            <a:ln>
              <a:noFill/>
            </a:ln>
            <a:effectLst/>
          </c:spPr>
          <c:invertIfNegative val="0"/>
          <c:cat>
            <c:multiLvlStrRef>
              <c:f>EPC!$B$4:$AY$5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pt idx="48">
                    <c:v>2025</c:v>
                  </c:pt>
                </c:lvl>
              </c:multiLvlStrCache>
            </c:multiLvlStrRef>
          </c:cat>
          <c:val>
            <c:numRef>
              <c:f>EPC!$B$6:$AY$6</c:f>
              <c:numCache>
                <c:formatCode>#,##0</c:formatCode>
                <c:ptCount val="50"/>
                <c:pt idx="0">
                  <c:v>8</c:v>
                </c:pt>
                <c:pt idx="1">
                  <c:v>35</c:v>
                </c:pt>
                <c:pt idx="2">
                  <c:v>30</c:v>
                </c:pt>
                <c:pt idx="3">
                  <c:v>13</c:v>
                </c:pt>
                <c:pt idx="4">
                  <c:v>36</c:v>
                </c:pt>
                <c:pt idx="5">
                  <c:v>104</c:v>
                </c:pt>
                <c:pt idx="6">
                  <c:v>91</c:v>
                </c:pt>
                <c:pt idx="7">
                  <c:v>113</c:v>
                </c:pt>
                <c:pt idx="8">
                  <c:v>158</c:v>
                </c:pt>
                <c:pt idx="9">
                  <c:v>584</c:v>
                </c:pt>
                <c:pt idx="10">
                  <c:v>155</c:v>
                </c:pt>
                <c:pt idx="11">
                  <c:v>196</c:v>
                </c:pt>
                <c:pt idx="12">
                  <c:v>157</c:v>
                </c:pt>
                <c:pt idx="13">
                  <c:v>189</c:v>
                </c:pt>
                <c:pt idx="14">
                  <c:v>165</c:v>
                </c:pt>
                <c:pt idx="15">
                  <c:v>133</c:v>
                </c:pt>
                <c:pt idx="16">
                  <c:v>233</c:v>
                </c:pt>
                <c:pt idx="17">
                  <c:v>152</c:v>
                </c:pt>
                <c:pt idx="18">
                  <c:v>226</c:v>
                </c:pt>
                <c:pt idx="19">
                  <c:v>175</c:v>
                </c:pt>
                <c:pt idx="20">
                  <c:v>152</c:v>
                </c:pt>
                <c:pt idx="21">
                  <c:v>144</c:v>
                </c:pt>
                <c:pt idx="22">
                  <c:v>124</c:v>
                </c:pt>
                <c:pt idx="23">
                  <c:v>235</c:v>
                </c:pt>
                <c:pt idx="24">
                  <c:v>180</c:v>
                </c:pt>
                <c:pt idx="25">
                  <c:v>138</c:v>
                </c:pt>
                <c:pt idx="26">
                  <c:v>226</c:v>
                </c:pt>
                <c:pt idx="27">
                  <c:v>185</c:v>
                </c:pt>
                <c:pt idx="28">
                  <c:v>166</c:v>
                </c:pt>
                <c:pt idx="29">
                  <c:v>87</c:v>
                </c:pt>
                <c:pt idx="30">
                  <c:v>362</c:v>
                </c:pt>
                <c:pt idx="31">
                  <c:v>217</c:v>
                </c:pt>
                <c:pt idx="32">
                  <c:v>268</c:v>
                </c:pt>
                <c:pt idx="33">
                  <c:v>268</c:v>
                </c:pt>
                <c:pt idx="34">
                  <c:v>278</c:v>
                </c:pt>
                <c:pt idx="35">
                  <c:v>150</c:v>
                </c:pt>
                <c:pt idx="36">
                  <c:v>175</c:v>
                </c:pt>
                <c:pt idx="37">
                  <c:v>287</c:v>
                </c:pt>
                <c:pt idx="38">
                  <c:v>161</c:v>
                </c:pt>
                <c:pt idx="39">
                  <c:v>335</c:v>
                </c:pt>
                <c:pt idx="40">
                  <c:v>222</c:v>
                </c:pt>
                <c:pt idx="41">
                  <c:v>166</c:v>
                </c:pt>
                <c:pt idx="42">
                  <c:v>144</c:v>
                </c:pt>
                <c:pt idx="43">
                  <c:v>216</c:v>
                </c:pt>
                <c:pt idx="44">
                  <c:v>79</c:v>
                </c:pt>
                <c:pt idx="45">
                  <c:v>120</c:v>
                </c:pt>
                <c:pt idx="46">
                  <c:v>98</c:v>
                </c:pt>
                <c:pt idx="47">
                  <c:v>148</c:v>
                </c:pt>
                <c:pt idx="48">
                  <c:v>73</c:v>
                </c:pt>
              </c:numCache>
            </c:numRef>
          </c:val>
          <c:extLst>
            <c:ext xmlns:c16="http://schemas.microsoft.com/office/drawing/2014/chart" uri="{C3380CC4-5D6E-409C-BE32-E72D297353CC}">
              <c16:uniqueId val="{00000000-65A3-4972-8045-736F7A3366C5}"/>
            </c:ext>
          </c:extLst>
        </c:ser>
        <c:dLbls>
          <c:showLegendKey val="0"/>
          <c:showVal val="0"/>
          <c:showCatName val="0"/>
          <c:showSerName val="0"/>
          <c:showPercent val="0"/>
          <c:showBubbleSize val="0"/>
        </c:dLbls>
        <c:gapWidth val="100"/>
        <c:overlap val="-27"/>
        <c:axId val="1069594272"/>
        <c:axId val="1069594632"/>
      </c:barChart>
      <c:catAx>
        <c:axId val="106959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594632"/>
        <c:crosses val="autoZero"/>
        <c:auto val="1"/>
        <c:lblAlgn val="ctr"/>
        <c:lblOffset val="100"/>
        <c:noMultiLvlLbl val="0"/>
      </c:catAx>
      <c:valAx>
        <c:axId val="10695946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594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Broadband!$A$3</c:f>
          <c:strCache>
            <c:ptCount val="1"/>
            <c:pt idx="0">
              <c:v>Broadband availability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Broadband!$B$3</c:f>
              <c:strCache>
                <c:ptCount val="1"/>
                <c:pt idx="0">
                  <c:v>2020</c:v>
                </c:pt>
              </c:strCache>
            </c:strRef>
          </c:tx>
          <c:spPr>
            <a:solidFill>
              <a:schemeClr val="accent4">
                <a:lumMod val="20000"/>
                <a:lumOff val="8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Broadband!$B$3:$B$6</c15:sqref>
                  </c15:fullRef>
                </c:ext>
              </c:extLst>
              <c:f>Broadband!$B$4:$B$6</c:f>
              <c:numCache>
                <c:formatCode>General</c:formatCode>
                <c:ptCount val="3"/>
                <c:pt idx="0">
                  <c:v>90.1</c:v>
                </c:pt>
                <c:pt idx="1">
                  <c:v>44</c:v>
                </c:pt>
                <c:pt idx="2">
                  <c:v>6</c:v>
                </c:pt>
              </c:numCache>
            </c:numRef>
          </c:val>
          <c:extLst>
            <c:ext xmlns:c16="http://schemas.microsoft.com/office/drawing/2014/chart" uri="{C3380CC4-5D6E-409C-BE32-E72D297353CC}">
              <c16:uniqueId val="{00000000-C162-4761-88B8-FADC956060AC}"/>
            </c:ext>
          </c:extLst>
        </c:ser>
        <c:ser>
          <c:idx val="2"/>
          <c:order val="1"/>
          <c:tx>
            <c:strRef>
              <c:f>Broadband!$C$3</c:f>
              <c:strCache>
                <c:ptCount val="1"/>
                <c:pt idx="0">
                  <c:v>2021</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Broadband!$C$3:$C$6</c15:sqref>
                  </c15:fullRef>
                </c:ext>
              </c:extLst>
              <c:f>Broadband!$C$4:$C$6</c:f>
              <c:numCache>
                <c:formatCode>General</c:formatCode>
                <c:ptCount val="3"/>
                <c:pt idx="0">
                  <c:v>89.7</c:v>
                </c:pt>
                <c:pt idx="1">
                  <c:v>45.1</c:v>
                </c:pt>
                <c:pt idx="2">
                  <c:v>7.8</c:v>
                </c:pt>
              </c:numCache>
            </c:numRef>
          </c:val>
          <c:extLst>
            <c:ext xmlns:c16="http://schemas.microsoft.com/office/drawing/2014/chart" uri="{C3380CC4-5D6E-409C-BE32-E72D297353CC}">
              <c16:uniqueId val="{00000001-C162-4761-88B8-FADC956060AC}"/>
            </c:ext>
          </c:extLst>
        </c:ser>
        <c:ser>
          <c:idx val="3"/>
          <c:order val="2"/>
          <c:tx>
            <c:strRef>
              <c:f>Broadband!$D$3</c:f>
              <c:strCache>
                <c:ptCount val="1"/>
                <c:pt idx="0">
                  <c:v>2022</c:v>
                </c:pt>
              </c:strCache>
            </c:strRef>
          </c:tx>
          <c:spPr>
            <a:solidFill>
              <a:schemeClr val="accent4">
                <a:lumMod val="60000"/>
                <a:lumOff val="4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Broadband!$D$3:$D$6</c15:sqref>
                  </c15:fullRef>
                </c:ext>
              </c:extLst>
              <c:f>Broadband!$D$4:$D$6</c:f>
              <c:numCache>
                <c:formatCode>General</c:formatCode>
                <c:ptCount val="3"/>
                <c:pt idx="0">
                  <c:v>92.3</c:v>
                </c:pt>
                <c:pt idx="1">
                  <c:v>63.7</c:v>
                </c:pt>
                <c:pt idx="2">
                  <c:v>40.6</c:v>
                </c:pt>
              </c:numCache>
            </c:numRef>
          </c:val>
          <c:extLst>
            <c:ext xmlns:c16="http://schemas.microsoft.com/office/drawing/2014/chart" uri="{C3380CC4-5D6E-409C-BE32-E72D297353CC}">
              <c16:uniqueId val="{00000002-C162-4761-88B8-FADC956060AC}"/>
            </c:ext>
          </c:extLst>
        </c:ser>
        <c:ser>
          <c:idx val="0"/>
          <c:order val="3"/>
          <c:tx>
            <c:strRef>
              <c:f>Broadband!$E$3</c:f>
              <c:strCache>
                <c:ptCount val="1"/>
                <c:pt idx="0">
                  <c:v>2023</c:v>
                </c:pt>
              </c:strCache>
            </c:strRef>
          </c:tx>
          <c:spPr>
            <a:solidFill>
              <a:schemeClr val="accent4">
                <a:lumMod val="75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Broadband!$E$3:$E$6</c15:sqref>
                  </c15:fullRef>
                </c:ext>
              </c:extLst>
              <c:f>Broadband!$E$4:$E$6</c:f>
              <c:numCache>
                <c:formatCode>General</c:formatCode>
                <c:ptCount val="3"/>
                <c:pt idx="0">
                  <c:v>93</c:v>
                </c:pt>
                <c:pt idx="1">
                  <c:v>66.099999999999994</c:v>
                </c:pt>
                <c:pt idx="2">
                  <c:v>46.8</c:v>
                </c:pt>
              </c:numCache>
            </c:numRef>
          </c:val>
          <c:extLst>
            <c:ext xmlns:c16="http://schemas.microsoft.com/office/drawing/2014/chart" uri="{C3380CC4-5D6E-409C-BE32-E72D297353CC}">
              <c16:uniqueId val="{00000003-C162-4761-88B8-FADC956060AC}"/>
            </c:ext>
          </c:extLst>
        </c:ser>
        <c:dLbls>
          <c:showLegendKey val="0"/>
          <c:showVal val="0"/>
          <c:showCatName val="0"/>
          <c:showSerName val="0"/>
          <c:showPercent val="0"/>
          <c:showBubbleSize val="0"/>
        </c:dLbls>
        <c:gapWidth val="219"/>
        <c:overlap val="-27"/>
        <c:axId val="149089911"/>
        <c:axId val="149090631"/>
      </c:barChart>
      <c:catAx>
        <c:axId val="149089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90631"/>
        <c:crosses val="autoZero"/>
        <c:auto val="1"/>
        <c:lblAlgn val="ctr"/>
        <c:lblOffset val="100"/>
        <c:noMultiLvlLbl val="0"/>
      </c:catAx>
      <c:valAx>
        <c:axId val="14909063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89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Publicly available EV charging devices per 100,000 population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'EV charging points'!$A$2</c:f>
              <c:strCache>
                <c:ptCount val="1"/>
                <c:pt idx="0">
                  <c:v>Ashford</c:v>
                </c:pt>
              </c:strCache>
            </c:strRef>
          </c:tx>
          <c:spPr>
            <a:solidFill>
              <a:srgbClr val="E9796E"/>
            </a:solidFill>
            <a:ln>
              <a:noFill/>
            </a:ln>
            <a:effectLst/>
          </c:spPr>
          <c:invertIfNegative val="0"/>
          <c:cat>
            <c:numRef>
              <c:f>'EV charging points'!$B$1:$H$1</c:f>
              <c:numCache>
                <c:formatCode>mmm\-yy</c:formatCode>
                <c:ptCount val="7"/>
                <c:pt idx="0">
                  <c:v>43831</c:v>
                </c:pt>
                <c:pt idx="1">
                  <c:v>44197</c:v>
                </c:pt>
                <c:pt idx="2">
                  <c:v>44562</c:v>
                </c:pt>
                <c:pt idx="3">
                  <c:v>44927</c:v>
                </c:pt>
                <c:pt idx="4">
                  <c:v>45292</c:v>
                </c:pt>
                <c:pt idx="5">
                  <c:v>45658</c:v>
                </c:pt>
              </c:numCache>
            </c:numRef>
          </c:cat>
          <c:val>
            <c:numRef>
              <c:f>'EV charging points'!$B$2:$H$2</c:f>
              <c:numCache>
                <c:formatCode>0.0</c:formatCode>
                <c:ptCount val="7"/>
                <c:pt idx="0">
                  <c:v>22.064809671995192</c:v>
                </c:pt>
                <c:pt idx="1">
                  <c:v>24.770869457517957</c:v>
                </c:pt>
                <c:pt idx="2">
                  <c:v>26.521095321236771</c:v>
                </c:pt>
                <c:pt idx="3">
                  <c:v>32.541961050888396</c:v>
                </c:pt>
                <c:pt idx="4">
                  <c:v>50.620828301381948</c:v>
                </c:pt>
                <c:pt idx="5">
                  <c:v>78.100706522132157</c:v>
                </c:pt>
              </c:numCache>
            </c:numRef>
          </c:val>
          <c:extLst>
            <c:ext xmlns:c16="http://schemas.microsoft.com/office/drawing/2014/chart" uri="{C3380CC4-5D6E-409C-BE32-E72D297353CC}">
              <c16:uniqueId val="{00000000-7EC1-48CD-B626-768E5AEE228C}"/>
            </c:ext>
          </c:extLst>
        </c:ser>
        <c:ser>
          <c:idx val="1"/>
          <c:order val="1"/>
          <c:tx>
            <c:strRef>
              <c:f>'EV charging points'!$A$3</c:f>
              <c:strCache>
                <c:ptCount val="1"/>
                <c:pt idx="0">
                  <c:v>England</c:v>
                </c:pt>
              </c:strCache>
            </c:strRef>
          </c:tx>
          <c:spPr>
            <a:solidFill>
              <a:schemeClr val="accent4"/>
            </a:solidFill>
            <a:ln>
              <a:noFill/>
            </a:ln>
            <a:effectLst/>
          </c:spPr>
          <c:invertIfNegative val="0"/>
          <c:cat>
            <c:numRef>
              <c:f>'EV charging points'!$B$1:$H$1</c:f>
              <c:numCache>
                <c:formatCode>mmm\-yy</c:formatCode>
                <c:ptCount val="7"/>
                <c:pt idx="0">
                  <c:v>43831</c:v>
                </c:pt>
                <c:pt idx="1">
                  <c:v>44197</c:v>
                </c:pt>
                <c:pt idx="2">
                  <c:v>44562</c:v>
                </c:pt>
                <c:pt idx="3">
                  <c:v>44927</c:v>
                </c:pt>
                <c:pt idx="4">
                  <c:v>45292</c:v>
                </c:pt>
                <c:pt idx="5">
                  <c:v>45658</c:v>
                </c:pt>
              </c:numCache>
            </c:numRef>
          </c:cat>
          <c:val>
            <c:numRef>
              <c:f>'EV charging points'!$B$3:$H$3</c:f>
              <c:numCache>
                <c:formatCode>0.0</c:formatCode>
                <c:ptCount val="7"/>
                <c:pt idx="0">
                  <c:v>24.356441961105645</c:v>
                </c:pt>
                <c:pt idx="1">
                  <c:v>30.870893200024025</c:v>
                </c:pt>
                <c:pt idx="2">
                  <c:v>42.300691151166063</c:v>
                </c:pt>
                <c:pt idx="3">
                  <c:v>54.542943016630367</c:v>
                </c:pt>
                <c:pt idx="4">
                  <c:v>80.38436532934648</c:v>
                </c:pt>
                <c:pt idx="5">
                  <c:v>109.87804661797438</c:v>
                </c:pt>
              </c:numCache>
            </c:numRef>
          </c:val>
          <c:extLst>
            <c:ext xmlns:c16="http://schemas.microsoft.com/office/drawing/2014/chart" uri="{C3380CC4-5D6E-409C-BE32-E72D297353CC}">
              <c16:uniqueId val="{00000001-7EC1-48CD-B626-768E5AEE228C}"/>
            </c:ext>
          </c:extLst>
        </c:ser>
        <c:dLbls>
          <c:showLegendKey val="0"/>
          <c:showVal val="0"/>
          <c:showCatName val="0"/>
          <c:showSerName val="0"/>
          <c:showPercent val="0"/>
          <c:showBubbleSize val="0"/>
        </c:dLbls>
        <c:gapWidth val="219"/>
        <c:overlap val="-27"/>
        <c:axId val="817361392"/>
        <c:axId val="817380832"/>
      </c:barChart>
      <c:dateAx>
        <c:axId val="81736139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380832"/>
        <c:crosses val="autoZero"/>
        <c:auto val="1"/>
        <c:lblOffset val="100"/>
        <c:baseTimeUnit val="years"/>
      </c:dateAx>
      <c:valAx>
        <c:axId val="81738083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36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Housing Affordability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'Housing Affordability'!$A$4</c:f>
              <c:strCache>
                <c:ptCount val="1"/>
                <c:pt idx="0">
                  <c:v>Ashford</c:v>
                </c:pt>
              </c:strCache>
            </c:strRef>
          </c:tx>
          <c:spPr>
            <a:ln w="28575" cap="rnd">
              <a:solidFill>
                <a:schemeClr val="accent4"/>
              </a:solidFill>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Affordability'!$B$7:$X$7</c:f>
              <c:numCache>
                <c:formatCode>0.0</c:formatCode>
                <c:ptCount val="23"/>
                <c:pt idx="0">
                  <c:v>5.843381875521751</c:v>
                </c:pt>
                <c:pt idx="1">
                  <c:v>6.8781843446039836</c:v>
                </c:pt>
                <c:pt idx="2">
                  <c:v>7.1394574012375056</c:v>
                </c:pt>
                <c:pt idx="3">
                  <c:v>7.486348423463097</c:v>
                </c:pt>
                <c:pt idx="4">
                  <c:v>7.6352067868504774</c:v>
                </c:pt>
                <c:pt idx="5">
                  <c:v>8.4362680683311435</c:v>
                </c:pt>
                <c:pt idx="6">
                  <c:v>7.8459629318281898</c:v>
                </c:pt>
                <c:pt idx="7">
                  <c:v>6.9946840401295018</c:v>
                </c:pt>
                <c:pt idx="8">
                  <c:v>7.6447448053258018</c:v>
                </c:pt>
                <c:pt idx="9">
                  <c:v>6.8212824010914055</c:v>
                </c:pt>
                <c:pt idx="10">
                  <c:v>6.7800337169244305</c:v>
                </c:pt>
                <c:pt idx="11">
                  <c:v>7.3155575641170492</c:v>
                </c:pt>
                <c:pt idx="12">
                  <c:v>8.3088954056695989</c:v>
                </c:pt>
                <c:pt idx="13">
                  <c:v>8.2487537209052118</c:v>
                </c:pt>
                <c:pt idx="14">
                  <c:v>8.7384238405823211</c:v>
                </c:pt>
                <c:pt idx="15">
                  <c:v>9.0955894971683549</c:v>
                </c:pt>
                <c:pt idx="16">
                  <c:v>9.4377111066958079</c:v>
                </c:pt>
                <c:pt idx="17">
                  <c:v>8.921459295841963</c:v>
                </c:pt>
                <c:pt idx="18">
                  <c:v>9.9344327438903246</c:v>
                </c:pt>
                <c:pt idx="19">
                  <c:v>11.04728236853734</c:v>
                </c:pt>
                <c:pt idx="20">
                  <c:v>10.481857138453002</c:v>
                </c:pt>
                <c:pt idx="21">
                  <c:v>10.946574634354</c:v>
                </c:pt>
                <c:pt idx="22">
                  <c:v>9.4249419478213365</c:v>
                </c:pt>
              </c:numCache>
            </c:numRef>
          </c:val>
          <c:smooth val="0"/>
          <c:extLst>
            <c:ext xmlns:c16="http://schemas.microsoft.com/office/drawing/2014/chart" uri="{C3380CC4-5D6E-409C-BE32-E72D297353CC}">
              <c16:uniqueId val="{00000000-9623-4977-A5E5-C9B8201817FD}"/>
            </c:ext>
          </c:extLst>
        </c:ser>
        <c:ser>
          <c:idx val="1"/>
          <c:order val="1"/>
          <c:tx>
            <c:strRef>
              <c:f>'Housing Affordability'!$A$8</c:f>
              <c:strCache>
                <c:ptCount val="1"/>
                <c:pt idx="0">
                  <c:v>South East</c:v>
                </c:pt>
              </c:strCache>
            </c:strRef>
          </c:tx>
          <c:spPr>
            <a:ln w="28575" cap="rnd">
              <a:solidFill>
                <a:srgbClr val="FD5D51"/>
              </a:solidFill>
              <a:prstDash val="sysDash"/>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Affordability'!$B$8:$X$8</c:f>
              <c:numCache>
                <c:formatCode>0.0</c:formatCode>
                <c:ptCount val="23"/>
                <c:pt idx="0">
                  <c:v>6.1188811188811192</c:v>
                </c:pt>
                <c:pt idx="1">
                  <c:v>6.9336470983737444</c:v>
                </c:pt>
                <c:pt idx="2">
                  <c:v>7.3279352226720649</c:v>
                </c:pt>
                <c:pt idx="3">
                  <c:v>7.5325087218522047</c:v>
                </c:pt>
                <c:pt idx="4">
                  <c:v>7.6762845239932105</c:v>
                </c:pt>
                <c:pt idx="5">
                  <c:v>8.0627015675391878</c:v>
                </c:pt>
                <c:pt idx="6">
                  <c:v>7.8920935571818047</c:v>
                </c:pt>
                <c:pt idx="7">
                  <c:v>6.9790976026799738</c:v>
                </c:pt>
                <c:pt idx="8">
                  <c:v>7.7371452362778435</c:v>
                </c:pt>
                <c:pt idx="9">
                  <c:v>7.6811445741992763</c:v>
                </c:pt>
                <c:pt idx="10">
                  <c:v>7.6372153015851465</c:v>
                </c:pt>
                <c:pt idx="11">
                  <c:v>7.8920741989881957</c:v>
                </c:pt>
                <c:pt idx="12">
                  <c:v>8.2024841809233653</c:v>
                </c:pt>
                <c:pt idx="13">
                  <c:v>8.8115980581232964</c:v>
                </c:pt>
                <c:pt idx="14">
                  <c:v>9.4336553788100588</c:v>
                </c:pt>
                <c:pt idx="15">
                  <c:v>9.790298130368873</c:v>
                </c:pt>
                <c:pt idx="16">
                  <c:v>9.9221729558773379</c:v>
                </c:pt>
                <c:pt idx="17">
                  <c:v>9.6718169840699488</c:v>
                </c:pt>
                <c:pt idx="18">
                  <c:v>9.6510981779896472</c:v>
                </c:pt>
                <c:pt idx="19">
                  <c:v>10.754589115766523</c:v>
                </c:pt>
                <c:pt idx="20">
                  <c:v>10.49420719762691</c:v>
                </c:pt>
                <c:pt idx="21">
                  <c:v>10.284767858096917</c:v>
                </c:pt>
                <c:pt idx="22">
                  <c:v>9.2962145814224453</c:v>
                </c:pt>
              </c:numCache>
            </c:numRef>
          </c:val>
          <c:smooth val="0"/>
          <c:extLst>
            <c:ext xmlns:c16="http://schemas.microsoft.com/office/drawing/2014/chart" uri="{C3380CC4-5D6E-409C-BE32-E72D297353CC}">
              <c16:uniqueId val="{00000001-9623-4977-A5E5-C9B8201817FD}"/>
            </c:ext>
          </c:extLst>
        </c:ser>
        <c:ser>
          <c:idx val="2"/>
          <c:order val="2"/>
          <c:tx>
            <c:strRef>
              <c:f>'Housing Affordability'!$A$9</c:f>
              <c:strCache>
                <c:ptCount val="1"/>
                <c:pt idx="0">
                  <c:v>England</c:v>
                </c:pt>
              </c:strCache>
            </c:strRef>
          </c:tx>
          <c:spPr>
            <a:ln w="28575" cap="rnd">
              <a:solidFill>
                <a:schemeClr val="tx1"/>
              </a:solidFill>
              <a:prstDash val="sysDash"/>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Affordability'!$B$9:$X$9</c:f>
              <c:numCache>
                <c:formatCode>0.00</c:formatCode>
                <c:ptCount val="23"/>
                <c:pt idx="0">
                  <c:v>5.1111432566661845</c:v>
                </c:pt>
                <c:pt idx="1">
                  <c:v>5.9252718654150014</c:v>
                </c:pt>
                <c:pt idx="2">
                  <c:v>6.5959532935199219</c:v>
                </c:pt>
                <c:pt idx="3">
                  <c:v>6.7773345343799596</c:v>
                </c:pt>
                <c:pt idx="4">
                  <c:v>6.9453213789619905</c:v>
                </c:pt>
                <c:pt idx="5">
                  <c:v>7.1428571428571432</c:v>
                </c:pt>
                <c:pt idx="6">
                  <c:v>6.9625948822286565</c:v>
                </c:pt>
                <c:pt idx="7">
                  <c:v>6.4005545993497801</c:v>
                </c:pt>
                <c:pt idx="8">
                  <c:v>6.8503577409042471</c:v>
                </c:pt>
                <c:pt idx="9">
                  <c:v>6.7924528301886795</c:v>
                </c:pt>
                <c:pt idx="10">
                  <c:v>6.7658242004025944</c:v>
                </c:pt>
                <c:pt idx="11">
                  <c:v>6.7579908675799087</c:v>
                </c:pt>
                <c:pt idx="12">
                  <c:v>7.0909090909090908</c:v>
                </c:pt>
                <c:pt idx="13">
                  <c:v>7.5256843164020406</c:v>
                </c:pt>
                <c:pt idx="14">
                  <c:v>7.7192982456140351</c:v>
                </c:pt>
                <c:pt idx="15">
                  <c:v>7.907856283307547</c:v>
                </c:pt>
                <c:pt idx="16">
                  <c:v>8.0387952695232663</c:v>
                </c:pt>
                <c:pt idx="17">
                  <c:v>7.8847908249706764</c:v>
                </c:pt>
                <c:pt idx="18">
                  <c:v>7.8665827564505975</c:v>
                </c:pt>
                <c:pt idx="19">
                  <c:v>9.0634441087613293</c:v>
                </c:pt>
                <c:pt idx="20">
                  <c:v>8.5639592535833415</c:v>
                </c:pt>
                <c:pt idx="21">
                  <c:v>8.4103824515542414</c:v>
                </c:pt>
                <c:pt idx="22">
                  <c:v>7.7091474599250338</c:v>
                </c:pt>
              </c:numCache>
            </c:numRef>
          </c:val>
          <c:smooth val="0"/>
          <c:extLst>
            <c:ext xmlns:c16="http://schemas.microsoft.com/office/drawing/2014/chart" uri="{C3380CC4-5D6E-409C-BE32-E72D297353CC}">
              <c16:uniqueId val="{00000002-9623-4977-A5E5-C9B8201817FD}"/>
            </c:ext>
          </c:extLst>
        </c:ser>
        <c:dLbls>
          <c:showLegendKey val="0"/>
          <c:showVal val="0"/>
          <c:showCatName val="0"/>
          <c:showSerName val="0"/>
          <c:showPercent val="0"/>
          <c:showBubbleSize val="0"/>
        </c:dLbls>
        <c:smooth val="0"/>
        <c:axId val="136656736"/>
        <c:axId val="136657696"/>
      </c:lineChart>
      <c:catAx>
        <c:axId val="13665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657696"/>
        <c:crosses val="autoZero"/>
        <c:auto val="1"/>
        <c:lblAlgn val="ctr"/>
        <c:lblOffset val="100"/>
        <c:noMultiLvlLbl val="0"/>
      </c:catAx>
      <c:valAx>
        <c:axId val="136657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6567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enterprises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3189814814814816"/>
          <c:w val="0.87753018372703417"/>
          <c:h val="0.66070246427529888"/>
        </c:manualLayout>
      </c:layout>
      <c:barChart>
        <c:barDir val="col"/>
        <c:grouping val="clustered"/>
        <c:varyColors val="0"/>
        <c:ser>
          <c:idx val="0"/>
          <c:order val="0"/>
          <c:spPr>
            <a:solidFill>
              <a:srgbClr val="E9796E"/>
            </a:solidFill>
            <a:ln>
              <a:noFill/>
            </a:ln>
            <a:effectLst/>
          </c:spPr>
          <c:invertIfNegative val="0"/>
          <c:cat>
            <c:numRef>
              <c:f>Enterprises!$B$2:$Q$2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Enterprises!$B$3:$Q$3</c:f>
              <c:numCache>
                <c:formatCode>General</c:formatCode>
                <c:ptCount val="16"/>
                <c:pt idx="0">
                  <c:v>5035</c:v>
                </c:pt>
                <c:pt idx="1">
                  <c:v>5050</c:v>
                </c:pt>
                <c:pt idx="2">
                  <c:v>5090</c:v>
                </c:pt>
                <c:pt idx="3">
                  <c:v>5120</c:v>
                </c:pt>
                <c:pt idx="4">
                  <c:v>5280</c:v>
                </c:pt>
                <c:pt idx="5">
                  <c:v>5540</c:v>
                </c:pt>
                <c:pt idx="6">
                  <c:v>5780</c:v>
                </c:pt>
                <c:pt idx="7">
                  <c:v>6020</c:v>
                </c:pt>
                <c:pt idx="8">
                  <c:v>6205</c:v>
                </c:pt>
                <c:pt idx="9">
                  <c:v>6445</c:v>
                </c:pt>
                <c:pt idx="10">
                  <c:v>6575</c:v>
                </c:pt>
                <c:pt idx="11">
                  <c:v>6605</c:v>
                </c:pt>
                <c:pt idx="12">
                  <c:v>6485</c:v>
                </c:pt>
                <c:pt idx="13">
                  <c:v>6375</c:v>
                </c:pt>
                <c:pt idx="14">
                  <c:v>6490</c:v>
                </c:pt>
              </c:numCache>
            </c:numRef>
          </c:val>
          <c:extLst>
            <c:ext xmlns:c16="http://schemas.microsoft.com/office/drawing/2014/chart" uri="{C3380CC4-5D6E-409C-BE32-E72D297353CC}">
              <c16:uniqueId val="{00000000-1BF2-452A-A3E9-D70183D1A74E}"/>
            </c:ext>
          </c:extLst>
        </c:ser>
        <c:dLbls>
          <c:showLegendKey val="0"/>
          <c:showVal val="0"/>
          <c:showCatName val="0"/>
          <c:showSerName val="0"/>
          <c:showPercent val="0"/>
          <c:showBubbleSize val="0"/>
        </c:dLbls>
        <c:gapWidth val="100"/>
        <c:overlap val="-27"/>
        <c:axId val="1176901128"/>
        <c:axId val="1176900408"/>
      </c:barChart>
      <c:catAx>
        <c:axId val="1176901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900408"/>
        <c:crosses val="autoZero"/>
        <c:auto val="1"/>
        <c:lblAlgn val="ctr"/>
        <c:lblOffset val="100"/>
        <c:noMultiLvlLbl val="0"/>
      </c:catAx>
      <c:valAx>
        <c:axId val="1176900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901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ECONOMY!$A$25</c:f>
          <c:strCache>
            <c:ptCount val="1"/>
            <c:pt idx="0">
              <c:v>Enterprise size in Ashford in 2024</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DD36-4EFA-9080-A76B733EAF65}"/>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DD36-4EFA-9080-A76B733EAF65}"/>
              </c:ext>
            </c:extLst>
          </c:dPt>
          <c:dPt>
            <c:idx val="2"/>
            <c:bubble3D val="0"/>
            <c:spPr>
              <a:solidFill>
                <a:srgbClr val="E6695C"/>
              </a:solidFill>
              <a:ln w="19050">
                <a:solidFill>
                  <a:schemeClr val="lt1"/>
                </a:solidFill>
              </a:ln>
              <a:effectLst/>
            </c:spPr>
            <c:extLst>
              <c:ext xmlns:c16="http://schemas.microsoft.com/office/drawing/2014/chart" uri="{C3380CC4-5D6E-409C-BE32-E72D297353CC}">
                <c16:uniqueId val="{00000003-DD36-4EFA-9080-A76B733EAF65}"/>
              </c:ext>
            </c:extLst>
          </c:dPt>
          <c:dPt>
            <c:idx val="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4-DD36-4EFA-9080-A76B733EAF65}"/>
              </c:ext>
            </c:extLst>
          </c:dPt>
          <c:cat>
            <c:strRef>
              <c:f>ECONOMY!$A$28:$A$31</c:f>
              <c:strCache>
                <c:ptCount val="4"/>
                <c:pt idx="0">
                  <c:v>Micro</c:v>
                </c:pt>
                <c:pt idx="1">
                  <c:v>Small</c:v>
                </c:pt>
                <c:pt idx="2">
                  <c:v>Medium</c:v>
                </c:pt>
                <c:pt idx="3">
                  <c:v>Large</c:v>
                </c:pt>
              </c:strCache>
            </c:strRef>
          </c:cat>
          <c:val>
            <c:numRef>
              <c:f>ECONOMY!$C$28:$C$31</c:f>
              <c:numCache>
                <c:formatCode>0.0%</c:formatCode>
                <c:ptCount val="4"/>
                <c:pt idx="0">
                  <c:v>0.90909090909090906</c:v>
                </c:pt>
                <c:pt idx="1">
                  <c:v>7.7041602465331274E-2</c:v>
                </c:pt>
                <c:pt idx="2">
                  <c:v>1.2326656394453005E-2</c:v>
                </c:pt>
                <c:pt idx="3">
                  <c:v>1.5408320493066256E-3</c:v>
                </c:pt>
              </c:numCache>
            </c:numRef>
          </c:val>
          <c:extLst>
            <c:ext xmlns:c16="http://schemas.microsoft.com/office/drawing/2014/chart" uri="{C3380CC4-5D6E-409C-BE32-E72D297353CC}">
              <c16:uniqueId val="{00000000-DD36-4EFA-9080-A76B733EAF65}"/>
            </c:ext>
          </c:extLst>
        </c:ser>
        <c:dLbls>
          <c:showLegendKey val="0"/>
          <c:showVal val="0"/>
          <c:showCatName val="0"/>
          <c:showSerName val="0"/>
          <c:showPercent val="0"/>
          <c:showBubbleSize val="0"/>
          <c:showLeaderLines val="1"/>
        </c:dLbls>
        <c:firstSliceAng val="0"/>
        <c:holeSize val="35"/>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Jobs'!$M$3</c:f>
          <c:strCache>
            <c:ptCount val="1"/>
            <c:pt idx="0">
              <c:v>Employee jobs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E9796E"/>
            </a:solidFill>
            <a:ln>
              <a:noFill/>
            </a:ln>
            <a:effectLst/>
          </c:spPr>
          <c:invertIfNegative val="0"/>
          <c:cat>
            <c:numRef>
              <c:f>ECONOMY!$A$46:$A$54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ECONOMY!$B$46:$B$54</c:f>
              <c:numCache>
                <c:formatCode>#,##0_ ;\-#,##0\ </c:formatCode>
                <c:ptCount val="9"/>
                <c:pt idx="0">
                  <c:v>54400</c:v>
                </c:pt>
                <c:pt idx="1">
                  <c:v>56000</c:v>
                </c:pt>
                <c:pt idx="2">
                  <c:v>56300</c:v>
                </c:pt>
                <c:pt idx="3">
                  <c:v>55000</c:v>
                </c:pt>
                <c:pt idx="4">
                  <c:v>58700</c:v>
                </c:pt>
                <c:pt idx="5">
                  <c:v>56700</c:v>
                </c:pt>
                <c:pt idx="6">
                  <c:v>59200</c:v>
                </c:pt>
                <c:pt idx="7">
                  <c:v>60500</c:v>
                </c:pt>
                <c:pt idx="8">
                  <c:v>62000</c:v>
                </c:pt>
              </c:numCache>
            </c:numRef>
          </c:val>
          <c:extLst>
            <c:ext xmlns:c16="http://schemas.microsoft.com/office/drawing/2014/chart" uri="{C3380CC4-5D6E-409C-BE32-E72D297353CC}">
              <c16:uniqueId val="{00000000-EA1E-4DAE-881C-86E2720BCD62}"/>
            </c:ext>
          </c:extLst>
        </c:ser>
        <c:dLbls>
          <c:showLegendKey val="0"/>
          <c:showVal val="0"/>
          <c:showCatName val="0"/>
          <c:showSerName val="0"/>
          <c:showPercent val="0"/>
          <c:showBubbleSize val="0"/>
        </c:dLbls>
        <c:gapWidth val="219"/>
        <c:overlap val="-27"/>
        <c:axId val="663469576"/>
        <c:axId val="663469936"/>
      </c:barChart>
      <c:catAx>
        <c:axId val="663469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469936"/>
        <c:crosses val="autoZero"/>
        <c:auto val="1"/>
        <c:lblAlgn val="ctr"/>
        <c:lblOffset val="100"/>
        <c:noMultiLvlLbl val="0"/>
      </c:catAx>
      <c:valAx>
        <c:axId val="663469936"/>
        <c:scaling>
          <c:orientation val="minMax"/>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469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31346578366446E-2"/>
          <c:y val="6.8280421171292266E-2"/>
          <c:w val="0.46640803841561551"/>
          <c:h val="0.76211849832154943"/>
        </c:manualLayout>
      </c:layout>
      <c:barChart>
        <c:barDir val="bar"/>
        <c:grouping val="stacked"/>
        <c:varyColors val="0"/>
        <c:ser>
          <c:idx val="0"/>
          <c:order val="0"/>
          <c:tx>
            <c:strRef>
              <c:f>'BICS trading status'!$J$5</c:f>
              <c:strCache>
                <c:ptCount val="1"/>
                <c:pt idx="0">
                  <c:v>Currently fully trading</c:v>
                </c:pt>
              </c:strCache>
            </c:strRef>
          </c:tx>
          <c:spPr>
            <a:solidFill>
              <a:schemeClr val="accent1"/>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status'!$J$6:$J$18</c:f>
              <c:numCache>
                <c:formatCode>#,##0</c:formatCode>
                <c:ptCount val="13"/>
                <c:pt idx="0">
                  <c:v>258.84999999999997</c:v>
                </c:pt>
                <c:pt idx="1">
                  <c:v>0</c:v>
                </c:pt>
                <c:pt idx="2">
                  <c:v>919.13</c:v>
                </c:pt>
                <c:pt idx="3">
                  <c:v>700.39499999999998</c:v>
                </c:pt>
                <c:pt idx="4">
                  <c:v>170.01500000000001</c:v>
                </c:pt>
                <c:pt idx="5">
                  <c:v>236.6</c:v>
                </c:pt>
                <c:pt idx="6">
                  <c:v>277.76499999999999</c:v>
                </c:pt>
                <c:pt idx="7">
                  <c:v>287.99</c:v>
                </c:pt>
                <c:pt idx="8">
                  <c:v>843.19499999999994</c:v>
                </c:pt>
                <c:pt idx="9">
                  <c:v>514.625</c:v>
                </c:pt>
                <c:pt idx="10">
                  <c:v>79.290000000000006</c:v>
                </c:pt>
                <c:pt idx="11">
                  <c:v>0</c:v>
                </c:pt>
                <c:pt idx="12">
                  <c:v>111.28</c:v>
                </c:pt>
              </c:numCache>
            </c:numRef>
          </c:val>
          <c:extLst>
            <c:ext xmlns:c16="http://schemas.microsoft.com/office/drawing/2014/chart" uri="{C3380CC4-5D6E-409C-BE32-E72D297353CC}">
              <c16:uniqueId val="{00000000-6F5F-4423-A8B6-E3032416025C}"/>
            </c:ext>
          </c:extLst>
        </c:ser>
        <c:ser>
          <c:idx val="1"/>
          <c:order val="1"/>
          <c:tx>
            <c:strRef>
              <c:f>'BICS trading status'!$K$5</c:f>
              <c:strCache>
                <c:ptCount val="1"/>
                <c:pt idx="0">
                  <c:v>Currently partially trading</c:v>
                </c:pt>
              </c:strCache>
            </c:strRef>
          </c:tx>
          <c:spPr>
            <a:solidFill>
              <a:schemeClr val="accent1">
                <a:lumMod val="50000"/>
              </a:schemeClr>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status'!$K$6:$K$18</c:f>
              <c:numCache>
                <c:formatCode>#,##0</c:formatCode>
                <c:ptCount val="13"/>
                <c:pt idx="0">
                  <c:v>29.45</c:v>
                </c:pt>
                <c:pt idx="1">
                  <c:v>0</c:v>
                </c:pt>
                <c:pt idx="2">
                  <c:v>103.79</c:v>
                </c:pt>
                <c:pt idx="3">
                  <c:v>56.444999999999993</c:v>
                </c:pt>
                <c:pt idx="4">
                  <c:v>9.0649999999999995</c:v>
                </c:pt>
                <c:pt idx="5">
                  <c:v>27.720000000000002</c:v>
                </c:pt>
                <c:pt idx="6">
                  <c:v>42.705000000000005</c:v>
                </c:pt>
                <c:pt idx="7">
                  <c:v>22.009999999999998</c:v>
                </c:pt>
                <c:pt idx="8">
                  <c:v>109.545</c:v>
                </c:pt>
                <c:pt idx="9">
                  <c:v>35.65</c:v>
                </c:pt>
                <c:pt idx="10">
                  <c:v>10.35</c:v>
                </c:pt>
                <c:pt idx="11">
                  <c:v>0</c:v>
                </c:pt>
                <c:pt idx="12">
                  <c:v>7.15</c:v>
                </c:pt>
              </c:numCache>
            </c:numRef>
          </c:val>
          <c:extLst>
            <c:ext xmlns:c16="http://schemas.microsoft.com/office/drawing/2014/chart" uri="{C3380CC4-5D6E-409C-BE32-E72D297353CC}">
              <c16:uniqueId val="{00000001-6F5F-4423-A8B6-E3032416025C}"/>
            </c:ext>
          </c:extLst>
        </c:ser>
        <c:ser>
          <c:idx val="2"/>
          <c:order val="2"/>
          <c:tx>
            <c:strRef>
              <c:f>'BICS trading status'!$L$5</c:f>
              <c:strCache>
                <c:ptCount val="1"/>
                <c:pt idx="0">
                  <c:v>Paused trading but intends to restart in the next two weeks</c:v>
                </c:pt>
              </c:strCache>
            </c:strRef>
          </c:tx>
          <c:spPr>
            <a:solidFill>
              <a:schemeClr val="accent1">
                <a:lumMod val="40000"/>
                <a:lumOff val="60000"/>
              </a:schemeClr>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status'!$L$6:$L$18</c:f>
              <c:numCache>
                <c:formatCode>#,##0</c:formatCode>
                <c:ptCount val="13"/>
                <c:pt idx="0">
                  <c:v>0</c:v>
                </c:pt>
                <c:pt idx="1">
                  <c:v>0</c:v>
                </c:pt>
                <c:pt idx="2">
                  <c:v>0</c:v>
                </c:pt>
                <c:pt idx="3">
                  <c:v>0</c:v>
                </c:pt>
                <c:pt idx="4">
                  <c:v>0</c:v>
                </c:pt>
                <c:pt idx="5">
                  <c:v>3.6399999999999997</c:v>
                </c:pt>
                <c:pt idx="6">
                  <c:v>4.7450000000000001</c:v>
                </c:pt>
                <c:pt idx="7">
                  <c:v>0</c:v>
                </c:pt>
                <c:pt idx="8">
                  <c:v>0</c:v>
                </c:pt>
                <c:pt idx="9">
                  <c:v>0</c:v>
                </c:pt>
                <c:pt idx="10">
                  <c:v>0</c:v>
                </c:pt>
                <c:pt idx="11">
                  <c:v>0</c:v>
                </c:pt>
                <c:pt idx="12">
                  <c:v>0</c:v>
                </c:pt>
              </c:numCache>
            </c:numRef>
          </c:val>
          <c:extLst>
            <c:ext xmlns:c16="http://schemas.microsoft.com/office/drawing/2014/chart" uri="{C3380CC4-5D6E-409C-BE32-E72D297353CC}">
              <c16:uniqueId val="{00000002-6F5F-4423-A8B6-E3032416025C}"/>
            </c:ext>
          </c:extLst>
        </c:ser>
        <c:ser>
          <c:idx val="3"/>
          <c:order val="3"/>
          <c:tx>
            <c:strRef>
              <c:f>'BICS trading status'!$M$5</c:f>
              <c:strCache>
                <c:ptCount val="1"/>
                <c:pt idx="0">
                  <c:v>Paused trading and does not intend to restart in the next two weeks</c:v>
                </c:pt>
              </c:strCache>
            </c:strRef>
          </c:tx>
          <c:spPr>
            <a:solidFill>
              <a:schemeClr val="accent4"/>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status'!$M$6:$M$18</c:f>
              <c:numCache>
                <c:formatCode>#,##0</c:formatCode>
                <c:ptCount val="13"/>
                <c:pt idx="0">
                  <c:v>15.190000000000001</c:v>
                </c:pt>
                <c:pt idx="1">
                  <c:v>0</c:v>
                </c:pt>
                <c:pt idx="2">
                  <c:v>16.05</c:v>
                </c:pt>
                <c:pt idx="3">
                  <c:v>22.26</c:v>
                </c:pt>
                <c:pt idx="4">
                  <c:v>2.96</c:v>
                </c:pt>
                <c:pt idx="5">
                  <c:v>4.4800000000000004</c:v>
                </c:pt>
                <c:pt idx="6">
                  <c:v>28.105</c:v>
                </c:pt>
                <c:pt idx="7">
                  <c:v>0</c:v>
                </c:pt>
                <c:pt idx="8">
                  <c:v>35.175000000000004</c:v>
                </c:pt>
                <c:pt idx="9">
                  <c:v>6.3249999999999993</c:v>
                </c:pt>
                <c:pt idx="10">
                  <c:v>0</c:v>
                </c:pt>
                <c:pt idx="11">
                  <c:v>0</c:v>
                </c:pt>
                <c:pt idx="12">
                  <c:v>8.32</c:v>
                </c:pt>
              </c:numCache>
            </c:numRef>
          </c:val>
          <c:extLst>
            <c:ext xmlns:c16="http://schemas.microsoft.com/office/drawing/2014/chart" uri="{C3380CC4-5D6E-409C-BE32-E72D297353CC}">
              <c16:uniqueId val="{00000001-0E57-4371-A742-034D77C338AE}"/>
            </c:ext>
          </c:extLst>
        </c:ser>
        <c:ser>
          <c:idx val="4"/>
          <c:order val="4"/>
          <c:tx>
            <c:strRef>
              <c:f>'BICS trading status'!$N$5</c:f>
              <c:strCache>
                <c:ptCount val="1"/>
                <c:pt idx="0">
                  <c:v>Has permanently ceased trading </c:v>
                </c:pt>
              </c:strCache>
            </c:strRef>
          </c:tx>
          <c:spPr>
            <a:solidFill>
              <a:schemeClr val="accent5"/>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status'!$N$6:$N$18</c:f>
              <c:numCache>
                <c:formatCode>#,##0</c:formatCode>
                <c:ptCount val="13"/>
                <c:pt idx="0">
                  <c:v>6.5100000000000007</c:v>
                </c:pt>
                <c:pt idx="1">
                  <c:v>0</c:v>
                </c:pt>
                <c:pt idx="2">
                  <c:v>31.03</c:v>
                </c:pt>
                <c:pt idx="3">
                  <c:v>14.309999999999999</c:v>
                </c:pt>
                <c:pt idx="4">
                  <c:v>2.96</c:v>
                </c:pt>
                <c:pt idx="5">
                  <c:v>7.84</c:v>
                </c:pt>
                <c:pt idx="6">
                  <c:v>11.68</c:v>
                </c:pt>
                <c:pt idx="7">
                  <c:v>0</c:v>
                </c:pt>
                <c:pt idx="8">
                  <c:v>15.074999999999999</c:v>
                </c:pt>
                <c:pt idx="9">
                  <c:v>14.95</c:v>
                </c:pt>
                <c:pt idx="10">
                  <c:v>0</c:v>
                </c:pt>
                <c:pt idx="11">
                  <c:v>0</c:v>
                </c:pt>
                <c:pt idx="12">
                  <c:v>3.25</c:v>
                </c:pt>
              </c:numCache>
            </c:numRef>
          </c:val>
          <c:extLst>
            <c:ext xmlns:c16="http://schemas.microsoft.com/office/drawing/2014/chart" uri="{C3380CC4-5D6E-409C-BE32-E72D297353CC}">
              <c16:uniqueId val="{00000002-0E57-4371-A742-034D77C338AE}"/>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2.0668161512923468E-2"/>
          <c:y val="0.84238012952556118"/>
          <c:w val="0.89240601733568403"/>
          <c:h val="0.157619827145241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ECONOMY!$A$67</c:f>
          <c:strCache>
            <c:ptCount val="1"/>
            <c:pt idx="0">
              <c:v>Job Density - The numbers of jobs per resident aged 16-64</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'Job density'!$A$12</c:f>
              <c:strCache>
                <c:ptCount val="1"/>
                <c:pt idx="0">
                  <c:v>Ashford</c:v>
                </c:pt>
              </c:strCache>
            </c:strRef>
          </c:tx>
          <c:spPr>
            <a:ln w="28575" cap="rnd">
              <a:solidFill>
                <a:schemeClr val="accent4"/>
              </a:solidFill>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density'!$B$12:$Z$12</c:f>
              <c:numCache>
                <c:formatCode>General</c:formatCode>
                <c:ptCount val="25"/>
                <c:pt idx="0">
                  <c:v>0.74</c:v>
                </c:pt>
                <c:pt idx="1">
                  <c:v>0.85</c:v>
                </c:pt>
                <c:pt idx="2">
                  <c:v>0.85</c:v>
                </c:pt>
                <c:pt idx="3">
                  <c:v>0.85</c:v>
                </c:pt>
                <c:pt idx="4">
                  <c:v>0.85</c:v>
                </c:pt>
                <c:pt idx="5">
                  <c:v>0.83</c:v>
                </c:pt>
                <c:pt idx="6">
                  <c:v>0.81</c:v>
                </c:pt>
                <c:pt idx="7">
                  <c:v>0.82</c:v>
                </c:pt>
                <c:pt idx="8">
                  <c:v>0.82</c:v>
                </c:pt>
                <c:pt idx="9">
                  <c:v>0.8</c:v>
                </c:pt>
                <c:pt idx="10">
                  <c:v>0.8</c:v>
                </c:pt>
                <c:pt idx="11">
                  <c:v>0.81</c:v>
                </c:pt>
                <c:pt idx="12">
                  <c:v>0.8</c:v>
                </c:pt>
                <c:pt idx="13">
                  <c:v>0.83</c:v>
                </c:pt>
                <c:pt idx="14">
                  <c:v>0.81</c:v>
                </c:pt>
                <c:pt idx="15">
                  <c:v>0.89</c:v>
                </c:pt>
                <c:pt idx="16">
                  <c:v>0.93</c:v>
                </c:pt>
                <c:pt idx="17">
                  <c:v>0.95</c:v>
                </c:pt>
                <c:pt idx="18">
                  <c:v>0.97</c:v>
                </c:pt>
                <c:pt idx="19">
                  <c:v>0.97</c:v>
                </c:pt>
                <c:pt idx="20">
                  <c:v>0.87</c:v>
                </c:pt>
                <c:pt idx="21">
                  <c:v>0.89</c:v>
                </c:pt>
                <c:pt idx="22">
                  <c:v>0.88</c:v>
                </c:pt>
                <c:pt idx="23">
                  <c:v>0.93</c:v>
                </c:pt>
              </c:numCache>
            </c:numRef>
          </c:val>
          <c:smooth val="0"/>
          <c:extLst>
            <c:ext xmlns:c16="http://schemas.microsoft.com/office/drawing/2014/chart" uri="{C3380CC4-5D6E-409C-BE32-E72D297353CC}">
              <c16:uniqueId val="{00000000-3EA5-4393-B615-230A61CDC0BE}"/>
            </c:ext>
          </c:extLst>
        </c:ser>
        <c:ser>
          <c:idx val="1"/>
          <c:order val="1"/>
          <c:tx>
            <c:strRef>
              <c:f>'Job density'!$A$13</c:f>
              <c:strCache>
                <c:ptCount val="1"/>
                <c:pt idx="0">
                  <c:v>South East</c:v>
                </c:pt>
              </c:strCache>
            </c:strRef>
          </c:tx>
          <c:spPr>
            <a:ln w="28575" cap="rnd">
              <a:solidFill>
                <a:srgbClr val="FD5D51"/>
              </a:solidFill>
              <a:prstDash val="sysDot"/>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density'!$B$13:$Z$13</c:f>
              <c:numCache>
                <c:formatCode>General</c:formatCode>
                <c:ptCount val="25"/>
                <c:pt idx="0">
                  <c:v>0.84</c:v>
                </c:pt>
                <c:pt idx="1">
                  <c:v>0.84</c:v>
                </c:pt>
                <c:pt idx="2">
                  <c:v>0.85</c:v>
                </c:pt>
                <c:pt idx="3">
                  <c:v>0.83</c:v>
                </c:pt>
                <c:pt idx="4">
                  <c:v>0.83</c:v>
                </c:pt>
                <c:pt idx="5">
                  <c:v>0.84</c:v>
                </c:pt>
                <c:pt idx="6">
                  <c:v>0.81</c:v>
                </c:pt>
                <c:pt idx="7">
                  <c:v>0.82</c:v>
                </c:pt>
                <c:pt idx="8">
                  <c:v>0.81</c:v>
                </c:pt>
                <c:pt idx="9">
                  <c:v>0.79</c:v>
                </c:pt>
                <c:pt idx="10">
                  <c:v>0.8</c:v>
                </c:pt>
                <c:pt idx="11">
                  <c:v>0.81</c:v>
                </c:pt>
                <c:pt idx="12">
                  <c:v>0.81</c:v>
                </c:pt>
                <c:pt idx="13">
                  <c:v>0.83</c:v>
                </c:pt>
                <c:pt idx="14">
                  <c:v>0.84</c:v>
                </c:pt>
                <c:pt idx="15">
                  <c:v>0.87</c:v>
                </c:pt>
                <c:pt idx="16">
                  <c:v>0.89</c:v>
                </c:pt>
                <c:pt idx="17">
                  <c:v>0.87</c:v>
                </c:pt>
                <c:pt idx="18">
                  <c:v>0.88</c:v>
                </c:pt>
                <c:pt idx="19">
                  <c:v>0.9</c:v>
                </c:pt>
                <c:pt idx="20">
                  <c:v>0.86</c:v>
                </c:pt>
                <c:pt idx="21">
                  <c:v>0.85</c:v>
                </c:pt>
                <c:pt idx="22">
                  <c:v>0.86</c:v>
                </c:pt>
                <c:pt idx="23">
                  <c:v>0.86</c:v>
                </c:pt>
              </c:numCache>
            </c:numRef>
          </c:val>
          <c:smooth val="0"/>
          <c:extLst>
            <c:ext xmlns:c16="http://schemas.microsoft.com/office/drawing/2014/chart" uri="{C3380CC4-5D6E-409C-BE32-E72D297353CC}">
              <c16:uniqueId val="{00000001-3EA5-4393-B615-230A61CDC0BE}"/>
            </c:ext>
          </c:extLst>
        </c:ser>
        <c:ser>
          <c:idx val="2"/>
          <c:order val="2"/>
          <c:tx>
            <c:strRef>
              <c:f>'Job density'!$A$14</c:f>
              <c:strCache>
                <c:ptCount val="1"/>
                <c:pt idx="0">
                  <c:v>England</c:v>
                </c:pt>
              </c:strCache>
            </c:strRef>
          </c:tx>
          <c:spPr>
            <a:ln w="28575" cap="rnd">
              <a:solidFill>
                <a:schemeClr val="tx1"/>
              </a:solidFill>
              <a:prstDash val="dash"/>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density'!$B$14:$Z$14</c:f>
              <c:numCache>
                <c:formatCode>General</c:formatCode>
                <c:ptCount val="25"/>
                <c:pt idx="0">
                  <c:v>0.8</c:v>
                </c:pt>
                <c:pt idx="1">
                  <c:v>0.8</c:v>
                </c:pt>
                <c:pt idx="2">
                  <c:v>0.8</c:v>
                </c:pt>
                <c:pt idx="3">
                  <c:v>0.8</c:v>
                </c:pt>
                <c:pt idx="4">
                  <c:v>0.8</c:v>
                </c:pt>
                <c:pt idx="5">
                  <c:v>0.81</c:v>
                </c:pt>
                <c:pt idx="6">
                  <c:v>0.79</c:v>
                </c:pt>
                <c:pt idx="7">
                  <c:v>0.8</c:v>
                </c:pt>
                <c:pt idx="8">
                  <c:v>0.79</c:v>
                </c:pt>
                <c:pt idx="9">
                  <c:v>0.77</c:v>
                </c:pt>
                <c:pt idx="10">
                  <c:v>0.77</c:v>
                </c:pt>
                <c:pt idx="11">
                  <c:v>0.78</c:v>
                </c:pt>
                <c:pt idx="12">
                  <c:v>0.79</c:v>
                </c:pt>
                <c:pt idx="13">
                  <c:v>0.8</c:v>
                </c:pt>
                <c:pt idx="14">
                  <c:v>0.82</c:v>
                </c:pt>
                <c:pt idx="15">
                  <c:v>0.84</c:v>
                </c:pt>
                <c:pt idx="16">
                  <c:v>0.86</c:v>
                </c:pt>
                <c:pt idx="17">
                  <c:v>0.87</c:v>
                </c:pt>
                <c:pt idx="18">
                  <c:v>0.87</c:v>
                </c:pt>
                <c:pt idx="19">
                  <c:v>0.88</c:v>
                </c:pt>
                <c:pt idx="20">
                  <c:v>0.85</c:v>
                </c:pt>
                <c:pt idx="21">
                  <c:v>0.86</c:v>
                </c:pt>
                <c:pt idx="22">
                  <c:v>0.87</c:v>
                </c:pt>
                <c:pt idx="23">
                  <c:v>0.87</c:v>
                </c:pt>
              </c:numCache>
            </c:numRef>
          </c:val>
          <c:smooth val="0"/>
          <c:extLst>
            <c:ext xmlns:c16="http://schemas.microsoft.com/office/drawing/2014/chart" uri="{C3380CC4-5D6E-409C-BE32-E72D297353CC}">
              <c16:uniqueId val="{00000002-3EA5-4393-B615-230A61CDC0BE}"/>
            </c:ext>
          </c:extLst>
        </c:ser>
        <c:dLbls>
          <c:showLegendKey val="0"/>
          <c:showVal val="0"/>
          <c:showCatName val="0"/>
          <c:showSerName val="0"/>
          <c:showPercent val="0"/>
          <c:showBubbleSize val="0"/>
        </c:dLbls>
        <c:smooth val="0"/>
        <c:axId val="923542312"/>
        <c:axId val="1184368000"/>
      </c:lineChart>
      <c:catAx>
        <c:axId val="923542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68000"/>
        <c:crosses val="autoZero"/>
        <c:auto val="1"/>
        <c:lblAlgn val="ctr"/>
        <c:lblOffset val="100"/>
        <c:noMultiLvlLbl val="0"/>
      </c:catAx>
      <c:valAx>
        <c:axId val="11843680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542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Growth in total GVA (Index: 1998 =</a:t>
            </a:r>
            <a:r>
              <a:rPr lang="en-GB" baseline="0"/>
              <a:t> 100)</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GVA!$A$5</c:f>
              <c:strCache>
                <c:ptCount val="1"/>
                <c:pt idx="0">
                  <c:v>Ashford</c:v>
                </c:pt>
              </c:strCache>
            </c:strRef>
          </c:tx>
          <c:spPr>
            <a:ln w="28575" cap="rnd">
              <a:solidFill>
                <a:schemeClr val="accent4"/>
              </a:solidFill>
              <a:round/>
            </a:ln>
            <a:effectLst/>
          </c:spPr>
          <c:marker>
            <c:symbol val="none"/>
          </c:marker>
          <c:cat>
            <c:strRef>
              <c:f>GVA!$B$3:$AB$3</c:f>
              <c:strCach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strCache>
            </c:strRef>
          </c:cat>
          <c:val>
            <c:numRef>
              <c:f>GVA!$B$5:$AB$5</c:f>
              <c:numCache>
                <c:formatCode>#,##0</c:formatCode>
                <c:ptCount val="27"/>
                <c:pt idx="0">
                  <c:v>100</c:v>
                </c:pt>
                <c:pt idx="1">
                  <c:v>104.57863304578635</c:v>
                </c:pt>
                <c:pt idx="2">
                  <c:v>107.03384207033841</c:v>
                </c:pt>
                <c:pt idx="3">
                  <c:v>111.08161911081621</c:v>
                </c:pt>
                <c:pt idx="4">
                  <c:v>116.39017916390179</c:v>
                </c:pt>
                <c:pt idx="5">
                  <c:v>120.10617120106171</c:v>
                </c:pt>
                <c:pt idx="6">
                  <c:v>126.34372926343728</c:v>
                </c:pt>
                <c:pt idx="7">
                  <c:v>135.56735235567351</c:v>
                </c:pt>
                <c:pt idx="8">
                  <c:v>143.26476443264764</c:v>
                </c:pt>
                <c:pt idx="9">
                  <c:v>149.03782349037823</c:v>
                </c:pt>
                <c:pt idx="10">
                  <c:v>157.00066357000665</c:v>
                </c:pt>
                <c:pt idx="11">
                  <c:v>148.37425348374254</c:v>
                </c:pt>
                <c:pt idx="12">
                  <c:v>152.0238885202389</c:v>
                </c:pt>
                <c:pt idx="13">
                  <c:v>155.20902455209026</c:v>
                </c:pt>
                <c:pt idx="14">
                  <c:v>163.63636363636365</c:v>
                </c:pt>
                <c:pt idx="15">
                  <c:v>165.02986065029862</c:v>
                </c:pt>
                <c:pt idx="16">
                  <c:v>178.16854678168548</c:v>
                </c:pt>
                <c:pt idx="17">
                  <c:v>185.0033178500332</c:v>
                </c:pt>
                <c:pt idx="18">
                  <c:v>188.12209688122095</c:v>
                </c:pt>
                <c:pt idx="19">
                  <c:v>192.10351692103518</c:v>
                </c:pt>
                <c:pt idx="20">
                  <c:v>199.07100199071002</c:v>
                </c:pt>
                <c:pt idx="21">
                  <c:v>214.93032514930323</c:v>
                </c:pt>
                <c:pt idx="22">
                  <c:v>205.64034505640345</c:v>
                </c:pt>
                <c:pt idx="23">
                  <c:v>211.7451891174519</c:v>
                </c:pt>
                <c:pt idx="24">
                  <c:v>231.51957531519574</c:v>
                </c:pt>
                <c:pt idx="25">
                  <c:v>261.38022561380228</c:v>
                </c:pt>
              </c:numCache>
            </c:numRef>
          </c:val>
          <c:smooth val="0"/>
          <c:extLst>
            <c:ext xmlns:c16="http://schemas.microsoft.com/office/drawing/2014/chart" uri="{C3380CC4-5D6E-409C-BE32-E72D297353CC}">
              <c16:uniqueId val="{00000000-0ED0-4D0A-ABA9-BA344FA867F8}"/>
            </c:ext>
          </c:extLst>
        </c:ser>
        <c:ser>
          <c:idx val="1"/>
          <c:order val="1"/>
          <c:tx>
            <c:strRef>
              <c:f>GVA!$A$6</c:f>
              <c:strCache>
                <c:ptCount val="1"/>
                <c:pt idx="0">
                  <c:v>SE</c:v>
                </c:pt>
              </c:strCache>
            </c:strRef>
          </c:tx>
          <c:spPr>
            <a:ln w="28575" cap="rnd">
              <a:solidFill>
                <a:srgbClr val="E9796E"/>
              </a:solidFill>
              <a:prstDash val="sysDot"/>
              <a:round/>
            </a:ln>
            <a:effectLst/>
          </c:spPr>
          <c:marker>
            <c:symbol val="none"/>
          </c:marker>
          <c:cat>
            <c:strRef>
              <c:f>GVA!$B$3:$AB$3</c:f>
              <c:strCach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strCache>
            </c:strRef>
          </c:cat>
          <c:val>
            <c:numRef>
              <c:f>GVA!$B$6:$AB$6</c:f>
              <c:numCache>
                <c:formatCode>#,##0</c:formatCode>
                <c:ptCount val="27"/>
                <c:pt idx="0">
                  <c:v>100</c:v>
                </c:pt>
                <c:pt idx="1">
                  <c:v>104.76418429270018</c:v>
                </c:pt>
                <c:pt idx="2">
                  <c:v>109.81927178459907</c:v>
                </c:pt>
                <c:pt idx="3">
                  <c:v>114.07824191362752</c:v>
                </c:pt>
                <c:pt idx="4">
                  <c:v>119.23717080068343</c:v>
                </c:pt>
                <c:pt idx="5">
                  <c:v>125.13182701938372</c:v>
                </c:pt>
                <c:pt idx="6">
                  <c:v>129.2412949979379</c:v>
                </c:pt>
                <c:pt idx="7">
                  <c:v>135.9666823778943</c:v>
                </c:pt>
                <c:pt idx="8">
                  <c:v>141.88048665527603</c:v>
                </c:pt>
                <c:pt idx="9">
                  <c:v>148.15515819242327</c:v>
                </c:pt>
                <c:pt idx="10">
                  <c:v>156.36746597537265</c:v>
                </c:pt>
                <c:pt idx="11">
                  <c:v>153.41130030047722</c:v>
                </c:pt>
                <c:pt idx="12">
                  <c:v>157.44270311671477</c:v>
                </c:pt>
                <c:pt idx="13">
                  <c:v>161.85854003417194</c:v>
                </c:pt>
                <c:pt idx="14">
                  <c:v>167.55729688328523</c:v>
                </c:pt>
                <c:pt idx="15">
                  <c:v>173.56684145407414</c:v>
                </c:pt>
                <c:pt idx="16">
                  <c:v>180.72821540093088</c:v>
                </c:pt>
                <c:pt idx="17">
                  <c:v>187.81815235963001</c:v>
                </c:pt>
                <c:pt idx="18">
                  <c:v>192.2317798857008</c:v>
                </c:pt>
                <c:pt idx="19">
                  <c:v>199.48521180698756</c:v>
                </c:pt>
                <c:pt idx="20">
                  <c:v>206.49855653096094</c:v>
                </c:pt>
                <c:pt idx="21">
                  <c:v>218.1670889059094</c:v>
                </c:pt>
                <c:pt idx="22">
                  <c:v>214.67109526895655</c:v>
                </c:pt>
                <c:pt idx="23">
                  <c:v>223.69719554586695</c:v>
                </c:pt>
                <c:pt idx="24">
                  <c:v>240.19251163612796</c:v>
                </c:pt>
                <c:pt idx="25">
                  <c:v>261.07641548341485</c:v>
                </c:pt>
              </c:numCache>
            </c:numRef>
          </c:val>
          <c:smooth val="0"/>
          <c:extLst>
            <c:ext xmlns:c16="http://schemas.microsoft.com/office/drawing/2014/chart" uri="{C3380CC4-5D6E-409C-BE32-E72D297353CC}">
              <c16:uniqueId val="{00000001-0ED0-4D0A-ABA9-BA344FA867F8}"/>
            </c:ext>
          </c:extLst>
        </c:ser>
        <c:ser>
          <c:idx val="2"/>
          <c:order val="2"/>
          <c:tx>
            <c:strRef>
              <c:f>GVA!$A$7</c:f>
              <c:strCache>
                <c:ptCount val="1"/>
                <c:pt idx="0">
                  <c:v>England</c:v>
                </c:pt>
              </c:strCache>
            </c:strRef>
          </c:tx>
          <c:spPr>
            <a:ln w="28575" cap="rnd">
              <a:solidFill>
                <a:schemeClr val="tx1"/>
              </a:solidFill>
              <a:prstDash val="dash"/>
              <a:round/>
            </a:ln>
            <a:effectLst/>
          </c:spPr>
          <c:marker>
            <c:symbol val="none"/>
          </c:marker>
          <c:cat>
            <c:strRef>
              <c:f>GVA!$B$3:$AB$3</c:f>
              <c:strCach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strCache>
            </c:strRef>
          </c:cat>
          <c:val>
            <c:numRef>
              <c:f>GVA!$B$7:$AB$7</c:f>
              <c:numCache>
                <c:formatCode>#,##0</c:formatCode>
                <c:ptCount val="27"/>
                <c:pt idx="0">
                  <c:v>100</c:v>
                </c:pt>
                <c:pt idx="1">
                  <c:v>104.19502140810191</c:v>
                </c:pt>
                <c:pt idx="2">
                  <c:v>109.21710871762988</c:v>
                </c:pt>
                <c:pt idx="3">
                  <c:v>114.11093027933721</c:v>
                </c:pt>
                <c:pt idx="4">
                  <c:v>119.05921906797039</c:v>
                </c:pt>
                <c:pt idx="5">
                  <c:v>125.73099720741172</c:v>
                </c:pt>
                <c:pt idx="6">
                  <c:v>131.72761684330419</c:v>
                </c:pt>
                <c:pt idx="7">
                  <c:v>139.34793455573291</c:v>
                </c:pt>
                <c:pt idx="8">
                  <c:v>146.45767099705068</c:v>
                </c:pt>
                <c:pt idx="9">
                  <c:v>154.01032918058826</c:v>
                </c:pt>
                <c:pt idx="10">
                  <c:v>159.44176970159273</c:v>
                </c:pt>
                <c:pt idx="11">
                  <c:v>156.56245183503614</c:v>
                </c:pt>
                <c:pt idx="12">
                  <c:v>160.82630832368946</c:v>
                </c:pt>
                <c:pt idx="13">
                  <c:v>164.43956227680846</c:v>
                </c:pt>
                <c:pt idx="14">
                  <c:v>170.125444423836</c:v>
                </c:pt>
                <c:pt idx="15">
                  <c:v>176.84385277913475</c:v>
                </c:pt>
                <c:pt idx="16">
                  <c:v>185.56396437817236</c:v>
                </c:pt>
                <c:pt idx="17">
                  <c:v>192.20073720150782</c:v>
                </c:pt>
                <c:pt idx="18">
                  <c:v>199.89576775278931</c:v>
                </c:pt>
                <c:pt idx="19">
                  <c:v>208.69398822880939</c:v>
                </c:pt>
                <c:pt idx="20">
                  <c:v>215.4906360779417</c:v>
                </c:pt>
                <c:pt idx="21">
                  <c:v>224.11330750602798</c:v>
                </c:pt>
                <c:pt idx="22">
                  <c:v>213.73031277511174</c:v>
                </c:pt>
                <c:pt idx="23">
                  <c:v>230.17536618434215</c:v>
                </c:pt>
                <c:pt idx="24">
                  <c:v>252.90726987270079</c:v>
                </c:pt>
                <c:pt idx="25">
                  <c:v>276.03651002223097</c:v>
                </c:pt>
              </c:numCache>
            </c:numRef>
          </c:val>
          <c:smooth val="0"/>
          <c:extLst>
            <c:ext xmlns:c16="http://schemas.microsoft.com/office/drawing/2014/chart" uri="{C3380CC4-5D6E-409C-BE32-E72D297353CC}">
              <c16:uniqueId val="{00000002-0ED0-4D0A-ABA9-BA344FA867F8}"/>
            </c:ext>
          </c:extLst>
        </c:ser>
        <c:dLbls>
          <c:showLegendKey val="0"/>
          <c:showVal val="0"/>
          <c:showCatName val="0"/>
          <c:showSerName val="0"/>
          <c:showPercent val="0"/>
          <c:showBubbleSize val="0"/>
        </c:dLbls>
        <c:smooth val="0"/>
        <c:axId val="1322377336"/>
        <c:axId val="1322374096"/>
      </c:lineChart>
      <c:catAx>
        <c:axId val="1322377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74096"/>
        <c:crosses val="autoZero"/>
        <c:auto val="1"/>
        <c:lblAlgn val="ctr"/>
        <c:lblOffset val="100"/>
        <c:noMultiLvlLbl val="0"/>
      </c:catAx>
      <c:valAx>
        <c:axId val="13223740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1998=100</a:t>
                </a:r>
              </a:p>
            </c:rich>
          </c:tx>
          <c:layout>
            <c:manualLayout>
              <c:xMode val="edge"/>
              <c:yMode val="edge"/>
              <c:x val="9.5238095238095247E-3"/>
              <c:y val="0.291716608340624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77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Productivity!$A$2</c:f>
          <c:strCache>
            <c:ptCount val="1"/>
            <c:pt idx="0">
              <c:v>Productivity growth in Ashford (Index: 2004 = 100)</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Productivity!$A$4</c:f>
              <c:strCache>
                <c:ptCount val="1"/>
                <c:pt idx="0">
                  <c:v>Per filled job</c:v>
                </c:pt>
              </c:strCache>
            </c:strRef>
          </c:tx>
          <c:spPr>
            <a:ln w="28575" cap="rnd">
              <a:solidFill>
                <a:srgbClr val="E9796E"/>
              </a:solidFill>
              <a:round/>
            </a:ln>
            <a:effectLst/>
          </c:spPr>
          <c:marker>
            <c:symbol val="none"/>
          </c:marker>
          <c:cat>
            <c:strRef>
              <c:f>Productivity!$B$3:$V$3</c:f>
              <c:strCach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strCache>
            </c:strRef>
          </c:cat>
          <c:val>
            <c:numRef>
              <c:f>Productivity!$B$5:$V$5</c:f>
              <c:numCache>
                <c:formatCode>#,##0</c:formatCode>
                <c:ptCount val="21"/>
                <c:pt idx="0">
                  <c:v>100</c:v>
                </c:pt>
                <c:pt idx="1">
                  <c:v>105.07222035606316</c:v>
                </c:pt>
                <c:pt idx="2">
                  <c:v>109.40824095845929</c:v>
                </c:pt>
                <c:pt idx="3">
                  <c:v>111.82118463777853</c:v>
                </c:pt>
                <c:pt idx="4">
                  <c:v>112.74773261672826</c:v>
                </c:pt>
                <c:pt idx="5">
                  <c:v>112.45941104019708</c:v>
                </c:pt>
                <c:pt idx="6">
                  <c:v>113.28518642929124</c:v>
                </c:pt>
                <c:pt idx="7">
                  <c:v>114.52244989362895</c:v>
                </c:pt>
                <c:pt idx="8">
                  <c:v>117.84794535886238</c:v>
                </c:pt>
                <c:pt idx="9">
                  <c:v>120.45123726346434</c:v>
                </c:pt>
                <c:pt idx="10">
                  <c:v>122.81659388646288</c:v>
                </c:pt>
                <c:pt idx="11">
                  <c:v>122.14757585936624</c:v>
                </c:pt>
                <c:pt idx="12">
                  <c:v>120.63038853431867</c:v>
                </c:pt>
                <c:pt idx="13">
                  <c:v>119.72343522561863</c:v>
                </c:pt>
                <c:pt idx="14">
                  <c:v>121.82566341954988</c:v>
                </c:pt>
                <c:pt idx="15">
                  <c:v>125.69421117456052</c:v>
                </c:pt>
                <c:pt idx="16">
                  <c:v>130.4557160452357</c:v>
                </c:pt>
                <c:pt idx="17">
                  <c:v>135.30399731273093</c:v>
                </c:pt>
                <c:pt idx="18">
                  <c:v>140.14388086440488</c:v>
                </c:pt>
                <c:pt idx="19">
                  <c:v>143.16985779867878</c:v>
                </c:pt>
              </c:numCache>
            </c:numRef>
          </c:val>
          <c:smooth val="0"/>
          <c:extLst>
            <c:ext xmlns:c16="http://schemas.microsoft.com/office/drawing/2014/chart" uri="{C3380CC4-5D6E-409C-BE32-E72D297353CC}">
              <c16:uniqueId val="{00000000-0D8D-4D31-BC9C-F16B11510657}"/>
            </c:ext>
          </c:extLst>
        </c:ser>
        <c:ser>
          <c:idx val="1"/>
          <c:order val="1"/>
          <c:tx>
            <c:strRef>
              <c:f>Productivity!$A$6</c:f>
              <c:strCache>
                <c:ptCount val="1"/>
                <c:pt idx="0">
                  <c:v>Per hours worked</c:v>
                </c:pt>
              </c:strCache>
            </c:strRef>
          </c:tx>
          <c:spPr>
            <a:ln w="28575" cap="rnd">
              <a:solidFill>
                <a:schemeClr val="accent4"/>
              </a:solidFill>
              <a:round/>
            </a:ln>
            <a:effectLst/>
          </c:spPr>
          <c:marker>
            <c:symbol val="none"/>
          </c:marker>
          <c:cat>
            <c:strRef>
              <c:f>Productivity!$B$3:$V$3</c:f>
              <c:strCach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strCache>
            </c:strRef>
          </c:cat>
          <c:val>
            <c:numRef>
              <c:f>Productivity!$B$7:$V$7</c:f>
              <c:numCache>
                <c:formatCode>#,##0</c:formatCode>
                <c:ptCount val="21"/>
                <c:pt idx="0">
                  <c:v>100</c:v>
                </c:pt>
                <c:pt idx="1">
                  <c:v>99.078947368421041</c:v>
                </c:pt>
                <c:pt idx="2">
                  <c:v>105.92105263157893</c:v>
                </c:pt>
                <c:pt idx="3">
                  <c:v>108.50877192982455</c:v>
                </c:pt>
                <c:pt idx="4">
                  <c:v>111.53508771929823</c:v>
                </c:pt>
                <c:pt idx="5">
                  <c:v>112.23684210526315</c:v>
                </c:pt>
                <c:pt idx="6">
                  <c:v>113.55263157894737</c:v>
                </c:pt>
                <c:pt idx="7">
                  <c:v>112.98245614035088</c:v>
                </c:pt>
                <c:pt idx="8">
                  <c:v>114.29824561403508</c:v>
                </c:pt>
                <c:pt idx="9">
                  <c:v>115.43859649122807</c:v>
                </c:pt>
                <c:pt idx="10">
                  <c:v>116.92982456140351</c:v>
                </c:pt>
                <c:pt idx="11">
                  <c:v>116.57894736842105</c:v>
                </c:pt>
                <c:pt idx="12">
                  <c:v>116.49122807017542</c:v>
                </c:pt>
                <c:pt idx="13">
                  <c:v>117.23684210526315</c:v>
                </c:pt>
                <c:pt idx="14">
                  <c:v>121.40350877192982</c:v>
                </c:pt>
                <c:pt idx="15">
                  <c:v>124.82456140350877</c:v>
                </c:pt>
                <c:pt idx="16">
                  <c:v>129.56140350877192</c:v>
                </c:pt>
                <c:pt idx="17">
                  <c:v>131.9736842105263</c:v>
                </c:pt>
                <c:pt idx="18">
                  <c:v>135.65789473684211</c:v>
                </c:pt>
                <c:pt idx="19">
                  <c:v>137.32456140350877</c:v>
                </c:pt>
              </c:numCache>
            </c:numRef>
          </c:val>
          <c:smooth val="0"/>
          <c:extLst>
            <c:ext xmlns:c16="http://schemas.microsoft.com/office/drawing/2014/chart" uri="{C3380CC4-5D6E-409C-BE32-E72D297353CC}">
              <c16:uniqueId val="{00000001-0D8D-4D31-BC9C-F16B11510657}"/>
            </c:ext>
          </c:extLst>
        </c:ser>
        <c:dLbls>
          <c:showLegendKey val="0"/>
          <c:showVal val="0"/>
          <c:showCatName val="0"/>
          <c:showSerName val="0"/>
          <c:showPercent val="0"/>
          <c:showBubbleSize val="0"/>
        </c:dLbls>
        <c:smooth val="0"/>
        <c:axId val="1668672544"/>
        <c:axId val="1668676504"/>
      </c:lineChart>
      <c:catAx>
        <c:axId val="166867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76504"/>
        <c:crosses val="autoZero"/>
        <c:auto val="1"/>
        <c:lblAlgn val="ctr"/>
        <c:lblOffset val="100"/>
        <c:noMultiLvlLbl val="0"/>
      </c:catAx>
      <c:valAx>
        <c:axId val="1668676504"/>
        <c:scaling>
          <c:orientation val="minMax"/>
          <c:min val="8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2004=100</a:t>
                </a:r>
              </a:p>
            </c:rich>
          </c:tx>
          <c:layout>
            <c:manualLayout>
              <c:xMode val="edge"/>
              <c:yMode val="edge"/>
              <c:x val="1.2414649286157667E-2"/>
              <c:y val="0.302862350539515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72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Earnings!$A$2</c:f>
          <c:strCache>
            <c:ptCount val="1"/>
            <c:pt idx="0">
              <c:v>Resident &amp; workplace full-time weekly earnings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Earnings!$A$3</c:f>
              <c:strCache>
                <c:ptCount val="1"/>
                <c:pt idx="0">
                  <c:v>Resident</c:v>
                </c:pt>
              </c:strCache>
            </c:strRef>
          </c:tx>
          <c:spPr>
            <a:ln w="28575" cap="rnd">
              <a:solidFill>
                <a:srgbClr val="E9796E"/>
              </a:solidFill>
              <a:round/>
            </a:ln>
            <a:effectLst/>
          </c:spPr>
          <c:marker>
            <c:symbol val="none"/>
          </c:marker>
          <c:cat>
            <c:numRef>
              <c:f>Earnings!$B$2:$Q$2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Earnings!$B$3:$Q$3</c:f>
              <c:numCache>
                <c:formatCode>General</c:formatCode>
                <c:ptCount val="16"/>
                <c:pt idx="0">
                  <c:v>470</c:v>
                </c:pt>
                <c:pt idx="1">
                  <c:v>507.9</c:v>
                </c:pt>
                <c:pt idx="2">
                  <c:v>496.6</c:v>
                </c:pt>
                <c:pt idx="3">
                  <c:v>512.5</c:v>
                </c:pt>
                <c:pt idx="4">
                  <c:v>507.4</c:v>
                </c:pt>
                <c:pt idx="5">
                  <c:v>549</c:v>
                </c:pt>
                <c:pt idx="6">
                  <c:v>544.29999999999995</c:v>
                </c:pt>
                <c:pt idx="7">
                  <c:v>559.29999999999995</c:v>
                </c:pt>
                <c:pt idx="8">
                  <c:v>580.1</c:v>
                </c:pt>
                <c:pt idx="9">
                  <c:v>607.5</c:v>
                </c:pt>
                <c:pt idx="10">
                  <c:v>571.9</c:v>
                </c:pt>
                <c:pt idx="11">
                  <c:v>597.9</c:v>
                </c:pt>
                <c:pt idx="12">
                  <c:v>673.4</c:v>
                </c:pt>
                <c:pt idx="13">
                  <c:v>667.5</c:v>
                </c:pt>
                <c:pt idx="14">
                  <c:v>700.2</c:v>
                </c:pt>
              </c:numCache>
            </c:numRef>
          </c:val>
          <c:smooth val="0"/>
          <c:extLst>
            <c:ext xmlns:c16="http://schemas.microsoft.com/office/drawing/2014/chart" uri="{C3380CC4-5D6E-409C-BE32-E72D297353CC}">
              <c16:uniqueId val="{00000000-8F9C-4EFA-AD40-633319D94DD0}"/>
            </c:ext>
          </c:extLst>
        </c:ser>
        <c:ser>
          <c:idx val="2"/>
          <c:order val="1"/>
          <c:tx>
            <c:strRef>
              <c:f>Earnings!$A$4</c:f>
              <c:strCache>
                <c:ptCount val="1"/>
                <c:pt idx="0">
                  <c:v>Workplace</c:v>
                </c:pt>
              </c:strCache>
            </c:strRef>
          </c:tx>
          <c:spPr>
            <a:ln w="28575" cap="rnd">
              <a:solidFill>
                <a:schemeClr val="accent4"/>
              </a:solidFill>
              <a:round/>
            </a:ln>
            <a:effectLst/>
          </c:spPr>
          <c:marker>
            <c:symbol val="none"/>
          </c:marker>
          <c:cat>
            <c:numRef>
              <c:f>Earnings!$B$2:$Q$2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Earnings!$B$4:$Q$4</c:f>
              <c:numCache>
                <c:formatCode>General</c:formatCode>
                <c:ptCount val="16"/>
                <c:pt idx="0">
                  <c:v>462.2</c:v>
                </c:pt>
                <c:pt idx="1">
                  <c:v>472.2</c:v>
                </c:pt>
                <c:pt idx="2">
                  <c:v>467.7</c:v>
                </c:pt>
                <c:pt idx="3">
                  <c:v>476.1</c:v>
                </c:pt>
                <c:pt idx="4">
                  <c:v>469.5</c:v>
                </c:pt>
                <c:pt idx="5">
                  <c:v>493.4</c:v>
                </c:pt>
                <c:pt idx="6">
                  <c:v>541.9</c:v>
                </c:pt>
                <c:pt idx="7">
                  <c:v>523.5</c:v>
                </c:pt>
                <c:pt idx="8">
                  <c:v>552.6</c:v>
                </c:pt>
                <c:pt idx="9">
                  <c:v>571.5</c:v>
                </c:pt>
                <c:pt idx="10">
                  <c:v>519.20000000000005</c:v>
                </c:pt>
                <c:pt idx="11">
                  <c:v>571.70000000000005</c:v>
                </c:pt>
                <c:pt idx="12">
                  <c:v>592.20000000000005</c:v>
                </c:pt>
                <c:pt idx="13">
                  <c:v>600.29999999999995</c:v>
                </c:pt>
                <c:pt idx="14">
                  <c:v>678.3</c:v>
                </c:pt>
              </c:numCache>
            </c:numRef>
          </c:val>
          <c:smooth val="0"/>
          <c:extLst>
            <c:ext xmlns:c16="http://schemas.microsoft.com/office/drawing/2014/chart" uri="{C3380CC4-5D6E-409C-BE32-E72D297353CC}">
              <c16:uniqueId val="{00000001-8F9C-4EFA-AD40-633319D94DD0}"/>
            </c:ext>
          </c:extLst>
        </c:ser>
        <c:dLbls>
          <c:showLegendKey val="0"/>
          <c:showVal val="0"/>
          <c:showCatName val="0"/>
          <c:showSerName val="0"/>
          <c:showPercent val="0"/>
          <c:showBubbleSize val="0"/>
        </c:dLbls>
        <c:smooth val="0"/>
        <c:axId val="4140151"/>
        <c:axId val="4140511"/>
      </c:lineChart>
      <c:catAx>
        <c:axId val="4140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511"/>
        <c:crosses val="autoZero"/>
        <c:auto val="1"/>
        <c:lblAlgn val="ctr"/>
        <c:lblOffset val="100"/>
        <c:noMultiLvlLbl val="0"/>
      </c:catAx>
      <c:valAx>
        <c:axId val="41405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stock'!$AA$1</c:f>
          <c:strCache>
            <c:ptCount val="1"/>
            <c:pt idx="0">
              <c:v>Stock of non-domestic properties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4074074074074073"/>
          <c:w val="0.87753018372703417"/>
          <c:h val="0.61827209098862645"/>
        </c:manualLayout>
      </c:layout>
      <c:barChart>
        <c:barDir val="col"/>
        <c:grouping val="clustered"/>
        <c:varyColors val="0"/>
        <c:ser>
          <c:idx val="0"/>
          <c:order val="0"/>
          <c:tx>
            <c:strRef>
              <c:f>'Rateable stock'!$A$5</c:f>
              <c:strCache>
                <c:ptCount val="1"/>
                <c:pt idx="0">
                  <c:v>Retail</c:v>
                </c:pt>
              </c:strCache>
            </c:strRef>
          </c:tx>
          <c:spPr>
            <a:solidFill>
              <a:srgbClr val="E6695C"/>
            </a:solidFill>
            <a:ln>
              <a:noFill/>
            </a:ln>
            <a:effectLst/>
          </c:spPr>
          <c:invertIfNegative val="0"/>
          <c:cat>
            <c:strRef>
              <c:f>'Rateable stock'!$B$4:$X$4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stock'!$B$5:$X$5</c:f>
              <c:numCache>
                <c:formatCode>General</c:formatCode>
                <c:ptCount val="23"/>
                <c:pt idx="0">
                  <c:v>890</c:v>
                </c:pt>
                <c:pt idx="1">
                  <c:v>880</c:v>
                </c:pt>
                <c:pt idx="2">
                  <c:v>880</c:v>
                </c:pt>
                <c:pt idx="3">
                  <c:v>880</c:v>
                </c:pt>
                <c:pt idx="4">
                  <c:v>870</c:v>
                </c:pt>
                <c:pt idx="5">
                  <c:v>860</c:v>
                </c:pt>
                <c:pt idx="6">
                  <c:v>860</c:v>
                </c:pt>
                <c:pt idx="7">
                  <c:v>860</c:v>
                </c:pt>
                <c:pt idx="8">
                  <c:v>860</c:v>
                </c:pt>
                <c:pt idx="9">
                  <c:v>860</c:v>
                </c:pt>
                <c:pt idx="10">
                  <c:v>870</c:v>
                </c:pt>
                <c:pt idx="11">
                  <c:v>870</c:v>
                </c:pt>
                <c:pt idx="12">
                  <c:v>870</c:v>
                </c:pt>
                <c:pt idx="13">
                  <c:v>880</c:v>
                </c:pt>
                <c:pt idx="14">
                  <c:v>880</c:v>
                </c:pt>
                <c:pt idx="15">
                  <c:v>880</c:v>
                </c:pt>
                <c:pt idx="16">
                  <c:v>890</c:v>
                </c:pt>
                <c:pt idx="17">
                  <c:v>890</c:v>
                </c:pt>
                <c:pt idx="18">
                  <c:v>890</c:v>
                </c:pt>
                <c:pt idx="19">
                  <c:v>920</c:v>
                </c:pt>
                <c:pt idx="20">
                  <c:v>970</c:v>
                </c:pt>
                <c:pt idx="21">
                  <c:v>980</c:v>
                </c:pt>
                <c:pt idx="22">
                  <c:v>980</c:v>
                </c:pt>
              </c:numCache>
            </c:numRef>
          </c:val>
          <c:extLst>
            <c:ext xmlns:c16="http://schemas.microsoft.com/office/drawing/2014/chart" uri="{C3380CC4-5D6E-409C-BE32-E72D297353CC}">
              <c16:uniqueId val="{00000000-4F05-42E8-944E-EE663B0BCFB9}"/>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Floorspace'!$Z$1</c:f>
          <c:strCache>
            <c:ptCount val="1"/>
            <c:pt idx="0">
              <c:v>Non-domestic property floorspace (000 m2)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30317120058989289"/>
          <c:w val="0.87753018372703417"/>
          <c:h val="0.55584160675567729"/>
        </c:manualLayout>
      </c:layout>
      <c:barChart>
        <c:barDir val="col"/>
        <c:grouping val="clustered"/>
        <c:varyColors val="0"/>
        <c:ser>
          <c:idx val="0"/>
          <c:order val="0"/>
          <c:tx>
            <c:strRef>
              <c:f>'Rateable Floorspace'!$A$5</c:f>
              <c:strCache>
                <c:ptCount val="1"/>
                <c:pt idx="0">
                  <c:v>Retail</c:v>
                </c:pt>
              </c:strCache>
            </c:strRef>
          </c:tx>
          <c:spPr>
            <a:solidFill>
              <a:srgbClr val="E6695C"/>
            </a:solidFill>
            <a:ln>
              <a:noFill/>
            </a:ln>
            <a:effectLst/>
          </c:spPr>
          <c:invertIfNegative val="0"/>
          <c:cat>
            <c:strRef>
              <c:f>'Rateable Floorspace'!$B$4:$X$4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Floorspace'!$B$5:$X$5</c:f>
              <c:numCache>
                <c:formatCode>General</c:formatCode>
                <c:ptCount val="23"/>
                <c:pt idx="0">
                  <c:v>188</c:v>
                </c:pt>
                <c:pt idx="1">
                  <c:v>189</c:v>
                </c:pt>
                <c:pt idx="2">
                  <c:v>197</c:v>
                </c:pt>
                <c:pt idx="3">
                  <c:v>202</c:v>
                </c:pt>
                <c:pt idx="4">
                  <c:v>203</c:v>
                </c:pt>
                <c:pt idx="5">
                  <c:v>203</c:v>
                </c:pt>
                <c:pt idx="6">
                  <c:v>202</c:v>
                </c:pt>
                <c:pt idx="7">
                  <c:v>208</c:v>
                </c:pt>
                <c:pt idx="8">
                  <c:v>220</c:v>
                </c:pt>
                <c:pt idx="9">
                  <c:v>223</c:v>
                </c:pt>
                <c:pt idx="10">
                  <c:v>226</c:v>
                </c:pt>
                <c:pt idx="11">
                  <c:v>223</c:v>
                </c:pt>
                <c:pt idx="12">
                  <c:v>231</c:v>
                </c:pt>
                <c:pt idx="13">
                  <c:v>236</c:v>
                </c:pt>
                <c:pt idx="14">
                  <c:v>238</c:v>
                </c:pt>
                <c:pt idx="15">
                  <c:v>236</c:v>
                </c:pt>
                <c:pt idx="16">
                  <c:v>235</c:v>
                </c:pt>
                <c:pt idx="17">
                  <c:v>237</c:v>
                </c:pt>
                <c:pt idx="18">
                  <c:v>234</c:v>
                </c:pt>
                <c:pt idx="19">
                  <c:v>238</c:v>
                </c:pt>
                <c:pt idx="20">
                  <c:v>234</c:v>
                </c:pt>
                <c:pt idx="21">
                  <c:v>233</c:v>
                </c:pt>
                <c:pt idx="22">
                  <c:v>233</c:v>
                </c:pt>
              </c:numCache>
            </c:numRef>
          </c:val>
          <c:extLst>
            <c:ext xmlns:c16="http://schemas.microsoft.com/office/drawing/2014/chart" uri="{C3380CC4-5D6E-409C-BE32-E72D297353CC}">
              <c16:uniqueId val="{00000000-E8CB-4E07-913D-4F06B5EAD42B}"/>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Value(per m2)'!$Z$1</c:f>
          <c:strCache>
            <c:ptCount val="1"/>
            <c:pt idx="0">
              <c:v>Rateable value £ per m2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4965949490427414"/>
          <c:w val="0.87753018372703417"/>
          <c:h val="0.60935331244129598"/>
        </c:manualLayout>
      </c:layout>
      <c:barChart>
        <c:barDir val="col"/>
        <c:grouping val="clustered"/>
        <c:varyColors val="0"/>
        <c:ser>
          <c:idx val="0"/>
          <c:order val="0"/>
          <c:tx>
            <c:strRef>
              <c:f>'Rateable Value(per m2)'!$A$5</c:f>
              <c:strCache>
                <c:ptCount val="1"/>
                <c:pt idx="0">
                  <c:v>Retail</c:v>
                </c:pt>
              </c:strCache>
            </c:strRef>
          </c:tx>
          <c:spPr>
            <a:solidFill>
              <a:srgbClr val="E6695C"/>
            </a:solidFill>
            <a:ln>
              <a:noFill/>
            </a:ln>
            <a:effectLst/>
          </c:spPr>
          <c:invertIfNegative val="0"/>
          <c:cat>
            <c:strRef>
              <c:f>'Rateable Value(per m2)'!$B$4:$X$4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Value(per m2)'!$B$5:$X$5</c:f>
              <c:numCache>
                <c:formatCode>General</c:formatCode>
                <c:ptCount val="23"/>
                <c:pt idx="0">
                  <c:v>120</c:v>
                </c:pt>
                <c:pt idx="1">
                  <c:v>116</c:v>
                </c:pt>
                <c:pt idx="2">
                  <c:v>112</c:v>
                </c:pt>
                <c:pt idx="3">
                  <c:v>111</c:v>
                </c:pt>
                <c:pt idx="4">
                  <c:v>112</c:v>
                </c:pt>
                <c:pt idx="5">
                  <c:v>149</c:v>
                </c:pt>
                <c:pt idx="6">
                  <c:v>147</c:v>
                </c:pt>
                <c:pt idx="7">
                  <c:v>135</c:v>
                </c:pt>
                <c:pt idx="8">
                  <c:v>140</c:v>
                </c:pt>
                <c:pt idx="9">
                  <c:v>141</c:v>
                </c:pt>
                <c:pt idx="10">
                  <c:v>172</c:v>
                </c:pt>
                <c:pt idx="11">
                  <c:v>171</c:v>
                </c:pt>
                <c:pt idx="12">
                  <c:v>173</c:v>
                </c:pt>
                <c:pt idx="13">
                  <c:v>174</c:v>
                </c:pt>
                <c:pt idx="14">
                  <c:v>172</c:v>
                </c:pt>
                <c:pt idx="15">
                  <c:v>170</c:v>
                </c:pt>
                <c:pt idx="16">
                  <c:v>172</c:v>
                </c:pt>
                <c:pt idx="17">
                  <c:v>170</c:v>
                </c:pt>
                <c:pt idx="18">
                  <c:v>170</c:v>
                </c:pt>
                <c:pt idx="19">
                  <c:v>173</c:v>
                </c:pt>
                <c:pt idx="20">
                  <c:v>183</c:v>
                </c:pt>
                <c:pt idx="21">
                  <c:v>184</c:v>
                </c:pt>
                <c:pt idx="22">
                  <c:v>184</c:v>
                </c:pt>
              </c:numCache>
            </c:numRef>
          </c:val>
          <c:extLst>
            <c:ext xmlns:c16="http://schemas.microsoft.com/office/drawing/2014/chart" uri="{C3380CC4-5D6E-409C-BE32-E72D297353CC}">
              <c16:uniqueId val="{00000000-4233-4184-BA35-06FF0EF263A5}"/>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Business births and deaths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15821071640375797"/>
          <c:w val="0.85219685039370074"/>
          <c:h val="0.70730704820619761"/>
        </c:manualLayout>
      </c:layout>
      <c:barChart>
        <c:barDir val="col"/>
        <c:grouping val="clustered"/>
        <c:varyColors val="0"/>
        <c:ser>
          <c:idx val="0"/>
          <c:order val="0"/>
          <c:tx>
            <c:strRef>
              <c:f>'QTR births_deaths'!$A$5</c:f>
              <c:strCache>
                <c:ptCount val="1"/>
                <c:pt idx="0">
                  <c:v>Births</c:v>
                </c:pt>
              </c:strCache>
            </c:strRef>
          </c:tx>
          <c:spPr>
            <a:solidFill>
              <a:srgbClr val="E9796E"/>
            </a:solidFill>
            <a:ln>
              <a:noFill/>
            </a:ln>
            <a:effectLst/>
          </c:spPr>
          <c:invertIfNegative val="0"/>
          <c:cat>
            <c:strRef>
              <c:f>'QTR births_deaths'!$B$4:$AI$4</c:f>
              <c:strCache>
                <c:ptCount val="33"/>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pt idx="32">
                  <c:v>Q1 2025</c:v>
                </c:pt>
              </c:strCache>
            </c:strRef>
          </c:cat>
          <c:val>
            <c:numRef>
              <c:f>'QTR births_deaths'!$B$5:$AI$5</c:f>
              <c:numCache>
                <c:formatCode>General</c:formatCode>
                <c:ptCount val="34"/>
                <c:pt idx="0">
                  <c:v>165</c:v>
                </c:pt>
                <c:pt idx="1">
                  <c:v>175</c:v>
                </c:pt>
                <c:pt idx="2">
                  <c:v>185</c:v>
                </c:pt>
                <c:pt idx="3">
                  <c:v>175</c:v>
                </c:pt>
                <c:pt idx="4">
                  <c:v>185</c:v>
                </c:pt>
                <c:pt idx="5">
                  <c:v>210</c:v>
                </c:pt>
                <c:pt idx="6">
                  <c:v>175</c:v>
                </c:pt>
                <c:pt idx="7">
                  <c:v>155</c:v>
                </c:pt>
                <c:pt idx="8">
                  <c:v>215</c:v>
                </c:pt>
                <c:pt idx="9">
                  <c:v>215</c:v>
                </c:pt>
                <c:pt idx="10">
                  <c:v>190</c:v>
                </c:pt>
                <c:pt idx="11">
                  <c:v>170</c:v>
                </c:pt>
                <c:pt idx="12">
                  <c:v>215</c:v>
                </c:pt>
                <c:pt idx="13">
                  <c:v>160</c:v>
                </c:pt>
                <c:pt idx="14">
                  <c:v>160</c:v>
                </c:pt>
                <c:pt idx="15">
                  <c:v>140</c:v>
                </c:pt>
                <c:pt idx="16">
                  <c:v>210</c:v>
                </c:pt>
                <c:pt idx="17">
                  <c:v>175</c:v>
                </c:pt>
                <c:pt idx="18">
                  <c:v>130</c:v>
                </c:pt>
                <c:pt idx="19">
                  <c:v>170</c:v>
                </c:pt>
                <c:pt idx="20">
                  <c:v>180</c:v>
                </c:pt>
                <c:pt idx="21">
                  <c:v>175</c:v>
                </c:pt>
                <c:pt idx="22">
                  <c:v>125</c:v>
                </c:pt>
                <c:pt idx="23">
                  <c:v>130</c:v>
                </c:pt>
                <c:pt idx="24">
                  <c:v>180</c:v>
                </c:pt>
                <c:pt idx="25">
                  <c:v>170</c:v>
                </c:pt>
                <c:pt idx="26">
                  <c:v>155</c:v>
                </c:pt>
                <c:pt idx="27">
                  <c:v>155</c:v>
                </c:pt>
                <c:pt idx="28">
                  <c:v>190</c:v>
                </c:pt>
                <c:pt idx="29">
                  <c:v>155</c:v>
                </c:pt>
                <c:pt idx="30">
                  <c:v>155</c:v>
                </c:pt>
                <c:pt idx="31">
                  <c:v>165</c:v>
                </c:pt>
                <c:pt idx="32">
                  <c:v>210</c:v>
                </c:pt>
              </c:numCache>
            </c:numRef>
          </c:val>
          <c:extLst>
            <c:ext xmlns:c16="http://schemas.microsoft.com/office/drawing/2014/chart" uri="{C3380CC4-5D6E-409C-BE32-E72D297353CC}">
              <c16:uniqueId val="{00000000-0A48-4C93-B29A-A34EC19FF5B2}"/>
            </c:ext>
          </c:extLst>
        </c:ser>
        <c:ser>
          <c:idx val="1"/>
          <c:order val="1"/>
          <c:tx>
            <c:strRef>
              <c:f>'QTR births_deaths'!$A$6</c:f>
              <c:strCache>
                <c:ptCount val="1"/>
                <c:pt idx="0">
                  <c:v>Deaths</c:v>
                </c:pt>
              </c:strCache>
            </c:strRef>
          </c:tx>
          <c:spPr>
            <a:solidFill>
              <a:schemeClr val="accent4">
                <a:lumMod val="75000"/>
              </a:schemeClr>
            </a:solidFill>
            <a:ln>
              <a:noFill/>
            </a:ln>
            <a:effectLst/>
          </c:spPr>
          <c:invertIfNegative val="0"/>
          <c:cat>
            <c:strRef>
              <c:f>'QTR births_deaths'!$B$4:$AI$4</c:f>
              <c:strCache>
                <c:ptCount val="33"/>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pt idx="32">
                  <c:v>Q1 2025</c:v>
                </c:pt>
              </c:strCache>
            </c:strRef>
          </c:cat>
          <c:val>
            <c:numRef>
              <c:f>'QTR births_deaths'!$B$6:$AI$6</c:f>
              <c:numCache>
                <c:formatCode>General</c:formatCode>
                <c:ptCount val="34"/>
                <c:pt idx="0">
                  <c:v>-220</c:v>
                </c:pt>
                <c:pt idx="1">
                  <c:v>-170</c:v>
                </c:pt>
                <c:pt idx="2">
                  <c:v>-150</c:v>
                </c:pt>
                <c:pt idx="3">
                  <c:v>-130</c:v>
                </c:pt>
                <c:pt idx="4">
                  <c:v>-150</c:v>
                </c:pt>
                <c:pt idx="5">
                  <c:v>-140</c:v>
                </c:pt>
                <c:pt idx="6">
                  <c:v>-105</c:v>
                </c:pt>
                <c:pt idx="7">
                  <c:v>-145</c:v>
                </c:pt>
                <c:pt idx="8">
                  <c:v>-145</c:v>
                </c:pt>
                <c:pt idx="9">
                  <c:v>-215</c:v>
                </c:pt>
                <c:pt idx="10">
                  <c:v>-185</c:v>
                </c:pt>
                <c:pt idx="11">
                  <c:v>-155</c:v>
                </c:pt>
                <c:pt idx="12">
                  <c:v>-190</c:v>
                </c:pt>
                <c:pt idx="13">
                  <c:v>-195</c:v>
                </c:pt>
                <c:pt idx="14">
                  <c:v>-130</c:v>
                </c:pt>
                <c:pt idx="15">
                  <c:v>-155</c:v>
                </c:pt>
                <c:pt idx="16">
                  <c:v>-175</c:v>
                </c:pt>
                <c:pt idx="17">
                  <c:v>-320</c:v>
                </c:pt>
                <c:pt idx="18">
                  <c:v>-165</c:v>
                </c:pt>
                <c:pt idx="19">
                  <c:v>-185</c:v>
                </c:pt>
                <c:pt idx="20">
                  <c:v>-245</c:v>
                </c:pt>
                <c:pt idx="21">
                  <c:v>-200</c:v>
                </c:pt>
                <c:pt idx="22">
                  <c:v>-155</c:v>
                </c:pt>
                <c:pt idx="23">
                  <c:v>-150</c:v>
                </c:pt>
                <c:pt idx="24">
                  <c:v>-195</c:v>
                </c:pt>
                <c:pt idx="25">
                  <c:v>-175</c:v>
                </c:pt>
                <c:pt idx="26">
                  <c:v>-130</c:v>
                </c:pt>
                <c:pt idx="27">
                  <c:v>-150</c:v>
                </c:pt>
                <c:pt idx="28">
                  <c:v>-165</c:v>
                </c:pt>
                <c:pt idx="29">
                  <c:v>-150</c:v>
                </c:pt>
                <c:pt idx="30">
                  <c:v>-145</c:v>
                </c:pt>
                <c:pt idx="31">
                  <c:v>-175</c:v>
                </c:pt>
                <c:pt idx="32">
                  <c:v>-185</c:v>
                </c:pt>
              </c:numCache>
            </c:numRef>
          </c:val>
          <c:extLst>
            <c:ext xmlns:c16="http://schemas.microsoft.com/office/drawing/2014/chart" uri="{C3380CC4-5D6E-409C-BE32-E72D297353CC}">
              <c16:uniqueId val="{00000001-0A48-4C93-B29A-A34EC19FF5B2}"/>
            </c:ext>
          </c:extLst>
        </c:ser>
        <c:dLbls>
          <c:showLegendKey val="0"/>
          <c:showVal val="0"/>
          <c:showCatName val="0"/>
          <c:showSerName val="0"/>
          <c:showPercent val="0"/>
          <c:showBubbleSize val="0"/>
        </c:dLbls>
        <c:gapWidth val="100"/>
        <c:overlap val="100"/>
        <c:axId val="834023880"/>
        <c:axId val="834027160"/>
      </c:barChart>
      <c:catAx>
        <c:axId val="8340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legend>
      <c:legendPos val="t"/>
      <c:layout>
        <c:manualLayout>
          <c:xMode val="edge"/>
          <c:yMode val="edge"/>
          <c:x val="0.4184906645192078"/>
          <c:y val="0.15042101107307335"/>
          <c:w val="0.15165503459794799"/>
          <c:h val="5.92109243788025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Ratio of business births and deaths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72848356720995522"/>
        </c:manualLayout>
      </c:layout>
      <c:barChart>
        <c:barDir val="col"/>
        <c:grouping val="clustered"/>
        <c:varyColors val="0"/>
        <c:ser>
          <c:idx val="1"/>
          <c:order val="0"/>
          <c:tx>
            <c:strRef>
              <c:f>'QTR births_deaths'!$A$7</c:f>
              <c:strCache>
                <c:ptCount val="1"/>
                <c:pt idx="0">
                  <c:v>Ratio</c:v>
                </c:pt>
              </c:strCache>
            </c:strRef>
          </c:tx>
          <c:spPr>
            <a:solidFill>
              <a:srgbClr val="E9796E"/>
            </a:solidFill>
            <a:ln>
              <a:noFill/>
            </a:ln>
            <a:effectLst/>
          </c:spPr>
          <c:invertIfNegative val="1"/>
          <c:cat>
            <c:strRef>
              <c:f>'QTR births_deaths'!$B$4:$AI$4</c:f>
              <c:strCache>
                <c:ptCount val="33"/>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pt idx="32">
                  <c:v>Q1 2025</c:v>
                </c:pt>
              </c:strCache>
            </c:strRef>
          </c:cat>
          <c:val>
            <c:numRef>
              <c:f>'QTR births_deaths'!$B$7:$AI$7</c:f>
              <c:numCache>
                <c:formatCode>0.0</c:formatCode>
                <c:ptCount val="34"/>
                <c:pt idx="0">
                  <c:v>0.75</c:v>
                </c:pt>
                <c:pt idx="1">
                  <c:v>1.0294117647058822</c:v>
                </c:pt>
                <c:pt idx="2">
                  <c:v>1.2333333333333334</c:v>
                </c:pt>
                <c:pt idx="3">
                  <c:v>1.3461538461538463</c:v>
                </c:pt>
                <c:pt idx="4">
                  <c:v>1.2333333333333334</c:v>
                </c:pt>
                <c:pt idx="5">
                  <c:v>1.5</c:v>
                </c:pt>
                <c:pt idx="6">
                  <c:v>1.6666666666666667</c:v>
                </c:pt>
                <c:pt idx="7">
                  <c:v>1.0689655172413792</c:v>
                </c:pt>
                <c:pt idx="8">
                  <c:v>1.4827586206896552</c:v>
                </c:pt>
                <c:pt idx="9">
                  <c:v>1</c:v>
                </c:pt>
                <c:pt idx="10">
                  <c:v>1.027027027027027</c:v>
                </c:pt>
                <c:pt idx="11">
                  <c:v>1.096774193548387</c:v>
                </c:pt>
                <c:pt idx="12">
                  <c:v>1.131578947368421</c:v>
                </c:pt>
                <c:pt idx="13">
                  <c:v>0.82051282051282048</c:v>
                </c:pt>
                <c:pt idx="14">
                  <c:v>1.2307692307692308</c:v>
                </c:pt>
                <c:pt idx="15">
                  <c:v>0.90322580645161288</c:v>
                </c:pt>
                <c:pt idx="16">
                  <c:v>1.2</c:v>
                </c:pt>
                <c:pt idx="17">
                  <c:v>0.546875</c:v>
                </c:pt>
                <c:pt idx="18">
                  <c:v>0.78787878787878785</c:v>
                </c:pt>
                <c:pt idx="19">
                  <c:v>0.91891891891891897</c:v>
                </c:pt>
                <c:pt idx="20">
                  <c:v>0.73469387755102045</c:v>
                </c:pt>
                <c:pt idx="21">
                  <c:v>0.875</c:v>
                </c:pt>
                <c:pt idx="22">
                  <c:v>0.80645161290322576</c:v>
                </c:pt>
                <c:pt idx="23">
                  <c:v>0.8666666666666667</c:v>
                </c:pt>
                <c:pt idx="24">
                  <c:v>0.92307692307692313</c:v>
                </c:pt>
                <c:pt idx="25">
                  <c:v>0.97142857142857142</c:v>
                </c:pt>
                <c:pt idx="26">
                  <c:v>1.1923076923076923</c:v>
                </c:pt>
                <c:pt idx="27">
                  <c:v>1.0333333333333334</c:v>
                </c:pt>
                <c:pt idx="28">
                  <c:v>1.1515151515151516</c:v>
                </c:pt>
                <c:pt idx="29">
                  <c:v>1.0333333333333334</c:v>
                </c:pt>
                <c:pt idx="30">
                  <c:v>1.0689655172413792</c:v>
                </c:pt>
                <c:pt idx="31">
                  <c:v>0.94285714285714284</c:v>
                </c:pt>
                <c:pt idx="32">
                  <c:v>1.1351351351351351</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7207-401F-BAAE-FA93E3905533}"/>
            </c:ext>
          </c:extLst>
        </c:ser>
        <c:dLbls>
          <c:showLegendKey val="0"/>
          <c:showVal val="0"/>
          <c:showCatName val="0"/>
          <c:showSerName val="0"/>
          <c:showPercent val="0"/>
          <c:showBubbleSize val="0"/>
        </c:dLbls>
        <c:gapWidth val="100"/>
        <c:overlap val="100"/>
        <c:axId val="834023880"/>
        <c:axId val="834027160"/>
      </c:barChart>
      <c:catAx>
        <c:axId val="834023880"/>
        <c:scaling>
          <c:orientation val="minMax"/>
        </c:scaling>
        <c:delete val="0"/>
        <c:axPos val="b"/>
        <c:numFmt formatCode="General" sourceLinked="1"/>
        <c:majorTickMark val="none"/>
        <c:minorTickMark val="none"/>
        <c:tickLblPos val="low"/>
        <c:spPr>
          <a:noFill/>
          <a:ln w="25400" cap="flat" cmpd="sng" algn="ctr">
            <a:solidFill>
              <a:schemeClr val="tx1">
                <a:lumMod val="65000"/>
                <a:lumOff val="3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7160"/>
        <c:crossesAt val="1"/>
        <c:auto val="1"/>
        <c:lblAlgn val="ctr"/>
        <c:lblOffset val="100"/>
        <c:noMultiLvlLbl val="1"/>
      </c:catAx>
      <c:valAx>
        <c:axId val="834027160"/>
        <c:scaling>
          <c:orientation val="minMax"/>
          <c:min val="0.4"/>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Value of imports (£m)</a:t>
            </a:r>
          </a:p>
        </c:rich>
      </c:tx>
      <c:layout>
        <c:manualLayout>
          <c:xMode val="edge"/>
          <c:yMode val="edge"/>
          <c:x val="0.35672308794554897"/>
          <c:y val="0.1103448515546785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937070869902682E-2"/>
          <c:y val="0.20270305787739515"/>
          <c:w val="0.89321093796644579"/>
          <c:h val="0.63476027906821164"/>
        </c:manualLayout>
      </c:layout>
      <c:barChart>
        <c:barDir val="col"/>
        <c:grouping val="stacked"/>
        <c:varyColors val="0"/>
        <c:ser>
          <c:idx val="0"/>
          <c:order val="0"/>
          <c:tx>
            <c:strRef>
              <c:f>Importexport!$A$4</c:f>
              <c:strCache>
                <c:ptCount val="1"/>
                <c:pt idx="0">
                  <c:v>Value of imports from EU £m</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Importexport!$B$4:$H$4</c:f>
              <c:numCache>
                <c:formatCode>#,##0</c:formatCode>
                <c:ptCount val="7"/>
                <c:pt idx="0">
                  <c:v>312</c:v>
                </c:pt>
                <c:pt idx="1">
                  <c:v>292</c:v>
                </c:pt>
                <c:pt idx="2">
                  <c:v>306</c:v>
                </c:pt>
                <c:pt idx="3">
                  <c:v>248</c:v>
                </c:pt>
                <c:pt idx="4">
                  <c:v>358</c:v>
                </c:pt>
                <c:pt idx="5">
                  <c:v>474</c:v>
                </c:pt>
                <c:pt idx="6">
                  <c:v>509</c:v>
                </c:pt>
              </c:numCache>
            </c:numRef>
          </c:val>
          <c:extLst>
            <c:ext xmlns:c16="http://schemas.microsoft.com/office/drawing/2014/chart" uri="{C3380CC4-5D6E-409C-BE32-E72D297353CC}">
              <c16:uniqueId val="{00000000-A51A-4ED0-9762-C1CE49871F46}"/>
            </c:ext>
          </c:extLst>
        </c:ser>
        <c:ser>
          <c:idx val="1"/>
          <c:order val="1"/>
          <c:tx>
            <c:strRef>
              <c:f>Importexport!$A$5</c:f>
              <c:strCache>
                <c:ptCount val="1"/>
                <c:pt idx="0">
                  <c:v>Value of imports Non-EU £m</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Importexport!$B$5:$H$5</c:f>
              <c:numCache>
                <c:formatCode>#,##0</c:formatCode>
                <c:ptCount val="7"/>
                <c:pt idx="0">
                  <c:v>285</c:v>
                </c:pt>
                <c:pt idx="1">
                  <c:v>297</c:v>
                </c:pt>
                <c:pt idx="2">
                  <c:v>314</c:v>
                </c:pt>
                <c:pt idx="3">
                  <c:v>339</c:v>
                </c:pt>
                <c:pt idx="4">
                  <c:v>434</c:v>
                </c:pt>
                <c:pt idx="5">
                  <c:v>387</c:v>
                </c:pt>
                <c:pt idx="6">
                  <c:v>313</c:v>
                </c:pt>
              </c:numCache>
            </c:numRef>
          </c:val>
          <c:extLst>
            <c:ext xmlns:c16="http://schemas.microsoft.com/office/drawing/2014/chart" uri="{C3380CC4-5D6E-409C-BE32-E72D297353CC}">
              <c16:uniqueId val="{00000001-A51A-4ED0-9762-C1CE49871F46}"/>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8.188624007752783E-2"/>
          <c:w val="0.83151874258275082"/>
          <c:h val="0.73694871599133849"/>
        </c:manualLayout>
      </c:layout>
      <c:barChart>
        <c:barDir val="bar"/>
        <c:grouping val="stacked"/>
        <c:varyColors val="0"/>
        <c:ser>
          <c:idx val="0"/>
          <c:order val="0"/>
          <c:tx>
            <c:strRef>
              <c:f>'BICS cash reserves'!$L$5</c:f>
              <c:strCache>
                <c:ptCount val="1"/>
                <c:pt idx="0">
                  <c:v>Less than 1 month</c:v>
                </c:pt>
              </c:strCache>
            </c:strRef>
          </c:tx>
          <c:spPr>
            <a:solidFill>
              <a:schemeClr val="accent1"/>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reserves'!$L$6:$L$18</c:f>
              <c:numCache>
                <c:formatCode>#,##0</c:formatCode>
                <c:ptCount val="13"/>
                <c:pt idx="0">
                  <c:v>22.319999999999997</c:v>
                </c:pt>
                <c:pt idx="1">
                  <c:v>0</c:v>
                </c:pt>
                <c:pt idx="2">
                  <c:v>80.25</c:v>
                </c:pt>
                <c:pt idx="3">
                  <c:v>46.904999999999994</c:v>
                </c:pt>
                <c:pt idx="4">
                  <c:v>9.0649999999999995</c:v>
                </c:pt>
                <c:pt idx="5">
                  <c:v>37.24</c:v>
                </c:pt>
                <c:pt idx="6">
                  <c:v>15.33</c:v>
                </c:pt>
                <c:pt idx="7">
                  <c:v>34.1</c:v>
                </c:pt>
                <c:pt idx="8">
                  <c:v>40.200000000000003</c:v>
                </c:pt>
                <c:pt idx="9">
                  <c:v>47.725000000000001</c:v>
                </c:pt>
                <c:pt idx="10">
                  <c:v>4.8600000000000003</c:v>
                </c:pt>
                <c:pt idx="11">
                  <c:v>0</c:v>
                </c:pt>
                <c:pt idx="12">
                  <c:v>2.86</c:v>
                </c:pt>
              </c:numCache>
            </c:numRef>
          </c:val>
          <c:extLst>
            <c:ext xmlns:c16="http://schemas.microsoft.com/office/drawing/2014/chart" uri="{C3380CC4-5D6E-409C-BE32-E72D297353CC}">
              <c16:uniqueId val="{00000000-7744-4581-8610-A49E3730577C}"/>
            </c:ext>
          </c:extLst>
        </c:ser>
        <c:ser>
          <c:idx val="1"/>
          <c:order val="1"/>
          <c:tx>
            <c:strRef>
              <c:f>'BICS cash reserves'!$M$5</c:f>
              <c:strCache>
                <c:ptCount val="1"/>
                <c:pt idx="0">
                  <c:v>1 to 3 months</c:v>
                </c:pt>
              </c:strCache>
            </c:strRef>
          </c:tx>
          <c:spPr>
            <a:solidFill>
              <a:schemeClr val="accent2"/>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reserves'!$M$6:$M$18</c:f>
              <c:numCache>
                <c:formatCode>#,##0</c:formatCode>
                <c:ptCount val="13"/>
                <c:pt idx="0">
                  <c:v>43.709999999999994</c:v>
                </c:pt>
                <c:pt idx="1">
                  <c:v>0</c:v>
                </c:pt>
                <c:pt idx="2">
                  <c:v>251.45</c:v>
                </c:pt>
                <c:pt idx="3">
                  <c:v>174.10499999999999</c:v>
                </c:pt>
                <c:pt idx="4">
                  <c:v>27.564999999999998</c:v>
                </c:pt>
                <c:pt idx="5">
                  <c:v>57.959999999999994</c:v>
                </c:pt>
                <c:pt idx="6">
                  <c:v>77.745000000000005</c:v>
                </c:pt>
                <c:pt idx="7">
                  <c:v>38.44</c:v>
                </c:pt>
                <c:pt idx="8">
                  <c:v>250.245</c:v>
                </c:pt>
                <c:pt idx="9">
                  <c:v>121.325</c:v>
                </c:pt>
                <c:pt idx="10">
                  <c:v>12.87</c:v>
                </c:pt>
                <c:pt idx="11">
                  <c:v>0</c:v>
                </c:pt>
                <c:pt idx="12">
                  <c:v>17.810000000000002</c:v>
                </c:pt>
              </c:numCache>
            </c:numRef>
          </c:val>
          <c:extLst>
            <c:ext xmlns:c16="http://schemas.microsoft.com/office/drawing/2014/chart" uri="{C3380CC4-5D6E-409C-BE32-E72D297353CC}">
              <c16:uniqueId val="{0000000E-7744-4581-8610-A49E3730577C}"/>
            </c:ext>
          </c:extLst>
        </c:ser>
        <c:ser>
          <c:idx val="2"/>
          <c:order val="2"/>
          <c:tx>
            <c:strRef>
              <c:f>'BICS cash reserves'!$N$5</c:f>
              <c:strCache>
                <c:ptCount val="1"/>
                <c:pt idx="0">
                  <c:v>4 to 6 months</c:v>
                </c:pt>
              </c:strCache>
            </c:strRef>
          </c:tx>
          <c:spPr>
            <a:solidFill>
              <a:schemeClr val="accent3"/>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reserves'!$N$6:$N$18</c:f>
              <c:numCache>
                <c:formatCode>#,##0</c:formatCode>
                <c:ptCount val="13"/>
                <c:pt idx="0">
                  <c:v>29.45</c:v>
                </c:pt>
                <c:pt idx="1">
                  <c:v>0</c:v>
                </c:pt>
                <c:pt idx="2">
                  <c:v>110.21</c:v>
                </c:pt>
                <c:pt idx="3">
                  <c:v>75.525000000000006</c:v>
                </c:pt>
                <c:pt idx="4">
                  <c:v>9.4349999999999987</c:v>
                </c:pt>
                <c:pt idx="5">
                  <c:v>20.72</c:v>
                </c:pt>
                <c:pt idx="6">
                  <c:v>70.445000000000007</c:v>
                </c:pt>
                <c:pt idx="7">
                  <c:v>81.53</c:v>
                </c:pt>
                <c:pt idx="8">
                  <c:v>159.79500000000002</c:v>
                </c:pt>
                <c:pt idx="9">
                  <c:v>73.025000000000006</c:v>
                </c:pt>
                <c:pt idx="10">
                  <c:v>6.39</c:v>
                </c:pt>
                <c:pt idx="11">
                  <c:v>0</c:v>
                </c:pt>
                <c:pt idx="12">
                  <c:v>4.9399999999999995</c:v>
                </c:pt>
              </c:numCache>
            </c:numRef>
          </c:val>
          <c:extLst>
            <c:ext xmlns:c16="http://schemas.microsoft.com/office/drawing/2014/chart" uri="{C3380CC4-5D6E-409C-BE32-E72D297353CC}">
              <c16:uniqueId val="{0000001C-7744-4581-8610-A49E3730577C}"/>
            </c:ext>
          </c:extLst>
        </c:ser>
        <c:ser>
          <c:idx val="3"/>
          <c:order val="3"/>
          <c:tx>
            <c:strRef>
              <c:f>'BICS cash reserves'!$O$5</c:f>
              <c:strCache>
                <c:ptCount val="1"/>
                <c:pt idx="0">
                  <c:v>More than 6 months</c:v>
                </c:pt>
              </c:strCache>
            </c:strRef>
          </c:tx>
          <c:spPr>
            <a:solidFill>
              <a:schemeClr val="accent4"/>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reserves'!$O$6:$O$18</c:f>
              <c:numCache>
                <c:formatCode>#,##0</c:formatCode>
                <c:ptCount val="13"/>
                <c:pt idx="0">
                  <c:v>89.589999999999989</c:v>
                </c:pt>
                <c:pt idx="1">
                  <c:v>0</c:v>
                </c:pt>
                <c:pt idx="2">
                  <c:v>221.48999999999998</c:v>
                </c:pt>
                <c:pt idx="3">
                  <c:v>189.20999999999998</c:v>
                </c:pt>
                <c:pt idx="4">
                  <c:v>35.15</c:v>
                </c:pt>
                <c:pt idx="5">
                  <c:v>58.519999999999996</c:v>
                </c:pt>
                <c:pt idx="6">
                  <c:v>116.07000000000001</c:v>
                </c:pt>
                <c:pt idx="7">
                  <c:v>50.53</c:v>
                </c:pt>
                <c:pt idx="8">
                  <c:v>348.73499999999996</c:v>
                </c:pt>
                <c:pt idx="9">
                  <c:v>157.55000000000001</c:v>
                </c:pt>
                <c:pt idx="10">
                  <c:v>49.410000000000004</c:v>
                </c:pt>
                <c:pt idx="11">
                  <c:v>0</c:v>
                </c:pt>
                <c:pt idx="12">
                  <c:v>45.76</c:v>
                </c:pt>
              </c:numCache>
            </c:numRef>
          </c:val>
          <c:extLst>
            <c:ext xmlns:c16="http://schemas.microsoft.com/office/drawing/2014/chart" uri="{C3380CC4-5D6E-409C-BE32-E72D297353CC}">
              <c16:uniqueId val="{0000001D-7744-4581-8610-A49E3730577C}"/>
            </c:ext>
          </c:extLst>
        </c:ser>
        <c:ser>
          <c:idx val="4"/>
          <c:order val="4"/>
          <c:tx>
            <c:strRef>
              <c:f>'BICS cash reserves'!$P$5</c:f>
              <c:strCache>
                <c:ptCount val="1"/>
                <c:pt idx="0">
                  <c:v>No cash reserves</c:v>
                </c:pt>
              </c:strCache>
            </c:strRef>
          </c:tx>
          <c:spPr>
            <a:solidFill>
              <a:schemeClr val="accent5"/>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reserves'!$P$6:$P$18</c:f>
              <c:numCache>
                <c:formatCode>#,##0</c:formatCode>
                <c:ptCount val="13"/>
                <c:pt idx="0">
                  <c:v>45.879999999999995</c:v>
                </c:pt>
                <c:pt idx="1">
                  <c:v>0</c:v>
                </c:pt>
                <c:pt idx="2">
                  <c:v>195.81</c:v>
                </c:pt>
                <c:pt idx="3">
                  <c:v>124.815</c:v>
                </c:pt>
                <c:pt idx="4">
                  <c:v>61.790000000000006</c:v>
                </c:pt>
                <c:pt idx="5">
                  <c:v>46.2</c:v>
                </c:pt>
                <c:pt idx="6">
                  <c:v>15.33</c:v>
                </c:pt>
                <c:pt idx="7">
                  <c:v>22.63</c:v>
                </c:pt>
                <c:pt idx="8">
                  <c:v>81.405000000000001</c:v>
                </c:pt>
                <c:pt idx="9">
                  <c:v>89.125</c:v>
                </c:pt>
                <c:pt idx="10">
                  <c:v>5.3999999999999995</c:v>
                </c:pt>
                <c:pt idx="11">
                  <c:v>0</c:v>
                </c:pt>
                <c:pt idx="12">
                  <c:v>8.9700000000000006</c:v>
                </c:pt>
              </c:numCache>
            </c:numRef>
          </c:val>
          <c:extLst>
            <c:ext xmlns:c16="http://schemas.microsoft.com/office/drawing/2014/chart" uri="{C3380CC4-5D6E-409C-BE32-E72D297353CC}">
              <c16:uniqueId val="{0000001E-7744-4581-8610-A49E3730577C}"/>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0"/>
          <c:y val="0.83804176651831552"/>
          <c:w val="0.96632675575079752"/>
          <c:h val="0.14456692913385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Value of exports (£m)</a:t>
            </a:r>
          </a:p>
        </c:rich>
      </c:tx>
      <c:layout>
        <c:manualLayout>
          <c:xMode val="edge"/>
          <c:yMode val="edge"/>
          <c:x val="0.39201504567436862"/>
          <c:y val="0.1048276089769446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277867335363308E-2"/>
          <c:y val="0.19335176613668559"/>
          <c:w val="0.88487014150098509"/>
          <c:h val="0.6745378603394756"/>
        </c:manualLayout>
      </c:layout>
      <c:barChart>
        <c:barDir val="col"/>
        <c:grouping val="stacked"/>
        <c:varyColors val="0"/>
        <c:ser>
          <c:idx val="0"/>
          <c:order val="0"/>
          <c:tx>
            <c:strRef>
              <c:f>Importexport!$A$7</c:f>
              <c:strCache>
                <c:ptCount val="1"/>
                <c:pt idx="0">
                  <c:v>Value of exports from EU £m</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Importexport!$B$7:$H$7</c:f>
              <c:numCache>
                <c:formatCode>#,##0</c:formatCode>
                <c:ptCount val="7"/>
                <c:pt idx="0">
                  <c:v>206</c:v>
                </c:pt>
                <c:pt idx="1">
                  <c:v>185</c:v>
                </c:pt>
                <c:pt idx="2">
                  <c:v>191</c:v>
                </c:pt>
                <c:pt idx="3">
                  <c:v>161</c:v>
                </c:pt>
                <c:pt idx="4">
                  <c:v>205</c:v>
                </c:pt>
                <c:pt idx="5">
                  <c:v>209</c:v>
                </c:pt>
                <c:pt idx="6">
                  <c:v>221</c:v>
                </c:pt>
              </c:numCache>
            </c:numRef>
          </c:val>
          <c:extLst>
            <c:ext xmlns:c16="http://schemas.microsoft.com/office/drawing/2014/chart" uri="{C3380CC4-5D6E-409C-BE32-E72D297353CC}">
              <c16:uniqueId val="{00000000-939E-4DC8-B84C-6E8C2E3C54CC}"/>
            </c:ext>
          </c:extLst>
        </c:ser>
        <c:ser>
          <c:idx val="1"/>
          <c:order val="1"/>
          <c:tx>
            <c:strRef>
              <c:f>Importexport!$A$8</c:f>
              <c:strCache>
                <c:ptCount val="1"/>
                <c:pt idx="0">
                  <c:v>Value of exports Non-EU £m</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Importexport!$B$8:$H$8</c:f>
              <c:numCache>
                <c:formatCode>#,##0</c:formatCode>
                <c:ptCount val="7"/>
                <c:pt idx="0">
                  <c:v>257</c:v>
                </c:pt>
                <c:pt idx="1">
                  <c:v>208</c:v>
                </c:pt>
                <c:pt idx="2">
                  <c:v>190</c:v>
                </c:pt>
                <c:pt idx="3">
                  <c:v>162</c:v>
                </c:pt>
                <c:pt idx="4">
                  <c:v>190</c:v>
                </c:pt>
                <c:pt idx="5">
                  <c:v>222</c:v>
                </c:pt>
                <c:pt idx="6">
                  <c:v>234</c:v>
                </c:pt>
              </c:numCache>
            </c:numRef>
          </c:val>
          <c:extLst>
            <c:ext xmlns:c16="http://schemas.microsoft.com/office/drawing/2014/chart" uri="{C3380CC4-5D6E-409C-BE32-E72D297353CC}">
              <c16:uniqueId val="{00000001-939E-4DC8-B84C-6E8C2E3C54CC}"/>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a:t>
            </a:r>
            <a:r>
              <a:rPr lang="en-US" baseline="0"/>
              <a:t> importing businesses</a:t>
            </a:r>
            <a:endParaRPr lang="en-US"/>
          </a:p>
        </c:rich>
      </c:tx>
      <c:layout>
        <c:manualLayout>
          <c:xMode val="edge"/>
          <c:yMode val="edge"/>
          <c:x val="0.35672308794554897"/>
          <c:y val="0.1103448515546785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937070869902682E-2"/>
          <c:y val="0.20270305787739515"/>
          <c:w val="0.89321093796644579"/>
          <c:h val="0.63476027906821164"/>
        </c:manualLayout>
      </c:layout>
      <c:barChart>
        <c:barDir val="col"/>
        <c:grouping val="stacked"/>
        <c:varyColors val="0"/>
        <c:ser>
          <c:idx val="0"/>
          <c:order val="0"/>
          <c:tx>
            <c:strRef>
              <c:f>Importexport!$A$10</c:f>
              <c:strCache>
                <c:ptCount val="1"/>
                <c:pt idx="0">
                  <c:v>Number of businesses importing from EU</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Importexport!$B$10:$I$10</c15:sqref>
                  </c15:fullRef>
                </c:ext>
              </c:extLst>
              <c:f>Importexport!$B$10:$H$10</c:f>
              <c:numCache>
                <c:formatCode>#,##0</c:formatCode>
                <c:ptCount val="7"/>
                <c:pt idx="0">
                  <c:v>732</c:v>
                </c:pt>
                <c:pt idx="1">
                  <c:v>751</c:v>
                </c:pt>
                <c:pt idx="2">
                  <c:v>761</c:v>
                </c:pt>
                <c:pt idx="3">
                  <c:v>716</c:v>
                </c:pt>
                <c:pt idx="4">
                  <c:v>750</c:v>
                </c:pt>
                <c:pt idx="5">
                  <c:v>744</c:v>
                </c:pt>
                <c:pt idx="6">
                  <c:v>749</c:v>
                </c:pt>
              </c:numCache>
            </c:numRef>
          </c:val>
          <c:extLst>
            <c:ext xmlns:c16="http://schemas.microsoft.com/office/drawing/2014/chart" uri="{C3380CC4-5D6E-409C-BE32-E72D297353CC}">
              <c16:uniqueId val="{00000000-9CBB-435E-ABC0-87CB1D00887A}"/>
            </c:ext>
          </c:extLst>
        </c:ser>
        <c:ser>
          <c:idx val="1"/>
          <c:order val="1"/>
          <c:tx>
            <c:strRef>
              <c:f>Importexport!$A$11</c:f>
              <c:strCache>
                <c:ptCount val="1"/>
                <c:pt idx="0">
                  <c:v>Number of businesses importing from Non-EU</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Importexport!$B$11:$I$11</c15:sqref>
                  </c15:fullRef>
                </c:ext>
              </c:extLst>
              <c:f>Importexport!$B$11:$H$11</c:f>
              <c:numCache>
                <c:formatCode>#,##0</c:formatCode>
                <c:ptCount val="7"/>
                <c:pt idx="0">
                  <c:v>566</c:v>
                </c:pt>
                <c:pt idx="1">
                  <c:v>549</c:v>
                </c:pt>
                <c:pt idx="2">
                  <c:v>577</c:v>
                </c:pt>
                <c:pt idx="3">
                  <c:v>587</c:v>
                </c:pt>
                <c:pt idx="4">
                  <c:v>646</c:v>
                </c:pt>
                <c:pt idx="5">
                  <c:v>607</c:v>
                </c:pt>
                <c:pt idx="6">
                  <c:v>602</c:v>
                </c:pt>
              </c:numCache>
            </c:numRef>
          </c:val>
          <c:extLst>
            <c:ext xmlns:c16="http://schemas.microsoft.com/office/drawing/2014/chart" uri="{C3380CC4-5D6E-409C-BE32-E72D297353CC}">
              <c16:uniqueId val="{00000001-9CBB-435E-ABC0-87CB1D00887A}"/>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 exporting businesses</a:t>
            </a:r>
          </a:p>
        </c:rich>
      </c:tx>
      <c:layout>
        <c:manualLayout>
          <c:xMode val="edge"/>
          <c:yMode val="edge"/>
          <c:x val="0.39201504567436862"/>
          <c:y val="0.1048276089769446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277867335363308E-2"/>
          <c:y val="0.19335176613668559"/>
          <c:w val="0.88487014150098509"/>
          <c:h val="0.6745378603394756"/>
        </c:manualLayout>
      </c:layout>
      <c:barChart>
        <c:barDir val="col"/>
        <c:grouping val="stacked"/>
        <c:varyColors val="0"/>
        <c:ser>
          <c:idx val="0"/>
          <c:order val="0"/>
          <c:tx>
            <c:strRef>
              <c:f>Importexport!$A$13</c:f>
              <c:strCache>
                <c:ptCount val="1"/>
                <c:pt idx="0">
                  <c:v>Number of businesses exporting to EU</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Importexport!$B$13:$I$13</c15:sqref>
                  </c15:fullRef>
                </c:ext>
              </c:extLst>
              <c:f>Importexport!$B$13:$H$13</c:f>
              <c:numCache>
                <c:formatCode>#,##0</c:formatCode>
                <c:ptCount val="7"/>
                <c:pt idx="0">
                  <c:v>520</c:v>
                </c:pt>
                <c:pt idx="1">
                  <c:v>517</c:v>
                </c:pt>
                <c:pt idx="2">
                  <c:v>525</c:v>
                </c:pt>
                <c:pt idx="3">
                  <c:v>472</c:v>
                </c:pt>
                <c:pt idx="4">
                  <c:v>522</c:v>
                </c:pt>
                <c:pt idx="5">
                  <c:v>538</c:v>
                </c:pt>
                <c:pt idx="6">
                  <c:v>525</c:v>
                </c:pt>
              </c:numCache>
            </c:numRef>
          </c:val>
          <c:extLst>
            <c:ext xmlns:c16="http://schemas.microsoft.com/office/drawing/2014/chart" uri="{C3380CC4-5D6E-409C-BE32-E72D297353CC}">
              <c16:uniqueId val="{00000000-BC2F-4417-AC44-43DF99413D74}"/>
            </c:ext>
          </c:extLst>
        </c:ser>
        <c:ser>
          <c:idx val="1"/>
          <c:order val="1"/>
          <c:tx>
            <c:strRef>
              <c:f>Importexport!$A$14</c:f>
              <c:strCache>
                <c:ptCount val="1"/>
                <c:pt idx="0">
                  <c:v>Number of businesses exporting to Non-EU</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Importexport!$B$14:$I$14</c15:sqref>
                  </c15:fullRef>
                </c:ext>
              </c:extLst>
              <c:f>Importexport!$B$14:$H$14</c:f>
              <c:numCache>
                <c:formatCode>#,##0</c:formatCode>
                <c:ptCount val="7"/>
                <c:pt idx="0">
                  <c:v>426</c:v>
                </c:pt>
                <c:pt idx="1">
                  <c:v>436</c:v>
                </c:pt>
                <c:pt idx="2">
                  <c:v>455</c:v>
                </c:pt>
                <c:pt idx="3">
                  <c:v>437</c:v>
                </c:pt>
                <c:pt idx="4">
                  <c:v>421</c:v>
                </c:pt>
                <c:pt idx="5">
                  <c:v>422</c:v>
                </c:pt>
                <c:pt idx="6">
                  <c:v>392</c:v>
                </c:pt>
              </c:numCache>
            </c:numRef>
          </c:val>
          <c:extLst>
            <c:ext xmlns:c16="http://schemas.microsoft.com/office/drawing/2014/chart" uri="{C3380CC4-5D6E-409C-BE32-E72D297353CC}">
              <c16:uniqueId val="{00000001-BC2F-4417-AC44-43DF99413D74}"/>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5-year business survival rates</a:t>
            </a:r>
          </a:p>
        </c:rich>
      </c:tx>
      <c:layout>
        <c:manualLayout>
          <c:xMode val="edge"/>
          <c:yMode val="edge"/>
          <c:x val="0.26134711286089235"/>
          <c:y val="1.8518518518518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219816272965883E-2"/>
          <c:y val="0.23594962088072324"/>
          <c:w val="0.88389129483814521"/>
          <c:h val="0.61498432487605714"/>
        </c:manualLayout>
      </c:layout>
      <c:barChart>
        <c:barDir val="col"/>
        <c:grouping val="clustered"/>
        <c:varyColors val="0"/>
        <c:ser>
          <c:idx val="0"/>
          <c:order val="0"/>
          <c:tx>
            <c:strRef>
              <c:f>'Survival rates'!$A$10</c:f>
              <c:strCache>
                <c:ptCount val="1"/>
                <c:pt idx="0">
                  <c:v>Ashford</c:v>
                </c:pt>
              </c:strCache>
            </c:strRef>
          </c:tx>
          <c:spPr>
            <a:solidFill>
              <a:schemeClr val="accent4">
                <a:lumMod val="20000"/>
                <a:lumOff val="8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rates'!$B$15:$H$15</c15:sqref>
                  </c15:fullRef>
                </c:ext>
              </c:extLst>
              <c:f>'Survival rates'!$B$15:$G$15</c:f>
              <c:numCache>
                <c:formatCode>0.0</c:formatCode>
                <c:ptCount val="6"/>
                <c:pt idx="0">
                  <c:v>43.971631205673759</c:v>
                </c:pt>
                <c:pt idx="1">
                  <c:v>45.714285714285715</c:v>
                </c:pt>
                <c:pt idx="2">
                  <c:v>43.356643356643353</c:v>
                </c:pt>
                <c:pt idx="3">
                  <c:v>41.279069767441861</c:v>
                </c:pt>
                <c:pt idx="4">
                  <c:v>44.60431654676259</c:v>
                </c:pt>
                <c:pt idx="5">
                  <c:v>40.939597315436245</c:v>
                </c:pt>
              </c:numCache>
            </c:numRef>
          </c:val>
          <c:extLst>
            <c:ext xmlns:c16="http://schemas.microsoft.com/office/drawing/2014/chart" uri="{C3380CC4-5D6E-409C-BE32-E72D297353CC}">
              <c16:uniqueId val="{00000000-D1FC-420D-A99C-DC12EA997379}"/>
            </c:ext>
          </c:extLst>
        </c:ser>
        <c:ser>
          <c:idx val="1"/>
          <c:order val="1"/>
          <c:tx>
            <c:strRef>
              <c:f>'Survival rates'!$A$16</c:f>
              <c:strCache>
                <c:ptCount val="1"/>
                <c:pt idx="0">
                  <c:v>Kent</c:v>
                </c:pt>
              </c:strCache>
            </c:strRef>
          </c:tx>
          <c:spPr>
            <a:solidFill>
              <a:schemeClr val="accent4">
                <a:lumMod val="60000"/>
                <a:lumOff val="4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rates'!$B$16:$H$16</c15:sqref>
                  </c15:fullRef>
                </c:ext>
              </c:extLst>
              <c:f>'Survival rates'!$B$16:$G$16</c:f>
              <c:numCache>
                <c:formatCode>0.0</c:formatCode>
                <c:ptCount val="6"/>
                <c:pt idx="0">
                  <c:v>43.576500968366688</c:v>
                </c:pt>
                <c:pt idx="1">
                  <c:v>45.377604166666671</c:v>
                </c:pt>
                <c:pt idx="2">
                  <c:v>42.591481703659269</c:v>
                </c:pt>
                <c:pt idx="3">
                  <c:v>40.995260663507111</c:v>
                </c:pt>
                <c:pt idx="4">
                  <c:v>45.291777188328915</c:v>
                </c:pt>
                <c:pt idx="5">
                  <c:v>44.141145139813581</c:v>
                </c:pt>
              </c:numCache>
            </c:numRef>
          </c:val>
          <c:extLst>
            <c:ext xmlns:c16="http://schemas.microsoft.com/office/drawing/2014/chart" uri="{C3380CC4-5D6E-409C-BE32-E72D297353CC}">
              <c16:uniqueId val="{00000001-D1FC-420D-A99C-DC12EA997379}"/>
            </c:ext>
          </c:extLst>
        </c:ser>
        <c:ser>
          <c:idx val="2"/>
          <c:order val="2"/>
          <c:tx>
            <c:strRef>
              <c:f>'Survival rates'!$A$17</c:f>
              <c:strCache>
                <c:ptCount val="1"/>
                <c:pt idx="0">
                  <c:v>England</c:v>
                </c:pt>
              </c:strCache>
            </c:strRef>
          </c:tx>
          <c:spPr>
            <a:solidFill>
              <a:schemeClr val="accent4">
                <a:lumMod val="5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rates'!$B$17:$H$17</c15:sqref>
                  </c15:fullRef>
                </c:ext>
              </c:extLst>
              <c:f>'Survival rates'!$B$17:$G$17</c:f>
              <c:numCache>
                <c:formatCode>0.0</c:formatCode>
                <c:ptCount val="6"/>
                <c:pt idx="0">
                  <c:v>42.478894236222516</c:v>
                </c:pt>
                <c:pt idx="1">
                  <c:v>42.494886872043978</c:v>
                </c:pt>
                <c:pt idx="2">
                  <c:v>39.49689738857483</c:v>
                </c:pt>
                <c:pt idx="3">
                  <c:v>38.015780082524813</c:v>
                </c:pt>
                <c:pt idx="4">
                  <c:v>39.435646053293112</c:v>
                </c:pt>
                <c:pt idx="5">
                  <c:v>39.35586366262276</c:v>
                </c:pt>
              </c:numCache>
            </c:numRef>
          </c:val>
          <c:extLst>
            <c:ext xmlns:c16="http://schemas.microsoft.com/office/drawing/2014/chart" uri="{C3380CC4-5D6E-409C-BE32-E72D297353CC}">
              <c16:uniqueId val="{00000002-D1FC-420D-A99C-DC12EA997379}"/>
            </c:ext>
          </c:extLst>
        </c:ser>
        <c:dLbls>
          <c:showLegendKey val="0"/>
          <c:showVal val="0"/>
          <c:showCatName val="0"/>
          <c:showSerName val="0"/>
          <c:showPercent val="0"/>
          <c:showBubbleSize val="0"/>
        </c:dLbls>
        <c:gapWidth val="219"/>
        <c:overlap val="-27"/>
        <c:axId val="259840384"/>
        <c:axId val="259836544"/>
      </c:barChart>
      <c:catAx>
        <c:axId val="25984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36544"/>
        <c:crosses val="autoZero"/>
        <c:auto val="1"/>
        <c:lblAlgn val="ctr"/>
        <c:lblOffset val="100"/>
        <c:noMultiLvlLbl val="0"/>
      </c:catAx>
      <c:valAx>
        <c:axId val="259836544"/>
        <c:scaling>
          <c:orientation val="minMax"/>
          <c:max val="10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40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1-year business survival rates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219816272965883E-2"/>
          <c:y val="0.23594962088072324"/>
          <c:w val="0.88389129483814521"/>
          <c:h val="0.61498432487605714"/>
        </c:manualLayout>
      </c:layout>
      <c:barChart>
        <c:barDir val="col"/>
        <c:grouping val="clustered"/>
        <c:varyColors val="0"/>
        <c:ser>
          <c:idx val="0"/>
          <c:order val="0"/>
          <c:tx>
            <c:strRef>
              <c:f>'Survival rates'!$A$5</c:f>
              <c:strCache>
                <c:ptCount val="1"/>
                <c:pt idx="0">
                  <c:v>Ashford</c:v>
                </c:pt>
              </c:strCache>
            </c:strRef>
          </c:tx>
          <c:spPr>
            <a:solidFill>
              <a:schemeClr val="accent4">
                <a:lumMod val="20000"/>
                <a:lumOff val="8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rates'!$B$5:$H$5</c15:sqref>
                  </c15:fullRef>
                </c:ext>
              </c:extLst>
              <c:f>'Survival rates'!$B$5:$G$5</c:f>
              <c:numCache>
                <c:formatCode>0.0</c:formatCode>
                <c:ptCount val="6"/>
                <c:pt idx="0">
                  <c:v>94.24460431654677</c:v>
                </c:pt>
                <c:pt idx="1">
                  <c:v>95.973154362416096</c:v>
                </c:pt>
                <c:pt idx="2">
                  <c:v>95.541401273885356</c:v>
                </c:pt>
                <c:pt idx="3">
                  <c:v>95.714285714285722</c:v>
                </c:pt>
                <c:pt idx="4">
                  <c:v>93.006993006993014</c:v>
                </c:pt>
                <c:pt idx="5">
                  <c:v>94.615384615384613</c:v>
                </c:pt>
              </c:numCache>
            </c:numRef>
          </c:val>
          <c:extLst>
            <c:ext xmlns:c16="http://schemas.microsoft.com/office/drawing/2014/chart" uri="{C3380CC4-5D6E-409C-BE32-E72D297353CC}">
              <c16:uniqueId val="{00000000-6486-44F9-ACAE-1A27B506F756}"/>
            </c:ext>
          </c:extLst>
        </c:ser>
        <c:ser>
          <c:idx val="1"/>
          <c:order val="1"/>
          <c:tx>
            <c:strRef>
              <c:f>'Survival rates'!$A$6</c:f>
              <c:strCache>
                <c:ptCount val="1"/>
                <c:pt idx="0">
                  <c:v>Kent</c:v>
                </c:pt>
              </c:strCache>
            </c:strRef>
          </c:tx>
          <c:spPr>
            <a:solidFill>
              <a:schemeClr val="accent4">
                <a:lumMod val="60000"/>
                <a:lumOff val="4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rates'!$B$6:$H$6</c15:sqref>
                  </c15:fullRef>
                </c:ext>
              </c:extLst>
              <c:f>'Survival rates'!$B$6:$G$6</c:f>
              <c:numCache>
                <c:formatCode>0.0</c:formatCode>
                <c:ptCount val="6"/>
                <c:pt idx="0">
                  <c:v>93.965517241379317</c:v>
                </c:pt>
                <c:pt idx="1">
                  <c:v>95.739014647137154</c:v>
                </c:pt>
                <c:pt idx="2">
                  <c:v>94.858934169278996</c:v>
                </c:pt>
                <c:pt idx="3">
                  <c:v>93.661971830985919</c:v>
                </c:pt>
                <c:pt idx="4">
                  <c:v>94.186046511627907</c:v>
                </c:pt>
                <c:pt idx="5">
                  <c:v>93.440334961618973</c:v>
                </c:pt>
              </c:numCache>
            </c:numRef>
          </c:val>
          <c:extLst>
            <c:ext xmlns:c16="http://schemas.microsoft.com/office/drawing/2014/chart" uri="{C3380CC4-5D6E-409C-BE32-E72D297353CC}">
              <c16:uniqueId val="{00000001-6486-44F9-ACAE-1A27B506F756}"/>
            </c:ext>
          </c:extLst>
        </c:ser>
        <c:ser>
          <c:idx val="2"/>
          <c:order val="2"/>
          <c:tx>
            <c:strRef>
              <c:f>'Survival rates'!$A$7</c:f>
              <c:strCache>
                <c:ptCount val="1"/>
                <c:pt idx="0">
                  <c:v>England</c:v>
                </c:pt>
              </c:strCache>
            </c:strRef>
          </c:tx>
          <c:spPr>
            <a:solidFill>
              <a:schemeClr val="accent4">
                <a:lumMod val="5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rates'!$B$7:$H$7</c15:sqref>
                  </c15:fullRef>
                </c:ext>
              </c:extLst>
              <c:f>'Survival rates'!$B$7:$G$7</c:f>
              <c:numCache>
                <c:formatCode>0.0</c:formatCode>
                <c:ptCount val="6"/>
                <c:pt idx="0">
                  <c:v>94.975490196078425</c:v>
                </c:pt>
                <c:pt idx="1">
                  <c:v>94.919442839720134</c:v>
                </c:pt>
                <c:pt idx="2">
                  <c:v>94.836409460435519</c:v>
                </c:pt>
                <c:pt idx="3">
                  <c:v>92.877321431556425</c:v>
                </c:pt>
                <c:pt idx="4">
                  <c:v>93.528206234494661</c:v>
                </c:pt>
                <c:pt idx="5">
                  <c:v>92.378069066471497</c:v>
                </c:pt>
              </c:numCache>
            </c:numRef>
          </c:val>
          <c:extLst>
            <c:ext xmlns:c16="http://schemas.microsoft.com/office/drawing/2014/chart" uri="{C3380CC4-5D6E-409C-BE32-E72D297353CC}">
              <c16:uniqueId val="{00000002-6486-44F9-ACAE-1A27B506F756}"/>
            </c:ext>
          </c:extLst>
        </c:ser>
        <c:dLbls>
          <c:showLegendKey val="0"/>
          <c:showVal val="0"/>
          <c:showCatName val="0"/>
          <c:showSerName val="0"/>
          <c:showPercent val="0"/>
          <c:showBubbleSize val="0"/>
        </c:dLbls>
        <c:gapWidth val="219"/>
        <c:overlap val="-27"/>
        <c:axId val="259840384"/>
        <c:axId val="259836544"/>
      </c:barChart>
      <c:catAx>
        <c:axId val="25984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36544"/>
        <c:crosses val="autoZero"/>
        <c:auto val="1"/>
        <c:lblAlgn val="ctr"/>
        <c:lblOffset val="100"/>
        <c:noMultiLvlLbl val="0"/>
      </c:catAx>
      <c:valAx>
        <c:axId val="259836544"/>
        <c:scaling>
          <c:orientation val="minMax"/>
          <c:max val="100"/>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40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3-year business survival rates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219816272965883E-2"/>
          <c:y val="0.23594962088072324"/>
          <c:w val="0.88389129483814521"/>
          <c:h val="0.61498432487605714"/>
        </c:manualLayout>
      </c:layout>
      <c:barChart>
        <c:barDir val="col"/>
        <c:grouping val="clustered"/>
        <c:varyColors val="0"/>
        <c:ser>
          <c:idx val="0"/>
          <c:order val="0"/>
          <c:tx>
            <c:strRef>
              <c:f>'Survival rates'!$A$10</c:f>
              <c:strCache>
                <c:ptCount val="1"/>
                <c:pt idx="0">
                  <c:v>Ashford</c:v>
                </c:pt>
              </c:strCache>
            </c:strRef>
          </c:tx>
          <c:spPr>
            <a:solidFill>
              <a:schemeClr val="accent4">
                <a:lumMod val="20000"/>
                <a:lumOff val="8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rates'!$B$10:$H$10</c15:sqref>
                  </c15:fullRef>
                </c:ext>
              </c:extLst>
              <c:f>'Survival rates'!$B$10:$G$10</c:f>
              <c:numCache>
                <c:formatCode>0.0</c:formatCode>
                <c:ptCount val="6"/>
                <c:pt idx="0">
                  <c:v>57.342657342657347</c:v>
                </c:pt>
                <c:pt idx="1">
                  <c:v>56.97674418604651</c:v>
                </c:pt>
                <c:pt idx="2">
                  <c:v>60.431654676258994</c:v>
                </c:pt>
                <c:pt idx="3">
                  <c:v>59.060402684563762</c:v>
                </c:pt>
                <c:pt idx="4">
                  <c:v>60.509554140127385</c:v>
                </c:pt>
                <c:pt idx="5">
                  <c:v>55.000000000000007</c:v>
                </c:pt>
              </c:numCache>
            </c:numRef>
          </c:val>
          <c:extLst>
            <c:ext xmlns:c16="http://schemas.microsoft.com/office/drawing/2014/chart" uri="{C3380CC4-5D6E-409C-BE32-E72D297353CC}">
              <c16:uniqueId val="{00000000-D1FC-420D-A99C-DC12EA997379}"/>
            </c:ext>
          </c:extLst>
        </c:ser>
        <c:ser>
          <c:idx val="1"/>
          <c:order val="1"/>
          <c:tx>
            <c:strRef>
              <c:f>'Survival rates'!$A$16</c:f>
              <c:strCache>
                <c:ptCount val="1"/>
                <c:pt idx="0">
                  <c:v>Kent</c:v>
                </c:pt>
              </c:strCache>
            </c:strRef>
          </c:tx>
          <c:spPr>
            <a:solidFill>
              <a:schemeClr val="accent4">
                <a:lumMod val="60000"/>
                <a:lumOff val="4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rates'!$B$11:$H$11</c15:sqref>
                  </c15:fullRef>
                </c:ext>
              </c:extLst>
              <c:f>'Survival rates'!$B$11:$G$11</c:f>
              <c:numCache>
                <c:formatCode>0.0</c:formatCode>
                <c:ptCount val="6"/>
                <c:pt idx="0">
                  <c:v>58.788242351529696</c:v>
                </c:pt>
                <c:pt idx="1">
                  <c:v>57.938388625592417</c:v>
                </c:pt>
                <c:pt idx="2">
                  <c:v>61.671087533156502</c:v>
                </c:pt>
                <c:pt idx="3">
                  <c:v>62.183754993342212</c:v>
                </c:pt>
                <c:pt idx="4">
                  <c:v>60.250783699059561</c:v>
                </c:pt>
                <c:pt idx="5">
                  <c:v>54.737516005121634</c:v>
                </c:pt>
              </c:numCache>
            </c:numRef>
          </c:val>
          <c:extLst>
            <c:ext xmlns:c16="http://schemas.microsoft.com/office/drawing/2014/chart" uri="{C3380CC4-5D6E-409C-BE32-E72D297353CC}">
              <c16:uniqueId val="{00000001-D1FC-420D-A99C-DC12EA997379}"/>
            </c:ext>
          </c:extLst>
        </c:ser>
        <c:ser>
          <c:idx val="2"/>
          <c:order val="2"/>
          <c:tx>
            <c:strRef>
              <c:f>'Survival rates'!$A$17</c:f>
              <c:strCache>
                <c:ptCount val="1"/>
                <c:pt idx="0">
                  <c:v>England</c:v>
                </c:pt>
              </c:strCache>
            </c:strRef>
          </c:tx>
          <c:spPr>
            <a:solidFill>
              <a:schemeClr val="accent4">
                <a:lumMod val="50000"/>
              </a:schemeClr>
            </a:solidFill>
            <a:ln>
              <a:noFill/>
            </a:ln>
            <a:effectLst/>
          </c:spPr>
          <c:invertIfNegative val="0"/>
          <c:cat>
            <c:numRef>
              <c:extLst>
                <c:ext xmlns:c15="http://schemas.microsoft.com/office/drawing/2012/chart" uri="{02D57815-91ED-43cb-92C2-25804820EDAC}">
                  <c15:fullRef>
                    <c15:sqref>'Survival rates'!$B$4:$H$4</c15:sqref>
                  </c15:fullRef>
                </c:ext>
              </c:extLst>
              <c:f>'Survival rates'!$B$4:$G$4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rates'!$B$12:$H$12</c15:sqref>
                  </c15:fullRef>
                </c:ext>
              </c:extLst>
              <c:f>'Survival rates'!$B$12:$G$12</c:f>
              <c:numCache>
                <c:formatCode>0.0</c:formatCode>
                <c:ptCount val="6"/>
                <c:pt idx="0">
                  <c:v>55.19015302341127</c:v>
                </c:pt>
                <c:pt idx="1">
                  <c:v>53.655068584810969</c:v>
                </c:pt>
                <c:pt idx="2">
                  <c:v>55.888637506284567</c:v>
                </c:pt>
                <c:pt idx="3">
                  <c:v>57.494062520059053</c:v>
                </c:pt>
                <c:pt idx="4">
                  <c:v>55.886646893393369</c:v>
                </c:pt>
                <c:pt idx="5">
                  <c:v>52.819149825318021</c:v>
                </c:pt>
              </c:numCache>
            </c:numRef>
          </c:val>
          <c:extLst>
            <c:ext xmlns:c16="http://schemas.microsoft.com/office/drawing/2014/chart" uri="{C3380CC4-5D6E-409C-BE32-E72D297353CC}">
              <c16:uniqueId val="{00000002-D1FC-420D-A99C-DC12EA997379}"/>
            </c:ext>
          </c:extLst>
        </c:ser>
        <c:dLbls>
          <c:showLegendKey val="0"/>
          <c:showVal val="0"/>
          <c:showCatName val="0"/>
          <c:showSerName val="0"/>
          <c:showPercent val="0"/>
          <c:showBubbleSize val="0"/>
        </c:dLbls>
        <c:gapWidth val="219"/>
        <c:overlap val="-27"/>
        <c:axId val="259840384"/>
        <c:axId val="259836544"/>
      </c:barChart>
      <c:catAx>
        <c:axId val="25984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36544"/>
        <c:crosses val="autoZero"/>
        <c:auto val="1"/>
        <c:lblAlgn val="ctr"/>
        <c:lblOffset val="100"/>
        <c:noMultiLvlLbl val="0"/>
      </c:catAx>
      <c:valAx>
        <c:axId val="259836544"/>
        <c:scaling>
          <c:orientation val="minMax"/>
          <c:max val="10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40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2809011373578304"/>
          <c:y val="8.79627965967341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Population!$A$5</c:f>
              <c:strCache>
                <c:ptCount val="1"/>
                <c:pt idx="0">
                  <c:v>16-64</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Population!$B$5:$Z$5</c:f>
              <c:numCache>
                <c:formatCode>#,##0</c:formatCode>
                <c:ptCount val="25"/>
                <c:pt idx="0">
                  <c:v>63339</c:v>
                </c:pt>
                <c:pt idx="1">
                  <c:v>64569</c:v>
                </c:pt>
                <c:pt idx="2">
                  <c:v>65337</c:v>
                </c:pt>
                <c:pt idx="3">
                  <c:v>66059</c:v>
                </c:pt>
                <c:pt idx="4">
                  <c:v>66953</c:v>
                </c:pt>
                <c:pt idx="5">
                  <c:v>68498</c:v>
                </c:pt>
                <c:pt idx="6">
                  <c:v>69983</c:v>
                </c:pt>
                <c:pt idx="7">
                  <c:v>71237</c:v>
                </c:pt>
                <c:pt idx="8">
                  <c:v>71884</c:v>
                </c:pt>
                <c:pt idx="9">
                  <c:v>72421</c:v>
                </c:pt>
                <c:pt idx="10">
                  <c:v>72931</c:v>
                </c:pt>
                <c:pt idx="11">
                  <c:v>73631</c:v>
                </c:pt>
                <c:pt idx="12">
                  <c:v>74083</c:v>
                </c:pt>
                <c:pt idx="13">
                  <c:v>74579</c:v>
                </c:pt>
                <c:pt idx="14">
                  <c:v>75488</c:v>
                </c:pt>
                <c:pt idx="15">
                  <c:v>75840</c:v>
                </c:pt>
                <c:pt idx="16">
                  <c:v>76862</c:v>
                </c:pt>
                <c:pt idx="17">
                  <c:v>77833</c:v>
                </c:pt>
                <c:pt idx="18">
                  <c:v>78856</c:v>
                </c:pt>
                <c:pt idx="19">
                  <c:v>79394</c:v>
                </c:pt>
                <c:pt idx="20">
                  <c:v>79959</c:v>
                </c:pt>
                <c:pt idx="21">
                  <c:v>81077</c:v>
                </c:pt>
                <c:pt idx="22">
                  <c:v>82280</c:v>
                </c:pt>
                <c:pt idx="23">
                  <c:v>83926</c:v>
                </c:pt>
              </c:numCache>
            </c:numRef>
          </c:val>
          <c:extLst>
            <c:ext xmlns:c16="http://schemas.microsoft.com/office/drawing/2014/chart" uri="{C3380CC4-5D6E-409C-BE32-E72D297353CC}">
              <c16:uniqueId val="{00000000-3ADD-4DAC-B84A-AEDCBC365172}"/>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Labour market Pressure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spPr>
            <a:ln w="28575" cap="rnd">
              <a:solidFill>
                <a:schemeClr val="tx1">
                  <a:lumMod val="65000"/>
                  <a:lumOff val="35000"/>
                </a:schemeClr>
              </a:solidFill>
              <a:prstDash val="sysDot"/>
              <a:round/>
            </a:ln>
            <a:effectLst/>
          </c:spPr>
          <c:marker>
            <c:symbol val="none"/>
          </c:marker>
          <c:val>
            <c:numRef>
              <c:f>'labour market pressure'!$B$8:$Z$8</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2-32DF-4F89-ADCF-C081614EA4A6}"/>
            </c:ext>
          </c:extLst>
        </c:ser>
        <c:ser>
          <c:idx val="0"/>
          <c:order val="1"/>
          <c:tx>
            <c:strRef>
              <c:f>'labour market pressure'!$A$3</c:f>
              <c:strCache>
                <c:ptCount val="1"/>
                <c:pt idx="0">
                  <c:v>Ashford</c:v>
                </c:pt>
              </c:strCache>
            </c:strRef>
          </c:tx>
          <c:spPr>
            <a:ln w="28575" cap="rnd">
              <a:solidFill>
                <a:schemeClr val="accent4"/>
              </a:solidFill>
              <a:round/>
            </a:ln>
            <a:effectLst/>
          </c:spPr>
          <c:marker>
            <c:symbol val="none"/>
          </c:marker>
          <c:cat>
            <c:numRef>
              <c:f>'labour market pressure'!$B$3:$Z$3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'labour market pressure'!$B$6:$Z$6</c:f>
              <c:numCache>
                <c:formatCode>#,##0.0</c:formatCode>
                <c:ptCount val="25"/>
                <c:pt idx="0">
                  <c:v>1.2313339301700985</c:v>
                </c:pt>
                <c:pt idx="1">
                  <c:v>1.2039972432804962</c:v>
                </c:pt>
                <c:pt idx="2">
                  <c:v>1.1583239140965607</c:v>
                </c:pt>
                <c:pt idx="3">
                  <c:v>1.1296453681526695</c:v>
                </c:pt>
                <c:pt idx="4">
                  <c:v>1.1171103798982949</c:v>
                </c:pt>
                <c:pt idx="5">
                  <c:v>1.0927416431005728</c:v>
                </c:pt>
                <c:pt idx="6">
                  <c:v>1.0785103526252562</c:v>
                </c:pt>
                <c:pt idx="7">
                  <c:v>1.0686063467814735</c:v>
                </c:pt>
                <c:pt idx="8">
                  <c:v>1.0629341483745485</c:v>
                </c:pt>
                <c:pt idx="9">
                  <c:v>1.0711151354739847</c:v>
                </c:pt>
                <c:pt idx="10">
                  <c:v>1.069160443855119</c:v>
                </c:pt>
                <c:pt idx="11">
                  <c:v>1.0601347128671621</c:v>
                </c:pt>
                <c:pt idx="12">
                  <c:v>1.0983055694573534</c:v>
                </c:pt>
                <c:pt idx="13">
                  <c:v>1.1337192474674385</c:v>
                </c:pt>
                <c:pt idx="14">
                  <c:v>1.1353118712273642</c:v>
                </c:pt>
                <c:pt idx="15">
                  <c:v>1.1456701401365432</c:v>
                </c:pt>
                <c:pt idx="16">
                  <c:v>1.1181184668989548</c:v>
                </c:pt>
                <c:pt idx="17">
                  <c:v>1.1001419014798297</c:v>
                </c:pt>
                <c:pt idx="18">
                  <c:v>1.0855944422597981</c:v>
                </c:pt>
                <c:pt idx="19">
                  <c:v>1.0451222586337283</c:v>
                </c:pt>
                <c:pt idx="20">
                  <c:v>1.0165475972400317</c:v>
                </c:pt>
                <c:pt idx="21">
                  <c:v>0.99592776203966005</c:v>
                </c:pt>
                <c:pt idx="22">
                  <c:v>0.97935469314079426</c:v>
                </c:pt>
                <c:pt idx="23">
                  <c:v>0.96473524305555558</c:v>
                </c:pt>
              </c:numCache>
            </c:numRef>
          </c:val>
          <c:smooth val="0"/>
          <c:extLst>
            <c:ext xmlns:c16="http://schemas.microsoft.com/office/drawing/2014/chart" uri="{C3380CC4-5D6E-409C-BE32-E72D297353CC}">
              <c16:uniqueId val="{00000000-32DF-4F89-ADCF-C081614EA4A6}"/>
            </c:ext>
          </c:extLst>
        </c:ser>
        <c:ser>
          <c:idx val="1"/>
          <c:order val="2"/>
          <c:tx>
            <c:strRef>
              <c:f>'labour market pressure'!$A$7</c:f>
              <c:strCache>
                <c:ptCount val="1"/>
                <c:pt idx="0">
                  <c:v>Kent</c:v>
                </c:pt>
              </c:strCache>
            </c:strRef>
          </c:tx>
          <c:spPr>
            <a:ln w="28575" cap="rnd">
              <a:solidFill>
                <a:srgbClr val="E9796E"/>
              </a:solidFill>
              <a:round/>
            </a:ln>
            <a:effectLst/>
          </c:spPr>
          <c:marker>
            <c:symbol val="none"/>
          </c:marker>
          <c:cat>
            <c:numRef>
              <c:f>'labour market pressure'!$B$3:$Z$3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'labour market pressure'!$B$7:$Z$7</c:f>
              <c:numCache>
                <c:formatCode>#,##0.0</c:formatCode>
                <c:ptCount val="25"/>
                <c:pt idx="0">
                  <c:v>1.1893729076508532</c:v>
                </c:pt>
                <c:pt idx="1">
                  <c:v>1.1631354953647191</c:v>
                </c:pt>
                <c:pt idx="2">
                  <c:v>1.1114050889439315</c:v>
                </c:pt>
                <c:pt idx="3">
                  <c:v>1.0758259026678145</c:v>
                </c:pt>
                <c:pt idx="4">
                  <c:v>1.0514568689346022</c:v>
                </c:pt>
                <c:pt idx="5">
                  <c:v>1.0270904105809522</c:v>
                </c:pt>
                <c:pt idx="6">
                  <c:v>0.99767969706844051</c:v>
                </c:pt>
                <c:pt idx="7">
                  <c:v>0.97950460202733458</c:v>
                </c:pt>
                <c:pt idx="8">
                  <c:v>0.97118822989725484</c:v>
                </c:pt>
                <c:pt idx="9">
                  <c:v>0.96497736557358949</c:v>
                </c:pt>
                <c:pt idx="10">
                  <c:v>0.96207114755000411</c:v>
                </c:pt>
                <c:pt idx="11">
                  <c:v>0.96709772015698725</c:v>
                </c:pt>
                <c:pt idx="12">
                  <c:v>0.99315173072899288</c:v>
                </c:pt>
                <c:pt idx="13">
                  <c:v>1.0056584597113101</c:v>
                </c:pt>
                <c:pt idx="14">
                  <c:v>1.0092116111790295</c:v>
                </c:pt>
                <c:pt idx="15">
                  <c:v>1.0123094761014926</c:v>
                </c:pt>
                <c:pt idx="16">
                  <c:v>1.014220714804285</c:v>
                </c:pt>
                <c:pt idx="17">
                  <c:v>1.0074550211919384</c:v>
                </c:pt>
                <c:pt idx="18">
                  <c:v>0.99815294657793774</c:v>
                </c:pt>
                <c:pt idx="19">
                  <c:v>0.98149205810166251</c:v>
                </c:pt>
                <c:pt idx="20">
                  <c:v>0.96378676378375394</c:v>
                </c:pt>
                <c:pt idx="21">
                  <c:v>0.94665197698616721</c:v>
                </c:pt>
                <c:pt idx="22">
                  <c:v>0.94738381150979123</c:v>
                </c:pt>
                <c:pt idx="23">
                  <c:v>0.94804202303058327</c:v>
                </c:pt>
              </c:numCache>
            </c:numRef>
          </c:val>
          <c:smooth val="0"/>
          <c:extLst>
            <c:ext xmlns:c16="http://schemas.microsoft.com/office/drawing/2014/chart" uri="{C3380CC4-5D6E-409C-BE32-E72D297353CC}">
              <c16:uniqueId val="{00000001-32DF-4F89-ADCF-C081614EA4A6}"/>
            </c:ext>
          </c:extLst>
        </c:ser>
        <c:dLbls>
          <c:showLegendKey val="0"/>
          <c:showVal val="0"/>
          <c:showCatName val="0"/>
          <c:showSerName val="0"/>
          <c:showPercent val="0"/>
          <c:showBubbleSize val="0"/>
        </c:dLbls>
        <c:smooth val="0"/>
        <c:axId val="1190339016"/>
        <c:axId val="1190341536"/>
      </c:lineChart>
      <c:catAx>
        <c:axId val="119033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0341536"/>
        <c:crosses val="autoZero"/>
        <c:auto val="1"/>
        <c:lblAlgn val="ctr"/>
        <c:lblOffset val="100"/>
        <c:noMultiLvlLbl val="0"/>
      </c:catAx>
      <c:valAx>
        <c:axId val="1190341536"/>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033901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aged</a:t>
            </a:r>
            <a:r>
              <a:rPr lang="en-GB" sz="1200" baseline="0"/>
              <a:t> 16-64 - economically active</a:t>
            </a:r>
          </a:p>
          <a:p>
            <a:pPr>
              <a:defRPr sz="1200"/>
            </a:pPr>
            <a:r>
              <a:rPr lang="en-GB" sz="1200" baseline="0"/>
              <a:t>Jan - Dec each year</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'Ec. activity'!$A$4</c:f>
              <c:strCache>
                <c:ptCount val="1"/>
                <c:pt idx="0">
                  <c:v>Ashford</c:v>
                </c:pt>
              </c:strCache>
            </c:strRef>
          </c:tx>
          <c:spPr>
            <a:ln w="28575" cap="rnd">
              <a:solidFill>
                <a:schemeClr val="accent4">
                  <a:lumMod val="75000"/>
                </a:schemeClr>
              </a:solidFill>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activity'!$B$4:$W$4</c:f>
              <c:numCache>
                <c:formatCode>#,##0.0</c:formatCode>
                <c:ptCount val="22"/>
                <c:pt idx="0">
                  <c:v>80.7</c:v>
                </c:pt>
                <c:pt idx="1">
                  <c:v>82.1</c:v>
                </c:pt>
                <c:pt idx="2">
                  <c:v>79.900000000000006</c:v>
                </c:pt>
                <c:pt idx="3">
                  <c:v>85</c:v>
                </c:pt>
                <c:pt idx="4">
                  <c:v>82.6</c:v>
                </c:pt>
                <c:pt idx="5">
                  <c:v>81.7</c:v>
                </c:pt>
                <c:pt idx="6">
                  <c:v>81.3</c:v>
                </c:pt>
                <c:pt idx="7">
                  <c:v>76.5</c:v>
                </c:pt>
                <c:pt idx="8">
                  <c:v>78.5</c:v>
                </c:pt>
                <c:pt idx="9">
                  <c:v>84.6</c:v>
                </c:pt>
                <c:pt idx="10">
                  <c:v>80.099999999999994</c:v>
                </c:pt>
                <c:pt idx="11">
                  <c:v>80.099999999999994</c:v>
                </c:pt>
                <c:pt idx="12">
                  <c:v>84</c:v>
                </c:pt>
                <c:pt idx="13">
                  <c:v>78</c:v>
                </c:pt>
                <c:pt idx="14">
                  <c:v>83.4</c:v>
                </c:pt>
                <c:pt idx="15">
                  <c:v>83.6</c:v>
                </c:pt>
                <c:pt idx="16">
                  <c:v>83.7</c:v>
                </c:pt>
                <c:pt idx="17">
                  <c:v>79.900000000000006</c:v>
                </c:pt>
                <c:pt idx="18">
                  <c:v>78.7</c:v>
                </c:pt>
                <c:pt idx="19">
                  <c:v>71.7</c:v>
                </c:pt>
                <c:pt idx="20">
                  <c:v>80.3</c:v>
                </c:pt>
              </c:numCache>
            </c:numRef>
          </c:val>
          <c:smooth val="0"/>
          <c:extLst>
            <c:ext xmlns:c16="http://schemas.microsoft.com/office/drawing/2014/chart" uri="{C3380CC4-5D6E-409C-BE32-E72D297353CC}">
              <c16:uniqueId val="{00000000-6B03-4637-B3C7-22A25CABECE9}"/>
            </c:ext>
          </c:extLst>
        </c:ser>
        <c:ser>
          <c:idx val="1"/>
          <c:order val="1"/>
          <c:tx>
            <c:strRef>
              <c:f>'Ec. activity'!$A$5</c:f>
              <c:strCache>
                <c:ptCount val="1"/>
                <c:pt idx="0">
                  <c:v>South East</c:v>
                </c:pt>
              </c:strCache>
            </c:strRef>
          </c:tx>
          <c:spPr>
            <a:ln w="28575" cap="rnd">
              <a:solidFill>
                <a:srgbClr val="E9796E"/>
              </a:solidFill>
              <a:prstDash val="sysDot"/>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activity'!$B$5:$W$5</c:f>
              <c:numCache>
                <c:formatCode>General</c:formatCode>
                <c:ptCount val="22"/>
                <c:pt idx="0">
                  <c:v>80.2</c:v>
                </c:pt>
                <c:pt idx="1">
                  <c:v>80.400000000000006</c:v>
                </c:pt>
                <c:pt idx="2">
                  <c:v>80.400000000000006</c:v>
                </c:pt>
                <c:pt idx="3">
                  <c:v>80.099999999999994</c:v>
                </c:pt>
                <c:pt idx="4">
                  <c:v>80.2</c:v>
                </c:pt>
                <c:pt idx="5">
                  <c:v>79.900000000000006</c:v>
                </c:pt>
                <c:pt idx="6">
                  <c:v>79.400000000000006</c:v>
                </c:pt>
                <c:pt idx="7">
                  <c:v>79.099999999999994</c:v>
                </c:pt>
                <c:pt idx="8">
                  <c:v>79.599999999999994</c:v>
                </c:pt>
                <c:pt idx="9">
                  <c:v>80</c:v>
                </c:pt>
                <c:pt idx="10">
                  <c:v>79.7</c:v>
                </c:pt>
                <c:pt idx="11">
                  <c:v>80.3</c:v>
                </c:pt>
                <c:pt idx="12">
                  <c:v>81</c:v>
                </c:pt>
                <c:pt idx="13">
                  <c:v>81.400000000000006</c:v>
                </c:pt>
                <c:pt idx="14">
                  <c:v>80.8</c:v>
                </c:pt>
                <c:pt idx="15">
                  <c:v>82</c:v>
                </c:pt>
                <c:pt idx="16">
                  <c:v>81.599999999999994</c:v>
                </c:pt>
                <c:pt idx="17">
                  <c:v>80.8</c:v>
                </c:pt>
                <c:pt idx="18">
                  <c:v>80.7</c:v>
                </c:pt>
                <c:pt idx="19">
                  <c:v>81.7</c:v>
                </c:pt>
                <c:pt idx="20">
                  <c:v>81.599999999999994</c:v>
                </c:pt>
              </c:numCache>
            </c:numRef>
          </c:val>
          <c:smooth val="0"/>
          <c:extLst>
            <c:ext xmlns:c16="http://schemas.microsoft.com/office/drawing/2014/chart" uri="{C3380CC4-5D6E-409C-BE32-E72D297353CC}">
              <c16:uniqueId val="{00000001-6B03-4637-B3C7-22A25CABECE9}"/>
            </c:ext>
          </c:extLst>
        </c:ser>
        <c:ser>
          <c:idx val="2"/>
          <c:order val="2"/>
          <c:tx>
            <c:strRef>
              <c:f>'Ec. activity'!$A$6</c:f>
              <c:strCache>
                <c:ptCount val="1"/>
                <c:pt idx="0">
                  <c:v>England</c:v>
                </c:pt>
              </c:strCache>
            </c:strRef>
          </c:tx>
          <c:spPr>
            <a:ln w="28575" cap="rnd">
              <a:solidFill>
                <a:schemeClr val="tx1"/>
              </a:solidFill>
              <a:prstDash val="dash"/>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activity'!$B$6:$W$6</c:f>
              <c:numCache>
                <c:formatCode>General</c:formatCode>
                <c:ptCount val="22"/>
                <c:pt idx="0">
                  <c:v>76.5</c:v>
                </c:pt>
                <c:pt idx="1">
                  <c:v>76.599999999999994</c:v>
                </c:pt>
                <c:pt idx="2">
                  <c:v>76.8</c:v>
                </c:pt>
                <c:pt idx="3">
                  <c:v>76.599999999999994</c:v>
                </c:pt>
                <c:pt idx="4">
                  <c:v>76.8</c:v>
                </c:pt>
                <c:pt idx="5">
                  <c:v>76.8</c:v>
                </c:pt>
                <c:pt idx="6">
                  <c:v>76.3</c:v>
                </c:pt>
                <c:pt idx="7">
                  <c:v>76.3</c:v>
                </c:pt>
                <c:pt idx="8">
                  <c:v>76.900000000000006</c:v>
                </c:pt>
                <c:pt idx="9">
                  <c:v>77.400000000000006</c:v>
                </c:pt>
                <c:pt idx="10">
                  <c:v>77.400000000000006</c:v>
                </c:pt>
                <c:pt idx="11">
                  <c:v>77.900000000000006</c:v>
                </c:pt>
                <c:pt idx="12">
                  <c:v>78.099999999999994</c:v>
                </c:pt>
                <c:pt idx="13">
                  <c:v>78.599999999999994</c:v>
                </c:pt>
                <c:pt idx="14">
                  <c:v>78.7</c:v>
                </c:pt>
                <c:pt idx="15">
                  <c:v>79.2</c:v>
                </c:pt>
                <c:pt idx="16">
                  <c:v>79.400000000000006</c:v>
                </c:pt>
                <c:pt idx="17">
                  <c:v>78.8</c:v>
                </c:pt>
                <c:pt idx="18">
                  <c:v>78.7</c:v>
                </c:pt>
                <c:pt idx="19">
                  <c:v>79</c:v>
                </c:pt>
                <c:pt idx="20">
                  <c:v>78.900000000000006</c:v>
                </c:pt>
              </c:numCache>
            </c:numRef>
          </c:val>
          <c:smooth val="0"/>
          <c:extLst>
            <c:ext xmlns:c16="http://schemas.microsoft.com/office/drawing/2014/chart" uri="{C3380CC4-5D6E-409C-BE32-E72D297353CC}">
              <c16:uniqueId val="{00000002-6B03-4637-B3C7-22A25CABECE9}"/>
            </c:ext>
          </c:extLst>
        </c:ser>
        <c:dLbls>
          <c:showLegendKey val="0"/>
          <c:showVal val="0"/>
          <c:showCatName val="0"/>
          <c:showSerName val="0"/>
          <c:showPercent val="0"/>
          <c:showBubbleSize val="0"/>
        </c:dLbls>
        <c:smooth val="0"/>
        <c:axId val="1097821784"/>
        <c:axId val="1097823224"/>
      </c:lineChart>
      <c:catAx>
        <c:axId val="109782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3224"/>
        <c:crosses val="autoZero"/>
        <c:auto val="1"/>
        <c:lblAlgn val="ctr"/>
        <c:lblOffset val="100"/>
        <c:noMultiLvlLbl val="0"/>
      </c:catAx>
      <c:valAx>
        <c:axId val="109782322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aged</a:t>
            </a:r>
            <a:r>
              <a:rPr lang="en-GB" sz="1200" baseline="0"/>
              <a:t> 16-64 - economically inactive</a:t>
            </a:r>
          </a:p>
          <a:p>
            <a:pPr>
              <a:defRPr sz="1200"/>
            </a:pPr>
            <a:r>
              <a:rPr lang="en-GB" sz="1200" baseline="0"/>
              <a:t>Jan - Dec each year</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'Ec. activity'!$A$8</c:f>
              <c:strCache>
                <c:ptCount val="1"/>
                <c:pt idx="0">
                  <c:v>Ashford</c:v>
                </c:pt>
              </c:strCache>
            </c:strRef>
          </c:tx>
          <c:spPr>
            <a:ln w="28575" cap="rnd">
              <a:solidFill>
                <a:schemeClr val="accent4">
                  <a:lumMod val="75000"/>
                </a:schemeClr>
              </a:solidFill>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activity'!$B$8:$W$8</c:f>
              <c:numCache>
                <c:formatCode>#,##0.0</c:formatCode>
                <c:ptCount val="22"/>
                <c:pt idx="0">
                  <c:v>19.3</c:v>
                </c:pt>
                <c:pt idx="1">
                  <c:v>17.899999999999999</c:v>
                </c:pt>
                <c:pt idx="2">
                  <c:v>20.100000000000001</c:v>
                </c:pt>
                <c:pt idx="3">
                  <c:v>15</c:v>
                </c:pt>
                <c:pt idx="4">
                  <c:v>17.399999999999999</c:v>
                </c:pt>
                <c:pt idx="5">
                  <c:v>18.3</c:v>
                </c:pt>
                <c:pt idx="6">
                  <c:v>18.7</c:v>
                </c:pt>
                <c:pt idx="7">
                  <c:v>23.5</c:v>
                </c:pt>
                <c:pt idx="8">
                  <c:v>21.5</c:v>
                </c:pt>
                <c:pt idx="9">
                  <c:v>15.4</c:v>
                </c:pt>
                <c:pt idx="10">
                  <c:v>19.899999999999999</c:v>
                </c:pt>
                <c:pt idx="11">
                  <c:v>19.899999999999999</c:v>
                </c:pt>
                <c:pt idx="12">
                  <c:v>16</c:v>
                </c:pt>
                <c:pt idx="13">
                  <c:v>22</c:v>
                </c:pt>
                <c:pt idx="14">
                  <c:v>16.600000000000001</c:v>
                </c:pt>
                <c:pt idx="15">
                  <c:v>16.399999999999999</c:v>
                </c:pt>
                <c:pt idx="16">
                  <c:v>16.3</c:v>
                </c:pt>
                <c:pt idx="17">
                  <c:v>20.100000000000001</c:v>
                </c:pt>
                <c:pt idx="18">
                  <c:v>21.3</c:v>
                </c:pt>
                <c:pt idx="19">
                  <c:v>28.3</c:v>
                </c:pt>
                <c:pt idx="20">
                  <c:v>19.7</c:v>
                </c:pt>
              </c:numCache>
            </c:numRef>
          </c:val>
          <c:smooth val="0"/>
          <c:extLst>
            <c:ext xmlns:c16="http://schemas.microsoft.com/office/drawing/2014/chart" uri="{C3380CC4-5D6E-409C-BE32-E72D297353CC}">
              <c16:uniqueId val="{00000000-42BC-48CF-B041-EE358EFAE9CB}"/>
            </c:ext>
          </c:extLst>
        </c:ser>
        <c:ser>
          <c:idx val="1"/>
          <c:order val="1"/>
          <c:tx>
            <c:strRef>
              <c:f>'Ec. activity'!$A$9</c:f>
              <c:strCache>
                <c:ptCount val="1"/>
                <c:pt idx="0">
                  <c:v>South East</c:v>
                </c:pt>
              </c:strCache>
            </c:strRef>
          </c:tx>
          <c:spPr>
            <a:ln w="28575" cap="rnd">
              <a:solidFill>
                <a:srgbClr val="E9796E"/>
              </a:solidFill>
              <a:prstDash val="sysDot"/>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activity'!$B$9:$W$9</c:f>
              <c:numCache>
                <c:formatCode>General</c:formatCode>
                <c:ptCount val="22"/>
                <c:pt idx="0">
                  <c:v>19.8</c:v>
                </c:pt>
                <c:pt idx="1">
                  <c:v>19.600000000000001</c:v>
                </c:pt>
                <c:pt idx="2">
                  <c:v>19.600000000000001</c:v>
                </c:pt>
                <c:pt idx="3">
                  <c:v>19.899999999999999</c:v>
                </c:pt>
                <c:pt idx="4">
                  <c:v>19.8</c:v>
                </c:pt>
                <c:pt idx="5">
                  <c:v>20.100000000000001</c:v>
                </c:pt>
                <c:pt idx="6">
                  <c:v>20.6</c:v>
                </c:pt>
                <c:pt idx="7">
                  <c:v>20.9</c:v>
                </c:pt>
                <c:pt idx="8">
                  <c:v>20.399999999999999</c:v>
                </c:pt>
                <c:pt idx="9">
                  <c:v>20</c:v>
                </c:pt>
                <c:pt idx="10">
                  <c:v>20.3</c:v>
                </c:pt>
                <c:pt idx="11">
                  <c:v>19.7</c:v>
                </c:pt>
                <c:pt idx="12">
                  <c:v>19</c:v>
                </c:pt>
                <c:pt idx="13">
                  <c:v>18.600000000000001</c:v>
                </c:pt>
                <c:pt idx="14">
                  <c:v>19.2</c:v>
                </c:pt>
                <c:pt idx="15">
                  <c:v>18</c:v>
                </c:pt>
                <c:pt idx="16">
                  <c:v>18.399999999999999</c:v>
                </c:pt>
                <c:pt idx="17">
                  <c:v>19.2</c:v>
                </c:pt>
                <c:pt idx="18">
                  <c:v>19.3</c:v>
                </c:pt>
                <c:pt idx="19">
                  <c:v>18.3</c:v>
                </c:pt>
                <c:pt idx="20">
                  <c:v>18.399999999999999</c:v>
                </c:pt>
              </c:numCache>
            </c:numRef>
          </c:val>
          <c:smooth val="0"/>
          <c:extLst>
            <c:ext xmlns:c16="http://schemas.microsoft.com/office/drawing/2014/chart" uri="{C3380CC4-5D6E-409C-BE32-E72D297353CC}">
              <c16:uniqueId val="{00000001-42BC-48CF-B041-EE358EFAE9CB}"/>
            </c:ext>
          </c:extLst>
        </c:ser>
        <c:ser>
          <c:idx val="2"/>
          <c:order val="2"/>
          <c:tx>
            <c:strRef>
              <c:f>'Ec. activity'!$A$10</c:f>
              <c:strCache>
                <c:ptCount val="1"/>
                <c:pt idx="0">
                  <c:v>England</c:v>
                </c:pt>
              </c:strCache>
            </c:strRef>
          </c:tx>
          <c:spPr>
            <a:ln w="28575" cap="rnd">
              <a:solidFill>
                <a:schemeClr val="tx1"/>
              </a:solidFill>
              <a:prstDash val="dash"/>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activity'!$B$10:$W$10</c:f>
              <c:numCache>
                <c:formatCode>General</c:formatCode>
                <c:ptCount val="22"/>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21.2</c:v>
                </c:pt>
                <c:pt idx="18">
                  <c:v>21.3</c:v>
                </c:pt>
                <c:pt idx="19">
                  <c:v>21</c:v>
                </c:pt>
                <c:pt idx="20">
                  <c:v>21.1</c:v>
                </c:pt>
              </c:numCache>
            </c:numRef>
          </c:val>
          <c:smooth val="0"/>
          <c:extLst>
            <c:ext xmlns:c16="http://schemas.microsoft.com/office/drawing/2014/chart" uri="{C3380CC4-5D6E-409C-BE32-E72D297353CC}">
              <c16:uniqueId val="{00000002-42BC-48CF-B041-EE358EFAE9CB}"/>
            </c:ext>
          </c:extLst>
        </c:ser>
        <c:dLbls>
          <c:showLegendKey val="0"/>
          <c:showVal val="0"/>
          <c:showCatName val="0"/>
          <c:showSerName val="0"/>
          <c:showPercent val="0"/>
          <c:showBubbleSize val="0"/>
        </c:dLbls>
        <c:smooth val="0"/>
        <c:axId val="1097821784"/>
        <c:axId val="1097823224"/>
      </c:lineChart>
      <c:catAx>
        <c:axId val="109782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3224"/>
        <c:crosses val="autoZero"/>
        <c:auto val="1"/>
        <c:lblAlgn val="ctr"/>
        <c:lblOffset val="100"/>
        <c:noMultiLvlLbl val="0"/>
      </c:catAx>
      <c:valAx>
        <c:axId val="109782322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31346578366446E-2"/>
          <c:y val="5.1682948345149804E-2"/>
          <c:w val="0.84420080930809771"/>
          <c:h val="0.69773259292184764"/>
        </c:manualLayout>
      </c:layout>
      <c:barChart>
        <c:barDir val="bar"/>
        <c:grouping val="stacked"/>
        <c:varyColors val="0"/>
        <c:ser>
          <c:idx val="0"/>
          <c:order val="0"/>
          <c:tx>
            <c:strRef>
              <c:f>'BICS Workforce'!$K$5</c:f>
              <c:strCache>
                <c:ptCount val="1"/>
                <c:pt idx="0">
                  <c:v>Using a hybrid model of working</c:v>
                </c:pt>
              </c:strCache>
            </c:strRef>
          </c:tx>
          <c:spPr>
            <a:solidFill>
              <a:schemeClr val="accent1"/>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Workforce'!$K$6:$K$18</c:f>
              <c:numCache>
                <c:formatCode>#,##0</c:formatCode>
                <c:ptCount val="13"/>
                <c:pt idx="0">
                  <c:v>500</c:v>
                </c:pt>
                <c:pt idx="1">
                  <c:v>0</c:v>
                </c:pt>
                <c:pt idx="2">
                  <c:v>500</c:v>
                </c:pt>
                <c:pt idx="3">
                  <c:v>1600</c:v>
                </c:pt>
                <c:pt idx="4">
                  <c:v>300</c:v>
                </c:pt>
                <c:pt idx="5">
                  <c:v>100</c:v>
                </c:pt>
                <c:pt idx="6">
                  <c:v>600</c:v>
                </c:pt>
                <c:pt idx="7">
                  <c:v>200</c:v>
                </c:pt>
                <c:pt idx="8">
                  <c:v>1500</c:v>
                </c:pt>
                <c:pt idx="9">
                  <c:v>1400</c:v>
                </c:pt>
                <c:pt idx="10">
                  <c:v>1700</c:v>
                </c:pt>
                <c:pt idx="11">
                  <c:v>1300</c:v>
                </c:pt>
                <c:pt idx="12">
                  <c:v>100</c:v>
                </c:pt>
              </c:numCache>
            </c:numRef>
          </c:val>
          <c:extLst>
            <c:ext xmlns:c16="http://schemas.microsoft.com/office/drawing/2014/chart" uri="{C3380CC4-5D6E-409C-BE32-E72D297353CC}">
              <c16:uniqueId val="{00000000-FFC8-4B43-8A27-A0877B1D0427}"/>
            </c:ext>
          </c:extLst>
        </c:ser>
        <c:ser>
          <c:idx val="1"/>
          <c:order val="1"/>
          <c:tx>
            <c:strRef>
              <c:f>'BICS Workforce'!$L$5</c:f>
              <c:strCache>
                <c:ptCount val="1"/>
                <c:pt idx="0">
                  <c:v>Working from home</c:v>
                </c:pt>
              </c:strCache>
            </c:strRef>
          </c:tx>
          <c:spPr>
            <a:solidFill>
              <a:schemeClr val="accent2"/>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Workforce'!$L$6:$L$18</c:f>
              <c:numCache>
                <c:formatCode>#,##0</c:formatCode>
                <c:ptCount val="13"/>
                <c:pt idx="0">
                  <c:v>200</c:v>
                </c:pt>
                <c:pt idx="1">
                  <c:v>0</c:v>
                </c:pt>
                <c:pt idx="2">
                  <c:v>200</c:v>
                </c:pt>
                <c:pt idx="3">
                  <c:v>500</c:v>
                </c:pt>
                <c:pt idx="4">
                  <c:v>100</c:v>
                </c:pt>
                <c:pt idx="5">
                  <c:v>100</c:v>
                </c:pt>
                <c:pt idx="6">
                  <c:v>300</c:v>
                </c:pt>
                <c:pt idx="7">
                  <c:v>100</c:v>
                </c:pt>
                <c:pt idx="8">
                  <c:v>600</c:v>
                </c:pt>
                <c:pt idx="9">
                  <c:v>700</c:v>
                </c:pt>
                <c:pt idx="10">
                  <c:v>500</c:v>
                </c:pt>
                <c:pt idx="11">
                  <c:v>900</c:v>
                </c:pt>
                <c:pt idx="12">
                  <c:v>0</c:v>
                </c:pt>
              </c:numCache>
            </c:numRef>
          </c:val>
          <c:extLst>
            <c:ext xmlns:c16="http://schemas.microsoft.com/office/drawing/2014/chart" uri="{C3380CC4-5D6E-409C-BE32-E72D297353CC}">
              <c16:uniqueId val="{00000003-FFC8-4B43-8A27-A0877B1D0427}"/>
            </c:ext>
          </c:extLst>
        </c:ser>
        <c:ser>
          <c:idx val="2"/>
          <c:order val="2"/>
          <c:tx>
            <c:strRef>
              <c:f>'BICS Workforce'!$M$5</c:f>
              <c:strCache>
                <c:ptCount val="1"/>
                <c:pt idx="0">
                  <c:v>Working from a designated workspace</c:v>
                </c:pt>
              </c:strCache>
            </c:strRef>
          </c:tx>
          <c:spPr>
            <a:solidFill>
              <a:schemeClr val="accent3"/>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Workforce'!$M$6:$M$18</c:f>
              <c:numCache>
                <c:formatCode>#,##0</c:formatCode>
                <c:ptCount val="13"/>
                <c:pt idx="0">
                  <c:v>3500</c:v>
                </c:pt>
                <c:pt idx="1">
                  <c:v>0</c:v>
                </c:pt>
                <c:pt idx="2">
                  <c:v>3200</c:v>
                </c:pt>
                <c:pt idx="3">
                  <c:v>8900</c:v>
                </c:pt>
                <c:pt idx="4">
                  <c:v>2100</c:v>
                </c:pt>
                <c:pt idx="5">
                  <c:v>2900</c:v>
                </c:pt>
                <c:pt idx="6">
                  <c:v>300</c:v>
                </c:pt>
                <c:pt idx="7">
                  <c:v>400</c:v>
                </c:pt>
                <c:pt idx="8">
                  <c:v>1500</c:v>
                </c:pt>
                <c:pt idx="9">
                  <c:v>4600</c:v>
                </c:pt>
                <c:pt idx="10">
                  <c:v>2100</c:v>
                </c:pt>
                <c:pt idx="11">
                  <c:v>6800</c:v>
                </c:pt>
                <c:pt idx="12">
                  <c:v>500</c:v>
                </c:pt>
              </c:numCache>
            </c:numRef>
          </c:val>
          <c:extLst>
            <c:ext xmlns:c16="http://schemas.microsoft.com/office/drawing/2014/chart" uri="{C3380CC4-5D6E-409C-BE32-E72D297353CC}">
              <c16:uniqueId val="{00000004-FFC8-4B43-8A27-A0877B1D0427}"/>
            </c:ext>
          </c:extLst>
        </c:ser>
        <c:ser>
          <c:idx val="3"/>
          <c:order val="3"/>
          <c:tx>
            <c:strRef>
              <c:f>'BICS Workforce'!$N$5</c:f>
              <c:strCache>
                <c:ptCount val="1"/>
                <c:pt idx="0">
                  <c:v>On sick leave or not working due to coronavirus (COVID-19) symptoms, self-isolation or quarantine</c:v>
                </c:pt>
              </c:strCache>
            </c:strRef>
          </c:tx>
          <c:spPr>
            <a:solidFill>
              <a:schemeClr val="accent4"/>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Workforce'!$N$6:$N$18</c:f>
              <c:numCache>
                <c:formatCode>#,##0</c:formatCode>
                <c:ptCount val="13"/>
                <c:pt idx="0">
                  <c:v>0</c:v>
                </c:pt>
                <c:pt idx="1">
                  <c:v>0</c:v>
                </c:pt>
                <c:pt idx="2">
                  <c:v>0</c:v>
                </c:pt>
                <c:pt idx="3">
                  <c:v>0</c:v>
                </c:pt>
                <c:pt idx="4">
                  <c:v>0</c:v>
                </c:pt>
                <c:pt idx="5">
                  <c:v>0</c:v>
                </c:pt>
                <c:pt idx="6">
                  <c:v>0</c:v>
                </c:pt>
                <c:pt idx="7">
                  <c:v>0</c:v>
                </c:pt>
                <c:pt idx="8">
                  <c:v>0</c:v>
                </c:pt>
                <c:pt idx="9">
                  <c:v>0</c:v>
                </c:pt>
                <c:pt idx="10">
                  <c:v>0</c:v>
                </c:pt>
                <c:pt idx="11">
                  <c:v>100</c:v>
                </c:pt>
                <c:pt idx="12">
                  <c:v>0</c:v>
                </c:pt>
              </c:numCache>
            </c:numRef>
          </c:val>
          <c:extLst>
            <c:ext xmlns:c16="http://schemas.microsoft.com/office/drawing/2014/chart" uri="{C3380CC4-5D6E-409C-BE32-E72D297353CC}">
              <c16:uniqueId val="{00000005-FFC8-4B43-8A27-A0877B1D0427}"/>
            </c:ext>
          </c:extLst>
        </c:ser>
        <c:ser>
          <c:idx val="4"/>
          <c:order val="4"/>
          <c:tx>
            <c:strRef>
              <c:f>'BICS Workforce'!$O$5</c:f>
              <c:strCache>
                <c:ptCount val="1"/>
                <c:pt idx="0">
                  <c:v>Made permanently redundant </c:v>
                </c:pt>
              </c:strCache>
            </c:strRef>
          </c:tx>
          <c:spPr>
            <a:solidFill>
              <a:schemeClr val="accent5"/>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Workforce'!$O$6:$O$18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6D8-4DBA-A258-5161D5B08865}"/>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0"/>
          <c:y val="0.78016339290492276"/>
          <c:w val="0.98993911840001148"/>
          <c:h val="0.217671845073419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Claimant Count</a:t>
            </a:r>
            <a:r>
              <a:rPr lang="en-GB" baseline="0"/>
              <a:t> by sex unemployment rate</a:t>
            </a:r>
            <a:endParaRPr lang="en-GB"/>
          </a:p>
        </c:rich>
      </c:tx>
      <c:layout>
        <c:manualLayout>
          <c:xMode val="edge"/>
          <c:yMode val="edge"/>
          <c:x val="0.16619735082526343"/>
          <c:y val="3.830415732814327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Unemp!$A$15</c:f>
              <c:strCache>
                <c:ptCount val="1"/>
                <c:pt idx="0">
                  <c:v>Males</c:v>
                </c:pt>
              </c:strCache>
            </c:strRef>
          </c:tx>
          <c:spPr>
            <a:ln w="28575" cap="rnd">
              <a:solidFill>
                <a:schemeClr val="accent4">
                  <a:lumMod val="75000"/>
                </a:schemeClr>
              </a:solidFill>
              <a:round/>
            </a:ln>
            <a:effectLst/>
          </c:spPr>
          <c:marker>
            <c:symbol val="none"/>
          </c:marker>
          <c:cat>
            <c:numRef>
              <c:f>Unemp!$B$8:$CB$8</c:f>
              <c:numCache>
                <c:formatCode>mmm\-yy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Unemp!$B$15:$CB$15</c:f>
              <c:numCache>
                <c:formatCode>0.0%</c:formatCode>
                <c:ptCount val="79"/>
                <c:pt idx="0">
                  <c:v>2.7000000000000003E-2</c:v>
                </c:pt>
                <c:pt idx="1">
                  <c:v>2.7999999999999997E-2</c:v>
                </c:pt>
                <c:pt idx="2">
                  <c:v>2.7999999999999997E-2</c:v>
                </c:pt>
                <c:pt idx="3">
                  <c:v>2.7999999999999997E-2</c:v>
                </c:pt>
                <c:pt idx="4">
                  <c:v>2.7999999999999997E-2</c:v>
                </c:pt>
                <c:pt idx="5">
                  <c:v>2.7999999999999997E-2</c:v>
                </c:pt>
                <c:pt idx="6">
                  <c:v>2.8999999999999998E-2</c:v>
                </c:pt>
                <c:pt idx="7">
                  <c:v>2.8999999999999998E-2</c:v>
                </c:pt>
                <c:pt idx="8">
                  <c:v>2.7999999999999997E-2</c:v>
                </c:pt>
                <c:pt idx="9">
                  <c:v>0.03</c:v>
                </c:pt>
                <c:pt idx="10">
                  <c:v>0.03</c:v>
                </c:pt>
                <c:pt idx="11">
                  <c:v>0.03</c:v>
                </c:pt>
                <c:pt idx="12">
                  <c:v>3.1E-2</c:v>
                </c:pt>
                <c:pt idx="13">
                  <c:v>3.2000000000000001E-2</c:v>
                </c:pt>
                <c:pt idx="14">
                  <c:v>3.3000000000000002E-2</c:v>
                </c:pt>
                <c:pt idx="15">
                  <c:v>6.0999999999999999E-2</c:v>
                </c:pt>
                <c:pt idx="16">
                  <c:v>7.6999999999999999E-2</c:v>
                </c:pt>
                <c:pt idx="17">
                  <c:v>7.0999999999999994E-2</c:v>
                </c:pt>
                <c:pt idx="18">
                  <c:v>7.2000000000000008E-2</c:v>
                </c:pt>
                <c:pt idx="19">
                  <c:v>7.400000000000001E-2</c:v>
                </c:pt>
                <c:pt idx="20">
                  <c:v>7.2000000000000008E-2</c:v>
                </c:pt>
                <c:pt idx="21">
                  <c:v>6.8000000000000005E-2</c:v>
                </c:pt>
                <c:pt idx="22">
                  <c:v>6.8000000000000005E-2</c:v>
                </c:pt>
                <c:pt idx="23">
                  <c:v>6.7000000000000004E-2</c:v>
                </c:pt>
                <c:pt idx="24">
                  <c:v>6.5000000000000002E-2</c:v>
                </c:pt>
                <c:pt idx="25">
                  <c:v>6.7000000000000004E-2</c:v>
                </c:pt>
                <c:pt idx="26">
                  <c:v>6.6000000000000003E-2</c:v>
                </c:pt>
                <c:pt idx="27">
                  <c:v>6.3E-2</c:v>
                </c:pt>
                <c:pt idx="28">
                  <c:v>0.06</c:v>
                </c:pt>
                <c:pt idx="29">
                  <c:v>5.5E-2</c:v>
                </c:pt>
                <c:pt idx="30">
                  <c:v>5.4000000000000006E-2</c:v>
                </c:pt>
                <c:pt idx="31">
                  <c:v>5.0999999999999997E-2</c:v>
                </c:pt>
                <c:pt idx="32">
                  <c:v>4.9000000000000002E-2</c:v>
                </c:pt>
                <c:pt idx="33">
                  <c:v>4.7E-2</c:v>
                </c:pt>
                <c:pt idx="34">
                  <c:v>4.4999999999999998E-2</c:v>
                </c:pt>
                <c:pt idx="35">
                  <c:v>4.2999999999999997E-2</c:v>
                </c:pt>
                <c:pt idx="36">
                  <c:v>4.2000000000000003E-2</c:v>
                </c:pt>
                <c:pt idx="37">
                  <c:v>4.2999999999999997E-2</c:v>
                </c:pt>
                <c:pt idx="38">
                  <c:v>0.04</c:v>
                </c:pt>
                <c:pt idx="39">
                  <c:v>3.9E-2</c:v>
                </c:pt>
                <c:pt idx="40">
                  <c:v>3.7000000000000005E-2</c:v>
                </c:pt>
                <c:pt idx="41">
                  <c:v>3.6000000000000004E-2</c:v>
                </c:pt>
                <c:pt idx="42">
                  <c:v>3.3000000000000002E-2</c:v>
                </c:pt>
                <c:pt idx="43">
                  <c:v>3.2000000000000001E-2</c:v>
                </c:pt>
                <c:pt idx="44">
                  <c:v>3.3000000000000002E-2</c:v>
                </c:pt>
                <c:pt idx="45">
                  <c:v>3.1E-2</c:v>
                </c:pt>
                <c:pt idx="46">
                  <c:v>3.1E-2</c:v>
                </c:pt>
                <c:pt idx="47">
                  <c:v>3.1E-2</c:v>
                </c:pt>
                <c:pt idx="48">
                  <c:v>3.2000000000000001E-2</c:v>
                </c:pt>
                <c:pt idx="49">
                  <c:v>3.2000000000000001E-2</c:v>
                </c:pt>
                <c:pt idx="50">
                  <c:v>3.2000000000000001E-2</c:v>
                </c:pt>
                <c:pt idx="51">
                  <c:v>3.3000000000000002E-2</c:v>
                </c:pt>
                <c:pt idx="52">
                  <c:v>3.2000000000000001E-2</c:v>
                </c:pt>
                <c:pt idx="53">
                  <c:v>3.2000000000000001E-2</c:v>
                </c:pt>
                <c:pt idx="54">
                  <c:v>3.2000000000000001E-2</c:v>
                </c:pt>
                <c:pt idx="55">
                  <c:v>3.1E-2</c:v>
                </c:pt>
                <c:pt idx="56">
                  <c:v>3.2000000000000001E-2</c:v>
                </c:pt>
                <c:pt idx="57">
                  <c:v>3.1E-2</c:v>
                </c:pt>
                <c:pt idx="58">
                  <c:v>3.2000000000000001E-2</c:v>
                </c:pt>
                <c:pt idx="59">
                  <c:v>3.2000000000000001E-2</c:v>
                </c:pt>
                <c:pt idx="60">
                  <c:v>3.2000000000000001E-2</c:v>
                </c:pt>
                <c:pt idx="61">
                  <c:v>3.4000000000000002E-2</c:v>
                </c:pt>
                <c:pt idx="62">
                  <c:v>3.4000000000000002E-2</c:v>
                </c:pt>
                <c:pt idx="63">
                  <c:v>3.3000000000000002E-2</c:v>
                </c:pt>
                <c:pt idx="64">
                  <c:v>3.4000000000000002E-2</c:v>
                </c:pt>
                <c:pt idx="65">
                  <c:v>3.3000000000000002E-2</c:v>
                </c:pt>
                <c:pt idx="66">
                  <c:v>3.5000000000000003E-2</c:v>
                </c:pt>
                <c:pt idx="67">
                  <c:v>3.3000000000000002E-2</c:v>
                </c:pt>
                <c:pt idx="68">
                  <c:v>3.3000000000000002E-2</c:v>
                </c:pt>
                <c:pt idx="69">
                  <c:v>3.4000000000000002E-2</c:v>
                </c:pt>
                <c:pt idx="70">
                  <c:v>3.3000000000000002E-2</c:v>
                </c:pt>
                <c:pt idx="71">
                  <c:v>3.4000000000000002E-2</c:v>
                </c:pt>
                <c:pt idx="72">
                  <c:v>3.4000000000000002E-2</c:v>
                </c:pt>
                <c:pt idx="73">
                  <c:v>3.5000000000000003E-2</c:v>
                </c:pt>
                <c:pt idx="74">
                  <c:v>3.5000000000000003E-2</c:v>
                </c:pt>
                <c:pt idx="75">
                  <c:v>3.3000000000000002E-2</c:v>
                </c:pt>
                <c:pt idx="76">
                  <c:v>3.4000000000000002E-2</c:v>
                </c:pt>
                <c:pt idx="77">
                  <c:v>3.5000000000000003E-2</c:v>
                </c:pt>
              </c:numCache>
            </c:numRef>
          </c:val>
          <c:smooth val="0"/>
          <c:extLst>
            <c:ext xmlns:c16="http://schemas.microsoft.com/office/drawing/2014/chart" uri="{C3380CC4-5D6E-409C-BE32-E72D297353CC}">
              <c16:uniqueId val="{00000000-7DCC-47A6-B7DB-147976CFCB37}"/>
            </c:ext>
          </c:extLst>
        </c:ser>
        <c:ser>
          <c:idx val="1"/>
          <c:order val="1"/>
          <c:tx>
            <c:strRef>
              <c:f>Unemp!$A$16</c:f>
              <c:strCache>
                <c:ptCount val="1"/>
                <c:pt idx="0">
                  <c:v>Females</c:v>
                </c:pt>
              </c:strCache>
            </c:strRef>
          </c:tx>
          <c:spPr>
            <a:ln w="28575" cap="rnd">
              <a:solidFill>
                <a:schemeClr val="accent4">
                  <a:lumMod val="60000"/>
                  <a:lumOff val="40000"/>
                </a:schemeClr>
              </a:solidFill>
              <a:round/>
            </a:ln>
            <a:effectLst/>
          </c:spPr>
          <c:marker>
            <c:symbol val="none"/>
          </c:marker>
          <c:cat>
            <c:numRef>
              <c:f>Unemp!$B$8:$CB$8</c:f>
              <c:numCache>
                <c:formatCode>mmm\-yy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Unemp!$B$16:$CB$16</c:f>
              <c:numCache>
                <c:formatCode>0.0%</c:formatCode>
                <c:ptCount val="79"/>
                <c:pt idx="0">
                  <c:v>1.8000000000000002E-2</c:v>
                </c:pt>
                <c:pt idx="1">
                  <c:v>1.9E-2</c:v>
                </c:pt>
                <c:pt idx="2">
                  <c:v>1.9E-2</c:v>
                </c:pt>
                <c:pt idx="3">
                  <c:v>1.9E-2</c:v>
                </c:pt>
                <c:pt idx="4">
                  <c:v>0.02</c:v>
                </c:pt>
                <c:pt idx="5">
                  <c:v>0.02</c:v>
                </c:pt>
                <c:pt idx="6">
                  <c:v>0.02</c:v>
                </c:pt>
                <c:pt idx="7">
                  <c:v>0.02</c:v>
                </c:pt>
                <c:pt idx="8">
                  <c:v>2.1000000000000001E-2</c:v>
                </c:pt>
                <c:pt idx="9">
                  <c:v>2.2000000000000002E-2</c:v>
                </c:pt>
                <c:pt idx="10">
                  <c:v>2.3E-2</c:v>
                </c:pt>
                <c:pt idx="11">
                  <c:v>2.3E-2</c:v>
                </c:pt>
                <c:pt idx="12">
                  <c:v>2.2000000000000002E-2</c:v>
                </c:pt>
                <c:pt idx="13">
                  <c:v>2.3E-2</c:v>
                </c:pt>
                <c:pt idx="14">
                  <c:v>2.3E-2</c:v>
                </c:pt>
                <c:pt idx="15">
                  <c:v>0.04</c:v>
                </c:pt>
                <c:pt idx="16">
                  <c:v>4.7E-2</c:v>
                </c:pt>
                <c:pt idx="17">
                  <c:v>4.5999999999999999E-2</c:v>
                </c:pt>
                <c:pt idx="18">
                  <c:v>4.8000000000000001E-2</c:v>
                </c:pt>
                <c:pt idx="19">
                  <c:v>0.05</c:v>
                </c:pt>
                <c:pt idx="20">
                  <c:v>0.05</c:v>
                </c:pt>
                <c:pt idx="21">
                  <c:v>4.8000000000000001E-2</c:v>
                </c:pt>
                <c:pt idx="22">
                  <c:v>4.8000000000000001E-2</c:v>
                </c:pt>
                <c:pt idx="23">
                  <c:v>4.8000000000000001E-2</c:v>
                </c:pt>
                <c:pt idx="24">
                  <c:v>4.7E-2</c:v>
                </c:pt>
                <c:pt idx="25">
                  <c:v>4.9000000000000002E-2</c:v>
                </c:pt>
                <c:pt idx="26">
                  <c:v>4.8000000000000001E-2</c:v>
                </c:pt>
                <c:pt idx="27">
                  <c:v>4.7E-2</c:v>
                </c:pt>
                <c:pt idx="28">
                  <c:v>4.2999999999999997E-2</c:v>
                </c:pt>
                <c:pt idx="29">
                  <c:v>0.04</c:v>
                </c:pt>
                <c:pt idx="30">
                  <c:v>3.7999999999999999E-2</c:v>
                </c:pt>
                <c:pt idx="31">
                  <c:v>3.7000000000000005E-2</c:v>
                </c:pt>
                <c:pt idx="32">
                  <c:v>3.6000000000000004E-2</c:v>
                </c:pt>
                <c:pt idx="33">
                  <c:v>3.4000000000000002E-2</c:v>
                </c:pt>
                <c:pt idx="34">
                  <c:v>3.4000000000000002E-2</c:v>
                </c:pt>
                <c:pt idx="35">
                  <c:v>3.3000000000000002E-2</c:v>
                </c:pt>
                <c:pt idx="36">
                  <c:v>3.1E-2</c:v>
                </c:pt>
                <c:pt idx="37">
                  <c:v>3.1E-2</c:v>
                </c:pt>
                <c:pt idx="38">
                  <c:v>3.1E-2</c:v>
                </c:pt>
                <c:pt idx="39">
                  <c:v>2.7999999999999997E-2</c:v>
                </c:pt>
                <c:pt idx="40">
                  <c:v>2.7000000000000003E-2</c:v>
                </c:pt>
                <c:pt idx="41">
                  <c:v>2.5000000000000001E-2</c:v>
                </c:pt>
                <c:pt idx="42">
                  <c:v>2.5000000000000001E-2</c:v>
                </c:pt>
                <c:pt idx="43">
                  <c:v>2.5000000000000001E-2</c:v>
                </c:pt>
                <c:pt idx="44">
                  <c:v>2.5000000000000001E-2</c:v>
                </c:pt>
                <c:pt idx="45">
                  <c:v>2.5000000000000001E-2</c:v>
                </c:pt>
                <c:pt idx="46">
                  <c:v>2.5000000000000001E-2</c:v>
                </c:pt>
                <c:pt idx="47">
                  <c:v>2.5000000000000001E-2</c:v>
                </c:pt>
                <c:pt idx="48">
                  <c:v>2.5000000000000001E-2</c:v>
                </c:pt>
                <c:pt idx="49">
                  <c:v>2.5000000000000001E-2</c:v>
                </c:pt>
                <c:pt idx="50">
                  <c:v>2.6000000000000002E-2</c:v>
                </c:pt>
                <c:pt idx="51">
                  <c:v>2.6000000000000002E-2</c:v>
                </c:pt>
                <c:pt idx="52">
                  <c:v>2.5000000000000001E-2</c:v>
                </c:pt>
                <c:pt idx="53">
                  <c:v>2.6000000000000002E-2</c:v>
                </c:pt>
                <c:pt idx="54">
                  <c:v>2.7000000000000003E-2</c:v>
                </c:pt>
                <c:pt idx="55">
                  <c:v>2.6000000000000002E-2</c:v>
                </c:pt>
                <c:pt idx="56">
                  <c:v>2.7000000000000003E-2</c:v>
                </c:pt>
                <c:pt idx="57">
                  <c:v>2.7000000000000003E-2</c:v>
                </c:pt>
                <c:pt idx="58">
                  <c:v>2.7000000000000003E-2</c:v>
                </c:pt>
                <c:pt idx="59">
                  <c:v>2.7000000000000003E-2</c:v>
                </c:pt>
                <c:pt idx="60">
                  <c:v>2.7000000000000003E-2</c:v>
                </c:pt>
                <c:pt idx="61">
                  <c:v>2.7000000000000003E-2</c:v>
                </c:pt>
                <c:pt idx="62">
                  <c:v>2.7999999999999997E-2</c:v>
                </c:pt>
                <c:pt idx="63">
                  <c:v>2.7000000000000003E-2</c:v>
                </c:pt>
                <c:pt idx="64">
                  <c:v>2.7000000000000003E-2</c:v>
                </c:pt>
                <c:pt idx="65">
                  <c:v>2.7000000000000003E-2</c:v>
                </c:pt>
                <c:pt idx="66">
                  <c:v>0.03</c:v>
                </c:pt>
                <c:pt idx="67">
                  <c:v>0.03</c:v>
                </c:pt>
                <c:pt idx="68">
                  <c:v>0.03</c:v>
                </c:pt>
                <c:pt idx="69">
                  <c:v>0.03</c:v>
                </c:pt>
                <c:pt idx="70">
                  <c:v>2.8999999999999998E-2</c:v>
                </c:pt>
                <c:pt idx="71">
                  <c:v>2.8999999999999998E-2</c:v>
                </c:pt>
                <c:pt idx="72">
                  <c:v>2.8999999999999998E-2</c:v>
                </c:pt>
                <c:pt idx="73">
                  <c:v>2.8999999999999998E-2</c:v>
                </c:pt>
                <c:pt idx="74">
                  <c:v>2.8999999999999998E-2</c:v>
                </c:pt>
                <c:pt idx="75">
                  <c:v>2.8999999999999998E-2</c:v>
                </c:pt>
                <c:pt idx="76">
                  <c:v>2.7000000000000003E-2</c:v>
                </c:pt>
                <c:pt idx="77">
                  <c:v>2.7999999999999997E-2</c:v>
                </c:pt>
              </c:numCache>
            </c:numRef>
          </c:val>
          <c:smooth val="0"/>
          <c:extLst>
            <c:ext xmlns:c16="http://schemas.microsoft.com/office/drawing/2014/chart" uri="{C3380CC4-5D6E-409C-BE32-E72D297353CC}">
              <c16:uniqueId val="{00000001-7DCC-47A6-B7DB-147976CFCB37}"/>
            </c:ext>
          </c:extLst>
        </c:ser>
        <c:dLbls>
          <c:showLegendKey val="0"/>
          <c:showVal val="0"/>
          <c:showCatName val="0"/>
          <c:showSerName val="0"/>
          <c:showPercent val="0"/>
          <c:showBubbleSize val="0"/>
        </c:dLbls>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Claimant Count unemployment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Unemp!$A$2</c:f>
              <c:strCache>
                <c:ptCount val="1"/>
                <c:pt idx="0">
                  <c:v>Ashford</c:v>
                </c:pt>
              </c:strCache>
            </c:strRef>
          </c:tx>
          <c:spPr>
            <a:ln w="25400" cap="rnd">
              <a:solidFill>
                <a:schemeClr val="accent4">
                  <a:lumMod val="60000"/>
                  <a:lumOff val="40000"/>
                </a:schemeClr>
              </a:solidFill>
              <a:round/>
            </a:ln>
            <a:effectLst/>
          </c:spPr>
          <c:marker>
            <c:symbol val="circle"/>
            <c:size val="5"/>
            <c:spPr>
              <a:noFill/>
              <a:ln w="12700">
                <a:noFill/>
              </a:ln>
              <a:effectLst/>
            </c:spPr>
          </c:marker>
          <c:cat>
            <c:numRef>
              <c:f>Unemp!$B$8:$CB$8</c:f>
              <c:numCache>
                <c:formatCode>mmm\-yy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Unemp!$B$10:$CB$10</c:f>
              <c:numCache>
                <c:formatCode>0.0%</c:formatCode>
                <c:ptCount val="79"/>
                <c:pt idx="0">
                  <c:v>2.2000000000000002E-2</c:v>
                </c:pt>
                <c:pt idx="1">
                  <c:v>2.3E-2</c:v>
                </c:pt>
                <c:pt idx="2">
                  <c:v>2.4E-2</c:v>
                </c:pt>
                <c:pt idx="3">
                  <c:v>2.3E-2</c:v>
                </c:pt>
                <c:pt idx="4">
                  <c:v>2.4E-2</c:v>
                </c:pt>
                <c:pt idx="5">
                  <c:v>2.4E-2</c:v>
                </c:pt>
                <c:pt idx="6">
                  <c:v>2.5000000000000001E-2</c:v>
                </c:pt>
                <c:pt idx="7">
                  <c:v>2.5000000000000001E-2</c:v>
                </c:pt>
                <c:pt idx="8">
                  <c:v>2.5000000000000001E-2</c:v>
                </c:pt>
                <c:pt idx="9">
                  <c:v>2.6000000000000002E-2</c:v>
                </c:pt>
                <c:pt idx="10">
                  <c:v>2.6000000000000002E-2</c:v>
                </c:pt>
                <c:pt idx="11">
                  <c:v>2.6000000000000002E-2</c:v>
                </c:pt>
                <c:pt idx="12">
                  <c:v>2.6000000000000002E-2</c:v>
                </c:pt>
                <c:pt idx="13">
                  <c:v>2.7000000000000003E-2</c:v>
                </c:pt>
                <c:pt idx="14">
                  <c:v>2.7999999999999997E-2</c:v>
                </c:pt>
                <c:pt idx="15">
                  <c:v>0.05</c:v>
                </c:pt>
                <c:pt idx="16">
                  <c:v>6.2E-2</c:v>
                </c:pt>
                <c:pt idx="17">
                  <c:v>5.7999999999999996E-2</c:v>
                </c:pt>
                <c:pt idx="18">
                  <c:v>0.06</c:v>
                </c:pt>
                <c:pt idx="19">
                  <c:v>6.2E-2</c:v>
                </c:pt>
                <c:pt idx="20">
                  <c:v>0.06</c:v>
                </c:pt>
                <c:pt idx="21">
                  <c:v>5.7999999999999996E-2</c:v>
                </c:pt>
                <c:pt idx="22">
                  <c:v>5.7999999999999996E-2</c:v>
                </c:pt>
                <c:pt idx="23">
                  <c:v>5.7000000000000002E-2</c:v>
                </c:pt>
                <c:pt idx="24">
                  <c:v>5.5999999999999994E-2</c:v>
                </c:pt>
                <c:pt idx="25">
                  <c:v>5.7999999999999996E-2</c:v>
                </c:pt>
                <c:pt idx="26">
                  <c:v>5.7000000000000002E-2</c:v>
                </c:pt>
                <c:pt idx="27">
                  <c:v>5.5E-2</c:v>
                </c:pt>
                <c:pt idx="28">
                  <c:v>5.0999999999999997E-2</c:v>
                </c:pt>
                <c:pt idx="29">
                  <c:v>4.7E-2</c:v>
                </c:pt>
                <c:pt idx="30">
                  <c:v>4.5999999999999999E-2</c:v>
                </c:pt>
                <c:pt idx="31">
                  <c:v>4.4000000000000004E-2</c:v>
                </c:pt>
                <c:pt idx="32">
                  <c:v>4.2000000000000003E-2</c:v>
                </c:pt>
                <c:pt idx="33">
                  <c:v>0.04</c:v>
                </c:pt>
                <c:pt idx="34">
                  <c:v>3.9E-2</c:v>
                </c:pt>
                <c:pt idx="35">
                  <c:v>3.7999999999999999E-2</c:v>
                </c:pt>
                <c:pt idx="36">
                  <c:v>3.7000000000000005E-2</c:v>
                </c:pt>
                <c:pt idx="37">
                  <c:v>3.7000000000000005E-2</c:v>
                </c:pt>
                <c:pt idx="38">
                  <c:v>3.5000000000000003E-2</c:v>
                </c:pt>
                <c:pt idx="39">
                  <c:v>3.3000000000000002E-2</c:v>
                </c:pt>
                <c:pt idx="40">
                  <c:v>3.2000000000000001E-2</c:v>
                </c:pt>
                <c:pt idx="41">
                  <c:v>0.03</c:v>
                </c:pt>
                <c:pt idx="42">
                  <c:v>2.8999999999999998E-2</c:v>
                </c:pt>
                <c:pt idx="43">
                  <c:v>2.8999999999999998E-2</c:v>
                </c:pt>
                <c:pt idx="44">
                  <c:v>2.8999999999999998E-2</c:v>
                </c:pt>
                <c:pt idx="45">
                  <c:v>2.7999999999999997E-2</c:v>
                </c:pt>
                <c:pt idx="46">
                  <c:v>2.7999999999999997E-2</c:v>
                </c:pt>
                <c:pt idx="47">
                  <c:v>2.7999999999999997E-2</c:v>
                </c:pt>
                <c:pt idx="48">
                  <c:v>2.7999999999999997E-2</c:v>
                </c:pt>
                <c:pt idx="49">
                  <c:v>2.7999999999999997E-2</c:v>
                </c:pt>
                <c:pt idx="50">
                  <c:v>2.8999999999999998E-2</c:v>
                </c:pt>
                <c:pt idx="51">
                  <c:v>0.03</c:v>
                </c:pt>
                <c:pt idx="52">
                  <c:v>2.8999999999999998E-2</c:v>
                </c:pt>
                <c:pt idx="53">
                  <c:v>2.8999999999999998E-2</c:v>
                </c:pt>
                <c:pt idx="54">
                  <c:v>2.8999999999999998E-2</c:v>
                </c:pt>
                <c:pt idx="55">
                  <c:v>2.8999999999999998E-2</c:v>
                </c:pt>
                <c:pt idx="56">
                  <c:v>2.8999999999999998E-2</c:v>
                </c:pt>
                <c:pt idx="57">
                  <c:v>2.8999999999999998E-2</c:v>
                </c:pt>
                <c:pt idx="58">
                  <c:v>2.8999999999999998E-2</c:v>
                </c:pt>
                <c:pt idx="59">
                  <c:v>2.8999999999999998E-2</c:v>
                </c:pt>
                <c:pt idx="60">
                  <c:v>2.8999999999999998E-2</c:v>
                </c:pt>
                <c:pt idx="61">
                  <c:v>0.03</c:v>
                </c:pt>
                <c:pt idx="62">
                  <c:v>3.1E-2</c:v>
                </c:pt>
                <c:pt idx="63">
                  <c:v>0.03</c:v>
                </c:pt>
                <c:pt idx="64">
                  <c:v>0.03</c:v>
                </c:pt>
                <c:pt idx="65">
                  <c:v>0.03</c:v>
                </c:pt>
                <c:pt idx="66">
                  <c:v>3.2000000000000001E-2</c:v>
                </c:pt>
                <c:pt idx="67">
                  <c:v>3.2000000000000001E-2</c:v>
                </c:pt>
                <c:pt idx="68">
                  <c:v>3.2000000000000001E-2</c:v>
                </c:pt>
                <c:pt idx="69">
                  <c:v>3.2000000000000001E-2</c:v>
                </c:pt>
                <c:pt idx="70">
                  <c:v>3.1E-2</c:v>
                </c:pt>
                <c:pt idx="71">
                  <c:v>3.2000000000000001E-2</c:v>
                </c:pt>
                <c:pt idx="72">
                  <c:v>3.1E-2</c:v>
                </c:pt>
                <c:pt idx="73">
                  <c:v>3.2000000000000001E-2</c:v>
                </c:pt>
                <c:pt idx="74">
                  <c:v>3.2000000000000001E-2</c:v>
                </c:pt>
                <c:pt idx="75">
                  <c:v>3.1E-2</c:v>
                </c:pt>
                <c:pt idx="76">
                  <c:v>0.03</c:v>
                </c:pt>
                <c:pt idx="77">
                  <c:v>3.1E-2</c:v>
                </c:pt>
              </c:numCache>
            </c:numRef>
          </c:val>
          <c:smooth val="0"/>
          <c:extLst>
            <c:ext xmlns:c16="http://schemas.microsoft.com/office/drawing/2014/chart" uri="{C3380CC4-5D6E-409C-BE32-E72D297353CC}">
              <c16:uniqueId val="{00000000-017E-4FAF-84E3-BDD3DBD62EF2}"/>
            </c:ext>
          </c:extLst>
        </c:ser>
        <c:ser>
          <c:idx val="0"/>
          <c:order val="1"/>
          <c:tx>
            <c:v>GB</c:v>
          </c:tx>
          <c:spPr>
            <a:ln w="28575" cap="rnd">
              <a:solidFill>
                <a:schemeClr val="tx1"/>
              </a:solidFill>
              <a:prstDash val="dash"/>
              <a:round/>
            </a:ln>
            <a:effectLst/>
          </c:spPr>
          <c:marker>
            <c:symbol val="circle"/>
            <c:size val="5"/>
            <c:spPr>
              <a:noFill/>
              <a:ln w="9525">
                <a:noFill/>
              </a:ln>
              <a:effectLst/>
            </c:spPr>
          </c:marker>
          <c:val>
            <c:numRef>
              <c:f>Unemp!$B$11:$CB$11</c:f>
              <c:numCache>
                <c:formatCode>0.0%</c:formatCode>
                <c:ptCount val="79"/>
                <c:pt idx="0">
                  <c:v>2.4E-2</c:v>
                </c:pt>
                <c:pt idx="1">
                  <c:v>2.5000000000000001E-2</c:v>
                </c:pt>
                <c:pt idx="2">
                  <c:v>2.6000000000000002E-2</c:v>
                </c:pt>
                <c:pt idx="3">
                  <c:v>2.6000000000000002E-2</c:v>
                </c:pt>
                <c:pt idx="4">
                  <c:v>2.7000000000000003E-2</c:v>
                </c:pt>
                <c:pt idx="5">
                  <c:v>2.7000000000000003E-2</c:v>
                </c:pt>
                <c:pt idx="6">
                  <c:v>2.7000000000000003E-2</c:v>
                </c:pt>
                <c:pt idx="7">
                  <c:v>2.7999999999999997E-2</c:v>
                </c:pt>
                <c:pt idx="8">
                  <c:v>2.7999999999999997E-2</c:v>
                </c:pt>
                <c:pt idx="9">
                  <c:v>2.7999999999999997E-2</c:v>
                </c:pt>
                <c:pt idx="10">
                  <c:v>2.8999999999999998E-2</c:v>
                </c:pt>
                <c:pt idx="11">
                  <c:v>2.8999999999999998E-2</c:v>
                </c:pt>
                <c:pt idx="12">
                  <c:v>2.8999999999999998E-2</c:v>
                </c:pt>
                <c:pt idx="13">
                  <c:v>0.03</c:v>
                </c:pt>
                <c:pt idx="14">
                  <c:v>0.03</c:v>
                </c:pt>
                <c:pt idx="15">
                  <c:v>0.05</c:v>
                </c:pt>
                <c:pt idx="16">
                  <c:v>6.4000000000000001E-2</c:v>
                </c:pt>
                <c:pt idx="17">
                  <c:v>6.2E-2</c:v>
                </c:pt>
                <c:pt idx="18">
                  <c:v>6.3E-2</c:v>
                </c:pt>
                <c:pt idx="19">
                  <c:v>6.4000000000000001E-2</c:v>
                </c:pt>
                <c:pt idx="20">
                  <c:v>6.4000000000000001E-2</c:v>
                </c:pt>
                <c:pt idx="21">
                  <c:v>6.0999999999999999E-2</c:v>
                </c:pt>
                <c:pt idx="22">
                  <c:v>6.2E-2</c:v>
                </c:pt>
                <c:pt idx="23">
                  <c:v>6.2E-2</c:v>
                </c:pt>
                <c:pt idx="24">
                  <c:v>6.0999999999999999E-2</c:v>
                </c:pt>
                <c:pt idx="25">
                  <c:v>6.4000000000000001E-2</c:v>
                </c:pt>
                <c:pt idx="26">
                  <c:v>6.4000000000000001E-2</c:v>
                </c:pt>
                <c:pt idx="27">
                  <c:v>6.3E-2</c:v>
                </c:pt>
                <c:pt idx="28">
                  <c:v>5.9000000000000004E-2</c:v>
                </c:pt>
                <c:pt idx="29">
                  <c:v>5.5E-2</c:v>
                </c:pt>
                <c:pt idx="30">
                  <c:v>5.2999999999999999E-2</c:v>
                </c:pt>
                <c:pt idx="31">
                  <c:v>5.0999999999999997E-2</c:v>
                </c:pt>
                <c:pt idx="32">
                  <c:v>4.8000000000000001E-2</c:v>
                </c:pt>
                <c:pt idx="33">
                  <c:v>4.7E-2</c:v>
                </c:pt>
                <c:pt idx="34">
                  <c:v>4.4999999999999998E-2</c:v>
                </c:pt>
                <c:pt idx="35">
                  <c:v>4.2999999999999997E-2</c:v>
                </c:pt>
                <c:pt idx="36">
                  <c:v>4.2000000000000003E-2</c:v>
                </c:pt>
                <c:pt idx="37">
                  <c:v>4.2000000000000003E-2</c:v>
                </c:pt>
                <c:pt idx="38">
                  <c:v>4.0999999999999995E-2</c:v>
                </c:pt>
                <c:pt idx="39">
                  <c:v>3.9E-2</c:v>
                </c:pt>
                <c:pt idx="40">
                  <c:v>3.7000000000000005E-2</c:v>
                </c:pt>
                <c:pt idx="41">
                  <c:v>3.7000000000000005E-2</c:v>
                </c:pt>
                <c:pt idx="42">
                  <c:v>3.6000000000000004E-2</c:v>
                </c:pt>
                <c:pt idx="43">
                  <c:v>3.6000000000000004E-2</c:v>
                </c:pt>
                <c:pt idx="44">
                  <c:v>3.6000000000000004E-2</c:v>
                </c:pt>
                <c:pt idx="45">
                  <c:v>3.5000000000000003E-2</c:v>
                </c:pt>
                <c:pt idx="46">
                  <c:v>3.6000000000000004E-2</c:v>
                </c:pt>
                <c:pt idx="47">
                  <c:v>3.6000000000000004E-2</c:v>
                </c:pt>
                <c:pt idx="48">
                  <c:v>3.5000000000000003E-2</c:v>
                </c:pt>
                <c:pt idx="49">
                  <c:v>3.6000000000000004E-2</c:v>
                </c:pt>
                <c:pt idx="50">
                  <c:v>3.7000000000000005E-2</c:v>
                </c:pt>
                <c:pt idx="51">
                  <c:v>3.7000000000000005E-2</c:v>
                </c:pt>
                <c:pt idx="52">
                  <c:v>3.6000000000000004E-2</c:v>
                </c:pt>
                <c:pt idx="53">
                  <c:v>3.6000000000000004E-2</c:v>
                </c:pt>
                <c:pt idx="54">
                  <c:v>3.6000000000000004E-2</c:v>
                </c:pt>
                <c:pt idx="55">
                  <c:v>3.6000000000000004E-2</c:v>
                </c:pt>
                <c:pt idx="56">
                  <c:v>3.6000000000000004E-2</c:v>
                </c:pt>
                <c:pt idx="57">
                  <c:v>3.6000000000000004E-2</c:v>
                </c:pt>
                <c:pt idx="58">
                  <c:v>3.6000000000000004E-2</c:v>
                </c:pt>
                <c:pt idx="59">
                  <c:v>3.6000000000000004E-2</c:v>
                </c:pt>
                <c:pt idx="60">
                  <c:v>3.6000000000000004E-2</c:v>
                </c:pt>
                <c:pt idx="61">
                  <c:v>3.7000000000000005E-2</c:v>
                </c:pt>
                <c:pt idx="62">
                  <c:v>3.7999999999999999E-2</c:v>
                </c:pt>
                <c:pt idx="63">
                  <c:v>3.7000000000000005E-2</c:v>
                </c:pt>
                <c:pt idx="64">
                  <c:v>3.7999999999999999E-2</c:v>
                </c:pt>
                <c:pt idx="65">
                  <c:v>3.7999999999999999E-2</c:v>
                </c:pt>
                <c:pt idx="66">
                  <c:v>4.2000000000000003E-2</c:v>
                </c:pt>
                <c:pt idx="67">
                  <c:v>4.2000000000000003E-2</c:v>
                </c:pt>
                <c:pt idx="68">
                  <c:v>4.0999999999999995E-2</c:v>
                </c:pt>
                <c:pt idx="69">
                  <c:v>4.0999999999999995E-2</c:v>
                </c:pt>
                <c:pt idx="70">
                  <c:v>0.04</c:v>
                </c:pt>
                <c:pt idx="71">
                  <c:v>0.04</c:v>
                </c:pt>
                <c:pt idx="72">
                  <c:v>0.04</c:v>
                </c:pt>
                <c:pt idx="73">
                  <c:v>4.0999999999999995E-2</c:v>
                </c:pt>
                <c:pt idx="74">
                  <c:v>4.0999999999999995E-2</c:v>
                </c:pt>
                <c:pt idx="75">
                  <c:v>0.04</c:v>
                </c:pt>
                <c:pt idx="76">
                  <c:v>0.04</c:v>
                </c:pt>
                <c:pt idx="77">
                  <c:v>4.0999999999999995E-2</c:v>
                </c:pt>
              </c:numCache>
            </c:numRef>
          </c:val>
          <c:smooth val="0"/>
          <c:extLst>
            <c:ext xmlns:c16="http://schemas.microsoft.com/office/drawing/2014/chart" uri="{C3380CC4-5D6E-409C-BE32-E72D297353CC}">
              <c16:uniqueId val="{00000001-017E-4FAF-84E3-BDD3DBD62EF2}"/>
            </c:ext>
          </c:extLst>
        </c:ser>
        <c:dLbls>
          <c:showLegendKey val="0"/>
          <c:showVal val="0"/>
          <c:showCatName val="0"/>
          <c:showSerName val="0"/>
          <c:showPercent val="0"/>
          <c:showBubbleSize val="0"/>
        </c:dLbls>
        <c:marker val="1"/>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max val="0.1200000000000000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Claimant count by age - number</a:t>
            </a:r>
          </a:p>
        </c:rich>
      </c:tx>
      <c:layout>
        <c:manualLayout>
          <c:xMode val="edge"/>
          <c:yMode val="edge"/>
          <c:x val="0.31518782559743808"/>
          <c:y val="9.8267622461170877E-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'Unemp age'!$A$12</c:f>
              <c:strCache>
                <c:ptCount val="1"/>
                <c:pt idx="0">
                  <c:v>18-24</c:v>
                </c:pt>
              </c:strCache>
            </c:strRef>
          </c:tx>
          <c:spPr>
            <a:solidFill>
              <a:schemeClr val="accent4">
                <a:lumMod val="50000"/>
              </a:schemeClr>
            </a:solidFill>
            <a:ln>
              <a:noFill/>
            </a:ln>
            <a:effectLst/>
          </c:spPr>
          <c:cat>
            <c:numRef>
              <c:f>'Unemp age'!$B$11:$CB$11</c:f>
              <c:numCache>
                <c:formatCode>mmm\-yy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'Unemp age'!$B$12:$CB$12</c:f>
              <c:numCache>
                <c:formatCode>General</c:formatCode>
                <c:ptCount val="79"/>
                <c:pt idx="0">
                  <c:v>410</c:v>
                </c:pt>
                <c:pt idx="1">
                  <c:v>430</c:v>
                </c:pt>
                <c:pt idx="2">
                  <c:v>460</c:v>
                </c:pt>
                <c:pt idx="3">
                  <c:v>450</c:v>
                </c:pt>
                <c:pt idx="4">
                  <c:v>445</c:v>
                </c:pt>
                <c:pt idx="5">
                  <c:v>415</c:v>
                </c:pt>
                <c:pt idx="6">
                  <c:v>425</c:v>
                </c:pt>
                <c:pt idx="7">
                  <c:v>405</c:v>
                </c:pt>
                <c:pt idx="8">
                  <c:v>405</c:v>
                </c:pt>
                <c:pt idx="9">
                  <c:v>445</c:v>
                </c:pt>
                <c:pt idx="10">
                  <c:v>430</c:v>
                </c:pt>
                <c:pt idx="11">
                  <c:v>445</c:v>
                </c:pt>
                <c:pt idx="12">
                  <c:v>450</c:v>
                </c:pt>
                <c:pt idx="13">
                  <c:v>470</c:v>
                </c:pt>
                <c:pt idx="14">
                  <c:v>475</c:v>
                </c:pt>
                <c:pt idx="15">
                  <c:v>795</c:v>
                </c:pt>
                <c:pt idx="16">
                  <c:v>1030</c:v>
                </c:pt>
                <c:pt idx="17">
                  <c:v>1060</c:v>
                </c:pt>
                <c:pt idx="18">
                  <c:v>1055</c:v>
                </c:pt>
                <c:pt idx="19">
                  <c:v>1050</c:v>
                </c:pt>
                <c:pt idx="20">
                  <c:v>1015</c:v>
                </c:pt>
                <c:pt idx="21">
                  <c:v>975</c:v>
                </c:pt>
                <c:pt idx="22">
                  <c:v>955</c:v>
                </c:pt>
                <c:pt idx="23">
                  <c:v>975</c:v>
                </c:pt>
                <c:pt idx="24">
                  <c:v>975</c:v>
                </c:pt>
                <c:pt idx="25">
                  <c:v>980</c:v>
                </c:pt>
                <c:pt idx="26">
                  <c:v>955</c:v>
                </c:pt>
                <c:pt idx="27">
                  <c:v>910</c:v>
                </c:pt>
                <c:pt idx="28">
                  <c:v>865</c:v>
                </c:pt>
                <c:pt idx="29">
                  <c:v>775</c:v>
                </c:pt>
                <c:pt idx="30">
                  <c:v>705</c:v>
                </c:pt>
                <c:pt idx="31">
                  <c:v>660</c:v>
                </c:pt>
                <c:pt idx="32">
                  <c:v>605</c:v>
                </c:pt>
                <c:pt idx="33">
                  <c:v>575</c:v>
                </c:pt>
                <c:pt idx="34">
                  <c:v>550</c:v>
                </c:pt>
                <c:pt idx="35">
                  <c:v>505</c:v>
                </c:pt>
                <c:pt idx="36">
                  <c:v>510</c:v>
                </c:pt>
                <c:pt idx="37">
                  <c:v>520</c:v>
                </c:pt>
                <c:pt idx="38">
                  <c:v>520</c:v>
                </c:pt>
                <c:pt idx="39">
                  <c:v>490</c:v>
                </c:pt>
                <c:pt idx="40">
                  <c:v>465</c:v>
                </c:pt>
                <c:pt idx="41">
                  <c:v>435</c:v>
                </c:pt>
                <c:pt idx="42">
                  <c:v>420</c:v>
                </c:pt>
                <c:pt idx="43">
                  <c:v>425</c:v>
                </c:pt>
                <c:pt idx="44">
                  <c:v>430</c:v>
                </c:pt>
                <c:pt idx="45">
                  <c:v>420</c:v>
                </c:pt>
                <c:pt idx="46">
                  <c:v>445</c:v>
                </c:pt>
                <c:pt idx="47">
                  <c:v>430</c:v>
                </c:pt>
                <c:pt idx="48">
                  <c:v>435</c:v>
                </c:pt>
                <c:pt idx="49">
                  <c:v>435</c:v>
                </c:pt>
                <c:pt idx="50">
                  <c:v>445</c:v>
                </c:pt>
                <c:pt idx="51">
                  <c:v>455</c:v>
                </c:pt>
                <c:pt idx="52">
                  <c:v>440</c:v>
                </c:pt>
                <c:pt idx="53">
                  <c:v>430</c:v>
                </c:pt>
                <c:pt idx="54">
                  <c:v>440</c:v>
                </c:pt>
                <c:pt idx="55">
                  <c:v>450</c:v>
                </c:pt>
                <c:pt idx="56">
                  <c:v>450</c:v>
                </c:pt>
                <c:pt idx="57">
                  <c:v>445</c:v>
                </c:pt>
                <c:pt idx="58">
                  <c:v>465</c:v>
                </c:pt>
                <c:pt idx="59">
                  <c:v>450</c:v>
                </c:pt>
                <c:pt idx="60">
                  <c:v>440</c:v>
                </c:pt>
                <c:pt idx="61">
                  <c:v>440</c:v>
                </c:pt>
                <c:pt idx="62">
                  <c:v>480</c:v>
                </c:pt>
                <c:pt idx="63">
                  <c:v>485</c:v>
                </c:pt>
                <c:pt idx="64">
                  <c:v>480</c:v>
                </c:pt>
                <c:pt idx="65">
                  <c:v>475</c:v>
                </c:pt>
                <c:pt idx="66">
                  <c:v>485</c:v>
                </c:pt>
                <c:pt idx="67">
                  <c:v>490</c:v>
                </c:pt>
                <c:pt idx="68">
                  <c:v>490</c:v>
                </c:pt>
                <c:pt idx="69">
                  <c:v>515</c:v>
                </c:pt>
                <c:pt idx="70">
                  <c:v>515</c:v>
                </c:pt>
                <c:pt idx="71">
                  <c:v>525</c:v>
                </c:pt>
                <c:pt idx="72">
                  <c:v>490</c:v>
                </c:pt>
                <c:pt idx="73">
                  <c:v>490</c:v>
                </c:pt>
                <c:pt idx="74">
                  <c:v>505</c:v>
                </c:pt>
                <c:pt idx="75">
                  <c:v>485</c:v>
                </c:pt>
                <c:pt idx="76">
                  <c:v>480</c:v>
                </c:pt>
                <c:pt idx="77">
                  <c:v>510</c:v>
                </c:pt>
              </c:numCache>
            </c:numRef>
          </c:val>
          <c:extLst>
            <c:ext xmlns:c16="http://schemas.microsoft.com/office/drawing/2014/chart" uri="{C3380CC4-5D6E-409C-BE32-E72D297353CC}">
              <c16:uniqueId val="{00000000-5799-480D-A886-CF53ABA153E9}"/>
            </c:ext>
          </c:extLst>
        </c:ser>
        <c:ser>
          <c:idx val="1"/>
          <c:order val="1"/>
          <c:tx>
            <c:strRef>
              <c:f>'Unemp age'!$A$13</c:f>
              <c:strCache>
                <c:ptCount val="1"/>
                <c:pt idx="0">
                  <c:v>25-49</c:v>
                </c:pt>
              </c:strCache>
            </c:strRef>
          </c:tx>
          <c:spPr>
            <a:solidFill>
              <a:schemeClr val="accent4">
                <a:lumMod val="75000"/>
              </a:schemeClr>
            </a:solidFill>
            <a:ln>
              <a:noFill/>
            </a:ln>
            <a:effectLst/>
          </c:spPr>
          <c:cat>
            <c:numRef>
              <c:f>'Unemp age'!$B$11:$CB$11</c:f>
              <c:numCache>
                <c:formatCode>mmm\-yy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'Unemp age'!$B$13:$CB$13</c:f>
              <c:numCache>
                <c:formatCode>General</c:formatCode>
                <c:ptCount val="79"/>
                <c:pt idx="0">
                  <c:v>875</c:v>
                </c:pt>
                <c:pt idx="1">
                  <c:v>920</c:v>
                </c:pt>
                <c:pt idx="2">
                  <c:v>915</c:v>
                </c:pt>
                <c:pt idx="3">
                  <c:v>915</c:v>
                </c:pt>
                <c:pt idx="4">
                  <c:v>950</c:v>
                </c:pt>
                <c:pt idx="5">
                  <c:v>980</c:v>
                </c:pt>
                <c:pt idx="6">
                  <c:v>1015</c:v>
                </c:pt>
                <c:pt idx="7">
                  <c:v>1025</c:v>
                </c:pt>
                <c:pt idx="8">
                  <c:v>1050</c:v>
                </c:pt>
                <c:pt idx="9">
                  <c:v>1105</c:v>
                </c:pt>
                <c:pt idx="10">
                  <c:v>1150</c:v>
                </c:pt>
                <c:pt idx="11">
                  <c:v>1140</c:v>
                </c:pt>
                <c:pt idx="12">
                  <c:v>1135</c:v>
                </c:pt>
                <c:pt idx="13">
                  <c:v>1185</c:v>
                </c:pt>
                <c:pt idx="14">
                  <c:v>1185</c:v>
                </c:pt>
                <c:pt idx="15">
                  <c:v>2250</c:v>
                </c:pt>
                <c:pt idx="16">
                  <c:v>2720</c:v>
                </c:pt>
                <c:pt idx="17">
                  <c:v>2495</c:v>
                </c:pt>
                <c:pt idx="18">
                  <c:v>2575</c:v>
                </c:pt>
                <c:pt idx="19">
                  <c:v>2670</c:v>
                </c:pt>
                <c:pt idx="20">
                  <c:v>2615</c:v>
                </c:pt>
                <c:pt idx="21">
                  <c:v>2460</c:v>
                </c:pt>
                <c:pt idx="22">
                  <c:v>2450</c:v>
                </c:pt>
                <c:pt idx="23">
                  <c:v>2405</c:v>
                </c:pt>
                <c:pt idx="24">
                  <c:v>2375</c:v>
                </c:pt>
                <c:pt idx="25">
                  <c:v>2500</c:v>
                </c:pt>
                <c:pt idx="26">
                  <c:v>2450</c:v>
                </c:pt>
                <c:pt idx="27">
                  <c:v>2405</c:v>
                </c:pt>
                <c:pt idx="28">
                  <c:v>2240</c:v>
                </c:pt>
                <c:pt idx="29">
                  <c:v>2075</c:v>
                </c:pt>
                <c:pt idx="30">
                  <c:v>2075</c:v>
                </c:pt>
                <c:pt idx="31">
                  <c:v>1975</c:v>
                </c:pt>
                <c:pt idx="32">
                  <c:v>1935</c:v>
                </c:pt>
                <c:pt idx="33">
                  <c:v>1875</c:v>
                </c:pt>
                <c:pt idx="34">
                  <c:v>1835</c:v>
                </c:pt>
                <c:pt idx="35">
                  <c:v>1765</c:v>
                </c:pt>
                <c:pt idx="36">
                  <c:v>1725</c:v>
                </c:pt>
                <c:pt idx="37">
                  <c:v>1740</c:v>
                </c:pt>
                <c:pt idx="38">
                  <c:v>1660</c:v>
                </c:pt>
                <c:pt idx="39">
                  <c:v>1570</c:v>
                </c:pt>
                <c:pt idx="40">
                  <c:v>1500</c:v>
                </c:pt>
                <c:pt idx="41">
                  <c:v>1470</c:v>
                </c:pt>
                <c:pt idx="42">
                  <c:v>1395</c:v>
                </c:pt>
                <c:pt idx="43">
                  <c:v>1365</c:v>
                </c:pt>
                <c:pt idx="44">
                  <c:v>1380</c:v>
                </c:pt>
                <c:pt idx="45">
                  <c:v>1315</c:v>
                </c:pt>
                <c:pt idx="46">
                  <c:v>1360</c:v>
                </c:pt>
                <c:pt idx="47">
                  <c:v>1345</c:v>
                </c:pt>
                <c:pt idx="48">
                  <c:v>1395</c:v>
                </c:pt>
                <c:pt idx="49">
                  <c:v>1385</c:v>
                </c:pt>
                <c:pt idx="50">
                  <c:v>1415</c:v>
                </c:pt>
                <c:pt idx="51">
                  <c:v>1440</c:v>
                </c:pt>
                <c:pt idx="52">
                  <c:v>1410</c:v>
                </c:pt>
                <c:pt idx="53">
                  <c:v>1415</c:v>
                </c:pt>
                <c:pt idx="54">
                  <c:v>1440</c:v>
                </c:pt>
                <c:pt idx="55">
                  <c:v>1415</c:v>
                </c:pt>
                <c:pt idx="56">
                  <c:v>1450</c:v>
                </c:pt>
                <c:pt idx="57">
                  <c:v>1450</c:v>
                </c:pt>
                <c:pt idx="58">
                  <c:v>1445</c:v>
                </c:pt>
                <c:pt idx="59">
                  <c:v>1455</c:v>
                </c:pt>
                <c:pt idx="60">
                  <c:v>1440</c:v>
                </c:pt>
                <c:pt idx="61">
                  <c:v>1520</c:v>
                </c:pt>
                <c:pt idx="62">
                  <c:v>1495</c:v>
                </c:pt>
                <c:pt idx="63">
                  <c:v>1465</c:v>
                </c:pt>
                <c:pt idx="64">
                  <c:v>1480</c:v>
                </c:pt>
                <c:pt idx="65">
                  <c:v>1460</c:v>
                </c:pt>
                <c:pt idx="66">
                  <c:v>1600</c:v>
                </c:pt>
                <c:pt idx="67">
                  <c:v>1555</c:v>
                </c:pt>
                <c:pt idx="68">
                  <c:v>1565</c:v>
                </c:pt>
                <c:pt idx="69">
                  <c:v>1560</c:v>
                </c:pt>
                <c:pt idx="70">
                  <c:v>1520</c:v>
                </c:pt>
                <c:pt idx="71">
                  <c:v>1510</c:v>
                </c:pt>
                <c:pt idx="72">
                  <c:v>1500</c:v>
                </c:pt>
                <c:pt idx="73">
                  <c:v>1570</c:v>
                </c:pt>
                <c:pt idx="74">
                  <c:v>1530</c:v>
                </c:pt>
                <c:pt idx="75">
                  <c:v>1490</c:v>
                </c:pt>
                <c:pt idx="76">
                  <c:v>1485</c:v>
                </c:pt>
                <c:pt idx="77">
                  <c:v>1505</c:v>
                </c:pt>
              </c:numCache>
            </c:numRef>
          </c:val>
          <c:extLst>
            <c:ext xmlns:c16="http://schemas.microsoft.com/office/drawing/2014/chart" uri="{C3380CC4-5D6E-409C-BE32-E72D297353CC}">
              <c16:uniqueId val="{00000001-5799-480D-A886-CF53ABA153E9}"/>
            </c:ext>
          </c:extLst>
        </c:ser>
        <c:ser>
          <c:idx val="2"/>
          <c:order val="2"/>
          <c:tx>
            <c:strRef>
              <c:f>'Unemp age'!$A$14</c:f>
              <c:strCache>
                <c:ptCount val="1"/>
                <c:pt idx="0">
                  <c:v>50-64</c:v>
                </c:pt>
              </c:strCache>
            </c:strRef>
          </c:tx>
          <c:spPr>
            <a:solidFill>
              <a:schemeClr val="accent4">
                <a:lumMod val="60000"/>
                <a:lumOff val="40000"/>
              </a:schemeClr>
            </a:solidFill>
            <a:ln>
              <a:noFill/>
            </a:ln>
            <a:effectLst/>
          </c:spPr>
          <c:cat>
            <c:numRef>
              <c:f>'Unemp age'!$B$11:$CB$11</c:f>
              <c:numCache>
                <c:formatCode>mmm\-yy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'Unemp age'!$B$14:$CB$14</c:f>
              <c:numCache>
                <c:formatCode>General</c:formatCode>
                <c:ptCount val="79"/>
                <c:pt idx="0">
                  <c:v>465</c:v>
                </c:pt>
                <c:pt idx="1">
                  <c:v>485</c:v>
                </c:pt>
                <c:pt idx="2">
                  <c:v>495</c:v>
                </c:pt>
                <c:pt idx="3">
                  <c:v>485</c:v>
                </c:pt>
                <c:pt idx="4">
                  <c:v>480</c:v>
                </c:pt>
                <c:pt idx="5">
                  <c:v>485</c:v>
                </c:pt>
                <c:pt idx="6">
                  <c:v>515</c:v>
                </c:pt>
                <c:pt idx="7">
                  <c:v>510</c:v>
                </c:pt>
                <c:pt idx="8">
                  <c:v>490</c:v>
                </c:pt>
                <c:pt idx="9">
                  <c:v>495</c:v>
                </c:pt>
                <c:pt idx="10">
                  <c:v>500</c:v>
                </c:pt>
                <c:pt idx="11">
                  <c:v>505</c:v>
                </c:pt>
                <c:pt idx="12">
                  <c:v>515</c:v>
                </c:pt>
                <c:pt idx="13">
                  <c:v>525</c:v>
                </c:pt>
                <c:pt idx="14">
                  <c:v>550</c:v>
                </c:pt>
                <c:pt idx="15">
                  <c:v>945</c:v>
                </c:pt>
                <c:pt idx="16">
                  <c:v>1180</c:v>
                </c:pt>
                <c:pt idx="17">
                  <c:v>1080</c:v>
                </c:pt>
                <c:pt idx="18">
                  <c:v>1125</c:v>
                </c:pt>
                <c:pt idx="19">
                  <c:v>1195</c:v>
                </c:pt>
                <c:pt idx="20">
                  <c:v>1185</c:v>
                </c:pt>
                <c:pt idx="21">
                  <c:v>1150</c:v>
                </c:pt>
                <c:pt idx="22">
                  <c:v>1195</c:v>
                </c:pt>
                <c:pt idx="23">
                  <c:v>1195</c:v>
                </c:pt>
                <c:pt idx="24">
                  <c:v>1150</c:v>
                </c:pt>
                <c:pt idx="25">
                  <c:v>1200</c:v>
                </c:pt>
                <c:pt idx="26">
                  <c:v>1170</c:v>
                </c:pt>
                <c:pt idx="27">
                  <c:v>1130</c:v>
                </c:pt>
                <c:pt idx="28">
                  <c:v>1055</c:v>
                </c:pt>
                <c:pt idx="29">
                  <c:v>975</c:v>
                </c:pt>
                <c:pt idx="30">
                  <c:v>940</c:v>
                </c:pt>
                <c:pt idx="31">
                  <c:v>905</c:v>
                </c:pt>
                <c:pt idx="32">
                  <c:v>885</c:v>
                </c:pt>
                <c:pt idx="33">
                  <c:v>815</c:v>
                </c:pt>
                <c:pt idx="34">
                  <c:v>790</c:v>
                </c:pt>
                <c:pt idx="35">
                  <c:v>780</c:v>
                </c:pt>
                <c:pt idx="36">
                  <c:v>765</c:v>
                </c:pt>
                <c:pt idx="37">
                  <c:v>755</c:v>
                </c:pt>
                <c:pt idx="38">
                  <c:v>705</c:v>
                </c:pt>
                <c:pt idx="39">
                  <c:v>665</c:v>
                </c:pt>
                <c:pt idx="40">
                  <c:v>645</c:v>
                </c:pt>
                <c:pt idx="41">
                  <c:v>590</c:v>
                </c:pt>
                <c:pt idx="42">
                  <c:v>555</c:v>
                </c:pt>
                <c:pt idx="43">
                  <c:v>560</c:v>
                </c:pt>
                <c:pt idx="44">
                  <c:v>540</c:v>
                </c:pt>
                <c:pt idx="45">
                  <c:v>550</c:v>
                </c:pt>
                <c:pt idx="46">
                  <c:v>520</c:v>
                </c:pt>
                <c:pt idx="47">
                  <c:v>540</c:v>
                </c:pt>
                <c:pt idx="48">
                  <c:v>555</c:v>
                </c:pt>
                <c:pt idx="49">
                  <c:v>560</c:v>
                </c:pt>
                <c:pt idx="50">
                  <c:v>565</c:v>
                </c:pt>
                <c:pt idx="51">
                  <c:v>585</c:v>
                </c:pt>
                <c:pt idx="52">
                  <c:v>550</c:v>
                </c:pt>
                <c:pt idx="53">
                  <c:v>570</c:v>
                </c:pt>
                <c:pt idx="54">
                  <c:v>560</c:v>
                </c:pt>
                <c:pt idx="55">
                  <c:v>545</c:v>
                </c:pt>
                <c:pt idx="56">
                  <c:v>535</c:v>
                </c:pt>
                <c:pt idx="57">
                  <c:v>530</c:v>
                </c:pt>
                <c:pt idx="58">
                  <c:v>560</c:v>
                </c:pt>
                <c:pt idx="59">
                  <c:v>550</c:v>
                </c:pt>
                <c:pt idx="60">
                  <c:v>555</c:v>
                </c:pt>
                <c:pt idx="61">
                  <c:v>585</c:v>
                </c:pt>
                <c:pt idx="62">
                  <c:v>595</c:v>
                </c:pt>
                <c:pt idx="63">
                  <c:v>575</c:v>
                </c:pt>
                <c:pt idx="64">
                  <c:v>590</c:v>
                </c:pt>
                <c:pt idx="65">
                  <c:v>575</c:v>
                </c:pt>
                <c:pt idx="66">
                  <c:v>625</c:v>
                </c:pt>
                <c:pt idx="67">
                  <c:v>605</c:v>
                </c:pt>
                <c:pt idx="68">
                  <c:v>600</c:v>
                </c:pt>
                <c:pt idx="69">
                  <c:v>595</c:v>
                </c:pt>
                <c:pt idx="70">
                  <c:v>580</c:v>
                </c:pt>
                <c:pt idx="71">
                  <c:v>615</c:v>
                </c:pt>
                <c:pt idx="72">
                  <c:v>620</c:v>
                </c:pt>
                <c:pt idx="73">
                  <c:v>625</c:v>
                </c:pt>
                <c:pt idx="74">
                  <c:v>625</c:v>
                </c:pt>
                <c:pt idx="75">
                  <c:v>610</c:v>
                </c:pt>
                <c:pt idx="76">
                  <c:v>585</c:v>
                </c:pt>
                <c:pt idx="77">
                  <c:v>620</c:v>
                </c:pt>
              </c:numCache>
            </c:numRef>
          </c:val>
          <c:extLst>
            <c:ext xmlns:c16="http://schemas.microsoft.com/office/drawing/2014/chart" uri="{C3380CC4-5D6E-409C-BE32-E72D297353CC}">
              <c16:uniqueId val="{00000002-5799-480D-A886-CF53ABA153E9}"/>
            </c:ext>
          </c:extLst>
        </c:ser>
        <c:dLbls>
          <c:showLegendKey val="0"/>
          <c:showVal val="0"/>
          <c:showCatName val="0"/>
          <c:showSerName val="0"/>
          <c:showPercent val="0"/>
          <c:showBubbleSize val="0"/>
        </c:dLbls>
        <c:axId val="557152952"/>
        <c:axId val="557157216"/>
      </c:area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GB"/>
              <a:t>Claimant Count Unemployment rates</a:t>
            </a:r>
          </a:p>
        </c:rich>
      </c:tx>
      <c:layout>
        <c:manualLayout>
          <c:xMode val="edge"/>
          <c:yMode val="edge"/>
          <c:x val="0.26453455818022747"/>
          <c:y val="6.3643595863166272E-3"/>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E9796E"/>
            </a:solidFill>
            <a:ln>
              <a:noFill/>
            </a:ln>
            <a:effectLst/>
          </c:spPr>
          <c:invertIfNegative val="0"/>
          <c:dLbls>
            <c:dLbl>
              <c:idx val="0"/>
              <c:tx>
                <c:rich>
                  <a:bodyPr/>
                  <a:lstStyle/>
                  <a:p>
                    <a:fld id="{8B4C9D26-150C-44C8-8B6C-160D133C248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A5D-4020-A4BA-695FBF0F5098}"/>
                </c:ext>
              </c:extLst>
            </c:dLbl>
            <c:dLbl>
              <c:idx val="1"/>
              <c:tx>
                <c:rich>
                  <a:bodyPr/>
                  <a:lstStyle/>
                  <a:p>
                    <a:fld id="{6B3E1E07-66FC-4DB0-AB71-1A496E8519E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A5D-4020-A4BA-695FBF0F5098}"/>
                </c:ext>
              </c:extLst>
            </c:dLbl>
            <c:dLbl>
              <c:idx val="2"/>
              <c:tx>
                <c:rich>
                  <a:bodyPr/>
                  <a:lstStyle/>
                  <a:p>
                    <a:fld id="{FAA6C02C-EBE5-4401-9738-1795215F847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A5D-4020-A4BA-695FBF0F5098}"/>
                </c:ext>
              </c:extLst>
            </c:dLbl>
            <c:dLbl>
              <c:idx val="3"/>
              <c:tx>
                <c:rich>
                  <a:bodyPr/>
                  <a:lstStyle/>
                  <a:p>
                    <a:fld id="{327D0114-3D18-4F6A-9211-A524AD067F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A5D-4020-A4BA-695FBF0F5098}"/>
                </c:ext>
              </c:extLst>
            </c:dLbl>
            <c:dLbl>
              <c:idx val="4"/>
              <c:tx>
                <c:rich>
                  <a:bodyPr/>
                  <a:lstStyle/>
                  <a:p>
                    <a:fld id="{E8CD8DBD-CAA0-4A17-965A-69EB463BEA5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A5D-4020-A4BA-695FBF0F5098}"/>
                </c:ext>
              </c:extLst>
            </c:dLbl>
            <c:dLbl>
              <c:idx val="5"/>
              <c:tx>
                <c:rich>
                  <a:bodyPr/>
                  <a:lstStyle/>
                  <a:p>
                    <a:fld id="{2746E023-DAC8-4B5D-B173-6AEBB4893A4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A5D-4020-A4BA-695FBF0F5098}"/>
                </c:ext>
              </c:extLst>
            </c:dLbl>
            <c:dLbl>
              <c:idx val="6"/>
              <c:tx>
                <c:rich>
                  <a:bodyPr/>
                  <a:lstStyle/>
                  <a:p>
                    <a:fld id="{8DE4B263-8F99-4B29-9570-3A583BE30C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A5D-4020-A4BA-695FBF0F5098}"/>
                </c:ext>
              </c:extLst>
            </c:dLbl>
            <c:dLbl>
              <c:idx val="7"/>
              <c:tx>
                <c:rich>
                  <a:bodyPr/>
                  <a:lstStyle/>
                  <a:p>
                    <a:fld id="{CDDBB98A-F27E-48EE-89CC-785A6D27605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A5D-4020-A4BA-695FBF0F5098}"/>
                </c:ext>
              </c:extLst>
            </c:dLbl>
            <c:dLbl>
              <c:idx val="8"/>
              <c:tx>
                <c:rich>
                  <a:bodyPr/>
                  <a:lstStyle/>
                  <a:p>
                    <a:fld id="{BC5A2D8B-F712-4AF4-AF53-91BD720F9EA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A5D-4020-A4BA-695FBF0F5098}"/>
                </c:ext>
              </c:extLst>
            </c:dLbl>
            <c:dLbl>
              <c:idx val="9"/>
              <c:tx>
                <c:rich>
                  <a:bodyPr/>
                  <a:lstStyle/>
                  <a:p>
                    <a:fld id="{38DB7E9B-044E-4270-A190-DF5D2445A72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A5D-4020-A4BA-695FBF0F5098}"/>
                </c:ext>
              </c:extLst>
            </c:dLbl>
            <c:dLbl>
              <c:idx val="10"/>
              <c:tx>
                <c:rich>
                  <a:bodyPr/>
                  <a:lstStyle/>
                  <a:p>
                    <a:fld id="{94764159-437B-4819-B0B8-CAAF1CF49EB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A5D-4020-A4BA-695FBF0F5098}"/>
                </c:ext>
              </c:extLst>
            </c:dLbl>
            <c:dLbl>
              <c:idx val="11"/>
              <c:tx>
                <c:rich>
                  <a:bodyPr/>
                  <a:lstStyle/>
                  <a:p>
                    <a:fld id="{637A610D-16D6-4F42-A649-FD98C7CE393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A5D-4020-A4BA-695FBF0F5098}"/>
                </c:ext>
              </c:extLst>
            </c:dLbl>
            <c:dLbl>
              <c:idx val="12"/>
              <c:tx>
                <c:rich>
                  <a:bodyPr/>
                  <a:lstStyle/>
                  <a:p>
                    <a:fld id="{02AC8D19-8A36-4BAB-9690-F60EB1FB5C0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A5D-4020-A4BA-695FBF0F5098}"/>
                </c:ext>
              </c:extLst>
            </c:dLbl>
            <c:dLbl>
              <c:idx val="13"/>
              <c:tx>
                <c:rich>
                  <a:bodyPr/>
                  <a:lstStyle/>
                  <a:p>
                    <a:fld id="{7C1C8821-5343-4F63-B4E9-671CC4806C8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A5D-4020-A4BA-695FBF0F5098}"/>
                </c:ext>
              </c:extLst>
            </c:dLbl>
            <c:dLbl>
              <c:idx val="14"/>
              <c:tx>
                <c:rich>
                  <a:bodyPr/>
                  <a:lstStyle/>
                  <a:p>
                    <a:fld id="{3E5AF1CB-9EF5-47D6-8B77-F0B5F5FA2E6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A5D-4020-A4BA-695FBF0F5098}"/>
                </c:ext>
              </c:extLst>
            </c:dLbl>
            <c:dLbl>
              <c:idx val="15"/>
              <c:tx>
                <c:rich>
                  <a:bodyPr/>
                  <a:lstStyle/>
                  <a:p>
                    <a:fld id="{FB694262-669E-42E5-988B-BFD1C40FA13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A5D-4020-A4BA-695FBF0F5098}"/>
                </c:ext>
              </c:extLst>
            </c:dLbl>
            <c:dLbl>
              <c:idx val="16"/>
              <c:tx>
                <c:rich>
                  <a:bodyPr/>
                  <a:lstStyle/>
                  <a:p>
                    <a:fld id="{BE69BCE7-F03C-42BD-8D80-FC37B3FF49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A5D-4020-A4BA-695FBF0F5098}"/>
                </c:ext>
              </c:extLst>
            </c:dLbl>
            <c:dLbl>
              <c:idx val="17"/>
              <c:tx>
                <c:rich>
                  <a:bodyPr/>
                  <a:lstStyle/>
                  <a:p>
                    <a:fld id="{0806758A-EAA2-4CDF-A484-03FE2905C8A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A5D-4020-A4BA-695FBF0F5098}"/>
                </c:ext>
              </c:extLst>
            </c:dLbl>
            <c:dLbl>
              <c:idx val="18"/>
              <c:tx>
                <c:rich>
                  <a:bodyPr/>
                  <a:lstStyle/>
                  <a:p>
                    <a:fld id="{0C6F6284-F507-4F1C-85D1-77CEEBA99F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A5D-4020-A4BA-695FBF0F5098}"/>
                </c:ext>
              </c:extLst>
            </c:dLbl>
            <c:dLbl>
              <c:idx val="19"/>
              <c:tx>
                <c:rich>
                  <a:bodyPr/>
                  <a:lstStyle/>
                  <a:p>
                    <a:fld id="{68F1F063-CD63-430E-8F26-C98DF940F18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A5D-4020-A4BA-695FBF0F5098}"/>
                </c:ext>
              </c:extLst>
            </c:dLbl>
            <c:dLbl>
              <c:idx val="20"/>
              <c:tx>
                <c:rich>
                  <a:bodyPr/>
                  <a:lstStyle/>
                  <a:p>
                    <a:fld id="{AE78E62A-3CEB-470D-9D7F-28D4249B889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A5D-4020-A4BA-695FBF0F5098}"/>
                </c:ext>
              </c:extLst>
            </c:dLbl>
            <c:dLbl>
              <c:idx val="21"/>
              <c:tx>
                <c:rich>
                  <a:bodyPr/>
                  <a:lstStyle/>
                  <a:p>
                    <a:fld id="{BBB22BB5-1469-4201-AC3E-6389F80F043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A5D-4020-A4BA-695FBF0F5098}"/>
                </c:ext>
              </c:extLst>
            </c:dLbl>
            <c:dLbl>
              <c:idx val="22"/>
              <c:tx>
                <c:rich>
                  <a:bodyPr/>
                  <a:lstStyle/>
                  <a:p>
                    <a:fld id="{9C91A10E-D70E-4BB6-87F3-B10D2F3FAF4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A5D-4020-A4BA-695FBF0F50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Unemp!$CC$20:$CC$42</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Unemp!$CD$20:$CD$42</c:f>
              <c:numCache>
                <c:formatCode>0.0%</c:formatCode>
                <c:ptCount val="23"/>
                <c:pt idx="0">
                  <c:v>3.1E-2</c:v>
                </c:pt>
                <c:pt idx="1">
                  <c:v>3.3000000000000002E-2</c:v>
                </c:pt>
                <c:pt idx="2">
                  <c:v>3.1E-2</c:v>
                </c:pt>
                <c:pt idx="3">
                  <c:v>3.4000000000000002E-2</c:v>
                </c:pt>
                <c:pt idx="4">
                  <c:v>0.04</c:v>
                </c:pt>
                <c:pt idx="5">
                  <c:v>4.7E-2</c:v>
                </c:pt>
                <c:pt idx="6">
                  <c:v>3.3000000000000002E-2</c:v>
                </c:pt>
                <c:pt idx="7">
                  <c:v>2.2000000000000002E-2</c:v>
                </c:pt>
                <c:pt idx="8">
                  <c:v>3.5000000000000003E-2</c:v>
                </c:pt>
                <c:pt idx="9">
                  <c:v>5.2999999999999999E-2</c:v>
                </c:pt>
                <c:pt idx="10">
                  <c:v>2.4E-2</c:v>
                </c:pt>
                <c:pt idx="11">
                  <c:v>2.5000000000000001E-2</c:v>
                </c:pt>
                <c:pt idx="12">
                  <c:v>3.4000000000000002E-2</c:v>
                </c:pt>
                <c:pt idx="13">
                  <c:v>4.2000000000000003E-2</c:v>
                </c:pt>
                <c:pt idx="14">
                  <c:v>3.5000000000000003E-2</c:v>
                </c:pt>
                <c:pt idx="15">
                  <c:v>3.2000000000000001E-2</c:v>
                </c:pt>
                <c:pt idx="16">
                  <c:v>4.2000000000000003E-2</c:v>
                </c:pt>
                <c:pt idx="17">
                  <c:v>4.0999999999999995E-2</c:v>
                </c:pt>
                <c:pt idx="18">
                  <c:v>4.0999999999999995E-2</c:v>
                </c:pt>
                <c:pt idx="19">
                  <c:v>3.7999999999999999E-2</c:v>
                </c:pt>
                <c:pt idx="20">
                  <c:v>2.4E-2</c:v>
                </c:pt>
                <c:pt idx="21">
                  <c:v>0.04</c:v>
                </c:pt>
                <c:pt idx="22">
                  <c:v>3.2000000000000001E-2</c:v>
                </c:pt>
              </c:numCache>
            </c:numRef>
          </c:val>
          <c:extLst>
            <c:ext xmlns:c15="http://schemas.microsoft.com/office/drawing/2012/chart" uri="{02D57815-91ED-43cb-92C2-25804820EDAC}">
              <c15:datalabelsRange>
                <c15:f>Unemp!$CE$20:$CE$42</c15:f>
                <c15:dlblRangeCache>
                  <c:ptCount val="23"/>
                  <c:pt idx="0">
                    <c:v>3.1%</c:v>
                  </c:pt>
                </c15:dlblRangeCache>
              </c15:datalabelsRange>
            </c:ext>
            <c:ext xmlns:c16="http://schemas.microsoft.com/office/drawing/2014/chart" uri="{C3380CC4-5D6E-409C-BE32-E72D297353CC}">
              <c16:uniqueId val="{00000000-3A5D-4020-A4BA-695FBF0F5098}"/>
            </c:ext>
          </c:extLst>
        </c:ser>
        <c:ser>
          <c:idx val="1"/>
          <c:order val="1"/>
          <c:spPr>
            <a:solidFill>
              <a:schemeClr val="accent4">
                <a:lumMod val="50000"/>
              </a:schemeClr>
            </a:solidFill>
            <a:ln>
              <a:noFill/>
            </a:ln>
            <a:effectLst/>
          </c:spPr>
          <c:invertIfNegative val="0"/>
          <c:val>
            <c:numRef>
              <c:f>Unemp!$CE$20:$CE$42</c:f>
              <c:numCache>
                <c:formatCode>0.0%</c:formatCode>
                <c:ptCount val="23"/>
                <c:pt idx="0">
                  <c:v>3.1E-2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3A5D-4020-A4BA-695FBF0F5098}"/>
            </c:ext>
          </c:extLst>
        </c:ser>
        <c:dLbls>
          <c:showLegendKey val="0"/>
          <c:showVal val="0"/>
          <c:showCatName val="0"/>
          <c:showSerName val="0"/>
          <c:showPercent val="0"/>
          <c:showBubbleSize val="0"/>
        </c:dLbls>
        <c:gapWidth val="100"/>
        <c:overlap val="100"/>
        <c:axId val="991237288"/>
        <c:axId val="991234408"/>
      </c:barChart>
      <c:catAx>
        <c:axId val="9912372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234408"/>
        <c:crosses val="autoZero"/>
        <c:auto val="1"/>
        <c:lblAlgn val="ctr"/>
        <c:lblOffset val="100"/>
        <c:noMultiLvlLbl val="0"/>
      </c:catAx>
      <c:valAx>
        <c:axId val="991234408"/>
        <c:scaling>
          <c:orientation val="minMax"/>
        </c:scaling>
        <c:delete val="0"/>
        <c:axPos val="t"/>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23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Claimant Count by age - rates</a:t>
            </a:r>
          </a:p>
        </c:rich>
      </c:tx>
      <c:layout>
        <c:manualLayout>
          <c:xMode val="edge"/>
          <c:yMode val="edge"/>
          <c:x val="0.2707610350076104"/>
          <c:y val="3.891577060931899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'Unemp age'!$A$16</c:f>
              <c:strCache>
                <c:ptCount val="1"/>
                <c:pt idx="0">
                  <c:v>18-24</c:v>
                </c:pt>
              </c:strCache>
            </c:strRef>
          </c:tx>
          <c:spPr>
            <a:ln w="28575" cap="rnd">
              <a:solidFill>
                <a:schemeClr val="accent4">
                  <a:lumMod val="50000"/>
                </a:schemeClr>
              </a:solidFill>
              <a:round/>
            </a:ln>
            <a:effectLst/>
          </c:spPr>
          <c:marker>
            <c:symbol val="circle"/>
            <c:size val="5"/>
            <c:spPr>
              <a:noFill/>
              <a:ln w="12700">
                <a:noFill/>
              </a:ln>
              <a:effectLst/>
            </c:spPr>
          </c:marker>
          <c:cat>
            <c:numRef>
              <c:f>Unemp!$B$8:$CB$8</c:f>
              <c:numCache>
                <c:formatCode>mmm\-yy</c:formatCode>
                <c:ptCount val="7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'Unemp age'!$B$16:$CB$16</c:f>
              <c:numCache>
                <c:formatCode>0.0%</c:formatCode>
                <c:ptCount val="79"/>
                <c:pt idx="0">
                  <c:v>4.5074758135444155E-2</c:v>
                </c:pt>
                <c:pt idx="1">
                  <c:v>4.7273526824978013E-2</c:v>
                </c:pt>
                <c:pt idx="2">
                  <c:v>5.0571679859278802E-2</c:v>
                </c:pt>
                <c:pt idx="3">
                  <c:v>4.947229551451187E-2</c:v>
                </c:pt>
                <c:pt idx="4">
                  <c:v>4.8922603342128411E-2</c:v>
                </c:pt>
                <c:pt idx="5">
                  <c:v>4.5624450307827615E-2</c:v>
                </c:pt>
                <c:pt idx="6">
                  <c:v>4.6723834652594547E-2</c:v>
                </c:pt>
                <c:pt idx="7">
                  <c:v>4.4525065963060689E-2</c:v>
                </c:pt>
                <c:pt idx="8">
                  <c:v>4.4525065963060689E-2</c:v>
                </c:pt>
                <c:pt idx="9">
                  <c:v>4.8922603342128411E-2</c:v>
                </c:pt>
                <c:pt idx="10">
                  <c:v>4.7273526824978013E-2</c:v>
                </c:pt>
                <c:pt idx="11">
                  <c:v>4.8922603342128411E-2</c:v>
                </c:pt>
                <c:pt idx="12">
                  <c:v>4.915883766659384E-2</c:v>
                </c:pt>
                <c:pt idx="13">
                  <c:v>5.1343674896220229E-2</c:v>
                </c:pt>
                <c:pt idx="14">
                  <c:v>5.1889884203626828E-2</c:v>
                </c:pt>
                <c:pt idx="15">
                  <c:v>8.6847279877649119E-2</c:v>
                </c:pt>
                <c:pt idx="16">
                  <c:v>0.11251911732575923</c:v>
                </c:pt>
                <c:pt idx="17">
                  <c:v>0.11579637317019882</c:v>
                </c:pt>
                <c:pt idx="18">
                  <c:v>0.11525016386279222</c:v>
                </c:pt>
                <c:pt idx="19">
                  <c:v>0.11470395455538561</c:v>
                </c:pt>
                <c:pt idx="20">
                  <c:v>0.11088048940353942</c:v>
                </c:pt>
                <c:pt idx="21">
                  <c:v>0.10651081494428664</c:v>
                </c:pt>
                <c:pt idx="22">
                  <c:v>0.10432597771466026</c:v>
                </c:pt>
                <c:pt idx="23">
                  <c:v>0.10651081494428664</c:v>
                </c:pt>
                <c:pt idx="24">
                  <c:v>0.10571397592974087</c:v>
                </c:pt>
                <c:pt idx="25">
                  <c:v>0.10625609888322671</c:v>
                </c:pt>
                <c:pt idx="26">
                  <c:v>0.10354548411579746</c:v>
                </c:pt>
                <c:pt idx="27">
                  <c:v>9.866637753442481E-2</c:v>
                </c:pt>
                <c:pt idx="28">
                  <c:v>9.3787270953052157E-2</c:v>
                </c:pt>
                <c:pt idx="29">
                  <c:v>8.4029057790306838E-2</c:v>
                </c:pt>
                <c:pt idx="30">
                  <c:v>7.6439336441504926E-2</c:v>
                </c:pt>
                <c:pt idx="31">
                  <c:v>7.1560229860132274E-2</c:v>
                </c:pt>
                <c:pt idx="32">
                  <c:v>6.5596877371787918E-2</c:v>
                </c:pt>
                <c:pt idx="33">
                  <c:v>6.2344139650872821E-2</c:v>
                </c:pt>
                <c:pt idx="34">
                  <c:v>5.9633524883443562E-2</c:v>
                </c:pt>
                <c:pt idx="35">
                  <c:v>5.4754418302070909E-2</c:v>
                </c:pt>
                <c:pt idx="36">
                  <c:v>5.7393652937204588E-2</c:v>
                </c:pt>
                <c:pt idx="37">
                  <c:v>5.8519018681071351E-2</c:v>
                </c:pt>
                <c:pt idx="38">
                  <c:v>5.8519018681071351E-2</c:v>
                </c:pt>
                <c:pt idx="39">
                  <c:v>5.5142921449471076E-2</c:v>
                </c:pt>
                <c:pt idx="40">
                  <c:v>5.2329507089804189E-2</c:v>
                </c:pt>
                <c:pt idx="41">
                  <c:v>4.8953409858203914E-2</c:v>
                </c:pt>
                <c:pt idx="42">
                  <c:v>4.7265361242403783E-2</c:v>
                </c:pt>
                <c:pt idx="43">
                  <c:v>4.7828044114337158E-2</c:v>
                </c:pt>
                <c:pt idx="44">
                  <c:v>4.8390726986270539E-2</c:v>
                </c:pt>
                <c:pt idx="45">
                  <c:v>4.7265361242403783E-2</c:v>
                </c:pt>
                <c:pt idx="46">
                  <c:v>5.007877560207067E-2</c:v>
                </c:pt>
                <c:pt idx="47">
                  <c:v>4.8390726986270539E-2</c:v>
                </c:pt>
                <c:pt idx="48">
                  <c:v>4.9130336571041336E-2</c:v>
                </c:pt>
                <c:pt idx="49">
                  <c:v>4.9130336571041336E-2</c:v>
                </c:pt>
                <c:pt idx="50">
                  <c:v>5.0259769595662987E-2</c:v>
                </c:pt>
                <c:pt idx="51">
                  <c:v>5.1389202620284617E-2</c:v>
                </c:pt>
                <c:pt idx="52">
                  <c:v>4.9695053083352161E-2</c:v>
                </c:pt>
                <c:pt idx="53">
                  <c:v>4.8565620058730517E-2</c:v>
                </c:pt>
                <c:pt idx="54">
                  <c:v>4.9695053083352161E-2</c:v>
                </c:pt>
                <c:pt idx="55">
                  <c:v>5.0824486107973799E-2</c:v>
                </c:pt>
                <c:pt idx="56">
                  <c:v>5.0824486107973799E-2</c:v>
                </c:pt>
                <c:pt idx="57">
                  <c:v>5.0259769595662987E-2</c:v>
                </c:pt>
                <c:pt idx="58">
                  <c:v>5.2518635644906247E-2</c:v>
                </c:pt>
                <c:pt idx="59">
                  <c:v>5.0824486107973799E-2</c:v>
                </c:pt>
                <c:pt idx="60">
                  <c:v>4.9695053083352161E-2</c:v>
                </c:pt>
                <c:pt idx="61">
                  <c:v>4.9695053083352161E-2</c:v>
                </c:pt>
                <c:pt idx="62">
                  <c:v>5.4212785181838717E-2</c:v>
                </c:pt>
                <c:pt idx="63">
                  <c:v>5.4777501694149536E-2</c:v>
                </c:pt>
                <c:pt idx="64">
                  <c:v>5.4212785181838717E-2</c:v>
                </c:pt>
                <c:pt idx="65">
                  <c:v>5.3648068669527899E-2</c:v>
                </c:pt>
                <c:pt idx="66">
                  <c:v>5.4777501694149536E-2</c:v>
                </c:pt>
                <c:pt idx="67">
                  <c:v>5.5342218206460354E-2</c:v>
                </c:pt>
                <c:pt idx="68">
                  <c:v>5.5342218206460354E-2</c:v>
                </c:pt>
                <c:pt idx="69">
                  <c:v>5.8165800768014454E-2</c:v>
                </c:pt>
                <c:pt idx="70">
                  <c:v>5.8165800768014454E-2</c:v>
                </c:pt>
                <c:pt idx="71">
                  <c:v>5.9295233792636098E-2</c:v>
                </c:pt>
                <c:pt idx="72">
                  <c:v>5.5342218206460354E-2</c:v>
                </c:pt>
                <c:pt idx="73">
                  <c:v>5.5342218206460354E-2</c:v>
                </c:pt>
                <c:pt idx="74">
                  <c:v>5.7036367743392817E-2</c:v>
                </c:pt>
                <c:pt idx="75">
                  <c:v>5.4777501694149536E-2</c:v>
                </c:pt>
                <c:pt idx="76">
                  <c:v>5.4212785181838717E-2</c:v>
                </c:pt>
                <c:pt idx="77">
                  <c:v>5.7601084255703636E-2</c:v>
                </c:pt>
              </c:numCache>
            </c:numRef>
          </c:val>
          <c:smooth val="0"/>
          <c:extLst>
            <c:ext xmlns:c16="http://schemas.microsoft.com/office/drawing/2014/chart" uri="{C3380CC4-5D6E-409C-BE32-E72D297353CC}">
              <c16:uniqueId val="{00000000-BA4D-4F52-9072-3F625E5059F7}"/>
            </c:ext>
          </c:extLst>
        </c:ser>
        <c:ser>
          <c:idx val="0"/>
          <c:order val="1"/>
          <c:tx>
            <c:strRef>
              <c:f>'Unemp age'!$A$18</c:f>
              <c:strCache>
                <c:ptCount val="1"/>
                <c:pt idx="0">
                  <c:v>50-64</c:v>
                </c:pt>
              </c:strCache>
            </c:strRef>
          </c:tx>
          <c:spPr>
            <a:ln w="28575" cap="rnd">
              <a:solidFill>
                <a:schemeClr val="accent4">
                  <a:lumMod val="60000"/>
                  <a:lumOff val="40000"/>
                </a:schemeClr>
              </a:solidFill>
              <a:round/>
            </a:ln>
            <a:effectLst/>
          </c:spPr>
          <c:marker>
            <c:symbol val="circle"/>
            <c:size val="5"/>
            <c:spPr>
              <a:noFill/>
              <a:ln w="9525">
                <a:noFill/>
              </a:ln>
              <a:effectLst/>
            </c:spPr>
          </c:marker>
          <c:val>
            <c:numRef>
              <c:f>'Unemp age'!$B$18:$CB$18</c:f>
              <c:numCache>
                <c:formatCode>0.0%</c:formatCode>
                <c:ptCount val="79"/>
                <c:pt idx="0">
                  <c:v>1.8087051227196702E-2</c:v>
                </c:pt>
                <c:pt idx="1">
                  <c:v>1.8864988914387957E-2</c:v>
                </c:pt>
                <c:pt idx="2">
                  <c:v>1.9253957757983584E-2</c:v>
                </c:pt>
                <c:pt idx="3">
                  <c:v>1.8864988914387957E-2</c:v>
                </c:pt>
                <c:pt idx="4">
                  <c:v>1.8670504492590143E-2</c:v>
                </c:pt>
                <c:pt idx="5">
                  <c:v>1.8864988914387957E-2</c:v>
                </c:pt>
                <c:pt idx="6">
                  <c:v>2.0031895445174842E-2</c:v>
                </c:pt>
                <c:pt idx="7">
                  <c:v>1.9837411023377029E-2</c:v>
                </c:pt>
                <c:pt idx="8">
                  <c:v>1.9059473336185771E-2</c:v>
                </c:pt>
                <c:pt idx="9">
                  <c:v>1.9253957757983584E-2</c:v>
                </c:pt>
                <c:pt idx="10">
                  <c:v>1.9448442179781398E-2</c:v>
                </c:pt>
                <c:pt idx="11">
                  <c:v>1.9642926601579215E-2</c:v>
                </c:pt>
                <c:pt idx="12">
                  <c:v>1.9601126589023368E-2</c:v>
                </c:pt>
                <c:pt idx="13">
                  <c:v>1.9981730988810231E-2</c:v>
                </c:pt>
                <c:pt idx="14">
                  <c:v>2.0933241988277385E-2</c:v>
                </c:pt>
                <c:pt idx="15">
                  <c:v>3.5967115779858415E-2</c:v>
                </c:pt>
                <c:pt idx="16">
                  <c:v>4.4911319174849668E-2</c:v>
                </c:pt>
                <c:pt idx="17">
                  <c:v>4.1105275176981045E-2</c:v>
                </c:pt>
                <c:pt idx="18">
                  <c:v>4.2817994976021921E-2</c:v>
                </c:pt>
                <c:pt idx="19">
                  <c:v>4.5482225774529955E-2</c:v>
                </c:pt>
                <c:pt idx="20">
                  <c:v>4.5101621374743092E-2</c:v>
                </c:pt>
                <c:pt idx="21">
                  <c:v>4.3769505975489079E-2</c:v>
                </c:pt>
                <c:pt idx="22">
                  <c:v>4.5482225774529955E-2</c:v>
                </c:pt>
                <c:pt idx="23">
                  <c:v>4.5482225774529955E-2</c:v>
                </c:pt>
                <c:pt idx="24">
                  <c:v>4.2717581070539717E-2</c:v>
                </c:pt>
                <c:pt idx="25">
                  <c:v>4.4574867204041455E-2</c:v>
                </c:pt>
                <c:pt idx="26">
                  <c:v>4.3460495523940421E-2</c:v>
                </c:pt>
                <c:pt idx="27">
                  <c:v>4.1974666617139035E-2</c:v>
                </c:pt>
                <c:pt idx="28">
                  <c:v>3.9188737416886443E-2</c:v>
                </c:pt>
                <c:pt idx="29">
                  <c:v>3.6217079603283679E-2</c:v>
                </c:pt>
                <c:pt idx="30">
                  <c:v>3.4916979309832473E-2</c:v>
                </c:pt>
                <c:pt idx="31">
                  <c:v>3.3616879016381267E-2</c:v>
                </c:pt>
                <c:pt idx="32">
                  <c:v>3.287396456298057E-2</c:v>
                </c:pt>
                <c:pt idx="33">
                  <c:v>3.0273763976078154E-2</c:v>
                </c:pt>
                <c:pt idx="34">
                  <c:v>2.9345120909327293E-2</c:v>
                </c:pt>
                <c:pt idx="35">
                  <c:v>2.8973663682626945E-2</c:v>
                </c:pt>
                <c:pt idx="36">
                  <c:v>2.7765679442508712E-2</c:v>
                </c:pt>
                <c:pt idx="37">
                  <c:v>2.7402729384436705E-2</c:v>
                </c:pt>
                <c:pt idx="38">
                  <c:v>2.558797909407666E-2</c:v>
                </c:pt>
                <c:pt idx="39">
                  <c:v>2.4136178861788617E-2</c:v>
                </c:pt>
                <c:pt idx="40">
                  <c:v>2.3410278745644598E-2</c:v>
                </c:pt>
                <c:pt idx="41">
                  <c:v>2.1414053426248549E-2</c:v>
                </c:pt>
                <c:pt idx="42">
                  <c:v>2.0143728222996517E-2</c:v>
                </c:pt>
                <c:pt idx="43">
                  <c:v>2.0325203252032516E-2</c:v>
                </c:pt>
                <c:pt idx="44">
                  <c:v>1.95993031358885E-2</c:v>
                </c:pt>
                <c:pt idx="45">
                  <c:v>1.996225319396051E-2</c:v>
                </c:pt>
                <c:pt idx="46">
                  <c:v>1.8873403019744484E-2</c:v>
                </c:pt>
                <c:pt idx="47">
                  <c:v>1.95993031358885E-2</c:v>
                </c:pt>
                <c:pt idx="48">
                  <c:v>1.9863283347052719E-2</c:v>
                </c:pt>
                <c:pt idx="49">
                  <c:v>2.0042231845674816E-2</c:v>
                </c:pt>
                <c:pt idx="50">
                  <c:v>2.0221180344296916E-2</c:v>
                </c:pt>
                <c:pt idx="51">
                  <c:v>2.0936974338785296E-2</c:v>
                </c:pt>
                <c:pt idx="52">
                  <c:v>1.9684334848430622E-2</c:v>
                </c:pt>
                <c:pt idx="53">
                  <c:v>2.0400128842919009E-2</c:v>
                </c:pt>
                <c:pt idx="54">
                  <c:v>2.0042231845674816E-2</c:v>
                </c:pt>
                <c:pt idx="55">
                  <c:v>1.9505386349808525E-2</c:v>
                </c:pt>
                <c:pt idx="56">
                  <c:v>1.9147489352564332E-2</c:v>
                </c:pt>
                <c:pt idx="57">
                  <c:v>1.8968540853942235E-2</c:v>
                </c:pt>
                <c:pt idx="58">
                  <c:v>2.0042231845674816E-2</c:v>
                </c:pt>
                <c:pt idx="59">
                  <c:v>1.9684334848430622E-2</c:v>
                </c:pt>
                <c:pt idx="60">
                  <c:v>1.9863283347052719E-2</c:v>
                </c:pt>
                <c:pt idx="61">
                  <c:v>2.0936974338785296E-2</c:v>
                </c:pt>
                <c:pt idx="62">
                  <c:v>2.1294871336029492E-2</c:v>
                </c:pt>
                <c:pt idx="63">
                  <c:v>2.0579077341541106E-2</c:v>
                </c:pt>
                <c:pt idx="64">
                  <c:v>2.1115922837407396E-2</c:v>
                </c:pt>
                <c:pt idx="65">
                  <c:v>2.0579077341541106E-2</c:v>
                </c:pt>
                <c:pt idx="66">
                  <c:v>2.2368562327762066E-2</c:v>
                </c:pt>
                <c:pt idx="67">
                  <c:v>2.1652768333273686E-2</c:v>
                </c:pt>
                <c:pt idx="68">
                  <c:v>2.1473819834651586E-2</c:v>
                </c:pt>
                <c:pt idx="69">
                  <c:v>2.1294871336029492E-2</c:v>
                </c:pt>
                <c:pt idx="70">
                  <c:v>2.0758025840163202E-2</c:v>
                </c:pt>
                <c:pt idx="71">
                  <c:v>2.2010665330517876E-2</c:v>
                </c:pt>
                <c:pt idx="72">
                  <c:v>2.2189613829139972E-2</c:v>
                </c:pt>
                <c:pt idx="73">
                  <c:v>2.2368562327762066E-2</c:v>
                </c:pt>
                <c:pt idx="74">
                  <c:v>2.2368562327762066E-2</c:v>
                </c:pt>
                <c:pt idx="75">
                  <c:v>2.1831716831895779E-2</c:v>
                </c:pt>
                <c:pt idx="76">
                  <c:v>2.0936974338785296E-2</c:v>
                </c:pt>
                <c:pt idx="77">
                  <c:v>2.2189613829139972E-2</c:v>
                </c:pt>
              </c:numCache>
            </c:numRef>
          </c:val>
          <c:smooth val="0"/>
          <c:extLst>
            <c:ext xmlns:c16="http://schemas.microsoft.com/office/drawing/2014/chart" uri="{C3380CC4-5D6E-409C-BE32-E72D297353CC}">
              <c16:uniqueId val="{00000001-BA4D-4F52-9072-3F625E5059F7}"/>
            </c:ext>
          </c:extLst>
        </c:ser>
        <c:ser>
          <c:idx val="1"/>
          <c:order val="2"/>
          <c:tx>
            <c:strRef>
              <c:f>'Unemp age'!$A$17</c:f>
              <c:strCache>
                <c:ptCount val="1"/>
                <c:pt idx="0">
                  <c:v>25-49</c:v>
                </c:pt>
              </c:strCache>
            </c:strRef>
          </c:tx>
          <c:spPr>
            <a:ln w="28575" cap="rnd">
              <a:solidFill>
                <a:schemeClr val="accent4"/>
              </a:solidFill>
              <a:round/>
            </a:ln>
            <a:effectLst/>
          </c:spPr>
          <c:marker>
            <c:symbol val="none"/>
          </c:marker>
          <c:val>
            <c:numRef>
              <c:f>'Unemp age'!$B$17:$CB$17</c:f>
              <c:numCache>
                <c:formatCode>0.0%</c:formatCode>
                <c:ptCount val="79"/>
                <c:pt idx="0">
                  <c:v>2.1134755199149778E-2</c:v>
                </c:pt>
                <c:pt idx="1">
                  <c:v>2.2221685466534625E-2</c:v>
                </c:pt>
                <c:pt idx="2">
                  <c:v>2.2100915436825196E-2</c:v>
                </c:pt>
                <c:pt idx="3">
                  <c:v>2.2100915436825196E-2</c:v>
                </c:pt>
                <c:pt idx="4">
                  <c:v>2.2946305644791186E-2</c:v>
                </c:pt>
                <c:pt idx="5">
                  <c:v>2.3670925823047754E-2</c:v>
                </c:pt>
                <c:pt idx="6">
                  <c:v>2.4516316031013743E-2</c:v>
                </c:pt>
                <c:pt idx="7">
                  <c:v>2.4757856090432594E-2</c:v>
                </c:pt>
                <c:pt idx="8">
                  <c:v>2.536170623897973E-2</c:v>
                </c:pt>
                <c:pt idx="9">
                  <c:v>2.6690176565783433E-2</c:v>
                </c:pt>
                <c:pt idx="10">
                  <c:v>2.777710683316828E-2</c:v>
                </c:pt>
                <c:pt idx="11">
                  <c:v>2.7535566773749423E-2</c:v>
                </c:pt>
                <c:pt idx="12">
                  <c:v>2.7451264934939292E-2</c:v>
                </c:pt>
                <c:pt idx="13">
                  <c:v>2.8660571760267019E-2</c:v>
                </c:pt>
                <c:pt idx="14">
                  <c:v>2.8660571760267019E-2</c:v>
                </c:pt>
                <c:pt idx="15">
                  <c:v>5.4418807139747498E-2</c:v>
                </c:pt>
                <c:pt idx="16">
                  <c:v>6.5786291297828078E-2</c:v>
                </c:pt>
                <c:pt idx="17">
                  <c:v>6.0344410583853335E-2</c:v>
                </c:pt>
                <c:pt idx="18">
                  <c:v>6.2279301504377688E-2</c:v>
                </c:pt>
                <c:pt idx="19">
                  <c:v>6.4576984472500362E-2</c:v>
                </c:pt>
                <c:pt idx="20">
                  <c:v>6.3246746964639874E-2</c:v>
                </c:pt>
                <c:pt idx="21">
                  <c:v>5.9497895806123927E-2</c:v>
                </c:pt>
                <c:pt idx="22">
                  <c:v>5.9256034441058383E-2</c:v>
                </c:pt>
                <c:pt idx="23">
                  <c:v>5.8167658298263439E-2</c:v>
                </c:pt>
                <c:pt idx="24">
                  <c:v>5.691212767487E-2</c:v>
                </c:pt>
                <c:pt idx="25">
                  <c:v>5.990750281565263E-2</c:v>
                </c:pt>
                <c:pt idx="26">
                  <c:v>5.8709352759339577E-2</c:v>
                </c:pt>
                <c:pt idx="27">
                  <c:v>5.7631017708657833E-2</c:v>
                </c:pt>
                <c:pt idx="28">
                  <c:v>5.3677122522824756E-2</c:v>
                </c:pt>
                <c:pt idx="29">
                  <c:v>4.9723227336991679E-2</c:v>
                </c:pt>
                <c:pt idx="30">
                  <c:v>4.9723227336991679E-2</c:v>
                </c:pt>
                <c:pt idx="31">
                  <c:v>4.7326927224365579E-2</c:v>
                </c:pt>
                <c:pt idx="32">
                  <c:v>4.6368407179315139E-2</c:v>
                </c:pt>
                <c:pt idx="33">
                  <c:v>4.4930627111739473E-2</c:v>
                </c:pt>
                <c:pt idx="34">
                  <c:v>4.3972107066689033E-2</c:v>
                </c:pt>
                <c:pt idx="35">
                  <c:v>4.2294696987850759E-2</c:v>
                </c:pt>
                <c:pt idx="36">
                  <c:v>4.0456869459167877E-2</c:v>
                </c:pt>
                <c:pt idx="37">
                  <c:v>4.0808668324030205E-2</c:v>
                </c:pt>
                <c:pt idx="38">
                  <c:v>3.8932407711431118E-2</c:v>
                </c:pt>
                <c:pt idx="39">
                  <c:v>3.6821614522257143E-2</c:v>
                </c:pt>
                <c:pt idx="40">
                  <c:v>3.5179886486232936E-2</c:v>
                </c:pt>
                <c:pt idx="41">
                  <c:v>3.447628875650828E-2</c:v>
                </c:pt>
                <c:pt idx="42">
                  <c:v>3.2717294432196634E-2</c:v>
                </c:pt>
                <c:pt idx="43">
                  <c:v>3.2013696702471971E-2</c:v>
                </c:pt>
                <c:pt idx="44">
                  <c:v>3.2365495567334306E-2</c:v>
                </c:pt>
                <c:pt idx="45">
                  <c:v>3.0841033819597543E-2</c:v>
                </c:pt>
                <c:pt idx="46">
                  <c:v>3.189643041418453E-2</c:v>
                </c:pt>
                <c:pt idx="47">
                  <c:v>3.1544631549322202E-2</c:v>
                </c:pt>
                <c:pt idx="48">
                  <c:v>3.1831146605818594E-2</c:v>
                </c:pt>
                <c:pt idx="49">
                  <c:v>3.1602966343411296E-2</c:v>
                </c:pt>
                <c:pt idx="50">
                  <c:v>3.2287507130633199E-2</c:v>
                </c:pt>
                <c:pt idx="51">
                  <c:v>3.2857957786651452E-2</c:v>
                </c:pt>
                <c:pt idx="52">
                  <c:v>3.2173416999429549E-2</c:v>
                </c:pt>
                <c:pt idx="53">
                  <c:v>3.2287507130633199E-2</c:v>
                </c:pt>
                <c:pt idx="54">
                  <c:v>3.2857957786651452E-2</c:v>
                </c:pt>
                <c:pt idx="55">
                  <c:v>3.2287507130633199E-2</c:v>
                </c:pt>
                <c:pt idx="56">
                  <c:v>3.3086138049058758E-2</c:v>
                </c:pt>
                <c:pt idx="57">
                  <c:v>3.3086138049058758E-2</c:v>
                </c:pt>
                <c:pt idx="58">
                  <c:v>3.2972047917855109E-2</c:v>
                </c:pt>
                <c:pt idx="59">
                  <c:v>3.3200228180262407E-2</c:v>
                </c:pt>
                <c:pt idx="60">
                  <c:v>3.2857957786651452E-2</c:v>
                </c:pt>
                <c:pt idx="61">
                  <c:v>3.468339988590987E-2</c:v>
                </c:pt>
                <c:pt idx="62">
                  <c:v>3.4112949229891616E-2</c:v>
                </c:pt>
                <c:pt idx="63">
                  <c:v>3.3428408442669706E-2</c:v>
                </c:pt>
                <c:pt idx="64">
                  <c:v>3.3770678836280661E-2</c:v>
                </c:pt>
                <c:pt idx="65">
                  <c:v>3.3314318311466057E-2</c:v>
                </c:pt>
                <c:pt idx="66">
                  <c:v>3.650884198516828E-2</c:v>
                </c:pt>
                <c:pt idx="67">
                  <c:v>3.5482030804335422E-2</c:v>
                </c:pt>
                <c:pt idx="68">
                  <c:v>3.5710211066742728E-2</c:v>
                </c:pt>
                <c:pt idx="69">
                  <c:v>3.5596120935539079E-2</c:v>
                </c:pt>
                <c:pt idx="70">
                  <c:v>3.468339988590987E-2</c:v>
                </c:pt>
                <c:pt idx="71">
                  <c:v>3.4455219623502564E-2</c:v>
                </c:pt>
                <c:pt idx="72">
                  <c:v>3.4227039361095266E-2</c:v>
                </c:pt>
                <c:pt idx="73">
                  <c:v>3.5824301197946377E-2</c:v>
                </c:pt>
                <c:pt idx="74">
                  <c:v>3.4911580148317169E-2</c:v>
                </c:pt>
                <c:pt idx="75">
                  <c:v>3.3998859098687967E-2</c:v>
                </c:pt>
                <c:pt idx="76">
                  <c:v>3.3884768967484311E-2</c:v>
                </c:pt>
                <c:pt idx="77">
                  <c:v>3.4341129492298915E-2</c:v>
                </c:pt>
              </c:numCache>
            </c:numRef>
          </c:val>
          <c:smooth val="0"/>
          <c:extLst>
            <c:ext xmlns:c16="http://schemas.microsoft.com/office/drawing/2014/chart" uri="{C3380CC4-5D6E-409C-BE32-E72D297353CC}">
              <c16:uniqueId val="{00000002-BA4D-4F52-9072-3F625E5059F7}"/>
            </c:ext>
          </c:extLst>
        </c:ser>
        <c:dLbls>
          <c:showLegendKey val="0"/>
          <c:showVal val="0"/>
          <c:showCatName val="0"/>
          <c:showSerName val="0"/>
          <c:showPercent val="0"/>
          <c:showBubbleSize val="0"/>
        </c:dLbls>
        <c:marker val="1"/>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Youth (18-24) unemployment rate</a:t>
            </a:r>
          </a:p>
        </c:rich>
      </c:tx>
      <c:layout>
        <c:manualLayout>
          <c:xMode val="edge"/>
          <c:yMode val="edge"/>
          <c:x val="0.156583333333333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'Unemp age'!$CD$22</c:f>
              <c:strCache>
                <c:ptCount val="1"/>
                <c:pt idx="0">
                  <c:v>18-24</c:v>
                </c:pt>
              </c:strCache>
            </c:strRef>
          </c:tx>
          <c:spPr>
            <a:solidFill>
              <a:srgbClr val="E9796E"/>
            </a:solidFill>
            <a:ln>
              <a:noFill/>
            </a:ln>
            <a:effectLst/>
          </c:spPr>
          <c:invertIfNegative val="0"/>
          <c:dLbls>
            <c:dLbl>
              <c:idx val="0"/>
              <c:tx>
                <c:rich>
                  <a:bodyPr/>
                  <a:lstStyle/>
                  <a:p>
                    <a:fld id="{E96769DD-AFF0-4F7A-96DE-852AD47F291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F92-48E7-B70C-56204B5D7EF8}"/>
                </c:ext>
              </c:extLst>
            </c:dLbl>
            <c:dLbl>
              <c:idx val="1"/>
              <c:tx>
                <c:rich>
                  <a:bodyPr/>
                  <a:lstStyle/>
                  <a:p>
                    <a:fld id="{43A8EE50-F363-49AB-990F-52A3F47E86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F92-48E7-B70C-56204B5D7EF8}"/>
                </c:ext>
              </c:extLst>
            </c:dLbl>
            <c:dLbl>
              <c:idx val="2"/>
              <c:tx>
                <c:rich>
                  <a:bodyPr/>
                  <a:lstStyle/>
                  <a:p>
                    <a:fld id="{8075D217-BA08-4C3A-BEED-92748CEFB2C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F92-48E7-B70C-56204B5D7EF8}"/>
                </c:ext>
              </c:extLst>
            </c:dLbl>
            <c:dLbl>
              <c:idx val="3"/>
              <c:tx>
                <c:rich>
                  <a:bodyPr/>
                  <a:lstStyle/>
                  <a:p>
                    <a:fld id="{2FCA9D90-50FD-4944-B459-05DDDBD3900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F92-48E7-B70C-56204B5D7EF8}"/>
                </c:ext>
              </c:extLst>
            </c:dLbl>
            <c:dLbl>
              <c:idx val="4"/>
              <c:tx>
                <c:rich>
                  <a:bodyPr/>
                  <a:lstStyle/>
                  <a:p>
                    <a:fld id="{8FBFD73F-05A6-4306-A9F3-AB779703132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F92-48E7-B70C-56204B5D7EF8}"/>
                </c:ext>
              </c:extLst>
            </c:dLbl>
            <c:dLbl>
              <c:idx val="5"/>
              <c:tx>
                <c:rich>
                  <a:bodyPr/>
                  <a:lstStyle/>
                  <a:p>
                    <a:fld id="{81C818C1-EEE1-4279-BB4C-03AB8BA7DA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F92-48E7-B70C-56204B5D7EF8}"/>
                </c:ext>
              </c:extLst>
            </c:dLbl>
            <c:dLbl>
              <c:idx val="6"/>
              <c:tx>
                <c:rich>
                  <a:bodyPr/>
                  <a:lstStyle/>
                  <a:p>
                    <a:fld id="{4E40722D-2209-4E19-8ACA-1CDF5C2572D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F92-48E7-B70C-56204B5D7EF8}"/>
                </c:ext>
              </c:extLst>
            </c:dLbl>
            <c:dLbl>
              <c:idx val="7"/>
              <c:tx>
                <c:rich>
                  <a:bodyPr/>
                  <a:lstStyle/>
                  <a:p>
                    <a:fld id="{681E40B6-683A-400B-B3B9-32325A4E256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F92-48E7-B70C-56204B5D7EF8}"/>
                </c:ext>
              </c:extLst>
            </c:dLbl>
            <c:dLbl>
              <c:idx val="8"/>
              <c:tx>
                <c:rich>
                  <a:bodyPr/>
                  <a:lstStyle/>
                  <a:p>
                    <a:fld id="{A14B1C3B-1B0C-444F-B86B-C073C9B5FE9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F92-48E7-B70C-56204B5D7EF8}"/>
                </c:ext>
              </c:extLst>
            </c:dLbl>
            <c:dLbl>
              <c:idx val="9"/>
              <c:tx>
                <c:rich>
                  <a:bodyPr/>
                  <a:lstStyle/>
                  <a:p>
                    <a:fld id="{17205196-65D3-4F7F-8786-09742D62C62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F92-48E7-B70C-56204B5D7EF8}"/>
                </c:ext>
              </c:extLst>
            </c:dLbl>
            <c:dLbl>
              <c:idx val="10"/>
              <c:tx>
                <c:rich>
                  <a:bodyPr/>
                  <a:lstStyle/>
                  <a:p>
                    <a:fld id="{1955D2C2-B987-40E3-9BE0-E61DF12AD4F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F92-48E7-B70C-56204B5D7EF8}"/>
                </c:ext>
              </c:extLst>
            </c:dLbl>
            <c:dLbl>
              <c:idx val="11"/>
              <c:tx>
                <c:rich>
                  <a:bodyPr/>
                  <a:lstStyle/>
                  <a:p>
                    <a:fld id="{DB45D8E5-A743-4CF2-820D-7115A59BBF6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F92-48E7-B70C-56204B5D7EF8}"/>
                </c:ext>
              </c:extLst>
            </c:dLbl>
            <c:dLbl>
              <c:idx val="12"/>
              <c:tx>
                <c:rich>
                  <a:bodyPr/>
                  <a:lstStyle/>
                  <a:p>
                    <a:fld id="{F536B2FA-7535-4B28-A54E-3C9B5008100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F92-48E7-B70C-56204B5D7EF8}"/>
                </c:ext>
              </c:extLst>
            </c:dLbl>
            <c:dLbl>
              <c:idx val="13"/>
              <c:tx>
                <c:rich>
                  <a:bodyPr/>
                  <a:lstStyle/>
                  <a:p>
                    <a:fld id="{3283E122-889F-4B0D-8C55-6AB16BB1F92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F92-48E7-B70C-56204B5D7EF8}"/>
                </c:ext>
              </c:extLst>
            </c:dLbl>
            <c:dLbl>
              <c:idx val="14"/>
              <c:tx>
                <c:rich>
                  <a:bodyPr/>
                  <a:lstStyle/>
                  <a:p>
                    <a:fld id="{09B94E21-16DA-4938-9BB4-0F01C6DDFC9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F92-48E7-B70C-56204B5D7EF8}"/>
                </c:ext>
              </c:extLst>
            </c:dLbl>
            <c:dLbl>
              <c:idx val="15"/>
              <c:tx>
                <c:rich>
                  <a:bodyPr/>
                  <a:lstStyle/>
                  <a:p>
                    <a:fld id="{5093E473-3A2A-4767-8AE0-5B2BF848F24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F92-48E7-B70C-56204B5D7EF8}"/>
                </c:ext>
              </c:extLst>
            </c:dLbl>
            <c:dLbl>
              <c:idx val="16"/>
              <c:tx>
                <c:rich>
                  <a:bodyPr/>
                  <a:lstStyle/>
                  <a:p>
                    <a:fld id="{EB8A8774-F3FF-48D8-925E-FCE5C706738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F92-48E7-B70C-56204B5D7EF8}"/>
                </c:ext>
              </c:extLst>
            </c:dLbl>
            <c:dLbl>
              <c:idx val="17"/>
              <c:tx>
                <c:rich>
                  <a:bodyPr/>
                  <a:lstStyle/>
                  <a:p>
                    <a:fld id="{BA8F9982-718A-450A-8074-FDA6D16035C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F92-48E7-B70C-56204B5D7EF8}"/>
                </c:ext>
              </c:extLst>
            </c:dLbl>
            <c:dLbl>
              <c:idx val="18"/>
              <c:tx>
                <c:rich>
                  <a:bodyPr/>
                  <a:lstStyle/>
                  <a:p>
                    <a:fld id="{615B15DE-CE2A-4D2A-B875-792D91129B8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F92-48E7-B70C-56204B5D7EF8}"/>
                </c:ext>
              </c:extLst>
            </c:dLbl>
            <c:dLbl>
              <c:idx val="19"/>
              <c:tx>
                <c:rich>
                  <a:bodyPr/>
                  <a:lstStyle/>
                  <a:p>
                    <a:fld id="{6A313BFB-B1F7-412B-B959-D3ABBBB306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F92-48E7-B70C-56204B5D7EF8}"/>
                </c:ext>
              </c:extLst>
            </c:dLbl>
            <c:dLbl>
              <c:idx val="20"/>
              <c:tx>
                <c:rich>
                  <a:bodyPr/>
                  <a:lstStyle/>
                  <a:p>
                    <a:fld id="{DA62B0A6-F518-4D59-9286-56F2328176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F92-48E7-B70C-56204B5D7EF8}"/>
                </c:ext>
              </c:extLst>
            </c:dLbl>
            <c:dLbl>
              <c:idx val="21"/>
              <c:tx>
                <c:rich>
                  <a:bodyPr/>
                  <a:lstStyle/>
                  <a:p>
                    <a:fld id="{7FE319CF-F409-469F-A907-1DF267F746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F92-48E7-B70C-56204B5D7EF8}"/>
                </c:ext>
              </c:extLst>
            </c:dLbl>
            <c:dLbl>
              <c:idx val="22"/>
              <c:tx>
                <c:rich>
                  <a:bodyPr/>
                  <a:lstStyle/>
                  <a:p>
                    <a:fld id="{3CA0CE0B-0A3F-4077-A372-0A1632BADF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F92-48E7-B70C-56204B5D7EF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'Unemp age'!$CC$23:$CC$45</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 age'!$CD$23:$CD$45</c:f>
              <c:numCache>
                <c:formatCode>0.0%</c:formatCode>
                <c:ptCount val="23"/>
                <c:pt idx="0">
                  <c:v>5.7601084255703636E-2</c:v>
                </c:pt>
                <c:pt idx="1">
                  <c:v>3.4365901388955178E-2</c:v>
                </c:pt>
                <c:pt idx="2">
                  <c:v>5.4792711909162926E-2</c:v>
                </c:pt>
                <c:pt idx="3">
                  <c:v>7.1008463635059527E-2</c:v>
                </c:pt>
                <c:pt idx="4">
                  <c:v>7.637017070979335E-2</c:v>
                </c:pt>
                <c:pt idx="5">
                  <c:v>8.3847598604775961E-2</c:v>
                </c:pt>
                <c:pt idx="6">
                  <c:v>6.2033663022731209E-2</c:v>
                </c:pt>
                <c:pt idx="7">
                  <c:v>3.1732294821866437E-2</c:v>
                </c:pt>
                <c:pt idx="8">
                  <c:v>6.4996679001802823E-2</c:v>
                </c:pt>
                <c:pt idx="9">
                  <c:v>0.10757064774973835</c:v>
                </c:pt>
                <c:pt idx="10">
                  <c:v>4.0770503427085797E-2</c:v>
                </c:pt>
                <c:pt idx="11">
                  <c:v>3.7955073586367155E-2</c:v>
                </c:pt>
                <c:pt idx="12">
                  <c:v>5.7659735485963461E-2</c:v>
                </c:pt>
                <c:pt idx="13">
                  <c:v>7.0245040840140022E-2</c:v>
                </c:pt>
                <c:pt idx="14">
                  <c:v>5.9733728034073147E-2</c:v>
                </c:pt>
                <c:pt idx="15">
                  <c:v>4.3287810983062565E-2</c:v>
                </c:pt>
                <c:pt idx="16">
                  <c:v>5.5024491517716573E-2</c:v>
                </c:pt>
                <c:pt idx="17">
                  <c:v>0</c:v>
                </c:pt>
                <c:pt idx="18">
                  <c:v>0</c:v>
                </c:pt>
                <c:pt idx="19">
                  <c:v>6.7329710516422295E-2</c:v>
                </c:pt>
                <c:pt idx="20">
                  <c:v>3.6842105263157891E-2</c:v>
                </c:pt>
                <c:pt idx="21">
                  <c:v>6.1344012592884092E-2</c:v>
                </c:pt>
                <c:pt idx="22">
                  <c:v>6.0107948969578023E-2</c:v>
                </c:pt>
              </c:numCache>
            </c:numRef>
          </c:val>
          <c:extLst>
            <c:ext xmlns:c15="http://schemas.microsoft.com/office/drawing/2012/chart" uri="{02D57815-91ED-43cb-92C2-25804820EDAC}">
              <c15:datalabelsRange>
                <c15:f>'Unemp age'!$CE$23:$CE$45</c15:f>
                <c15:dlblRangeCache>
                  <c:ptCount val="23"/>
                  <c:pt idx="0">
                    <c:v>5.8%</c:v>
                  </c:pt>
                </c15:dlblRangeCache>
              </c15:datalabelsRange>
            </c:ext>
            <c:ext xmlns:c16="http://schemas.microsoft.com/office/drawing/2014/chart" uri="{C3380CC4-5D6E-409C-BE32-E72D297353CC}">
              <c16:uniqueId val="{00000000-BF92-48E7-B70C-56204B5D7EF8}"/>
            </c:ext>
          </c:extLst>
        </c:ser>
        <c:ser>
          <c:idx val="1"/>
          <c:order val="1"/>
          <c:tx>
            <c:strRef>
              <c:f>'Unemp age'!$CE$22</c:f>
              <c:strCache>
                <c:ptCount val="1"/>
                <c:pt idx="0">
                  <c:v>Ashford</c:v>
                </c:pt>
              </c:strCache>
            </c:strRef>
          </c:tx>
          <c:spPr>
            <a:solidFill>
              <a:schemeClr val="accent4">
                <a:lumMod val="50000"/>
              </a:schemeClr>
            </a:solidFill>
            <a:ln>
              <a:noFill/>
            </a:ln>
            <a:effectLst/>
          </c:spPr>
          <c:invertIfNegative val="0"/>
          <c:cat>
            <c:strRef>
              <c:f>'Unemp age'!$CC$23:$CC$45</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 age'!$CE$23:$CE$45</c:f>
              <c:numCache>
                <c:formatCode>0.0%</c:formatCode>
                <c:ptCount val="23"/>
                <c:pt idx="0">
                  <c:v>5.7601084255703636E-2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BF92-48E7-B70C-56204B5D7EF8}"/>
            </c:ext>
          </c:extLst>
        </c:ser>
        <c:dLbls>
          <c:showLegendKey val="0"/>
          <c:showVal val="0"/>
          <c:showCatName val="0"/>
          <c:showSerName val="0"/>
          <c:showPercent val="0"/>
          <c:showBubbleSize val="0"/>
        </c:dLbls>
        <c:gapWidth val="100"/>
        <c:overlap val="100"/>
        <c:axId val="1156980304"/>
        <c:axId val="1156920904"/>
      </c:barChart>
      <c:catAx>
        <c:axId val="1156980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920904"/>
        <c:crosses val="autoZero"/>
        <c:auto val="1"/>
        <c:lblAlgn val="ctr"/>
        <c:lblOffset val="100"/>
        <c:noMultiLvlLbl val="0"/>
      </c:catAx>
      <c:valAx>
        <c:axId val="1156920904"/>
        <c:scaling>
          <c:orientation val="minMax"/>
        </c:scaling>
        <c:delete val="0"/>
        <c:axPos val="t"/>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98030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rate</a:t>
            </a:r>
          </a:p>
        </c:rich>
      </c:tx>
      <c:layout>
        <c:manualLayout>
          <c:xMode val="edge"/>
          <c:yMode val="edge"/>
          <c:x val="0.40643306379155436"/>
          <c:y val="9.25925925925925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933972876032006E-2"/>
          <c:y val="0.19428295421405659"/>
          <c:w val="0.89729962999908031"/>
          <c:h val="0.48721675415573051"/>
        </c:manualLayout>
      </c:layout>
      <c:lineChart>
        <c:grouping val="standard"/>
        <c:varyColors val="0"/>
        <c:ser>
          <c:idx val="1"/>
          <c:order val="0"/>
          <c:tx>
            <c:strRef>
              <c:f>'Employment rate'!$A$4</c:f>
              <c:strCache>
                <c:ptCount val="1"/>
                <c:pt idx="0">
                  <c:v>Kent</c:v>
                </c:pt>
              </c:strCache>
            </c:strRef>
          </c:tx>
          <c:spPr>
            <a:ln w="28575" cap="rnd">
              <a:solidFill>
                <a:srgbClr val="E9796E"/>
              </a:solidFill>
              <a:round/>
            </a:ln>
            <a:effectLst/>
          </c:spPr>
          <c:marker>
            <c:symbol val="none"/>
          </c:marker>
          <c:cat>
            <c:strRef>
              <c:f>'Employment rate'!$B$2:$W$2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'Employment rate'!$B$4:$W$4</c:f>
              <c:numCache>
                <c:formatCode>0.0%</c:formatCode>
                <c:ptCount val="22"/>
                <c:pt idx="0">
                  <c:v>0.754</c:v>
                </c:pt>
                <c:pt idx="1">
                  <c:v>0.75700000000000001</c:v>
                </c:pt>
                <c:pt idx="2">
                  <c:v>0.74</c:v>
                </c:pt>
                <c:pt idx="3">
                  <c:v>0.74099999999999999</c:v>
                </c:pt>
                <c:pt idx="4">
                  <c:v>0.73499999999999999</c:v>
                </c:pt>
                <c:pt idx="5">
                  <c:v>0.74400000000000011</c:v>
                </c:pt>
                <c:pt idx="6">
                  <c:v>0.73</c:v>
                </c:pt>
                <c:pt idx="7">
                  <c:v>0.72</c:v>
                </c:pt>
                <c:pt idx="8">
                  <c:v>0.71400000000000008</c:v>
                </c:pt>
                <c:pt idx="9">
                  <c:v>0.72799999999999998</c:v>
                </c:pt>
                <c:pt idx="10">
                  <c:v>0.7390000000000001</c:v>
                </c:pt>
                <c:pt idx="11">
                  <c:v>0.73699999999999999</c:v>
                </c:pt>
                <c:pt idx="12">
                  <c:v>0.747</c:v>
                </c:pt>
                <c:pt idx="13">
                  <c:v>0.77200000000000002</c:v>
                </c:pt>
                <c:pt idx="14">
                  <c:v>0.75700000000000001</c:v>
                </c:pt>
                <c:pt idx="15">
                  <c:v>0.78200000000000003</c:v>
                </c:pt>
                <c:pt idx="16">
                  <c:v>0.78700000000000003</c:v>
                </c:pt>
                <c:pt idx="17">
                  <c:v>0.746</c:v>
                </c:pt>
                <c:pt idx="18">
                  <c:v>0.76400000000000001</c:v>
                </c:pt>
                <c:pt idx="19">
                  <c:v>0.81499999999999995</c:v>
                </c:pt>
                <c:pt idx="20">
                  <c:v>0.75900000000000001</c:v>
                </c:pt>
              </c:numCache>
            </c:numRef>
          </c:val>
          <c:smooth val="0"/>
          <c:extLst>
            <c:ext xmlns:c16="http://schemas.microsoft.com/office/drawing/2014/chart" uri="{C3380CC4-5D6E-409C-BE32-E72D297353CC}">
              <c16:uniqueId val="{00000001-63B8-409E-8284-860489C8E585}"/>
            </c:ext>
          </c:extLst>
        </c:ser>
        <c:ser>
          <c:idx val="0"/>
          <c:order val="1"/>
          <c:tx>
            <c:strRef>
              <c:f>'Employment rate'!$A$3</c:f>
              <c:strCache>
                <c:ptCount val="1"/>
                <c:pt idx="0">
                  <c:v>Ashford</c:v>
                </c:pt>
              </c:strCache>
            </c:strRef>
          </c:tx>
          <c:spPr>
            <a:ln w="28575" cap="rnd">
              <a:solidFill>
                <a:schemeClr val="accent4">
                  <a:lumMod val="50000"/>
                </a:schemeClr>
              </a:solidFill>
              <a:round/>
            </a:ln>
            <a:effectLst/>
          </c:spPr>
          <c:marker>
            <c:symbol val="none"/>
          </c:marker>
          <c:cat>
            <c:strRef>
              <c:f>'Employment rate'!$B$2:$W$2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'Employment rate'!$B$3:$W$3</c:f>
              <c:numCache>
                <c:formatCode>0.0%</c:formatCode>
                <c:ptCount val="22"/>
                <c:pt idx="0">
                  <c:v>0.79400000000000004</c:v>
                </c:pt>
                <c:pt idx="1">
                  <c:v>0.78799999999999992</c:v>
                </c:pt>
                <c:pt idx="2">
                  <c:v>0.748</c:v>
                </c:pt>
                <c:pt idx="3">
                  <c:v>0.80500000000000005</c:v>
                </c:pt>
                <c:pt idx="4">
                  <c:v>0.79500000000000004</c:v>
                </c:pt>
                <c:pt idx="5">
                  <c:v>0.78500000000000003</c:v>
                </c:pt>
                <c:pt idx="6">
                  <c:v>0.76900000000000002</c:v>
                </c:pt>
                <c:pt idx="7">
                  <c:v>0.72499999999999998</c:v>
                </c:pt>
                <c:pt idx="8">
                  <c:v>0.74199999999999999</c:v>
                </c:pt>
                <c:pt idx="9">
                  <c:v>0.79200000000000004</c:v>
                </c:pt>
                <c:pt idx="10">
                  <c:v>0.76800000000000002</c:v>
                </c:pt>
                <c:pt idx="11">
                  <c:v>0.75700000000000001</c:v>
                </c:pt>
                <c:pt idx="12">
                  <c:v>0.79099999999999993</c:v>
                </c:pt>
                <c:pt idx="13">
                  <c:v>0.76300000000000001</c:v>
                </c:pt>
                <c:pt idx="14">
                  <c:v>0.79900000000000004</c:v>
                </c:pt>
                <c:pt idx="15">
                  <c:v>0.78799999999999992</c:v>
                </c:pt>
                <c:pt idx="16">
                  <c:v>0.79799999999999993</c:v>
                </c:pt>
                <c:pt idx="17">
                  <c:v>0.73299999999999998</c:v>
                </c:pt>
                <c:pt idx="18">
                  <c:v>0.76200000000000001</c:v>
                </c:pt>
                <c:pt idx="19">
                  <c:v>0.8</c:v>
                </c:pt>
                <c:pt idx="20">
                  <c:v>0.77099999999999991</c:v>
                </c:pt>
              </c:numCache>
            </c:numRef>
          </c:val>
          <c:smooth val="0"/>
          <c:extLst>
            <c:ext xmlns:c16="http://schemas.microsoft.com/office/drawing/2014/chart" uri="{C3380CC4-5D6E-409C-BE32-E72D297353CC}">
              <c16:uniqueId val="{00000000-63B8-409E-8284-860489C8E585}"/>
            </c:ext>
          </c:extLst>
        </c:ser>
        <c:dLbls>
          <c:showLegendKey val="0"/>
          <c:showVal val="0"/>
          <c:showCatName val="0"/>
          <c:showSerName val="0"/>
          <c:showPercent val="0"/>
          <c:showBubbleSize val="0"/>
        </c:dLbls>
        <c:smooth val="0"/>
        <c:axId val="1233677000"/>
        <c:axId val="1233682040"/>
      </c:lineChart>
      <c:catAx>
        <c:axId val="123367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82040"/>
        <c:crosses val="autoZero"/>
        <c:auto val="1"/>
        <c:lblAlgn val="ctr"/>
        <c:lblOffset val="100"/>
        <c:noMultiLvlLbl val="0"/>
      </c:catAx>
      <c:valAx>
        <c:axId val="1233682040"/>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77000"/>
        <c:crosses val="autoZero"/>
        <c:crossBetween val="between"/>
      </c:valAx>
      <c:spPr>
        <a:noFill/>
        <a:ln>
          <a:noFill/>
        </a:ln>
        <a:effectLst/>
      </c:spPr>
    </c:plotArea>
    <c:legend>
      <c:legendPos val="t"/>
      <c:layout>
        <c:manualLayout>
          <c:xMode val="edge"/>
          <c:yMode val="edge"/>
          <c:x val="0.28574640434096676"/>
          <c:y val="0.10226851851851854"/>
          <c:w val="0.39818550983013917"/>
          <c:h val="7.812554680664918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Self employment rate</a:t>
            </a:r>
          </a:p>
        </c:rich>
      </c:tx>
      <c:layout>
        <c:manualLayout>
          <c:xMode val="edge"/>
          <c:yMode val="edge"/>
          <c:x val="0.40643306379155436"/>
          <c:y val="9.25925925925925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933972876032006E-2"/>
          <c:y val="0.19428295421405659"/>
          <c:w val="0.89729962999908031"/>
          <c:h val="0.48721675415573051"/>
        </c:manualLayout>
      </c:layout>
      <c:lineChart>
        <c:grouping val="standard"/>
        <c:varyColors val="0"/>
        <c:ser>
          <c:idx val="1"/>
          <c:order val="0"/>
          <c:tx>
            <c:strRef>
              <c:f>'Self employed'!$A$4</c:f>
              <c:strCache>
                <c:ptCount val="1"/>
                <c:pt idx="0">
                  <c:v>Kent</c:v>
                </c:pt>
              </c:strCache>
            </c:strRef>
          </c:tx>
          <c:spPr>
            <a:ln w="28575" cap="rnd">
              <a:solidFill>
                <a:srgbClr val="E9796E"/>
              </a:solidFill>
              <a:round/>
            </a:ln>
            <a:effectLst/>
          </c:spPr>
          <c:marker>
            <c:symbol val="none"/>
          </c:marker>
          <c:cat>
            <c:strRef>
              <c:f>'Self employed'!$B$2:$W$2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'Self employed'!$B$4:$W$4</c:f>
              <c:numCache>
                <c:formatCode>0.0%</c:formatCode>
                <c:ptCount val="22"/>
                <c:pt idx="0">
                  <c:v>0.10400000000000001</c:v>
                </c:pt>
                <c:pt idx="1">
                  <c:v>0.10099999999999999</c:v>
                </c:pt>
                <c:pt idx="2">
                  <c:v>0.10099999999999999</c:v>
                </c:pt>
                <c:pt idx="3">
                  <c:v>0.10800000000000001</c:v>
                </c:pt>
                <c:pt idx="4">
                  <c:v>0.105</c:v>
                </c:pt>
                <c:pt idx="5">
                  <c:v>0.106</c:v>
                </c:pt>
                <c:pt idx="6">
                  <c:v>0.1</c:v>
                </c:pt>
                <c:pt idx="7">
                  <c:v>0.11199999999999999</c:v>
                </c:pt>
                <c:pt idx="8">
                  <c:v>0.10300000000000001</c:v>
                </c:pt>
                <c:pt idx="9">
                  <c:v>0.11</c:v>
                </c:pt>
                <c:pt idx="10">
                  <c:v>0.122</c:v>
                </c:pt>
                <c:pt idx="11">
                  <c:v>0.115</c:v>
                </c:pt>
                <c:pt idx="12">
                  <c:v>0.13500000000000001</c:v>
                </c:pt>
                <c:pt idx="13">
                  <c:v>0.13100000000000001</c:v>
                </c:pt>
                <c:pt idx="14">
                  <c:v>0.11599999999999999</c:v>
                </c:pt>
                <c:pt idx="15">
                  <c:v>0.13300000000000001</c:v>
                </c:pt>
                <c:pt idx="16">
                  <c:v>0.129</c:v>
                </c:pt>
                <c:pt idx="17">
                  <c:v>0.121</c:v>
                </c:pt>
                <c:pt idx="18">
                  <c:v>0.125</c:v>
                </c:pt>
                <c:pt idx="19">
                  <c:v>0.182</c:v>
                </c:pt>
                <c:pt idx="20">
                  <c:v>0.11900000000000001</c:v>
                </c:pt>
              </c:numCache>
            </c:numRef>
          </c:val>
          <c:smooth val="0"/>
          <c:extLst>
            <c:ext xmlns:c16="http://schemas.microsoft.com/office/drawing/2014/chart" uri="{C3380CC4-5D6E-409C-BE32-E72D297353CC}">
              <c16:uniqueId val="{00000000-A241-4F3E-B5CB-E028E03B9103}"/>
            </c:ext>
          </c:extLst>
        </c:ser>
        <c:ser>
          <c:idx val="0"/>
          <c:order val="1"/>
          <c:tx>
            <c:strRef>
              <c:f>'Self employed'!$A$3</c:f>
              <c:strCache>
                <c:ptCount val="1"/>
                <c:pt idx="0">
                  <c:v>Ashford</c:v>
                </c:pt>
              </c:strCache>
            </c:strRef>
          </c:tx>
          <c:spPr>
            <a:ln w="28575" cap="rnd">
              <a:solidFill>
                <a:schemeClr val="accent4">
                  <a:lumMod val="50000"/>
                </a:schemeClr>
              </a:solidFill>
              <a:round/>
            </a:ln>
            <a:effectLst/>
          </c:spPr>
          <c:marker>
            <c:symbol val="none"/>
          </c:marker>
          <c:cat>
            <c:strRef>
              <c:f>'Self employed'!$B$2:$W$2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'Self employed'!$B$3:$W$3</c:f>
              <c:numCache>
                <c:formatCode>0.0%</c:formatCode>
                <c:ptCount val="22"/>
                <c:pt idx="0">
                  <c:v>0.13900000000000001</c:v>
                </c:pt>
                <c:pt idx="1">
                  <c:v>0.12</c:v>
                </c:pt>
                <c:pt idx="2">
                  <c:v>0.11900000000000001</c:v>
                </c:pt>
                <c:pt idx="3">
                  <c:v>0.127</c:v>
                </c:pt>
                <c:pt idx="4">
                  <c:v>9.1999999999999998E-2</c:v>
                </c:pt>
                <c:pt idx="5">
                  <c:v>9.0999999999999998E-2</c:v>
                </c:pt>
                <c:pt idx="6">
                  <c:v>7.0000000000000007E-2</c:v>
                </c:pt>
                <c:pt idx="7">
                  <c:v>9.0999999999999998E-2</c:v>
                </c:pt>
                <c:pt idx="8">
                  <c:v>0.10300000000000001</c:v>
                </c:pt>
                <c:pt idx="9">
                  <c:v>0.109</c:v>
                </c:pt>
                <c:pt idx="10">
                  <c:v>0.106</c:v>
                </c:pt>
                <c:pt idx="11">
                  <c:v>8.199999999999999E-2</c:v>
                </c:pt>
                <c:pt idx="12">
                  <c:v>0.14699999999999999</c:v>
                </c:pt>
                <c:pt idx="13">
                  <c:v>0.18</c:v>
                </c:pt>
                <c:pt idx="14">
                  <c:v>0.10199999999999999</c:v>
                </c:pt>
                <c:pt idx="15">
                  <c:v>8.900000000000001E-2</c:v>
                </c:pt>
                <c:pt idx="16">
                  <c:v>9.5000000000000001E-2</c:v>
                </c:pt>
                <c:pt idx="17">
                  <c:v>7.400000000000001E-2</c:v>
                </c:pt>
                <c:pt idx="18">
                  <c:v>0.16200000000000001</c:v>
                </c:pt>
                <c:pt idx="19">
                  <c:v>0.17399999999999999</c:v>
                </c:pt>
                <c:pt idx="20">
                  <c:v>0.14000000000000001</c:v>
                </c:pt>
              </c:numCache>
            </c:numRef>
          </c:val>
          <c:smooth val="0"/>
          <c:extLst>
            <c:ext xmlns:c16="http://schemas.microsoft.com/office/drawing/2014/chart" uri="{C3380CC4-5D6E-409C-BE32-E72D297353CC}">
              <c16:uniqueId val="{00000001-A241-4F3E-B5CB-E028E03B9103}"/>
            </c:ext>
          </c:extLst>
        </c:ser>
        <c:dLbls>
          <c:showLegendKey val="0"/>
          <c:showVal val="0"/>
          <c:showCatName val="0"/>
          <c:showSerName val="0"/>
          <c:showPercent val="0"/>
          <c:showBubbleSize val="0"/>
        </c:dLbls>
        <c:smooth val="0"/>
        <c:axId val="1233677000"/>
        <c:axId val="1233682040"/>
      </c:lineChart>
      <c:catAx>
        <c:axId val="123367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82040"/>
        <c:crosses val="autoZero"/>
        <c:auto val="1"/>
        <c:lblAlgn val="ctr"/>
        <c:lblOffset val="100"/>
        <c:noMultiLvlLbl val="0"/>
      </c:catAx>
      <c:valAx>
        <c:axId val="1233682040"/>
        <c:scaling>
          <c:orientation val="minMax"/>
          <c:max val="0.30000000000000004"/>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77000"/>
        <c:crosses val="autoZero"/>
        <c:crossBetween val="between"/>
      </c:valAx>
      <c:spPr>
        <a:noFill/>
        <a:ln>
          <a:noFill/>
        </a:ln>
        <a:effectLst/>
      </c:spPr>
    </c:plotArea>
    <c:legend>
      <c:legendPos val="t"/>
      <c:layout>
        <c:manualLayout>
          <c:xMode val="edge"/>
          <c:yMode val="edge"/>
          <c:x val="0.26598000721607906"/>
          <c:y val="0.10226851851851854"/>
          <c:w val="0.46107859159114545"/>
          <c:h val="7.812554680664918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YR 12 &amp; YR 13 NEETs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NEET!$A$12</c:f>
              <c:strCache>
                <c:ptCount val="1"/>
                <c:pt idx="0">
                  <c:v>Ashford</c:v>
                </c:pt>
              </c:strCache>
            </c:strRef>
          </c:tx>
          <c:spPr>
            <a:solidFill>
              <a:schemeClr val="accent4">
                <a:lumMod val="60000"/>
                <a:lumOff val="40000"/>
              </a:schemeClr>
            </a:solidFill>
            <a:ln>
              <a:solidFill>
                <a:schemeClr val="accent4">
                  <a:lumMod val="60000"/>
                  <a:lumOff val="40000"/>
                </a:schemeClr>
              </a:solidFill>
            </a:ln>
            <a:effectLst/>
          </c:spPr>
          <c:invertIfNegative val="0"/>
          <c:cat>
            <c:strRef>
              <c:f>NEET!$B$11:$CH$11</c:f>
              <c:strCache>
                <c:ptCount val="84"/>
                <c:pt idx="0">
                  <c:v>Jul-18</c:v>
                </c:pt>
                <c:pt idx="1">
                  <c:v>Aug-18</c:v>
                </c:pt>
                <c:pt idx="2">
                  <c:v>Sep-18</c:v>
                </c:pt>
                <c:pt idx="3">
                  <c:v>Oct-18</c:v>
                </c:pt>
                <c:pt idx="4">
                  <c:v>Nov-18</c:v>
                </c:pt>
                <c:pt idx="5">
                  <c:v>Dec-18</c:v>
                </c:pt>
                <c:pt idx="6">
                  <c:v>Jan-19</c:v>
                </c:pt>
                <c:pt idx="7">
                  <c:v>Feb-19</c:v>
                </c:pt>
                <c:pt idx="8">
                  <c:v>Mar-19</c:v>
                </c:pt>
                <c:pt idx="9">
                  <c:v>Apr-19</c:v>
                </c:pt>
                <c:pt idx="10">
                  <c:v>May-19</c:v>
                </c:pt>
                <c:pt idx="11">
                  <c:v>Jun-19</c:v>
                </c:pt>
                <c:pt idx="12">
                  <c:v>Jul-19</c:v>
                </c:pt>
                <c:pt idx="13">
                  <c:v>Aug-19</c:v>
                </c:pt>
                <c:pt idx="14">
                  <c:v>Sep-19</c:v>
                </c:pt>
                <c:pt idx="15">
                  <c:v>Oct-19</c:v>
                </c:pt>
                <c:pt idx="16">
                  <c:v>Nov-19</c:v>
                </c:pt>
                <c:pt idx="17">
                  <c:v>Dec-19</c:v>
                </c:pt>
                <c:pt idx="18">
                  <c:v>Jan-20</c:v>
                </c:pt>
                <c:pt idx="19">
                  <c:v>Feb-20</c:v>
                </c:pt>
                <c:pt idx="20">
                  <c:v>Mar-20</c:v>
                </c:pt>
                <c:pt idx="21">
                  <c:v>Apr-20</c:v>
                </c:pt>
                <c:pt idx="22">
                  <c:v>May-20</c:v>
                </c:pt>
                <c:pt idx="23">
                  <c:v>Jun-20</c:v>
                </c:pt>
                <c:pt idx="24">
                  <c:v>Jul-20</c:v>
                </c:pt>
                <c:pt idx="25">
                  <c:v>Aug-20</c:v>
                </c:pt>
                <c:pt idx="26">
                  <c:v>Sep-20</c:v>
                </c:pt>
                <c:pt idx="27">
                  <c:v>Oct-20</c:v>
                </c:pt>
                <c:pt idx="28">
                  <c:v>Nov-20</c:v>
                </c:pt>
                <c:pt idx="29">
                  <c:v>Dec-20</c:v>
                </c:pt>
                <c:pt idx="30">
                  <c:v>Jan-21</c:v>
                </c:pt>
                <c:pt idx="31">
                  <c:v>Feb-21</c:v>
                </c:pt>
                <c:pt idx="32">
                  <c:v>Mar-21</c:v>
                </c:pt>
                <c:pt idx="33">
                  <c:v>Apr-21</c:v>
                </c:pt>
                <c:pt idx="34">
                  <c:v>May-21</c:v>
                </c:pt>
                <c:pt idx="35">
                  <c:v>Jun-21</c:v>
                </c:pt>
                <c:pt idx="36">
                  <c:v>Jul-21</c:v>
                </c:pt>
                <c:pt idx="37">
                  <c:v>Aug-21</c:v>
                </c:pt>
                <c:pt idx="38">
                  <c:v>Sep-21</c:v>
                </c:pt>
                <c:pt idx="39">
                  <c:v>Oct-21</c:v>
                </c:pt>
                <c:pt idx="40">
                  <c:v>Nov-21</c:v>
                </c:pt>
                <c:pt idx="41">
                  <c:v>Dec-21</c:v>
                </c:pt>
                <c:pt idx="42">
                  <c:v>Jan-22</c:v>
                </c:pt>
                <c:pt idx="43">
                  <c:v>Feb-22</c:v>
                </c:pt>
                <c:pt idx="44">
                  <c:v>Mar-22</c:v>
                </c:pt>
                <c:pt idx="45">
                  <c:v>Apr-22</c:v>
                </c:pt>
                <c:pt idx="46">
                  <c:v>May-22</c:v>
                </c:pt>
                <c:pt idx="47">
                  <c:v>Jun-22</c:v>
                </c:pt>
                <c:pt idx="48">
                  <c:v>Jul-22</c:v>
                </c:pt>
                <c:pt idx="49">
                  <c:v>Aug-22</c:v>
                </c:pt>
                <c:pt idx="50">
                  <c:v>Sep-22</c:v>
                </c:pt>
                <c:pt idx="51">
                  <c:v>Oct-22</c:v>
                </c:pt>
                <c:pt idx="52">
                  <c:v>Nov-22</c:v>
                </c:pt>
                <c:pt idx="53">
                  <c:v>Dec-22</c:v>
                </c:pt>
                <c:pt idx="54">
                  <c:v>Jan-23</c:v>
                </c:pt>
                <c:pt idx="55">
                  <c:v>Feb-23</c:v>
                </c:pt>
                <c:pt idx="56">
                  <c:v>Mar-23</c:v>
                </c:pt>
                <c:pt idx="57">
                  <c:v>Apr-23</c:v>
                </c:pt>
                <c:pt idx="58">
                  <c:v>May-23</c:v>
                </c:pt>
                <c:pt idx="59">
                  <c:v>Jun-23</c:v>
                </c:pt>
                <c:pt idx="60">
                  <c:v>Jul-23</c:v>
                </c:pt>
                <c:pt idx="61">
                  <c:v>Aug-23</c:v>
                </c:pt>
                <c:pt idx="62">
                  <c:v>Sep-23</c:v>
                </c:pt>
                <c:pt idx="63">
                  <c:v>Oct-23</c:v>
                </c:pt>
                <c:pt idx="64">
                  <c:v>Nov-23</c:v>
                </c:pt>
                <c:pt idx="65">
                  <c:v>Dec-23</c:v>
                </c:pt>
                <c:pt idx="66">
                  <c:v>Jan-24</c:v>
                </c:pt>
                <c:pt idx="67">
                  <c:v>Feb-24</c:v>
                </c:pt>
                <c:pt idx="68">
                  <c:v>Mar-24</c:v>
                </c:pt>
                <c:pt idx="69">
                  <c:v>Apr-24</c:v>
                </c:pt>
                <c:pt idx="70">
                  <c:v>May-24</c:v>
                </c:pt>
                <c:pt idx="71">
                  <c:v>Jun-24</c:v>
                </c:pt>
                <c:pt idx="72">
                  <c:v>Jul-24</c:v>
                </c:pt>
                <c:pt idx="73">
                  <c:v>Aug-24</c:v>
                </c:pt>
                <c:pt idx="74">
                  <c:v>Sep-24</c:v>
                </c:pt>
                <c:pt idx="75">
                  <c:v>Oct-24</c:v>
                </c:pt>
                <c:pt idx="76">
                  <c:v>Nov-24</c:v>
                </c:pt>
                <c:pt idx="77">
                  <c:v>Dec-24</c:v>
                </c:pt>
                <c:pt idx="78">
                  <c:v>Jan-25</c:v>
                </c:pt>
                <c:pt idx="79">
                  <c:v>Feb-25</c:v>
                </c:pt>
                <c:pt idx="80">
                  <c:v>Mar-25</c:v>
                </c:pt>
                <c:pt idx="81">
                  <c:v>Apr-25</c:v>
                </c:pt>
                <c:pt idx="82">
                  <c:v>May-25</c:v>
                </c:pt>
                <c:pt idx="83">
                  <c:v>Jun-25</c:v>
                </c:pt>
              </c:strCache>
            </c:strRef>
          </c:cat>
          <c:val>
            <c:numRef>
              <c:f>NEET!$B$12:$CI$12</c:f>
              <c:numCache>
                <c:formatCode>0.0%</c:formatCode>
                <c:ptCount val="86"/>
                <c:pt idx="0">
                  <c:v>3.1E-2</c:v>
                </c:pt>
                <c:pt idx="1">
                  <c:v>3.2000000000000001E-2</c:v>
                </c:pt>
                <c:pt idx="2">
                  <c:v>1.9E-2</c:v>
                </c:pt>
                <c:pt idx="3">
                  <c:v>2.1000000000000001E-2</c:v>
                </c:pt>
                <c:pt idx="4">
                  <c:v>2.5000000000000001E-2</c:v>
                </c:pt>
                <c:pt idx="5">
                  <c:v>2.7E-2</c:v>
                </c:pt>
                <c:pt idx="6">
                  <c:v>2.7E-2</c:v>
                </c:pt>
                <c:pt idx="7">
                  <c:v>0.03</c:v>
                </c:pt>
                <c:pt idx="8">
                  <c:v>3.1E-2</c:v>
                </c:pt>
                <c:pt idx="9">
                  <c:v>3.1E-2</c:v>
                </c:pt>
                <c:pt idx="10">
                  <c:v>3.2000000000000001E-2</c:v>
                </c:pt>
                <c:pt idx="11">
                  <c:v>3.1E-2</c:v>
                </c:pt>
                <c:pt idx="12">
                  <c:v>3.2000000000000001E-2</c:v>
                </c:pt>
                <c:pt idx="13">
                  <c:v>3.4000000000000002E-2</c:v>
                </c:pt>
                <c:pt idx="14">
                  <c:v>2.4E-2</c:v>
                </c:pt>
                <c:pt idx="15">
                  <c:v>2.1999999999999999E-2</c:v>
                </c:pt>
                <c:pt idx="16">
                  <c:v>2.5000000000000001E-2</c:v>
                </c:pt>
                <c:pt idx="17">
                  <c:v>3.3000000000000002E-2</c:v>
                </c:pt>
                <c:pt idx="18">
                  <c:v>4.1000000000000002E-2</c:v>
                </c:pt>
                <c:pt idx="19">
                  <c:v>3.7999999999999999E-2</c:v>
                </c:pt>
                <c:pt idx="20">
                  <c:v>4.2999999999999997E-2</c:v>
                </c:pt>
                <c:pt idx="21">
                  <c:v>4.5999999999999999E-2</c:v>
                </c:pt>
                <c:pt idx="22">
                  <c:v>4.4999999999999998E-2</c:v>
                </c:pt>
                <c:pt idx="23">
                  <c:v>4.4999999999999998E-2</c:v>
                </c:pt>
                <c:pt idx="24">
                  <c:v>4.4999999999999998E-2</c:v>
                </c:pt>
                <c:pt idx="25">
                  <c:v>4.5999999999999999E-2</c:v>
                </c:pt>
                <c:pt idx="26">
                  <c:v>2.1999999999999999E-2</c:v>
                </c:pt>
                <c:pt idx="27">
                  <c:v>2.1999999999999999E-2</c:v>
                </c:pt>
                <c:pt idx="28">
                  <c:v>2.7E-2</c:v>
                </c:pt>
                <c:pt idx="29">
                  <c:v>2.5999999999999999E-2</c:v>
                </c:pt>
                <c:pt idx="30">
                  <c:v>3.2000000000000001E-2</c:v>
                </c:pt>
                <c:pt idx="31">
                  <c:v>3.3084657800843333E-2</c:v>
                </c:pt>
                <c:pt idx="32">
                  <c:v>3.3744321868916287E-2</c:v>
                </c:pt>
                <c:pt idx="33">
                  <c:v>3.5725885027606367E-2</c:v>
                </c:pt>
                <c:pt idx="34">
                  <c:v>3.8274408044112876E-2</c:v>
                </c:pt>
                <c:pt idx="35">
                  <c:v>3.4393251135626218E-2</c:v>
                </c:pt>
                <c:pt idx="36">
                  <c:v>3.4382095361660717E-2</c:v>
                </c:pt>
                <c:pt idx="37">
                  <c:v>3.4404414151249597E-2</c:v>
                </c:pt>
                <c:pt idx="38">
                  <c:v>1.6752577319587628E-2</c:v>
                </c:pt>
                <c:pt idx="39">
                  <c:v>1.6051364365971106E-2</c:v>
                </c:pt>
                <c:pt idx="40">
                  <c:v>1.9954940457032506E-2</c:v>
                </c:pt>
                <c:pt idx="41">
                  <c:v>2.4555735056542811E-2</c:v>
                </c:pt>
                <c:pt idx="42">
                  <c:v>2.8432956381260095E-2</c:v>
                </c:pt>
                <c:pt idx="43">
                  <c:v>2.7499191200258816E-2</c:v>
                </c:pt>
                <c:pt idx="44">
                  <c:v>3.0724450194049159E-2</c:v>
                </c:pt>
                <c:pt idx="45">
                  <c:v>2.8534370946822308E-2</c:v>
                </c:pt>
                <c:pt idx="46">
                  <c:v>2.8432956381260095E-2</c:v>
                </c:pt>
                <c:pt idx="47">
                  <c:v>2.904162633107454E-2</c:v>
                </c:pt>
                <c:pt idx="48">
                  <c:v>2.8728211749515817E-2</c:v>
                </c:pt>
                <c:pt idx="49">
                  <c:v>2.6145900581020013E-2</c:v>
                </c:pt>
                <c:pt idx="50">
                  <c:v>1.7445687952600396E-2</c:v>
                </c:pt>
                <c:pt idx="51">
                  <c:v>1.6954678839256603E-2</c:v>
                </c:pt>
                <c:pt idx="52">
                  <c:v>2.217873450750163E-2</c:v>
                </c:pt>
                <c:pt idx="53">
                  <c:v>2.6118184786157361E-2</c:v>
                </c:pt>
                <c:pt idx="54">
                  <c:v>3.3572359843546284E-2</c:v>
                </c:pt>
                <c:pt idx="55">
                  <c:v>3.2247557003257328E-2</c:v>
                </c:pt>
                <c:pt idx="56">
                  <c:v>3.3550488599348532E-2</c:v>
                </c:pt>
                <c:pt idx="57">
                  <c:v>3.2573289902280131E-2</c:v>
                </c:pt>
                <c:pt idx="58">
                  <c:v>3.1310522918011618E-2</c:v>
                </c:pt>
                <c:pt idx="59">
                  <c:v>2.8756058158319872E-2</c:v>
                </c:pt>
                <c:pt idx="60">
                  <c:v>2.8756058158319872E-2</c:v>
                </c:pt>
                <c:pt idx="61">
                  <c:v>2.8442146089204912E-2</c:v>
                </c:pt>
                <c:pt idx="62">
                  <c:v>1.8861993083935869E-2</c:v>
                </c:pt>
                <c:pt idx="63">
                  <c:v>1.7423771001866834E-2</c:v>
                </c:pt>
                <c:pt idx="64">
                  <c:v>2.0898315658140987E-2</c:v>
                </c:pt>
                <c:pt idx="65">
                  <c:v>2.4122807017543858E-2</c:v>
                </c:pt>
                <c:pt idx="66">
                  <c:v>3.1347962382445138E-2</c:v>
                </c:pt>
                <c:pt idx="67">
                  <c:v>3.4471952366029457E-2</c:v>
                </c:pt>
                <c:pt idx="68">
                  <c:v>3.5580524344569285E-2</c:v>
                </c:pt>
                <c:pt idx="69">
                  <c:v>3.2751091703056769E-2</c:v>
                </c:pt>
                <c:pt idx="70">
                  <c:v>3.2388663967611336E-2</c:v>
                </c:pt>
                <c:pt idx="71">
                  <c:v>3.4590215020255534E-2</c:v>
                </c:pt>
                <c:pt idx="72">
                  <c:v>3.454715219421102E-2</c:v>
                </c:pt>
                <c:pt idx="73">
                  <c:v>3.2348367029548991E-2</c:v>
                </c:pt>
                <c:pt idx="74">
                  <c:v>2.351233671988389E-2</c:v>
                </c:pt>
                <c:pt idx="75">
                  <c:v>2.2766078542970972E-2</c:v>
                </c:pt>
                <c:pt idx="76">
                  <c:v>2.3315325561558145E-2</c:v>
                </c:pt>
                <c:pt idx="77">
                  <c:v>2.7397260273972601E-2</c:v>
                </c:pt>
                <c:pt idx="78">
                  <c:v>3.4817351598173514E-2</c:v>
                </c:pt>
                <c:pt idx="79">
                  <c:v>3.6815068493150686E-2</c:v>
                </c:pt>
                <c:pt idx="80">
                  <c:v>3.7956621004566211E-2</c:v>
                </c:pt>
                <c:pt idx="81">
                  <c:v>4.051355206847361E-2</c:v>
                </c:pt>
                <c:pt idx="82">
                  <c:v>3.9361095265259556E-2</c:v>
                </c:pt>
                <c:pt idx="83">
                  <c:v>3.7396517270910645E-2</c:v>
                </c:pt>
              </c:numCache>
            </c:numRef>
          </c:val>
          <c:extLst>
            <c:ext xmlns:c16="http://schemas.microsoft.com/office/drawing/2014/chart" uri="{C3380CC4-5D6E-409C-BE32-E72D297353CC}">
              <c16:uniqueId val="{00000000-360B-4DA5-B746-D78E6E0B7688}"/>
            </c:ext>
          </c:extLst>
        </c:ser>
        <c:dLbls>
          <c:showLegendKey val="0"/>
          <c:showVal val="0"/>
          <c:showCatName val="0"/>
          <c:showSerName val="0"/>
          <c:showPercent val="0"/>
          <c:showBubbleSize val="0"/>
        </c:dLbls>
        <c:gapWidth val="150"/>
        <c:axId val="577644792"/>
        <c:axId val="577645776"/>
      </c:barChart>
      <c:lineChart>
        <c:grouping val="standard"/>
        <c:varyColors val="0"/>
        <c:ser>
          <c:idx val="0"/>
          <c:order val="1"/>
          <c:tx>
            <c:v>Kent</c:v>
          </c:tx>
          <c:spPr>
            <a:ln w="28575" cap="rnd">
              <a:solidFill>
                <a:schemeClr val="tx1"/>
              </a:solidFill>
              <a:prstDash val="dash"/>
              <a:round/>
            </a:ln>
            <a:effectLst/>
          </c:spPr>
          <c:marker>
            <c:symbol val="none"/>
          </c:marker>
          <c:val>
            <c:numRef>
              <c:f>NEET!$B$13:$CI$13</c:f>
              <c:numCache>
                <c:formatCode>0.0%</c:formatCode>
                <c:ptCount val="86"/>
                <c:pt idx="0">
                  <c:v>5.0999999999999997E-2</c:v>
                </c:pt>
                <c:pt idx="1">
                  <c:v>0.05</c:v>
                </c:pt>
                <c:pt idx="2">
                  <c:v>2.7E-2</c:v>
                </c:pt>
                <c:pt idx="3">
                  <c:v>2.8000000000000001E-2</c:v>
                </c:pt>
                <c:pt idx="4">
                  <c:v>3.2000000000000001E-2</c:v>
                </c:pt>
                <c:pt idx="5">
                  <c:v>3.5000000000000003E-2</c:v>
                </c:pt>
                <c:pt idx="6">
                  <c:v>3.5000000000000003E-2</c:v>
                </c:pt>
                <c:pt idx="7">
                  <c:v>0.04</c:v>
                </c:pt>
                <c:pt idx="8">
                  <c:v>4.3999999999999997E-2</c:v>
                </c:pt>
                <c:pt idx="9">
                  <c:v>4.1000000000000002E-2</c:v>
                </c:pt>
                <c:pt idx="10">
                  <c:v>0.04</c:v>
                </c:pt>
                <c:pt idx="11">
                  <c:v>3.7999999999999999E-2</c:v>
                </c:pt>
                <c:pt idx="12">
                  <c:v>3.7999999999999999E-2</c:v>
                </c:pt>
                <c:pt idx="13">
                  <c:v>4.1000000000000002E-2</c:v>
                </c:pt>
                <c:pt idx="14">
                  <c:v>2.1999999999999999E-2</c:v>
                </c:pt>
                <c:pt idx="15">
                  <c:v>2.1000000000000001E-2</c:v>
                </c:pt>
                <c:pt idx="16">
                  <c:v>2.7E-2</c:v>
                </c:pt>
                <c:pt idx="17">
                  <c:v>0.03</c:v>
                </c:pt>
                <c:pt idx="18">
                  <c:v>3.5000000000000003E-2</c:v>
                </c:pt>
                <c:pt idx="19">
                  <c:v>3.3000000000000002E-2</c:v>
                </c:pt>
                <c:pt idx="20">
                  <c:v>3.4000000000000002E-2</c:v>
                </c:pt>
                <c:pt idx="21">
                  <c:v>3.5999999999999997E-2</c:v>
                </c:pt>
                <c:pt idx="22">
                  <c:v>3.6999999999999998E-2</c:v>
                </c:pt>
                <c:pt idx="23">
                  <c:v>3.6999999999999998E-2</c:v>
                </c:pt>
                <c:pt idx="24">
                  <c:v>3.6999999999999998E-2</c:v>
                </c:pt>
                <c:pt idx="25">
                  <c:v>3.9E-2</c:v>
                </c:pt>
                <c:pt idx="26">
                  <c:v>2.1000000000000001E-2</c:v>
                </c:pt>
                <c:pt idx="27">
                  <c:v>2.1999999999999999E-2</c:v>
                </c:pt>
                <c:pt idx="28">
                  <c:v>2.5999999999999999E-2</c:v>
                </c:pt>
                <c:pt idx="29">
                  <c:v>2.7E-2</c:v>
                </c:pt>
                <c:pt idx="30">
                  <c:v>3.1E-2</c:v>
                </c:pt>
                <c:pt idx="31">
                  <c:v>3.1888627777612519E-2</c:v>
                </c:pt>
                <c:pt idx="32">
                  <c:v>3.2344452048680333E-2</c:v>
                </c:pt>
                <c:pt idx="33">
                  <c:v>3.4544318486119788E-2</c:v>
                </c:pt>
                <c:pt idx="34">
                  <c:v>3.6548706806750202E-2</c:v>
                </c:pt>
                <c:pt idx="35">
                  <c:v>3.5760011910078902E-2</c:v>
                </c:pt>
                <c:pt idx="36">
                  <c:v>3.461939520333681E-2</c:v>
                </c:pt>
                <c:pt idx="37">
                  <c:v>3.5001937926716555E-2</c:v>
                </c:pt>
                <c:pt idx="38">
                  <c:v>2.256913470115968E-2</c:v>
                </c:pt>
                <c:pt idx="39">
                  <c:v>2.1982592163502956E-2</c:v>
                </c:pt>
                <c:pt idx="40">
                  <c:v>2.4870589635271018E-2</c:v>
                </c:pt>
                <c:pt idx="41">
                  <c:v>2.6227162995857301E-2</c:v>
                </c:pt>
                <c:pt idx="42">
                  <c:v>2.8367316564965026E-2</c:v>
                </c:pt>
                <c:pt idx="43">
                  <c:v>2.8712427097353072E-2</c:v>
                </c:pt>
                <c:pt idx="44">
                  <c:v>3.1253738485464769E-2</c:v>
                </c:pt>
                <c:pt idx="45">
                  <c:v>3.1439189594197683E-2</c:v>
                </c:pt>
                <c:pt idx="46">
                  <c:v>2.8367316564965026E-2</c:v>
                </c:pt>
                <c:pt idx="47">
                  <c:v>3.1772475754150056E-2</c:v>
                </c:pt>
                <c:pt idx="48">
                  <c:v>3.1881040892193312E-2</c:v>
                </c:pt>
                <c:pt idx="49">
                  <c:v>3.1021355065135921E-2</c:v>
                </c:pt>
                <c:pt idx="50">
                  <c:v>2.3942467915923641E-2</c:v>
                </c:pt>
                <c:pt idx="51">
                  <c:v>2.3525291147368729E-2</c:v>
                </c:pt>
                <c:pt idx="52">
                  <c:v>2.6782324250124126E-2</c:v>
                </c:pt>
                <c:pt idx="53">
                  <c:v>3.1421723371916288E-2</c:v>
                </c:pt>
                <c:pt idx="54">
                  <c:v>3.5636959447597871E-2</c:v>
                </c:pt>
                <c:pt idx="55">
                  <c:v>3.3837335127072793E-2</c:v>
                </c:pt>
                <c:pt idx="56">
                  <c:v>3.5378807830743569E-2</c:v>
                </c:pt>
                <c:pt idx="57">
                  <c:v>3.5486513369609736E-2</c:v>
                </c:pt>
                <c:pt idx="58">
                  <c:v>3.5048686757779765E-2</c:v>
                </c:pt>
                <c:pt idx="59">
                  <c:v>3.5647225351705808E-2</c:v>
                </c:pt>
                <c:pt idx="60">
                  <c:v>3.5415101970073373E-2</c:v>
                </c:pt>
                <c:pt idx="61">
                  <c:v>3.4017138405608931E-2</c:v>
                </c:pt>
                <c:pt idx="62">
                  <c:v>2.2389311270125223E-2</c:v>
                </c:pt>
                <c:pt idx="63">
                  <c:v>2.2962144238739983E-2</c:v>
                </c:pt>
                <c:pt idx="64">
                  <c:v>2.6334696584503152E-2</c:v>
                </c:pt>
                <c:pt idx="65">
                  <c:v>2.9834651329978434E-2</c:v>
                </c:pt>
                <c:pt idx="66">
                  <c:v>3.4252547822769631E-2</c:v>
                </c:pt>
                <c:pt idx="67">
                  <c:v>3.6422844320389676E-2</c:v>
                </c:pt>
                <c:pt idx="68">
                  <c:v>3.7126825016343429E-2</c:v>
                </c:pt>
                <c:pt idx="69">
                  <c:v>3.7418581200773987E-2</c:v>
                </c:pt>
                <c:pt idx="70">
                  <c:v>3.6651349955137441E-2</c:v>
                </c:pt>
                <c:pt idx="71">
                  <c:v>3.6821652762303321E-2</c:v>
                </c:pt>
                <c:pt idx="72">
                  <c:v>3.6515176195905955E-2</c:v>
                </c:pt>
                <c:pt idx="73">
                  <c:v>3.4755733882773955E-2</c:v>
                </c:pt>
                <c:pt idx="74">
                  <c:v>2.3953348500300724E-2</c:v>
                </c:pt>
                <c:pt idx="75">
                  <c:v>2.5312870165319051E-2</c:v>
                </c:pt>
                <c:pt idx="76">
                  <c:v>2.92944114088604E-2</c:v>
                </c:pt>
                <c:pt idx="77">
                  <c:v>3.629656382210298E-2</c:v>
                </c:pt>
                <c:pt idx="78">
                  <c:v>3.9678242710186405E-2</c:v>
                </c:pt>
                <c:pt idx="79">
                  <c:v>3.9390580289242347E-2</c:v>
                </c:pt>
                <c:pt idx="80">
                  <c:v>4.2411117126872407E-2</c:v>
                </c:pt>
                <c:pt idx="81">
                  <c:v>4.3090562342147309E-2</c:v>
                </c:pt>
                <c:pt idx="82">
                  <c:v>4.3402106998428766E-2</c:v>
                </c:pt>
                <c:pt idx="83">
                  <c:v>4.1844775196992326E-2</c:v>
                </c:pt>
              </c:numCache>
            </c:numRef>
          </c:val>
          <c:smooth val="0"/>
          <c:extLst>
            <c:ext xmlns:c16="http://schemas.microsoft.com/office/drawing/2014/chart" uri="{C3380CC4-5D6E-409C-BE32-E72D297353CC}">
              <c16:uniqueId val="{00000001-360B-4DA5-B746-D78E6E0B7688}"/>
            </c:ext>
          </c:extLst>
        </c:ser>
        <c:dLbls>
          <c:showLegendKey val="0"/>
          <c:showVal val="0"/>
          <c:showCatName val="0"/>
          <c:showSerName val="0"/>
          <c:showPercent val="0"/>
          <c:showBubbleSize val="0"/>
        </c:dLbls>
        <c:marker val="1"/>
        <c:smooth val="0"/>
        <c:axId val="577644792"/>
        <c:axId val="577645776"/>
      </c:lineChart>
      <c:catAx>
        <c:axId val="57764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645776"/>
        <c:crosses val="autoZero"/>
        <c:auto val="1"/>
        <c:lblAlgn val="ctr"/>
        <c:lblOffset val="100"/>
        <c:noMultiLvlLbl val="0"/>
      </c:catAx>
      <c:valAx>
        <c:axId val="5776457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6447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Payrolled employees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6788540728596615"/>
        </c:manualLayout>
      </c:layout>
      <c:barChart>
        <c:barDir val="col"/>
        <c:grouping val="clustered"/>
        <c:varyColors val="0"/>
        <c:ser>
          <c:idx val="0"/>
          <c:order val="0"/>
          <c:tx>
            <c:strRef>
              <c:f>'Payroll LA'!$A$2</c:f>
              <c:strCache>
                <c:ptCount val="1"/>
                <c:pt idx="0">
                  <c:v>Ashford</c:v>
                </c:pt>
              </c:strCache>
            </c:strRef>
          </c:tx>
          <c:spPr>
            <a:solidFill>
              <a:srgbClr val="FD6E63"/>
            </a:solidFill>
            <a:ln>
              <a:noFill/>
            </a:ln>
            <a:effectLst/>
          </c:spPr>
          <c:invertIfNegative val="0"/>
          <c:cat>
            <c:strRef>
              <c:f>'Payroll LA'!$B$1:$EC$1</c:f>
              <c:strCache>
                <c:ptCount val="131"/>
                <c:pt idx="0">
                  <c:v>July 2014</c:v>
                </c:pt>
                <c:pt idx="1">
                  <c:v>August 2014</c:v>
                </c:pt>
                <c:pt idx="2">
                  <c:v>September 2014</c:v>
                </c:pt>
                <c:pt idx="3">
                  <c:v>October 2014</c:v>
                </c:pt>
                <c:pt idx="4">
                  <c:v>November 2014</c:v>
                </c:pt>
                <c:pt idx="5">
                  <c:v>December 2014</c:v>
                </c:pt>
                <c:pt idx="6">
                  <c:v>January 2015</c:v>
                </c:pt>
                <c:pt idx="7">
                  <c:v>February 2015</c:v>
                </c:pt>
                <c:pt idx="8">
                  <c:v>March 2015</c:v>
                </c:pt>
                <c:pt idx="9">
                  <c:v>April 2015</c:v>
                </c:pt>
                <c:pt idx="10">
                  <c:v>May 2015</c:v>
                </c:pt>
                <c:pt idx="11">
                  <c:v>June 2015</c:v>
                </c:pt>
                <c:pt idx="12">
                  <c:v>July 2015</c:v>
                </c:pt>
                <c:pt idx="13">
                  <c:v>August 2015</c:v>
                </c:pt>
                <c:pt idx="14">
                  <c:v>September 2015</c:v>
                </c:pt>
                <c:pt idx="15">
                  <c:v>October 2015</c:v>
                </c:pt>
                <c:pt idx="16">
                  <c:v>November 2015</c:v>
                </c:pt>
                <c:pt idx="17">
                  <c:v>December 2015</c:v>
                </c:pt>
                <c:pt idx="18">
                  <c:v>January 2016</c:v>
                </c:pt>
                <c:pt idx="19">
                  <c:v>February 2016</c:v>
                </c:pt>
                <c:pt idx="20">
                  <c:v>March 2016</c:v>
                </c:pt>
                <c:pt idx="21">
                  <c:v>April 2016</c:v>
                </c:pt>
                <c:pt idx="22">
                  <c:v>May 2016</c:v>
                </c:pt>
                <c:pt idx="23">
                  <c:v>June 2016</c:v>
                </c:pt>
                <c:pt idx="24">
                  <c:v>July 2016</c:v>
                </c:pt>
                <c:pt idx="25">
                  <c:v>August 2016</c:v>
                </c:pt>
                <c:pt idx="26">
                  <c:v>September 2016</c:v>
                </c:pt>
                <c:pt idx="27">
                  <c:v>October 2016</c:v>
                </c:pt>
                <c:pt idx="28">
                  <c:v>November 2016</c:v>
                </c:pt>
                <c:pt idx="29">
                  <c:v>December 2016</c:v>
                </c:pt>
                <c:pt idx="30">
                  <c:v>January 2017</c:v>
                </c:pt>
                <c:pt idx="31">
                  <c:v>February 2017</c:v>
                </c:pt>
                <c:pt idx="32">
                  <c:v>March 2017</c:v>
                </c:pt>
                <c:pt idx="33">
                  <c:v>April 2017</c:v>
                </c:pt>
                <c:pt idx="34">
                  <c:v>May 2017</c:v>
                </c:pt>
                <c:pt idx="35">
                  <c:v>June 2017</c:v>
                </c:pt>
                <c:pt idx="36">
                  <c:v>July 2017</c:v>
                </c:pt>
                <c:pt idx="37">
                  <c:v>August 2017</c:v>
                </c:pt>
                <c:pt idx="38">
                  <c:v>September 2017</c:v>
                </c:pt>
                <c:pt idx="39">
                  <c:v>October 2017</c:v>
                </c:pt>
                <c:pt idx="40">
                  <c:v>November 2017</c:v>
                </c:pt>
                <c:pt idx="41">
                  <c:v>December 2017</c:v>
                </c:pt>
                <c:pt idx="42">
                  <c:v>January 2018</c:v>
                </c:pt>
                <c:pt idx="43">
                  <c:v>February 2018</c:v>
                </c:pt>
                <c:pt idx="44">
                  <c:v>March 2018</c:v>
                </c:pt>
                <c:pt idx="45">
                  <c:v>April 2018</c:v>
                </c:pt>
                <c:pt idx="46">
                  <c:v>May 2018</c:v>
                </c:pt>
                <c:pt idx="47">
                  <c:v>June 2018</c:v>
                </c:pt>
                <c:pt idx="48">
                  <c:v>July 2018</c:v>
                </c:pt>
                <c:pt idx="49">
                  <c:v>August 2018</c:v>
                </c:pt>
                <c:pt idx="50">
                  <c:v>September 2018</c:v>
                </c:pt>
                <c:pt idx="51">
                  <c:v>October 2018</c:v>
                </c:pt>
                <c:pt idx="52">
                  <c:v>November 2018</c:v>
                </c:pt>
                <c:pt idx="53">
                  <c:v>December 2018</c:v>
                </c:pt>
                <c:pt idx="54">
                  <c:v>January 2019</c:v>
                </c:pt>
                <c:pt idx="55">
                  <c:v>February 2019</c:v>
                </c:pt>
                <c:pt idx="56">
                  <c:v>March 2019</c:v>
                </c:pt>
                <c:pt idx="57">
                  <c:v>April 2019</c:v>
                </c:pt>
                <c:pt idx="58">
                  <c:v>May 2019</c:v>
                </c:pt>
                <c:pt idx="59">
                  <c:v>June 2019</c:v>
                </c:pt>
                <c:pt idx="60">
                  <c:v>July 2019</c:v>
                </c:pt>
                <c:pt idx="61">
                  <c:v>August 2019</c:v>
                </c:pt>
                <c:pt idx="62">
                  <c:v>September 2019</c:v>
                </c:pt>
                <c:pt idx="63">
                  <c:v>October 2019</c:v>
                </c:pt>
                <c:pt idx="64">
                  <c:v>November 2019</c:v>
                </c:pt>
                <c:pt idx="65">
                  <c:v>December 2019</c:v>
                </c:pt>
                <c:pt idx="66">
                  <c:v>January 2020</c:v>
                </c:pt>
                <c:pt idx="67">
                  <c:v>February 2020</c:v>
                </c:pt>
                <c:pt idx="68">
                  <c:v>March 2020</c:v>
                </c:pt>
                <c:pt idx="69">
                  <c:v>April 2020</c:v>
                </c:pt>
                <c:pt idx="70">
                  <c:v>May 2020</c:v>
                </c:pt>
                <c:pt idx="71">
                  <c:v>June 2020</c:v>
                </c:pt>
                <c:pt idx="72">
                  <c:v>July 2020</c:v>
                </c:pt>
                <c:pt idx="73">
                  <c:v>August 2020</c:v>
                </c:pt>
                <c:pt idx="74">
                  <c:v>September 2020</c:v>
                </c:pt>
                <c:pt idx="75">
                  <c:v>October 2020</c:v>
                </c:pt>
                <c:pt idx="76">
                  <c:v>November 2020</c:v>
                </c:pt>
                <c:pt idx="77">
                  <c:v>December 2020</c:v>
                </c:pt>
                <c:pt idx="78">
                  <c:v>January 2021</c:v>
                </c:pt>
                <c:pt idx="79">
                  <c:v>February 2021</c:v>
                </c:pt>
                <c:pt idx="80">
                  <c:v>March 2021</c:v>
                </c:pt>
                <c:pt idx="81">
                  <c:v>April 2021</c:v>
                </c:pt>
                <c:pt idx="82">
                  <c:v>May 2021</c:v>
                </c:pt>
                <c:pt idx="83">
                  <c:v>June 2021</c:v>
                </c:pt>
                <c:pt idx="84">
                  <c:v>July 2021</c:v>
                </c:pt>
                <c:pt idx="85">
                  <c:v>August 2021</c:v>
                </c:pt>
                <c:pt idx="86">
                  <c:v>September 2021</c:v>
                </c:pt>
                <c:pt idx="87">
                  <c:v>October 2021</c:v>
                </c:pt>
                <c:pt idx="88">
                  <c:v>November 2021</c:v>
                </c:pt>
                <c:pt idx="89">
                  <c:v>December 2021</c:v>
                </c:pt>
                <c:pt idx="90">
                  <c:v>January 2022</c:v>
                </c:pt>
                <c:pt idx="91">
                  <c:v>February 2022</c:v>
                </c:pt>
                <c:pt idx="92">
                  <c:v>March 2022</c:v>
                </c:pt>
                <c:pt idx="93">
                  <c:v>April 2022</c:v>
                </c:pt>
                <c:pt idx="94">
                  <c:v>May 2022</c:v>
                </c:pt>
                <c:pt idx="95">
                  <c:v>June 2022</c:v>
                </c:pt>
                <c:pt idx="96">
                  <c:v>July 2022</c:v>
                </c:pt>
                <c:pt idx="97">
                  <c:v>August 2022</c:v>
                </c:pt>
                <c:pt idx="98">
                  <c:v>September 2022</c:v>
                </c:pt>
                <c:pt idx="99">
                  <c:v>October 2022</c:v>
                </c:pt>
                <c:pt idx="100">
                  <c:v>November 2022</c:v>
                </c:pt>
                <c:pt idx="101">
                  <c:v>December 2022</c:v>
                </c:pt>
                <c:pt idx="102">
                  <c:v>January 2023</c:v>
                </c:pt>
                <c:pt idx="103">
                  <c:v>February 2023</c:v>
                </c:pt>
                <c:pt idx="104">
                  <c:v>March 2023</c:v>
                </c:pt>
                <c:pt idx="105">
                  <c:v>April 2023</c:v>
                </c:pt>
                <c:pt idx="106">
                  <c:v>May 2023</c:v>
                </c:pt>
                <c:pt idx="107">
                  <c:v>June 2023</c:v>
                </c:pt>
                <c:pt idx="108">
                  <c:v>July 2023</c:v>
                </c:pt>
                <c:pt idx="109">
                  <c:v>August 2023</c:v>
                </c:pt>
                <c:pt idx="110">
                  <c:v>September 2023</c:v>
                </c:pt>
                <c:pt idx="111">
                  <c:v>October 2023</c:v>
                </c:pt>
                <c:pt idx="112">
                  <c:v>November 2023</c:v>
                </c:pt>
                <c:pt idx="113">
                  <c:v>December 2023</c:v>
                </c:pt>
                <c:pt idx="114">
                  <c:v>January 2024</c:v>
                </c:pt>
                <c:pt idx="115">
                  <c:v>February 2024</c:v>
                </c:pt>
                <c:pt idx="116">
                  <c:v>March 2024</c:v>
                </c:pt>
                <c:pt idx="117">
                  <c:v>April 2024</c:v>
                </c:pt>
                <c:pt idx="118">
                  <c:v>May 2024</c:v>
                </c:pt>
                <c:pt idx="119">
                  <c:v>June 2024</c:v>
                </c:pt>
                <c:pt idx="120">
                  <c:v>July 2024</c:v>
                </c:pt>
                <c:pt idx="121">
                  <c:v>August 2024</c:v>
                </c:pt>
                <c:pt idx="122">
                  <c:v>September 2024</c:v>
                </c:pt>
                <c:pt idx="123">
                  <c:v>October 2024</c:v>
                </c:pt>
                <c:pt idx="124">
                  <c:v>November 2024</c:v>
                </c:pt>
                <c:pt idx="125">
                  <c:v>December 2024</c:v>
                </c:pt>
                <c:pt idx="126">
                  <c:v>January 2025</c:v>
                </c:pt>
                <c:pt idx="127">
                  <c:v>February 2025</c:v>
                </c:pt>
                <c:pt idx="128">
                  <c:v>March 2025</c:v>
                </c:pt>
                <c:pt idx="129">
                  <c:v>April 2025</c:v>
                </c:pt>
                <c:pt idx="130">
                  <c:v>May 2025</c:v>
                </c:pt>
              </c:strCache>
            </c:strRef>
          </c:cat>
          <c:val>
            <c:numRef>
              <c:f>'Payroll LA'!$B$2:$EC$2</c:f>
              <c:numCache>
                <c:formatCode>General</c:formatCode>
                <c:ptCount val="132"/>
                <c:pt idx="0">
                  <c:v>51654</c:v>
                </c:pt>
                <c:pt idx="1">
                  <c:v>51830</c:v>
                </c:pt>
                <c:pt idx="2">
                  <c:v>51896</c:v>
                </c:pt>
                <c:pt idx="3">
                  <c:v>51853</c:v>
                </c:pt>
                <c:pt idx="4">
                  <c:v>51989</c:v>
                </c:pt>
                <c:pt idx="5">
                  <c:v>52132</c:v>
                </c:pt>
                <c:pt idx="6">
                  <c:v>52383</c:v>
                </c:pt>
                <c:pt idx="7">
                  <c:v>52510</c:v>
                </c:pt>
                <c:pt idx="8">
                  <c:v>52728</c:v>
                </c:pt>
                <c:pt idx="9">
                  <c:v>52875</c:v>
                </c:pt>
                <c:pt idx="10">
                  <c:v>52994</c:v>
                </c:pt>
                <c:pt idx="11">
                  <c:v>53135</c:v>
                </c:pt>
                <c:pt idx="12">
                  <c:v>53271</c:v>
                </c:pt>
                <c:pt idx="13">
                  <c:v>53361</c:v>
                </c:pt>
                <c:pt idx="14">
                  <c:v>53480</c:v>
                </c:pt>
                <c:pt idx="15">
                  <c:v>53543</c:v>
                </c:pt>
                <c:pt idx="16">
                  <c:v>53715</c:v>
                </c:pt>
                <c:pt idx="17">
                  <c:v>53702</c:v>
                </c:pt>
                <c:pt idx="18">
                  <c:v>53759</c:v>
                </c:pt>
                <c:pt idx="19">
                  <c:v>53815</c:v>
                </c:pt>
                <c:pt idx="20">
                  <c:v>53796</c:v>
                </c:pt>
                <c:pt idx="21">
                  <c:v>53800</c:v>
                </c:pt>
                <c:pt idx="22">
                  <c:v>53948</c:v>
                </c:pt>
                <c:pt idx="23">
                  <c:v>54087</c:v>
                </c:pt>
                <c:pt idx="24">
                  <c:v>54089</c:v>
                </c:pt>
                <c:pt idx="25">
                  <c:v>54125</c:v>
                </c:pt>
                <c:pt idx="26">
                  <c:v>54176</c:v>
                </c:pt>
                <c:pt idx="27">
                  <c:v>54260</c:v>
                </c:pt>
                <c:pt idx="28">
                  <c:v>54361</c:v>
                </c:pt>
                <c:pt idx="29">
                  <c:v>54411</c:v>
                </c:pt>
                <c:pt idx="30">
                  <c:v>54376</c:v>
                </c:pt>
                <c:pt idx="31">
                  <c:v>54457</c:v>
                </c:pt>
                <c:pt idx="32">
                  <c:v>54613</c:v>
                </c:pt>
                <c:pt idx="33">
                  <c:v>54747</c:v>
                </c:pt>
                <c:pt idx="34">
                  <c:v>54975</c:v>
                </c:pt>
                <c:pt idx="35">
                  <c:v>55006</c:v>
                </c:pt>
                <c:pt idx="36">
                  <c:v>55078</c:v>
                </c:pt>
                <c:pt idx="37">
                  <c:v>55144</c:v>
                </c:pt>
                <c:pt idx="38">
                  <c:v>55276</c:v>
                </c:pt>
                <c:pt idx="39">
                  <c:v>55423</c:v>
                </c:pt>
                <c:pt idx="40">
                  <c:v>55434</c:v>
                </c:pt>
                <c:pt idx="41">
                  <c:v>55510</c:v>
                </c:pt>
                <c:pt idx="42">
                  <c:v>55589</c:v>
                </c:pt>
                <c:pt idx="43">
                  <c:v>55582</c:v>
                </c:pt>
                <c:pt idx="44">
                  <c:v>55525</c:v>
                </c:pt>
                <c:pt idx="45">
                  <c:v>55669</c:v>
                </c:pt>
                <c:pt idx="46">
                  <c:v>55762</c:v>
                </c:pt>
                <c:pt idx="47">
                  <c:v>55876</c:v>
                </c:pt>
                <c:pt idx="48">
                  <c:v>55979</c:v>
                </c:pt>
                <c:pt idx="49">
                  <c:v>56076</c:v>
                </c:pt>
                <c:pt idx="50">
                  <c:v>56122</c:v>
                </c:pt>
                <c:pt idx="51">
                  <c:v>56103</c:v>
                </c:pt>
                <c:pt idx="52">
                  <c:v>56198</c:v>
                </c:pt>
                <c:pt idx="53">
                  <c:v>56263</c:v>
                </c:pt>
                <c:pt idx="54">
                  <c:v>56432</c:v>
                </c:pt>
                <c:pt idx="55">
                  <c:v>56568</c:v>
                </c:pt>
                <c:pt idx="56">
                  <c:v>56680</c:v>
                </c:pt>
                <c:pt idx="57">
                  <c:v>56543</c:v>
                </c:pt>
                <c:pt idx="58">
                  <c:v>56657</c:v>
                </c:pt>
                <c:pt idx="59">
                  <c:v>56561</c:v>
                </c:pt>
                <c:pt idx="60">
                  <c:v>56570</c:v>
                </c:pt>
                <c:pt idx="61">
                  <c:v>56733</c:v>
                </c:pt>
                <c:pt idx="62">
                  <c:v>56827</c:v>
                </c:pt>
                <c:pt idx="63">
                  <c:v>56939</c:v>
                </c:pt>
                <c:pt idx="64">
                  <c:v>57018</c:v>
                </c:pt>
                <c:pt idx="65">
                  <c:v>57057</c:v>
                </c:pt>
                <c:pt idx="66">
                  <c:v>57214</c:v>
                </c:pt>
                <c:pt idx="67">
                  <c:v>57224</c:v>
                </c:pt>
                <c:pt idx="68">
                  <c:v>57231</c:v>
                </c:pt>
                <c:pt idx="69">
                  <c:v>56366</c:v>
                </c:pt>
                <c:pt idx="70">
                  <c:v>56139</c:v>
                </c:pt>
                <c:pt idx="71">
                  <c:v>56039</c:v>
                </c:pt>
                <c:pt idx="72">
                  <c:v>55952</c:v>
                </c:pt>
                <c:pt idx="73">
                  <c:v>55823</c:v>
                </c:pt>
                <c:pt idx="74">
                  <c:v>55787</c:v>
                </c:pt>
                <c:pt idx="75">
                  <c:v>55847</c:v>
                </c:pt>
                <c:pt idx="76">
                  <c:v>55671</c:v>
                </c:pt>
                <c:pt idx="77">
                  <c:v>55767</c:v>
                </c:pt>
                <c:pt idx="78">
                  <c:v>55840</c:v>
                </c:pt>
                <c:pt idx="79">
                  <c:v>55997</c:v>
                </c:pt>
                <c:pt idx="80">
                  <c:v>56130</c:v>
                </c:pt>
                <c:pt idx="81">
                  <c:v>56421</c:v>
                </c:pt>
                <c:pt idx="82">
                  <c:v>57061</c:v>
                </c:pt>
                <c:pt idx="83">
                  <c:v>57352</c:v>
                </c:pt>
                <c:pt idx="84">
                  <c:v>57584</c:v>
                </c:pt>
                <c:pt idx="85">
                  <c:v>57881</c:v>
                </c:pt>
                <c:pt idx="86">
                  <c:v>58086</c:v>
                </c:pt>
                <c:pt idx="87">
                  <c:v>58033</c:v>
                </c:pt>
                <c:pt idx="88">
                  <c:v>58203</c:v>
                </c:pt>
                <c:pt idx="89">
                  <c:v>58434</c:v>
                </c:pt>
                <c:pt idx="90">
                  <c:v>58581</c:v>
                </c:pt>
                <c:pt idx="91">
                  <c:v>58929</c:v>
                </c:pt>
                <c:pt idx="92">
                  <c:v>59079</c:v>
                </c:pt>
                <c:pt idx="93">
                  <c:v>59197</c:v>
                </c:pt>
                <c:pt idx="94">
                  <c:v>59396</c:v>
                </c:pt>
                <c:pt idx="95">
                  <c:v>59371</c:v>
                </c:pt>
                <c:pt idx="96">
                  <c:v>59493</c:v>
                </c:pt>
                <c:pt idx="97">
                  <c:v>59746</c:v>
                </c:pt>
                <c:pt idx="98">
                  <c:v>59951</c:v>
                </c:pt>
                <c:pt idx="99">
                  <c:v>59917</c:v>
                </c:pt>
                <c:pt idx="100">
                  <c:v>60035</c:v>
                </c:pt>
                <c:pt idx="101">
                  <c:v>60091</c:v>
                </c:pt>
                <c:pt idx="102">
                  <c:v>60244</c:v>
                </c:pt>
                <c:pt idx="103">
                  <c:v>60422</c:v>
                </c:pt>
                <c:pt idx="104">
                  <c:v>60622</c:v>
                </c:pt>
                <c:pt idx="105">
                  <c:v>60777</c:v>
                </c:pt>
                <c:pt idx="106">
                  <c:v>61010</c:v>
                </c:pt>
                <c:pt idx="107">
                  <c:v>61233</c:v>
                </c:pt>
                <c:pt idx="108">
                  <c:v>61298</c:v>
                </c:pt>
                <c:pt idx="109">
                  <c:v>61293</c:v>
                </c:pt>
                <c:pt idx="110">
                  <c:v>61346</c:v>
                </c:pt>
                <c:pt idx="111">
                  <c:v>61451</c:v>
                </c:pt>
                <c:pt idx="112">
                  <c:v>61435</c:v>
                </c:pt>
                <c:pt idx="113">
                  <c:v>61510</c:v>
                </c:pt>
                <c:pt idx="114">
                  <c:v>61528</c:v>
                </c:pt>
                <c:pt idx="115">
                  <c:v>61546</c:v>
                </c:pt>
                <c:pt idx="116">
                  <c:v>61573</c:v>
                </c:pt>
                <c:pt idx="117">
                  <c:v>61736</c:v>
                </c:pt>
                <c:pt idx="118">
                  <c:v>61924</c:v>
                </c:pt>
                <c:pt idx="119">
                  <c:v>61795</c:v>
                </c:pt>
                <c:pt idx="120">
                  <c:v>61836</c:v>
                </c:pt>
                <c:pt idx="121">
                  <c:v>61806</c:v>
                </c:pt>
                <c:pt idx="122">
                  <c:v>61835</c:v>
                </c:pt>
                <c:pt idx="123">
                  <c:v>61944</c:v>
                </c:pt>
                <c:pt idx="124">
                  <c:v>61815</c:v>
                </c:pt>
                <c:pt idx="125">
                  <c:v>61919</c:v>
                </c:pt>
                <c:pt idx="126">
                  <c:v>61822</c:v>
                </c:pt>
                <c:pt idx="127">
                  <c:v>61741</c:v>
                </c:pt>
                <c:pt idx="128">
                  <c:v>61796</c:v>
                </c:pt>
                <c:pt idx="129">
                  <c:v>61579</c:v>
                </c:pt>
                <c:pt idx="130">
                  <c:v>61626</c:v>
                </c:pt>
              </c:numCache>
            </c:numRef>
          </c:val>
          <c:extLst>
            <c:ext xmlns:c16="http://schemas.microsoft.com/office/drawing/2014/chart" uri="{C3380CC4-5D6E-409C-BE32-E72D297353CC}">
              <c16:uniqueId val="{00000000-48E8-4342-B412-33699568ADE9}"/>
            </c:ext>
          </c:extLst>
        </c:ser>
        <c:dLbls>
          <c:showLegendKey val="0"/>
          <c:showVal val="0"/>
          <c:showCatName val="0"/>
          <c:showSerName val="0"/>
          <c:showPercent val="0"/>
          <c:showBubbleSize val="0"/>
        </c:dLbls>
        <c:gapWidth val="50"/>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solidFill>
                  <a:schemeClr val="tx1">
                    <a:lumMod val="65000"/>
                    <a:lumOff val="35000"/>
                  </a:schemeClr>
                </a:solidFill>
              </a:rPr>
              <a:t>% of People on Universal Credit</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25295700781468"/>
          <c:y val="0.16983942803563057"/>
          <c:w val="0.81442617507812853"/>
          <c:h val="0.54462083919362392"/>
        </c:manualLayout>
      </c:layout>
      <c:lineChart>
        <c:grouping val="standard"/>
        <c:varyColors val="0"/>
        <c:ser>
          <c:idx val="0"/>
          <c:order val="0"/>
          <c:tx>
            <c:strRef>
              <c:f>'UC claimants'!$A$5</c:f>
              <c:strCache>
                <c:ptCount val="1"/>
                <c:pt idx="0">
                  <c:v>England</c:v>
                </c:pt>
              </c:strCache>
            </c:strRef>
          </c:tx>
          <c:spPr>
            <a:ln w="28575" cap="rnd">
              <a:solidFill>
                <a:schemeClr val="tx1"/>
              </a:solidFill>
              <a:prstDash val="sysDash"/>
              <a:round/>
            </a:ln>
            <a:effectLst/>
          </c:spPr>
          <c:marker>
            <c:symbol val="none"/>
          </c:marker>
          <c:cat>
            <c:numRef>
              <c:f>'UC claimants'!$B$4:$BX$4</c:f>
              <c:numCache>
                <c:formatCode>mmm\-yy</c:formatCode>
                <c:ptCount val="75"/>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pt idx="72">
                  <c:v>45748</c:v>
                </c:pt>
                <c:pt idx="73">
                  <c:v>45778</c:v>
                </c:pt>
                <c:pt idx="74">
                  <c:v>45809</c:v>
                </c:pt>
              </c:numCache>
            </c:numRef>
          </c:cat>
          <c:val>
            <c:numRef>
              <c:f>'UC claimants'!$B$5:$BX$5</c:f>
              <c:numCache>
                <c:formatCode>0.0%</c:formatCode>
                <c:ptCount val="75"/>
                <c:pt idx="0">
                  <c:v>4.7128157353428124E-2</c:v>
                </c:pt>
                <c:pt idx="1">
                  <c:v>4.9248204859266759E-2</c:v>
                </c:pt>
                <c:pt idx="2">
                  <c:v>5.2096702154560061E-2</c:v>
                </c:pt>
                <c:pt idx="3">
                  <c:v>5.4433292501040384E-2</c:v>
                </c:pt>
                <c:pt idx="4">
                  <c:v>5.6884077006442893E-2</c:v>
                </c:pt>
                <c:pt idx="5">
                  <c:v>5.9487562675160643E-2</c:v>
                </c:pt>
                <c:pt idx="6">
                  <c:v>6.1764472811020071E-2</c:v>
                </c:pt>
                <c:pt idx="7">
                  <c:v>6.4407764107446169E-2</c:v>
                </c:pt>
                <c:pt idx="8">
                  <c:v>6.6298277345118214E-2</c:v>
                </c:pt>
                <c:pt idx="9">
                  <c:v>6.7339773243995205E-2</c:v>
                </c:pt>
                <c:pt idx="10">
                  <c:v>7.0793603105764935E-2</c:v>
                </c:pt>
                <c:pt idx="11">
                  <c:v>7.3174459568732281E-2</c:v>
                </c:pt>
                <c:pt idx="12">
                  <c:v>0.1020407385474057</c:v>
                </c:pt>
                <c:pt idx="13">
                  <c:v>0.12880395352882112</c:v>
                </c:pt>
                <c:pt idx="14">
                  <c:v>0.13278869516332661</c:v>
                </c:pt>
                <c:pt idx="15">
                  <c:v>0.13465542994500615</c:v>
                </c:pt>
                <c:pt idx="16">
                  <c:v>0.13614437450626482</c:v>
                </c:pt>
                <c:pt idx="17">
                  <c:v>0.13798457939261483</c:v>
                </c:pt>
                <c:pt idx="18">
                  <c:v>0.13898343981942754</c:v>
                </c:pt>
                <c:pt idx="19">
                  <c:v>0.14200550784309413</c:v>
                </c:pt>
                <c:pt idx="20">
                  <c:v>0.14430241599665289</c:v>
                </c:pt>
                <c:pt idx="21">
                  <c:v>0.14479926652310637</c:v>
                </c:pt>
                <c:pt idx="22">
                  <c:v>0.14595840586059766</c:v>
                </c:pt>
                <c:pt idx="23">
                  <c:v>0.14656098126216893</c:v>
                </c:pt>
                <c:pt idx="24">
                  <c:v>0.14621321690628153</c:v>
                </c:pt>
                <c:pt idx="25">
                  <c:v>0.14577576966299421</c:v>
                </c:pt>
                <c:pt idx="26">
                  <c:v>0.14393254921924237</c:v>
                </c:pt>
                <c:pt idx="27">
                  <c:v>0.14276263614908977</c:v>
                </c:pt>
                <c:pt idx="28">
                  <c:v>0.14187432202526862</c:v>
                </c:pt>
                <c:pt idx="29">
                  <c:v>0.1402743178026882</c:v>
                </c:pt>
                <c:pt idx="30">
                  <c:v>0.13926974233921016</c:v>
                </c:pt>
                <c:pt idx="31">
                  <c:v>0.13824469971402967</c:v>
                </c:pt>
                <c:pt idx="32">
                  <c:v>0.13701425550446628</c:v>
                </c:pt>
                <c:pt idx="33">
                  <c:v>0.13588690514644114</c:v>
                </c:pt>
                <c:pt idx="34">
                  <c:v>0.13579321664355898</c:v>
                </c:pt>
                <c:pt idx="35">
                  <c:v>0.13509654702698193</c:v>
                </c:pt>
                <c:pt idx="36">
                  <c:v>0.13541854685903329</c:v>
                </c:pt>
                <c:pt idx="37">
                  <c:v>0.13521219070195092</c:v>
                </c:pt>
                <c:pt idx="38">
                  <c:v>0.13690455980474475</c:v>
                </c:pt>
                <c:pt idx="39">
                  <c:v>0.13834299098799652</c:v>
                </c:pt>
                <c:pt idx="40">
                  <c:v>0.1393158039754481</c:v>
                </c:pt>
                <c:pt idx="41">
                  <c:v>0.13988285546133103</c:v>
                </c:pt>
                <c:pt idx="42">
                  <c:v>0.14101854554241361</c:v>
                </c:pt>
                <c:pt idx="43">
                  <c:v>0.14161920973632616</c:v>
                </c:pt>
                <c:pt idx="44">
                  <c:v>0.14216749932278613</c:v>
                </c:pt>
                <c:pt idx="45">
                  <c:v>0.14266630510804898</c:v>
                </c:pt>
                <c:pt idx="46">
                  <c:v>0.14357180765572788</c:v>
                </c:pt>
                <c:pt idx="47">
                  <c:v>0.14400548527652857</c:v>
                </c:pt>
                <c:pt idx="48">
                  <c:v>0.14510498359694179</c:v>
                </c:pt>
                <c:pt idx="49">
                  <c:v>0.1459575447124121</c:v>
                </c:pt>
                <c:pt idx="50">
                  <c:v>0.14286508967760345</c:v>
                </c:pt>
                <c:pt idx="51">
                  <c:v>0.14395875262135743</c:v>
                </c:pt>
                <c:pt idx="52">
                  <c:v>0.14475450238598064</c:v>
                </c:pt>
                <c:pt idx="53">
                  <c:v>0.14608148744558783</c:v>
                </c:pt>
                <c:pt idx="54">
                  <c:v>0.14770084221561577</c:v>
                </c:pt>
                <c:pt idx="55">
                  <c:v>0.14913273948901795</c:v>
                </c:pt>
                <c:pt idx="56">
                  <c:v>0.15130122861469048</c:v>
                </c:pt>
                <c:pt idx="57">
                  <c:v>0.15243416469000179</c:v>
                </c:pt>
                <c:pt idx="58">
                  <c:v>0.15474126811287031</c:v>
                </c:pt>
                <c:pt idx="59">
                  <c:v>0.15804349311779739</c:v>
                </c:pt>
                <c:pt idx="60">
                  <c:v>0.15992220500100307</c:v>
                </c:pt>
                <c:pt idx="61">
                  <c:v>0.16186633533087585</c:v>
                </c:pt>
                <c:pt idx="62">
                  <c:v>0.16402459248196427</c:v>
                </c:pt>
                <c:pt idx="63">
                  <c:v>0.16533216161136335</c:v>
                </c:pt>
                <c:pt idx="64">
                  <c:v>0.16687109471592701</c:v>
                </c:pt>
                <c:pt idx="65">
                  <c:v>0.16958698069212605</c:v>
                </c:pt>
                <c:pt idx="66">
                  <c:v>0.17168103289218539</c:v>
                </c:pt>
                <c:pt idx="67">
                  <c:v>0.17436743644027011</c:v>
                </c:pt>
                <c:pt idx="68">
                  <c:v>0.17626810156274519</c:v>
                </c:pt>
                <c:pt idx="69">
                  <c:v>0.17709595380288295</c:v>
                </c:pt>
                <c:pt idx="70">
                  <c:v>0.18001134949374892</c:v>
                </c:pt>
                <c:pt idx="71">
                  <c:v>0.18177265567397741</c:v>
                </c:pt>
                <c:pt idx="72">
                  <c:v>0.18366159953176719</c:v>
                </c:pt>
                <c:pt idx="73">
                  <c:v>0.18489042934192737</c:v>
                </c:pt>
                <c:pt idx="74">
                  <c:v>0.18881903873163672</c:v>
                </c:pt>
              </c:numCache>
            </c:numRef>
          </c:val>
          <c:smooth val="0"/>
          <c:extLst>
            <c:ext xmlns:c16="http://schemas.microsoft.com/office/drawing/2014/chart" uri="{C3380CC4-5D6E-409C-BE32-E72D297353CC}">
              <c16:uniqueId val="{00000000-8DFB-4DF3-8196-01C2C9EFA0E9}"/>
            </c:ext>
          </c:extLst>
        </c:ser>
        <c:ser>
          <c:idx val="1"/>
          <c:order val="1"/>
          <c:tx>
            <c:strRef>
              <c:f>'UC claimants'!$A$6</c:f>
              <c:strCache>
                <c:ptCount val="1"/>
                <c:pt idx="0">
                  <c:v>Ashford</c:v>
                </c:pt>
              </c:strCache>
            </c:strRef>
          </c:tx>
          <c:spPr>
            <a:ln w="28575" cap="rnd">
              <a:solidFill>
                <a:srgbClr val="FF0000">
                  <a:alpha val="50000"/>
                </a:srgbClr>
              </a:solidFill>
              <a:round/>
            </a:ln>
            <a:effectLst/>
          </c:spPr>
          <c:marker>
            <c:symbol val="none"/>
          </c:marker>
          <c:cat>
            <c:numRef>
              <c:f>'UC claimants'!$B$4:$BX$4</c:f>
              <c:numCache>
                <c:formatCode>mmm\-yy</c:formatCode>
                <c:ptCount val="75"/>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pt idx="72">
                  <c:v>45748</c:v>
                </c:pt>
                <c:pt idx="73">
                  <c:v>45778</c:v>
                </c:pt>
                <c:pt idx="74">
                  <c:v>45809</c:v>
                </c:pt>
              </c:numCache>
            </c:numRef>
          </c:cat>
          <c:val>
            <c:numRef>
              <c:f>'UC claimants'!$B$6:$BX$6</c:f>
              <c:numCache>
                <c:formatCode>0.0%</c:formatCode>
                <c:ptCount val="75"/>
                <c:pt idx="0">
                  <c:v>4.0783199756518208E-2</c:v>
                </c:pt>
                <c:pt idx="1">
                  <c:v>4.3395556457339959E-2</c:v>
                </c:pt>
                <c:pt idx="2">
                  <c:v>4.6174773912386329E-2</c:v>
                </c:pt>
                <c:pt idx="3">
                  <c:v>4.9625916316094414E-2</c:v>
                </c:pt>
                <c:pt idx="4">
                  <c:v>5.1578204902133662E-2</c:v>
                </c:pt>
                <c:pt idx="5">
                  <c:v>5.451293548630879E-2</c:v>
                </c:pt>
                <c:pt idx="6">
                  <c:v>5.7233544096531225E-2</c:v>
                </c:pt>
                <c:pt idx="7">
                  <c:v>6.0495755346751647E-2</c:v>
                </c:pt>
                <c:pt idx="8">
                  <c:v>6.2372471471395824E-2</c:v>
                </c:pt>
                <c:pt idx="9">
                  <c:v>6.2863692470463764E-2</c:v>
                </c:pt>
                <c:pt idx="10">
                  <c:v>6.6591933899287095E-2</c:v>
                </c:pt>
                <c:pt idx="11">
                  <c:v>6.9375519560672089E-2</c:v>
                </c:pt>
                <c:pt idx="12">
                  <c:v>0.1043655691865884</c:v>
                </c:pt>
                <c:pt idx="13">
                  <c:v>0.12834723026928987</c:v>
                </c:pt>
                <c:pt idx="14">
                  <c:v>0.13077952450630947</c:v>
                </c:pt>
                <c:pt idx="15">
                  <c:v>0.1314298578021236</c:v>
                </c:pt>
                <c:pt idx="16">
                  <c:v>0.1330181718130542</c:v>
                </c:pt>
                <c:pt idx="17">
                  <c:v>0.13389362048049624</c:v>
                </c:pt>
                <c:pt idx="18">
                  <c:v>0.13415625508072887</c:v>
                </c:pt>
                <c:pt idx="19">
                  <c:v>0.13558198576770594</c:v>
                </c:pt>
                <c:pt idx="20">
                  <c:v>0.13698270363561324</c:v>
                </c:pt>
                <c:pt idx="21">
                  <c:v>0.13817081254142749</c:v>
                </c:pt>
                <c:pt idx="22">
                  <c:v>0.13898372916119511</c:v>
                </c:pt>
                <c:pt idx="23">
                  <c:v>0.13824585099863679</c:v>
                </c:pt>
                <c:pt idx="24">
                  <c:v>0.13669505621631087</c:v>
                </c:pt>
                <c:pt idx="25">
                  <c:v>0.13655748571142712</c:v>
                </c:pt>
                <c:pt idx="26">
                  <c:v>0.13312036705847527</c:v>
                </c:pt>
                <c:pt idx="27">
                  <c:v>0.1309742590377049</c:v>
                </c:pt>
                <c:pt idx="28">
                  <c:v>0.12922283754948999</c:v>
                </c:pt>
                <c:pt idx="29">
                  <c:v>0.12701505975800781</c:v>
                </c:pt>
                <c:pt idx="30">
                  <c:v>0.12718773511600084</c:v>
                </c:pt>
                <c:pt idx="31">
                  <c:v>0.12606534528904623</c:v>
                </c:pt>
                <c:pt idx="32">
                  <c:v>0.12526363826979292</c:v>
                </c:pt>
                <c:pt idx="33">
                  <c:v>0.12484428382895273</c:v>
                </c:pt>
                <c:pt idx="34">
                  <c:v>0.1244372633422549</c:v>
                </c:pt>
                <c:pt idx="35">
                  <c:v>0.1240795786721265</c:v>
                </c:pt>
                <c:pt idx="36">
                  <c:v>0.12530064013221998</c:v>
                </c:pt>
                <c:pt idx="37">
                  <c:v>0.1250292931410881</c:v>
                </c:pt>
                <c:pt idx="38">
                  <c:v>0.12357802625182304</c:v>
                </c:pt>
                <c:pt idx="39">
                  <c:v>0.12479338842975207</c:v>
                </c:pt>
                <c:pt idx="40">
                  <c:v>0.12551045211473019</c:v>
                </c:pt>
                <c:pt idx="41">
                  <c:v>0.12564414195430237</c:v>
                </c:pt>
                <c:pt idx="42">
                  <c:v>0.12683519688867281</c:v>
                </c:pt>
                <c:pt idx="43">
                  <c:v>0.12752795333009237</c:v>
                </c:pt>
                <c:pt idx="44">
                  <c:v>0.12784394749635392</c:v>
                </c:pt>
                <c:pt idx="45">
                  <c:v>0.12769810403500242</c:v>
                </c:pt>
                <c:pt idx="46">
                  <c:v>0.12865824015556637</c:v>
                </c:pt>
                <c:pt idx="47">
                  <c:v>0.12919299951385513</c:v>
                </c:pt>
                <c:pt idx="48">
                  <c:v>0.13028682547399126</c:v>
                </c:pt>
                <c:pt idx="49">
                  <c:v>0.13107681088964512</c:v>
                </c:pt>
                <c:pt idx="50">
                  <c:v>0.12963801444129353</c:v>
                </c:pt>
                <c:pt idx="51">
                  <c:v>0.13042442151419106</c:v>
                </c:pt>
                <c:pt idx="52">
                  <c:v>0.13057931987703453</c:v>
                </c:pt>
                <c:pt idx="53">
                  <c:v>0.1319495746252651</c:v>
                </c:pt>
                <c:pt idx="54">
                  <c:v>0.13441603317208017</c:v>
                </c:pt>
                <c:pt idx="55">
                  <c:v>0.13589352524843315</c:v>
                </c:pt>
                <c:pt idx="56">
                  <c:v>0.13763315301575196</c:v>
                </c:pt>
                <c:pt idx="57">
                  <c:v>0.13959917069799585</c:v>
                </c:pt>
                <c:pt idx="58">
                  <c:v>0.14275671424826633</c:v>
                </c:pt>
                <c:pt idx="59">
                  <c:v>0.14627171555894478</c:v>
                </c:pt>
                <c:pt idx="60">
                  <c:v>0.14753473297905298</c:v>
                </c:pt>
                <c:pt idx="61">
                  <c:v>0.1478802754807807</c:v>
                </c:pt>
                <c:pt idx="62">
                  <c:v>0.14873817410575985</c:v>
                </c:pt>
                <c:pt idx="63">
                  <c:v>0.15076376808140504</c:v>
                </c:pt>
                <c:pt idx="64">
                  <c:v>0.15259871791816601</c:v>
                </c:pt>
                <c:pt idx="65">
                  <c:v>0.15501751543025999</c:v>
                </c:pt>
                <c:pt idx="66">
                  <c:v>0.15691204156042227</c:v>
                </c:pt>
                <c:pt idx="67">
                  <c:v>0.15918785596835308</c:v>
                </c:pt>
                <c:pt idx="68">
                  <c:v>0.16005766985201247</c:v>
                </c:pt>
                <c:pt idx="69">
                  <c:v>0.16097514477039296</c:v>
                </c:pt>
                <c:pt idx="70">
                  <c:v>0.16273860305507232</c:v>
                </c:pt>
                <c:pt idx="71">
                  <c:v>0.16465695970259514</c:v>
                </c:pt>
                <c:pt idx="72">
                  <c:v>0.16643233324595477</c:v>
                </c:pt>
                <c:pt idx="73">
                  <c:v>0.16717107928413125</c:v>
                </c:pt>
                <c:pt idx="74">
                  <c:v>0.17101970783785717</c:v>
                </c:pt>
              </c:numCache>
            </c:numRef>
          </c:val>
          <c:smooth val="0"/>
          <c:extLst>
            <c:ext xmlns:c16="http://schemas.microsoft.com/office/drawing/2014/chart" uri="{C3380CC4-5D6E-409C-BE32-E72D297353CC}">
              <c16:uniqueId val="{00000001-8DFB-4DF3-8196-01C2C9EFA0E9}"/>
            </c:ext>
          </c:extLst>
        </c:ser>
        <c:dLbls>
          <c:showLegendKey val="0"/>
          <c:showVal val="0"/>
          <c:showCatName val="0"/>
          <c:showSerName val="0"/>
          <c:showPercent val="0"/>
          <c:showBubbleSize val="0"/>
        </c:dLbls>
        <c:smooth val="0"/>
        <c:axId val="530338984"/>
        <c:axId val="530335376"/>
      </c:lineChart>
      <c:dateAx>
        <c:axId val="530338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Offset val="100"/>
        <c:baseTimeUnit val="months"/>
      </c:dateAx>
      <c:valAx>
        <c:axId val="5303353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91330189973313425"/>
          <c:w val="0.45633002203178535"/>
          <c:h val="8.66979815071145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Median pay (£ per month)</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6788540728596615"/>
        </c:manualLayout>
      </c:layout>
      <c:barChart>
        <c:barDir val="col"/>
        <c:grouping val="clustered"/>
        <c:varyColors val="0"/>
        <c:ser>
          <c:idx val="0"/>
          <c:order val="0"/>
          <c:tx>
            <c:strRef>
              <c:f>'Median Pay LA'!$A$2</c:f>
              <c:strCache>
                <c:ptCount val="1"/>
                <c:pt idx="0">
                  <c:v>Ashford</c:v>
                </c:pt>
              </c:strCache>
            </c:strRef>
          </c:tx>
          <c:spPr>
            <a:solidFill>
              <a:srgbClr val="FD6E63"/>
            </a:solidFill>
            <a:ln>
              <a:noFill/>
            </a:ln>
            <a:effectLst/>
          </c:spPr>
          <c:invertIfNegative val="0"/>
          <c:cat>
            <c:strRef>
              <c:f>'Median Pay LA'!$B$1:$EC$1</c:f>
              <c:strCache>
                <c:ptCount val="131"/>
                <c:pt idx="0">
                  <c:v>July 2014</c:v>
                </c:pt>
                <c:pt idx="1">
                  <c:v>August 2014</c:v>
                </c:pt>
                <c:pt idx="2">
                  <c:v>September 2014</c:v>
                </c:pt>
                <c:pt idx="3">
                  <c:v>October 2014</c:v>
                </c:pt>
                <c:pt idx="4">
                  <c:v>November 2014</c:v>
                </c:pt>
                <c:pt idx="5">
                  <c:v>December 2014</c:v>
                </c:pt>
                <c:pt idx="6">
                  <c:v>January 2015</c:v>
                </c:pt>
                <c:pt idx="7">
                  <c:v>February 2015</c:v>
                </c:pt>
                <c:pt idx="8">
                  <c:v>March 2015</c:v>
                </c:pt>
                <c:pt idx="9">
                  <c:v>April 2015</c:v>
                </c:pt>
                <c:pt idx="10">
                  <c:v>May 2015</c:v>
                </c:pt>
                <c:pt idx="11">
                  <c:v>June 2015</c:v>
                </c:pt>
                <c:pt idx="12">
                  <c:v>July 2015</c:v>
                </c:pt>
                <c:pt idx="13">
                  <c:v>August 2015</c:v>
                </c:pt>
                <c:pt idx="14">
                  <c:v>September 2015</c:v>
                </c:pt>
                <c:pt idx="15">
                  <c:v>October 2015</c:v>
                </c:pt>
                <c:pt idx="16">
                  <c:v>November 2015</c:v>
                </c:pt>
                <c:pt idx="17">
                  <c:v>December 2015</c:v>
                </c:pt>
                <c:pt idx="18">
                  <c:v>January 2016</c:v>
                </c:pt>
                <c:pt idx="19">
                  <c:v>February 2016</c:v>
                </c:pt>
                <c:pt idx="20">
                  <c:v>March 2016</c:v>
                </c:pt>
                <c:pt idx="21">
                  <c:v>April 2016</c:v>
                </c:pt>
                <c:pt idx="22">
                  <c:v>May 2016</c:v>
                </c:pt>
                <c:pt idx="23">
                  <c:v>June 2016</c:v>
                </c:pt>
                <c:pt idx="24">
                  <c:v>July 2016</c:v>
                </c:pt>
                <c:pt idx="25">
                  <c:v>August 2016</c:v>
                </c:pt>
                <c:pt idx="26">
                  <c:v>September 2016</c:v>
                </c:pt>
                <c:pt idx="27">
                  <c:v>October 2016</c:v>
                </c:pt>
                <c:pt idx="28">
                  <c:v>November 2016</c:v>
                </c:pt>
                <c:pt idx="29">
                  <c:v>December 2016</c:v>
                </c:pt>
                <c:pt idx="30">
                  <c:v>January 2017</c:v>
                </c:pt>
                <c:pt idx="31">
                  <c:v>February 2017</c:v>
                </c:pt>
                <c:pt idx="32">
                  <c:v>March 2017</c:v>
                </c:pt>
                <c:pt idx="33">
                  <c:v>April 2017</c:v>
                </c:pt>
                <c:pt idx="34">
                  <c:v>May 2017</c:v>
                </c:pt>
                <c:pt idx="35">
                  <c:v>June 2017</c:v>
                </c:pt>
                <c:pt idx="36">
                  <c:v>July 2017</c:v>
                </c:pt>
                <c:pt idx="37">
                  <c:v>August 2017</c:v>
                </c:pt>
                <c:pt idx="38">
                  <c:v>September 2017</c:v>
                </c:pt>
                <c:pt idx="39">
                  <c:v>October 2017</c:v>
                </c:pt>
                <c:pt idx="40">
                  <c:v>November 2017</c:v>
                </c:pt>
                <c:pt idx="41">
                  <c:v>December 2017</c:v>
                </c:pt>
                <c:pt idx="42">
                  <c:v>January 2018</c:v>
                </c:pt>
                <c:pt idx="43">
                  <c:v>February 2018</c:v>
                </c:pt>
                <c:pt idx="44">
                  <c:v>March 2018</c:v>
                </c:pt>
                <c:pt idx="45">
                  <c:v>April 2018</c:v>
                </c:pt>
                <c:pt idx="46">
                  <c:v>May 2018</c:v>
                </c:pt>
                <c:pt idx="47">
                  <c:v>June 2018</c:v>
                </c:pt>
                <c:pt idx="48">
                  <c:v>July 2018</c:v>
                </c:pt>
                <c:pt idx="49">
                  <c:v>August 2018</c:v>
                </c:pt>
                <c:pt idx="50">
                  <c:v>September 2018</c:v>
                </c:pt>
                <c:pt idx="51">
                  <c:v>October 2018</c:v>
                </c:pt>
                <c:pt idx="52">
                  <c:v>November 2018</c:v>
                </c:pt>
                <c:pt idx="53">
                  <c:v>December 2018</c:v>
                </c:pt>
                <c:pt idx="54">
                  <c:v>January 2019</c:v>
                </c:pt>
                <c:pt idx="55">
                  <c:v>February 2019</c:v>
                </c:pt>
                <c:pt idx="56">
                  <c:v>March 2019</c:v>
                </c:pt>
                <c:pt idx="57">
                  <c:v>April 2019</c:v>
                </c:pt>
                <c:pt idx="58">
                  <c:v>May 2019</c:v>
                </c:pt>
                <c:pt idx="59">
                  <c:v>June 2019</c:v>
                </c:pt>
                <c:pt idx="60">
                  <c:v>July 2019</c:v>
                </c:pt>
                <c:pt idx="61">
                  <c:v>August 2019</c:v>
                </c:pt>
                <c:pt idx="62">
                  <c:v>September 2019</c:v>
                </c:pt>
                <c:pt idx="63">
                  <c:v>October 2019</c:v>
                </c:pt>
                <c:pt idx="64">
                  <c:v>November 2019</c:v>
                </c:pt>
                <c:pt idx="65">
                  <c:v>December 2019</c:v>
                </c:pt>
                <c:pt idx="66">
                  <c:v>January 2020</c:v>
                </c:pt>
                <c:pt idx="67">
                  <c:v>February 2020</c:v>
                </c:pt>
                <c:pt idx="68">
                  <c:v>March 2020</c:v>
                </c:pt>
                <c:pt idx="69">
                  <c:v>April 2020</c:v>
                </c:pt>
                <c:pt idx="70">
                  <c:v>May 2020</c:v>
                </c:pt>
                <c:pt idx="71">
                  <c:v>June 2020</c:v>
                </c:pt>
                <c:pt idx="72">
                  <c:v>July 2020</c:v>
                </c:pt>
                <c:pt idx="73">
                  <c:v>August 2020</c:v>
                </c:pt>
                <c:pt idx="74">
                  <c:v>September 2020</c:v>
                </c:pt>
                <c:pt idx="75">
                  <c:v>October 2020</c:v>
                </c:pt>
                <c:pt idx="76">
                  <c:v>November 2020</c:v>
                </c:pt>
                <c:pt idx="77">
                  <c:v>December 2020</c:v>
                </c:pt>
                <c:pt idx="78">
                  <c:v>January 2021</c:v>
                </c:pt>
                <c:pt idx="79">
                  <c:v>February 2021</c:v>
                </c:pt>
                <c:pt idx="80">
                  <c:v>March 2021</c:v>
                </c:pt>
                <c:pt idx="81">
                  <c:v>April 2021</c:v>
                </c:pt>
                <c:pt idx="82">
                  <c:v>May 2021</c:v>
                </c:pt>
                <c:pt idx="83">
                  <c:v>June 2021</c:v>
                </c:pt>
                <c:pt idx="84">
                  <c:v>July 2021</c:v>
                </c:pt>
                <c:pt idx="85">
                  <c:v>August 2021</c:v>
                </c:pt>
                <c:pt idx="86">
                  <c:v>September 2021</c:v>
                </c:pt>
                <c:pt idx="87">
                  <c:v>October 2021</c:v>
                </c:pt>
                <c:pt idx="88">
                  <c:v>November 2021</c:v>
                </c:pt>
                <c:pt idx="89">
                  <c:v>December 2021</c:v>
                </c:pt>
                <c:pt idx="90">
                  <c:v>January 2022</c:v>
                </c:pt>
                <c:pt idx="91">
                  <c:v>February 2022</c:v>
                </c:pt>
                <c:pt idx="92">
                  <c:v>March 2022</c:v>
                </c:pt>
                <c:pt idx="93">
                  <c:v>April 2022</c:v>
                </c:pt>
                <c:pt idx="94">
                  <c:v>May 2022</c:v>
                </c:pt>
                <c:pt idx="95">
                  <c:v>June 2022</c:v>
                </c:pt>
                <c:pt idx="96">
                  <c:v>July 2022</c:v>
                </c:pt>
                <c:pt idx="97">
                  <c:v>August 2022</c:v>
                </c:pt>
                <c:pt idx="98">
                  <c:v>September 2022</c:v>
                </c:pt>
                <c:pt idx="99">
                  <c:v>October 2022</c:v>
                </c:pt>
                <c:pt idx="100">
                  <c:v>November 2022</c:v>
                </c:pt>
                <c:pt idx="101">
                  <c:v>December 2022</c:v>
                </c:pt>
                <c:pt idx="102">
                  <c:v>January 2023</c:v>
                </c:pt>
                <c:pt idx="103">
                  <c:v>February 2023</c:v>
                </c:pt>
                <c:pt idx="104">
                  <c:v>March 2023</c:v>
                </c:pt>
                <c:pt idx="105">
                  <c:v>April 2023</c:v>
                </c:pt>
                <c:pt idx="106">
                  <c:v>May 2023</c:v>
                </c:pt>
                <c:pt idx="107">
                  <c:v>June 2023</c:v>
                </c:pt>
                <c:pt idx="108">
                  <c:v>July 2023</c:v>
                </c:pt>
                <c:pt idx="109">
                  <c:v>August 2023</c:v>
                </c:pt>
                <c:pt idx="110">
                  <c:v>September 2023</c:v>
                </c:pt>
                <c:pt idx="111">
                  <c:v>October 2023</c:v>
                </c:pt>
                <c:pt idx="112">
                  <c:v>November 2023</c:v>
                </c:pt>
                <c:pt idx="113">
                  <c:v>December 2023</c:v>
                </c:pt>
                <c:pt idx="114">
                  <c:v>January 2024</c:v>
                </c:pt>
                <c:pt idx="115">
                  <c:v>February 2024</c:v>
                </c:pt>
                <c:pt idx="116">
                  <c:v>March 2024</c:v>
                </c:pt>
                <c:pt idx="117">
                  <c:v>April 2024</c:v>
                </c:pt>
                <c:pt idx="118">
                  <c:v>May 2024</c:v>
                </c:pt>
                <c:pt idx="119">
                  <c:v>June 2024</c:v>
                </c:pt>
                <c:pt idx="120">
                  <c:v>July 2024</c:v>
                </c:pt>
                <c:pt idx="121">
                  <c:v>August 2024</c:v>
                </c:pt>
                <c:pt idx="122">
                  <c:v>September 2024</c:v>
                </c:pt>
                <c:pt idx="123">
                  <c:v>October 2024</c:v>
                </c:pt>
                <c:pt idx="124">
                  <c:v>November 2024</c:v>
                </c:pt>
                <c:pt idx="125">
                  <c:v>December 2024</c:v>
                </c:pt>
                <c:pt idx="126">
                  <c:v>January 2025</c:v>
                </c:pt>
                <c:pt idx="127">
                  <c:v>February 2025</c:v>
                </c:pt>
                <c:pt idx="128">
                  <c:v>March 2025</c:v>
                </c:pt>
                <c:pt idx="129">
                  <c:v>April 2025</c:v>
                </c:pt>
                <c:pt idx="130">
                  <c:v>May 2025</c:v>
                </c:pt>
              </c:strCache>
            </c:strRef>
          </c:cat>
          <c:val>
            <c:numRef>
              <c:f>'Median Pay LA'!$B$2:$EC$2</c:f>
              <c:numCache>
                <c:formatCode>General</c:formatCode>
                <c:ptCount val="132"/>
                <c:pt idx="0">
                  <c:v>1564</c:v>
                </c:pt>
                <c:pt idx="1">
                  <c:v>1565</c:v>
                </c:pt>
                <c:pt idx="2">
                  <c:v>1562</c:v>
                </c:pt>
                <c:pt idx="3">
                  <c:v>1561</c:v>
                </c:pt>
                <c:pt idx="4">
                  <c:v>1566</c:v>
                </c:pt>
                <c:pt idx="5">
                  <c:v>1567</c:v>
                </c:pt>
                <c:pt idx="6">
                  <c:v>1575</c:v>
                </c:pt>
                <c:pt idx="7">
                  <c:v>1577</c:v>
                </c:pt>
                <c:pt idx="8">
                  <c:v>1591</c:v>
                </c:pt>
                <c:pt idx="9">
                  <c:v>1583</c:v>
                </c:pt>
                <c:pt idx="10">
                  <c:v>1579</c:v>
                </c:pt>
                <c:pt idx="11">
                  <c:v>1575</c:v>
                </c:pt>
                <c:pt idx="12">
                  <c:v>1576</c:v>
                </c:pt>
                <c:pt idx="13">
                  <c:v>1575</c:v>
                </c:pt>
                <c:pt idx="14">
                  <c:v>1575</c:v>
                </c:pt>
                <c:pt idx="15">
                  <c:v>1597</c:v>
                </c:pt>
                <c:pt idx="16">
                  <c:v>1606</c:v>
                </c:pt>
                <c:pt idx="17">
                  <c:v>1578</c:v>
                </c:pt>
                <c:pt idx="18">
                  <c:v>1620</c:v>
                </c:pt>
                <c:pt idx="19">
                  <c:v>1617</c:v>
                </c:pt>
                <c:pt idx="20">
                  <c:v>1625</c:v>
                </c:pt>
                <c:pt idx="21">
                  <c:v>1615</c:v>
                </c:pt>
                <c:pt idx="22">
                  <c:v>1613</c:v>
                </c:pt>
                <c:pt idx="23">
                  <c:v>1611</c:v>
                </c:pt>
                <c:pt idx="24">
                  <c:v>1631</c:v>
                </c:pt>
                <c:pt idx="25">
                  <c:v>1630</c:v>
                </c:pt>
                <c:pt idx="26">
                  <c:v>1638</c:v>
                </c:pt>
                <c:pt idx="27">
                  <c:v>1636</c:v>
                </c:pt>
                <c:pt idx="28">
                  <c:v>1635</c:v>
                </c:pt>
                <c:pt idx="29">
                  <c:v>1644</c:v>
                </c:pt>
                <c:pt idx="30">
                  <c:v>1641</c:v>
                </c:pt>
                <c:pt idx="31">
                  <c:v>1653</c:v>
                </c:pt>
                <c:pt idx="32">
                  <c:v>1662</c:v>
                </c:pt>
                <c:pt idx="33">
                  <c:v>1669</c:v>
                </c:pt>
                <c:pt idx="34">
                  <c:v>1671</c:v>
                </c:pt>
                <c:pt idx="35">
                  <c:v>1672</c:v>
                </c:pt>
                <c:pt idx="36">
                  <c:v>1674</c:v>
                </c:pt>
                <c:pt idx="37">
                  <c:v>1680</c:v>
                </c:pt>
                <c:pt idx="38">
                  <c:v>1684</c:v>
                </c:pt>
                <c:pt idx="39">
                  <c:v>1690</c:v>
                </c:pt>
                <c:pt idx="40">
                  <c:v>1694</c:v>
                </c:pt>
                <c:pt idx="41">
                  <c:v>1699</c:v>
                </c:pt>
                <c:pt idx="42">
                  <c:v>1705</c:v>
                </c:pt>
                <c:pt idx="43">
                  <c:v>1707</c:v>
                </c:pt>
                <c:pt idx="44">
                  <c:v>1707</c:v>
                </c:pt>
                <c:pt idx="45">
                  <c:v>1718</c:v>
                </c:pt>
                <c:pt idx="46">
                  <c:v>1733</c:v>
                </c:pt>
                <c:pt idx="47">
                  <c:v>1743</c:v>
                </c:pt>
                <c:pt idx="48">
                  <c:v>1738</c:v>
                </c:pt>
                <c:pt idx="49">
                  <c:v>1747</c:v>
                </c:pt>
                <c:pt idx="50">
                  <c:v>1734</c:v>
                </c:pt>
                <c:pt idx="51">
                  <c:v>1741</c:v>
                </c:pt>
                <c:pt idx="52">
                  <c:v>1753</c:v>
                </c:pt>
                <c:pt idx="53">
                  <c:v>1743</c:v>
                </c:pt>
                <c:pt idx="54">
                  <c:v>1751</c:v>
                </c:pt>
                <c:pt idx="55">
                  <c:v>1762</c:v>
                </c:pt>
                <c:pt idx="56">
                  <c:v>1774</c:v>
                </c:pt>
                <c:pt idx="57">
                  <c:v>1783</c:v>
                </c:pt>
                <c:pt idx="58">
                  <c:v>1793</c:v>
                </c:pt>
                <c:pt idx="59">
                  <c:v>1787</c:v>
                </c:pt>
                <c:pt idx="60">
                  <c:v>1792</c:v>
                </c:pt>
                <c:pt idx="61">
                  <c:v>1790</c:v>
                </c:pt>
                <c:pt idx="62">
                  <c:v>1792</c:v>
                </c:pt>
                <c:pt idx="63">
                  <c:v>1792</c:v>
                </c:pt>
                <c:pt idx="64">
                  <c:v>1799</c:v>
                </c:pt>
                <c:pt idx="65">
                  <c:v>1803</c:v>
                </c:pt>
                <c:pt idx="66">
                  <c:v>1827</c:v>
                </c:pt>
                <c:pt idx="67">
                  <c:v>1826</c:v>
                </c:pt>
                <c:pt idx="68">
                  <c:v>1817</c:v>
                </c:pt>
                <c:pt idx="69">
                  <c:v>1759</c:v>
                </c:pt>
                <c:pt idx="70">
                  <c:v>1772</c:v>
                </c:pt>
                <c:pt idx="71">
                  <c:v>1798</c:v>
                </c:pt>
                <c:pt idx="72">
                  <c:v>1835</c:v>
                </c:pt>
                <c:pt idx="73">
                  <c:v>1866</c:v>
                </c:pt>
                <c:pt idx="74">
                  <c:v>1880</c:v>
                </c:pt>
                <c:pt idx="75">
                  <c:v>1894</c:v>
                </c:pt>
                <c:pt idx="76">
                  <c:v>1895</c:v>
                </c:pt>
                <c:pt idx="77">
                  <c:v>1918</c:v>
                </c:pt>
                <c:pt idx="78">
                  <c:v>1918</c:v>
                </c:pt>
                <c:pt idx="79">
                  <c:v>1932</c:v>
                </c:pt>
                <c:pt idx="80">
                  <c:v>1953</c:v>
                </c:pt>
                <c:pt idx="81">
                  <c:v>1959</c:v>
                </c:pt>
                <c:pt idx="82">
                  <c:v>1961</c:v>
                </c:pt>
                <c:pt idx="83">
                  <c:v>1973</c:v>
                </c:pt>
                <c:pt idx="84">
                  <c:v>1972</c:v>
                </c:pt>
                <c:pt idx="85">
                  <c:v>1972</c:v>
                </c:pt>
                <c:pt idx="86">
                  <c:v>2003</c:v>
                </c:pt>
                <c:pt idx="87">
                  <c:v>2022</c:v>
                </c:pt>
                <c:pt idx="88">
                  <c:v>2042</c:v>
                </c:pt>
                <c:pt idx="89">
                  <c:v>2075</c:v>
                </c:pt>
                <c:pt idx="90">
                  <c:v>2060</c:v>
                </c:pt>
                <c:pt idx="91">
                  <c:v>2065</c:v>
                </c:pt>
                <c:pt idx="92">
                  <c:v>2082</c:v>
                </c:pt>
                <c:pt idx="93">
                  <c:v>2091</c:v>
                </c:pt>
                <c:pt idx="94">
                  <c:v>2095</c:v>
                </c:pt>
                <c:pt idx="95">
                  <c:v>2107</c:v>
                </c:pt>
                <c:pt idx="96">
                  <c:v>2115</c:v>
                </c:pt>
                <c:pt idx="97">
                  <c:v>2128</c:v>
                </c:pt>
                <c:pt idx="98">
                  <c:v>2161</c:v>
                </c:pt>
                <c:pt idx="99">
                  <c:v>2165</c:v>
                </c:pt>
                <c:pt idx="100">
                  <c:v>2175</c:v>
                </c:pt>
                <c:pt idx="101">
                  <c:v>2191</c:v>
                </c:pt>
                <c:pt idx="102">
                  <c:v>2202</c:v>
                </c:pt>
                <c:pt idx="103">
                  <c:v>2214</c:v>
                </c:pt>
                <c:pt idx="104">
                  <c:v>2229</c:v>
                </c:pt>
                <c:pt idx="105">
                  <c:v>2221</c:v>
                </c:pt>
                <c:pt idx="106">
                  <c:v>2271</c:v>
                </c:pt>
                <c:pt idx="107">
                  <c:v>2324</c:v>
                </c:pt>
                <c:pt idx="108">
                  <c:v>2276</c:v>
                </c:pt>
                <c:pt idx="109">
                  <c:v>2287</c:v>
                </c:pt>
                <c:pt idx="110">
                  <c:v>2278</c:v>
                </c:pt>
                <c:pt idx="111">
                  <c:v>2278</c:v>
                </c:pt>
                <c:pt idx="112">
                  <c:v>2305</c:v>
                </c:pt>
                <c:pt idx="113">
                  <c:v>2319</c:v>
                </c:pt>
                <c:pt idx="114">
                  <c:v>2340</c:v>
                </c:pt>
                <c:pt idx="115">
                  <c:v>2357</c:v>
                </c:pt>
                <c:pt idx="116">
                  <c:v>2361</c:v>
                </c:pt>
                <c:pt idx="117">
                  <c:v>2364</c:v>
                </c:pt>
                <c:pt idx="118">
                  <c:v>2377</c:v>
                </c:pt>
                <c:pt idx="119">
                  <c:v>2377</c:v>
                </c:pt>
                <c:pt idx="120">
                  <c:v>2399</c:v>
                </c:pt>
                <c:pt idx="121">
                  <c:v>2410</c:v>
                </c:pt>
                <c:pt idx="122">
                  <c:v>2416</c:v>
                </c:pt>
                <c:pt idx="123">
                  <c:v>2461</c:v>
                </c:pt>
                <c:pt idx="124">
                  <c:v>2440</c:v>
                </c:pt>
                <c:pt idx="125">
                  <c:v>2450</c:v>
                </c:pt>
                <c:pt idx="126">
                  <c:v>2460</c:v>
                </c:pt>
                <c:pt idx="127">
                  <c:v>2463</c:v>
                </c:pt>
                <c:pt idx="128">
                  <c:v>2478</c:v>
                </c:pt>
                <c:pt idx="129">
                  <c:v>2510</c:v>
                </c:pt>
                <c:pt idx="130">
                  <c:v>2528</c:v>
                </c:pt>
              </c:numCache>
            </c:numRef>
          </c:val>
          <c:extLst>
            <c:ext xmlns:c16="http://schemas.microsoft.com/office/drawing/2014/chart" uri="{C3380CC4-5D6E-409C-BE32-E72D297353CC}">
              <c16:uniqueId val="{00000000-F2FE-4BD8-829D-2DCA92014DF4}"/>
            </c:ext>
          </c:extLst>
        </c:ser>
        <c:dLbls>
          <c:showLegendKey val="0"/>
          <c:showVal val="0"/>
          <c:showCatName val="0"/>
          <c:showSerName val="0"/>
          <c:showPercent val="0"/>
          <c:showBubbleSize val="0"/>
        </c:dLbls>
        <c:gapWidth val="50"/>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max val="300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Payrolled employees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4602740959872365"/>
        </c:manualLayout>
      </c:layout>
      <c:barChart>
        <c:barDir val="col"/>
        <c:grouping val="clustered"/>
        <c:varyColors val="0"/>
        <c:ser>
          <c:idx val="0"/>
          <c:order val="0"/>
          <c:spPr>
            <a:solidFill>
              <a:srgbClr val="FD6E63"/>
            </a:solidFill>
            <a:ln>
              <a:noFill/>
            </a:ln>
            <a:effectLst/>
          </c:spPr>
          <c:invertIfNegative val="0"/>
          <c:cat>
            <c:strRef>
              <c:f>'Payrolled emp'!$B$1:$BP$1</c:f>
              <c:strCache>
                <c:ptCount val="66"/>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pt idx="19">
                  <c:v>August 2021</c:v>
                </c:pt>
                <c:pt idx="20">
                  <c:v>September 2021</c:v>
                </c:pt>
                <c:pt idx="21">
                  <c:v>October 2021</c:v>
                </c:pt>
                <c:pt idx="22">
                  <c:v>November 2021</c:v>
                </c:pt>
                <c:pt idx="23">
                  <c:v>December 2021</c:v>
                </c:pt>
                <c:pt idx="24">
                  <c:v>January 2022</c:v>
                </c:pt>
                <c:pt idx="25">
                  <c:v>February 2022</c:v>
                </c:pt>
                <c:pt idx="26">
                  <c:v>March 2022</c:v>
                </c:pt>
                <c:pt idx="27">
                  <c:v>April 2022</c:v>
                </c:pt>
                <c:pt idx="28">
                  <c:v>May 2022</c:v>
                </c:pt>
                <c:pt idx="29">
                  <c:v>June 2022</c:v>
                </c:pt>
                <c:pt idx="30">
                  <c:v>July 2022</c:v>
                </c:pt>
                <c:pt idx="31">
                  <c:v>August 2022</c:v>
                </c:pt>
                <c:pt idx="32">
                  <c:v>September 2022</c:v>
                </c:pt>
                <c:pt idx="33">
                  <c:v>October 2022</c:v>
                </c:pt>
                <c:pt idx="34">
                  <c:v>November 2022</c:v>
                </c:pt>
                <c:pt idx="35">
                  <c:v>December 2022</c:v>
                </c:pt>
                <c:pt idx="36">
                  <c:v>January 2023</c:v>
                </c:pt>
                <c:pt idx="37">
                  <c:v>February 2023</c:v>
                </c:pt>
                <c:pt idx="38">
                  <c:v>March 2023</c:v>
                </c:pt>
                <c:pt idx="39">
                  <c:v>April 2023</c:v>
                </c:pt>
                <c:pt idx="40">
                  <c:v>May 2023</c:v>
                </c:pt>
                <c:pt idx="41">
                  <c:v>June 2023</c:v>
                </c:pt>
                <c:pt idx="42">
                  <c:v>July 2023</c:v>
                </c:pt>
                <c:pt idx="43">
                  <c:v>August 2023</c:v>
                </c:pt>
                <c:pt idx="44">
                  <c:v>September 2023</c:v>
                </c:pt>
                <c:pt idx="45">
                  <c:v>October 2023</c:v>
                </c:pt>
                <c:pt idx="46">
                  <c:v>November 2023</c:v>
                </c:pt>
                <c:pt idx="47">
                  <c:v>December 2023</c:v>
                </c:pt>
                <c:pt idx="48">
                  <c:v>January 2024</c:v>
                </c:pt>
                <c:pt idx="49">
                  <c:v>February 2024</c:v>
                </c:pt>
                <c:pt idx="50">
                  <c:v>March 2024</c:v>
                </c:pt>
                <c:pt idx="51">
                  <c:v>April 2024</c:v>
                </c:pt>
                <c:pt idx="52">
                  <c:v>May 2024</c:v>
                </c:pt>
                <c:pt idx="53">
                  <c:v>June 2024</c:v>
                </c:pt>
                <c:pt idx="54">
                  <c:v>July 2024</c:v>
                </c:pt>
                <c:pt idx="55">
                  <c:v>August 2024</c:v>
                </c:pt>
                <c:pt idx="56">
                  <c:v>September 2024</c:v>
                </c:pt>
                <c:pt idx="57">
                  <c:v>October 2024</c:v>
                </c:pt>
                <c:pt idx="58">
                  <c:v>November 2024</c:v>
                </c:pt>
                <c:pt idx="59">
                  <c:v>December 2024</c:v>
                </c:pt>
                <c:pt idx="60">
                  <c:v>January 2025</c:v>
                </c:pt>
                <c:pt idx="61">
                  <c:v>February 2025</c:v>
                </c:pt>
                <c:pt idx="62">
                  <c:v>March 2025</c:v>
                </c:pt>
                <c:pt idx="63">
                  <c:v>April 2025</c:v>
                </c:pt>
                <c:pt idx="64">
                  <c:v>May 2025</c:v>
                </c:pt>
                <c:pt idx="65">
                  <c:v>June 2025</c:v>
                </c:pt>
              </c:strCache>
            </c:strRef>
          </c:cat>
          <c:val>
            <c:numRef>
              <c:f>'Payrolled emp'!$B$2:$BP$2</c:f>
              <c:numCache>
                <c:formatCode>#,##0</c:formatCode>
                <c:ptCount val="67"/>
                <c:pt idx="0">
                  <c:v>123163</c:v>
                </c:pt>
                <c:pt idx="1">
                  <c:v>123319</c:v>
                </c:pt>
                <c:pt idx="2">
                  <c:v>123138</c:v>
                </c:pt>
                <c:pt idx="3">
                  <c:v>121477</c:v>
                </c:pt>
                <c:pt idx="4">
                  <c:v>120813</c:v>
                </c:pt>
                <c:pt idx="5">
                  <c:v>120733</c:v>
                </c:pt>
                <c:pt idx="6">
                  <c:v>120295</c:v>
                </c:pt>
                <c:pt idx="7">
                  <c:v>120291</c:v>
                </c:pt>
                <c:pt idx="8">
                  <c:v>120212</c:v>
                </c:pt>
                <c:pt idx="9">
                  <c:v>120215</c:v>
                </c:pt>
                <c:pt idx="10">
                  <c:v>119678</c:v>
                </c:pt>
                <c:pt idx="11">
                  <c:v>119830</c:v>
                </c:pt>
                <c:pt idx="12">
                  <c:v>119974</c:v>
                </c:pt>
                <c:pt idx="13">
                  <c:v>119957</c:v>
                </c:pt>
                <c:pt idx="14">
                  <c:v>119928</c:v>
                </c:pt>
                <c:pt idx="15">
                  <c:v>120500</c:v>
                </c:pt>
                <c:pt idx="16">
                  <c:v>120968</c:v>
                </c:pt>
                <c:pt idx="17">
                  <c:v>121573</c:v>
                </c:pt>
                <c:pt idx="18">
                  <c:v>121914</c:v>
                </c:pt>
                <c:pt idx="19">
                  <c:v>122481</c:v>
                </c:pt>
                <c:pt idx="20">
                  <c:v>122837</c:v>
                </c:pt>
                <c:pt idx="21">
                  <c:v>123120</c:v>
                </c:pt>
                <c:pt idx="22">
                  <c:v>123586</c:v>
                </c:pt>
                <c:pt idx="23">
                  <c:v>123965</c:v>
                </c:pt>
                <c:pt idx="24">
                  <c:v>124190</c:v>
                </c:pt>
                <c:pt idx="25">
                  <c:v>124842</c:v>
                </c:pt>
                <c:pt idx="26">
                  <c:v>125169</c:v>
                </c:pt>
                <c:pt idx="27">
                  <c:v>125210</c:v>
                </c:pt>
                <c:pt idx="28">
                  <c:v>125447</c:v>
                </c:pt>
                <c:pt idx="29">
                  <c:v>125637</c:v>
                </c:pt>
                <c:pt idx="30">
                  <c:v>126002</c:v>
                </c:pt>
                <c:pt idx="31">
                  <c:v>126230</c:v>
                </c:pt>
                <c:pt idx="32">
                  <c:v>126695</c:v>
                </c:pt>
                <c:pt idx="33">
                  <c:v>126826</c:v>
                </c:pt>
                <c:pt idx="34">
                  <c:v>127079</c:v>
                </c:pt>
                <c:pt idx="35">
                  <c:v>127283</c:v>
                </c:pt>
                <c:pt idx="36">
                  <c:v>127388</c:v>
                </c:pt>
                <c:pt idx="37">
                  <c:v>127776</c:v>
                </c:pt>
                <c:pt idx="38">
                  <c:v>128197</c:v>
                </c:pt>
                <c:pt idx="39">
                  <c:v>128382</c:v>
                </c:pt>
                <c:pt idx="40">
                  <c:v>128514</c:v>
                </c:pt>
                <c:pt idx="41">
                  <c:v>128952</c:v>
                </c:pt>
                <c:pt idx="42">
                  <c:v>129161</c:v>
                </c:pt>
                <c:pt idx="43">
                  <c:v>129310</c:v>
                </c:pt>
                <c:pt idx="44">
                  <c:v>129571</c:v>
                </c:pt>
                <c:pt idx="45">
                  <c:v>129978</c:v>
                </c:pt>
                <c:pt idx="46">
                  <c:v>130097</c:v>
                </c:pt>
                <c:pt idx="47">
                  <c:v>130211</c:v>
                </c:pt>
                <c:pt idx="48">
                  <c:v>130468</c:v>
                </c:pt>
                <c:pt idx="49">
                  <c:v>130556</c:v>
                </c:pt>
                <c:pt idx="50">
                  <c:v>130535</c:v>
                </c:pt>
                <c:pt idx="51">
                  <c:v>131028</c:v>
                </c:pt>
                <c:pt idx="52">
                  <c:v>131192</c:v>
                </c:pt>
                <c:pt idx="53">
                  <c:v>131266</c:v>
                </c:pt>
                <c:pt idx="54">
                  <c:v>131337</c:v>
                </c:pt>
                <c:pt idx="55">
                  <c:v>131323</c:v>
                </c:pt>
                <c:pt idx="56">
                  <c:v>131388</c:v>
                </c:pt>
                <c:pt idx="57">
                  <c:v>131404</c:v>
                </c:pt>
                <c:pt idx="58">
                  <c:v>131511</c:v>
                </c:pt>
                <c:pt idx="59">
                  <c:v>131597</c:v>
                </c:pt>
                <c:pt idx="60">
                  <c:v>131470</c:v>
                </c:pt>
                <c:pt idx="61">
                  <c:v>131411</c:v>
                </c:pt>
                <c:pt idx="62">
                  <c:v>131327</c:v>
                </c:pt>
                <c:pt idx="63">
                  <c:v>131350</c:v>
                </c:pt>
                <c:pt idx="64">
                  <c:v>131315</c:v>
                </c:pt>
                <c:pt idx="65">
                  <c:v>131178</c:v>
                </c:pt>
              </c:numCache>
            </c:numRef>
          </c:val>
          <c:extLst>
            <c:ext xmlns:c16="http://schemas.microsoft.com/office/drawing/2014/chart" uri="{C3380CC4-5D6E-409C-BE32-E72D297353CC}">
              <c16:uniqueId val="{00000000-0413-4A12-9A0E-9FA9369B3325}"/>
            </c:ext>
          </c:extLst>
        </c:ser>
        <c:dLbls>
          <c:showLegendKey val="0"/>
          <c:showVal val="0"/>
          <c:showCatName val="0"/>
          <c:showSerName val="0"/>
          <c:showPercent val="0"/>
          <c:showBubbleSize val="0"/>
        </c:dLbls>
        <c:gapWidth val="219"/>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Median pay (£ per month)</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4602740959872365"/>
        </c:manualLayout>
      </c:layout>
      <c:barChart>
        <c:barDir val="col"/>
        <c:grouping val="clustered"/>
        <c:varyColors val="0"/>
        <c:ser>
          <c:idx val="1"/>
          <c:order val="0"/>
          <c:spPr>
            <a:solidFill>
              <a:srgbClr val="FD6E63"/>
            </a:solidFill>
            <a:ln>
              <a:noFill/>
            </a:ln>
            <a:effectLst/>
          </c:spPr>
          <c:invertIfNegative val="0"/>
          <c:cat>
            <c:strRef>
              <c:f>'Median pay NUTS3'!$B$1:$BP$1</c:f>
              <c:strCache>
                <c:ptCount val="66"/>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pt idx="19">
                  <c:v>August 2021</c:v>
                </c:pt>
                <c:pt idx="20">
                  <c:v>September 2021</c:v>
                </c:pt>
                <c:pt idx="21">
                  <c:v>October 2021</c:v>
                </c:pt>
                <c:pt idx="22">
                  <c:v>November 2021</c:v>
                </c:pt>
                <c:pt idx="23">
                  <c:v>December 2021</c:v>
                </c:pt>
                <c:pt idx="24">
                  <c:v>January 2022</c:v>
                </c:pt>
                <c:pt idx="25">
                  <c:v>February 2022</c:v>
                </c:pt>
                <c:pt idx="26">
                  <c:v>March 2022</c:v>
                </c:pt>
                <c:pt idx="27">
                  <c:v>April 2022</c:v>
                </c:pt>
                <c:pt idx="28">
                  <c:v>May 2022</c:v>
                </c:pt>
                <c:pt idx="29">
                  <c:v>June 2022</c:v>
                </c:pt>
                <c:pt idx="30">
                  <c:v>July 2022</c:v>
                </c:pt>
                <c:pt idx="31">
                  <c:v>August 2022</c:v>
                </c:pt>
                <c:pt idx="32">
                  <c:v>September 2022</c:v>
                </c:pt>
                <c:pt idx="33">
                  <c:v>October 2022</c:v>
                </c:pt>
                <c:pt idx="34">
                  <c:v>November 2022</c:v>
                </c:pt>
                <c:pt idx="35">
                  <c:v>December 2022</c:v>
                </c:pt>
                <c:pt idx="36">
                  <c:v>January 2023</c:v>
                </c:pt>
                <c:pt idx="37">
                  <c:v>February 2023</c:v>
                </c:pt>
                <c:pt idx="38">
                  <c:v>March 2023</c:v>
                </c:pt>
                <c:pt idx="39">
                  <c:v>April 2023</c:v>
                </c:pt>
                <c:pt idx="40">
                  <c:v>May 2023</c:v>
                </c:pt>
                <c:pt idx="41">
                  <c:v>June 2023</c:v>
                </c:pt>
                <c:pt idx="42">
                  <c:v>July 2023</c:v>
                </c:pt>
                <c:pt idx="43">
                  <c:v>August 2023</c:v>
                </c:pt>
                <c:pt idx="44">
                  <c:v>September 2023</c:v>
                </c:pt>
                <c:pt idx="45">
                  <c:v>October 2023</c:v>
                </c:pt>
                <c:pt idx="46">
                  <c:v>November 2023</c:v>
                </c:pt>
                <c:pt idx="47">
                  <c:v>December 2023</c:v>
                </c:pt>
                <c:pt idx="48">
                  <c:v>January 2024</c:v>
                </c:pt>
                <c:pt idx="49">
                  <c:v>February 2024</c:v>
                </c:pt>
                <c:pt idx="50">
                  <c:v>March 2024</c:v>
                </c:pt>
                <c:pt idx="51">
                  <c:v>April 2024</c:v>
                </c:pt>
                <c:pt idx="52">
                  <c:v>May 2024</c:v>
                </c:pt>
                <c:pt idx="53">
                  <c:v>June 2024</c:v>
                </c:pt>
                <c:pt idx="54">
                  <c:v>July 2024</c:v>
                </c:pt>
                <c:pt idx="55">
                  <c:v>August 2024</c:v>
                </c:pt>
                <c:pt idx="56">
                  <c:v>September 2024</c:v>
                </c:pt>
                <c:pt idx="57">
                  <c:v>October 2024</c:v>
                </c:pt>
                <c:pt idx="58">
                  <c:v>November 2024</c:v>
                </c:pt>
                <c:pt idx="59">
                  <c:v>December 2024</c:v>
                </c:pt>
                <c:pt idx="60">
                  <c:v>January 2025</c:v>
                </c:pt>
                <c:pt idx="61">
                  <c:v>February 2025</c:v>
                </c:pt>
                <c:pt idx="62">
                  <c:v>March 2025</c:v>
                </c:pt>
                <c:pt idx="63">
                  <c:v>April 2025</c:v>
                </c:pt>
                <c:pt idx="64">
                  <c:v>May 2025</c:v>
                </c:pt>
                <c:pt idx="65">
                  <c:v>June 2025</c:v>
                </c:pt>
              </c:strCache>
            </c:strRef>
          </c:cat>
          <c:val>
            <c:numRef>
              <c:f>'Median pay NUTS3'!$B$2:$BP$2</c:f>
              <c:numCache>
                <c:formatCode>#,##0</c:formatCode>
                <c:ptCount val="67"/>
                <c:pt idx="0">
                  <c:v>1913</c:v>
                </c:pt>
                <c:pt idx="1">
                  <c:v>1926</c:v>
                </c:pt>
                <c:pt idx="2">
                  <c:v>1917</c:v>
                </c:pt>
                <c:pt idx="3">
                  <c:v>1857</c:v>
                </c:pt>
                <c:pt idx="4">
                  <c:v>1866</c:v>
                </c:pt>
                <c:pt idx="5">
                  <c:v>1898</c:v>
                </c:pt>
                <c:pt idx="6">
                  <c:v>1924</c:v>
                </c:pt>
                <c:pt idx="7">
                  <c:v>1947</c:v>
                </c:pt>
                <c:pt idx="8">
                  <c:v>1961</c:v>
                </c:pt>
                <c:pt idx="9">
                  <c:v>1968</c:v>
                </c:pt>
                <c:pt idx="10">
                  <c:v>1974</c:v>
                </c:pt>
                <c:pt idx="11">
                  <c:v>1987</c:v>
                </c:pt>
                <c:pt idx="12">
                  <c:v>1982</c:v>
                </c:pt>
                <c:pt idx="13">
                  <c:v>2005</c:v>
                </c:pt>
                <c:pt idx="14">
                  <c:v>2018</c:v>
                </c:pt>
                <c:pt idx="15">
                  <c:v>2026</c:v>
                </c:pt>
                <c:pt idx="16">
                  <c:v>2026</c:v>
                </c:pt>
                <c:pt idx="17">
                  <c:v>2035</c:v>
                </c:pt>
                <c:pt idx="18">
                  <c:v>2041</c:v>
                </c:pt>
                <c:pt idx="19">
                  <c:v>2051</c:v>
                </c:pt>
                <c:pt idx="20">
                  <c:v>2072</c:v>
                </c:pt>
                <c:pt idx="21">
                  <c:v>2084</c:v>
                </c:pt>
                <c:pt idx="22">
                  <c:v>2072</c:v>
                </c:pt>
                <c:pt idx="23">
                  <c:v>2101</c:v>
                </c:pt>
                <c:pt idx="24">
                  <c:v>2112</c:v>
                </c:pt>
                <c:pt idx="25">
                  <c:v>2124</c:v>
                </c:pt>
                <c:pt idx="26">
                  <c:v>2130</c:v>
                </c:pt>
                <c:pt idx="27">
                  <c:v>2131</c:v>
                </c:pt>
                <c:pt idx="28">
                  <c:v>2140</c:v>
                </c:pt>
                <c:pt idx="29">
                  <c:v>2161</c:v>
                </c:pt>
                <c:pt idx="30">
                  <c:v>2175</c:v>
                </c:pt>
                <c:pt idx="31">
                  <c:v>2191</c:v>
                </c:pt>
                <c:pt idx="32">
                  <c:v>2219</c:v>
                </c:pt>
                <c:pt idx="33">
                  <c:v>2215</c:v>
                </c:pt>
                <c:pt idx="34">
                  <c:v>2234</c:v>
                </c:pt>
                <c:pt idx="35">
                  <c:v>2247</c:v>
                </c:pt>
                <c:pt idx="36">
                  <c:v>2246</c:v>
                </c:pt>
                <c:pt idx="37">
                  <c:v>2263</c:v>
                </c:pt>
                <c:pt idx="38">
                  <c:v>2273</c:v>
                </c:pt>
                <c:pt idx="39">
                  <c:v>2281</c:v>
                </c:pt>
                <c:pt idx="40">
                  <c:v>2333</c:v>
                </c:pt>
                <c:pt idx="41">
                  <c:v>2379</c:v>
                </c:pt>
                <c:pt idx="42">
                  <c:v>2333</c:v>
                </c:pt>
                <c:pt idx="43">
                  <c:v>2340</c:v>
                </c:pt>
                <c:pt idx="44">
                  <c:v>2334</c:v>
                </c:pt>
                <c:pt idx="45">
                  <c:v>2343</c:v>
                </c:pt>
                <c:pt idx="46">
                  <c:v>2365</c:v>
                </c:pt>
                <c:pt idx="47">
                  <c:v>2377</c:v>
                </c:pt>
                <c:pt idx="48">
                  <c:v>2389</c:v>
                </c:pt>
                <c:pt idx="49">
                  <c:v>2402</c:v>
                </c:pt>
                <c:pt idx="50">
                  <c:v>2420</c:v>
                </c:pt>
                <c:pt idx="51">
                  <c:v>2431</c:v>
                </c:pt>
                <c:pt idx="52">
                  <c:v>2440</c:v>
                </c:pt>
                <c:pt idx="53">
                  <c:v>2447</c:v>
                </c:pt>
                <c:pt idx="54">
                  <c:v>2463</c:v>
                </c:pt>
                <c:pt idx="55">
                  <c:v>2474</c:v>
                </c:pt>
                <c:pt idx="56">
                  <c:v>2491</c:v>
                </c:pt>
                <c:pt idx="57">
                  <c:v>2531</c:v>
                </c:pt>
                <c:pt idx="58">
                  <c:v>2514</c:v>
                </c:pt>
                <c:pt idx="59">
                  <c:v>2520</c:v>
                </c:pt>
                <c:pt idx="60">
                  <c:v>2540</c:v>
                </c:pt>
                <c:pt idx="61">
                  <c:v>2540</c:v>
                </c:pt>
                <c:pt idx="62">
                  <c:v>2553</c:v>
                </c:pt>
                <c:pt idx="63">
                  <c:v>2569</c:v>
                </c:pt>
                <c:pt idx="64">
                  <c:v>2575</c:v>
                </c:pt>
                <c:pt idx="65">
                  <c:v>2587</c:v>
                </c:pt>
              </c:numCache>
            </c:numRef>
          </c:val>
          <c:extLst>
            <c:ext xmlns:c16="http://schemas.microsoft.com/office/drawing/2014/chart" uri="{C3380CC4-5D6E-409C-BE32-E72D297353CC}">
              <c16:uniqueId val="{00000000-8819-49FE-9846-2038C7E21105}"/>
            </c:ext>
          </c:extLst>
        </c:ser>
        <c:dLbls>
          <c:showLegendKey val="0"/>
          <c:showVal val="0"/>
          <c:showCatName val="0"/>
          <c:showSerName val="0"/>
          <c:showPercent val="0"/>
          <c:showBubbleSize val="0"/>
        </c:dLbls>
        <c:gapWidth val="219"/>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max val="300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'Jobs Industry'!$L$5</c:f>
          <c:strCache>
            <c:ptCount val="1"/>
            <c:pt idx="0">
              <c:v>5 year % change in employee jobs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E9796E"/>
            </a:solidFill>
            <a:ln>
              <a:noFill/>
            </a:ln>
            <a:effectLst/>
          </c:spPr>
          <c:invertIfNegative val="1"/>
          <c:cat>
            <c:strRef>
              <c:f>'Jobs Industry'!$L$7:$L$24</c:f>
              <c:strCache>
                <c:ptCount val="18"/>
                <c:pt idx="0">
                  <c:v>1 : Agriculture, forestry &amp; fishing (A)</c:v>
                </c:pt>
                <c:pt idx="1">
                  <c:v>2 : Mining, quarrying &amp; utilities (B,D and E)</c:v>
                </c:pt>
                <c:pt idx="2">
                  <c:v>3 : Manufacturing (C)</c:v>
                </c:pt>
                <c:pt idx="3">
                  <c:v>4 : Construction (F)</c:v>
                </c:pt>
                <c:pt idx="4">
                  <c:v>5 : Motor trades (Part G)</c:v>
                </c:pt>
                <c:pt idx="5">
                  <c:v>6 : Wholesale (Part G)</c:v>
                </c:pt>
                <c:pt idx="6">
                  <c:v>7 : Retail (Part G)</c:v>
                </c:pt>
                <c:pt idx="7">
                  <c:v>8 : Transport &amp; storage (inc postal) (H)</c:v>
                </c:pt>
                <c:pt idx="8">
                  <c:v>9 : Accommodation &amp; food services (I)</c:v>
                </c:pt>
                <c:pt idx="9">
                  <c:v>10 : Information &amp; communication (J)</c:v>
                </c:pt>
                <c:pt idx="10">
                  <c:v>11 : Financial &amp; insurance (K)</c:v>
                </c:pt>
                <c:pt idx="11">
                  <c:v>12 : Property (L)</c:v>
                </c:pt>
                <c:pt idx="12">
                  <c:v>13 : Professional, scientific &amp; technical (M)</c:v>
                </c:pt>
                <c:pt idx="13">
                  <c:v>14 : Business administration &amp; support services (N)</c:v>
                </c:pt>
                <c:pt idx="14">
                  <c:v>15 : Public administration &amp; defence (O)</c:v>
                </c:pt>
                <c:pt idx="15">
                  <c:v>16 : Education (P)</c:v>
                </c:pt>
                <c:pt idx="16">
                  <c:v>17 : Health (Q)</c:v>
                </c:pt>
                <c:pt idx="17">
                  <c:v>18 : Arts, entertainment, recreation &amp; other services (R,S,T and U)</c:v>
                </c:pt>
              </c:strCache>
            </c:strRef>
          </c:cat>
          <c:val>
            <c:numRef>
              <c:f>'Jobs Industry'!$P$7:$P$24</c:f>
              <c:numCache>
                <c:formatCode>0.0%</c:formatCode>
                <c:ptCount val="18"/>
                <c:pt idx="0">
                  <c:v>-0.1</c:v>
                </c:pt>
                <c:pt idx="1">
                  <c:v>0.66666666666666663</c:v>
                </c:pt>
                <c:pt idx="2">
                  <c:v>-0.05</c:v>
                </c:pt>
                <c:pt idx="3">
                  <c:v>0.25</c:v>
                </c:pt>
                <c:pt idx="4">
                  <c:v>8.3333333333333329E-2</c:v>
                </c:pt>
                <c:pt idx="5">
                  <c:v>-5.5555555555555552E-2</c:v>
                </c:pt>
                <c:pt idx="6">
                  <c:v>0</c:v>
                </c:pt>
                <c:pt idx="7">
                  <c:v>-0.05</c:v>
                </c:pt>
                <c:pt idx="8">
                  <c:v>0.14285714285714285</c:v>
                </c:pt>
                <c:pt idx="9">
                  <c:v>0.1</c:v>
                </c:pt>
                <c:pt idx="10">
                  <c:v>8.3333333333333329E-2</c:v>
                </c:pt>
                <c:pt idx="11">
                  <c:v>0.2</c:v>
                </c:pt>
                <c:pt idx="12">
                  <c:v>0</c:v>
                </c:pt>
                <c:pt idx="13">
                  <c:v>0.33333333333333331</c:v>
                </c:pt>
                <c:pt idx="14">
                  <c:v>0.16666666666666666</c:v>
                </c:pt>
                <c:pt idx="15">
                  <c:v>0.25</c:v>
                </c:pt>
                <c:pt idx="16">
                  <c:v>0.3888888888888889</c:v>
                </c:pt>
                <c:pt idx="17">
                  <c:v>-0.15</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539B-4DA5-A453-35FB1329CF4D}"/>
            </c:ext>
          </c:extLst>
        </c:ser>
        <c:dLbls>
          <c:showLegendKey val="0"/>
          <c:showVal val="0"/>
          <c:showCatName val="0"/>
          <c:showSerName val="0"/>
          <c:showPercent val="0"/>
          <c:showBubbleSize val="0"/>
        </c:dLbls>
        <c:gapWidth val="100"/>
        <c:axId val="1019315408"/>
        <c:axId val="1019319008"/>
      </c:barChart>
      <c:catAx>
        <c:axId val="10193154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9008"/>
        <c:crosses val="autoZero"/>
        <c:auto val="1"/>
        <c:lblAlgn val="ctr"/>
        <c:lblOffset val="100"/>
        <c:noMultiLvlLbl val="0"/>
      </c:catAx>
      <c:valAx>
        <c:axId val="1019319008"/>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5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SECTORS!$C$44</c:f>
          <c:strCache>
            <c:ptCount val="1"/>
            <c:pt idx="0">
              <c:v>1 : Agriculture, forestry &amp; fishing (A) jobs in Ashford</c:v>
            </c:pt>
          </c:strCache>
        </c:strRef>
      </c:tx>
      <c:layout>
        <c:manualLayout>
          <c:xMode val="edge"/>
          <c:yMode val="edge"/>
          <c:x val="0.13614566929133859"/>
          <c:y val="1.763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6612305555555559"/>
          <c:w val="0.90286351706036749"/>
          <c:h val="0.75203861111111114"/>
        </c:manualLayout>
      </c:layout>
      <c:barChart>
        <c:barDir val="col"/>
        <c:grouping val="clustered"/>
        <c:varyColors val="0"/>
        <c:ser>
          <c:idx val="1"/>
          <c:order val="0"/>
          <c:tx>
            <c:strRef>
              <c:f>'Jobs Industry'!$A$3</c:f>
              <c:strCache>
                <c:ptCount val="1"/>
                <c:pt idx="0">
                  <c:v>1 : Agriculture, forestry &amp; fishing (A)</c:v>
                </c:pt>
              </c:strCache>
            </c:strRef>
          </c:tx>
          <c:spPr>
            <a:solidFill>
              <a:srgbClr val="E9796E"/>
            </a:solidFill>
            <a:ln>
              <a:noFill/>
            </a:ln>
            <a:effectLst/>
          </c:spPr>
          <c:invertIfNegative val="0"/>
          <c:cat>
            <c:numRef>
              <c:f>SECTORS!$C$47:$C$55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SECTORS!$D$47:$D$55</c:f>
              <c:numCache>
                <c:formatCode>#,##0</c:formatCode>
                <c:ptCount val="9"/>
                <c:pt idx="0">
                  <c:v>1250</c:v>
                </c:pt>
                <c:pt idx="1">
                  <c:v>1000</c:v>
                </c:pt>
                <c:pt idx="2">
                  <c:v>1250</c:v>
                </c:pt>
                <c:pt idx="3">
                  <c:v>1250</c:v>
                </c:pt>
                <c:pt idx="4">
                  <c:v>1250</c:v>
                </c:pt>
                <c:pt idx="5">
                  <c:v>1250</c:v>
                </c:pt>
                <c:pt idx="6">
                  <c:v>1000</c:v>
                </c:pt>
                <c:pt idx="7">
                  <c:v>1125</c:v>
                </c:pt>
                <c:pt idx="8">
                  <c:v>1125</c:v>
                </c:pt>
              </c:numCache>
            </c:numRef>
          </c:val>
          <c:extLst>
            <c:ext xmlns:c16="http://schemas.microsoft.com/office/drawing/2014/chart" uri="{C3380CC4-5D6E-409C-BE32-E72D297353CC}">
              <c16:uniqueId val="{00000000-17B4-48A7-8D3B-77CC3CD5431C}"/>
            </c:ext>
          </c:extLst>
        </c:ser>
        <c:dLbls>
          <c:showLegendKey val="0"/>
          <c:showVal val="0"/>
          <c:showCatName val="0"/>
          <c:showSerName val="0"/>
          <c:showPercent val="0"/>
          <c:showBubbleSize val="0"/>
        </c:dLbls>
        <c:gapWidth val="100"/>
        <c:axId val="2109739216"/>
        <c:axId val="2109729856"/>
      </c:barChart>
      <c:catAx>
        <c:axId val="210973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29856"/>
        <c:crosses val="autoZero"/>
        <c:auto val="1"/>
        <c:lblAlgn val="ctr"/>
        <c:lblOffset val="100"/>
        <c:noMultiLvlLbl val="0"/>
      </c:catAx>
      <c:valAx>
        <c:axId val="21097298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3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Industry'!$R$5</c:f>
          <c:strCache>
            <c:ptCount val="1"/>
            <c:pt idx="0">
              <c:v>5 year % change in enterprises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174543172615756"/>
          <c:y val="0.14560962865533952"/>
          <c:w val="0.46797631320752836"/>
          <c:h val="0.78104610727734636"/>
        </c:manualLayout>
      </c:layout>
      <c:barChart>
        <c:barDir val="bar"/>
        <c:grouping val="clustered"/>
        <c:varyColors val="0"/>
        <c:ser>
          <c:idx val="0"/>
          <c:order val="0"/>
          <c:spPr>
            <a:solidFill>
              <a:srgbClr val="E9796E"/>
            </a:solidFill>
            <a:ln>
              <a:noFill/>
            </a:ln>
            <a:effectLst/>
          </c:spPr>
          <c:invertIfNegative val="1"/>
          <c:cat>
            <c:strRef>
              <c:f>'Enterprises Industry'!$R$7:$R$24</c:f>
              <c:strCache>
                <c:ptCount val="18"/>
                <c:pt idx="0">
                  <c:v>1 : Agriculture, forestry &amp; fishing (A)</c:v>
                </c:pt>
                <c:pt idx="1">
                  <c:v>2 : Mining, quarrying &amp; utilities (B,D and E)</c:v>
                </c:pt>
                <c:pt idx="2">
                  <c:v>3 : Manufacturing (C)</c:v>
                </c:pt>
                <c:pt idx="3">
                  <c:v>4 : Construction (F)</c:v>
                </c:pt>
                <c:pt idx="4">
                  <c:v>5 : Motor trades (Part G)</c:v>
                </c:pt>
                <c:pt idx="5">
                  <c:v>6 : Wholesale (Part G)</c:v>
                </c:pt>
                <c:pt idx="6">
                  <c:v>7 : Retail (Part G)</c:v>
                </c:pt>
                <c:pt idx="7">
                  <c:v>8 : Transport &amp; storage (inc postal) (H)</c:v>
                </c:pt>
                <c:pt idx="8">
                  <c:v>9 : Accommodation &amp; food services (I)</c:v>
                </c:pt>
                <c:pt idx="9">
                  <c:v>10 : Information &amp; communication (J)</c:v>
                </c:pt>
                <c:pt idx="10">
                  <c:v>11 : Financial &amp; insurance (K)</c:v>
                </c:pt>
                <c:pt idx="11">
                  <c:v>12 : Property (L)</c:v>
                </c:pt>
                <c:pt idx="12">
                  <c:v>13 : Professional, scientific &amp; technical (M)</c:v>
                </c:pt>
                <c:pt idx="13">
                  <c:v>14 : Business administration &amp; support services (N)</c:v>
                </c:pt>
                <c:pt idx="14">
                  <c:v>15 : Public administration &amp; defence (O)</c:v>
                </c:pt>
                <c:pt idx="15">
                  <c:v>16 : Education (P)</c:v>
                </c:pt>
                <c:pt idx="16">
                  <c:v>17 : Health (Q)</c:v>
                </c:pt>
                <c:pt idx="17">
                  <c:v>18 : Arts, entertainment, recreation &amp; other services (R,S,T and U)</c:v>
                </c:pt>
              </c:strCache>
            </c:strRef>
          </c:cat>
          <c:val>
            <c:numRef>
              <c:f>'Enterprises Industry'!$V$7:$V$24</c:f>
              <c:numCache>
                <c:formatCode>0.0%</c:formatCode>
                <c:ptCount val="18"/>
                <c:pt idx="0">
                  <c:v>-2.3809523809523808E-2</c:v>
                </c:pt>
                <c:pt idx="1">
                  <c:v>0.42857142857142855</c:v>
                </c:pt>
                <c:pt idx="2">
                  <c:v>-6.0606060606060608E-2</c:v>
                </c:pt>
                <c:pt idx="3">
                  <c:v>0.12631578947368421</c:v>
                </c:pt>
                <c:pt idx="4">
                  <c:v>2.8571428571428571E-2</c:v>
                </c:pt>
                <c:pt idx="5">
                  <c:v>-0.51578947368421058</c:v>
                </c:pt>
                <c:pt idx="6">
                  <c:v>9.8591549295774641E-2</c:v>
                </c:pt>
                <c:pt idx="7">
                  <c:v>0</c:v>
                </c:pt>
                <c:pt idx="8">
                  <c:v>0.12</c:v>
                </c:pt>
                <c:pt idx="9">
                  <c:v>-0.13095238095238096</c:v>
                </c:pt>
                <c:pt idx="10">
                  <c:v>9.5890410958904104E-2</c:v>
                </c:pt>
                <c:pt idx="11">
                  <c:v>0.29166666666666669</c:v>
                </c:pt>
                <c:pt idx="12">
                  <c:v>-1.9512195121951219E-2</c:v>
                </c:pt>
                <c:pt idx="13">
                  <c:v>3.6036036036036036E-2</c:v>
                </c:pt>
                <c:pt idx="14">
                  <c:v>-0.125</c:v>
                </c:pt>
                <c:pt idx="15">
                  <c:v>0</c:v>
                </c:pt>
                <c:pt idx="16">
                  <c:v>0.20930232558139536</c:v>
                </c:pt>
                <c:pt idx="17">
                  <c:v>0.125</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18AE-4D9D-B805-6A327265DF12}"/>
            </c:ext>
          </c:extLst>
        </c:ser>
        <c:dLbls>
          <c:showLegendKey val="0"/>
          <c:showVal val="0"/>
          <c:showCatName val="0"/>
          <c:showSerName val="0"/>
          <c:showPercent val="0"/>
          <c:showBubbleSize val="0"/>
        </c:dLbls>
        <c:gapWidth val="100"/>
        <c:axId val="1019315408"/>
        <c:axId val="1019319008"/>
      </c:barChart>
      <c:catAx>
        <c:axId val="10193154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9008"/>
        <c:crosses val="autoZero"/>
        <c:auto val="1"/>
        <c:lblAlgn val="ctr"/>
        <c:lblOffset val="100"/>
        <c:noMultiLvlLbl val="0"/>
      </c:catAx>
      <c:valAx>
        <c:axId val="1019319008"/>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5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SECTORS!$C$104</c:f>
          <c:strCache>
            <c:ptCount val="1"/>
            <c:pt idx="0">
              <c:v>1 : Agriculture, forestry &amp; fishing (A) enterprises in Ashford</c:v>
            </c:pt>
          </c:strCache>
        </c:strRef>
      </c:tx>
      <c:layout>
        <c:manualLayout>
          <c:xMode val="edge"/>
          <c:yMode val="edge"/>
          <c:x val="0.11998622047244094"/>
          <c:y val="2.28132716049382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5826800411522637"/>
          <c:w val="0.90286351706036749"/>
          <c:h val="0.75989377572016459"/>
        </c:manualLayout>
      </c:layout>
      <c:barChart>
        <c:barDir val="col"/>
        <c:grouping val="clustered"/>
        <c:varyColors val="0"/>
        <c:ser>
          <c:idx val="0"/>
          <c:order val="0"/>
          <c:tx>
            <c:strRef>
              <c:f>'Enterprises Industry'!$A$3</c:f>
              <c:strCache>
                <c:ptCount val="1"/>
                <c:pt idx="0">
                  <c:v>1 : Agriculture, forestry &amp; fishing (A)</c:v>
                </c:pt>
              </c:strCache>
            </c:strRef>
          </c:tx>
          <c:spPr>
            <a:solidFill>
              <a:srgbClr val="E9796E"/>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Industry'!$B$3:$P$3</c:f>
              <c:numCache>
                <c:formatCode>General</c:formatCode>
                <c:ptCount val="15"/>
                <c:pt idx="0">
                  <c:v>360</c:v>
                </c:pt>
                <c:pt idx="1">
                  <c:v>375</c:v>
                </c:pt>
                <c:pt idx="2">
                  <c:v>375</c:v>
                </c:pt>
                <c:pt idx="3">
                  <c:v>410</c:v>
                </c:pt>
                <c:pt idx="4">
                  <c:v>420</c:v>
                </c:pt>
                <c:pt idx="5">
                  <c:v>420</c:v>
                </c:pt>
                <c:pt idx="6">
                  <c:v>420</c:v>
                </c:pt>
                <c:pt idx="7">
                  <c:v>410</c:v>
                </c:pt>
                <c:pt idx="8">
                  <c:v>410</c:v>
                </c:pt>
                <c:pt idx="9">
                  <c:v>420</c:v>
                </c:pt>
                <c:pt idx="10">
                  <c:v>420</c:v>
                </c:pt>
                <c:pt idx="11">
                  <c:v>395</c:v>
                </c:pt>
                <c:pt idx="12">
                  <c:v>415</c:v>
                </c:pt>
                <c:pt idx="13">
                  <c:v>405</c:v>
                </c:pt>
                <c:pt idx="14">
                  <c:v>410</c:v>
                </c:pt>
              </c:numCache>
            </c:numRef>
          </c:val>
          <c:extLst>
            <c:ext xmlns:c16="http://schemas.microsoft.com/office/drawing/2014/chart" uri="{C3380CC4-5D6E-409C-BE32-E72D297353CC}">
              <c16:uniqueId val="{00000000-6755-4140-A94F-E9FA95720D40}"/>
            </c:ext>
          </c:extLst>
        </c:ser>
        <c:dLbls>
          <c:showLegendKey val="0"/>
          <c:showVal val="0"/>
          <c:showCatName val="0"/>
          <c:showSerName val="0"/>
          <c:showPercent val="0"/>
          <c:showBubbleSize val="0"/>
        </c:dLbls>
        <c:gapWidth val="100"/>
        <c:axId val="2109739216"/>
        <c:axId val="2109729856"/>
      </c:barChart>
      <c:catAx>
        <c:axId val="210973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29856"/>
        <c:crosses val="autoZero"/>
        <c:auto val="1"/>
        <c:lblAlgn val="ctr"/>
        <c:lblOffset val="100"/>
        <c:noMultiLvlLbl val="0"/>
      </c:catAx>
      <c:valAx>
        <c:axId val="21097298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3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Industry'!$A$6</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Total enterprises</c:v>
          </c:tx>
          <c:spPr>
            <a:solidFill>
              <a:srgbClr val="E9796E"/>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Industry'!$B$5:$P$5</c:f>
              <c:numCache>
                <c:formatCode>0</c:formatCode>
                <c:ptCount val="15"/>
                <c:pt idx="0">
                  <c:v>5035</c:v>
                </c:pt>
                <c:pt idx="1">
                  <c:v>5050</c:v>
                </c:pt>
                <c:pt idx="2">
                  <c:v>5090</c:v>
                </c:pt>
                <c:pt idx="3">
                  <c:v>5120</c:v>
                </c:pt>
                <c:pt idx="4">
                  <c:v>5280</c:v>
                </c:pt>
                <c:pt idx="5">
                  <c:v>5540</c:v>
                </c:pt>
                <c:pt idx="6">
                  <c:v>5780</c:v>
                </c:pt>
                <c:pt idx="7">
                  <c:v>6020</c:v>
                </c:pt>
                <c:pt idx="8">
                  <c:v>6205</c:v>
                </c:pt>
                <c:pt idx="9">
                  <c:v>6445</c:v>
                </c:pt>
                <c:pt idx="10">
                  <c:v>6575</c:v>
                </c:pt>
                <c:pt idx="11">
                  <c:v>6605</c:v>
                </c:pt>
                <c:pt idx="12">
                  <c:v>6485</c:v>
                </c:pt>
                <c:pt idx="13">
                  <c:v>6375</c:v>
                </c:pt>
                <c:pt idx="14">
                  <c:v>6490</c:v>
                </c:pt>
              </c:numCache>
            </c:numRef>
          </c:val>
          <c:extLst>
            <c:ext xmlns:c16="http://schemas.microsoft.com/office/drawing/2014/chart" uri="{C3380CC4-5D6E-409C-BE32-E72D297353CC}">
              <c16:uniqueId val="{00000000-4978-4428-841C-4B3E428AB847}"/>
            </c:ext>
          </c:extLst>
        </c:ser>
        <c:ser>
          <c:idx val="0"/>
          <c:order val="1"/>
          <c:tx>
            <c:strRef>
              <c:f>'Enterprises Industry'!$A$3</c:f>
              <c:strCache>
                <c:ptCount val="1"/>
                <c:pt idx="0">
                  <c:v>1 : Agriculture, forestry &amp; fishing (A)</c:v>
                </c:pt>
              </c:strCache>
            </c:strRef>
          </c:tx>
          <c:spPr>
            <a:solidFill>
              <a:schemeClr val="accent4">
                <a:lumMod val="75000"/>
              </a:schemeClr>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Industry'!$B$3:$P$3</c:f>
              <c:numCache>
                <c:formatCode>General</c:formatCode>
                <c:ptCount val="15"/>
                <c:pt idx="0">
                  <c:v>360</c:v>
                </c:pt>
                <c:pt idx="1">
                  <c:v>375</c:v>
                </c:pt>
                <c:pt idx="2">
                  <c:v>375</c:v>
                </c:pt>
                <c:pt idx="3">
                  <c:v>410</c:v>
                </c:pt>
                <c:pt idx="4">
                  <c:v>420</c:v>
                </c:pt>
                <c:pt idx="5">
                  <c:v>420</c:v>
                </c:pt>
                <c:pt idx="6">
                  <c:v>420</c:v>
                </c:pt>
                <c:pt idx="7">
                  <c:v>410</c:v>
                </c:pt>
                <c:pt idx="8">
                  <c:v>410</c:v>
                </c:pt>
                <c:pt idx="9">
                  <c:v>420</c:v>
                </c:pt>
                <c:pt idx="10">
                  <c:v>420</c:v>
                </c:pt>
                <c:pt idx="11">
                  <c:v>395</c:v>
                </c:pt>
                <c:pt idx="12">
                  <c:v>415</c:v>
                </c:pt>
                <c:pt idx="13">
                  <c:v>405</c:v>
                </c:pt>
                <c:pt idx="14">
                  <c:v>410</c:v>
                </c:pt>
              </c:numCache>
            </c:numRef>
          </c:val>
          <c:extLst>
            <c:ext xmlns:c16="http://schemas.microsoft.com/office/drawing/2014/chart" uri="{C3380CC4-5D6E-409C-BE32-E72D297353CC}">
              <c16:uniqueId val="{00000001-4978-4428-841C-4B3E428AB847}"/>
            </c:ext>
          </c:extLst>
        </c:ser>
        <c:dLbls>
          <c:showLegendKey val="0"/>
          <c:showVal val="0"/>
          <c:showCatName val="0"/>
          <c:showSerName val="0"/>
          <c:showPercent val="0"/>
          <c:showBubbleSize val="0"/>
        </c:dLbls>
        <c:gapWidth val="100"/>
        <c:overlap val="100"/>
        <c:axId val="1074118504"/>
        <c:axId val="1074119944"/>
      </c:barChart>
      <c:catAx>
        <c:axId val="107411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9944"/>
        <c:crosses val="autoZero"/>
        <c:auto val="1"/>
        <c:lblAlgn val="ctr"/>
        <c:lblOffset val="100"/>
        <c:noMultiLvlLbl val="0"/>
      </c:catAx>
      <c:valAx>
        <c:axId val="10741199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8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Industry'!$A$6</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Total employee jobs</c:v>
          </c:tx>
          <c:spPr>
            <a:solidFill>
              <a:srgbClr val="E9796E"/>
            </a:solidFill>
            <a:ln>
              <a:noFill/>
            </a:ln>
            <a:effectLst/>
          </c:spPr>
          <c:invertIfNegative val="0"/>
          <c:cat>
            <c:numRef>
              <c:f>'Jobs Industry'!$B$2:$J$2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'Jobs Industry'!$B$5:$J$5</c:f>
              <c:numCache>
                <c:formatCode>General</c:formatCode>
                <c:ptCount val="9"/>
                <c:pt idx="0">
                  <c:v>54400</c:v>
                </c:pt>
                <c:pt idx="1">
                  <c:v>56000</c:v>
                </c:pt>
                <c:pt idx="2">
                  <c:v>56300</c:v>
                </c:pt>
                <c:pt idx="3">
                  <c:v>55000</c:v>
                </c:pt>
                <c:pt idx="4">
                  <c:v>58700</c:v>
                </c:pt>
                <c:pt idx="5">
                  <c:v>56700</c:v>
                </c:pt>
                <c:pt idx="6">
                  <c:v>59200</c:v>
                </c:pt>
                <c:pt idx="7">
                  <c:v>60500</c:v>
                </c:pt>
                <c:pt idx="8">
                  <c:v>62000</c:v>
                </c:pt>
              </c:numCache>
            </c:numRef>
          </c:val>
          <c:extLst>
            <c:ext xmlns:c16="http://schemas.microsoft.com/office/drawing/2014/chart" uri="{C3380CC4-5D6E-409C-BE32-E72D297353CC}">
              <c16:uniqueId val="{00000000-AB20-460F-A81B-22A40B76B347}"/>
            </c:ext>
          </c:extLst>
        </c:ser>
        <c:ser>
          <c:idx val="0"/>
          <c:order val="1"/>
          <c:tx>
            <c:strRef>
              <c:f>'Jobs Industry'!$A$3</c:f>
              <c:strCache>
                <c:ptCount val="1"/>
                <c:pt idx="0">
                  <c:v>1 : Agriculture, forestry &amp; fishing (A)</c:v>
                </c:pt>
              </c:strCache>
            </c:strRef>
          </c:tx>
          <c:spPr>
            <a:solidFill>
              <a:schemeClr val="accent4">
                <a:lumMod val="75000"/>
              </a:schemeClr>
            </a:solidFill>
            <a:ln>
              <a:noFill/>
            </a:ln>
            <a:effectLst/>
          </c:spPr>
          <c:invertIfNegative val="0"/>
          <c:cat>
            <c:numRef>
              <c:f>'Jobs Industry'!$B$2:$J$2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'Jobs Industry'!$B$3:$J$3</c:f>
              <c:numCache>
                <c:formatCode>General</c:formatCode>
                <c:ptCount val="9"/>
                <c:pt idx="0">
                  <c:v>1250</c:v>
                </c:pt>
                <c:pt idx="1">
                  <c:v>1000</c:v>
                </c:pt>
                <c:pt idx="2">
                  <c:v>1250</c:v>
                </c:pt>
                <c:pt idx="3">
                  <c:v>1250</c:v>
                </c:pt>
                <c:pt idx="4">
                  <c:v>1250</c:v>
                </c:pt>
                <c:pt idx="5">
                  <c:v>1250</c:v>
                </c:pt>
                <c:pt idx="6">
                  <c:v>1000</c:v>
                </c:pt>
                <c:pt idx="7">
                  <c:v>1125</c:v>
                </c:pt>
                <c:pt idx="8">
                  <c:v>1125</c:v>
                </c:pt>
              </c:numCache>
            </c:numRef>
          </c:val>
          <c:extLst>
            <c:ext xmlns:c16="http://schemas.microsoft.com/office/drawing/2014/chart" uri="{C3380CC4-5D6E-409C-BE32-E72D297353CC}">
              <c16:uniqueId val="{00000001-AB20-460F-A81B-22A40B76B347}"/>
            </c:ext>
          </c:extLst>
        </c:ser>
        <c:dLbls>
          <c:showLegendKey val="0"/>
          <c:showVal val="0"/>
          <c:showCatName val="0"/>
          <c:showSerName val="0"/>
          <c:showPercent val="0"/>
          <c:showBubbleSize val="0"/>
        </c:dLbls>
        <c:gapWidth val="100"/>
        <c:overlap val="100"/>
        <c:axId val="1074118504"/>
        <c:axId val="1074119944"/>
      </c:barChart>
      <c:catAx>
        <c:axId val="107411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9944"/>
        <c:crosses val="autoZero"/>
        <c:auto val="1"/>
        <c:lblAlgn val="ctr"/>
        <c:lblOffset val="100"/>
        <c:noMultiLvlLbl val="0"/>
      </c:catAx>
      <c:valAx>
        <c:axId val="10741199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8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Industry'!$A$6</c:f>
          <c:strCache>
            <c:ptCount val="1"/>
            <c:pt idx="0">
              <c:v>GVA growth in Ashford (Index: 2000 = 100)</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'GVA Industry'!$A$22</c:f>
              <c:strCache>
                <c:ptCount val="1"/>
                <c:pt idx="0">
                  <c:v>Total GVA growth</c:v>
                </c:pt>
              </c:strCache>
            </c:strRef>
          </c:tx>
          <c:spPr>
            <a:ln w="28575" cap="rnd">
              <a:solidFill>
                <a:srgbClr val="E6695C"/>
              </a:solidFill>
              <a:round/>
            </a:ln>
            <a:effectLst/>
          </c:spPr>
          <c:marker>
            <c:symbol val="none"/>
          </c:marker>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Industry'!$B$22:$W$22</c:f>
              <c:numCache>
                <c:formatCode>#,##0</c:formatCode>
                <c:ptCount val="22"/>
                <c:pt idx="0">
                  <c:v>100</c:v>
                </c:pt>
                <c:pt idx="1">
                  <c:v>104.57863304578635</c:v>
                </c:pt>
                <c:pt idx="2">
                  <c:v>107.03384207033841</c:v>
                </c:pt>
                <c:pt idx="3">
                  <c:v>111.08161911081621</c:v>
                </c:pt>
                <c:pt idx="4">
                  <c:v>116.39017916390179</c:v>
                </c:pt>
                <c:pt idx="5">
                  <c:v>120.10617120106171</c:v>
                </c:pt>
                <c:pt idx="6">
                  <c:v>126.34372926343728</c:v>
                </c:pt>
                <c:pt idx="7">
                  <c:v>135.56735235567351</c:v>
                </c:pt>
                <c:pt idx="8">
                  <c:v>143.26476443264764</c:v>
                </c:pt>
                <c:pt idx="9">
                  <c:v>149.03782349037823</c:v>
                </c:pt>
                <c:pt idx="10">
                  <c:v>157.00066357000665</c:v>
                </c:pt>
                <c:pt idx="11">
                  <c:v>148.37425348374254</c:v>
                </c:pt>
                <c:pt idx="12">
                  <c:v>152.0238885202389</c:v>
                </c:pt>
                <c:pt idx="13">
                  <c:v>155.20902455209026</c:v>
                </c:pt>
                <c:pt idx="14">
                  <c:v>163.63636363636365</c:v>
                </c:pt>
                <c:pt idx="15">
                  <c:v>165.02986065029862</c:v>
                </c:pt>
                <c:pt idx="16">
                  <c:v>178.16854678168548</c:v>
                </c:pt>
                <c:pt idx="17">
                  <c:v>185.0033178500332</c:v>
                </c:pt>
                <c:pt idx="18">
                  <c:v>188.12209688122095</c:v>
                </c:pt>
                <c:pt idx="19">
                  <c:v>192.10351692103518</c:v>
                </c:pt>
                <c:pt idx="20">
                  <c:v>199.07100199071002</c:v>
                </c:pt>
                <c:pt idx="21">
                  <c:v>214.93032514930323</c:v>
                </c:pt>
              </c:numCache>
            </c:numRef>
          </c:val>
          <c:smooth val="0"/>
          <c:extLst>
            <c:ext xmlns:c16="http://schemas.microsoft.com/office/drawing/2014/chart" uri="{C3380CC4-5D6E-409C-BE32-E72D297353CC}">
              <c16:uniqueId val="{00000000-0AFE-4A55-9C19-49F33DBA79E2}"/>
            </c:ext>
          </c:extLst>
        </c:ser>
        <c:ser>
          <c:idx val="1"/>
          <c:order val="1"/>
          <c:tx>
            <c:strRef>
              <c:f>'GVA Industry'!$A$4</c:f>
              <c:strCache>
                <c:ptCount val="1"/>
                <c:pt idx="0">
                  <c:v>ABDE Production Growth</c:v>
                </c:pt>
              </c:strCache>
            </c:strRef>
          </c:tx>
          <c:spPr>
            <a:ln w="28575" cap="rnd">
              <a:solidFill>
                <a:schemeClr val="accent4">
                  <a:lumMod val="75000"/>
                </a:schemeClr>
              </a:solidFill>
              <a:round/>
            </a:ln>
            <a:effectLst/>
          </c:spPr>
          <c:marker>
            <c:symbol val="none"/>
          </c:marker>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Industry'!$B$4:$W$4</c:f>
              <c:numCache>
                <c:formatCode>0.0</c:formatCode>
                <c:ptCount val="22"/>
                <c:pt idx="0">
                  <c:v>100</c:v>
                </c:pt>
                <c:pt idx="1">
                  <c:v>92.307692307692307</c:v>
                </c:pt>
                <c:pt idx="2">
                  <c:v>107.69230769230769</c:v>
                </c:pt>
                <c:pt idx="3">
                  <c:v>134.61538461538461</c:v>
                </c:pt>
                <c:pt idx="4">
                  <c:v>119.23076923076923</c:v>
                </c:pt>
                <c:pt idx="5">
                  <c:v>123.07692307692308</c:v>
                </c:pt>
                <c:pt idx="6">
                  <c:v>153.84615384615387</c:v>
                </c:pt>
                <c:pt idx="7">
                  <c:v>176.92307692307691</c:v>
                </c:pt>
                <c:pt idx="8">
                  <c:v>203.84615384615384</c:v>
                </c:pt>
                <c:pt idx="9">
                  <c:v>203.84615384615384</c:v>
                </c:pt>
                <c:pt idx="10">
                  <c:v>192.30769230769232</c:v>
                </c:pt>
                <c:pt idx="11">
                  <c:v>215.38461538461539</c:v>
                </c:pt>
                <c:pt idx="12">
                  <c:v>250</c:v>
                </c:pt>
                <c:pt idx="13">
                  <c:v>253.84615384615384</c:v>
                </c:pt>
                <c:pt idx="14">
                  <c:v>326.92307692307691</c:v>
                </c:pt>
                <c:pt idx="15">
                  <c:v>350</c:v>
                </c:pt>
                <c:pt idx="16">
                  <c:v>346.15384615384619</c:v>
                </c:pt>
                <c:pt idx="17">
                  <c:v>369.23076923076923</c:v>
                </c:pt>
                <c:pt idx="18">
                  <c:v>303.84615384615381</c:v>
                </c:pt>
                <c:pt idx="19">
                  <c:v>361.53846153846155</c:v>
                </c:pt>
                <c:pt idx="20">
                  <c:v>488.46153846153851</c:v>
                </c:pt>
                <c:pt idx="21">
                  <c:v>438.46153846153851</c:v>
                </c:pt>
              </c:numCache>
            </c:numRef>
          </c:val>
          <c:smooth val="0"/>
          <c:extLst>
            <c:ext xmlns:c16="http://schemas.microsoft.com/office/drawing/2014/chart" uri="{C3380CC4-5D6E-409C-BE32-E72D297353CC}">
              <c16:uniqueId val="{00000001-0AFE-4A55-9C19-49F33DBA79E2}"/>
            </c:ext>
          </c:extLst>
        </c:ser>
        <c:dLbls>
          <c:showLegendKey val="0"/>
          <c:showVal val="0"/>
          <c:showCatName val="0"/>
          <c:showSerName val="0"/>
          <c:showPercent val="0"/>
          <c:showBubbleSize val="0"/>
        </c:dLbls>
        <c:smooth val="0"/>
        <c:axId val="954612192"/>
        <c:axId val="954614352"/>
      </c:lineChart>
      <c:catAx>
        <c:axId val="9546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614352"/>
        <c:crosses val="autoZero"/>
        <c:auto val="1"/>
        <c:lblAlgn val="ctr"/>
        <c:lblOffset val="100"/>
        <c:noMultiLvlLbl val="0"/>
      </c:catAx>
      <c:valAx>
        <c:axId val="9546143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2000 = 100</a:t>
                </a:r>
              </a:p>
            </c:rich>
          </c:tx>
          <c:layout>
            <c:manualLayout>
              <c:xMode val="edge"/>
              <c:yMode val="edge"/>
              <c:x val="1.3888888888888888E-2"/>
              <c:y val="0.39274343182349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6121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Number of People on Universal Credit</a:t>
            </a:r>
          </a:p>
        </c:rich>
      </c:tx>
      <c:layout>
        <c:manualLayout>
          <c:xMode val="edge"/>
          <c:yMode val="edge"/>
          <c:x val="0.21575130562436184"/>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43951044756965"/>
          <c:y val="0.20170666666666665"/>
          <c:w val="0.82299051303788373"/>
          <c:h val="0.48201658792650931"/>
        </c:manualLayout>
      </c:layout>
      <c:barChart>
        <c:barDir val="col"/>
        <c:grouping val="stacked"/>
        <c:varyColors val="0"/>
        <c:ser>
          <c:idx val="0"/>
          <c:order val="0"/>
          <c:tx>
            <c:strRef>
              <c:f>'UC claimants'!$A$11</c:f>
              <c:strCache>
                <c:ptCount val="1"/>
                <c:pt idx="0">
                  <c:v>In work</c:v>
                </c:pt>
              </c:strCache>
            </c:strRef>
          </c:tx>
          <c:spPr>
            <a:solidFill>
              <a:schemeClr val="accent4"/>
            </a:solidFill>
            <a:ln>
              <a:noFill/>
            </a:ln>
            <a:effectLst/>
          </c:spPr>
          <c:invertIfNegative val="0"/>
          <c:cat>
            <c:numRef>
              <c:f>'UC claimants'!$B$4:$BY$4</c:f>
              <c:numCache>
                <c:formatCode>mmm\-yy</c:formatCode>
                <c:ptCount val="76"/>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pt idx="72">
                  <c:v>45748</c:v>
                </c:pt>
                <c:pt idx="73">
                  <c:v>45778</c:v>
                </c:pt>
                <c:pt idx="74">
                  <c:v>45809</c:v>
                </c:pt>
              </c:numCache>
            </c:numRef>
          </c:cat>
          <c:val>
            <c:numRef>
              <c:f>'UC claimants'!$B$11:$BY$11</c:f>
              <c:numCache>
                <c:formatCode>#,##0</c:formatCode>
                <c:ptCount val="76"/>
                <c:pt idx="0">
                  <c:v>1089</c:v>
                </c:pt>
                <c:pt idx="1">
                  <c:v>1197</c:v>
                </c:pt>
                <c:pt idx="2">
                  <c:v>1316</c:v>
                </c:pt>
                <c:pt idx="3">
                  <c:v>1440</c:v>
                </c:pt>
                <c:pt idx="4">
                  <c:v>1504</c:v>
                </c:pt>
                <c:pt idx="5">
                  <c:v>1570</c:v>
                </c:pt>
                <c:pt idx="6">
                  <c:v>1664</c:v>
                </c:pt>
                <c:pt idx="7">
                  <c:v>1829</c:v>
                </c:pt>
                <c:pt idx="8">
                  <c:v>1857</c:v>
                </c:pt>
                <c:pt idx="9">
                  <c:v>1809</c:v>
                </c:pt>
                <c:pt idx="10">
                  <c:v>1912</c:v>
                </c:pt>
                <c:pt idx="11">
                  <c:v>2012</c:v>
                </c:pt>
                <c:pt idx="12">
                  <c:v>3104</c:v>
                </c:pt>
                <c:pt idx="13">
                  <c:v>3596</c:v>
                </c:pt>
                <c:pt idx="14">
                  <c:v>3909</c:v>
                </c:pt>
                <c:pt idx="15">
                  <c:v>4072</c:v>
                </c:pt>
                <c:pt idx="16">
                  <c:v>4093</c:v>
                </c:pt>
                <c:pt idx="17">
                  <c:v>4236</c:v>
                </c:pt>
                <c:pt idx="18">
                  <c:v>4311</c:v>
                </c:pt>
                <c:pt idx="19">
                  <c:v>4292</c:v>
                </c:pt>
                <c:pt idx="20">
                  <c:v>4353</c:v>
                </c:pt>
                <c:pt idx="21">
                  <c:v>4366</c:v>
                </c:pt>
                <c:pt idx="22">
                  <c:v>4300</c:v>
                </c:pt>
                <c:pt idx="23">
                  <c:v>4255</c:v>
                </c:pt>
                <c:pt idx="24">
                  <c:v>4209</c:v>
                </c:pt>
                <c:pt idx="25">
                  <c:v>4341</c:v>
                </c:pt>
                <c:pt idx="26">
                  <c:v>4446</c:v>
                </c:pt>
                <c:pt idx="27">
                  <c:v>4397</c:v>
                </c:pt>
                <c:pt idx="28">
                  <c:v>4227</c:v>
                </c:pt>
                <c:pt idx="29">
                  <c:v>4223</c:v>
                </c:pt>
                <c:pt idx="30">
                  <c:v>4270</c:v>
                </c:pt>
                <c:pt idx="31">
                  <c:v>4221</c:v>
                </c:pt>
                <c:pt idx="32">
                  <c:v>4234</c:v>
                </c:pt>
                <c:pt idx="33">
                  <c:v>4076</c:v>
                </c:pt>
                <c:pt idx="34">
                  <c:v>4120</c:v>
                </c:pt>
                <c:pt idx="35">
                  <c:v>4238</c:v>
                </c:pt>
                <c:pt idx="36">
                  <c:v>4252</c:v>
                </c:pt>
                <c:pt idx="37">
                  <c:v>4248</c:v>
                </c:pt>
                <c:pt idx="38">
                  <c:v>4316</c:v>
                </c:pt>
                <c:pt idx="39">
                  <c:v>4316</c:v>
                </c:pt>
                <c:pt idx="40">
                  <c:v>4341</c:v>
                </c:pt>
                <c:pt idx="41">
                  <c:v>4345</c:v>
                </c:pt>
                <c:pt idx="42">
                  <c:v>4311</c:v>
                </c:pt>
                <c:pt idx="43">
                  <c:v>4328</c:v>
                </c:pt>
                <c:pt idx="44">
                  <c:v>4332</c:v>
                </c:pt>
                <c:pt idx="45">
                  <c:v>4170</c:v>
                </c:pt>
                <c:pt idx="46">
                  <c:v>4190</c:v>
                </c:pt>
                <c:pt idx="47">
                  <c:v>4181</c:v>
                </c:pt>
                <c:pt idx="48">
                  <c:v>4220</c:v>
                </c:pt>
                <c:pt idx="49">
                  <c:v>4191</c:v>
                </c:pt>
                <c:pt idx="50">
                  <c:v>4255</c:v>
                </c:pt>
                <c:pt idx="51">
                  <c:v>4308</c:v>
                </c:pt>
                <c:pt idx="52">
                  <c:v>4295</c:v>
                </c:pt>
                <c:pt idx="53">
                  <c:v>4353</c:v>
                </c:pt>
                <c:pt idx="54">
                  <c:v>4553</c:v>
                </c:pt>
                <c:pt idx="55">
                  <c:v>4650</c:v>
                </c:pt>
                <c:pt idx="56">
                  <c:v>4658</c:v>
                </c:pt>
                <c:pt idx="57">
                  <c:v>4634</c:v>
                </c:pt>
                <c:pt idx="58">
                  <c:v>4726</c:v>
                </c:pt>
                <c:pt idx="59">
                  <c:v>4888</c:v>
                </c:pt>
                <c:pt idx="60">
                  <c:v>4921</c:v>
                </c:pt>
                <c:pt idx="61">
                  <c:v>4914</c:v>
                </c:pt>
                <c:pt idx="62">
                  <c:v>4986</c:v>
                </c:pt>
                <c:pt idx="63">
                  <c:v>4953</c:v>
                </c:pt>
                <c:pt idx="64">
                  <c:v>4987</c:v>
                </c:pt>
                <c:pt idx="65">
                  <c:v>5035</c:v>
                </c:pt>
                <c:pt idx="66">
                  <c:v>5092</c:v>
                </c:pt>
                <c:pt idx="67">
                  <c:v>5155</c:v>
                </c:pt>
                <c:pt idx="68">
                  <c:v>5181</c:v>
                </c:pt>
                <c:pt idx="69">
                  <c:v>5063</c:v>
                </c:pt>
                <c:pt idx="70">
                  <c:v>5007</c:v>
                </c:pt>
                <c:pt idx="71">
                  <c:v>5019</c:v>
                </c:pt>
                <c:pt idx="72">
                  <c:v>5103</c:v>
                </c:pt>
                <c:pt idx="73">
                  <c:v>5031</c:v>
                </c:pt>
              </c:numCache>
            </c:numRef>
          </c:val>
          <c:extLst>
            <c:ext xmlns:c16="http://schemas.microsoft.com/office/drawing/2014/chart" uri="{C3380CC4-5D6E-409C-BE32-E72D297353CC}">
              <c16:uniqueId val="{00000000-D659-4E48-8FE4-0B27037F1FC3}"/>
            </c:ext>
          </c:extLst>
        </c:ser>
        <c:ser>
          <c:idx val="1"/>
          <c:order val="1"/>
          <c:tx>
            <c:strRef>
              <c:f>'UC claimants'!$A$12</c:f>
              <c:strCache>
                <c:ptCount val="1"/>
                <c:pt idx="0">
                  <c:v>Not in work</c:v>
                </c:pt>
              </c:strCache>
            </c:strRef>
          </c:tx>
          <c:spPr>
            <a:solidFill>
              <a:srgbClr val="FF0000">
                <a:alpha val="50000"/>
              </a:srgbClr>
            </a:solidFill>
            <a:ln>
              <a:noFill/>
            </a:ln>
            <a:effectLst/>
          </c:spPr>
          <c:invertIfNegative val="0"/>
          <c:cat>
            <c:numRef>
              <c:f>'UC claimants'!$B$4:$BY$4</c:f>
              <c:numCache>
                <c:formatCode>mmm\-yy</c:formatCode>
                <c:ptCount val="76"/>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pt idx="72">
                  <c:v>45748</c:v>
                </c:pt>
                <c:pt idx="73">
                  <c:v>45778</c:v>
                </c:pt>
                <c:pt idx="74">
                  <c:v>45809</c:v>
                </c:pt>
              </c:numCache>
            </c:numRef>
          </c:cat>
          <c:val>
            <c:numRef>
              <c:f>'UC claimants'!$B$12:$BY$12</c:f>
              <c:numCache>
                <c:formatCode>#,##0</c:formatCode>
                <c:ptCount val="76"/>
                <c:pt idx="0">
                  <c:v>2123</c:v>
                </c:pt>
                <c:pt idx="1">
                  <c:v>2227</c:v>
                </c:pt>
                <c:pt idx="2">
                  <c:v>2346</c:v>
                </c:pt>
                <c:pt idx="3">
                  <c:v>2498</c:v>
                </c:pt>
                <c:pt idx="4">
                  <c:v>2590</c:v>
                </c:pt>
                <c:pt idx="5">
                  <c:v>2759</c:v>
                </c:pt>
                <c:pt idx="6">
                  <c:v>2874</c:v>
                </c:pt>
                <c:pt idx="7">
                  <c:v>2973</c:v>
                </c:pt>
                <c:pt idx="8">
                  <c:v>3096</c:v>
                </c:pt>
                <c:pt idx="9">
                  <c:v>3182</c:v>
                </c:pt>
                <c:pt idx="10">
                  <c:v>3374</c:v>
                </c:pt>
                <c:pt idx="11">
                  <c:v>3498</c:v>
                </c:pt>
                <c:pt idx="12">
                  <c:v>5185</c:v>
                </c:pt>
                <c:pt idx="13">
                  <c:v>6592</c:v>
                </c:pt>
                <c:pt idx="14">
                  <c:v>6545</c:v>
                </c:pt>
                <c:pt idx="15">
                  <c:v>6434</c:v>
                </c:pt>
                <c:pt idx="16">
                  <c:v>6550</c:v>
                </c:pt>
                <c:pt idx="17">
                  <c:v>6468</c:v>
                </c:pt>
                <c:pt idx="18">
                  <c:v>6417</c:v>
                </c:pt>
                <c:pt idx="19">
                  <c:v>6549</c:v>
                </c:pt>
                <c:pt idx="20">
                  <c:v>6598</c:v>
                </c:pt>
                <c:pt idx="21">
                  <c:v>6685</c:v>
                </c:pt>
                <c:pt idx="22">
                  <c:v>6814</c:v>
                </c:pt>
                <c:pt idx="23">
                  <c:v>6794</c:v>
                </c:pt>
                <c:pt idx="24">
                  <c:v>6723</c:v>
                </c:pt>
                <c:pt idx="25">
                  <c:v>6573</c:v>
                </c:pt>
                <c:pt idx="26">
                  <c:v>6345</c:v>
                </c:pt>
                <c:pt idx="27">
                  <c:v>6218</c:v>
                </c:pt>
                <c:pt idx="28">
                  <c:v>6248</c:v>
                </c:pt>
                <c:pt idx="29">
                  <c:v>6073</c:v>
                </c:pt>
                <c:pt idx="30">
                  <c:v>6039</c:v>
                </c:pt>
                <c:pt idx="31">
                  <c:v>5998</c:v>
                </c:pt>
                <c:pt idx="32">
                  <c:v>5920</c:v>
                </c:pt>
                <c:pt idx="33">
                  <c:v>6044</c:v>
                </c:pt>
                <c:pt idx="34">
                  <c:v>5968</c:v>
                </c:pt>
                <c:pt idx="35">
                  <c:v>5822</c:v>
                </c:pt>
                <c:pt idx="36">
                  <c:v>5909</c:v>
                </c:pt>
                <c:pt idx="37">
                  <c:v>5888</c:v>
                </c:pt>
                <c:pt idx="38">
                  <c:v>5857</c:v>
                </c:pt>
                <c:pt idx="39">
                  <c:v>5954</c:v>
                </c:pt>
                <c:pt idx="40">
                  <c:v>5979</c:v>
                </c:pt>
                <c:pt idx="41">
                  <c:v>5990</c:v>
                </c:pt>
                <c:pt idx="42">
                  <c:v>6121</c:v>
                </c:pt>
                <c:pt idx="43">
                  <c:v>6156</c:v>
                </c:pt>
                <c:pt idx="44">
                  <c:v>6182</c:v>
                </c:pt>
                <c:pt idx="45">
                  <c:v>6335</c:v>
                </c:pt>
                <c:pt idx="46">
                  <c:v>6394</c:v>
                </c:pt>
                <c:pt idx="47">
                  <c:v>6449</c:v>
                </c:pt>
                <c:pt idx="48">
                  <c:v>6506</c:v>
                </c:pt>
                <c:pt idx="49">
                  <c:v>6592</c:v>
                </c:pt>
                <c:pt idx="50">
                  <c:v>6625</c:v>
                </c:pt>
                <c:pt idx="51">
                  <c:v>6646</c:v>
                </c:pt>
                <c:pt idx="52">
                  <c:v>6665</c:v>
                </c:pt>
                <c:pt idx="53">
                  <c:v>6715</c:v>
                </c:pt>
                <c:pt idx="54">
                  <c:v>6730</c:v>
                </c:pt>
                <c:pt idx="55">
                  <c:v>6755</c:v>
                </c:pt>
                <c:pt idx="56">
                  <c:v>6888</c:v>
                </c:pt>
                <c:pt idx="57">
                  <c:v>7081</c:v>
                </c:pt>
                <c:pt idx="58">
                  <c:v>7259</c:v>
                </c:pt>
                <c:pt idx="59">
                  <c:v>7387</c:v>
                </c:pt>
                <c:pt idx="60">
                  <c:v>7454</c:v>
                </c:pt>
                <c:pt idx="61">
                  <c:v>7495</c:v>
                </c:pt>
                <c:pt idx="62">
                  <c:v>7497</c:v>
                </c:pt>
                <c:pt idx="63">
                  <c:v>7698</c:v>
                </c:pt>
                <c:pt idx="64">
                  <c:v>7817</c:v>
                </c:pt>
                <c:pt idx="65">
                  <c:v>7974</c:v>
                </c:pt>
                <c:pt idx="66">
                  <c:v>8075</c:v>
                </c:pt>
                <c:pt idx="67">
                  <c:v>8203</c:v>
                </c:pt>
                <c:pt idx="68">
                  <c:v>8255</c:v>
                </c:pt>
                <c:pt idx="69">
                  <c:v>8449</c:v>
                </c:pt>
                <c:pt idx="70">
                  <c:v>8654</c:v>
                </c:pt>
                <c:pt idx="71">
                  <c:v>8798</c:v>
                </c:pt>
                <c:pt idx="72">
                  <c:v>8866</c:v>
                </c:pt>
                <c:pt idx="73">
                  <c:v>8997</c:v>
                </c:pt>
              </c:numCache>
            </c:numRef>
          </c:val>
          <c:extLst>
            <c:ext xmlns:c16="http://schemas.microsoft.com/office/drawing/2014/chart" uri="{C3380CC4-5D6E-409C-BE32-E72D297353CC}">
              <c16:uniqueId val="{00000001-D659-4E48-8FE4-0B27037F1FC3}"/>
            </c:ext>
          </c:extLst>
        </c:ser>
        <c:dLbls>
          <c:showLegendKey val="0"/>
          <c:showVal val="0"/>
          <c:showCatName val="0"/>
          <c:showSerName val="0"/>
          <c:showPercent val="0"/>
          <c:showBubbleSize val="0"/>
        </c:dLbls>
        <c:gapWidth val="150"/>
        <c:overlap val="100"/>
        <c:axId val="530338984"/>
        <c:axId val="530335376"/>
      </c:barChart>
      <c:dateAx>
        <c:axId val="530338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Offset val="100"/>
        <c:baseTimeUnit val="months"/>
      </c:dateAx>
      <c:valAx>
        <c:axId val="5303353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29166465551288367"/>
          <c:y val="0.87440576652601953"/>
          <c:w val="0.41667068897423265"/>
          <c:h val="0.1255942334739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Industry'!$A$2</c:f>
          <c:strCache>
            <c:ptCount val="1"/>
            <c:pt idx="0">
              <c:v>ABDE Production GVA in Ashford (£m)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E6695C"/>
            </a:solidFill>
            <a:ln>
              <a:noFill/>
            </a:ln>
            <a:effectLst/>
          </c:spPr>
          <c:invertIfNegative val="0"/>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Industry'!$B$3:$W$3</c:f>
              <c:numCache>
                <c:formatCode>General</c:formatCode>
                <c:ptCount val="22"/>
                <c:pt idx="0">
                  <c:v>26</c:v>
                </c:pt>
                <c:pt idx="1">
                  <c:v>24</c:v>
                </c:pt>
                <c:pt idx="2">
                  <c:v>28</c:v>
                </c:pt>
                <c:pt idx="3">
                  <c:v>35</c:v>
                </c:pt>
                <c:pt idx="4">
                  <c:v>31</c:v>
                </c:pt>
                <c:pt idx="5">
                  <c:v>32</c:v>
                </c:pt>
                <c:pt idx="6">
                  <c:v>40</c:v>
                </c:pt>
                <c:pt idx="7">
                  <c:v>46</c:v>
                </c:pt>
                <c:pt idx="8">
                  <c:v>53</c:v>
                </c:pt>
                <c:pt idx="9">
                  <c:v>53</c:v>
                </c:pt>
                <c:pt idx="10">
                  <c:v>50</c:v>
                </c:pt>
                <c:pt idx="11">
                  <c:v>56</c:v>
                </c:pt>
                <c:pt idx="12">
                  <c:v>65</c:v>
                </c:pt>
                <c:pt idx="13">
                  <c:v>66</c:v>
                </c:pt>
                <c:pt idx="14">
                  <c:v>85</c:v>
                </c:pt>
                <c:pt idx="15">
                  <c:v>91</c:v>
                </c:pt>
                <c:pt idx="16">
                  <c:v>90</c:v>
                </c:pt>
                <c:pt idx="17">
                  <c:v>96</c:v>
                </c:pt>
                <c:pt idx="18">
                  <c:v>79</c:v>
                </c:pt>
                <c:pt idx="19">
                  <c:v>94</c:v>
                </c:pt>
                <c:pt idx="20">
                  <c:v>127</c:v>
                </c:pt>
                <c:pt idx="21">
                  <c:v>114</c:v>
                </c:pt>
              </c:numCache>
            </c:numRef>
          </c:val>
          <c:extLst>
            <c:ext xmlns:c16="http://schemas.microsoft.com/office/drawing/2014/chart" uri="{C3380CC4-5D6E-409C-BE32-E72D297353CC}">
              <c16:uniqueId val="{00000000-6520-4278-9E54-087406270FAB}"/>
            </c:ext>
          </c:extLst>
        </c:ser>
        <c:dLbls>
          <c:showLegendKey val="0"/>
          <c:showVal val="0"/>
          <c:showCatName val="0"/>
          <c:showSerName val="0"/>
          <c:showPercent val="0"/>
          <c:showBubbleSize val="0"/>
        </c:dLbls>
        <c:gapWidth val="100"/>
        <c:overlap val="-27"/>
        <c:axId val="1231898672"/>
        <c:axId val="1231893992"/>
      </c:barChart>
      <c:catAx>
        <c:axId val="123189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893992"/>
        <c:crosses val="autoZero"/>
        <c:auto val="1"/>
        <c:lblAlgn val="ctr"/>
        <c:lblOffset val="100"/>
        <c:noMultiLvlLbl val="0"/>
      </c:catAx>
      <c:valAx>
        <c:axId val="1231893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898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Industry'!$AA$7</c:f>
          <c:strCache>
            <c:ptCount val="1"/>
            <c:pt idx="0">
              <c:v>5-year % change in GVA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547222222222222"/>
          <c:y val="0.17171296296296296"/>
          <c:w val="0.68043744531933503"/>
          <c:h val="0.72088764946048411"/>
        </c:manualLayout>
      </c:layout>
      <c:barChart>
        <c:barDir val="bar"/>
        <c:grouping val="clustered"/>
        <c:varyColors val="0"/>
        <c:ser>
          <c:idx val="0"/>
          <c:order val="0"/>
          <c:spPr>
            <a:solidFill>
              <a:srgbClr val="E6695C"/>
            </a:solidFill>
            <a:ln>
              <a:noFill/>
            </a:ln>
            <a:effectLst/>
          </c:spPr>
          <c:invertIfNegative val="1"/>
          <c:cat>
            <c:strRef>
              <c:f>'GVA Industry'!$AA$10:$AA$19</c:f>
              <c:strCache>
                <c:ptCount val="10"/>
                <c:pt idx="0">
                  <c:v>ABDE Production</c:v>
                </c:pt>
                <c:pt idx="1">
                  <c:v>C Manufacturing</c:v>
                </c:pt>
                <c:pt idx="2">
                  <c:v>F Construction</c:v>
                </c:pt>
                <c:pt idx="3">
                  <c:v>GHI Distribution</c:v>
                </c:pt>
                <c:pt idx="4">
                  <c:v>J Information</c:v>
                </c:pt>
                <c:pt idx="5">
                  <c:v>K Finance</c:v>
                </c:pt>
                <c:pt idx="6">
                  <c:v>L Real estate</c:v>
                </c:pt>
                <c:pt idx="7">
                  <c:v>MN Professional</c:v>
                </c:pt>
                <c:pt idx="8">
                  <c:v>OPQ Public services</c:v>
                </c:pt>
                <c:pt idx="9">
                  <c:v>RST Other services</c:v>
                </c:pt>
              </c:strCache>
            </c:strRef>
          </c:cat>
          <c:val>
            <c:numRef>
              <c:f>'GVA Industry'!$AF$10:$AF$19</c:f>
              <c:numCache>
                <c:formatCode>0.0%</c:formatCode>
                <c:ptCount val="10"/>
                <c:pt idx="0">
                  <c:v>1.0253164556962024</c:v>
                </c:pt>
                <c:pt idx="1">
                  <c:v>0.11764705882352941</c:v>
                </c:pt>
                <c:pt idx="2">
                  <c:v>0.6333333333333333</c:v>
                </c:pt>
                <c:pt idx="3">
                  <c:v>0.13671274961597543</c:v>
                </c:pt>
                <c:pt idx="4">
                  <c:v>0.29268292682926828</c:v>
                </c:pt>
                <c:pt idx="5">
                  <c:v>1.5789473684210527</c:v>
                </c:pt>
                <c:pt idx="6">
                  <c:v>0.35637149028077753</c:v>
                </c:pt>
                <c:pt idx="7">
                  <c:v>0.20165745856353592</c:v>
                </c:pt>
                <c:pt idx="8">
                  <c:v>0.50343642611683848</c:v>
                </c:pt>
                <c:pt idx="9">
                  <c:v>7.874015748031496E-3</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EAD2-4FAE-B900-EBD27E843009}"/>
            </c:ext>
          </c:extLst>
        </c:ser>
        <c:dLbls>
          <c:showLegendKey val="0"/>
          <c:showVal val="0"/>
          <c:showCatName val="0"/>
          <c:showSerName val="0"/>
          <c:showPercent val="0"/>
          <c:showBubbleSize val="0"/>
        </c:dLbls>
        <c:gapWidth val="182"/>
        <c:axId val="858635736"/>
        <c:axId val="858639336"/>
      </c:barChart>
      <c:catAx>
        <c:axId val="85863573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9336"/>
        <c:crosses val="autoZero"/>
        <c:auto val="1"/>
        <c:lblAlgn val="ctr"/>
        <c:lblOffset val="100"/>
        <c:noMultiLvlLbl val="0"/>
      </c:catAx>
      <c:valAx>
        <c:axId val="858639336"/>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5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'Labour demand'!$A$7</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9511314044324339"/>
          <c:y val="0.14993303398728056"/>
          <c:w val="0.50488685955675661"/>
          <c:h val="0.8200849971887556"/>
        </c:manualLayout>
      </c:layout>
      <c:barChart>
        <c:barDir val="bar"/>
        <c:grouping val="clustered"/>
        <c:varyColors val="0"/>
        <c:ser>
          <c:idx val="0"/>
          <c:order val="0"/>
          <c:tx>
            <c:strRef>
              <c:f>'Labour demand'!$B$11</c:f>
              <c:strCache>
                <c:ptCount val="1"/>
                <c:pt idx="0">
                  <c:v> Dec 23</c:v>
                </c:pt>
              </c:strCache>
            </c:strRef>
          </c:tx>
          <c:spPr>
            <a:solidFill>
              <a:srgbClr val="DE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'Labour demand'!$A$12:$A$36</c:f>
              <c:strCache>
                <c:ptCount val="25"/>
                <c:pt idx="0">
                  <c:v>Administrative occupations</c:v>
                </c:pt>
                <c:pt idx="1">
                  <c:v>Business and public service associate professionals</c:v>
                </c:pt>
                <c:pt idx="2">
                  <c:v>Business, media and public service professionals</c:v>
                </c:pt>
                <c:pt idx="3">
                  <c:v>Caring personal service occupations</c:v>
                </c:pt>
                <c:pt idx="4">
                  <c:v>Community and civil enforcement occupations</c:v>
                </c:pt>
                <c:pt idx="5">
                  <c:v>Corporate managers and directors</c:v>
                </c:pt>
                <c:pt idx="6">
                  <c:v>Culture, media and sports occupations</c:v>
                </c:pt>
                <c:pt idx="7">
                  <c:v>Customer service occupations</c:v>
                </c:pt>
                <c:pt idx="8">
                  <c:v>Elementary administration and service occupations</c:v>
                </c:pt>
                <c:pt idx="9">
                  <c:v>Elementary trades and related occupations</c:v>
                </c:pt>
                <c:pt idx="10">
                  <c:v>Health and social care associate professionals</c:v>
                </c:pt>
                <c:pt idx="11">
                  <c:v>Health professionals</c:v>
                </c:pt>
                <c:pt idx="12">
                  <c:v>Leisure, travel and related personal service occupations</c:v>
                </c:pt>
                <c:pt idx="13">
                  <c:v>Other managers and proprietors</c:v>
                </c:pt>
                <c:pt idx="14">
                  <c:v>Process, plant and machine operatives</c:v>
                </c:pt>
                <c:pt idx="15">
                  <c:v>Sales occupations</c:v>
                </c:pt>
                <c:pt idx="16">
                  <c:v>Science, engineering and technology associate professionals</c:v>
                </c:pt>
                <c:pt idx="17">
                  <c:v>Science, research, engineering and technology professionals</c:v>
                </c:pt>
                <c:pt idx="18">
                  <c:v>Secretarial and related occupations</c:v>
                </c:pt>
                <c:pt idx="19">
                  <c:v>Skilled agricultural and related trades</c:v>
                </c:pt>
                <c:pt idx="20">
                  <c:v>Skilled construction and building trades</c:v>
                </c:pt>
                <c:pt idx="21">
                  <c:v>Skilled metal, electrical and electronic trades</c:v>
                </c:pt>
                <c:pt idx="22">
                  <c:v>Teaching and other educational professionals</c:v>
                </c:pt>
                <c:pt idx="23">
                  <c:v>Textiles, printing and other skilled trades</c:v>
                </c:pt>
                <c:pt idx="24">
                  <c:v>Transport and mobile machine drivers and operatives</c:v>
                </c:pt>
              </c:strCache>
            </c:strRef>
          </c:cat>
          <c:val>
            <c:numRef>
              <c:f>'Labour demand'!$B$12:$B$36</c:f>
              <c:numCache>
                <c:formatCode>#,##0</c:formatCode>
                <c:ptCount val="25"/>
                <c:pt idx="0">
                  <c:v>90</c:v>
                </c:pt>
                <c:pt idx="1">
                  <c:v>120</c:v>
                </c:pt>
                <c:pt idx="2">
                  <c:v>90</c:v>
                </c:pt>
                <c:pt idx="3">
                  <c:v>115</c:v>
                </c:pt>
                <c:pt idx="4">
                  <c:v>0</c:v>
                </c:pt>
                <c:pt idx="5">
                  <c:v>35</c:v>
                </c:pt>
                <c:pt idx="6">
                  <c:v>25</c:v>
                </c:pt>
                <c:pt idx="7">
                  <c:v>30</c:v>
                </c:pt>
                <c:pt idx="8">
                  <c:v>100</c:v>
                </c:pt>
                <c:pt idx="9">
                  <c:v>15</c:v>
                </c:pt>
                <c:pt idx="10">
                  <c:v>35</c:v>
                </c:pt>
                <c:pt idx="11">
                  <c:v>105</c:v>
                </c:pt>
                <c:pt idx="12">
                  <c:v>20</c:v>
                </c:pt>
                <c:pt idx="13">
                  <c:v>45</c:v>
                </c:pt>
                <c:pt idx="14">
                  <c:v>45</c:v>
                </c:pt>
                <c:pt idx="15">
                  <c:v>25</c:v>
                </c:pt>
                <c:pt idx="16">
                  <c:v>50</c:v>
                </c:pt>
                <c:pt idx="17">
                  <c:v>45</c:v>
                </c:pt>
                <c:pt idx="18">
                  <c:v>25</c:v>
                </c:pt>
                <c:pt idx="19">
                  <c:v>0</c:v>
                </c:pt>
                <c:pt idx="20">
                  <c:v>10</c:v>
                </c:pt>
                <c:pt idx="21">
                  <c:v>60</c:v>
                </c:pt>
                <c:pt idx="22">
                  <c:v>45</c:v>
                </c:pt>
                <c:pt idx="23">
                  <c:v>35</c:v>
                </c:pt>
                <c:pt idx="24">
                  <c:v>30</c:v>
                </c:pt>
              </c:numCache>
            </c:numRef>
          </c:val>
          <c:extLst>
            <c:ext xmlns:c16="http://schemas.microsoft.com/office/drawing/2014/chart" uri="{C3380CC4-5D6E-409C-BE32-E72D297353CC}">
              <c16:uniqueId val="{00000000-6705-404D-8A2C-F44B3DFE4391}"/>
            </c:ext>
          </c:extLst>
        </c:ser>
        <c:dLbls>
          <c:showLegendKey val="0"/>
          <c:showVal val="0"/>
          <c:showCatName val="0"/>
          <c:showSerName val="0"/>
          <c:showPercent val="0"/>
          <c:showBubbleSize val="0"/>
        </c:dLbls>
        <c:gapWidth val="100"/>
        <c:axId val="1103195192"/>
        <c:axId val="1103199128"/>
      </c:barChart>
      <c:catAx>
        <c:axId val="1103195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03199128"/>
        <c:crosses val="autoZero"/>
        <c:auto val="1"/>
        <c:lblAlgn val="ctr"/>
        <c:lblOffset val="100"/>
        <c:tickLblSkip val="1"/>
        <c:noMultiLvlLbl val="0"/>
      </c:catAx>
      <c:valAx>
        <c:axId val="1103199128"/>
        <c:scaling>
          <c:orientation val="minMax"/>
        </c:scaling>
        <c:delete val="1"/>
        <c:axPos val="b"/>
        <c:numFmt formatCode="#,##0" sourceLinked="1"/>
        <c:majorTickMark val="none"/>
        <c:minorTickMark val="none"/>
        <c:tickLblPos val="nextTo"/>
        <c:crossAx val="1103195192"/>
        <c:crosses val="autoZero"/>
        <c:crossBetween val="between"/>
      </c:valAx>
      <c:spPr>
        <a:noFill/>
        <a:ln>
          <a:noFill/>
        </a:ln>
        <a:effectLst/>
      </c:spPr>
    </c:plotArea>
    <c:legend>
      <c:legendPos val="t"/>
      <c:layout>
        <c:manualLayout>
          <c:xMode val="edge"/>
          <c:yMode val="edge"/>
          <c:x val="0.4008501749781278"/>
          <c:y val="6.717535397751552E-2"/>
          <c:w val="0.11026370082214711"/>
          <c:h val="5.489568670573386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'Labour demand'!$A$7</c:f>
          <c:strCache>
            <c:ptCount val="1"/>
            <c:pt idx="0">
              <c:v>Ashford</c:v>
            </c:pt>
          </c:strCache>
        </c:strRef>
      </c:tx>
      <c:layout>
        <c:manualLayout>
          <c:xMode val="edge"/>
          <c:yMode val="edge"/>
          <c:x val="0.43372008746625057"/>
          <c:y val="9.84697272122421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594322222108154E-2"/>
          <c:y val="0.15701929474384566"/>
          <c:w val="0.93128355696085574"/>
          <c:h val="0.73257914616960307"/>
        </c:manualLayout>
      </c:layout>
      <c:barChart>
        <c:barDir val="col"/>
        <c:grouping val="clustered"/>
        <c:varyColors val="0"/>
        <c:ser>
          <c:idx val="0"/>
          <c:order val="0"/>
          <c:spPr>
            <a:solidFill>
              <a:srgbClr val="E9796E"/>
            </a:solidFill>
            <a:ln>
              <a:noFill/>
            </a:ln>
            <a:effectLst/>
          </c:spPr>
          <c:invertIfNegative val="0"/>
          <c:cat>
            <c:strRef>
              <c:f>'Labour demand'!$C$7:$AY$7</c:f>
              <c:strCache>
                <c:ptCount val="48"/>
                <c:pt idx="0">
                  <c:v> Jan 20</c:v>
                </c:pt>
                <c:pt idx="1">
                  <c:v> Feb 20</c:v>
                </c:pt>
                <c:pt idx="2">
                  <c:v> Mar 20</c:v>
                </c:pt>
                <c:pt idx="3">
                  <c:v> Apr 20</c:v>
                </c:pt>
                <c:pt idx="4">
                  <c:v> May 20</c:v>
                </c:pt>
                <c:pt idx="5">
                  <c:v> Jun 20</c:v>
                </c:pt>
                <c:pt idx="6">
                  <c:v> Jul 20</c:v>
                </c:pt>
                <c:pt idx="7">
                  <c:v> Aug 20</c:v>
                </c:pt>
                <c:pt idx="8">
                  <c:v> Sep 20</c:v>
                </c:pt>
                <c:pt idx="9">
                  <c:v> Oct 20</c:v>
                </c:pt>
                <c:pt idx="10">
                  <c:v> Nov 20</c:v>
                </c:pt>
                <c:pt idx="11">
                  <c:v> Dec 20</c:v>
                </c:pt>
                <c:pt idx="12">
                  <c:v> Jan 21</c:v>
                </c:pt>
                <c:pt idx="13">
                  <c:v> Feb 21</c:v>
                </c:pt>
                <c:pt idx="14">
                  <c:v> Mar 21</c:v>
                </c:pt>
                <c:pt idx="15">
                  <c:v> Apr 21</c:v>
                </c:pt>
                <c:pt idx="16">
                  <c:v> May 21</c:v>
                </c:pt>
                <c:pt idx="17">
                  <c:v> Jun 21</c:v>
                </c:pt>
                <c:pt idx="18">
                  <c:v> Jul 21</c:v>
                </c:pt>
                <c:pt idx="19">
                  <c:v> Aug 21</c:v>
                </c:pt>
                <c:pt idx="20">
                  <c:v> Sep 21</c:v>
                </c:pt>
                <c:pt idx="21">
                  <c:v> Oct 21</c:v>
                </c:pt>
                <c:pt idx="22">
                  <c:v> Nov 21</c:v>
                </c:pt>
                <c:pt idx="23">
                  <c:v> Dec 21</c:v>
                </c:pt>
                <c:pt idx="24">
                  <c:v> Jan 22</c:v>
                </c:pt>
                <c:pt idx="25">
                  <c:v> Feb 22</c:v>
                </c:pt>
                <c:pt idx="26">
                  <c:v> Mar 22</c:v>
                </c:pt>
                <c:pt idx="27">
                  <c:v> Apr 22</c:v>
                </c:pt>
                <c:pt idx="28">
                  <c:v> May 22</c:v>
                </c:pt>
                <c:pt idx="29">
                  <c:v> Jun 22</c:v>
                </c:pt>
                <c:pt idx="30">
                  <c:v> Jul 22</c:v>
                </c:pt>
                <c:pt idx="31">
                  <c:v> Aug 22</c:v>
                </c:pt>
                <c:pt idx="32">
                  <c:v> Sep 22</c:v>
                </c:pt>
                <c:pt idx="33">
                  <c:v> Oct 22</c:v>
                </c:pt>
                <c:pt idx="34">
                  <c:v> Nov 22</c:v>
                </c:pt>
                <c:pt idx="35">
                  <c:v> Dec 22</c:v>
                </c:pt>
                <c:pt idx="36">
                  <c:v> Jan 23</c:v>
                </c:pt>
                <c:pt idx="37">
                  <c:v> Feb 23</c:v>
                </c:pt>
                <c:pt idx="38">
                  <c:v> Mar 23</c:v>
                </c:pt>
                <c:pt idx="39">
                  <c:v> Apr 23</c:v>
                </c:pt>
                <c:pt idx="40">
                  <c:v> May 23</c:v>
                </c:pt>
                <c:pt idx="41">
                  <c:v> Jun 23</c:v>
                </c:pt>
                <c:pt idx="42">
                  <c:v> Jul 23</c:v>
                </c:pt>
                <c:pt idx="43">
                  <c:v> Aug 23</c:v>
                </c:pt>
                <c:pt idx="44">
                  <c:v> Sep 23</c:v>
                </c:pt>
                <c:pt idx="45">
                  <c:v> Oct 23</c:v>
                </c:pt>
                <c:pt idx="46">
                  <c:v> Nov 23</c:v>
                </c:pt>
                <c:pt idx="47">
                  <c:v> Dec 23</c:v>
                </c:pt>
              </c:strCache>
            </c:strRef>
          </c:cat>
          <c:val>
            <c:numRef>
              <c:f>'Labour demand'!$C$8:$AY$8</c:f>
              <c:numCache>
                <c:formatCode>#,##0</c:formatCode>
                <c:ptCount val="49"/>
                <c:pt idx="0">
                  <c:v>180</c:v>
                </c:pt>
                <c:pt idx="1">
                  <c:v>205</c:v>
                </c:pt>
                <c:pt idx="2">
                  <c:v>135</c:v>
                </c:pt>
                <c:pt idx="3">
                  <c:v>65</c:v>
                </c:pt>
                <c:pt idx="4">
                  <c:v>50</c:v>
                </c:pt>
                <c:pt idx="5">
                  <c:v>70</c:v>
                </c:pt>
                <c:pt idx="6">
                  <c:v>70</c:v>
                </c:pt>
                <c:pt idx="7">
                  <c:v>80</c:v>
                </c:pt>
                <c:pt idx="8">
                  <c:v>80</c:v>
                </c:pt>
                <c:pt idx="9">
                  <c:v>120</c:v>
                </c:pt>
                <c:pt idx="10">
                  <c:v>95</c:v>
                </c:pt>
                <c:pt idx="11">
                  <c:v>90</c:v>
                </c:pt>
                <c:pt idx="12">
                  <c:v>130</c:v>
                </c:pt>
                <c:pt idx="13">
                  <c:v>95</c:v>
                </c:pt>
                <c:pt idx="14">
                  <c:v>185</c:v>
                </c:pt>
                <c:pt idx="15">
                  <c:v>115</c:v>
                </c:pt>
                <c:pt idx="16">
                  <c:v>125</c:v>
                </c:pt>
                <c:pt idx="17">
                  <c:v>185</c:v>
                </c:pt>
                <c:pt idx="18">
                  <c:v>160</c:v>
                </c:pt>
                <c:pt idx="19">
                  <c:v>195</c:v>
                </c:pt>
                <c:pt idx="20">
                  <c:v>165</c:v>
                </c:pt>
                <c:pt idx="21">
                  <c:v>245</c:v>
                </c:pt>
                <c:pt idx="22">
                  <c:v>210</c:v>
                </c:pt>
                <c:pt idx="23">
                  <c:v>225</c:v>
                </c:pt>
                <c:pt idx="24">
                  <c:v>290</c:v>
                </c:pt>
                <c:pt idx="25">
                  <c:v>280</c:v>
                </c:pt>
                <c:pt idx="26">
                  <c:v>260</c:v>
                </c:pt>
                <c:pt idx="27">
                  <c:v>210</c:v>
                </c:pt>
                <c:pt idx="28">
                  <c:v>275</c:v>
                </c:pt>
                <c:pt idx="29">
                  <c:v>235</c:v>
                </c:pt>
                <c:pt idx="30">
                  <c:v>225</c:v>
                </c:pt>
                <c:pt idx="31">
                  <c:v>210</c:v>
                </c:pt>
                <c:pt idx="32">
                  <c:v>220</c:v>
                </c:pt>
                <c:pt idx="33">
                  <c:v>265</c:v>
                </c:pt>
                <c:pt idx="34">
                  <c:v>195</c:v>
                </c:pt>
                <c:pt idx="35">
                  <c:v>185</c:v>
                </c:pt>
                <c:pt idx="36">
                  <c:v>185</c:v>
                </c:pt>
                <c:pt idx="37">
                  <c:v>185</c:v>
                </c:pt>
                <c:pt idx="38">
                  <c:v>265</c:v>
                </c:pt>
                <c:pt idx="39">
                  <c:v>190</c:v>
                </c:pt>
                <c:pt idx="40">
                  <c:v>180</c:v>
                </c:pt>
                <c:pt idx="41">
                  <c:v>170</c:v>
                </c:pt>
                <c:pt idx="42">
                  <c:v>140</c:v>
                </c:pt>
                <c:pt idx="43">
                  <c:v>155</c:v>
                </c:pt>
                <c:pt idx="44">
                  <c:v>115</c:v>
                </c:pt>
                <c:pt idx="45">
                  <c:v>135</c:v>
                </c:pt>
                <c:pt idx="46">
                  <c:v>130</c:v>
                </c:pt>
                <c:pt idx="47">
                  <c:v>90</c:v>
                </c:pt>
              </c:numCache>
            </c:numRef>
          </c:val>
          <c:extLst>
            <c:ext xmlns:c16="http://schemas.microsoft.com/office/drawing/2014/chart" uri="{C3380CC4-5D6E-409C-BE32-E72D297353CC}">
              <c16:uniqueId val="{00000000-8F35-435A-AB2C-EC11C8B461C0}"/>
            </c:ext>
          </c:extLst>
        </c:ser>
        <c:dLbls>
          <c:showLegendKey val="0"/>
          <c:showVal val="0"/>
          <c:showCatName val="0"/>
          <c:showSerName val="0"/>
          <c:showPercent val="0"/>
          <c:showBubbleSize val="0"/>
        </c:dLbls>
        <c:gapWidth val="100"/>
        <c:overlap val="-27"/>
        <c:axId val="1197170024"/>
        <c:axId val="1197147720"/>
      </c:barChart>
      <c:catAx>
        <c:axId val="119717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47720"/>
        <c:crosses val="autoZero"/>
        <c:auto val="1"/>
        <c:lblAlgn val="ctr"/>
        <c:lblOffset val="100"/>
        <c:tickLblSkip val="3"/>
        <c:noMultiLvlLbl val="0"/>
      </c:catAx>
      <c:valAx>
        <c:axId val="1197147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70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RQF!$A$2</c:f>
          <c:strCache>
            <c:ptCount val="1"/>
            <c:pt idx="0">
              <c:v>% of people aged 16-64 by qualification in Ashford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1-05B6-4763-AF33-0CC6FB0D9B1C}"/>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05B6-4763-AF33-0CC6FB0D9B1C}"/>
              </c:ext>
            </c:extLst>
          </c:dPt>
          <c:dPt>
            <c:idx val="2"/>
            <c:bubble3D val="0"/>
            <c:spPr>
              <a:solidFill>
                <a:schemeClr val="accent4">
                  <a:shade val="90000"/>
                </a:schemeClr>
              </a:solidFill>
              <a:ln w="19050">
                <a:solidFill>
                  <a:schemeClr val="lt1"/>
                </a:solidFill>
              </a:ln>
              <a:effectLst/>
            </c:spPr>
            <c:extLst>
              <c:ext xmlns:c16="http://schemas.microsoft.com/office/drawing/2014/chart" uri="{C3380CC4-5D6E-409C-BE32-E72D297353CC}">
                <c16:uniqueId val="{00000005-05B6-4763-AF33-0CC6FB0D9B1C}"/>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05B6-4763-AF33-0CC6FB0D9B1C}"/>
              </c:ext>
            </c:extLst>
          </c:dPt>
          <c:dPt>
            <c:idx val="4"/>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9-05B6-4763-AF33-0CC6FB0D9B1C}"/>
              </c:ext>
            </c:extLst>
          </c:dPt>
          <c:dPt>
            <c:idx val="5"/>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B-05B6-4763-AF33-0CC6FB0D9B1C}"/>
              </c:ext>
            </c:extLst>
          </c:dPt>
          <c:cat>
            <c:strRef>
              <c:f>SKILLS!$A$11:$A$16</c:f>
              <c:strCache>
                <c:ptCount val="6"/>
                <c:pt idx="0">
                  <c:v>No Qualifications</c:v>
                </c:pt>
                <c:pt idx="1">
                  <c:v>Other Qualifications</c:v>
                </c:pt>
                <c:pt idx="2">
                  <c:v>RQF1 only </c:v>
                </c:pt>
                <c:pt idx="3">
                  <c:v>RQF2 only </c:v>
                </c:pt>
                <c:pt idx="4">
                  <c:v>RQF3 only </c:v>
                </c:pt>
                <c:pt idx="5">
                  <c:v>RQF4+</c:v>
                </c:pt>
              </c:strCache>
            </c:strRef>
          </c:cat>
          <c:val>
            <c:numRef>
              <c:f>SKILLS!$B$11:$B$16</c:f>
              <c:numCache>
                <c:formatCode>0.0%</c:formatCode>
                <c:ptCount val="6"/>
                <c:pt idx="0">
                  <c:v>9.1999999999999998E-2</c:v>
                </c:pt>
                <c:pt idx="1">
                  <c:v>3.2000000000000001E-2</c:v>
                </c:pt>
                <c:pt idx="2">
                  <c:v>0.04</c:v>
                </c:pt>
                <c:pt idx="3">
                  <c:v>0.19699999999999998</c:v>
                </c:pt>
                <c:pt idx="4">
                  <c:v>0.23199999999999998</c:v>
                </c:pt>
                <c:pt idx="5">
                  <c:v>0.40799999999999997</c:v>
                </c:pt>
              </c:numCache>
            </c:numRef>
          </c:val>
          <c:extLst>
            <c:ext xmlns:c16="http://schemas.microsoft.com/office/drawing/2014/chart" uri="{C3380CC4-5D6E-409C-BE32-E72D297353CC}">
              <c16:uniqueId val="{00000000-2C1C-441E-8941-1B10F9FD727A}"/>
            </c:ext>
          </c:extLst>
        </c:ser>
        <c:dLbls>
          <c:showLegendKey val="0"/>
          <c:showVal val="0"/>
          <c:showCatName val="0"/>
          <c:showSerName val="0"/>
          <c:showPercent val="0"/>
          <c:showBubbleSize val="0"/>
          <c:showLeaderLines val="1"/>
        </c:dLbls>
        <c:firstSliceAng val="0"/>
        <c:holeSize val="35"/>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Apprenticeships!$S$3</c:f>
          <c:strCache>
            <c:ptCount val="1"/>
            <c:pt idx="0">
              <c:v>Number of apprenticeship starts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Apprenticeships!$A$5</c:f>
              <c:strCache>
                <c:ptCount val="1"/>
                <c:pt idx="0">
                  <c:v>Starts (number)</c:v>
                </c:pt>
              </c:strCache>
            </c:strRef>
          </c:tx>
          <c:spPr>
            <a:solidFill>
              <a:schemeClr val="accent4"/>
            </a:solidFill>
            <a:ln>
              <a:noFill/>
            </a:ln>
            <a:effectLst/>
          </c:spPr>
          <c:invertIfNegative val="0"/>
          <c:cat>
            <c:strRef>
              <c:f>Apprenticeships!$B$4:$H$4</c:f>
              <c:strCache>
                <c:ptCount val="7"/>
                <c:pt idx="0">
                  <c:v>2017/18</c:v>
                </c:pt>
                <c:pt idx="1">
                  <c:v>2018/19</c:v>
                </c:pt>
                <c:pt idx="2">
                  <c:v>2019/20</c:v>
                </c:pt>
                <c:pt idx="3">
                  <c:v>2020/21</c:v>
                </c:pt>
                <c:pt idx="4">
                  <c:v>2021/22</c:v>
                </c:pt>
                <c:pt idx="5">
                  <c:v>2022/23</c:v>
                </c:pt>
                <c:pt idx="6">
                  <c:v>2023/24</c:v>
                </c:pt>
              </c:strCache>
            </c:strRef>
          </c:cat>
          <c:val>
            <c:numRef>
              <c:f>Apprenticeships!$B$5:$H$5</c:f>
              <c:numCache>
                <c:formatCode>General</c:formatCode>
                <c:ptCount val="7"/>
                <c:pt idx="0">
                  <c:v>710</c:v>
                </c:pt>
                <c:pt idx="1">
                  <c:v>830</c:v>
                </c:pt>
                <c:pt idx="2">
                  <c:v>670</c:v>
                </c:pt>
                <c:pt idx="3">
                  <c:v>700</c:v>
                </c:pt>
                <c:pt idx="4">
                  <c:v>820</c:v>
                </c:pt>
                <c:pt idx="5">
                  <c:v>810</c:v>
                </c:pt>
                <c:pt idx="6">
                  <c:v>620</c:v>
                </c:pt>
              </c:numCache>
            </c:numRef>
          </c:val>
          <c:extLst>
            <c:ext xmlns:c16="http://schemas.microsoft.com/office/drawing/2014/chart" uri="{C3380CC4-5D6E-409C-BE32-E72D297353CC}">
              <c16:uniqueId val="{00000000-4EC3-4B1C-B111-4C0BAAD76C29}"/>
            </c:ext>
          </c:extLst>
        </c:ser>
        <c:dLbls>
          <c:showLegendKey val="0"/>
          <c:showVal val="0"/>
          <c:showCatName val="0"/>
          <c:showSerName val="0"/>
          <c:showPercent val="0"/>
          <c:showBubbleSize val="0"/>
        </c:dLbls>
        <c:gapWidth val="219"/>
        <c:overlap val="-27"/>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Apprenticeships!$J$4</c:f>
          <c:strCache>
            <c:ptCount val="1"/>
            <c:pt idx="0">
              <c:v>Apprenticeship starts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Apprenticeships!$J$5</c:f>
              <c:strCache>
                <c:ptCount val="1"/>
                <c:pt idx="0">
                  <c:v>Starts (per 10,000 pop)</c:v>
                </c:pt>
              </c:strCache>
            </c:strRef>
          </c:tx>
          <c:spPr>
            <a:solidFill>
              <a:srgbClr val="E9796E"/>
            </a:solidFill>
            <a:ln>
              <a:noFill/>
            </a:ln>
            <a:effectLst/>
          </c:spPr>
          <c:invertIfNegative val="0"/>
          <c:cat>
            <c:strRef>
              <c:f>Apprenticeships!$K$4:$Q$4</c:f>
              <c:strCache>
                <c:ptCount val="7"/>
                <c:pt idx="0">
                  <c:v>2019/18</c:v>
                </c:pt>
                <c:pt idx="1">
                  <c:v>2019/19</c:v>
                </c:pt>
                <c:pt idx="2">
                  <c:v>2019/20</c:v>
                </c:pt>
                <c:pt idx="3">
                  <c:v>2020/21</c:v>
                </c:pt>
                <c:pt idx="4">
                  <c:v>2021/22</c:v>
                </c:pt>
                <c:pt idx="5">
                  <c:v>2022/23</c:v>
                </c:pt>
                <c:pt idx="6">
                  <c:v>2022/24</c:v>
                </c:pt>
              </c:strCache>
            </c:strRef>
          </c:cat>
          <c:val>
            <c:numRef>
              <c:f>Apprenticeships!$K$5:$Q$5</c:f>
              <c:numCache>
                <c:formatCode>0.0</c:formatCode>
                <c:ptCount val="7"/>
                <c:pt idx="0">
                  <c:v>55.447523994720768</c:v>
                </c:pt>
                <c:pt idx="1">
                  <c:v>63.993338524760794</c:v>
                </c:pt>
                <c:pt idx="2">
                  <c:v>51.354375852712579</c:v>
                </c:pt>
                <c:pt idx="3">
                  <c:v>53.259885415160802</c:v>
                </c:pt>
                <c:pt idx="4">
                  <c:v>61.551857439893105</c:v>
                </c:pt>
                <c:pt idx="5">
                  <c:v>59.672464472782721</c:v>
                </c:pt>
                <c:pt idx="6">
                  <c:v>44.835590781224013</c:v>
                </c:pt>
              </c:numCache>
            </c:numRef>
          </c:val>
          <c:extLst>
            <c:ext xmlns:c16="http://schemas.microsoft.com/office/drawing/2014/chart" uri="{C3380CC4-5D6E-409C-BE32-E72D297353CC}">
              <c16:uniqueId val="{00000000-F222-4BEB-8531-9C4B5CB50B19}"/>
            </c:ext>
          </c:extLst>
        </c:ser>
        <c:ser>
          <c:idx val="2"/>
          <c:order val="1"/>
          <c:tx>
            <c:strRef>
              <c:f>Apprenticeships!$J$6</c:f>
              <c:strCache>
                <c:ptCount val="1"/>
                <c:pt idx="0">
                  <c:v>Kent</c:v>
                </c:pt>
              </c:strCache>
            </c:strRef>
          </c:tx>
          <c:spPr>
            <a:noFill/>
            <a:ln w="22225">
              <a:solidFill>
                <a:schemeClr val="accent4"/>
              </a:solidFill>
            </a:ln>
            <a:effectLst/>
          </c:spPr>
          <c:invertIfNegative val="0"/>
          <c:cat>
            <c:strRef>
              <c:f>Apprenticeships!$K$4:$Q$4</c:f>
              <c:strCache>
                <c:ptCount val="7"/>
                <c:pt idx="0">
                  <c:v>2019/18</c:v>
                </c:pt>
                <c:pt idx="1">
                  <c:v>2019/19</c:v>
                </c:pt>
                <c:pt idx="2">
                  <c:v>2019/20</c:v>
                </c:pt>
                <c:pt idx="3">
                  <c:v>2020/21</c:v>
                </c:pt>
                <c:pt idx="4">
                  <c:v>2021/22</c:v>
                </c:pt>
                <c:pt idx="5">
                  <c:v>2022/23</c:v>
                </c:pt>
                <c:pt idx="6">
                  <c:v>2022/24</c:v>
                </c:pt>
              </c:strCache>
            </c:strRef>
          </c:cat>
          <c:val>
            <c:numRef>
              <c:f>Apprenticeships!$K$6:$Q$6</c:f>
              <c:numCache>
                <c:formatCode>0.0</c:formatCode>
                <c:ptCount val="7"/>
                <c:pt idx="0">
                  <c:v>53.80153198241792</c:v>
                </c:pt>
                <c:pt idx="1">
                  <c:v>60.276149770776755</c:v>
                </c:pt>
                <c:pt idx="2">
                  <c:v>48.437460008702104</c:v>
                </c:pt>
                <c:pt idx="3">
                  <c:v>50.574914969728397</c:v>
                </c:pt>
                <c:pt idx="4">
                  <c:v>55.683943259392152</c:v>
                </c:pt>
                <c:pt idx="5">
                  <c:v>54.50097117093047</c:v>
                </c:pt>
                <c:pt idx="6">
                  <c:v>43.84409635516451</c:v>
                </c:pt>
              </c:numCache>
            </c:numRef>
          </c:val>
          <c:extLst>
            <c:ext xmlns:c16="http://schemas.microsoft.com/office/drawing/2014/chart" uri="{C3380CC4-5D6E-409C-BE32-E72D297353CC}">
              <c16:uniqueId val="{00000001-F222-4BEB-8531-9C4B5CB50B19}"/>
            </c:ext>
          </c:extLst>
        </c:ser>
        <c:dLbls>
          <c:showLegendKey val="0"/>
          <c:showVal val="0"/>
          <c:showCatName val="0"/>
          <c:showSerName val="0"/>
          <c:showPercent val="0"/>
          <c:showBubbleSize val="0"/>
        </c:dLbls>
        <c:gapWidth val="219"/>
        <c:overlap val="100"/>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Apprenticeships!$J$8</c:f>
          <c:strCache>
            <c:ptCount val="1"/>
            <c:pt idx="0">
              <c:v>Apprenticeship achievements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Apprenticeships!$J$9</c:f>
              <c:strCache>
                <c:ptCount val="1"/>
                <c:pt idx="0">
                  <c:v>Achievements (per 10,000 pop)</c:v>
                </c:pt>
              </c:strCache>
            </c:strRef>
          </c:tx>
          <c:spPr>
            <a:solidFill>
              <a:srgbClr val="E9796E"/>
            </a:solidFill>
            <a:ln>
              <a:noFill/>
            </a:ln>
            <a:effectLst/>
          </c:spPr>
          <c:invertIfNegative val="0"/>
          <c:cat>
            <c:strRef>
              <c:f>Apprenticeships!$K$8:$P$8</c:f>
              <c:strCache>
                <c:ptCount val="6"/>
                <c:pt idx="0">
                  <c:v>2019/18</c:v>
                </c:pt>
                <c:pt idx="1">
                  <c:v>2019/19</c:v>
                </c:pt>
                <c:pt idx="2">
                  <c:v>2019/20</c:v>
                </c:pt>
                <c:pt idx="3">
                  <c:v>2020/21</c:v>
                </c:pt>
                <c:pt idx="4">
                  <c:v>2021/22</c:v>
                </c:pt>
                <c:pt idx="5">
                  <c:v>2022/23</c:v>
                </c:pt>
              </c:strCache>
            </c:strRef>
          </c:cat>
          <c:val>
            <c:numRef>
              <c:f>Apprenticeships!$K$9:$P$9</c:f>
              <c:numCache>
                <c:formatCode>0.0</c:formatCode>
                <c:ptCount val="6"/>
                <c:pt idx="0">
                  <c:v>40.609454193316623</c:v>
                </c:pt>
                <c:pt idx="1">
                  <c:v>28.527150908628307</c:v>
                </c:pt>
                <c:pt idx="2">
                  <c:v>21.461530207103767</c:v>
                </c:pt>
                <c:pt idx="3">
                  <c:v>24.347376189787798</c:v>
                </c:pt>
                <c:pt idx="4">
                  <c:v>21.768339826303659</c:v>
                </c:pt>
                <c:pt idx="5">
                  <c:v>25.047701136723614</c:v>
                </c:pt>
              </c:numCache>
            </c:numRef>
          </c:val>
          <c:extLst>
            <c:ext xmlns:c16="http://schemas.microsoft.com/office/drawing/2014/chart" uri="{C3380CC4-5D6E-409C-BE32-E72D297353CC}">
              <c16:uniqueId val="{00000000-FBFC-487F-89AC-077D4BD8EB1D}"/>
            </c:ext>
          </c:extLst>
        </c:ser>
        <c:ser>
          <c:idx val="2"/>
          <c:order val="1"/>
          <c:tx>
            <c:strRef>
              <c:f>Apprenticeships!$J$10</c:f>
              <c:strCache>
                <c:ptCount val="1"/>
                <c:pt idx="0">
                  <c:v>Kent</c:v>
                </c:pt>
              </c:strCache>
            </c:strRef>
          </c:tx>
          <c:spPr>
            <a:noFill/>
            <a:ln w="22225">
              <a:solidFill>
                <a:schemeClr val="accent4"/>
              </a:solidFill>
            </a:ln>
            <a:effectLst/>
          </c:spPr>
          <c:invertIfNegative val="0"/>
          <c:cat>
            <c:strRef>
              <c:f>Apprenticeships!$K$8:$P$8</c:f>
              <c:strCache>
                <c:ptCount val="6"/>
                <c:pt idx="0">
                  <c:v>2019/18</c:v>
                </c:pt>
                <c:pt idx="1">
                  <c:v>2019/19</c:v>
                </c:pt>
                <c:pt idx="2">
                  <c:v>2019/20</c:v>
                </c:pt>
                <c:pt idx="3">
                  <c:v>2020/21</c:v>
                </c:pt>
                <c:pt idx="4">
                  <c:v>2021/22</c:v>
                </c:pt>
                <c:pt idx="5">
                  <c:v>2022/23</c:v>
                </c:pt>
              </c:strCache>
            </c:strRef>
          </c:cat>
          <c:val>
            <c:numRef>
              <c:f>Apprenticeships!$K$10:$P$10</c:f>
              <c:numCache>
                <c:formatCode>0.0</c:formatCode>
                <c:ptCount val="6"/>
                <c:pt idx="0">
                  <c:v>38.892673722229823</c:v>
                </c:pt>
                <c:pt idx="1">
                  <c:v>26.531809514487204</c:v>
                </c:pt>
                <c:pt idx="2">
                  <c:v>21.371349594328276</c:v>
                </c:pt>
                <c:pt idx="3">
                  <c:v>24.171365414283812</c:v>
                </c:pt>
                <c:pt idx="4">
                  <c:v>20.525139494929533</c:v>
                </c:pt>
                <c:pt idx="5">
                  <c:v>24.208716768675679</c:v>
                </c:pt>
              </c:numCache>
            </c:numRef>
          </c:val>
          <c:extLst>
            <c:ext xmlns:c16="http://schemas.microsoft.com/office/drawing/2014/chart" uri="{C3380CC4-5D6E-409C-BE32-E72D297353CC}">
              <c16:uniqueId val="{00000001-FBFC-487F-89AC-077D4BD8EB1D}"/>
            </c:ext>
          </c:extLst>
        </c:ser>
        <c:dLbls>
          <c:showLegendKey val="0"/>
          <c:showVal val="0"/>
          <c:showCatName val="0"/>
          <c:showSerName val="0"/>
          <c:showPercent val="0"/>
          <c:showBubbleSize val="0"/>
        </c:dLbls>
        <c:gapWidth val="219"/>
        <c:overlap val="100"/>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Apprenticeships!$S$4</c:f>
          <c:strCache>
            <c:ptCount val="1"/>
            <c:pt idx="0">
              <c:v>Number of apprenticeship achievements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Apprenticeships!$A$6</c:f>
              <c:strCache>
                <c:ptCount val="1"/>
                <c:pt idx="0">
                  <c:v>Achievements (number)</c:v>
                </c:pt>
              </c:strCache>
            </c:strRef>
          </c:tx>
          <c:spPr>
            <a:solidFill>
              <a:schemeClr val="accent4"/>
            </a:solidFill>
            <a:ln>
              <a:noFill/>
            </a:ln>
            <a:effectLst/>
          </c:spPr>
          <c:invertIfNegative val="0"/>
          <c:cat>
            <c:strRef>
              <c:f>Apprenticeships!$B$4:$G$4</c:f>
              <c:strCache>
                <c:ptCount val="6"/>
                <c:pt idx="0">
                  <c:v>2017/18</c:v>
                </c:pt>
                <c:pt idx="1">
                  <c:v>2018/19</c:v>
                </c:pt>
                <c:pt idx="2">
                  <c:v>2019/20</c:v>
                </c:pt>
                <c:pt idx="3">
                  <c:v>2020/21</c:v>
                </c:pt>
                <c:pt idx="4">
                  <c:v>2021/22</c:v>
                </c:pt>
                <c:pt idx="5">
                  <c:v>2022/23</c:v>
                </c:pt>
              </c:strCache>
            </c:strRef>
          </c:cat>
          <c:val>
            <c:numRef>
              <c:f>Apprenticeships!$B$6:$G$6</c:f>
              <c:numCache>
                <c:formatCode>General</c:formatCode>
                <c:ptCount val="6"/>
                <c:pt idx="0">
                  <c:v>520</c:v>
                </c:pt>
                <c:pt idx="1">
                  <c:v>370</c:v>
                </c:pt>
                <c:pt idx="2">
                  <c:v>280</c:v>
                </c:pt>
                <c:pt idx="3">
                  <c:v>320</c:v>
                </c:pt>
                <c:pt idx="4">
                  <c:v>290</c:v>
                </c:pt>
                <c:pt idx="5">
                  <c:v>340</c:v>
                </c:pt>
              </c:numCache>
            </c:numRef>
          </c:val>
          <c:extLst>
            <c:ext xmlns:c16="http://schemas.microsoft.com/office/drawing/2014/chart" uri="{C3380CC4-5D6E-409C-BE32-E72D297353CC}">
              <c16:uniqueId val="{00000000-C1A4-44AE-957A-D90EC60994E5}"/>
            </c:ext>
          </c:extLst>
        </c:ser>
        <c:dLbls>
          <c:showLegendKey val="0"/>
          <c:showVal val="0"/>
          <c:showCatName val="0"/>
          <c:showSerName val="0"/>
          <c:showPercent val="0"/>
          <c:showBubbleSize val="0"/>
        </c:dLbls>
        <c:gapWidth val="219"/>
        <c:overlap val="-27"/>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Percentage sustained education, apprenticeship or employment</a:t>
            </a:r>
          </a:p>
        </c:rich>
      </c:tx>
      <c:layout>
        <c:manualLayout>
          <c:xMode val="edge"/>
          <c:yMode val="edge"/>
          <c:x val="0.10888375673595073"/>
          <c:y val="2.738932081439352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561716159613998"/>
          <c:y val="0.24017372421281213"/>
          <c:w val="0.83743133724912566"/>
          <c:h val="0.65038754520505793"/>
        </c:manualLayout>
      </c:layout>
      <c:barChart>
        <c:barDir val="col"/>
        <c:grouping val="clustered"/>
        <c:varyColors val="0"/>
        <c:ser>
          <c:idx val="0"/>
          <c:order val="0"/>
          <c:tx>
            <c:strRef>
              <c:f>Destinations!$A$12</c:f>
              <c:strCache>
                <c:ptCount val="1"/>
                <c:pt idx="0">
                  <c:v>Sustained education, apprenticeship or employment</c:v>
                </c:pt>
              </c:strCache>
            </c:strRef>
          </c:tx>
          <c:spPr>
            <a:solidFill>
              <a:srgbClr val="E6695C"/>
            </a:solidFill>
            <a:ln>
              <a:noFill/>
            </a:ln>
            <a:effectLst/>
          </c:spPr>
          <c:invertIfNegative val="0"/>
          <c:cat>
            <c:strRef>
              <c:f>Destinations!$B$4:$G$4</c:f>
              <c:strCache>
                <c:ptCount val="6"/>
                <c:pt idx="0">
                  <c:v>2017/18</c:v>
                </c:pt>
                <c:pt idx="1">
                  <c:v>2018/19</c:v>
                </c:pt>
                <c:pt idx="2">
                  <c:v>2019/20</c:v>
                </c:pt>
                <c:pt idx="3">
                  <c:v>2020/21</c:v>
                </c:pt>
                <c:pt idx="4">
                  <c:v>2021/22</c:v>
                </c:pt>
                <c:pt idx="5">
                  <c:v>2022/23</c:v>
                </c:pt>
              </c:strCache>
            </c:strRef>
          </c:cat>
          <c:val>
            <c:numRef>
              <c:f>Destinations!$B$12:$G$12</c:f>
              <c:numCache>
                <c:formatCode>0.0%</c:formatCode>
                <c:ptCount val="6"/>
                <c:pt idx="0">
                  <c:v>0.84119106699751856</c:v>
                </c:pt>
                <c:pt idx="1">
                  <c:v>0.83862994350282483</c:v>
                </c:pt>
                <c:pt idx="2">
                  <c:v>0.82597206493016229</c:v>
                </c:pt>
                <c:pt idx="3">
                  <c:v>0.80536912751677847</c:v>
                </c:pt>
                <c:pt idx="4">
                  <c:v>0.86576168929110109</c:v>
                </c:pt>
                <c:pt idx="5">
                  <c:v>0.84726331360946749</c:v>
                </c:pt>
              </c:numCache>
            </c:numRef>
          </c:val>
          <c:extLst>
            <c:ext xmlns:c16="http://schemas.microsoft.com/office/drawing/2014/chart" uri="{C3380CC4-5D6E-409C-BE32-E72D297353CC}">
              <c16:uniqueId val="{00000000-8F77-4505-A5D0-4CC70D31B712}"/>
            </c:ext>
          </c:extLst>
        </c:ser>
        <c:dLbls>
          <c:showLegendKey val="0"/>
          <c:showVal val="0"/>
          <c:showCatName val="0"/>
          <c:showSerName val="0"/>
          <c:showPercent val="0"/>
          <c:showBubbleSize val="0"/>
        </c:dLbls>
        <c:gapWidth val="219"/>
        <c:overlap val="-27"/>
        <c:axId val="65624839"/>
        <c:axId val="65622319"/>
      </c:barChart>
      <c:catAx>
        <c:axId val="65624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22319"/>
        <c:crosses val="autoZero"/>
        <c:auto val="1"/>
        <c:lblAlgn val="ctr"/>
        <c:lblOffset val="100"/>
        <c:noMultiLvlLbl val="0"/>
      </c:catAx>
      <c:valAx>
        <c:axId val="6562231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248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'BICS waves (2)'!$J$3</c:f>
          <c:strCache>
            <c:ptCount val="1"/>
            <c:pt idx="0">
              <c:v>Modelled trading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83524849671455"/>
          <c:y val="0.23627458592988584"/>
          <c:w val="0.73575308579379417"/>
          <c:h val="0.59936202891657386"/>
        </c:manualLayout>
      </c:layout>
      <c:lineChart>
        <c:grouping val="standard"/>
        <c:varyColors val="0"/>
        <c:ser>
          <c:idx val="0"/>
          <c:order val="0"/>
          <c:tx>
            <c:strRef>
              <c:f>'BICS waves (2)'!$J$4</c:f>
              <c:strCache>
                <c:ptCount val="1"/>
                <c:pt idx="0">
                  <c:v>Currently trading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(2)'!$B$5:$B$127</c:f>
              <c:strCache>
                <c:ptCount val="122"/>
                <c:pt idx="0">
                  <c:v>15-28 June 
2020</c:v>
                </c:pt>
                <c:pt idx="121">
                  <c:v>17-30 Mar 2025</c:v>
                </c:pt>
              </c:strCache>
            </c:strRef>
          </c:cat>
          <c:val>
            <c:numRef>
              <c:f>'BICS waves (2)'!$J$5:$J$127</c:f>
              <c:numCache>
                <c:formatCode>#,##0</c:formatCode>
                <c:ptCount val="123"/>
                <c:pt idx="0">
                  <c:v>4332.9250000000002</c:v>
                </c:pt>
                <c:pt idx="1">
                  <c:v>4707.7</c:v>
                </c:pt>
                <c:pt idx="2">
                  <c:v>5161.375</c:v>
                </c:pt>
                <c:pt idx="3">
                  <c:v>5417.8</c:v>
                </c:pt>
                <c:pt idx="4">
                  <c:v>5358.625</c:v>
                </c:pt>
                <c:pt idx="5">
                  <c:v>5437.5250000000005</c:v>
                </c:pt>
                <c:pt idx="6">
                  <c:v>5516.4250000000002</c:v>
                </c:pt>
                <c:pt idx="7">
                  <c:v>5674.2250000000004</c:v>
                </c:pt>
                <c:pt idx="8">
                  <c:v>5661.0749999999998</c:v>
                </c:pt>
                <c:pt idx="9">
                  <c:v>5562.45</c:v>
                </c:pt>
                <c:pt idx="10">
                  <c:v>5365.2</c:v>
                </c:pt>
                <c:pt idx="11">
                  <c:v>5069.3249999999998</c:v>
                </c:pt>
                <c:pt idx="12">
                  <c:v>5286.3</c:v>
                </c:pt>
                <c:pt idx="13">
                  <c:v>5549.3</c:v>
                </c:pt>
                <c:pt idx="14">
                  <c:v>4641.95</c:v>
                </c:pt>
                <c:pt idx="15">
                  <c:v>4689.55</c:v>
                </c:pt>
                <c:pt idx="16">
                  <c:v>4788.625</c:v>
                </c:pt>
                <c:pt idx="17">
                  <c:v>4768.8099999999995</c:v>
                </c:pt>
                <c:pt idx="18">
                  <c:v>4854.6750000000002</c:v>
                </c:pt>
                <c:pt idx="19">
                  <c:v>4874.49</c:v>
                </c:pt>
                <c:pt idx="20">
                  <c:v>4960.3549999999996</c:v>
                </c:pt>
                <c:pt idx="21">
                  <c:v>5112.2700000000004</c:v>
                </c:pt>
                <c:pt idx="22">
                  <c:v>5455.73</c:v>
                </c:pt>
                <c:pt idx="23">
                  <c:v>5508.5700000000006</c:v>
                </c:pt>
                <c:pt idx="24">
                  <c:v>5733.14</c:v>
                </c:pt>
                <c:pt idx="25">
                  <c:v>5752.9549999999999</c:v>
                </c:pt>
                <c:pt idx="26">
                  <c:v>5812.4</c:v>
                </c:pt>
                <c:pt idx="27">
                  <c:v>5885.0549999999994</c:v>
                </c:pt>
                <c:pt idx="28">
                  <c:v>5819.0049999999992</c:v>
                </c:pt>
                <c:pt idx="29">
                  <c:v>5878.45</c:v>
                </c:pt>
                <c:pt idx="30">
                  <c:v>5918.079999999999</c:v>
                </c:pt>
                <c:pt idx="31">
                  <c:v>5931.29</c:v>
                </c:pt>
                <c:pt idx="32">
                  <c:v>5937.8950000000004</c:v>
                </c:pt>
                <c:pt idx="33">
                  <c:v>5904.87</c:v>
                </c:pt>
                <c:pt idx="34">
                  <c:v>6083.2049999999999</c:v>
                </c:pt>
                <c:pt idx="35">
                  <c:v>6155.86</c:v>
                </c:pt>
                <c:pt idx="36">
                  <c:v>6003.9449999999997</c:v>
                </c:pt>
                <c:pt idx="37">
                  <c:v>6036.97</c:v>
                </c:pt>
                <c:pt idx="38">
                  <c:v>6030.3649999999998</c:v>
                </c:pt>
                <c:pt idx="39">
                  <c:v>6089.81</c:v>
                </c:pt>
                <c:pt idx="40">
                  <c:v>5875.41</c:v>
                </c:pt>
                <c:pt idx="41">
                  <c:v>5966.2</c:v>
                </c:pt>
                <c:pt idx="42">
                  <c:v>6018.08</c:v>
                </c:pt>
                <c:pt idx="43">
                  <c:v>6011.5949999999993</c:v>
                </c:pt>
                <c:pt idx="44">
                  <c:v>6108.87</c:v>
                </c:pt>
                <c:pt idx="45">
                  <c:v>6069.96</c:v>
                </c:pt>
                <c:pt idx="46">
                  <c:v>6050.5049999999992</c:v>
                </c:pt>
                <c:pt idx="47">
                  <c:v>6095.9</c:v>
                </c:pt>
                <c:pt idx="48">
                  <c:v>6063.4749999999995</c:v>
                </c:pt>
                <c:pt idx="49">
                  <c:v>6089.415</c:v>
                </c:pt>
                <c:pt idx="50">
                  <c:v>6089.415</c:v>
                </c:pt>
                <c:pt idx="51">
                  <c:v>6050.5049999999992</c:v>
                </c:pt>
                <c:pt idx="52">
                  <c:v>6089.415</c:v>
                </c:pt>
                <c:pt idx="53">
                  <c:v>6128.3249999999998</c:v>
                </c:pt>
                <c:pt idx="54">
                  <c:v>6037.5349999999999</c:v>
                </c:pt>
                <c:pt idx="55">
                  <c:v>6089.415</c:v>
                </c:pt>
                <c:pt idx="56">
                  <c:v>6121.8399999999992</c:v>
                </c:pt>
                <c:pt idx="57">
                  <c:v>6089.415</c:v>
                </c:pt>
                <c:pt idx="58">
                  <c:v>6089.415</c:v>
                </c:pt>
                <c:pt idx="59">
                  <c:v>6154.2649999999994</c:v>
                </c:pt>
                <c:pt idx="60">
                  <c:v>6154.2649999999994</c:v>
                </c:pt>
                <c:pt idx="61">
                  <c:v>6082.9299999999994</c:v>
                </c:pt>
                <c:pt idx="62">
                  <c:v>6115.3549999999996</c:v>
                </c:pt>
                <c:pt idx="63">
                  <c:v>6069.96</c:v>
                </c:pt>
                <c:pt idx="64">
                  <c:v>6024.5649999999996</c:v>
                </c:pt>
                <c:pt idx="65">
                  <c:v>5941.5</c:v>
                </c:pt>
                <c:pt idx="66">
                  <c:v>6037.125</c:v>
                </c:pt>
                <c:pt idx="67">
                  <c:v>6062.625</c:v>
                </c:pt>
                <c:pt idx="68">
                  <c:v>6049.875</c:v>
                </c:pt>
                <c:pt idx="69">
                  <c:v>6069</c:v>
                </c:pt>
                <c:pt idx="70">
                  <c:v>6049.875</c:v>
                </c:pt>
                <c:pt idx="71">
                  <c:v>6094.5</c:v>
                </c:pt>
                <c:pt idx="72">
                  <c:v>6139.125</c:v>
                </c:pt>
                <c:pt idx="73">
                  <c:v>6062.625</c:v>
                </c:pt>
                <c:pt idx="74">
                  <c:v>6069</c:v>
                </c:pt>
                <c:pt idx="75">
                  <c:v>6081.75</c:v>
                </c:pt>
                <c:pt idx="76">
                  <c:v>6024.375</c:v>
                </c:pt>
                <c:pt idx="77">
                  <c:v>6005.25</c:v>
                </c:pt>
                <c:pt idx="78">
                  <c:v>6024.375</c:v>
                </c:pt>
                <c:pt idx="79">
                  <c:v>5960.625</c:v>
                </c:pt>
                <c:pt idx="80">
                  <c:v>5998.875</c:v>
                </c:pt>
                <c:pt idx="81">
                  <c:v>5979.75</c:v>
                </c:pt>
                <c:pt idx="82">
                  <c:v>6037.125</c:v>
                </c:pt>
                <c:pt idx="83">
                  <c:v>6062.625</c:v>
                </c:pt>
                <c:pt idx="84">
                  <c:v>6062.625</c:v>
                </c:pt>
                <c:pt idx="85">
                  <c:v>6037.125</c:v>
                </c:pt>
                <c:pt idx="86">
                  <c:v>6100.875</c:v>
                </c:pt>
                <c:pt idx="87">
                  <c:v>6075.375</c:v>
                </c:pt>
                <c:pt idx="88">
                  <c:v>6113.625</c:v>
                </c:pt>
                <c:pt idx="89">
                  <c:v>6081.75</c:v>
                </c:pt>
                <c:pt idx="90">
                  <c:v>6081.75</c:v>
                </c:pt>
                <c:pt idx="91">
                  <c:v>5992.5</c:v>
                </c:pt>
                <c:pt idx="92">
                  <c:v>6197.95</c:v>
                </c:pt>
                <c:pt idx="93">
                  <c:v>6191.46</c:v>
                </c:pt>
                <c:pt idx="94">
                  <c:v>6120.07</c:v>
                </c:pt>
                <c:pt idx="95">
                  <c:v>6152.5199999999995</c:v>
                </c:pt>
                <c:pt idx="96">
                  <c:v>6094.11</c:v>
                </c:pt>
                <c:pt idx="97">
                  <c:v>6107.0899999999992</c:v>
                </c:pt>
                <c:pt idx="98">
                  <c:v>6146.03</c:v>
                </c:pt>
                <c:pt idx="99">
                  <c:v>6165.5</c:v>
                </c:pt>
                <c:pt idx="100">
                  <c:v>6191.46</c:v>
                </c:pt>
                <c:pt idx="101">
                  <c:v>6113.58</c:v>
                </c:pt>
                <c:pt idx="102">
                  <c:v>6159.0099999999993</c:v>
                </c:pt>
                <c:pt idx="103">
                  <c:v>6113.58</c:v>
                </c:pt>
                <c:pt idx="104">
                  <c:v>6178.48</c:v>
                </c:pt>
                <c:pt idx="105">
                  <c:v>6178.48</c:v>
                </c:pt>
                <c:pt idx="106">
                  <c:v>6197.95</c:v>
                </c:pt>
                <c:pt idx="107">
                  <c:v>6178.48</c:v>
                </c:pt>
                <c:pt idx="108">
                  <c:v>6184.9699999999993</c:v>
                </c:pt>
                <c:pt idx="109">
                  <c:v>6171.99</c:v>
                </c:pt>
                <c:pt idx="110">
                  <c:v>6152.5199999999995</c:v>
                </c:pt>
                <c:pt idx="111">
                  <c:v>6178.48</c:v>
                </c:pt>
                <c:pt idx="112">
                  <c:v>6171.99</c:v>
                </c:pt>
                <c:pt idx="113">
                  <c:v>6165.5</c:v>
                </c:pt>
                <c:pt idx="114">
                  <c:v>6087.62</c:v>
                </c:pt>
                <c:pt idx="115">
                  <c:v>6068.15</c:v>
                </c:pt>
                <c:pt idx="116">
                  <c:v>6035.7</c:v>
                </c:pt>
                <c:pt idx="117">
                  <c:v>6107.0899999999992</c:v>
                </c:pt>
                <c:pt idx="118">
                  <c:v>6139.54</c:v>
                </c:pt>
                <c:pt idx="119">
                  <c:v>6133.0499999999993</c:v>
                </c:pt>
                <c:pt idx="120">
                  <c:v>6133.0499999999993</c:v>
                </c:pt>
                <c:pt idx="121">
                  <c:v>6139.54</c:v>
                </c:pt>
              </c:numCache>
            </c:numRef>
          </c:val>
          <c:smooth val="0"/>
          <c:extLst>
            <c:ext xmlns:c16="http://schemas.microsoft.com/office/drawing/2014/chart" uri="{C3380CC4-5D6E-409C-BE32-E72D297353CC}">
              <c16:uniqueId val="{00000000-BE9D-4EF0-BDE7-3BC1910C81E1}"/>
            </c:ext>
          </c:extLst>
        </c:ser>
        <c:ser>
          <c:idx val="1"/>
          <c:order val="1"/>
          <c:tx>
            <c:strRef>
              <c:f>'BICS waves (2)'!$K$4</c:f>
              <c:strCache>
                <c:ptCount val="1"/>
                <c:pt idx="0">
                  <c:v>Temporarily closed or paused trading</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(2)'!$B$5:$B$127</c:f>
              <c:strCache>
                <c:ptCount val="122"/>
                <c:pt idx="0">
                  <c:v>15-28 June 
2020</c:v>
                </c:pt>
                <c:pt idx="121">
                  <c:v>17-30 Mar 2025</c:v>
                </c:pt>
              </c:strCache>
            </c:strRef>
          </c:cat>
          <c:val>
            <c:numRef>
              <c:f>'BICS waves (2)'!$K$5:$K$127</c:f>
              <c:numCache>
                <c:formatCode>#,##0</c:formatCode>
                <c:ptCount val="123"/>
                <c:pt idx="0">
                  <c:v>2196.0499999999997</c:v>
                </c:pt>
                <c:pt idx="1">
                  <c:v>1735.8000000000002</c:v>
                </c:pt>
                <c:pt idx="2">
                  <c:v>1268.9749999999999</c:v>
                </c:pt>
                <c:pt idx="3">
                  <c:v>1045.425</c:v>
                </c:pt>
                <c:pt idx="4">
                  <c:v>1071.7249999999999</c:v>
                </c:pt>
                <c:pt idx="5">
                  <c:v>986.25</c:v>
                </c:pt>
                <c:pt idx="6">
                  <c:v>867.90000000000009</c:v>
                </c:pt>
                <c:pt idx="7">
                  <c:v>815.3</c:v>
                </c:pt>
                <c:pt idx="8">
                  <c:v>749.55000000000007</c:v>
                </c:pt>
                <c:pt idx="9">
                  <c:v>749.55000000000007</c:v>
                </c:pt>
                <c:pt idx="10">
                  <c:v>1084.875</c:v>
                </c:pt>
                <c:pt idx="11">
                  <c:v>1387.325</c:v>
                </c:pt>
                <c:pt idx="12">
                  <c:v>1111.175</c:v>
                </c:pt>
                <c:pt idx="13">
                  <c:v>874.47500000000002</c:v>
                </c:pt>
                <c:pt idx="14">
                  <c:v>1781.825</c:v>
                </c:pt>
                <c:pt idx="15">
                  <c:v>1717.3</c:v>
                </c:pt>
                <c:pt idx="16">
                  <c:v>1644.645</c:v>
                </c:pt>
                <c:pt idx="17">
                  <c:v>1657.855</c:v>
                </c:pt>
                <c:pt idx="18">
                  <c:v>1598.4099999999999</c:v>
                </c:pt>
                <c:pt idx="19">
                  <c:v>1532.3600000000004</c:v>
                </c:pt>
                <c:pt idx="20">
                  <c:v>1466.31</c:v>
                </c:pt>
                <c:pt idx="21">
                  <c:v>1261.5550000000001</c:v>
                </c:pt>
                <c:pt idx="22">
                  <c:v>931.30499999999995</c:v>
                </c:pt>
                <c:pt idx="23">
                  <c:v>838.83500000000004</c:v>
                </c:pt>
                <c:pt idx="24">
                  <c:v>614.2650000000001</c:v>
                </c:pt>
                <c:pt idx="25">
                  <c:v>561.42500000000007</c:v>
                </c:pt>
                <c:pt idx="26">
                  <c:v>554.82000000000005</c:v>
                </c:pt>
                <c:pt idx="27">
                  <c:v>528.4</c:v>
                </c:pt>
                <c:pt idx="28">
                  <c:v>614.2650000000001</c:v>
                </c:pt>
                <c:pt idx="29">
                  <c:v>508.58499999999998</c:v>
                </c:pt>
                <c:pt idx="30">
                  <c:v>462.35</c:v>
                </c:pt>
                <c:pt idx="31">
                  <c:v>482.16499999999996</c:v>
                </c:pt>
                <c:pt idx="32">
                  <c:v>468.95500000000004</c:v>
                </c:pt>
                <c:pt idx="33">
                  <c:v>435.93</c:v>
                </c:pt>
                <c:pt idx="34">
                  <c:v>330.25</c:v>
                </c:pt>
                <c:pt idx="35">
                  <c:v>211.36</c:v>
                </c:pt>
                <c:pt idx="36">
                  <c:v>356.66999999999996</c:v>
                </c:pt>
                <c:pt idx="37">
                  <c:v>356.67</c:v>
                </c:pt>
                <c:pt idx="38">
                  <c:v>376.48499999999996</c:v>
                </c:pt>
                <c:pt idx="39">
                  <c:v>343.46</c:v>
                </c:pt>
                <c:pt idx="40">
                  <c:v>479.89000000000004</c:v>
                </c:pt>
                <c:pt idx="41">
                  <c:v>343.70499999999998</c:v>
                </c:pt>
                <c:pt idx="42">
                  <c:v>291.82499999999999</c:v>
                </c:pt>
                <c:pt idx="43">
                  <c:v>272.37</c:v>
                </c:pt>
                <c:pt idx="44">
                  <c:v>246.43</c:v>
                </c:pt>
                <c:pt idx="45">
                  <c:v>246.43</c:v>
                </c:pt>
                <c:pt idx="46">
                  <c:v>214.00500000000002</c:v>
                </c:pt>
                <c:pt idx="47">
                  <c:v>207.52</c:v>
                </c:pt>
                <c:pt idx="48">
                  <c:v>278.85499999999996</c:v>
                </c:pt>
                <c:pt idx="49">
                  <c:v>188.065</c:v>
                </c:pt>
                <c:pt idx="50">
                  <c:v>201.035</c:v>
                </c:pt>
                <c:pt idx="51">
                  <c:v>194.54999999999998</c:v>
                </c:pt>
                <c:pt idx="52">
                  <c:v>194.54999999999998</c:v>
                </c:pt>
                <c:pt idx="53">
                  <c:v>162.125</c:v>
                </c:pt>
                <c:pt idx="54">
                  <c:v>324.25</c:v>
                </c:pt>
                <c:pt idx="55">
                  <c:v>207.52</c:v>
                </c:pt>
                <c:pt idx="56">
                  <c:v>201.035</c:v>
                </c:pt>
                <c:pt idx="57">
                  <c:v>214.00500000000002</c:v>
                </c:pt>
                <c:pt idx="58">
                  <c:v>259.39999999999998</c:v>
                </c:pt>
                <c:pt idx="59">
                  <c:v>239.94499999999999</c:v>
                </c:pt>
                <c:pt idx="60">
                  <c:v>207.52</c:v>
                </c:pt>
                <c:pt idx="61">
                  <c:v>259.39999999999998</c:v>
                </c:pt>
                <c:pt idx="62">
                  <c:v>207.52</c:v>
                </c:pt>
                <c:pt idx="63">
                  <c:v>226.97500000000002</c:v>
                </c:pt>
                <c:pt idx="64">
                  <c:v>265.88499999999999</c:v>
                </c:pt>
                <c:pt idx="65">
                  <c:v>318.75</c:v>
                </c:pt>
                <c:pt idx="66">
                  <c:v>184.875</c:v>
                </c:pt>
                <c:pt idx="67">
                  <c:v>197.625</c:v>
                </c:pt>
                <c:pt idx="68">
                  <c:v>229.49999999999997</c:v>
                </c:pt>
                <c:pt idx="69">
                  <c:v>184.875</c:v>
                </c:pt>
                <c:pt idx="70">
                  <c:v>172.125</c:v>
                </c:pt>
                <c:pt idx="71">
                  <c:v>172.125</c:v>
                </c:pt>
                <c:pt idx="72">
                  <c:v>133.875</c:v>
                </c:pt>
                <c:pt idx="73">
                  <c:v>159.375</c:v>
                </c:pt>
                <c:pt idx="74">
                  <c:v>184.875</c:v>
                </c:pt>
                <c:pt idx="75">
                  <c:v>165.75</c:v>
                </c:pt>
                <c:pt idx="76">
                  <c:v>191.25</c:v>
                </c:pt>
                <c:pt idx="77">
                  <c:v>223.12500000000003</c:v>
                </c:pt>
                <c:pt idx="78">
                  <c:v>165.75</c:v>
                </c:pt>
                <c:pt idx="79">
                  <c:v>255</c:v>
                </c:pt>
                <c:pt idx="80">
                  <c:v>191.25</c:v>
                </c:pt>
                <c:pt idx="81">
                  <c:v>255</c:v>
                </c:pt>
                <c:pt idx="82">
                  <c:v>255</c:v>
                </c:pt>
                <c:pt idx="83">
                  <c:v>133.875</c:v>
                </c:pt>
                <c:pt idx="84">
                  <c:v>159.375</c:v>
                </c:pt>
                <c:pt idx="85">
                  <c:v>191.25</c:v>
                </c:pt>
                <c:pt idx="86">
                  <c:v>165.75</c:v>
                </c:pt>
                <c:pt idx="87">
                  <c:v>165.75</c:v>
                </c:pt>
                <c:pt idx="88">
                  <c:v>133.875</c:v>
                </c:pt>
                <c:pt idx="89">
                  <c:v>146.625</c:v>
                </c:pt>
                <c:pt idx="90">
                  <c:v>159.375</c:v>
                </c:pt>
                <c:pt idx="91">
                  <c:v>267.75</c:v>
                </c:pt>
                <c:pt idx="92">
                  <c:v>162.25</c:v>
                </c:pt>
                <c:pt idx="93">
                  <c:v>155.76</c:v>
                </c:pt>
                <c:pt idx="94">
                  <c:v>214.17000000000002</c:v>
                </c:pt>
                <c:pt idx="95">
                  <c:v>181.72</c:v>
                </c:pt>
                <c:pt idx="96">
                  <c:v>259.60000000000002</c:v>
                </c:pt>
                <c:pt idx="97">
                  <c:v>201.19</c:v>
                </c:pt>
                <c:pt idx="98">
                  <c:v>181.72</c:v>
                </c:pt>
                <c:pt idx="99">
                  <c:v>175.23</c:v>
                </c:pt>
                <c:pt idx="100">
                  <c:v>162.25</c:v>
                </c:pt>
                <c:pt idx="101">
                  <c:v>155.76</c:v>
                </c:pt>
                <c:pt idx="102">
                  <c:v>181.72</c:v>
                </c:pt>
                <c:pt idx="103">
                  <c:v>201.19</c:v>
                </c:pt>
                <c:pt idx="104">
                  <c:v>181.72</c:v>
                </c:pt>
                <c:pt idx="105">
                  <c:v>194.7</c:v>
                </c:pt>
                <c:pt idx="106">
                  <c:v>155.76</c:v>
                </c:pt>
                <c:pt idx="107">
                  <c:v>168.73999999999998</c:v>
                </c:pt>
                <c:pt idx="108">
                  <c:v>188.21</c:v>
                </c:pt>
                <c:pt idx="109">
                  <c:v>168.73999999999998</c:v>
                </c:pt>
                <c:pt idx="110">
                  <c:v>207.68</c:v>
                </c:pt>
                <c:pt idx="111">
                  <c:v>188.21</c:v>
                </c:pt>
                <c:pt idx="112">
                  <c:v>181.72</c:v>
                </c:pt>
                <c:pt idx="113">
                  <c:v>201.19</c:v>
                </c:pt>
                <c:pt idx="114">
                  <c:v>240.13</c:v>
                </c:pt>
                <c:pt idx="115">
                  <c:v>318.01</c:v>
                </c:pt>
                <c:pt idx="116">
                  <c:v>253.11</c:v>
                </c:pt>
                <c:pt idx="117">
                  <c:v>194.7</c:v>
                </c:pt>
                <c:pt idx="118">
                  <c:v>188.21</c:v>
                </c:pt>
                <c:pt idx="119">
                  <c:v>201.19</c:v>
                </c:pt>
                <c:pt idx="120">
                  <c:v>181.72</c:v>
                </c:pt>
                <c:pt idx="121">
                  <c:v>194.7</c:v>
                </c:pt>
              </c:numCache>
            </c:numRef>
          </c:val>
          <c:smooth val="0"/>
          <c:extLst>
            <c:ext xmlns:c16="http://schemas.microsoft.com/office/drawing/2014/chart" uri="{C3380CC4-5D6E-409C-BE32-E72D297353CC}">
              <c16:uniqueId val="{00000001-BE9D-4EF0-BDE7-3BC1910C81E1}"/>
            </c:ext>
          </c:extLst>
        </c:ser>
        <c:ser>
          <c:idx val="2"/>
          <c:order val="2"/>
          <c:tx>
            <c:strRef>
              <c:f>'BICS waves (2)'!$L$4</c:f>
              <c:strCache>
                <c:ptCount val="1"/>
                <c:pt idx="0">
                  <c:v>Permanently ceased trading</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(2)'!$B$5:$B$127</c:f>
              <c:strCache>
                <c:ptCount val="122"/>
                <c:pt idx="0">
                  <c:v>15-28 June 
2020</c:v>
                </c:pt>
                <c:pt idx="121">
                  <c:v>17-30 Mar 2025</c:v>
                </c:pt>
              </c:strCache>
            </c:strRef>
          </c:cat>
          <c:val>
            <c:numRef>
              <c:f>'BICS waves (2)'!$L$5:$L$127</c:f>
              <c:numCache>
                <c:formatCode>#,##0</c:formatCode>
                <c:ptCount val="123"/>
                <c:pt idx="0">
                  <c:v>0</c:v>
                </c:pt>
                <c:pt idx="1">
                  <c:v>131.50000000000045</c:v>
                </c:pt>
                <c:pt idx="2">
                  <c:v>144.6500000000002</c:v>
                </c:pt>
                <c:pt idx="3">
                  <c:v>111.77499999999959</c:v>
                </c:pt>
                <c:pt idx="4">
                  <c:v>144.6500000000002</c:v>
                </c:pt>
                <c:pt idx="5">
                  <c:v>151.22499999999982</c:v>
                </c:pt>
                <c:pt idx="6">
                  <c:v>190.67499999999956</c:v>
                </c:pt>
                <c:pt idx="7">
                  <c:v>85.475000000000165</c:v>
                </c:pt>
                <c:pt idx="8">
                  <c:v>164.37500000000034</c:v>
                </c:pt>
                <c:pt idx="9">
                  <c:v>263.0000000000004</c:v>
                </c:pt>
                <c:pt idx="10">
                  <c:v>124.92500000000038</c:v>
                </c:pt>
                <c:pt idx="11">
                  <c:v>118.35000000000029</c:v>
                </c:pt>
                <c:pt idx="12">
                  <c:v>177.52499999999972</c:v>
                </c:pt>
                <c:pt idx="13">
                  <c:v>151.2249999999996</c:v>
                </c:pt>
                <c:pt idx="14">
                  <c:v>151.22500000000028</c:v>
                </c:pt>
                <c:pt idx="15">
                  <c:v>191.54499999999999</c:v>
                </c:pt>
                <c:pt idx="16">
                  <c:v>171.73000000000002</c:v>
                </c:pt>
                <c:pt idx="17">
                  <c:v>184.93999999999997</c:v>
                </c:pt>
                <c:pt idx="18">
                  <c:v>151.91499999999999</c:v>
                </c:pt>
                <c:pt idx="19">
                  <c:v>198.15</c:v>
                </c:pt>
                <c:pt idx="20">
                  <c:v>178.33500000000001</c:v>
                </c:pt>
                <c:pt idx="21">
                  <c:v>231.17500000000001</c:v>
                </c:pt>
                <c:pt idx="22">
                  <c:v>217.965</c:v>
                </c:pt>
                <c:pt idx="23">
                  <c:v>257.59500000000003</c:v>
                </c:pt>
                <c:pt idx="24">
                  <c:v>250.98999999999998</c:v>
                </c:pt>
                <c:pt idx="25">
                  <c:v>290.62</c:v>
                </c:pt>
                <c:pt idx="26">
                  <c:v>237.78000000000003</c:v>
                </c:pt>
                <c:pt idx="27">
                  <c:v>184.93999999999997</c:v>
                </c:pt>
                <c:pt idx="28">
                  <c:v>171.73000000000002</c:v>
                </c:pt>
                <c:pt idx="29">
                  <c:v>217.965</c:v>
                </c:pt>
                <c:pt idx="30">
                  <c:v>224.57000000000002</c:v>
                </c:pt>
                <c:pt idx="31">
                  <c:v>191.54499999999999</c:v>
                </c:pt>
                <c:pt idx="32">
                  <c:v>191.54500000000002</c:v>
                </c:pt>
                <c:pt idx="33">
                  <c:v>211.36</c:v>
                </c:pt>
                <c:pt idx="34">
                  <c:v>198.15</c:v>
                </c:pt>
                <c:pt idx="35">
                  <c:v>184.94</c:v>
                </c:pt>
                <c:pt idx="36">
                  <c:v>237.77999999999997</c:v>
                </c:pt>
                <c:pt idx="37">
                  <c:v>211.36</c:v>
                </c:pt>
                <c:pt idx="38">
                  <c:v>198.15</c:v>
                </c:pt>
                <c:pt idx="39">
                  <c:v>171.73</c:v>
                </c:pt>
                <c:pt idx="40">
                  <c:v>123.215</c:v>
                </c:pt>
                <c:pt idx="41">
                  <c:v>175.095</c:v>
                </c:pt>
                <c:pt idx="42">
                  <c:v>129.69999999999999</c:v>
                </c:pt>
                <c:pt idx="43">
                  <c:v>181.58</c:v>
                </c:pt>
                <c:pt idx="44">
                  <c:v>123.215</c:v>
                </c:pt>
                <c:pt idx="45">
                  <c:v>123.215</c:v>
                </c:pt>
                <c:pt idx="46">
                  <c:v>162.125</c:v>
                </c:pt>
                <c:pt idx="47">
                  <c:v>136.185</c:v>
                </c:pt>
                <c:pt idx="48">
                  <c:v>149.155</c:v>
                </c:pt>
                <c:pt idx="49">
                  <c:v>168.60999999999999</c:v>
                </c:pt>
                <c:pt idx="50">
                  <c:v>168.60999999999999</c:v>
                </c:pt>
                <c:pt idx="51">
                  <c:v>175.095</c:v>
                </c:pt>
                <c:pt idx="52">
                  <c:v>149.155</c:v>
                </c:pt>
                <c:pt idx="53">
                  <c:v>136.185</c:v>
                </c:pt>
                <c:pt idx="54">
                  <c:v>123.215</c:v>
                </c:pt>
                <c:pt idx="55">
                  <c:v>142.66999999999999</c:v>
                </c:pt>
                <c:pt idx="56">
                  <c:v>129.69999999999999</c:v>
                </c:pt>
                <c:pt idx="57">
                  <c:v>142.66999999999999</c:v>
                </c:pt>
                <c:pt idx="58">
                  <c:v>77.820000000000007</c:v>
                </c:pt>
                <c:pt idx="59">
                  <c:v>90.79</c:v>
                </c:pt>
                <c:pt idx="60">
                  <c:v>103.76</c:v>
                </c:pt>
                <c:pt idx="61">
                  <c:v>97.274999999999991</c:v>
                </c:pt>
                <c:pt idx="62">
                  <c:v>116.72999999999999</c:v>
                </c:pt>
                <c:pt idx="63">
                  <c:v>149.155</c:v>
                </c:pt>
                <c:pt idx="64">
                  <c:v>142.66999999999999</c:v>
                </c:pt>
                <c:pt idx="65">
                  <c:v>114.74999999999999</c:v>
                </c:pt>
                <c:pt idx="66">
                  <c:v>108.37500000000001</c:v>
                </c:pt>
                <c:pt idx="67">
                  <c:v>95.625</c:v>
                </c:pt>
                <c:pt idx="68">
                  <c:v>82.875</c:v>
                </c:pt>
                <c:pt idx="69">
                  <c:v>108.37500000000001</c:v>
                </c:pt>
                <c:pt idx="70">
                  <c:v>127.5</c:v>
                </c:pt>
                <c:pt idx="71">
                  <c:v>89.25</c:v>
                </c:pt>
                <c:pt idx="72">
                  <c:v>70.125</c:v>
                </c:pt>
                <c:pt idx="73">
                  <c:v>108.37500000000001</c:v>
                </c:pt>
                <c:pt idx="74">
                  <c:v>108.37500000000001</c:v>
                </c:pt>
                <c:pt idx="75">
                  <c:v>95.625</c:v>
                </c:pt>
                <c:pt idx="76">
                  <c:v>114.74999999999999</c:v>
                </c:pt>
                <c:pt idx="77">
                  <c:v>108.37500000000001</c:v>
                </c:pt>
                <c:pt idx="78">
                  <c:v>127.5</c:v>
                </c:pt>
                <c:pt idx="79">
                  <c:v>133.875</c:v>
                </c:pt>
                <c:pt idx="80">
                  <c:v>133.875</c:v>
                </c:pt>
                <c:pt idx="81">
                  <c:v>108.37500000000001</c:v>
                </c:pt>
                <c:pt idx="82">
                  <c:v>82.875</c:v>
                </c:pt>
                <c:pt idx="83">
                  <c:v>121.125</c:v>
                </c:pt>
                <c:pt idx="84">
                  <c:v>102</c:v>
                </c:pt>
                <c:pt idx="85">
                  <c:v>108.37500000000001</c:v>
                </c:pt>
                <c:pt idx="86">
                  <c:v>89.25</c:v>
                </c:pt>
                <c:pt idx="87">
                  <c:v>121.125</c:v>
                </c:pt>
                <c:pt idx="88">
                  <c:v>108.37500000000001</c:v>
                </c:pt>
                <c:pt idx="89">
                  <c:v>114.74999999999999</c:v>
                </c:pt>
                <c:pt idx="90">
                  <c:v>108.37500000000001</c:v>
                </c:pt>
                <c:pt idx="91">
                  <c:v>114.74999999999999</c:v>
                </c:pt>
                <c:pt idx="92">
                  <c:v>84.36999999999999</c:v>
                </c:pt>
                <c:pt idx="93">
                  <c:v>103.84</c:v>
                </c:pt>
                <c:pt idx="94">
                  <c:v>103.84</c:v>
                </c:pt>
                <c:pt idx="95">
                  <c:v>103.84</c:v>
                </c:pt>
                <c:pt idx="96">
                  <c:v>136.29000000000002</c:v>
                </c:pt>
                <c:pt idx="97">
                  <c:v>129.80000000000001</c:v>
                </c:pt>
                <c:pt idx="98">
                  <c:v>116.82</c:v>
                </c:pt>
                <c:pt idx="99">
                  <c:v>116.82</c:v>
                </c:pt>
                <c:pt idx="100">
                  <c:v>116.82</c:v>
                </c:pt>
                <c:pt idx="101">
                  <c:v>162.25</c:v>
                </c:pt>
                <c:pt idx="102">
                  <c:v>110.33000000000001</c:v>
                </c:pt>
                <c:pt idx="103">
                  <c:v>149.27000000000001</c:v>
                </c:pt>
                <c:pt idx="104">
                  <c:v>84.36999999999999</c:v>
                </c:pt>
                <c:pt idx="105">
                  <c:v>97.35</c:v>
                </c:pt>
                <c:pt idx="106">
                  <c:v>90.86</c:v>
                </c:pt>
                <c:pt idx="107">
                  <c:v>97.35</c:v>
                </c:pt>
                <c:pt idx="108">
                  <c:v>77.88</c:v>
                </c:pt>
                <c:pt idx="109">
                  <c:v>123.31</c:v>
                </c:pt>
                <c:pt idx="110">
                  <c:v>103.84</c:v>
                </c:pt>
                <c:pt idx="111">
                  <c:v>116.82</c:v>
                </c:pt>
                <c:pt idx="112">
                  <c:v>103.84</c:v>
                </c:pt>
                <c:pt idx="113">
                  <c:v>110.33000000000001</c:v>
                </c:pt>
                <c:pt idx="114">
                  <c:v>136.29000000000002</c:v>
                </c:pt>
                <c:pt idx="115">
                  <c:v>110.33000000000001</c:v>
                </c:pt>
                <c:pt idx="116">
                  <c:v>149.27000000000001</c:v>
                </c:pt>
                <c:pt idx="117">
                  <c:v>142.78</c:v>
                </c:pt>
                <c:pt idx="118">
                  <c:v>129.80000000000001</c:v>
                </c:pt>
                <c:pt idx="119">
                  <c:v>123.31</c:v>
                </c:pt>
                <c:pt idx="120">
                  <c:v>136.29000000000002</c:v>
                </c:pt>
                <c:pt idx="121">
                  <c:v>129.80000000000001</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tickLblSkip val="121"/>
        <c:tickMarkSkip val="1"/>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7102459673790998"/>
          <c:y val="0.12572125169355522"/>
          <c:w val="0.82191601820009919"/>
          <c:h val="9.83935120687680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Qualification suitability in the labour market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'Qualification Mismatch'!$F$6</c:f>
              <c:strCache>
                <c:ptCount val="1"/>
                <c:pt idx="0">
                  <c:v>Matched qualification average</c:v>
                </c:pt>
              </c:strCache>
            </c:strRef>
          </c:tx>
          <c:spPr>
            <a:solidFill>
              <a:schemeClr val="accent4">
                <a:lumMod val="60000"/>
                <a:lumOff val="4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Mismatch'!$F$7:$F$23,'Qualification Mismatch'!$F$26:$F$29)</c:f>
              <c:numCache>
                <c:formatCode>0.0%</c:formatCode>
                <c:ptCount val="21"/>
                <c:pt idx="0">
                  <c:v>0.49831428336485484</c:v>
                </c:pt>
                <c:pt idx="1">
                  <c:v>0.53337712455866659</c:v>
                </c:pt>
                <c:pt idx="2">
                  <c:v>0.50593445527015057</c:v>
                </c:pt>
                <c:pt idx="3">
                  <c:v>0.48291734860883795</c:v>
                </c:pt>
                <c:pt idx="4">
                  <c:v>0.48756001745962463</c:v>
                </c:pt>
                <c:pt idx="5">
                  <c:v>0.47361169987282747</c:v>
                </c:pt>
                <c:pt idx="6">
                  <c:v>0.48866727107887581</c:v>
                </c:pt>
                <c:pt idx="7">
                  <c:v>0.54542951541850215</c:v>
                </c:pt>
                <c:pt idx="8">
                  <c:v>0.46150943396226413</c:v>
                </c:pt>
                <c:pt idx="9">
                  <c:v>0.47857963077466653</c:v>
                </c:pt>
                <c:pt idx="10">
                  <c:v>0.51481720083749394</c:v>
                </c:pt>
                <c:pt idx="11">
                  <c:v>0.56091464543603031</c:v>
                </c:pt>
                <c:pt idx="12">
                  <c:v>0.50229822318619921</c:v>
                </c:pt>
                <c:pt idx="13">
                  <c:v>0.46805307981778571</c:v>
                </c:pt>
                <c:pt idx="14">
                  <c:v>0.49704224752710008</c:v>
                </c:pt>
                <c:pt idx="15">
                  <c:v>0.5322081430139094</c:v>
                </c:pt>
                <c:pt idx="16">
                  <c:v>0.50590956006641641</c:v>
                </c:pt>
                <c:pt idx="17">
                  <c:v>0.47774727450307525</c:v>
                </c:pt>
                <c:pt idx="18">
                  <c:v>0.53918982295697038</c:v>
                </c:pt>
                <c:pt idx="19">
                  <c:v>0.49724316682375119</c:v>
                </c:pt>
                <c:pt idx="20">
                  <c:v>0.4927541280568522</c:v>
                </c:pt>
              </c:numCache>
            </c:numRef>
          </c:val>
          <c:extLst>
            <c:ext xmlns:c16="http://schemas.microsoft.com/office/drawing/2014/chart" uri="{C3380CC4-5D6E-409C-BE32-E72D297353CC}">
              <c16:uniqueId val="{00000000-E034-4356-B628-81A50A00C1F1}"/>
            </c:ext>
          </c:extLst>
        </c:ser>
        <c:ser>
          <c:idx val="1"/>
          <c:order val="1"/>
          <c:tx>
            <c:strRef>
              <c:f>'Qualification Mismatch'!$G$6</c:f>
              <c:strCache>
                <c:ptCount val="1"/>
                <c:pt idx="0">
                  <c:v>More qualified than average</c:v>
                </c:pt>
              </c:strCache>
            </c:strRef>
          </c:tx>
          <c:spPr>
            <a:solidFill>
              <a:schemeClr val="accent4">
                <a:lumMod val="20000"/>
                <a:lumOff val="8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Mismatch'!$G$7:$G$23,'Qualification Mismatch'!$G$26:$G$29)</c:f>
              <c:numCache>
                <c:formatCode>0.0%</c:formatCode>
                <c:ptCount val="21"/>
                <c:pt idx="0">
                  <c:v>0.18921141353507112</c:v>
                </c:pt>
                <c:pt idx="1">
                  <c:v>0.19935955332950159</c:v>
                </c:pt>
                <c:pt idx="2">
                  <c:v>0.18582816651904341</c:v>
                </c:pt>
                <c:pt idx="3">
                  <c:v>0.20867430441898527</c:v>
                </c:pt>
                <c:pt idx="4">
                  <c:v>0.20329550414666084</c:v>
                </c:pt>
                <c:pt idx="5">
                  <c:v>0.20209834675710048</c:v>
                </c:pt>
                <c:pt idx="6">
                  <c:v>0.18549410698096103</c:v>
                </c:pt>
                <c:pt idx="7">
                  <c:v>0.15326725403817915</c:v>
                </c:pt>
                <c:pt idx="8">
                  <c:v>0.19426415094339622</c:v>
                </c:pt>
                <c:pt idx="9">
                  <c:v>0.2172069605158555</c:v>
                </c:pt>
                <c:pt idx="10">
                  <c:v>0.16500241584796263</c:v>
                </c:pt>
                <c:pt idx="11">
                  <c:v>0.17450472134789854</c:v>
                </c:pt>
                <c:pt idx="12">
                  <c:v>0.18919404185638977</c:v>
                </c:pt>
                <c:pt idx="13">
                  <c:v>0.19750445632798574</c:v>
                </c:pt>
                <c:pt idx="14">
                  <c:v>0.19046953180571852</c:v>
                </c:pt>
                <c:pt idx="15">
                  <c:v>0.18382394319961734</c:v>
                </c:pt>
                <c:pt idx="16">
                  <c:v>0.20098328122740622</c:v>
                </c:pt>
                <c:pt idx="17">
                  <c:v>0.19314732201779161</c:v>
                </c:pt>
                <c:pt idx="18">
                  <c:v>0.1642631023566655</c:v>
                </c:pt>
                <c:pt idx="19">
                  <c:v>0.20711592836946277</c:v>
                </c:pt>
                <c:pt idx="20">
                  <c:v>0.18706890545530552</c:v>
                </c:pt>
              </c:numCache>
            </c:numRef>
          </c:val>
          <c:extLst>
            <c:ext xmlns:c16="http://schemas.microsoft.com/office/drawing/2014/chart" uri="{C3380CC4-5D6E-409C-BE32-E72D297353CC}">
              <c16:uniqueId val="{00000001-E034-4356-B628-81A50A00C1F1}"/>
            </c:ext>
          </c:extLst>
        </c:ser>
        <c:ser>
          <c:idx val="2"/>
          <c:order val="2"/>
          <c:tx>
            <c:strRef>
              <c:f>'Qualification Mismatch'!$J$6</c:f>
              <c:strCache>
                <c:ptCount val="1"/>
                <c:pt idx="0">
                  <c:v>Less qualified than average</c:v>
                </c:pt>
              </c:strCache>
            </c:strRef>
          </c:tx>
          <c:spPr>
            <a:solidFill>
              <a:schemeClr val="accent4">
                <a:lumMod val="5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Mismatch'!$J$7:$J$23,'Qualification Mismatch'!$J$26:$J$29)</c:f>
              <c:numCache>
                <c:formatCode>0.0%</c:formatCode>
                <c:ptCount val="21"/>
                <c:pt idx="0">
                  <c:v>-0.31247430310007401</c:v>
                </c:pt>
                <c:pt idx="1">
                  <c:v>-0.26726332211183185</c:v>
                </c:pt>
                <c:pt idx="2">
                  <c:v>-0.30823737821080605</c:v>
                </c:pt>
                <c:pt idx="3">
                  <c:v>-0.30840834697217678</c:v>
                </c:pt>
                <c:pt idx="4">
                  <c:v>-0.30914447839371456</c:v>
                </c:pt>
                <c:pt idx="5">
                  <c:v>-0.32428995337007205</c:v>
                </c:pt>
                <c:pt idx="6">
                  <c:v>-0.32583862194016316</c:v>
                </c:pt>
                <c:pt idx="7">
                  <c:v>-0.30130323054331865</c:v>
                </c:pt>
                <c:pt idx="8">
                  <c:v>-0.3442264150943396</c:v>
                </c:pt>
                <c:pt idx="9">
                  <c:v>-0.30421340870947794</c:v>
                </c:pt>
                <c:pt idx="10">
                  <c:v>-0.3201803833145434</c:v>
                </c:pt>
                <c:pt idx="11">
                  <c:v>-0.26458063321607111</c:v>
                </c:pt>
                <c:pt idx="12">
                  <c:v>-0.30850773495741107</c:v>
                </c:pt>
                <c:pt idx="13">
                  <c:v>-0.33444246385422854</c:v>
                </c:pt>
                <c:pt idx="14">
                  <c:v>-0.3124882206671814</c:v>
                </c:pt>
                <c:pt idx="15">
                  <c:v>-0.28396791378647335</c:v>
                </c:pt>
                <c:pt idx="16">
                  <c:v>-0.27320219592825834</c:v>
                </c:pt>
                <c:pt idx="17">
                  <c:v>-0.32910540347913314</c:v>
                </c:pt>
                <c:pt idx="18">
                  <c:v>-0.29654707468636415</c:v>
                </c:pt>
                <c:pt idx="19">
                  <c:v>-0.29564090480678606</c:v>
                </c:pt>
                <c:pt idx="20">
                  <c:v>-0.32017696648784227</c:v>
                </c:pt>
              </c:numCache>
            </c:numRef>
          </c:val>
          <c:extLst>
            <c:ext xmlns:c16="http://schemas.microsoft.com/office/drawing/2014/chart" uri="{C3380CC4-5D6E-409C-BE32-E72D297353CC}">
              <c16:uniqueId val="{00000002-E034-4356-B628-81A50A00C1F1}"/>
            </c:ext>
          </c:extLst>
        </c:ser>
        <c:dLbls>
          <c:showLegendKey val="0"/>
          <c:showVal val="0"/>
          <c:showCatName val="0"/>
          <c:showSerName val="0"/>
          <c:showPercent val="0"/>
          <c:showBubbleSize val="0"/>
        </c:dLbls>
        <c:gapWidth val="150"/>
        <c:overlap val="100"/>
        <c:axId val="475866079"/>
        <c:axId val="475862719"/>
      </c:barChart>
      <c:catAx>
        <c:axId val="47586607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862719"/>
        <c:crosses val="autoZero"/>
        <c:auto val="1"/>
        <c:lblAlgn val="ctr"/>
        <c:lblOffset val="100"/>
        <c:noMultiLvlLbl val="0"/>
      </c:catAx>
      <c:valAx>
        <c:axId val="475862719"/>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866079"/>
        <c:crosses val="autoZero"/>
        <c:crossBetween val="between"/>
      </c:valAx>
      <c:spPr>
        <a:noFill/>
        <a:ln>
          <a:noFill/>
        </a:ln>
        <a:effectLst/>
      </c:spPr>
    </c:plotArea>
    <c:legend>
      <c:legendPos val="t"/>
      <c:layout>
        <c:manualLayout>
          <c:xMode val="edge"/>
          <c:yMode val="edge"/>
          <c:x val="9.4105205599300093E-2"/>
          <c:y val="6.2336550036508592E-2"/>
          <c:w val="0.83678958880139975"/>
          <c:h val="0.1241910851856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Qualification suitability in the labour market by occupation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'Qualification Mismatch'!$L$44</c:f>
              <c:strCache>
                <c:ptCount val="1"/>
                <c:pt idx="0">
                  <c:v>Matched qualification average</c:v>
                </c:pt>
              </c:strCache>
            </c:strRef>
          </c:tx>
          <c:spPr>
            <a:solidFill>
              <a:schemeClr val="accent4">
                <a:lumMod val="60000"/>
                <a:lumOff val="4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Mismatch'!$M$44:$U$44</c:f>
              <c:numCache>
                <c:formatCode>0.0%</c:formatCode>
                <c:ptCount val="9"/>
                <c:pt idx="0">
                  <c:v>0.46188340807174888</c:v>
                </c:pt>
                <c:pt idx="1">
                  <c:v>0.815800960279354</c:v>
                </c:pt>
                <c:pt idx="2">
                  <c:v>0.4647535870243294</c:v>
                </c:pt>
                <c:pt idx="3">
                  <c:v>0.36436884512085943</c:v>
                </c:pt>
                <c:pt idx="4">
                  <c:v>0.45032632342277013</c:v>
                </c:pt>
                <c:pt idx="5">
                  <c:v>0.41575091575091577</c:v>
                </c:pt>
                <c:pt idx="6">
                  <c:v>0.41079812206572769</c:v>
                </c:pt>
                <c:pt idx="7">
                  <c:v>0.38874999999999998</c:v>
                </c:pt>
                <c:pt idx="8">
                  <c:v>0.40376007162041183</c:v>
                </c:pt>
              </c:numCache>
            </c:numRef>
          </c:val>
          <c:extLst>
            <c:ext xmlns:c16="http://schemas.microsoft.com/office/drawing/2014/chart" uri="{C3380CC4-5D6E-409C-BE32-E72D297353CC}">
              <c16:uniqueId val="{00000000-CA20-4690-AB45-E6C2B2F2B097}"/>
            </c:ext>
          </c:extLst>
        </c:ser>
        <c:ser>
          <c:idx val="1"/>
          <c:order val="1"/>
          <c:tx>
            <c:strRef>
              <c:f>'Qualification Mismatch'!$L$45</c:f>
              <c:strCache>
                <c:ptCount val="1"/>
                <c:pt idx="0">
                  <c:v>More qualified than average</c:v>
                </c:pt>
              </c:strCache>
            </c:strRef>
          </c:tx>
          <c:spPr>
            <a:solidFill>
              <a:schemeClr val="accent4">
                <a:lumMod val="20000"/>
                <a:lumOff val="8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Mismatch'!$M$45:$U$45</c:f>
              <c:numCache>
                <c:formatCode>0.0%</c:formatCode>
                <c:ptCount val="9"/>
                <c:pt idx="0">
                  <c:v>1.961883408071749E-2</c:v>
                </c:pt>
                <c:pt idx="1">
                  <c:v>0</c:v>
                </c:pt>
                <c:pt idx="2">
                  <c:v>4.7411104179663134E-2</c:v>
                </c:pt>
                <c:pt idx="3">
                  <c:v>0.30707251566696508</c:v>
                </c:pt>
                <c:pt idx="4">
                  <c:v>0.21682378535170413</c:v>
                </c:pt>
                <c:pt idx="5">
                  <c:v>0.34157509157509158</c:v>
                </c:pt>
                <c:pt idx="6">
                  <c:v>0.42018779342723006</c:v>
                </c:pt>
                <c:pt idx="7">
                  <c:v>0.38250000000000001</c:v>
                </c:pt>
                <c:pt idx="8">
                  <c:v>0.43240823634735898</c:v>
                </c:pt>
              </c:numCache>
            </c:numRef>
          </c:val>
          <c:extLst>
            <c:ext xmlns:c16="http://schemas.microsoft.com/office/drawing/2014/chart" uri="{C3380CC4-5D6E-409C-BE32-E72D297353CC}">
              <c16:uniqueId val="{00000001-CA20-4690-AB45-E6C2B2F2B097}"/>
            </c:ext>
          </c:extLst>
        </c:ser>
        <c:ser>
          <c:idx val="2"/>
          <c:order val="2"/>
          <c:tx>
            <c:strRef>
              <c:f>'Qualification Mismatch'!$L$46</c:f>
              <c:strCache>
                <c:ptCount val="1"/>
                <c:pt idx="0">
                  <c:v>Less qualified than average</c:v>
                </c:pt>
              </c:strCache>
            </c:strRef>
          </c:tx>
          <c:spPr>
            <a:solidFill>
              <a:schemeClr val="accent4">
                <a:lumMod val="5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Mismatch'!$M$46:$U$46</c:f>
              <c:numCache>
                <c:formatCode>0.0%</c:formatCode>
                <c:ptCount val="9"/>
                <c:pt idx="0">
                  <c:v>-0.5184977578475336</c:v>
                </c:pt>
                <c:pt idx="1">
                  <c:v>-0.184199039720646</c:v>
                </c:pt>
                <c:pt idx="2">
                  <c:v>-0.48783530879600751</c:v>
                </c:pt>
                <c:pt idx="3">
                  <c:v>-0.32855863921217549</c:v>
                </c:pt>
                <c:pt idx="4">
                  <c:v>-0.33284989122552572</c:v>
                </c:pt>
                <c:pt idx="5">
                  <c:v>-0.24267399267399267</c:v>
                </c:pt>
                <c:pt idx="6">
                  <c:v>-0.16901408450704225</c:v>
                </c:pt>
                <c:pt idx="7">
                  <c:v>-0.22875000000000001</c:v>
                </c:pt>
                <c:pt idx="8">
                  <c:v>-0.16383169203222919</c:v>
                </c:pt>
              </c:numCache>
            </c:numRef>
          </c:val>
          <c:extLst>
            <c:ext xmlns:c16="http://schemas.microsoft.com/office/drawing/2014/chart" uri="{C3380CC4-5D6E-409C-BE32-E72D297353CC}">
              <c16:uniqueId val="{00000002-CA20-4690-AB45-E6C2B2F2B097}"/>
            </c:ext>
          </c:extLst>
        </c:ser>
        <c:dLbls>
          <c:showLegendKey val="0"/>
          <c:showVal val="0"/>
          <c:showCatName val="0"/>
          <c:showSerName val="0"/>
          <c:showPercent val="0"/>
          <c:showBubbleSize val="0"/>
        </c:dLbls>
        <c:gapWidth val="150"/>
        <c:overlap val="100"/>
        <c:axId val="1086149983"/>
        <c:axId val="1086150943"/>
      </c:barChart>
      <c:catAx>
        <c:axId val="1086149983"/>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50943"/>
        <c:crosses val="autoZero"/>
        <c:auto val="1"/>
        <c:lblAlgn val="ctr"/>
        <c:lblOffset val="100"/>
        <c:noMultiLvlLbl val="0"/>
      </c:catAx>
      <c:valAx>
        <c:axId val="1086150943"/>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4998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(2)'!$H$188</c:f>
          <c:strCache>
            <c:ptCount val="1"/>
            <c:pt idx="0">
              <c:v>Modelled staff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'BICS waves (2)'!$J$268</c:f>
              <c:strCache>
                <c:ptCount val="1"/>
                <c:pt idx="0">
                  <c:v>Using a hybrid model of working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val>
            <c:numRef>
              <c:f>'BICS waves (2)'!$J$269:$J$302</c:f>
              <c:numCache>
                <c:formatCode>#,##0</c:formatCode>
                <c:ptCount val="34"/>
                <c:pt idx="0">
                  <c:v>8682.75</c:v>
                </c:pt>
                <c:pt idx="1">
                  <c:v>8835.9749999999985</c:v>
                </c:pt>
                <c:pt idx="2">
                  <c:v>9142.4249999999993</c:v>
                </c:pt>
                <c:pt idx="3">
                  <c:v>9142.4249999999993</c:v>
                </c:pt>
                <c:pt idx="4">
                  <c:v>8733.8250000000007</c:v>
                </c:pt>
                <c:pt idx="5">
                  <c:v>7610.1749999999993</c:v>
                </c:pt>
                <c:pt idx="6">
                  <c:v>8865.5</c:v>
                </c:pt>
                <c:pt idx="7">
                  <c:v>9401</c:v>
                </c:pt>
                <c:pt idx="8">
                  <c:v>10829</c:v>
                </c:pt>
                <c:pt idx="9">
                  <c:v>11364.5</c:v>
                </c:pt>
                <c:pt idx="10">
                  <c:v>12197.5</c:v>
                </c:pt>
                <c:pt idx="11">
                  <c:v>12376</c:v>
                </c:pt>
                <c:pt idx="12">
                  <c:v>10769.5</c:v>
                </c:pt>
                <c:pt idx="13">
                  <c:v>12495</c:v>
                </c:pt>
                <c:pt idx="14">
                  <c:v>12792.5</c:v>
                </c:pt>
                <c:pt idx="15">
                  <c:v>13030.5</c:v>
                </c:pt>
                <c:pt idx="16">
                  <c:v>13030.5</c:v>
                </c:pt>
                <c:pt idx="17">
                  <c:v>12792.5</c:v>
                </c:pt>
                <c:pt idx="18">
                  <c:v>12792.5</c:v>
                </c:pt>
                <c:pt idx="19">
                  <c:v>12673.5</c:v>
                </c:pt>
                <c:pt idx="20">
                  <c:v>13090</c:v>
                </c:pt>
                <c:pt idx="21">
                  <c:v>12911.5</c:v>
                </c:pt>
                <c:pt idx="22">
                  <c:v>12852</c:v>
                </c:pt>
                <c:pt idx="23">
                  <c:v>12673.5</c:v>
                </c:pt>
                <c:pt idx="24">
                  <c:v>12673.5</c:v>
                </c:pt>
                <c:pt idx="25">
                  <c:v>12673.5</c:v>
                </c:pt>
                <c:pt idx="26">
                  <c:v>11186</c:v>
                </c:pt>
                <c:pt idx="27">
                  <c:v>10948</c:v>
                </c:pt>
                <c:pt idx="28">
                  <c:v>11245.5</c:v>
                </c:pt>
                <c:pt idx="29">
                  <c:v>10888.5</c:v>
                </c:pt>
                <c:pt idx="30">
                  <c:v>11245.5</c:v>
                </c:pt>
                <c:pt idx="31">
                  <c:v>11067</c:v>
                </c:pt>
                <c:pt idx="32">
                  <c:v>11186</c:v>
                </c:pt>
              </c:numCache>
            </c:numRef>
          </c:val>
          <c:smooth val="0"/>
          <c:extLst>
            <c:ext xmlns:c16="http://schemas.microsoft.com/office/drawing/2014/chart" uri="{C3380CC4-5D6E-409C-BE32-E72D297353CC}">
              <c16:uniqueId val="{00000000-382E-4F6A-AD1B-7740A2C2F9E3}"/>
            </c:ext>
          </c:extLst>
        </c:ser>
        <c:ser>
          <c:idx val="1"/>
          <c:order val="1"/>
          <c:tx>
            <c:strRef>
              <c:f>'BICS waves (2)'!$K$268</c:f>
              <c:strCache>
                <c:ptCount val="1"/>
                <c:pt idx="0">
                  <c:v>Working from home</c:v>
                </c:pt>
              </c:strCache>
            </c:strRef>
          </c:tx>
          <c:spPr>
            <a:ln w="28575" cap="rnd">
              <a:solidFill>
                <a:schemeClr val="accent4"/>
              </a:solidFill>
              <a:round/>
            </a:ln>
            <a:effectLst/>
          </c:spPr>
          <c:marker>
            <c:symbol val="x"/>
            <c:size val="5"/>
            <c:spPr>
              <a:noFill/>
              <a:ln w="9525">
                <a:solidFill>
                  <a:schemeClr val="accent4"/>
                </a:solidFill>
              </a:ln>
              <a:effectLst/>
            </c:spPr>
          </c:marker>
          <c:val>
            <c:numRef>
              <c:f>'BICS waves (2)'!$K$269:$K$302</c:f>
              <c:numCache>
                <c:formatCode>#,##0</c:formatCode>
                <c:ptCount val="34"/>
                <c:pt idx="0">
                  <c:v>6639.75</c:v>
                </c:pt>
                <c:pt idx="1">
                  <c:v>6129</c:v>
                </c:pt>
                <c:pt idx="2">
                  <c:v>6129</c:v>
                </c:pt>
                <c:pt idx="3">
                  <c:v>6129</c:v>
                </c:pt>
                <c:pt idx="4">
                  <c:v>7303.7249999999995</c:v>
                </c:pt>
                <c:pt idx="5">
                  <c:v>8835.9749999999985</c:v>
                </c:pt>
                <c:pt idx="6">
                  <c:v>10353</c:v>
                </c:pt>
                <c:pt idx="7">
                  <c:v>8925</c:v>
                </c:pt>
                <c:pt idx="8">
                  <c:v>7199.5</c:v>
                </c:pt>
                <c:pt idx="9">
                  <c:v>6485.5</c:v>
                </c:pt>
                <c:pt idx="10">
                  <c:v>6426</c:v>
                </c:pt>
                <c:pt idx="11">
                  <c:v>5712</c:v>
                </c:pt>
                <c:pt idx="12">
                  <c:v>6069</c:v>
                </c:pt>
                <c:pt idx="13">
                  <c:v>5176.5</c:v>
                </c:pt>
                <c:pt idx="14">
                  <c:v>4938.5</c:v>
                </c:pt>
                <c:pt idx="15">
                  <c:v>4938.5</c:v>
                </c:pt>
                <c:pt idx="16">
                  <c:v>4879</c:v>
                </c:pt>
                <c:pt idx="17">
                  <c:v>4879</c:v>
                </c:pt>
                <c:pt idx="18">
                  <c:v>4938.5</c:v>
                </c:pt>
                <c:pt idx="19">
                  <c:v>4700.5</c:v>
                </c:pt>
                <c:pt idx="20">
                  <c:v>4760</c:v>
                </c:pt>
                <c:pt idx="21">
                  <c:v>4641</c:v>
                </c:pt>
                <c:pt idx="22">
                  <c:v>4641</c:v>
                </c:pt>
                <c:pt idx="23">
                  <c:v>4462.5</c:v>
                </c:pt>
                <c:pt idx="24">
                  <c:v>4700.5</c:v>
                </c:pt>
                <c:pt idx="25">
                  <c:v>4700.5</c:v>
                </c:pt>
                <c:pt idx="26">
                  <c:v>4879</c:v>
                </c:pt>
                <c:pt idx="27">
                  <c:v>4760</c:v>
                </c:pt>
                <c:pt idx="28">
                  <c:v>4998</c:v>
                </c:pt>
                <c:pt idx="29">
                  <c:v>4938.5</c:v>
                </c:pt>
                <c:pt idx="30">
                  <c:v>4819.5</c:v>
                </c:pt>
                <c:pt idx="31">
                  <c:v>4819.5</c:v>
                </c:pt>
                <c:pt idx="32">
                  <c:v>4879</c:v>
                </c:pt>
              </c:numCache>
            </c:numRef>
          </c:val>
          <c:smooth val="0"/>
          <c:extLst>
            <c:ext xmlns:c16="http://schemas.microsoft.com/office/drawing/2014/chart" uri="{C3380CC4-5D6E-409C-BE32-E72D297353CC}">
              <c16:uniqueId val="{00000001-382E-4F6A-AD1B-7740A2C2F9E3}"/>
            </c:ext>
          </c:extLst>
        </c:ser>
        <c:ser>
          <c:idx val="2"/>
          <c:order val="2"/>
          <c:tx>
            <c:strRef>
              <c:f>'BICS waves (2)'!$L$268</c:f>
              <c:strCache>
                <c:ptCount val="1"/>
                <c:pt idx="0">
                  <c:v>Working from a designated workspace</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val>
            <c:numRef>
              <c:f>'BICS waves (2)'!$L$269:$L$302</c:f>
              <c:numCache>
                <c:formatCode>#,##0</c:formatCode>
                <c:ptCount val="34"/>
                <c:pt idx="0">
                  <c:v>30542.85</c:v>
                </c:pt>
                <c:pt idx="1">
                  <c:v>31053.599999999999</c:v>
                </c:pt>
                <c:pt idx="2">
                  <c:v>32024.025000000001</c:v>
                </c:pt>
                <c:pt idx="3">
                  <c:v>31462.2</c:v>
                </c:pt>
                <c:pt idx="4">
                  <c:v>30747.149999999998</c:v>
                </c:pt>
                <c:pt idx="5">
                  <c:v>29163.824999999997</c:v>
                </c:pt>
                <c:pt idx="6">
                  <c:v>34510</c:v>
                </c:pt>
                <c:pt idx="7">
                  <c:v>35700</c:v>
                </c:pt>
                <c:pt idx="8">
                  <c:v>37009</c:v>
                </c:pt>
                <c:pt idx="9">
                  <c:v>36949.5</c:v>
                </c:pt>
                <c:pt idx="10">
                  <c:v>36652</c:v>
                </c:pt>
                <c:pt idx="11">
                  <c:v>37068.5</c:v>
                </c:pt>
                <c:pt idx="12">
                  <c:v>37247</c:v>
                </c:pt>
                <c:pt idx="13">
                  <c:v>37723</c:v>
                </c:pt>
                <c:pt idx="14">
                  <c:v>37961</c:v>
                </c:pt>
                <c:pt idx="15">
                  <c:v>37604</c:v>
                </c:pt>
                <c:pt idx="16">
                  <c:v>37961</c:v>
                </c:pt>
                <c:pt idx="17">
                  <c:v>38377.5</c:v>
                </c:pt>
                <c:pt idx="18">
                  <c:v>38199</c:v>
                </c:pt>
                <c:pt idx="19">
                  <c:v>37961</c:v>
                </c:pt>
                <c:pt idx="20">
                  <c:v>37842</c:v>
                </c:pt>
                <c:pt idx="21">
                  <c:v>37961</c:v>
                </c:pt>
                <c:pt idx="22">
                  <c:v>37187.5</c:v>
                </c:pt>
                <c:pt idx="23">
                  <c:v>37782.5</c:v>
                </c:pt>
                <c:pt idx="24">
                  <c:v>37901.5</c:v>
                </c:pt>
                <c:pt idx="25">
                  <c:v>37961</c:v>
                </c:pt>
                <c:pt idx="26">
                  <c:v>40043.5</c:v>
                </c:pt>
                <c:pt idx="27">
                  <c:v>40876.5</c:v>
                </c:pt>
                <c:pt idx="28">
                  <c:v>40579</c:v>
                </c:pt>
                <c:pt idx="29">
                  <c:v>40698</c:v>
                </c:pt>
                <c:pt idx="30">
                  <c:v>40995.5</c:v>
                </c:pt>
                <c:pt idx="31">
                  <c:v>40757.5</c:v>
                </c:pt>
                <c:pt idx="32">
                  <c:v>40579</c:v>
                </c:pt>
              </c:numCache>
            </c:numRef>
          </c:val>
          <c:smooth val="0"/>
          <c:extLst>
            <c:ext xmlns:c16="http://schemas.microsoft.com/office/drawing/2014/chart" uri="{C3380CC4-5D6E-409C-BE32-E72D297353CC}">
              <c16:uniqueId val="{00000002-382E-4F6A-AD1B-7740A2C2F9E3}"/>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1"/>
        <c:axPos val="b"/>
        <c:numFmt formatCode="General" sourceLinked="1"/>
        <c:majorTickMark val="none"/>
        <c:minorTickMark val="none"/>
        <c:tickLblPos val="nextTo"/>
        <c:crossAx val="736354200"/>
        <c:crosses val="autoZero"/>
        <c:auto val="1"/>
        <c:lblAlgn val="ctr"/>
        <c:lblOffset val="100"/>
        <c:noMultiLvlLbl val="0"/>
      </c:catAx>
      <c:valAx>
        <c:axId val="736354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5-year business survival rates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219816272965883E-2"/>
          <c:y val="0.23594962088072324"/>
          <c:w val="0.88389129483814521"/>
          <c:h val="0.61498432487605714"/>
        </c:manualLayout>
      </c:layout>
      <c:barChart>
        <c:barDir val="col"/>
        <c:grouping val="clustered"/>
        <c:varyColors val="0"/>
        <c:ser>
          <c:idx val="1"/>
          <c:order val="0"/>
          <c:tx>
            <c:strRef>
              <c:f>'Survival rates'!$A$15</c:f>
              <c:strCache>
                <c:ptCount val="1"/>
                <c:pt idx="0">
                  <c:v>Ashford</c:v>
                </c:pt>
              </c:strCache>
            </c:strRef>
          </c:tx>
          <c:spPr>
            <a:solidFill>
              <a:schemeClr val="accent4">
                <a:lumMod val="20000"/>
                <a:lumOff val="80000"/>
              </a:schemeClr>
            </a:solidFill>
            <a:ln>
              <a:noFill/>
            </a:ln>
            <a:effectLst/>
          </c:spPr>
          <c:invertIfNegative val="0"/>
          <c:cat>
            <c:numRef>
              <c:extLst>
                <c:ext xmlns:c15="http://schemas.microsoft.com/office/drawing/2012/chart" uri="{02D57815-91ED-43cb-92C2-25804820EDAC}">
                  <c15:fullRef>
                    <c15:sqref>'Survival rates'!$B$14:$H$14</c15:sqref>
                  </c15:fullRef>
                </c:ext>
              </c:extLst>
              <c:f>'Survival rates'!$B$14:$G$14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rates'!$B$15:$H$15</c15:sqref>
                  </c15:fullRef>
                </c:ext>
              </c:extLst>
              <c:f>'Survival rates'!$B$15:$G$15</c:f>
              <c:numCache>
                <c:formatCode>0.0</c:formatCode>
                <c:ptCount val="6"/>
                <c:pt idx="0">
                  <c:v>43.971631205673759</c:v>
                </c:pt>
                <c:pt idx="1">
                  <c:v>45.714285714285715</c:v>
                </c:pt>
                <c:pt idx="2">
                  <c:v>43.356643356643353</c:v>
                </c:pt>
                <c:pt idx="3">
                  <c:v>41.279069767441861</c:v>
                </c:pt>
                <c:pt idx="4">
                  <c:v>44.60431654676259</c:v>
                </c:pt>
                <c:pt idx="5">
                  <c:v>40.939597315436245</c:v>
                </c:pt>
              </c:numCache>
            </c:numRef>
          </c:val>
          <c:extLst>
            <c:ext xmlns:c16="http://schemas.microsoft.com/office/drawing/2014/chart" uri="{C3380CC4-5D6E-409C-BE32-E72D297353CC}">
              <c16:uniqueId val="{00000001-842A-440C-85F4-7C88E9CFF59D}"/>
            </c:ext>
          </c:extLst>
        </c:ser>
        <c:ser>
          <c:idx val="2"/>
          <c:order val="1"/>
          <c:tx>
            <c:strRef>
              <c:f>'Survival rates'!$A$16</c:f>
              <c:strCache>
                <c:ptCount val="1"/>
                <c:pt idx="0">
                  <c:v>Kent</c:v>
                </c:pt>
              </c:strCache>
            </c:strRef>
          </c:tx>
          <c:spPr>
            <a:solidFill>
              <a:schemeClr val="accent4">
                <a:lumMod val="60000"/>
                <a:lumOff val="40000"/>
              </a:schemeClr>
            </a:solidFill>
            <a:ln>
              <a:noFill/>
            </a:ln>
            <a:effectLst/>
          </c:spPr>
          <c:invertIfNegative val="0"/>
          <c:cat>
            <c:numRef>
              <c:extLst>
                <c:ext xmlns:c15="http://schemas.microsoft.com/office/drawing/2012/chart" uri="{02D57815-91ED-43cb-92C2-25804820EDAC}">
                  <c15:fullRef>
                    <c15:sqref>'Survival rates'!$B$14:$H$14</c15:sqref>
                  </c15:fullRef>
                </c:ext>
              </c:extLst>
              <c:f>'Survival rates'!$B$14:$G$14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rates'!$B$16:$H$16</c15:sqref>
                  </c15:fullRef>
                </c:ext>
              </c:extLst>
              <c:f>'Survival rates'!$B$16:$G$16</c:f>
              <c:numCache>
                <c:formatCode>0.0</c:formatCode>
                <c:ptCount val="6"/>
                <c:pt idx="0">
                  <c:v>43.576500968366688</c:v>
                </c:pt>
                <c:pt idx="1">
                  <c:v>45.377604166666671</c:v>
                </c:pt>
                <c:pt idx="2">
                  <c:v>42.591481703659269</c:v>
                </c:pt>
                <c:pt idx="3">
                  <c:v>40.995260663507111</c:v>
                </c:pt>
                <c:pt idx="4">
                  <c:v>45.291777188328915</c:v>
                </c:pt>
                <c:pt idx="5">
                  <c:v>44.141145139813581</c:v>
                </c:pt>
              </c:numCache>
            </c:numRef>
          </c:val>
          <c:extLst>
            <c:ext xmlns:c16="http://schemas.microsoft.com/office/drawing/2014/chart" uri="{C3380CC4-5D6E-409C-BE32-E72D297353CC}">
              <c16:uniqueId val="{00000002-842A-440C-85F4-7C88E9CFF59D}"/>
            </c:ext>
          </c:extLst>
        </c:ser>
        <c:ser>
          <c:idx val="3"/>
          <c:order val="2"/>
          <c:tx>
            <c:strRef>
              <c:f>'Survival rates'!$A$17</c:f>
              <c:strCache>
                <c:ptCount val="1"/>
                <c:pt idx="0">
                  <c:v>England</c:v>
                </c:pt>
              </c:strCache>
            </c:strRef>
          </c:tx>
          <c:spPr>
            <a:solidFill>
              <a:schemeClr val="accent4">
                <a:lumMod val="50000"/>
              </a:schemeClr>
            </a:solidFill>
            <a:ln>
              <a:noFill/>
            </a:ln>
            <a:effectLst/>
          </c:spPr>
          <c:invertIfNegative val="0"/>
          <c:cat>
            <c:numRef>
              <c:extLst>
                <c:ext xmlns:c15="http://schemas.microsoft.com/office/drawing/2012/chart" uri="{02D57815-91ED-43cb-92C2-25804820EDAC}">
                  <c15:fullRef>
                    <c15:sqref>'Survival rates'!$B$14:$H$14</c15:sqref>
                  </c15:fullRef>
                </c:ext>
              </c:extLst>
              <c:f>'Survival rates'!$B$14:$G$14</c:f>
              <c:numCache>
                <c:formatCode>General</c:formatCode>
                <c:ptCount val="6"/>
                <c:pt idx="0">
                  <c:v>2018</c:v>
                </c:pt>
                <c:pt idx="1">
                  <c:v>2019</c:v>
                </c:pt>
                <c:pt idx="2">
                  <c:v>2020</c:v>
                </c:pt>
                <c:pt idx="3">
                  <c:v>2021</c:v>
                </c:pt>
                <c:pt idx="4">
                  <c:v>2022</c:v>
                </c:pt>
                <c:pt idx="5">
                  <c:v>2023</c:v>
                </c:pt>
              </c:numCache>
            </c:numRef>
          </c:cat>
          <c:val>
            <c:numRef>
              <c:extLst>
                <c:ext xmlns:c15="http://schemas.microsoft.com/office/drawing/2012/chart" uri="{02D57815-91ED-43cb-92C2-25804820EDAC}">
                  <c15:fullRef>
                    <c15:sqref>'Survival rates'!$B$17:$H$17</c15:sqref>
                  </c15:fullRef>
                </c:ext>
              </c:extLst>
              <c:f>'Survival rates'!$B$17:$G$17</c:f>
              <c:numCache>
                <c:formatCode>0.0</c:formatCode>
                <c:ptCount val="6"/>
                <c:pt idx="0">
                  <c:v>42.478894236222516</c:v>
                </c:pt>
                <c:pt idx="1">
                  <c:v>42.494886872043978</c:v>
                </c:pt>
                <c:pt idx="2">
                  <c:v>39.49689738857483</c:v>
                </c:pt>
                <c:pt idx="3">
                  <c:v>38.015780082524813</c:v>
                </c:pt>
                <c:pt idx="4">
                  <c:v>39.435646053293112</c:v>
                </c:pt>
                <c:pt idx="5">
                  <c:v>39.35586366262276</c:v>
                </c:pt>
              </c:numCache>
            </c:numRef>
          </c:val>
          <c:extLst>
            <c:ext xmlns:c16="http://schemas.microsoft.com/office/drawing/2014/chart" uri="{C3380CC4-5D6E-409C-BE32-E72D297353CC}">
              <c16:uniqueId val="{00000000-288A-4E04-B2F0-549DB17DDBE1}"/>
            </c:ext>
          </c:extLst>
        </c:ser>
        <c:dLbls>
          <c:showLegendKey val="0"/>
          <c:showVal val="0"/>
          <c:showCatName val="0"/>
          <c:showSerName val="0"/>
          <c:showPercent val="0"/>
          <c:showBubbleSize val="0"/>
        </c:dLbls>
        <c:gapWidth val="219"/>
        <c:overlap val="-27"/>
        <c:axId val="259840384"/>
        <c:axId val="259836544"/>
      </c:barChart>
      <c:catAx>
        <c:axId val="25984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36544"/>
        <c:crosses val="autoZero"/>
        <c:auto val="1"/>
        <c:lblAlgn val="ctr"/>
        <c:lblOffset val="100"/>
        <c:noMultiLvlLbl val="0"/>
      </c:catAx>
      <c:valAx>
        <c:axId val="25983654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9840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(2)'!$H$129</c:f>
          <c:strCache>
            <c:ptCount val="1"/>
            <c:pt idx="0">
              <c:v>Modelled cash reserves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1407146628563"/>
          <c:y val="0.20157842734440726"/>
          <c:w val="0.82314280946271123"/>
          <c:h val="0.6156862375166654"/>
        </c:manualLayout>
      </c:layout>
      <c:lineChart>
        <c:grouping val="standard"/>
        <c:varyColors val="0"/>
        <c:ser>
          <c:idx val="0"/>
          <c:order val="0"/>
          <c:tx>
            <c:strRef>
              <c:f>'BICS waves (2)'!$J$130</c:f>
              <c:strCache>
                <c:ptCount val="1"/>
                <c:pt idx="0">
                  <c:v>Cash reserves 3 months or less</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(2)'!$B$131:$B$186</c:f>
              <c:strCache>
                <c:ptCount val="55"/>
                <c:pt idx="0">
                  <c:v>15-28 June 2020</c:v>
                </c:pt>
                <c:pt idx="54">
                  <c:v>17-30 Mar 2025</c:v>
                </c:pt>
              </c:strCache>
            </c:strRef>
          </c:cat>
          <c:val>
            <c:numRef>
              <c:f>'BICS waves (2)'!$J$131:$J$186</c:f>
              <c:numCache>
                <c:formatCode>#,##0</c:formatCode>
                <c:ptCount val="56"/>
                <c:pt idx="0">
                  <c:v>2735.2</c:v>
                </c:pt>
                <c:pt idx="1">
                  <c:v>2676.0250000000001</c:v>
                </c:pt>
                <c:pt idx="2">
                  <c:v>2643.15</c:v>
                </c:pt>
                <c:pt idx="3">
                  <c:v>2695.75</c:v>
                </c:pt>
                <c:pt idx="4">
                  <c:v>2577.4</c:v>
                </c:pt>
                <c:pt idx="5">
                  <c:v>2544.5250000000001</c:v>
                </c:pt>
                <c:pt idx="6">
                  <c:v>2669.4500000000003</c:v>
                </c:pt>
                <c:pt idx="7">
                  <c:v>2715.4750000000004</c:v>
                </c:pt>
                <c:pt idx="8">
                  <c:v>2524.8000000000002</c:v>
                </c:pt>
                <c:pt idx="9">
                  <c:v>2643.15</c:v>
                </c:pt>
                <c:pt idx="10">
                  <c:v>2827.25</c:v>
                </c:pt>
                <c:pt idx="11">
                  <c:v>2899.5749999999998</c:v>
                </c:pt>
                <c:pt idx="12">
                  <c:v>2754.9250000000002</c:v>
                </c:pt>
                <c:pt idx="13">
                  <c:v>2860.1250000000005</c:v>
                </c:pt>
                <c:pt idx="14">
                  <c:v>2945.6000000000004</c:v>
                </c:pt>
                <c:pt idx="15">
                  <c:v>2958.7499999999995</c:v>
                </c:pt>
                <c:pt idx="16">
                  <c:v>2945.8299999999995</c:v>
                </c:pt>
                <c:pt idx="17">
                  <c:v>2899.5949999999998</c:v>
                </c:pt>
                <c:pt idx="18">
                  <c:v>2959.04</c:v>
                </c:pt>
                <c:pt idx="19">
                  <c:v>2807.1250000000005</c:v>
                </c:pt>
                <c:pt idx="20">
                  <c:v>2952.4349999999999</c:v>
                </c:pt>
                <c:pt idx="21">
                  <c:v>2899.5950000000003</c:v>
                </c:pt>
                <c:pt idx="22">
                  <c:v>2906.2000000000003</c:v>
                </c:pt>
                <c:pt idx="23">
                  <c:v>2866.57</c:v>
                </c:pt>
                <c:pt idx="24">
                  <c:v>2892.99</c:v>
                </c:pt>
                <c:pt idx="25">
                  <c:v>2820.3350000000005</c:v>
                </c:pt>
                <c:pt idx="26">
                  <c:v>2774.1</c:v>
                </c:pt>
                <c:pt idx="27">
                  <c:v>2575.9500000000003</c:v>
                </c:pt>
                <c:pt idx="28">
                  <c:v>2437.2449999999999</c:v>
                </c:pt>
                <c:pt idx="29">
                  <c:v>2377.7999999999997</c:v>
                </c:pt>
                <c:pt idx="30">
                  <c:v>2457.06</c:v>
                </c:pt>
                <c:pt idx="31">
                  <c:v>2516.5050000000001</c:v>
                </c:pt>
                <c:pt idx="32">
                  <c:v>2523.11</c:v>
                </c:pt>
                <c:pt idx="33">
                  <c:v>2619.94</c:v>
                </c:pt>
                <c:pt idx="34">
                  <c:v>2354.0549999999998</c:v>
                </c:pt>
                <c:pt idx="35">
                  <c:v>2302.1749999999997</c:v>
                </c:pt>
                <c:pt idx="36">
                  <c:v>2574.5450000000001</c:v>
                </c:pt>
                <c:pt idx="37">
                  <c:v>2568.06</c:v>
                </c:pt>
                <c:pt idx="38">
                  <c:v>2561.5750000000003</c:v>
                </c:pt>
                <c:pt idx="39">
                  <c:v>2671.82</c:v>
                </c:pt>
                <c:pt idx="40">
                  <c:v>2244</c:v>
                </c:pt>
                <c:pt idx="41">
                  <c:v>2205.75</c:v>
                </c:pt>
                <c:pt idx="42">
                  <c:v>2231.25</c:v>
                </c:pt>
                <c:pt idx="43">
                  <c:v>2224.875</c:v>
                </c:pt>
                <c:pt idx="44">
                  <c:v>2498.65</c:v>
                </c:pt>
                <c:pt idx="45">
                  <c:v>2706.33</c:v>
                </c:pt>
                <c:pt idx="46">
                  <c:v>2563.5500000000002</c:v>
                </c:pt>
                <c:pt idx="47">
                  <c:v>2660.8999999999996</c:v>
                </c:pt>
                <c:pt idx="48">
                  <c:v>2634.94</c:v>
                </c:pt>
                <c:pt idx="49">
                  <c:v>2576.5300000000002</c:v>
                </c:pt>
                <c:pt idx="50">
                  <c:v>2557.06</c:v>
                </c:pt>
                <c:pt idx="51">
                  <c:v>2719.31</c:v>
                </c:pt>
                <c:pt idx="52">
                  <c:v>2712.8199999999997</c:v>
                </c:pt>
                <c:pt idx="53">
                  <c:v>2706.3300000000004</c:v>
                </c:pt>
                <c:pt idx="54">
                  <c:v>2673.88</c:v>
                </c:pt>
              </c:numCache>
            </c:numRef>
          </c:val>
          <c:smooth val="0"/>
          <c:extLst>
            <c:ext xmlns:c16="http://schemas.microsoft.com/office/drawing/2014/chart" uri="{C3380CC4-5D6E-409C-BE32-E72D297353CC}">
              <c16:uniqueId val="{00000000-BE9D-4EF0-BDE7-3BC1910C81E1}"/>
            </c:ext>
          </c:extLst>
        </c:ser>
        <c:ser>
          <c:idx val="1"/>
          <c:order val="1"/>
          <c:tx>
            <c:strRef>
              <c:f>'BICS waves (2)'!$K$130</c:f>
              <c:strCache>
                <c:ptCount val="1"/>
                <c:pt idx="0">
                  <c:v>Cash reserves 4 to 6 months</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(2)'!$B$131:$B$186</c:f>
              <c:strCache>
                <c:ptCount val="55"/>
                <c:pt idx="0">
                  <c:v>15-28 June 2020</c:v>
                </c:pt>
                <c:pt idx="54">
                  <c:v>17-30 Mar 2025</c:v>
                </c:pt>
              </c:strCache>
            </c:strRef>
          </c:cat>
          <c:val>
            <c:numRef>
              <c:f>'BICS waves (2)'!$K$131:$K$186</c:f>
              <c:numCache>
                <c:formatCode>#,##0</c:formatCode>
                <c:ptCount val="56"/>
                <c:pt idx="0">
                  <c:v>1216.375</c:v>
                </c:pt>
                <c:pt idx="1">
                  <c:v>1282.125</c:v>
                </c:pt>
                <c:pt idx="2">
                  <c:v>1236.0999999999999</c:v>
                </c:pt>
                <c:pt idx="3">
                  <c:v>1190.075</c:v>
                </c:pt>
                <c:pt idx="4">
                  <c:v>1111.1750000000002</c:v>
                </c:pt>
                <c:pt idx="5">
                  <c:v>1341.3</c:v>
                </c:pt>
                <c:pt idx="6">
                  <c:v>1183.5</c:v>
                </c:pt>
                <c:pt idx="7">
                  <c:v>894.2</c:v>
                </c:pt>
                <c:pt idx="8">
                  <c:v>1137.4749999999999</c:v>
                </c:pt>
                <c:pt idx="9">
                  <c:v>1170.3499999999999</c:v>
                </c:pt>
                <c:pt idx="10">
                  <c:v>966.52499999999998</c:v>
                </c:pt>
                <c:pt idx="11">
                  <c:v>999.4</c:v>
                </c:pt>
                <c:pt idx="12">
                  <c:v>979.67499999999995</c:v>
                </c:pt>
                <c:pt idx="13">
                  <c:v>1084.875</c:v>
                </c:pt>
                <c:pt idx="14">
                  <c:v>1019.125</c:v>
                </c:pt>
                <c:pt idx="15">
                  <c:v>999.4</c:v>
                </c:pt>
                <c:pt idx="16">
                  <c:v>1036.9849999999999</c:v>
                </c:pt>
                <c:pt idx="17">
                  <c:v>1083.22</c:v>
                </c:pt>
                <c:pt idx="18">
                  <c:v>1010.5649999999999</c:v>
                </c:pt>
                <c:pt idx="19">
                  <c:v>990.75</c:v>
                </c:pt>
                <c:pt idx="20">
                  <c:v>1043.5899999999999</c:v>
                </c:pt>
                <c:pt idx="21">
                  <c:v>1003.9599999999999</c:v>
                </c:pt>
                <c:pt idx="22">
                  <c:v>977.54</c:v>
                </c:pt>
                <c:pt idx="23">
                  <c:v>931.30499999999995</c:v>
                </c:pt>
                <c:pt idx="24">
                  <c:v>1017.17</c:v>
                </c:pt>
                <c:pt idx="25">
                  <c:v>997.35500000000002</c:v>
                </c:pt>
                <c:pt idx="26">
                  <c:v>911.49000000000012</c:v>
                </c:pt>
                <c:pt idx="27">
                  <c:v>931.30499999999995</c:v>
                </c:pt>
                <c:pt idx="28">
                  <c:v>1017.17</c:v>
                </c:pt>
                <c:pt idx="29">
                  <c:v>858.65</c:v>
                </c:pt>
                <c:pt idx="30">
                  <c:v>904.8850000000001</c:v>
                </c:pt>
                <c:pt idx="31">
                  <c:v>825.625</c:v>
                </c:pt>
                <c:pt idx="32">
                  <c:v>819.02</c:v>
                </c:pt>
                <c:pt idx="33">
                  <c:v>901.41500000000008</c:v>
                </c:pt>
                <c:pt idx="34">
                  <c:v>849.53500000000008</c:v>
                </c:pt>
                <c:pt idx="35">
                  <c:v>920.86999999999989</c:v>
                </c:pt>
                <c:pt idx="36">
                  <c:v>849.53500000000008</c:v>
                </c:pt>
                <c:pt idx="37">
                  <c:v>784.68499999999995</c:v>
                </c:pt>
                <c:pt idx="38">
                  <c:v>745.77499999999998</c:v>
                </c:pt>
                <c:pt idx="39">
                  <c:v>888.44500000000005</c:v>
                </c:pt>
                <c:pt idx="40">
                  <c:v>726.75</c:v>
                </c:pt>
                <c:pt idx="41">
                  <c:v>752.25</c:v>
                </c:pt>
                <c:pt idx="42">
                  <c:v>816</c:v>
                </c:pt>
                <c:pt idx="43">
                  <c:v>886.12500000000011</c:v>
                </c:pt>
                <c:pt idx="44">
                  <c:v>739.86</c:v>
                </c:pt>
                <c:pt idx="45">
                  <c:v>798.27</c:v>
                </c:pt>
                <c:pt idx="46">
                  <c:v>830.72</c:v>
                </c:pt>
                <c:pt idx="47">
                  <c:v>824.23</c:v>
                </c:pt>
                <c:pt idx="48">
                  <c:v>824.23</c:v>
                </c:pt>
                <c:pt idx="49">
                  <c:v>830.72</c:v>
                </c:pt>
                <c:pt idx="50">
                  <c:v>889.13000000000011</c:v>
                </c:pt>
                <c:pt idx="51">
                  <c:v>785.29</c:v>
                </c:pt>
                <c:pt idx="52">
                  <c:v>928.06999999999994</c:v>
                </c:pt>
                <c:pt idx="53">
                  <c:v>843.7</c:v>
                </c:pt>
                <c:pt idx="54">
                  <c:v>752.84</c:v>
                </c:pt>
              </c:numCache>
            </c:numRef>
          </c:val>
          <c:smooth val="0"/>
          <c:extLst>
            <c:ext xmlns:c16="http://schemas.microsoft.com/office/drawing/2014/chart" uri="{C3380CC4-5D6E-409C-BE32-E72D297353CC}">
              <c16:uniqueId val="{00000001-BE9D-4EF0-BDE7-3BC1910C81E1}"/>
            </c:ext>
          </c:extLst>
        </c:ser>
        <c:ser>
          <c:idx val="2"/>
          <c:order val="2"/>
          <c:tx>
            <c:strRef>
              <c:f>'BICS waves (2)'!$L$130</c:f>
              <c:strCache>
                <c:ptCount val="1"/>
                <c:pt idx="0">
                  <c:v>Cash reserves more than 6 months</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(2)'!$B$131:$B$186</c:f>
              <c:strCache>
                <c:ptCount val="55"/>
                <c:pt idx="0">
                  <c:v>15-28 June 2020</c:v>
                </c:pt>
                <c:pt idx="54">
                  <c:v>17-30 Mar 2025</c:v>
                </c:pt>
              </c:strCache>
            </c:strRef>
          </c:cat>
          <c:val>
            <c:numRef>
              <c:f>'BICS waves (2)'!$L$131:$L$186</c:f>
              <c:numCache>
                <c:formatCode>#,##0</c:formatCode>
                <c:ptCount val="56"/>
                <c:pt idx="0">
                  <c:v>1591.1499999999999</c:v>
                </c:pt>
                <c:pt idx="1">
                  <c:v>1564.85</c:v>
                </c:pt>
                <c:pt idx="2">
                  <c:v>1637.175</c:v>
                </c:pt>
                <c:pt idx="3">
                  <c:v>1597.7249999999999</c:v>
                </c:pt>
                <c:pt idx="4">
                  <c:v>1722.65</c:v>
                </c:pt>
                <c:pt idx="5">
                  <c:v>1400.4749999999999</c:v>
                </c:pt>
                <c:pt idx="6">
                  <c:v>1380.75</c:v>
                </c:pt>
                <c:pt idx="7">
                  <c:v>1617.45</c:v>
                </c:pt>
                <c:pt idx="8">
                  <c:v>1637.175</c:v>
                </c:pt>
                <c:pt idx="9">
                  <c:v>1597.7249999999999</c:v>
                </c:pt>
                <c:pt idx="10">
                  <c:v>1492.5250000000001</c:v>
                </c:pt>
                <c:pt idx="11">
                  <c:v>1420.2</c:v>
                </c:pt>
                <c:pt idx="12">
                  <c:v>1512.25</c:v>
                </c:pt>
                <c:pt idx="13">
                  <c:v>1472.8</c:v>
                </c:pt>
                <c:pt idx="14">
                  <c:v>1466.2250000000001</c:v>
                </c:pt>
                <c:pt idx="15">
                  <c:v>1341.3</c:v>
                </c:pt>
                <c:pt idx="16">
                  <c:v>1380.4449999999999</c:v>
                </c:pt>
                <c:pt idx="17">
                  <c:v>1519.15</c:v>
                </c:pt>
                <c:pt idx="18">
                  <c:v>1446.4949999999999</c:v>
                </c:pt>
                <c:pt idx="19">
                  <c:v>1538.9650000000001</c:v>
                </c:pt>
                <c:pt idx="20">
                  <c:v>1519.15</c:v>
                </c:pt>
                <c:pt idx="21">
                  <c:v>1552.175</c:v>
                </c:pt>
                <c:pt idx="22">
                  <c:v>1657.855</c:v>
                </c:pt>
                <c:pt idx="23">
                  <c:v>1538.9650000000001</c:v>
                </c:pt>
                <c:pt idx="24">
                  <c:v>1571.99</c:v>
                </c:pt>
                <c:pt idx="25">
                  <c:v>1710.6950000000002</c:v>
                </c:pt>
                <c:pt idx="26">
                  <c:v>1690.88</c:v>
                </c:pt>
                <c:pt idx="27">
                  <c:v>1842.7950000000001</c:v>
                </c:pt>
                <c:pt idx="28">
                  <c:v>1690.88</c:v>
                </c:pt>
                <c:pt idx="29">
                  <c:v>1756.93</c:v>
                </c:pt>
                <c:pt idx="30">
                  <c:v>1829.5850000000003</c:v>
                </c:pt>
                <c:pt idx="31">
                  <c:v>1941.87</c:v>
                </c:pt>
                <c:pt idx="32">
                  <c:v>1902.2399999999998</c:v>
                </c:pt>
                <c:pt idx="33">
                  <c:v>1757.4350000000002</c:v>
                </c:pt>
                <c:pt idx="34">
                  <c:v>1945.5</c:v>
                </c:pt>
                <c:pt idx="35">
                  <c:v>1913.0749999999998</c:v>
                </c:pt>
                <c:pt idx="36">
                  <c:v>2010.35</c:v>
                </c:pt>
                <c:pt idx="37">
                  <c:v>1932.53</c:v>
                </c:pt>
                <c:pt idx="38">
                  <c:v>1880.6499999999999</c:v>
                </c:pt>
                <c:pt idx="39">
                  <c:v>1666.645</c:v>
                </c:pt>
                <c:pt idx="40">
                  <c:v>1906.125</c:v>
                </c:pt>
                <c:pt idx="41">
                  <c:v>1893.375</c:v>
                </c:pt>
                <c:pt idx="42">
                  <c:v>1829.6249999999998</c:v>
                </c:pt>
                <c:pt idx="43">
                  <c:v>1663.875</c:v>
                </c:pt>
                <c:pt idx="44">
                  <c:v>1810.7100000000003</c:v>
                </c:pt>
                <c:pt idx="45">
                  <c:v>1635.48</c:v>
                </c:pt>
                <c:pt idx="46">
                  <c:v>1934.02</c:v>
                </c:pt>
                <c:pt idx="47">
                  <c:v>1817.2000000000003</c:v>
                </c:pt>
                <c:pt idx="48">
                  <c:v>1882.1</c:v>
                </c:pt>
                <c:pt idx="49">
                  <c:v>1927.53</c:v>
                </c:pt>
                <c:pt idx="50">
                  <c:v>1934.02</c:v>
                </c:pt>
                <c:pt idx="51">
                  <c:v>1862.6299999999999</c:v>
                </c:pt>
                <c:pt idx="52">
                  <c:v>1810.7100000000003</c:v>
                </c:pt>
                <c:pt idx="53">
                  <c:v>1888.59</c:v>
                </c:pt>
                <c:pt idx="54">
                  <c:v>1719.8500000000001</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3.466385692516991E-3"/>
              <c:y val="0.2813624128996553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7442315816872284"/>
          <c:y val="9.9524634059763487E-2"/>
          <c:w val="0.75042218424311868"/>
          <c:h val="0.143098214809783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4">
  <a:schemeClr val="accent4"/>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4">
  <a:schemeClr val="accent4"/>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4">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withinLinear" id="17">
  <a:schemeClr val="accent4"/>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4">
  <a:schemeClr val="accent4"/>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withinLinearReversed" id="24">
  <a:schemeClr val="accent4"/>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5" dropStyle="combo" dx="22" fmlaLink="Control!$B$3" fmlaRange="Control!$A$7:$A$29" noThreeD="1" sel="1" val="0"/>
</file>

<file path=xl/ctrlProps/ctrlProp10.xml><?xml version="1.0" encoding="utf-8"?>
<formControlPr xmlns="http://schemas.microsoft.com/office/spreadsheetml/2009/9/main" objectType="CheckBox" checked="Checked" fmlaLink="'Vulnerable jobs'!$K$31" lockText="1" noThreeD="1"/>
</file>

<file path=xl/ctrlProps/ctrlProp11.xml><?xml version="1.0" encoding="utf-8"?>
<formControlPr xmlns="http://schemas.microsoft.com/office/spreadsheetml/2009/9/main" objectType="CheckBox" fmlaLink="'Vulnerable jobs'!$L$31" lockText="1" noThreeD="1"/>
</file>

<file path=xl/ctrlProps/ctrlProp12.xml><?xml version="1.0" encoding="utf-8"?>
<formControlPr xmlns="http://schemas.microsoft.com/office/spreadsheetml/2009/9/main" objectType="CheckBox" fmlaLink="'Vulnerable jobs'!$M$31" lockText="1" noThreeD="1"/>
</file>

<file path=xl/ctrlProps/ctrlProp13.xml><?xml version="1.0" encoding="utf-8"?>
<formControlPr xmlns="http://schemas.microsoft.com/office/spreadsheetml/2009/9/main" objectType="CheckBox" fmlaLink="'Vulnerable jobs'!$N$31" lockText="1" noThreeD="1"/>
</file>

<file path=xl/ctrlProps/ctrlProp14.xml><?xml version="1.0" encoding="utf-8"?>
<formControlPr xmlns="http://schemas.microsoft.com/office/spreadsheetml/2009/9/main" objectType="CheckBox" fmlaLink="'Vulnerable jobs'!$O$31" lockText="1" noThreeD="1"/>
</file>

<file path=xl/ctrlProps/ctrlProp15.xml><?xml version="1.0" encoding="utf-8"?>
<formControlPr xmlns="http://schemas.microsoft.com/office/spreadsheetml/2009/9/main" objectType="CheckBox" fmlaLink="'Vulnerable jobs'!$P$31" lockText="1" noThreeD="1"/>
</file>

<file path=xl/ctrlProps/ctrlProp16.xml><?xml version="1.0" encoding="utf-8"?>
<formControlPr xmlns="http://schemas.microsoft.com/office/spreadsheetml/2009/9/main" objectType="CheckBox" fmlaLink="'Vulnerable jobs'!$Q$31" lockText="1" noThreeD="1"/>
</file>

<file path=xl/ctrlProps/ctrlProp17.xml><?xml version="1.0" encoding="utf-8"?>
<formControlPr xmlns="http://schemas.microsoft.com/office/spreadsheetml/2009/9/main" objectType="CheckBox" fmlaLink="'Vulnerable jobs'!$R$31" lockText="1" noThreeD="1"/>
</file>

<file path=xl/ctrlProps/ctrlProp18.xml><?xml version="1.0" encoding="utf-8"?>
<formControlPr xmlns="http://schemas.microsoft.com/office/spreadsheetml/2009/9/main" objectType="CheckBox" fmlaLink="'Vulnerable jobs'!$S$31" lockText="1" noThreeD="1"/>
</file>

<file path=xl/ctrlProps/ctrlProp19.xml><?xml version="1.0" encoding="utf-8"?>
<formControlPr xmlns="http://schemas.microsoft.com/office/spreadsheetml/2009/9/main" objectType="CheckBox" checked="Checked" fmlaLink="'Vulnerable jobs'!$T$31" lockText="1" noThreeD="1"/>
</file>

<file path=xl/ctrlProps/ctrlProp2.xml><?xml version="1.0" encoding="utf-8"?>
<formControlPr xmlns="http://schemas.microsoft.com/office/spreadsheetml/2009/9/main" objectType="CheckBox" fmlaLink="'Vulnerable jobs'!$C$31" lockText="1" noThreeD="1"/>
</file>

<file path=xl/ctrlProps/ctrlProp20.xml><?xml version="1.0" encoding="utf-8"?>
<formControlPr xmlns="http://schemas.microsoft.com/office/spreadsheetml/2009/9/main" objectType="Drop" dropLines="25" dropStyle="combo" dx="22" fmlaLink="Control!$B$3" fmlaRange="Control!$A$7:$A$29" noThreeD="1" sel="1" val="0"/>
</file>

<file path=xl/ctrlProps/ctrlProp21.xml><?xml version="1.0" encoding="utf-8"?>
<formControlPr xmlns="http://schemas.microsoft.com/office/spreadsheetml/2009/9/main" objectType="Drop" dropLines="25" dropStyle="combo" dx="22" fmlaLink="Control!$B$3" fmlaRange="Control!$A$7:$A$29" noThreeD="1" sel="1" val="0"/>
</file>

<file path=xl/ctrlProps/ctrlProp22.xml><?xml version="1.0" encoding="utf-8"?>
<formControlPr xmlns="http://schemas.microsoft.com/office/spreadsheetml/2009/9/main" objectType="Drop" dropStyle="combo" dx="22" fmlaLink="Control!$Z$3" fmlaRange="Control!$Y$7:$Y$11" noThreeD="1" sel="2" val="0"/>
</file>

<file path=xl/ctrlProps/ctrlProp23.xml><?xml version="1.0" encoding="utf-8"?>
<formControlPr xmlns="http://schemas.microsoft.com/office/spreadsheetml/2009/9/main" objectType="Drop" dropStyle="combo" dx="22" fmlaLink="Control!$Z$3" fmlaRange="Control!$Y$7:$Y$11" noThreeD="1" sel="2" val="0"/>
</file>

<file path=xl/ctrlProps/ctrlProp24.xml><?xml version="1.0" encoding="utf-8"?>
<formControlPr xmlns="http://schemas.microsoft.com/office/spreadsheetml/2009/9/main" objectType="Drop" dropStyle="combo" dx="22" fmlaLink="Control!$Z$3" fmlaRange="Control!$Y$7:$Y$11" noThreeD="1" sel="2" val="0"/>
</file>

<file path=xl/ctrlProps/ctrlProp25.xml><?xml version="1.0" encoding="utf-8"?>
<formControlPr xmlns="http://schemas.microsoft.com/office/spreadsheetml/2009/9/main" objectType="Drop" dropStyle="combo" dx="22" fmlaLink="Control!$F$3" fmlaRange="Control!$E$7:$E$13" noThreeD="1" sel="1" val="0"/>
</file>

<file path=xl/ctrlProps/ctrlProp26.xml><?xml version="1.0" encoding="utf-8"?>
<formControlPr xmlns="http://schemas.microsoft.com/office/spreadsheetml/2009/9/main" objectType="Drop" dropStyle="combo" dx="22" fmlaLink="Control!$F$3" fmlaRange="Control!$E$7:$E$13" noThreeD="1" sel="1" val="0"/>
</file>

<file path=xl/ctrlProps/ctrlProp27.xml><?xml version="1.0" encoding="utf-8"?>
<formControlPr xmlns="http://schemas.microsoft.com/office/spreadsheetml/2009/9/main" objectType="Drop" dropStyle="combo" dx="22" fmlaLink="Control!$F$3" fmlaRange="Control!$E$7:$E$13" noThreeD="1" sel="1" val="0"/>
</file>

<file path=xl/ctrlProps/ctrlProp28.xml><?xml version="1.0" encoding="utf-8"?>
<formControlPr xmlns="http://schemas.microsoft.com/office/spreadsheetml/2009/9/main" objectType="Drop" dropStyle="combo" dx="22" fmlaLink="Control!$F$3" fmlaRange="Control!$E$7:$E$13" noThreeD="1" sel="1" val="0"/>
</file>

<file path=xl/ctrlProps/ctrlProp29.xml><?xml version="1.0" encoding="utf-8"?>
<formControlPr xmlns="http://schemas.microsoft.com/office/spreadsheetml/2009/9/main" objectType="Drop" dropLines="25" dropStyle="combo" dx="22" fmlaLink="Control!$B$3" fmlaRange="Control!$A$7:$A$29" noThreeD="1" sel="1" val="0"/>
</file>

<file path=xl/ctrlProps/ctrlProp3.xml><?xml version="1.0" encoding="utf-8"?>
<formControlPr xmlns="http://schemas.microsoft.com/office/spreadsheetml/2009/9/main" objectType="CheckBox" fmlaLink="'Vulnerable jobs'!$D$31" lockText="1" noThreeD="1"/>
</file>

<file path=xl/ctrlProps/ctrlProp30.xml><?xml version="1.0" encoding="utf-8"?>
<formControlPr xmlns="http://schemas.microsoft.com/office/spreadsheetml/2009/9/main" objectType="Drop" dropStyle="combo" dx="22" fmlaLink="Control!$F$3" fmlaRange="'Payrolled emp'!$BQ$8:$BQ$14" noThreeD="1" sel="1" val="0"/>
</file>

<file path=xl/ctrlProps/ctrlProp31.xml><?xml version="1.0" encoding="utf-8"?>
<formControlPr xmlns="http://schemas.microsoft.com/office/spreadsheetml/2009/9/main" objectType="Drop" dropStyle="combo" dx="22" fmlaLink="Control!$F$3" fmlaRange="'Payrolled emp'!$BQ$8:$BQ$14" noThreeD="1" sel="1" val="0"/>
</file>

<file path=xl/ctrlProps/ctrlProp32.xml><?xml version="1.0" encoding="utf-8"?>
<formControlPr xmlns="http://schemas.microsoft.com/office/spreadsheetml/2009/9/main" objectType="Drop" dropLines="25" dropStyle="combo" dx="22" fmlaLink="Control!$B$3" fmlaRange="Control!$A$7:$A$29" noThreeD="1" sel="1" val="0"/>
</file>

<file path=xl/ctrlProps/ctrlProp33.xml><?xml version="1.0" encoding="utf-8"?>
<formControlPr xmlns="http://schemas.microsoft.com/office/spreadsheetml/2009/9/main" objectType="Drop" dropLines="30" dropStyle="combo" dx="22" fmlaLink="Control!$R$3" fmlaRange="Control!$Q$7:$Q$29" noThreeD="1" sel="1" val="0"/>
</file>

<file path=xl/ctrlProps/ctrlProp34.xml><?xml version="1.0" encoding="utf-8"?>
<formControlPr xmlns="http://schemas.microsoft.com/office/spreadsheetml/2009/9/main" objectType="Drop" dropLines="30" dropStyle="combo" dx="22" fmlaLink="Control!$R$3" fmlaRange="Control!$Q$7:$Q$24" noThreeD="1" sel="1" val="0"/>
</file>

<file path=xl/ctrlProps/ctrlProp35.xml><?xml version="1.0" encoding="utf-8"?>
<formControlPr xmlns="http://schemas.microsoft.com/office/spreadsheetml/2009/9/main" objectType="Drop" dropLines="30" dropStyle="combo" dx="22" fmlaLink="Control!$W$3" fmlaRange="Control!$V$7:$V$16" noThreeD="1" sel="1" val="0"/>
</file>

<file path=xl/ctrlProps/ctrlProp36.xml><?xml version="1.0" encoding="utf-8"?>
<formControlPr xmlns="http://schemas.microsoft.com/office/spreadsheetml/2009/9/main" objectType="Drop" dropLines="25" dropStyle="combo" dx="22" fmlaLink="Control!$L$3" fmlaRange="Control!$K$7:$K$54" noThreeD="1" sel="48" val="23"/>
</file>

<file path=xl/ctrlProps/ctrlProp37.xml><?xml version="1.0" encoding="utf-8"?>
<formControlPr xmlns="http://schemas.microsoft.com/office/spreadsheetml/2009/9/main" objectType="Drop" dropLines="25" dropStyle="combo" dx="22" fmlaLink="Control!$O$3" fmlaRange="Control!$N$7:$N$19" noThreeD="1" sel="1" val="0"/>
</file>

<file path=xl/ctrlProps/ctrlProp38.xml><?xml version="1.0" encoding="utf-8"?>
<formControlPr xmlns="http://schemas.microsoft.com/office/spreadsheetml/2009/9/main" objectType="Drop" dropLines="30" dropStyle="combo" dx="22" fmlaLink="Control!$I$3" fmlaRange="Control!$H$7:$H$31" noThreeD="1" sel="1" val="0"/>
</file>

<file path=xl/ctrlProps/ctrlProp39.xml><?xml version="1.0" encoding="utf-8"?>
<formControlPr xmlns="http://schemas.microsoft.com/office/spreadsheetml/2009/9/main" objectType="Drop" dropLines="25" dropStyle="combo" dx="22" fmlaLink="Control!$B$3" fmlaRange="Control!$A$7:$A$29" noThreeD="1" sel="1" val="0"/>
</file>

<file path=xl/ctrlProps/ctrlProp4.xml><?xml version="1.0" encoding="utf-8"?>
<formControlPr xmlns="http://schemas.microsoft.com/office/spreadsheetml/2009/9/main" objectType="CheckBox" fmlaLink="'Vulnerable jobs'!$E$31" lockText="1" noThreeD="1"/>
</file>

<file path=xl/ctrlProps/ctrlProp40.xml><?xml version="1.0" encoding="utf-8"?>
<formControlPr xmlns="http://schemas.microsoft.com/office/spreadsheetml/2009/9/main" objectType="CheckBox" fmlaLink="$C$31" lockText="1" noThreeD="1"/>
</file>

<file path=xl/ctrlProps/ctrlProp41.xml><?xml version="1.0" encoding="utf-8"?>
<formControlPr xmlns="http://schemas.microsoft.com/office/spreadsheetml/2009/9/main" objectType="CheckBox" fmlaLink="$D$31" lockText="1" noThreeD="1"/>
</file>

<file path=xl/ctrlProps/ctrlProp42.xml><?xml version="1.0" encoding="utf-8"?>
<formControlPr xmlns="http://schemas.microsoft.com/office/spreadsheetml/2009/9/main" objectType="CheckBox" fmlaLink="$E$31" lockText="1" noThreeD="1"/>
</file>

<file path=xl/ctrlProps/ctrlProp43.xml><?xml version="1.0" encoding="utf-8"?>
<formControlPr xmlns="http://schemas.microsoft.com/office/spreadsheetml/2009/9/main" objectType="CheckBox" fmlaLink="$F$31" lockText="1" noThreeD="1"/>
</file>

<file path=xl/ctrlProps/ctrlProp44.xml><?xml version="1.0" encoding="utf-8"?>
<formControlPr xmlns="http://schemas.microsoft.com/office/spreadsheetml/2009/9/main" objectType="CheckBox" fmlaLink="$G$31" lockText="1" noThreeD="1"/>
</file>

<file path=xl/ctrlProps/ctrlProp45.xml><?xml version="1.0" encoding="utf-8"?>
<formControlPr xmlns="http://schemas.microsoft.com/office/spreadsheetml/2009/9/main" objectType="CheckBox" fmlaLink="$H$31" lockText="1" noThreeD="1"/>
</file>

<file path=xl/ctrlProps/ctrlProp46.xml><?xml version="1.0" encoding="utf-8"?>
<formControlPr xmlns="http://schemas.microsoft.com/office/spreadsheetml/2009/9/main" objectType="CheckBox" fmlaLink="$I$31" lockText="1" noThreeD="1"/>
</file>

<file path=xl/ctrlProps/ctrlProp47.xml><?xml version="1.0" encoding="utf-8"?>
<formControlPr xmlns="http://schemas.microsoft.com/office/spreadsheetml/2009/9/main" objectType="CheckBox" fmlaLink="$J$31" lockText="1" noThreeD="1"/>
</file>

<file path=xl/ctrlProps/ctrlProp48.xml><?xml version="1.0" encoding="utf-8"?>
<formControlPr xmlns="http://schemas.microsoft.com/office/spreadsheetml/2009/9/main" objectType="CheckBox" checked="Checked" fmlaLink="$K$31" lockText="1" noThreeD="1"/>
</file>

<file path=xl/ctrlProps/ctrlProp49.xml><?xml version="1.0" encoding="utf-8"?>
<formControlPr xmlns="http://schemas.microsoft.com/office/spreadsheetml/2009/9/main" objectType="CheckBox" fmlaLink="$L$31" lockText="1" noThreeD="1"/>
</file>

<file path=xl/ctrlProps/ctrlProp5.xml><?xml version="1.0" encoding="utf-8"?>
<formControlPr xmlns="http://schemas.microsoft.com/office/spreadsheetml/2009/9/main" objectType="CheckBox" fmlaLink="'Vulnerable jobs'!$F$31" lockText="1" noThreeD="1"/>
</file>

<file path=xl/ctrlProps/ctrlProp50.xml><?xml version="1.0" encoding="utf-8"?>
<formControlPr xmlns="http://schemas.microsoft.com/office/spreadsheetml/2009/9/main" objectType="CheckBox" fmlaLink="$M$31" lockText="1" noThreeD="1"/>
</file>

<file path=xl/ctrlProps/ctrlProp51.xml><?xml version="1.0" encoding="utf-8"?>
<formControlPr xmlns="http://schemas.microsoft.com/office/spreadsheetml/2009/9/main" objectType="CheckBox" fmlaLink="$N$31" lockText="1" noThreeD="1"/>
</file>

<file path=xl/ctrlProps/ctrlProp52.xml><?xml version="1.0" encoding="utf-8"?>
<formControlPr xmlns="http://schemas.microsoft.com/office/spreadsheetml/2009/9/main" objectType="CheckBox" fmlaLink="$O$31" lockText="1" noThreeD="1"/>
</file>

<file path=xl/ctrlProps/ctrlProp53.xml><?xml version="1.0" encoding="utf-8"?>
<formControlPr xmlns="http://schemas.microsoft.com/office/spreadsheetml/2009/9/main" objectType="CheckBox" fmlaLink="$P$31" lockText="1" noThreeD="1"/>
</file>

<file path=xl/ctrlProps/ctrlProp54.xml><?xml version="1.0" encoding="utf-8"?>
<formControlPr xmlns="http://schemas.microsoft.com/office/spreadsheetml/2009/9/main" objectType="CheckBox" fmlaLink="$Q$31" lockText="1" noThreeD="1"/>
</file>

<file path=xl/ctrlProps/ctrlProp55.xml><?xml version="1.0" encoding="utf-8"?>
<formControlPr xmlns="http://schemas.microsoft.com/office/spreadsheetml/2009/9/main" objectType="CheckBox" fmlaLink="$R$31" lockText="1" noThreeD="1"/>
</file>

<file path=xl/ctrlProps/ctrlProp56.xml><?xml version="1.0" encoding="utf-8"?>
<formControlPr xmlns="http://schemas.microsoft.com/office/spreadsheetml/2009/9/main" objectType="CheckBox" fmlaLink="$S$31" lockText="1" noThreeD="1"/>
</file>

<file path=xl/ctrlProps/ctrlProp57.xml><?xml version="1.0" encoding="utf-8"?>
<formControlPr xmlns="http://schemas.microsoft.com/office/spreadsheetml/2009/9/main" objectType="CheckBox" checked="Checked" fmlaLink="$T$31" lockText="1" noThreeD="1"/>
</file>

<file path=xl/ctrlProps/ctrlProp6.xml><?xml version="1.0" encoding="utf-8"?>
<formControlPr xmlns="http://schemas.microsoft.com/office/spreadsheetml/2009/9/main" objectType="CheckBox" fmlaLink="'Vulnerable jobs'!$G$31" lockText="1" noThreeD="1"/>
</file>

<file path=xl/ctrlProps/ctrlProp7.xml><?xml version="1.0" encoding="utf-8"?>
<formControlPr xmlns="http://schemas.microsoft.com/office/spreadsheetml/2009/9/main" objectType="CheckBox" fmlaLink="'Vulnerable jobs'!$H$31" lockText="1" noThreeD="1"/>
</file>

<file path=xl/ctrlProps/ctrlProp8.xml><?xml version="1.0" encoding="utf-8"?>
<formControlPr xmlns="http://schemas.microsoft.com/office/spreadsheetml/2009/9/main" objectType="CheckBox" fmlaLink="'Vulnerable jobs'!$I$31" lockText="1" noThreeD="1"/>
</file>

<file path=xl/ctrlProps/ctrlProp9.xml><?xml version="1.0" encoding="utf-8"?>
<formControlPr xmlns="http://schemas.microsoft.com/office/spreadsheetml/2009/9/main" objectType="CheckBox" fmlaLink="'Vulnerable jobs'!$J$31"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18" Type="http://schemas.openxmlformats.org/officeDocument/2006/relationships/chart" Target="../charts/chart42.xml"/><Relationship Id="rId3" Type="http://schemas.openxmlformats.org/officeDocument/2006/relationships/chart" Target="../charts/chart27.xml"/><Relationship Id="rId21" Type="http://schemas.openxmlformats.org/officeDocument/2006/relationships/chart" Target="../charts/chart45.xml"/><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image" Target="../media/image4.png"/><Relationship Id="rId16" Type="http://schemas.openxmlformats.org/officeDocument/2006/relationships/chart" Target="../charts/chart40.xml"/><Relationship Id="rId20" Type="http://schemas.openxmlformats.org/officeDocument/2006/relationships/chart" Target="../charts/chart44.xml"/><Relationship Id="rId1" Type="http://schemas.openxmlformats.org/officeDocument/2006/relationships/image" Target="../media/image3.PNG"/><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19" Type="http://schemas.openxmlformats.org/officeDocument/2006/relationships/chart" Target="../charts/chart43.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chart" Target="../charts/chart56.xml"/><Relationship Id="rId18" Type="http://schemas.openxmlformats.org/officeDocument/2006/relationships/chart" Target="../charts/chart61.xml"/><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5.xml"/><Relationship Id="rId17" Type="http://schemas.openxmlformats.org/officeDocument/2006/relationships/chart" Target="../charts/chart60.xml"/><Relationship Id="rId2" Type="http://schemas.openxmlformats.org/officeDocument/2006/relationships/image" Target="../media/image4.png"/><Relationship Id="rId16" Type="http://schemas.openxmlformats.org/officeDocument/2006/relationships/chart" Target="../charts/chart59.xml"/><Relationship Id="rId1" Type="http://schemas.openxmlformats.org/officeDocument/2006/relationships/image" Target="../media/image3.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5" Type="http://schemas.openxmlformats.org/officeDocument/2006/relationships/chart" Target="../charts/chart58.xml"/><Relationship Id="rId10" Type="http://schemas.openxmlformats.org/officeDocument/2006/relationships/chart" Target="../charts/chart53.xml"/><Relationship Id="rId19" Type="http://schemas.openxmlformats.org/officeDocument/2006/relationships/chart" Target="../charts/chart62.xml"/><Relationship Id="rId4" Type="http://schemas.openxmlformats.org/officeDocument/2006/relationships/chart" Target="../charts/chart47.xml"/><Relationship Id="rId9" Type="http://schemas.openxmlformats.org/officeDocument/2006/relationships/chart" Target="../charts/chart52.xml"/><Relationship Id="rId14" Type="http://schemas.openxmlformats.org/officeDocument/2006/relationships/chart" Target="../charts/chart5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6.xml"/><Relationship Id="rId3" Type="http://schemas.openxmlformats.org/officeDocument/2006/relationships/chart" Target="../charts/chart3.xml"/><Relationship Id="rId21" Type="http://schemas.openxmlformats.org/officeDocument/2006/relationships/chart" Target="../charts/chart19.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4.png"/><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3.PNG"/><Relationship Id="rId10" Type="http://schemas.openxmlformats.org/officeDocument/2006/relationships/chart" Target="../charts/chart10.xml"/><Relationship Id="rId19" Type="http://schemas.openxmlformats.org/officeDocument/2006/relationships/chart" Target="../charts/chart17.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79.xml"/><Relationship Id="rId3" Type="http://schemas.openxmlformats.org/officeDocument/2006/relationships/chart" Target="../charts/chart74.xml"/><Relationship Id="rId7" Type="http://schemas.openxmlformats.org/officeDocument/2006/relationships/chart" Target="../charts/chart78.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77.xml"/><Relationship Id="rId5" Type="http://schemas.openxmlformats.org/officeDocument/2006/relationships/chart" Target="../charts/chart76.xml"/><Relationship Id="rId10" Type="http://schemas.openxmlformats.org/officeDocument/2006/relationships/chart" Target="../charts/chart81.xml"/><Relationship Id="rId4" Type="http://schemas.openxmlformats.org/officeDocument/2006/relationships/chart" Target="../charts/chart75.xml"/><Relationship Id="rId9" Type="http://schemas.openxmlformats.org/officeDocument/2006/relationships/chart" Target="../charts/chart80.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14</xdr:col>
      <xdr:colOff>70164</xdr:colOff>
      <xdr:row>1</xdr:row>
      <xdr:rowOff>120366</xdr:rowOff>
    </xdr:from>
    <xdr:to>
      <xdr:col>14</xdr:col>
      <xdr:colOff>639497</xdr:colOff>
      <xdr:row>1</xdr:row>
      <xdr:rowOff>489033</xdr:rowOff>
    </xdr:to>
    <xdr:pic>
      <xdr:nvPicPr>
        <xdr:cNvPr id="7" name="Picture 6">
          <a:extLst>
            <a:ext uri="{FF2B5EF4-FFF2-40B4-BE49-F238E27FC236}">
              <a16:creationId xmlns:a16="http://schemas.microsoft.com/office/drawing/2014/main" id="{00000000-0008-0000-00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04639" y="301341"/>
          <a:ext cx="569333" cy="368667"/>
        </a:xfrm>
        <a:prstGeom prst="rect">
          <a:avLst/>
        </a:prstGeom>
      </xdr:spPr>
    </xdr:pic>
    <xdr:clientData/>
  </xdr:twoCellAnchor>
  <xdr:twoCellAnchor editAs="oneCell">
    <xdr:from>
      <xdr:col>2</xdr:col>
      <xdr:colOff>613087</xdr:colOff>
      <xdr:row>55</xdr:row>
      <xdr:rowOff>139410</xdr:rowOff>
    </xdr:from>
    <xdr:to>
      <xdr:col>3</xdr:col>
      <xdr:colOff>594425</xdr:colOff>
      <xdr:row>58</xdr:row>
      <xdr:rowOff>28485</xdr:rowOff>
    </xdr:to>
    <xdr:pic>
      <xdr:nvPicPr>
        <xdr:cNvPr id="8" name="Picture 7">
          <a:extLst>
            <a:ext uri="{FF2B5EF4-FFF2-40B4-BE49-F238E27FC236}">
              <a16:creationId xmlns:a16="http://schemas.microsoft.com/office/drawing/2014/main" id="{00000000-0008-0000-00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7962" y="9959685"/>
          <a:ext cx="667138" cy="432000"/>
        </a:xfrm>
        <a:prstGeom prst="rect">
          <a:avLst/>
        </a:prstGeom>
      </xdr:spPr>
    </xdr:pic>
    <xdr:clientData/>
  </xdr:twoCellAnchor>
  <xdr:twoCellAnchor editAs="oneCell">
    <xdr:from>
      <xdr:col>0</xdr:col>
      <xdr:colOff>171450</xdr:colOff>
      <xdr:row>55</xdr:row>
      <xdr:rowOff>142875</xdr:rowOff>
    </xdr:from>
    <xdr:to>
      <xdr:col>2</xdr:col>
      <xdr:colOff>398597</xdr:colOff>
      <xdr:row>57</xdr:row>
      <xdr:rowOff>151725</xdr:rowOff>
    </xdr:to>
    <xdr:pic>
      <xdr:nvPicPr>
        <xdr:cNvPr id="9" name="Picture 8">
          <a:extLst>
            <a:ext uri="{FF2B5EF4-FFF2-40B4-BE49-F238E27FC236}">
              <a16:creationId xmlns:a16="http://schemas.microsoft.com/office/drawing/2014/main" id="{00000000-0008-0000-00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9963150"/>
          <a:ext cx="1132022" cy="370800"/>
        </a:xfrm>
        <a:prstGeom prst="rect">
          <a:avLst/>
        </a:prstGeom>
      </xdr:spPr>
    </xdr:pic>
    <xdr:clientData/>
  </xdr:twoCellAnchor>
  <xdr:twoCellAnchor editAs="oneCell">
    <xdr:from>
      <xdr:col>12</xdr:col>
      <xdr:colOff>228600</xdr:colOff>
      <xdr:row>1</xdr:row>
      <xdr:rowOff>142875</xdr:rowOff>
    </xdr:from>
    <xdr:to>
      <xdr:col>13</xdr:col>
      <xdr:colOff>674822</xdr:colOff>
      <xdr:row>1</xdr:row>
      <xdr:rowOff>513675</xdr:rowOff>
    </xdr:to>
    <xdr:pic>
      <xdr:nvPicPr>
        <xdr:cNvPr id="11" name="Picture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91475" y="323850"/>
          <a:ext cx="1132022" cy="3708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0.36111</cdr:x>
      <cdr:y>0.08796</cdr:y>
    </cdr:from>
    <cdr:to>
      <cdr:x>0.61528</cdr:x>
      <cdr:y>0.24515</cdr:y>
    </cdr:to>
    <cdr:sp macro="" textlink="">
      <cdr:nvSpPr>
        <cdr:cNvPr id="2" name="TextBox 1">
          <a:extLst xmlns:a="http://schemas.openxmlformats.org/drawingml/2006/main">
            <a:ext uri="{FF2B5EF4-FFF2-40B4-BE49-F238E27FC236}">
              <a16:creationId xmlns:a16="http://schemas.microsoft.com/office/drawing/2014/main" id="{7FC08CC5-7331-B78A-D2DB-2F5646524B3F}"/>
            </a:ext>
          </a:extLst>
        </cdr:cNvPr>
        <cdr:cNvSpPr txBox="1"/>
      </cdr:nvSpPr>
      <cdr:spPr>
        <a:xfrm xmlns:a="http://schemas.openxmlformats.org/drawingml/2006/main">
          <a:off x="1651000" y="241300"/>
          <a:ext cx="1162050" cy="4312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a:solidFill>
                <a:schemeClr val="tx1">
                  <a:lumMod val="65000"/>
                  <a:lumOff val="35000"/>
                </a:schemeClr>
              </a:solidFill>
            </a:rPr>
            <a:t>EPCs issued for new domestic properties</a:t>
          </a:r>
        </a:p>
      </cdr:txBody>
    </cdr:sp>
  </cdr:relSizeAnchor>
</c:userShapes>
</file>

<file path=xl/drawings/drawing11.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Economy</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4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1</xdr:col>
          <xdr:colOff>752475</xdr:colOff>
          <xdr:row>2</xdr:row>
          <xdr:rowOff>0</xdr:rowOff>
        </xdr:to>
        <xdr:sp macro="" textlink="">
          <xdr:nvSpPr>
            <xdr:cNvPr id="59393" name="Drop Down 1" descr="Drop down box to select geographical area&#10;" hidden="1">
              <a:extLst>
                <a:ext uri="{63B3BB69-23CF-44E3-9099-C40C66FF867C}">
                  <a14:compatExt spid="_x0000_s59393"/>
                </a:ext>
                <a:ext uri="{FF2B5EF4-FFF2-40B4-BE49-F238E27FC236}">
                  <a16:creationId xmlns:a16="http://schemas.microsoft.com/office/drawing/2014/main" id="{00000000-0008-0000-0400-000001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0</xdr:colOff>
      <xdr:row>8</xdr:row>
      <xdr:rowOff>0</xdr:rowOff>
    </xdr:from>
    <xdr:to>
      <xdr:col>9</xdr:col>
      <xdr:colOff>28575</xdr:colOff>
      <xdr:row>23</xdr:row>
      <xdr:rowOff>28575</xdr:rowOff>
    </xdr:to>
    <xdr:graphicFrame macro="">
      <xdr:nvGraphicFramePr>
        <xdr:cNvPr id="11" name="Chart 10" descr="Chart showing annual number of enterprises in the selected geography since 20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23</xdr:row>
      <xdr:rowOff>109537</xdr:rowOff>
    </xdr:from>
    <xdr:to>
      <xdr:col>9</xdr:col>
      <xdr:colOff>28575</xdr:colOff>
      <xdr:row>36</xdr:row>
      <xdr:rowOff>176212</xdr:rowOff>
    </xdr:to>
    <xdr:graphicFrame macro="">
      <xdr:nvGraphicFramePr>
        <xdr:cNvPr id="12" name="Chart 11" descr="Pie chart showing the proportion of enterprises in the selected area by enterprise size">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1009650</xdr:colOff>
      <xdr:row>41</xdr:row>
      <xdr:rowOff>147637</xdr:rowOff>
    </xdr:from>
    <xdr:to>
      <xdr:col>8</xdr:col>
      <xdr:colOff>666750</xdr:colOff>
      <xdr:row>55</xdr:row>
      <xdr:rowOff>71437</xdr:rowOff>
    </xdr:to>
    <xdr:graphicFrame macro="">
      <xdr:nvGraphicFramePr>
        <xdr:cNvPr id="13" name="Chart 12" descr="Bar chart showing the annual number of employee jobs in the selected area since 2015">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590550</xdr:colOff>
      <xdr:row>69</xdr:row>
      <xdr:rowOff>0</xdr:rowOff>
    </xdr:from>
    <xdr:to>
      <xdr:col>6</xdr:col>
      <xdr:colOff>933450</xdr:colOff>
      <xdr:row>83</xdr:row>
      <xdr:rowOff>123825</xdr:rowOff>
    </xdr:to>
    <xdr:graphicFrame macro="">
      <xdr:nvGraphicFramePr>
        <xdr:cNvPr id="14" name="Chart 13" descr="Line chart showing job density in the selected area compared to the South East and England">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466725</xdr:colOff>
      <xdr:row>87</xdr:row>
      <xdr:rowOff>85725</xdr:rowOff>
    </xdr:from>
    <xdr:to>
      <xdr:col>9</xdr:col>
      <xdr:colOff>476250</xdr:colOff>
      <xdr:row>102</xdr:row>
      <xdr:rowOff>47625</xdr:rowOff>
    </xdr:to>
    <xdr:graphicFrame macro="">
      <xdr:nvGraphicFramePr>
        <xdr:cNvPr id="17" name="Chart 16" descr="Chart showing the growth n total GVA in the selected area compared to the South East and England since 1998">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495299</xdr:colOff>
      <xdr:row>107</xdr:row>
      <xdr:rowOff>85725</xdr:rowOff>
    </xdr:from>
    <xdr:to>
      <xdr:col>7</xdr:col>
      <xdr:colOff>323849</xdr:colOff>
      <xdr:row>122</xdr:row>
      <xdr:rowOff>66675</xdr:rowOff>
    </xdr:to>
    <xdr:graphicFrame macro="">
      <xdr:nvGraphicFramePr>
        <xdr:cNvPr id="18" name="Chart 17" descr="Line chart showing the growth in GVA per hour worked and per filled job in the selected area since 2004">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581025</xdr:colOff>
      <xdr:row>126</xdr:row>
      <xdr:rowOff>171450</xdr:rowOff>
    </xdr:from>
    <xdr:to>
      <xdr:col>8</xdr:col>
      <xdr:colOff>238125</xdr:colOff>
      <xdr:row>142</xdr:row>
      <xdr:rowOff>0</xdr:rowOff>
    </xdr:to>
    <xdr:graphicFrame macro="">
      <xdr:nvGraphicFramePr>
        <xdr:cNvPr id="19" name="Chart 18" descr="Line chart showing resident and workplace weekly full time earnings in the selected area since 2010">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457200</xdr:colOff>
      <xdr:row>147</xdr:row>
      <xdr:rowOff>76200</xdr:rowOff>
    </xdr:from>
    <xdr:to>
      <xdr:col>8</xdr:col>
      <xdr:colOff>114300</xdr:colOff>
      <xdr:row>162</xdr:row>
      <xdr:rowOff>104775</xdr:rowOff>
    </xdr:to>
    <xdr:graphicFrame macro="">
      <xdr:nvGraphicFramePr>
        <xdr:cNvPr id="5" name="Chart 4" descr="Column chart showing the number of non-domestic rateable properties in the selected area for the selected industry">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552450</xdr:colOff>
          <xdr:row>149</xdr:row>
          <xdr:rowOff>9525</xdr:rowOff>
        </xdr:from>
        <xdr:to>
          <xdr:col>6</xdr:col>
          <xdr:colOff>609600</xdr:colOff>
          <xdr:row>150</xdr:row>
          <xdr:rowOff>28575</xdr:rowOff>
        </xdr:to>
        <xdr:sp macro="" textlink="">
          <xdr:nvSpPr>
            <xdr:cNvPr id="59394" name="Drop Down 2" hidden="1">
              <a:extLst>
                <a:ext uri="{63B3BB69-23CF-44E3-9099-C40C66FF867C}">
                  <a14:compatExt spid="_x0000_s59394"/>
                </a:ext>
                <a:ext uri="{FF2B5EF4-FFF2-40B4-BE49-F238E27FC236}">
                  <a16:creationId xmlns:a16="http://schemas.microsoft.com/office/drawing/2014/main" id="{00000000-0008-0000-0400-000002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438150</xdr:colOff>
      <xdr:row>166</xdr:row>
      <xdr:rowOff>38100</xdr:rowOff>
    </xdr:from>
    <xdr:to>
      <xdr:col>8</xdr:col>
      <xdr:colOff>95250</xdr:colOff>
      <xdr:row>181</xdr:row>
      <xdr:rowOff>47625</xdr:rowOff>
    </xdr:to>
    <xdr:graphicFrame macro="">
      <xdr:nvGraphicFramePr>
        <xdr:cNvPr id="7" name="Chart 6" descr="Column chart showing the non-domestic rateable floorspace in the selected area for the selected industry">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542925</xdr:colOff>
          <xdr:row>168</xdr:row>
          <xdr:rowOff>104775</xdr:rowOff>
        </xdr:from>
        <xdr:to>
          <xdr:col>6</xdr:col>
          <xdr:colOff>600075</xdr:colOff>
          <xdr:row>169</xdr:row>
          <xdr:rowOff>142875</xdr:rowOff>
        </xdr:to>
        <xdr:sp macro="" textlink="">
          <xdr:nvSpPr>
            <xdr:cNvPr id="59395" name="Drop Down 3" hidden="1">
              <a:extLst>
                <a:ext uri="{63B3BB69-23CF-44E3-9099-C40C66FF867C}">
                  <a14:compatExt spid="_x0000_s59395"/>
                </a:ext>
                <a:ext uri="{FF2B5EF4-FFF2-40B4-BE49-F238E27FC236}">
                  <a16:creationId xmlns:a16="http://schemas.microsoft.com/office/drawing/2014/main" id="{00000000-0008-0000-0400-000003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447675</xdr:colOff>
      <xdr:row>186</xdr:row>
      <xdr:rowOff>76200</xdr:rowOff>
    </xdr:from>
    <xdr:to>
      <xdr:col>8</xdr:col>
      <xdr:colOff>104775</xdr:colOff>
      <xdr:row>200</xdr:row>
      <xdr:rowOff>95250</xdr:rowOff>
    </xdr:to>
    <xdr:graphicFrame macro="">
      <xdr:nvGraphicFramePr>
        <xdr:cNvPr id="8" name="Chart 7" descr="Column chart showing the non-domestic rateable value (£ per m2) in the selected area for the selected industry">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533400</xdr:colOff>
          <xdr:row>188</xdr:row>
          <xdr:rowOff>38100</xdr:rowOff>
        </xdr:from>
        <xdr:to>
          <xdr:col>6</xdr:col>
          <xdr:colOff>590550</xdr:colOff>
          <xdr:row>189</xdr:row>
          <xdr:rowOff>0</xdr:rowOff>
        </xdr:to>
        <xdr:sp macro="" textlink="">
          <xdr:nvSpPr>
            <xdr:cNvPr id="59396" name="Drop Down 4" hidden="1">
              <a:extLst>
                <a:ext uri="{63B3BB69-23CF-44E3-9099-C40C66FF867C}">
                  <a14:compatExt spid="_x0000_s59396"/>
                </a:ext>
                <a:ext uri="{FF2B5EF4-FFF2-40B4-BE49-F238E27FC236}">
                  <a16:creationId xmlns:a16="http://schemas.microsoft.com/office/drawing/2014/main" id="{00000000-0008-0000-0400-000004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234</xdr:row>
      <xdr:rowOff>0</xdr:rowOff>
    </xdr:from>
    <xdr:to>
      <xdr:col>5</xdr:col>
      <xdr:colOff>261408</xdr:colOff>
      <xdr:row>253</xdr:row>
      <xdr:rowOff>159809</xdr:rowOff>
    </xdr:to>
    <xdr:graphicFrame macro="">
      <xdr:nvGraphicFramePr>
        <xdr:cNvPr id="6" name="Chart 5" descr="Chart showing the number of business births compared to business deaths each quarter from 2017">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596900</xdr:colOff>
      <xdr:row>234</xdr:row>
      <xdr:rowOff>0</xdr:rowOff>
    </xdr:from>
    <xdr:to>
      <xdr:col>15</xdr:col>
      <xdr:colOff>173567</xdr:colOff>
      <xdr:row>253</xdr:row>
      <xdr:rowOff>159809</xdr:rowOff>
    </xdr:to>
    <xdr:graphicFrame macro="">
      <xdr:nvGraphicFramePr>
        <xdr:cNvPr id="9" name="Chart 8" descr="Chart showing the ratio of business births to business deaths">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261</xdr:row>
      <xdr:rowOff>0</xdr:rowOff>
    </xdr:from>
    <xdr:to>
      <xdr:col>5</xdr:col>
      <xdr:colOff>260700</xdr:colOff>
      <xdr:row>286</xdr:row>
      <xdr:rowOff>79375</xdr:rowOff>
    </xdr:to>
    <xdr:graphicFrame macro="">
      <xdr:nvGraphicFramePr>
        <xdr:cNvPr id="10" name="Chart 9" descr="Chart showing the value of imports in the selected area">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1895475</xdr:colOff>
          <xdr:row>261</xdr:row>
          <xdr:rowOff>95250</xdr:rowOff>
        </xdr:from>
        <xdr:to>
          <xdr:col>3</xdr:col>
          <xdr:colOff>476250</xdr:colOff>
          <xdr:row>262</xdr:row>
          <xdr:rowOff>152400</xdr:rowOff>
        </xdr:to>
        <xdr:sp macro="" textlink="">
          <xdr:nvSpPr>
            <xdr:cNvPr id="59397" name="Drop Down 5" descr="Drop down to select geography" hidden="1">
              <a:extLst>
                <a:ext uri="{63B3BB69-23CF-44E3-9099-C40C66FF867C}">
                  <a14:compatExt spid="_x0000_s59397"/>
                </a:ext>
                <a:ext uri="{FF2B5EF4-FFF2-40B4-BE49-F238E27FC236}">
                  <a16:creationId xmlns:a16="http://schemas.microsoft.com/office/drawing/2014/main" id="{00000000-0008-0000-0400-000005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0</xdr:colOff>
      <xdr:row>261</xdr:row>
      <xdr:rowOff>0</xdr:rowOff>
    </xdr:from>
    <xdr:to>
      <xdr:col>15</xdr:col>
      <xdr:colOff>155925</xdr:colOff>
      <xdr:row>286</xdr:row>
      <xdr:rowOff>79375</xdr:rowOff>
    </xdr:to>
    <xdr:graphicFrame macro="">
      <xdr:nvGraphicFramePr>
        <xdr:cNvPr id="20" name="Chart 19" descr="Chart showing the value of exports in the selected area.">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514350</xdr:colOff>
          <xdr:row>261</xdr:row>
          <xdr:rowOff>95250</xdr:rowOff>
        </xdr:from>
        <xdr:to>
          <xdr:col>12</xdr:col>
          <xdr:colOff>381000</xdr:colOff>
          <xdr:row>262</xdr:row>
          <xdr:rowOff>161925</xdr:rowOff>
        </xdr:to>
        <xdr:sp macro="" textlink="">
          <xdr:nvSpPr>
            <xdr:cNvPr id="59398" name="Drop Down 6" descr="Dropdown to select geography" hidden="1">
              <a:extLst>
                <a:ext uri="{63B3BB69-23CF-44E3-9099-C40C66FF867C}">
                  <a14:compatExt spid="_x0000_s59398"/>
                </a:ext>
                <a:ext uri="{FF2B5EF4-FFF2-40B4-BE49-F238E27FC236}">
                  <a16:creationId xmlns:a16="http://schemas.microsoft.com/office/drawing/2014/main" id="{00000000-0008-0000-0400-000006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288</xdr:row>
      <xdr:rowOff>3175</xdr:rowOff>
    </xdr:from>
    <xdr:to>
      <xdr:col>5</xdr:col>
      <xdr:colOff>260700</xdr:colOff>
      <xdr:row>313</xdr:row>
      <xdr:rowOff>82548</xdr:rowOff>
    </xdr:to>
    <xdr:graphicFrame macro="">
      <xdr:nvGraphicFramePr>
        <xdr:cNvPr id="21" name="Chart 20" descr="Chart showing the number of importing businesses in the selected area">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1044575</xdr:colOff>
      <xdr:row>288</xdr:row>
      <xdr:rowOff>9525</xdr:rowOff>
    </xdr:from>
    <xdr:to>
      <xdr:col>15</xdr:col>
      <xdr:colOff>143225</xdr:colOff>
      <xdr:row>313</xdr:row>
      <xdr:rowOff>88898</xdr:rowOff>
    </xdr:to>
    <xdr:graphicFrame macro="">
      <xdr:nvGraphicFramePr>
        <xdr:cNvPr id="22" name="Chart 21" descr="Chart showing the number of exporting businesses in the selected area.">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28575</xdr:colOff>
          <xdr:row>288</xdr:row>
          <xdr:rowOff>161925</xdr:rowOff>
        </xdr:from>
        <xdr:to>
          <xdr:col>3</xdr:col>
          <xdr:colOff>304800</xdr:colOff>
          <xdr:row>290</xdr:row>
          <xdr:rowOff>76200</xdr:rowOff>
        </xdr:to>
        <xdr:sp macro="" textlink="">
          <xdr:nvSpPr>
            <xdr:cNvPr id="59399" name="Drop Down 7" descr="Dropdown to select geography" hidden="1">
              <a:extLst>
                <a:ext uri="{63B3BB69-23CF-44E3-9099-C40C66FF867C}">
                  <a14:compatExt spid="_x0000_s59399"/>
                </a:ext>
                <a:ext uri="{FF2B5EF4-FFF2-40B4-BE49-F238E27FC236}">
                  <a16:creationId xmlns:a16="http://schemas.microsoft.com/office/drawing/2014/main" id="{00000000-0008-0000-0400-000007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619125</xdr:colOff>
          <xdr:row>288</xdr:row>
          <xdr:rowOff>133350</xdr:rowOff>
        </xdr:from>
        <xdr:to>
          <xdr:col>12</xdr:col>
          <xdr:colOff>95250</xdr:colOff>
          <xdr:row>290</xdr:row>
          <xdr:rowOff>38100</xdr:rowOff>
        </xdr:to>
        <xdr:sp macro="" textlink="">
          <xdr:nvSpPr>
            <xdr:cNvPr id="59400" name="Drop Down 8" descr="Dropdown to select geography&#10;" hidden="1">
              <a:extLst>
                <a:ext uri="{63B3BB69-23CF-44E3-9099-C40C66FF867C}">
                  <a14:compatExt spid="_x0000_s59400"/>
                </a:ext>
                <a:ext uri="{FF2B5EF4-FFF2-40B4-BE49-F238E27FC236}">
                  <a16:creationId xmlns:a16="http://schemas.microsoft.com/office/drawing/2014/main" id="{00000000-0008-0000-0400-000008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9525</xdr:colOff>
      <xdr:row>212</xdr:row>
      <xdr:rowOff>114300</xdr:rowOff>
    </xdr:from>
    <xdr:to>
      <xdr:col>14</xdr:col>
      <xdr:colOff>466725</xdr:colOff>
      <xdr:row>227</xdr:row>
      <xdr:rowOff>142875</xdr:rowOff>
    </xdr:to>
    <xdr:graphicFrame macro="">
      <xdr:nvGraphicFramePr>
        <xdr:cNvPr id="24" name="Chart 23" descr="Column chart showing 5-year business survival rates in the selected area">
          <a:extLst>
            <a:ext uri="{FF2B5EF4-FFF2-40B4-BE49-F238E27FC236}">
              <a16:creationId xmlns:a16="http://schemas.microsoft.com/office/drawing/2014/main" id="{BDD2F9C9-B330-BE9E-D5B4-DEEBF6222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28575</xdr:colOff>
      <xdr:row>212</xdr:row>
      <xdr:rowOff>114300</xdr:rowOff>
    </xdr:from>
    <xdr:to>
      <xdr:col>3</xdr:col>
      <xdr:colOff>276225</xdr:colOff>
      <xdr:row>227</xdr:row>
      <xdr:rowOff>142875</xdr:rowOff>
    </xdr:to>
    <xdr:graphicFrame macro="">
      <xdr:nvGraphicFramePr>
        <xdr:cNvPr id="25" name="Chart 24" descr="Column chart showing 1-year business survival rates in the selected area">
          <a:extLst>
            <a:ext uri="{FF2B5EF4-FFF2-40B4-BE49-F238E27FC236}">
              <a16:creationId xmlns:a16="http://schemas.microsoft.com/office/drawing/2014/main" id="{36A7F33C-09A0-0391-B9A0-F2AD97078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314325</xdr:colOff>
      <xdr:row>212</xdr:row>
      <xdr:rowOff>114300</xdr:rowOff>
    </xdr:from>
    <xdr:to>
      <xdr:col>7</xdr:col>
      <xdr:colOff>657225</xdr:colOff>
      <xdr:row>227</xdr:row>
      <xdr:rowOff>142875</xdr:rowOff>
    </xdr:to>
    <xdr:graphicFrame macro="">
      <xdr:nvGraphicFramePr>
        <xdr:cNvPr id="26" name="Chart 25" descr="Column chart showing 3-year business survival rates in the selected area">
          <a:extLst>
            <a:ext uri="{FF2B5EF4-FFF2-40B4-BE49-F238E27FC236}">
              <a16:creationId xmlns:a16="http://schemas.microsoft.com/office/drawing/2014/main" id="{58B10D11-9D4B-63A6-0864-E29BA29C9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0.33333</cdr:x>
      <cdr:y>0.10069</cdr:y>
    </cdr:from>
    <cdr:to>
      <cdr:x>0.53333</cdr:x>
      <cdr:y>0.43403</cdr:y>
    </cdr:to>
    <cdr:sp macro="" textlink="Enterprises!$A$2">
      <cdr:nvSpPr>
        <cdr:cNvPr id="2" name="TextBox 1">
          <a:extLst xmlns:a="http://schemas.openxmlformats.org/drawingml/2006/main">
            <a:ext uri="{FF2B5EF4-FFF2-40B4-BE49-F238E27FC236}">
              <a16:creationId xmlns:a16="http://schemas.microsoft.com/office/drawing/2014/main" id="{47645934-C79A-3D95-B08C-1C85B6D769FB}"/>
            </a:ext>
          </a:extLst>
        </cdr:cNvPr>
        <cdr:cNvSpPr txBox="1"/>
      </cdr:nvSpPr>
      <cdr:spPr>
        <a:xfrm xmlns:a="http://schemas.openxmlformats.org/drawingml/2006/main">
          <a:off x="1524000" y="2762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209C5A0-420D-4E26-AD03-1DBC67E01828}" type="TxLink">
            <a:rPr lang="en-US" sz="1100" b="0" i="0" u="none" strike="noStrike">
              <a:solidFill>
                <a:schemeClr val="tx1">
                  <a:lumMod val="65000"/>
                  <a:lumOff val="35000"/>
                </a:schemeClr>
              </a:solidFill>
              <a:latin typeface="Arial"/>
              <a:cs typeface="Arial"/>
            </a:rPr>
            <a:pPr/>
            <a:t>Ashford</a:t>
          </a:fld>
          <a:endParaRPr lang="en-GB" sz="1100">
            <a:solidFill>
              <a:schemeClr val="tx1">
                <a:lumMod val="65000"/>
                <a:lumOff val="35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0.32576</cdr:x>
      <cdr:y>0.07456</cdr:y>
    </cdr:from>
    <cdr:to>
      <cdr:x>0.67234</cdr:x>
      <cdr:y>0.13772</cdr:y>
    </cdr:to>
    <cdr:sp macro="" textlink="'QTR births_deaths'!$A$4">
      <cdr:nvSpPr>
        <cdr:cNvPr id="2" name="TextBox 1">
          <a:extLst xmlns:a="http://schemas.openxmlformats.org/drawingml/2006/main">
            <a:ext uri="{FF2B5EF4-FFF2-40B4-BE49-F238E27FC236}">
              <a16:creationId xmlns:a16="http://schemas.microsoft.com/office/drawing/2014/main" id="{93A89CD5-A598-392D-29B5-2218FA03CA05}"/>
            </a:ext>
          </a:extLst>
        </cdr:cNvPr>
        <cdr:cNvSpPr txBox="1"/>
      </cdr:nvSpPr>
      <cdr:spPr>
        <a:xfrm xmlns:a="http://schemas.openxmlformats.org/drawingml/2006/main">
          <a:off x="2184400" y="269875"/>
          <a:ext cx="2324057"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595863D-2E8B-4C65-8A31-F42311389737}" type="TxLink">
            <a:rPr lang="en-US" sz="1100" b="0" i="0" u="none" strike="noStrike">
              <a:solidFill>
                <a:schemeClr val="tx1">
                  <a:lumMod val="65000"/>
                  <a:lumOff val="35000"/>
                </a:schemeClr>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0.33909</cdr:x>
      <cdr:y>0.07719</cdr:y>
    </cdr:from>
    <cdr:to>
      <cdr:x>0.66312</cdr:x>
      <cdr:y>0.14036</cdr:y>
    </cdr:to>
    <cdr:sp macro="" textlink="'QTR births_deaths'!$A$4">
      <cdr:nvSpPr>
        <cdr:cNvPr id="2" name="TextBox 1">
          <a:extLst xmlns:a="http://schemas.openxmlformats.org/drawingml/2006/main">
            <a:ext uri="{FF2B5EF4-FFF2-40B4-BE49-F238E27FC236}">
              <a16:creationId xmlns:a16="http://schemas.microsoft.com/office/drawing/2014/main" id="{95207E8C-CF5D-3ED8-04C6-050804892680}"/>
            </a:ext>
          </a:extLst>
        </cdr:cNvPr>
        <cdr:cNvSpPr txBox="1"/>
      </cdr:nvSpPr>
      <cdr:spPr>
        <a:xfrm xmlns:a="http://schemas.openxmlformats.org/drawingml/2006/main">
          <a:off x="2432050" y="279400"/>
          <a:ext cx="2324057"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A94F71F-B1ED-4EA3-9572-782D8BA8116E}" type="TxLink">
            <a:rPr lang="en-US" sz="1100" b="0" i="0" u="none" strike="noStrike">
              <a:solidFill>
                <a:schemeClr val="tx1">
                  <a:lumMod val="65000"/>
                  <a:lumOff val="35000"/>
                </a:schemeClr>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Workforce</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5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2</xdr:col>
          <xdr:colOff>0</xdr:colOff>
          <xdr:row>2</xdr:row>
          <xdr:rowOff>0</xdr:rowOff>
        </xdr:to>
        <xdr:sp macro="" textlink="">
          <xdr:nvSpPr>
            <xdr:cNvPr id="111617" name="District selection dropdown" descr="Drop down box to select geographical area&#10;" hidden="1">
              <a:extLst>
                <a:ext uri="{63B3BB69-23CF-44E3-9099-C40C66FF867C}">
                  <a14:compatExt spid="_x0000_s111617"/>
                </a:ext>
                <a:ext uri="{FF2B5EF4-FFF2-40B4-BE49-F238E27FC236}">
                  <a16:creationId xmlns:a16="http://schemas.microsoft.com/office/drawing/2014/main" id="{00000000-0008-0000-0500-000001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57150</xdr:colOff>
      <xdr:row>5</xdr:row>
      <xdr:rowOff>76200</xdr:rowOff>
    </xdr:from>
    <xdr:to>
      <xdr:col>7</xdr:col>
      <xdr:colOff>400050</xdr:colOff>
      <xdr:row>20</xdr:row>
      <xdr:rowOff>95250</xdr:rowOff>
    </xdr:to>
    <xdr:graphicFrame macro="">
      <xdr:nvGraphicFramePr>
        <xdr:cNvPr id="5" name="Chart 4" descr="Bar chart showing the mid-year working age population in the selected area since 2000">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0</xdr:rowOff>
    </xdr:from>
    <xdr:to>
      <xdr:col>7</xdr:col>
      <xdr:colOff>342900</xdr:colOff>
      <xdr:row>42</xdr:row>
      <xdr:rowOff>133350</xdr:rowOff>
    </xdr:to>
    <xdr:graphicFrame macro="">
      <xdr:nvGraphicFramePr>
        <xdr:cNvPr id="6" name="Chart 5" descr="Line chart showing the change in labour market pressure in the selected geography since 2000 compared to Kent">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1047750</xdr:colOff>
      <xdr:row>46</xdr:row>
      <xdr:rowOff>171449</xdr:rowOff>
    </xdr:from>
    <xdr:to>
      <xdr:col>6</xdr:col>
      <xdr:colOff>81375</xdr:colOff>
      <xdr:row>61</xdr:row>
      <xdr:rowOff>141599</xdr:rowOff>
    </xdr:to>
    <xdr:graphicFrame macro="">
      <xdr:nvGraphicFramePr>
        <xdr:cNvPr id="7" name="Chart 6" descr="Line chart showing the percentage of the population aged 16-64 in the selected area who are economically active compared to the South East and England.">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104775</xdr:colOff>
      <xdr:row>46</xdr:row>
      <xdr:rowOff>171449</xdr:rowOff>
    </xdr:from>
    <xdr:to>
      <xdr:col>10</xdr:col>
      <xdr:colOff>5175</xdr:colOff>
      <xdr:row>61</xdr:row>
      <xdr:rowOff>142479</xdr:rowOff>
    </xdr:to>
    <xdr:graphicFrame macro="">
      <xdr:nvGraphicFramePr>
        <xdr:cNvPr id="8" name="Chart 7" descr="Line chart showing the percentage of the population aged 16-64 in the selected area who are economically inactive compared to the South East and England.">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1026581</xdr:colOff>
      <xdr:row>88</xdr:row>
      <xdr:rowOff>0</xdr:rowOff>
    </xdr:from>
    <xdr:to>
      <xdr:col>9</xdr:col>
      <xdr:colOff>1739156</xdr:colOff>
      <xdr:row>106</xdr:row>
      <xdr:rowOff>90450</xdr:rowOff>
    </xdr:to>
    <xdr:graphicFrame macro="">
      <xdr:nvGraphicFramePr>
        <xdr:cNvPr id="9" name="Chart 8" descr="Chart showing a timeseries of male and female unemployment rates since January 2019">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76200</xdr:colOff>
      <xdr:row>87</xdr:row>
      <xdr:rowOff>161924</xdr:rowOff>
    </xdr:from>
    <xdr:to>
      <xdr:col>4</xdr:col>
      <xdr:colOff>504825</xdr:colOff>
      <xdr:row>106</xdr:row>
      <xdr:rowOff>87938</xdr:rowOff>
    </xdr:to>
    <xdr:graphicFrame macro="">
      <xdr:nvGraphicFramePr>
        <xdr:cNvPr id="10" name="Chart 9" descr="Chart showing a timeseries of the claimant count unemployment rate from January 201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255056</xdr:colOff>
      <xdr:row>128</xdr:row>
      <xdr:rowOff>102946</xdr:rowOff>
    </xdr:from>
    <xdr:to>
      <xdr:col>4</xdr:col>
      <xdr:colOff>653306</xdr:colOff>
      <xdr:row>147</xdr:row>
      <xdr:rowOff>12421</xdr:rowOff>
    </xdr:to>
    <xdr:graphicFrame macro="">
      <xdr:nvGraphicFramePr>
        <xdr:cNvPr id="11" name="Chart 10" descr="Chart showing the breakdown of unemployment by age group since 2019">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409575</xdr:colOff>
      <xdr:row>69</xdr:row>
      <xdr:rowOff>85725</xdr:rowOff>
    </xdr:from>
    <xdr:to>
      <xdr:col>9</xdr:col>
      <xdr:colOff>1495425</xdr:colOff>
      <xdr:row>86</xdr:row>
      <xdr:rowOff>57150</xdr:rowOff>
    </xdr:to>
    <xdr:graphicFrame macro="">
      <xdr:nvGraphicFramePr>
        <xdr:cNvPr id="13" name="Chart 12" descr="Bar chart showing the latest claimant count unemployment rates in Kent districts with the selected area highlighted">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66674</xdr:colOff>
      <xdr:row>128</xdr:row>
      <xdr:rowOff>95249</xdr:rowOff>
    </xdr:from>
    <xdr:to>
      <xdr:col>9</xdr:col>
      <xdr:colOff>1836524</xdr:colOff>
      <xdr:row>147</xdr:row>
      <xdr:rowOff>4724</xdr:rowOff>
    </xdr:to>
    <xdr:graphicFrame macro="">
      <xdr:nvGraphicFramePr>
        <xdr:cNvPr id="14" name="Chart 13" descr="Chart showing a timeseries of the unemployment rate by age group since January 2019">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342900</xdr:colOff>
      <xdr:row>110</xdr:row>
      <xdr:rowOff>66675</xdr:rowOff>
    </xdr:from>
    <xdr:to>
      <xdr:col>9</xdr:col>
      <xdr:colOff>1428750</xdr:colOff>
      <xdr:row>127</xdr:row>
      <xdr:rowOff>7125</xdr:rowOff>
    </xdr:to>
    <xdr:graphicFrame macro="">
      <xdr:nvGraphicFramePr>
        <xdr:cNvPr id="15" name="Chart 14" descr="Chart showing the latest youth unemployment rate with the selected geography highlighted">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1028700</xdr:colOff>
      <xdr:row>153</xdr:row>
      <xdr:rowOff>352425</xdr:rowOff>
    </xdr:from>
    <xdr:to>
      <xdr:col>9</xdr:col>
      <xdr:colOff>1438275</xdr:colOff>
      <xdr:row>171</xdr:row>
      <xdr:rowOff>151800</xdr:rowOff>
    </xdr:to>
    <xdr:graphicFrame macro="">
      <xdr:nvGraphicFramePr>
        <xdr:cNvPr id="17" name="Chart 16" descr="Line chart showing the employment rate in the selected geography since January to December 2004 compared to Kent">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1028700</xdr:colOff>
      <xdr:row>183</xdr:row>
      <xdr:rowOff>352425</xdr:rowOff>
    </xdr:from>
    <xdr:to>
      <xdr:col>9</xdr:col>
      <xdr:colOff>1438275</xdr:colOff>
      <xdr:row>201</xdr:row>
      <xdr:rowOff>152400</xdr:rowOff>
    </xdr:to>
    <xdr:graphicFrame macro="">
      <xdr:nvGraphicFramePr>
        <xdr:cNvPr id="18" name="Chart 17" descr="Line chart showing the self employment rate in the selected geography since January to December 2004 compared to Kent">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628650</xdr:colOff>
      <xdr:row>213</xdr:row>
      <xdr:rowOff>152400</xdr:rowOff>
    </xdr:from>
    <xdr:to>
      <xdr:col>9</xdr:col>
      <xdr:colOff>1705167</xdr:colOff>
      <xdr:row>225</xdr:row>
      <xdr:rowOff>104678</xdr:rowOff>
    </xdr:to>
    <xdr:graphicFrame macro="">
      <xdr:nvGraphicFramePr>
        <xdr:cNvPr id="12" name="Chart 11" descr="Chart showing a timeseries of Year 12 and Year 13 NEETs since July 2018">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209550</xdr:colOff>
      <xdr:row>230</xdr:row>
      <xdr:rowOff>152399</xdr:rowOff>
    </xdr:from>
    <xdr:to>
      <xdr:col>6</xdr:col>
      <xdr:colOff>550333</xdr:colOff>
      <xdr:row>244</xdr:row>
      <xdr:rowOff>112184</xdr:rowOff>
    </xdr:to>
    <xdr:graphicFrame macro="">
      <xdr:nvGraphicFramePr>
        <xdr:cNvPr id="16" name="Chart 15" descr="Chart showing the number of payrolled employees in the selected geography since July 2014">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791633</xdr:colOff>
      <xdr:row>230</xdr:row>
      <xdr:rowOff>171450</xdr:rowOff>
    </xdr:from>
    <xdr:to>
      <xdr:col>11</xdr:col>
      <xdr:colOff>259292</xdr:colOff>
      <xdr:row>244</xdr:row>
      <xdr:rowOff>131235</xdr:rowOff>
    </xdr:to>
    <xdr:graphicFrame macro="">
      <xdr:nvGraphicFramePr>
        <xdr:cNvPr id="19" name="Chart 18" descr="Chart showing the Median pay in the selected geography from July 2014">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666750</xdr:colOff>
      <xdr:row>256</xdr:row>
      <xdr:rowOff>85725</xdr:rowOff>
    </xdr:from>
    <xdr:to>
      <xdr:col>6</xdr:col>
      <xdr:colOff>1007533</xdr:colOff>
      <xdr:row>276</xdr:row>
      <xdr:rowOff>100543</xdr:rowOff>
    </xdr:to>
    <xdr:graphicFrame macro="">
      <xdr:nvGraphicFramePr>
        <xdr:cNvPr id="20" name="Chart 19" descr="Chart showing the number of payrolled employees in the selected Kent &amp; Medway NUTS 3 area">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1019175</xdr:colOff>
          <xdr:row>258</xdr:row>
          <xdr:rowOff>95250</xdr:rowOff>
        </xdr:from>
        <xdr:to>
          <xdr:col>5</xdr:col>
          <xdr:colOff>819150</xdr:colOff>
          <xdr:row>259</xdr:row>
          <xdr:rowOff>9525</xdr:rowOff>
        </xdr:to>
        <xdr:sp macro="" textlink="">
          <xdr:nvSpPr>
            <xdr:cNvPr id="111618" name="Drop Down 2" descr="Dropdown box to select NUTS3 area: Payrolled employees" hidden="1">
              <a:extLst>
                <a:ext uri="{63B3BB69-23CF-44E3-9099-C40C66FF867C}">
                  <a14:compatExt spid="_x0000_s111618"/>
                </a:ext>
                <a:ext uri="{FF2B5EF4-FFF2-40B4-BE49-F238E27FC236}">
                  <a16:creationId xmlns:a16="http://schemas.microsoft.com/office/drawing/2014/main" id="{00000000-0008-0000-0500-000002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39158</xdr:colOff>
      <xdr:row>256</xdr:row>
      <xdr:rowOff>85725</xdr:rowOff>
    </xdr:from>
    <xdr:to>
      <xdr:col>11</xdr:col>
      <xdr:colOff>564092</xdr:colOff>
      <xdr:row>276</xdr:row>
      <xdr:rowOff>100543</xdr:rowOff>
    </xdr:to>
    <xdr:graphicFrame macro="">
      <xdr:nvGraphicFramePr>
        <xdr:cNvPr id="21" name="Chart 20" descr="Chart showing the median pay in the selected Kent &amp; Medway NUTS 3 area">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76200</xdr:colOff>
          <xdr:row>258</xdr:row>
          <xdr:rowOff>95250</xdr:rowOff>
        </xdr:from>
        <xdr:to>
          <xdr:col>10</xdr:col>
          <xdr:colOff>0</xdr:colOff>
          <xdr:row>259</xdr:row>
          <xdr:rowOff>0</xdr:rowOff>
        </xdr:to>
        <xdr:sp macro="" textlink="">
          <xdr:nvSpPr>
            <xdr:cNvPr id="111619" name="Drop Down 3" descr="Dropdown box to select NUTS3 area: Payrolled employees" hidden="1">
              <a:extLst>
                <a:ext uri="{63B3BB69-23CF-44E3-9099-C40C66FF867C}">
                  <a14:compatExt spid="_x0000_s111619"/>
                </a:ext>
                <a:ext uri="{FF2B5EF4-FFF2-40B4-BE49-F238E27FC236}">
                  <a16:creationId xmlns:a16="http://schemas.microsoft.com/office/drawing/2014/main" id="{00000000-0008-0000-0500-000003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0.32604</cdr:x>
      <cdr:y>0.01736</cdr:y>
    </cdr:from>
    <cdr:to>
      <cdr:x>0.67812</cdr:x>
      <cdr:y>0.11806</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1490670" y="47622"/>
          <a:ext cx="1609710" cy="2762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a:solidFill>
                <a:schemeClr val="tx1">
                  <a:lumMod val="65000"/>
                  <a:lumOff val="35000"/>
                </a:schemeClr>
              </a:solidFill>
            </a:rPr>
            <a:t>Working age population in</a:t>
          </a:r>
        </a:p>
      </cdr:txBody>
    </cdr:sp>
  </cdr:relSizeAnchor>
</c:userShapes>
</file>

<file path=xl/drawings/drawing17.xml><?xml version="1.0" encoding="utf-8"?>
<c:userShapes xmlns:c="http://schemas.openxmlformats.org/drawingml/2006/chart">
  <cdr:relSizeAnchor xmlns:cdr="http://schemas.openxmlformats.org/drawingml/2006/chartDrawing">
    <cdr:from>
      <cdr:x>0.23883</cdr:x>
      <cdr:y>0.06703</cdr:y>
    </cdr:from>
    <cdr:to>
      <cdr:x>0.7313</cdr:x>
      <cdr:y>0.13598</cdr:y>
    </cdr:to>
    <cdr:sp macro="" textlink="WORKFORCE!$B$74">
      <cdr:nvSpPr>
        <cdr:cNvPr id="2" name="TextBox 1">
          <a:extLst xmlns:a="http://schemas.openxmlformats.org/drawingml/2006/main">
            <a:ext uri="{FF2B5EF4-FFF2-40B4-BE49-F238E27FC236}">
              <a16:creationId xmlns:a16="http://schemas.microsoft.com/office/drawing/2014/main" id="{40D34282-6E9A-4B87-8114-ADF264D9BE93}"/>
            </a:ext>
          </a:extLst>
        </cdr:cNvPr>
        <cdr:cNvSpPr txBox="1"/>
      </cdr:nvSpPr>
      <cdr:spPr>
        <a:xfrm xmlns:a="http://schemas.openxmlformats.org/drawingml/2006/main">
          <a:off x="1127125" y="222250"/>
          <a:ext cx="23241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F925321-579E-4326-96DC-DDD8B7409EE1}"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0.22611</cdr:x>
      <cdr:y>0.09154</cdr:y>
    </cdr:from>
    <cdr:to>
      <cdr:x>0.7012</cdr:x>
      <cdr:y>0.16015</cdr:y>
    </cdr:to>
    <cdr:sp macro="" textlink="WORKFORCE!$B$74">
      <cdr:nvSpPr>
        <cdr:cNvPr id="2" name="TextBox 1">
          <a:extLst xmlns:a="http://schemas.openxmlformats.org/drawingml/2006/main">
            <a:ext uri="{FF2B5EF4-FFF2-40B4-BE49-F238E27FC236}">
              <a16:creationId xmlns:a16="http://schemas.microsoft.com/office/drawing/2014/main" id="{531D1E0A-B832-C848-8CF5-16BD54B1C27E}"/>
            </a:ext>
          </a:extLst>
        </cdr:cNvPr>
        <cdr:cNvSpPr txBox="1"/>
      </cdr:nvSpPr>
      <cdr:spPr>
        <a:xfrm xmlns:a="http://schemas.openxmlformats.org/drawingml/2006/main">
          <a:off x="1231900" y="307975"/>
          <a:ext cx="2588423" cy="230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5A56674-81C7-41CB-B3A1-DFAB69AE65A2}"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0.24893</cdr:x>
      <cdr:y>0.06724</cdr:y>
    </cdr:from>
    <cdr:to>
      <cdr:x>0.74139</cdr:x>
      <cdr:y>0.13641</cdr:y>
    </cdr:to>
    <cdr:sp macro="" textlink="WORKFORCE!$B$115">
      <cdr:nvSpPr>
        <cdr:cNvPr id="2" name="TextBox 1">
          <a:extLst xmlns:a="http://schemas.openxmlformats.org/drawingml/2006/main">
            <a:ext uri="{FF2B5EF4-FFF2-40B4-BE49-F238E27FC236}">
              <a16:creationId xmlns:a16="http://schemas.microsoft.com/office/drawing/2014/main" id="{DFD155E5-9682-4848-BFDE-3568432A633B}"/>
            </a:ext>
          </a:extLst>
        </cdr:cNvPr>
        <cdr:cNvSpPr txBox="1"/>
      </cdr:nvSpPr>
      <cdr:spPr>
        <a:xfrm xmlns:a="http://schemas.openxmlformats.org/drawingml/2006/main">
          <a:off x="1174750" y="222250"/>
          <a:ext cx="23241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D6FE868-E047-4917-A284-398D9FB79995}"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113216</xdr:colOff>
      <xdr:row>6</xdr:row>
      <xdr:rowOff>70349</xdr:rowOff>
    </xdr:from>
    <xdr:to>
      <xdr:col>1</xdr:col>
      <xdr:colOff>1286033</xdr:colOff>
      <xdr:row>25</xdr:row>
      <xdr:rowOff>107851</xdr:rowOff>
    </xdr:to>
    <xdr:graphicFrame macro="">
      <xdr:nvGraphicFramePr>
        <xdr:cNvPr id="2" name="Chart 1" descr="Chart showing the shape of the economy">
          <a:extLst>
            <a:ext uri="{FF2B5EF4-FFF2-40B4-BE49-F238E27FC236}">
              <a16:creationId xmlns:a16="http://schemas.microsoft.com/office/drawing/2014/main" id="{00000000-0008-0000-01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123825</xdr:colOff>
          <xdr:row>0</xdr:row>
          <xdr:rowOff>133350</xdr:rowOff>
        </xdr:from>
        <xdr:to>
          <xdr:col>0</xdr:col>
          <xdr:colOff>2990850</xdr:colOff>
          <xdr:row>2</xdr:row>
          <xdr:rowOff>95250</xdr:rowOff>
        </xdr:to>
        <xdr:sp macro="" textlink="">
          <xdr:nvSpPr>
            <xdr:cNvPr id="2049" name="Drop Down 1" descr="Drop down box to select geographical area&#10;"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1465187</xdr:colOff>
      <xdr:row>26</xdr:row>
      <xdr:rowOff>55420</xdr:rowOff>
    </xdr:from>
    <xdr:to>
      <xdr:col>4</xdr:col>
      <xdr:colOff>1638856</xdr:colOff>
      <xdr:row>35</xdr:row>
      <xdr:rowOff>125252</xdr:rowOff>
    </xdr:to>
    <xdr:graphicFrame macro="">
      <xdr:nvGraphicFramePr>
        <xdr:cNvPr id="3" name="Chart 1" descr="Chart showing business births to deaths ratio. A ratio of more than 1 means there were more business births than deaths">
          <a:extLst>
            <a:ext uri="{FF2B5EF4-FFF2-40B4-BE49-F238E27FC236}">
              <a16:creationId xmlns:a16="http://schemas.microsoft.com/office/drawing/2014/main" id="{00000000-0008-0000-01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118</xdr:row>
      <xdr:rowOff>142875</xdr:rowOff>
    </xdr:from>
    <xdr:to>
      <xdr:col>4</xdr:col>
      <xdr:colOff>1498023</xdr:colOff>
      <xdr:row>136</xdr:row>
      <xdr:rowOff>25977</xdr:rowOff>
    </xdr:to>
    <xdr:graphicFrame macro="">
      <xdr:nvGraphicFramePr>
        <xdr:cNvPr id="26" name="Chart 25" descr="Chart showing the modelled number of enterprises by trading status by industry type">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3365501</xdr:colOff>
      <xdr:row>144</xdr:row>
      <xdr:rowOff>92075</xdr:rowOff>
    </xdr:from>
    <xdr:to>
      <xdr:col>2</xdr:col>
      <xdr:colOff>552449</xdr:colOff>
      <xdr:row>163</xdr:row>
      <xdr:rowOff>113241</xdr:rowOff>
    </xdr:to>
    <xdr:graphicFrame macro="">
      <xdr:nvGraphicFramePr>
        <xdr:cNvPr id="27" name="Chart 26" descr="Chart showing the modelled number of enterprises by cash reserves and by industry type">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3365500</xdr:colOff>
      <xdr:row>119</xdr:row>
      <xdr:rowOff>31751</xdr:rowOff>
    </xdr:from>
    <xdr:to>
      <xdr:col>8</xdr:col>
      <xdr:colOff>52917</xdr:colOff>
      <xdr:row>138</xdr:row>
      <xdr:rowOff>85726</xdr:rowOff>
    </xdr:to>
    <xdr:graphicFrame macro="">
      <xdr:nvGraphicFramePr>
        <xdr:cNvPr id="28" name="Chart 27" descr="Chart showing the modelled number of workforce furloughed, off sick due to coronavirus or made redundant by industry type">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1463816</xdr:colOff>
      <xdr:row>6</xdr:row>
      <xdr:rowOff>65813</xdr:rowOff>
    </xdr:from>
    <xdr:to>
      <xdr:col>4</xdr:col>
      <xdr:colOff>1638856</xdr:colOff>
      <xdr:row>15</xdr:row>
      <xdr:rowOff>135645</xdr:rowOff>
    </xdr:to>
    <xdr:graphicFrame macro="">
      <xdr:nvGraphicFramePr>
        <xdr:cNvPr id="31" name="Chart 1" descr="Chart showing a time series of the percentage of people who are on Universal Credit">
          <a:extLst>
            <a:ext uri="{FF2B5EF4-FFF2-40B4-BE49-F238E27FC236}">
              <a16:creationId xmlns:a16="http://schemas.microsoft.com/office/drawing/2014/main" id="{00000000-0008-0000-0100-00001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1733394</xdr:colOff>
      <xdr:row>6</xdr:row>
      <xdr:rowOff>86113</xdr:rowOff>
    </xdr:from>
    <xdr:to>
      <xdr:col>7</xdr:col>
      <xdr:colOff>232833</xdr:colOff>
      <xdr:row>15</xdr:row>
      <xdr:rowOff>155945</xdr:rowOff>
    </xdr:to>
    <xdr:graphicFrame macro="">
      <xdr:nvGraphicFramePr>
        <xdr:cNvPr id="32" name="Chart 1" descr="Chart showing a timeseries of the number of people claiming Universal Credit who are in work compared to the number who are not working">
          <a:extLst>
            <a:ext uri="{FF2B5EF4-FFF2-40B4-BE49-F238E27FC236}">
              <a16:creationId xmlns:a16="http://schemas.microsoft.com/office/drawing/2014/main" id="{00000000-0008-0000-0100-00002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79065</xdr:colOff>
      <xdr:row>54</xdr:row>
      <xdr:rowOff>57150</xdr:rowOff>
    </xdr:from>
    <xdr:to>
      <xdr:col>1</xdr:col>
      <xdr:colOff>1799167</xdr:colOff>
      <xdr:row>69</xdr:row>
      <xdr:rowOff>71567</xdr:rowOff>
    </xdr:to>
    <xdr:graphicFrame macro="">
      <xdr:nvGraphicFramePr>
        <xdr:cNvPr id="12" name="Chart 11" descr="Chart showing the modelled trading status of enterprises at each wave of the Business Impact of Coronavirus Survey">
          <a:extLst>
            <a:ext uri="{FF2B5EF4-FFF2-40B4-BE49-F238E27FC236}">
              <a16:creationId xmlns:a16="http://schemas.microsoft.com/office/drawing/2014/main" id="{00000000-0008-0000-01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74081</xdr:colOff>
      <xdr:row>73</xdr:row>
      <xdr:rowOff>35984</xdr:rowOff>
    </xdr:from>
    <xdr:to>
      <xdr:col>1</xdr:col>
      <xdr:colOff>1781565</xdr:colOff>
      <xdr:row>88</xdr:row>
      <xdr:rowOff>40700</xdr:rowOff>
    </xdr:to>
    <xdr:graphicFrame macro="">
      <xdr:nvGraphicFramePr>
        <xdr:cNvPr id="13" name="Chart 12" descr="Chart showing the modelled cash reserves of enterprises at each wave of the Business Impact of Coronavirus Survey">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62134</xdr:colOff>
      <xdr:row>54</xdr:row>
      <xdr:rowOff>81491</xdr:rowOff>
    </xdr:from>
    <xdr:to>
      <xdr:col>6</xdr:col>
      <xdr:colOff>427125</xdr:colOff>
      <xdr:row>69</xdr:row>
      <xdr:rowOff>96791</xdr:rowOff>
    </xdr:to>
    <xdr:graphicFrame macro="">
      <xdr:nvGraphicFramePr>
        <xdr:cNvPr id="14" name="Chart 13" descr="Chart showing the modelled staff status at each wave of the Business Impact of Coronavirus Survey">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1732027</xdr:colOff>
      <xdr:row>16</xdr:row>
      <xdr:rowOff>51525</xdr:rowOff>
    </xdr:from>
    <xdr:to>
      <xdr:col>7</xdr:col>
      <xdr:colOff>247705</xdr:colOff>
      <xdr:row>25</xdr:row>
      <xdr:rowOff>121357</xdr:rowOff>
    </xdr:to>
    <xdr:graphicFrame macro="">
      <xdr:nvGraphicFramePr>
        <xdr:cNvPr id="19" name="Chart 1" descr="Chart showing a timeseries of the employment rate since 2004">
          <a:extLst>
            <a:ext uri="{FF2B5EF4-FFF2-40B4-BE49-F238E27FC236}">
              <a16:creationId xmlns:a16="http://schemas.microsoft.com/office/drawing/2014/main" id="{00000000-0008-0000-0100-00001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1727922</xdr:colOff>
      <xdr:row>26</xdr:row>
      <xdr:rowOff>38103</xdr:rowOff>
    </xdr:from>
    <xdr:to>
      <xdr:col>7</xdr:col>
      <xdr:colOff>247705</xdr:colOff>
      <xdr:row>35</xdr:row>
      <xdr:rowOff>107935</xdr:rowOff>
    </xdr:to>
    <xdr:graphicFrame macro="">
      <xdr:nvGraphicFramePr>
        <xdr:cNvPr id="20" name="Chart 1" descr="Chart showing the proportion of people who are self employed since 2004">
          <a:extLst>
            <a:ext uri="{FF2B5EF4-FFF2-40B4-BE49-F238E27FC236}">
              <a16:creationId xmlns:a16="http://schemas.microsoft.com/office/drawing/2014/main" id="{00000000-0008-0000-01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1468116</xdr:colOff>
      <xdr:row>16</xdr:row>
      <xdr:rowOff>60617</xdr:rowOff>
    </xdr:from>
    <xdr:to>
      <xdr:col>4</xdr:col>
      <xdr:colOff>1638856</xdr:colOff>
      <xdr:row>25</xdr:row>
      <xdr:rowOff>130449</xdr:rowOff>
    </xdr:to>
    <xdr:graphicFrame macro="">
      <xdr:nvGraphicFramePr>
        <xdr:cNvPr id="22" name="Chart 1" descr="Chart showing a timeseries of 3 year business survival rates since 2005">
          <a:extLst>
            <a:ext uri="{FF2B5EF4-FFF2-40B4-BE49-F238E27FC236}">
              <a16:creationId xmlns:a16="http://schemas.microsoft.com/office/drawing/2014/main" id="{00000000-0008-0000-01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103909</xdr:colOff>
      <xdr:row>26</xdr:row>
      <xdr:rowOff>34640</xdr:rowOff>
    </xdr:from>
    <xdr:to>
      <xdr:col>1</xdr:col>
      <xdr:colOff>1281546</xdr:colOff>
      <xdr:row>35</xdr:row>
      <xdr:rowOff>104472</xdr:rowOff>
    </xdr:to>
    <xdr:graphicFrame macro="">
      <xdr:nvGraphicFramePr>
        <xdr:cNvPr id="23" name="Chart 1" descr="Chart showing GVA per head since 2000">
          <a:extLst>
            <a:ext uri="{FF2B5EF4-FFF2-40B4-BE49-F238E27FC236}">
              <a16:creationId xmlns:a16="http://schemas.microsoft.com/office/drawing/2014/main" id="{00000000-0008-0000-0100-00001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458932</xdr:colOff>
      <xdr:row>0</xdr:row>
      <xdr:rowOff>112568</xdr:rowOff>
    </xdr:from>
    <xdr:to>
      <xdr:col>5</xdr:col>
      <xdr:colOff>155864</xdr:colOff>
      <xdr:row>2</xdr:row>
      <xdr:rowOff>147204</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870614" y="112568"/>
          <a:ext cx="6234545"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a:t>
          </a:r>
        </a:p>
      </xdr:txBody>
    </xdr:sp>
    <xdr:clientData/>
  </xdr:twoCellAnchor>
  <xdr:twoCellAnchor>
    <xdr:from>
      <xdr:col>0</xdr:col>
      <xdr:colOff>95250</xdr:colOff>
      <xdr:row>3</xdr:row>
      <xdr:rowOff>85725</xdr:rowOff>
    </xdr:from>
    <xdr:to>
      <xdr:col>7</xdr:col>
      <xdr:colOff>238125</xdr:colOff>
      <xdr:row>5</xdr:row>
      <xdr:rowOff>133350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95250" y="628650"/>
          <a:ext cx="1166812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tx1">
                  <a:lumMod val="65000"/>
                  <a:lumOff val="35000"/>
                </a:schemeClr>
              </a:solidFill>
            </a:rPr>
            <a:t>This</a:t>
          </a:r>
          <a:r>
            <a:rPr lang="en-GB" sz="1400" baseline="0">
              <a:solidFill>
                <a:schemeClr val="tx1">
                  <a:lumMod val="65000"/>
                  <a:lumOff val="35000"/>
                </a:schemeClr>
              </a:solidFill>
            </a:rPr>
            <a:t> section looks at the current local economic indicators compared to the national figures . It gives a picture of the performance of the economy over recent years</a:t>
          </a:r>
          <a:endParaRPr lang="en-GB" sz="1400">
            <a:solidFill>
              <a:schemeClr val="tx1">
                <a:lumMod val="65000"/>
                <a:lumOff val="35000"/>
              </a:schemeClr>
            </a:solidFill>
          </a:endParaRPr>
        </a:p>
      </xdr:txBody>
    </xdr:sp>
    <xdr:clientData/>
  </xdr:twoCellAnchor>
  <xdr:twoCellAnchor>
    <xdr:from>
      <xdr:col>0</xdr:col>
      <xdr:colOff>114300</xdr:colOff>
      <xdr:row>111</xdr:row>
      <xdr:rowOff>161925</xdr:rowOff>
    </xdr:from>
    <xdr:to>
      <xdr:col>7</xdr:col>
      <xdr:colOff>257175</xdr:colOff>
      <xdr:row>114</xdr:row>
      <xdr:rowOff>123825</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114300" y="23060025"/>
          <a:ext cx="11668125"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tx1">
                  <a:lumMod val="65000"/>
                  <a:lumOff val="35000"/>
                </a:schemeClr>
              </a:solidFill>
            </a:rPr>
            <a:t>The findings from the Government's</a:t>
          </a:r>
          <a:r>
            <a:rPr lang="en-GB" sz="1200" baseline="0">
              <a:solidFill>
                <a:schemeClr val="tx1">
                  <a:lumMod val="65000"/>
                  <a:lumOff val="35000"/>
                </a:schemeClr>
              </a:solidFill>
            </a:rPr>
            <a:t> latest Business Insights and Conditions Survey (BICS) have been applied to the number of enterprises in each industrial sector in local areas. This gives an indication of the possible impact on local enterprises.</a:t>
          </a:r>
          <a:endParaRPr lang="en-GB" sz="1200">
            <a:solidFill>
              <a:schemeClr val="tx1">
                <a:lumMod val="65000"/>
                <a:lumOff val="35000"/>
              </a:schemeClr>
            </a:solidFill>
          </a:endParaRPr>
        </a:p>
      </xdr:txBody>
    </xdr:sp>
    <xdr:clientData/>
  </xdr:twoCellAnchor>
  <xdr:twoCellAnchor>
    <xdr:from>
      <xdr:col>0</xdr:col>
      <xdr:colOff>123825</xdr:colOff>
      <xdr:row>39</xdr:row>
      <xdr:rowOff>57150</xdr:rowOff>
    </xdr:from>
    <xdr:to>
      <xdr:col>7</xdr:col>
      <xdr:colOff>266700</xdr:colOff>
      <xdr:row>44</xdr:row>
      <xdr:rowOff>161925</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123825" y="7191375"/>
          <a:ext cx="12582525"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tx1">
                  <a:lumMod val="65000"/>
                  <a:lumOff val="35000"/>
                </a:schemeClr>
              </a:solidFill>
            </a:rPr>
            <a:t>The findings from wave 7 onwards of the Government's</a:t>
          </a:r>
          <a:r>
            <a:rPr lang="en-GB" sz="1200" baseline="0">
              <a:solidFill>
                <a:schemeClr val="tx1">
                  <a:lumMod val="65000"/>
                  <a:lumOff val="35000"/>
                </a:schemeClr>
              </a:solidFill>
            </a:rPr>
            <a:t> Business Insights &amp; Conditions Survey (BICS, formerly known as Business Insights of Coronavirus Survey) have been applied to the number of enterprises in Kent and Medway local authorities. This gives an indication of how the effects on enterprises may be changing.</a:t>
          </a:r>
        </a:p>
        <a:p>
          <a:endParaRPr lang="en-GB" sz="1200" baseline="0">
            <a:solidFill>
              <a:schemeClr val="tx1">
                <a:lumMod val="65000"/>
                <a:lumOff val="35000"/>
              </a:schemeClr>
            </a:solidFill>
          </a:endParaRPr>
        </a:p>
        <a:p>
          <a:r>
            <a:rPr lang="en-GB" sz="1200" baseline="0">
              <a:solidFill>
                <a:schemeClr val="tx1">
                  <a:lumMod val="65000"/>
                  <a:lumOff val="35000"/>
                </a:schemeClr>
              </a:solidFill>
            </a:rPr>
            <a:t>The BICS is under constant review. As a result some of the available responses to questions from early waves are no longer included. At the same time new questions are included that did not appear in earlier waves. The dashboard now shows modelled results looking at four key areas: Trading Status, Workforce, Resilience and Financial Performance.</a:t>
          </a:r>
        </a:p>
      </xdr:txBody>
    </xdr:sp>
    <xdr:clientData/>
  </xdr:twoCellAnchor>
  <xdr:twoCellAnchor editAs="oneCell">
    <xdr:from>
      <xdr:col>6</xdr:col>
      <xdr:colOff>209571</xdr:colOff>
      <xdr:row>0</xdr:row>
      <xdr:rowOff>76204</xdr:rowOff>
    </xdr:from>
    <xdr:to>
      <xdr:col>6</xdr:col>
      <xdr:colOff>846888</xdr:colOff>
      <xdr:row>2</xdr:row>
      <xdr:rowOff>121714</xdr:rowOff>
    </xdr:to>
    <xdr:pic>
      <xdr:nvPicPr>
        <xdr:cNvPr id="39" name="Picture 38">
          <a:extLst>
            <a:ext uri="{FF2B5EF4-FFF2-40B4-BE49-F238E27FC236}">
              <a16:creationId xmlns:a16="http://schemas.microsoft.com/office/drawing/2014/main" id="{00000000-0008-0000-0100-00002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049021" y="76204"/>
          <a:ext cx="639048" cy="413810"/>
        </a:xfrm>
        <a:prstGeom prst="rect">
          <a:avLst/>
        </a:prstGeom>
      </xdr:spPr>
    </xdr:pic>
    <xdr:clientData/>
  </xdr:twoCellAnchor>
  <xdr:twoCellAnchor>
    <xdr:from>
      <xdr:col>4</xdr:col>
      <xdr:colOff>19050</xdr:colOff>
      <xdr:row>73</xdr:row>
      <xdr:rowOff>31749</xdr:rowOff>
    </xdr:from>
    <xdr:to>
      <xdr:col>6</xdr:col>
      <xdr:colOff>455700</xdr:colOff>
      <xdr:row>88</xdr:row>
      <xdr:rowOff>47049</xdr:rowOff>
    </xdr:to>
    <xdr:graphicFrame macro="">
      <xdr:nvGraphicFramePr>
        <xdr:cNvPr id="38" name="Chart 37" descr="Chart showing the modelled number of enterprises' turnover compared to previous year at each wave of the Business Impact of Coronavirus Survey">
          <a:extLst>
            <a:ext uri="{FF2B5EF4-FFF2-40B4-BE49-F238E27FC236}">
              <a16:creationId xmlns:a16="http://schemas.microsoft.com/office/drawing/2014/main" id="{00000000-0008-0000-01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5</xdr:col>
      <xdr:colOff>95250</xdr:colOff>
      <xdr:row>0</xdr:row>
      <xdr:rowOff>95250</xdr:rowOff>
    </xdr:from>
    <xdr:to>
      <xdr:col>5</xdr:col>
      <xdr:colOff>1227272</xdr:colOff>
      <xdr:row>2</xdr:row>
      <xdr:rowOff>104100</xdr:rowOff>
    </xdr:to>
    <xdr:pic>
      <xdr:nvPicPr>
        <xdr:cNvPr id="81" name="Picture 80">
          <a:extLst>
            <a:ext uri="{FF2B5EF4-FFF2-40B4-BE49-F238E27FC236}">
              <a16:creationId xmlns:a16="http://schemas.microsoft.com/office/drawing/2014/main" id="{00000000-0008-0000-0100-00005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72750" y="95250"/>
          <a:ext cx="1132022" cy="370800"/>
        </a:xfrm>
        <a:prstGeom prst="rect">
          <a:avLst/>
        </a:prstGeom>
      </xdr:spPr>
    </xdr:pic>
    <xdr:clientData/>
  </xdr:twoCellAnchor>
  <xdr:twoCellAnchor>
    <xdr:from>
      <xdr:col>4</xdr:col>
      <xdr:colOff>3390900</xdr:colOff>
      <xdr:row>145</xdr:row>
      <xdr:rowOff>19050</xdr:rowOff>
    </xdr:from>
    <xdr:to>
      <xdr:col>7</xdr:col>
      <xdr:colOff>1266825</xdr:colOff>
      <xdr:row>163</xdr:row>
      <xdr:rowOff>152400</xdr:rowOff>
    </xdr:to>
    <xdr:graphicFrame macro="">
      <xdr:nvGraphicFramePr>
        <xdr:cNvPr id="107" name="Chart 106" descr="Chart showing the modelled number of enterprises by cash reserves and by industry type">
          <a:extLst>
            <a:ext uri="{FF2B5EF4-FFF2-40B4-BE49-F238E27FC236}">
              <a16:creationId xmlns:a16="http://schemas.microsoft.com/office/drawing/2014/main" id="{00000000-0008-0000-01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3365502</xdr:colOff>
      <xdr:row>167</xdr:row>
      <xdr:rowOff>92075</xdr:rowOff>
    </xdr:from>
    <xdr:to>
      <xdr:col>2</xdr:col>
      <xdr:colOff>847725</xdr:colOff>
      <xdr:row>191</xdr:row>
      <xdr:rowOff>57150</xdr:rowOff>
    </xdr:to>
    <xdr:graphicFrame macro="">
      <xdr:nvGraphicFramePr>
        <xdr:cNvPr id="61" name="Chart 60" descr="Chart showing the modelled number of enterprises by effects of price rises and by industry type">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3390900</xdr:colOff>
      <xdr:row>168</xdr:row>
      <xdr:rowOff>19050</xdr:rowOff>
    </xdr:from>
    <xdr:to>
      <xdr:col>7</xdr:col>
      <xdr:colOff>1209675</xdr:colOff>
      <xdr:row>190</xdr:row>
      <xdr:rowOff>76200</xdr:rowOff>
    </xdr:to>
    <xdr:graphicFrame macro="">
      <xdr:nvGraphicFramePr>
        <xdr:cNvPr id="64" name="Chart 63" descr="Chart showing the modelled number of enterprises by effects of energy price rises and by industry type">
          <a:extLst>
            <a:ext uri="{FF2B5EF4-FFF2-40B4-BE49-F238E27FC236}">
              <a16:creationId xmlns:a16="http://schemas.microsoft.com/office/drawing/2014/main" id="{00000000-0008-0000-01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57150</xdr:colOff>
      <xdr:row>92</xdr:row>
      <xdr:rowOff>19050</xdr:rowOff>
    </xdr:from>
    <xdr:to>
      <xdr:col>1</xdr:col>
      <xdr:colOff>1765166</xdr:colOff>
      <xdr:row>109</xdr:row>
      <xdr:rowOff>142875</xdr:rowOff>
    </xdr:to>
    <xdr:graphicFrame macro="">
      <xdr:nvGraphicFramePr>
        <xdr:cNvPr id="65" name="Chart 64" descr="Chart showing any effects of energy price rises at each wave of the Business Impact of Coronavirus Survey">
          <a:extLst>
            <a:ext uri="{FF2B5EF4-FFF2-40B4-BE49-F238E27FC236}">
              <a16:creationId xmlns:a16="http://schemas.microsoft.com/office/drawing/2014/main" id="{00000000-0008-0000-01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0.42917</cdr:x>
      <cdr:y>0.04773</cdr:y>
    </cdr:from>
    <cdr:to>
      <cdr:x>0.62917</cdr:x>
      <cdr:y>0.12411</cdr:y>
    </cdr:to>
    <cdr:sp macro="" textlink="Unemp!$CD$19">
      <cdr:nvSpPr>
        <cdr:cNvPr id="2" name="TextBox 1">
          <a:extLst xmlns:a="http://schemas.openxmlformats.org/drawingml/2006/main">
            <a:ext uri="{FF2B5EF4-FFF2-40B4-BE49-F238E27FC236}">
              <a16:creationId xmlns:a16="http://schemas.microsoft.com/office/drawing/2014/main" id="{710CFF3E-C5D7-76A2-A408-13339BCCDD25}"/>
            </a:ext>
          </a:extLst>
        </cdr:cNvPr>
        <cdr:cNvSpPr txBox="1"/>
      </cdr:nvSpPr>
      <cdr:spPr>
        <a:xfrm xmlns:a="http://schemas.openxmlformats.org/drawingml/2006/main">
          <a:off x="1962150" y="190500"/>
          <a:ext cx="914400"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39C4F34-B686-4DBF-9E19-923835DB71DC}" type="TxLink">
            <a:rPr lang="en-US" sz="1100" b="1" i="0" u="none" strike="noStrike">
              <a:solidFill>
                <a:schemeClr val="tx1">
                  <a:lumMod val="50000"/>
                  <a:lumOff val="50000"/>
                </a:schemeClr>
              </a:solidFill>
              <a:latin typeface="Calibri"/>
              <a:cs typeface="Calibri"/>
            </a:rPr>
            <a:pPr/>
            <a:t>Jun-25</a:t>
          </a:fld>
          <a:endParaRPr lang="en-GB" sz="1100" b="1">
            <a:solidFill>
              <a:schemeClr val="tx1">
                <a:lumMod val="50000"/>
                <a:lumOff val="50000"/>
              </a:schemeClr>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0.21095</cdr:x>
      <cdr:y>0.071</cdr:y>
    </cdr:from>
    <cdr:to>
      <cdr:x>0.70588</cdr:x>
      <cdr:y>0.14016</cdr:y>
    </cdr:to>
    <cdr:sp macro="" textlink="WORKFORCE!$B$115">
      <cdr:nvSpPr>
        <cdr:cNvPr id="2" name="TextBox 1">
          <a:extLst xmlns:a="http://schemas.openxmlformats.org/drawingml/2006/main">
            <a:ext uri="{FF2B5EF4-FFF2-40B4-BE49-F238E27FC236}">
              <a16:creationId xmlns:a16="http://schemas.microsoft.com/office/drawing/2014/main" id="{9975A86A-C885-479B-B520-B812C5AE61BD}"/>
            </a:ext>
          </a:extLst>
        </cdr:cNvPr>
        <cdr:cNvSpPr txBox="1"/>
      </cdr:nvSpPr>
      <cdr:spPr>
        <a:xfrm xmlns:a="http://schemas.openxmlformats.org/drawingml/2006/main">
          <a:off x="990600" y="234661"/>
          <a:ext cx="2324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82624E43-C4F3-440A-A4F7-1135B86A1C94}"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0.40208</cdr:x>
      <cdr:y>0.05051</cdr:y>
    </cdr:from>
    <cdr:to>
      <cdr:x>0.61667</cdr:x>
      <cdr:y>0.14913</cdr:y>
    </cdr:to>
    <cdr:sp macro="" textlink="'Unemp age'!$CC$22">
      <cdr:nvSpPr>
        <cdr:cNvPr id="2" name="TextBox 1">
          <a:extLst xmlns:a="http://schemas.openxmlformats.org/drawingml/2006/main">
            <a:ext uri="{FF2B5EF4-FFF2-40B4-BE49-F238E27FC236}">
              <a16:creationId xmlns:a16="http://schemas.microsoft.com/office/drawing/2014/main" id="{3914502E-E378-1167-6703-BFB50F90B472}"/>
            </a:ext>
          </a:extLst>
        </cdr:cNvPr>
        <cdr:cNvSpPr txBox="1"/>
      </cdr:nvSpPr>
      <cdr:spPr>
        <a:xfrm xmlns:a="http://schemas.openxmlformats.org/drawingml/2006/main">
          <a:off x="1838325" y="200025"/>
          <a:ext cx="9810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298FD6-FA0E-4414-80C9-282D71FE0D85}" type="TxLink">
            <a:rPr lang="en-US" sz="1100" b="1" i="0" u="none" strike="noStrike">
              <a:solidFill>
                <a:schemeClr val="tx1">
                  <a:lumMod val="65000"/>
                  <a:lumOff val="35000"/>
                </a:schemeClr>
              </a:solidFill>
              <a:latin typeface="Calibri"/>
              <a:cs typeface="Calibri"/>
            </a:rPr>
            <a:pPr/>
            <a:t>Jun-25</a:t>
          </a:fld>
          <a:endParaRPr lang="en-GB" sz="1100" b="1">
            <a:solidFill>
              <a:schemeClr val="tx1">
                <a:lumMod val="65000"/>
                <a:lumOff val="35000"/>
              </a:schemeClr>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0.2125</cdr:x>
      <cdr:y>0.07337</cdr:y>
    </cdr:from>
    <cdr:to>
      <cdr:x>0.78333</cdr:x>
      <cdr:y>0.16033</cdr:y>
    </cdr:to>
    <cdr:sp macro="" textlink="WORKFORCE!$A$232">
      <cdr:nvSpPr>
        <cdr:cNvPr id="2" name="TextBox 1">
          <a:extLst xmlns:a="http://schemas.openxmlformats.org/drawingml/2006/main">
            <a:ext uri="{FF2B5EF4-FFF2-40B4-BE49-F238E27FC236}">
              <a16:creationId xmlns:a16="http://schemas.microsoft.com/office/drawing/2014/main" id="{2FB3348F-1DBC-A9D0-1962-DC27C1759B69}"/>
            </a:ext>
          </a:extLst>
        </cdr:cNvPr>
        <cdr:cNvSpPr txBox="1"/>
      </cdr:nvSpPr>
      <cdr:spPr>
        <a:xfrm xmlns:a="http://schemas.openxmlformats.org/drawingml/2006/main">
          <a:off x="971550" y="257176"/>
          <a:ext cx="2609849"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FB64755-F21E-4777-B7AB-832A74DA3DEA}" type="TxLink">
            <a:rPr lang="en-US" sz="1300" b="0" i="0" u="none" strike="noStrike">
              <a:solidFill>
                <a:srgbClr val="595959"/>
              </a:solidFill>
              <a:latin typeface="+mn-lt"/>
              <a:cs typeface="Arial"/>
            </a:rPr>
            <a:pPr algn="ctr"/>
            <a:t>Ashford</a:t>
          </a:fld>
          <a:endParaRPr lang="en-GB" sz="1300" b="0">
            <a:latin typeface="+mn-l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0.2125</cdr:x>
      <cdr:y>0.07337</cdr:y>
    </cdr:from>
    <cdr:to>
      <cdr:x>0.78333</cdr:x>
      <cdr:y>0.16033</cdr:y>
    </cdr:to>
    <cdr:sp macro="" textlink="WORKFORCE!$A$232">
      <cdr:nvSpPr>
        <cdr:cNvPr id="2" name="TextBox 1">
          <a:extLst xmlns:a="http://schemas.openxmlformats.org/drawingml/2006/main">
            <a:ext uri="{FF2B5EF4-FFF2-40B4-BE49-F238E27FC236}">
              <a16:creationId xmlns:a16="http://schemas.microsoft.com/office/drawing/2014/main" id="{2FB3348F-1DBC-A9D0-1962-DC27C1759B69}"/>
            </a:ext>
          </a:extLst>
        </cdr:cNvPr>
        <cdr:cNvSpPr txBox="1"/>
      </cdr:nvSpPr>
      <cdr:spPr>
        <a:xfrm xmlns:a="http://schemas.openxmlformats.org/drawingml/2006/main">
          <a:off x="971550" y="257176"/>
          <a:ext cx="2609849"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FB64755-F21E-4777-B7AB-832A74DA3DEA}" type="TxLink">
            <a:rPr lang="en-US" sz="1300" b="0" i="0" u="none" strike="noStrike">
              <a:solidFill>
                <a:srgbClr val="595959"/>
              </a:solidFill>
              <a:latin typeface="+mn-lt"/>
              <a:cs typeface="Arial"/>
            </a:rPr>
            <a:pPr algn="ctr"/>
            <a:t>Ashford</a:t>
          </a:fld>
          <a:endParaRPr lang="en-GB" sz="1300" b="0">
            <a:latin typeface="+mn-lt"/>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7</xdr:col>
      <xdr:colOff>165389</xdr:colOff>
      <xdr:row>2</xdr:row>
      <xdr:rowOff>147204</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Sectors</a:t>
          </a:r>
        </a:p>
      </xdr:txBody>
    </xdr:sp>
    <xdr:clientData/>
  </xdr:twoCellAnchor>
  <xdr:twoCellAnchor editAs="oneCell">
    <xdr:from>
      <xdr:col>9</xdr:col>
      <xdr:colOff>495321</xdr:colOff>
      <xdr:row>0</xdr:row>
      <xdr:rowOff>76204</xdr:rowOff>
    </xdr:from>
    <xdr:to>
      <xdr:col>10</xdr:col>
      <xdr:colOff>75363</xdr:colOff>
      <xdr:row>2</xdr:row>
      <xdr:rowOff>128064</xdr:rowOff>
    </xdr:to>
    <xdr:pic>
      <xdr:nvPicPr>
        <xdr:cNvPr id="3" name="Picture 2">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8</xdr:col>
      <xdr:colOff>9525</xdr:colOff>
      <xdr:row>0</xdr:row>
      <xdr:rowOff>95250</xdr:rowOff>
    </xdr:from>
    <xdr:to>
      <xdr:col>9</xdr:col>
      <xdr:colOff>84272</xdr:colOff>
      <xdr:row>2</xdr:row>
      <xdr:rowOff>104100</xdr:rowOff>
    </xdr:to>
    <xdr:pic>
      <xdr:nvPicPr>
        <xdr:cNvPr id="4" name="Picture 3">
          <a:extLst>
            <a:ext uri="{FF2B5EF4-FFF2-40B4-BE49-F238E27FC236}">
              <a16:creationId xmlns:a16="http://schemas.microsoft.com/office/drawing/2014/main" id="{00000000-0008-0000-06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0</xdr:col>
          <xdr:colOff>2962275</xdr:colOff>
          <xdr:row>2</xdr:row>
          <xdr:rowOff>0</xdr:rowOff>
        </xdr:to>
        <xdr:sp macro="" textlink="">
          <xdr:nvSpPr>
            <xdr:cNvPr id="110593" name="District selection dropdown" descr="Drop down box to select geographical area&#10;" hidden="1">
              <a:extLst>
                <a:ext uri="{63B3BB69-23CF-44E3-9099-C40C66FF867C}">
                  <a14:compatExt spid="_x0000_s110593"/>
                </a:ext>
                <a:ext uri="{FF2B5EF4-FFF2-40B4-BE49-F238E27FC236}">
                  <a16:creationId xmlns:a16="http://schemas.microsoft.com/office/drawing/2014/main" id="{00000000-0008-0000-0600-000001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409574</xdr:colOff>
      <xdr:row>6</xdr:row>
      <xdr:rowOff>28575</xdr:rowOff>
    </xdr:from>
    <xdr:to>
      <xdr:col>10</xdr:col>
      <xdr:colOff>952499</xdr:colOff>
      <xdr:row>27</xdr:row>
      <xdr:rowOff>9524</xdr:rowOff>
    </xdr:to>
    <xdr:graphicFrame macro="">
      <xdr:nvGraphicFramePr>
        <xdr:cNvPr id="5" name="Chart 4" descr="Bar chart showing the 5 year percentage change in employee jobs by broad industry group in the selected area">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44</xdr:row>
      <xdr:rowOff>38100</xdr:rowOff>
    </xdr:from>
    <xdr:to>
      <xdr:col>1</xdr:col>
      <xdr:colOff>514350</xdr:colOff>
      <xdr:row>64</xdr:row>
      <xdr:rowOff>37650</xdr:rowOff>
    </xdr:to>
    <xdr:graphicFrame macro="">
      <xdr:nvGraphicFramePr>
        <xdr:cNvPr id="6" name="Chart 5" descr="Column chart showing a timeseries of the number of jobs in the selected area by the selected industry">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152400</xdr:colOff>
          <xdr:row>40</xdr:row>
          <xdr:rowOff>142875</xdr:rowOff>
        </xdr:from>
        <xdr:to>
          <xdr:col>0</xdr:col>
          <xdr:colOff>3962400</xdr:colOff>
          <xdr:row>41</xdr:row>
          <xdr:rowOff>161925</xdr:rowOff>
        </xdr:to>
        <xdr:sp macro="" textlink="">
          <xdr:nvSpPr>
            <xdr:cNvPr id="110594" name="Drop Down 2" hidden="1">
              <a:extLst>
                <a:ext uri="{63B3BB69-23CF-44E3-9099-C40C66FF867C}">
                  <a14:compatExt spid="_x0000_s110594"/>
                </a:ext>
                <a:ext uri="{FF2B5EF4-FFF2-40B4-BE49-F238E27FC236}">
                  <a16:creationId xmlns:a16="http://schemas.microsoft.com/office/drawing/2014/main" id="{00000000-0008-0000-0600-000002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247650</xdr:colOff>
      <xdr:row>67</xdr:row>
      <xdr:rowOff>114300</xdr:rowOff>
    </xdr:from>
    <xdr:to>
      <xdr:col>10</xdr:col>
      <xdr:colOff>1038225</xdr:colOff>
      <xdr:row>89</xdr:row>
      <xdr:rowOff>114450</xdr:rowOff>
    </xdr:to>
    <xdr:graphicFrame macro="">
      <xdr:nvGraphicFramePr>
        <xdr:cNvPr id="7" name="Chart 6" descr="Bar chart showing the 5 year percentage change in enterprises by broad industry group in the selected area">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104</xdr:row>
      <xdr:rowOff>85725</xdr:rowOff>
    </xdr:from>
    <xdr:to>
      <xdr:col>1</xdr:col>
      <xdr:colOff>523875</xdr:colOff>
      <xdr:row>123</xdr:row>
      <xdr:rowOff>173250</xdr:rowOff>
    </xdr:to>
    <xdr:graphicFrame macro="">
      <xdr:nvGraphicFramePr>
        <xdr:cNvPr id="8" name="Chart 7" descr="Column chart showing a timeseries of the number of enterprises in the selected area by the selected industry">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142875</xdr:colOff>
          <xdr:row>101</xdr:row>
          <xdr:rowOff>133350</xdr:rowOff>
        </xdr:from>
        <xdr:to>
          <xdr:col>0</xdr:col>
          <xdr:colOff>3952875</xdr:colOff>
          <xdr:row>102</xdr:row>
          <xdr:rowOff>152400</xdr:rowOff>
        </xdr:to>
        <xdr:sp macro="" textlink="">
          <xdr:nvSpPr>
            <xdr:cNvPr id="110595" name="Drop Down 3" hidden="1">
              <a:extLst>
                <a:ext uri="{63B3BB69-23CF-44E3-9099-C40C66FF867C}">
                  <a14:compatExt spid="_x0000_s110595"/>
                </a:ext>
                <a:ext uri="{FF2B5EF4-FFF2-40B4-BE49-F238E27FC236}">
                  <a16:creationId xmlns:a16="http://schemas.microsoft.com/office/drawing/2014/main" id="{00000000-0008-0000-0600-000003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285750</xdr:colOff>
      <xdr:row>104</xdr:row>
      <xdr:rowOff>85725</xdr:rowOff>
    </xdr:from>
    <xdr:to>
      <xdr:col>10</xdr:col>
      <xdr:colOff>628650</xdr:colOff>
      <xdr:row>123</xdr:row>
      <xdr:rowOff>19050</xdr:rowOff>
    </xdr:to>
    <xdr:graphicFrame macro="">
      <xdr:nvGraphicFramePr>
        <xdr:cNvPr id="10" name="Chart 9" descr="Column Chart showing the number of enterprises in the selected area and industry compared to total enterprises">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457200</xdr:colOff>
      <xdr:row>44</xdr:row>
      <xdr:rowOff>123824</xdr:rowOff>
    </xdr:from>
    <xdr:to>
      <xdr:col>10</xdr:col>
      <xdr:colOff>800100</xdr:colOff>
      <xdr:row>64</xdr:row>
      <xdr:rowOff>124199</xdr:rowOff>
    </xdr:to>
    <xdr:graphicFrame macro="">
      <xdr:nvGraphicFramePr>
        <xdr:cNvPr id="11" name="Chart 10" descr="Column Chart showing the number of jobs in the selected area and industry compared to total jobs">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219075</xdr:colOff>
      <xdr:row>148</xdr:row>
      <xdr:rowOff>114300</xdr:rowOff>
    </xdr:from>
    <xdr:to>
      <xdr:col>10</xdr:col>
      <xdr:colOff>561975</xdr:colOff>
      <xdr:row>163</xdr:row>
      <xdr:rowOff>142875</xdr:rowOff>
    </xdr:to>
    <xdr:graphicFrame macro="">
      <xdr:nvGraphicFramePr>
        <xdr:cNvPr id="12" name="Chart 11" descr="Line chart showing the growth of the selected industry GVA in the selected area compared to total GVA growth">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457200</xdr:colOff>
          <xdr:row>146</xdr:row>
          <xdr:rowOff>542925</xdr:rowOff>
        </xdr:from>
        <xdr:to>
          <xdr:col>1</xdr:col>
          <xdr:colOff>85725</xdr:colOff>
          <xdr:row>147</xdr:row>
          <xdr:rowOff>0</xdr:rowOff>
        </xdr:to>
        <xdr:sp macro="" textlink="">
          <xdr:nvSpPr>
            <xdr:cNvPr id="110596" name="Drop Down 4" hidden="1">
              <a:extLst>
                <a:ext uri="{63B3BB69-23CF-44E3-9099-C40C66FF867C}">
                  <a14:compatExt spid="_x0000_s110596"/>
                </a:ext>
                <a:ext uri="{FF2B5EF4-FFF2-40B4-BE49-F238E27FC236}">
                  <a16:creationId xmlns:a16="http://schemas.microsoft.com/office/drawing/2014/main" id="{00000000-0008-0000-0600-000004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152400</xdr:colOff>
      <xdr:row>148</xdr:row>
      <xdr:rowOff>123825</xdr:rowOff>
    </xdr:from>
    <xdr:to>
      <xdr:col>1</xdr:col>
      <xdr:colOff>542925</xdr:colOff>
      <xdr:row>163</xdr:row>
      <xdr:rowOff>152400</xdr:rowOff>
    </xdr:to>
    <xdr:graphicFrame macro="">
      <xdr:nvGraphicFramePr>
        <xdr:cNvPr id="13" name="Chart 12" descr="Column chart showing a timeseries of the GVA generated in the selected area by the selected industry">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457200</xdr:colOff>
      <xdr:row>129</xdr:row>
      <xdr:rowOff>133350</xdr:rowOff>
    </xdr:from>
    <xdr:to>
      <xdr:col>10</xdr:col>
      <xdr:colOff>800100</xdr:colOff>
      <xdr:row>143</xdr:row>
      <xdr:rowOff>38100</xdr:rowOff>
    </xdr:to>
    <xdr:graphicFrame macro="">
      <xdr:nvGraphicFramePr>
        <xdr:cNvPr id="9" name="Chart 8" descr="Bar chart showing the 5 year percentage change in GVA by industry in the selected area">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2686050</xdr:colOff>
          <xdr:row>177</xdr:row>
          <xdr:rowOff>85725</xdr:rowOff>
        </xdr:from>
        <xdr:to>
          <xdr:col>1</xdr:col>
          <xdr:colOff>638175</xdr:colOff>
          <xdr:row>179</xdr:row>
          <xdr:rowOff>0</xdr:rowOff>
        </xdr:to>
        <xdr:sp macro="" textlink="">
          <xdr:nvSpPr>
            <xdr:cNvPr id="110597" name="Drop Down 5" descr="Dropdown box to select date: snapshot of online job adverts" hidden="1">
              <a:extLst>
                <a:ext uri="{63B3BB69-23CF-44E3-9099-C40C66FF867C}">
                  <a14:compatExt spid="_x0000_s110597"/>
                </a:ext>
                <a:ext uri="{FF2B5EF4-FFF2-40B4-BE49-F238E27FC236}">
                  <a16:creationId xmlns:a16="http://schemas.microsoft.com/office/drawing/2014/main" id="{00000000-0008-0000-0600-000005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177</xdr:row>
          <xdr:rowOff>76200</xdr:rowOff>
        </xdr:from>
        <xdr:to>
          <xdr:col>0</xdr:col>
          <xdr:colOff>2600325</xdr:colOff>
          <xdr:row>178</xdr:row>
          <xdr:rowOff>171450</xdr:rowOff>
        </xdr:to>
        <xdr:sp macro="" textlink="">
          <xdr:nvSpPr>
            <xdr:cNvPr id="110598" name="Drop Down 6" descr="Dropdown box to select district: snapshot of online job adverts" hidden="1">
              <a:extLst>
                <a:ext uri="{63B3BB69-23CF-44E3-9099-C40C66FF867C}">
                  <a14:compatExt spid="_x0000_s110598"/>
                </a:ext>
                <a:ext uri="{FF2B5EF4-FFF2-40B4-BE49-F238E27FC236}">
                  <a16:creationId xmlns:a16="http://schemas.microsoft.com/office/drawing/2014/main" id="{00000000-0008-0000-0600-000006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180</xdr:row>
      <xdr:rowOff>9526</xdr:rowOff>
    </xdr:from>
    <xdr:to>
      <xdr:col>4</xdr:col>
      <xdr:colOff>324909</xdr:colOff>
      <xdr:row>206</xdr:row>
      <xdr:rowOff>20111</xdr:rowOff>
    </xdr:to>
    <xdr:graphicFrame macro="">
      <xdr:nvGraphicFramePr>
        <xdr:cNvPr id="14" name="Chart 13" descr="Chart showing a snapshot of the number of online job adverts for the selected district and date by 25 industries">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534459</xdr:colOff>
      <xdr:row>180</xdr:row>
      <xdr:rowOff>0</xdr:rowOff>
    </xdr:from>
    <xdr:to>
      <xdr:col>12</xdr:col>
      <xdr:colOff>101601</xdr:colOff>
      <xdr:row>206</xdr:row>
      <xdr:rowOff>38100</xdr:rowOff>
    </xdr:to>
    <xdr:graphicFrame macro="">
      <xdr:nvGraphicFramePr>
        <xdr:cNvPr id="15" name="Chart 14" descr="Chart showing a snapshot of the number of online job advertisements for the selected district and selected industry since January 2020">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47625</xdr:colOff>
          <xdr:row>180</xdr:row>
          <xdr:rowOff>123825</xdr:rowOff>
        </xdr:from>
        <xdr:to>
          <xdr:col>10</xdr:col>
          <xdr:colOff>485775</xdr:colOff>
          <xdr:row>182</xdr:row>
          <xdr:rowOff>76200</xdr:rowOff>
        </xdr:to>
        <xdr:sp macro="" textlink="">
          <xdr:nvSpPr>
            <xdr:cNvPr id="110599" name="Drop Down 7" hidden="1">
              <a:extLst>
                <a:ext uri="{63B3BB69-23CF-44E3-9099-C40C66FF867C}">
                  <a14:compatExt spid="_x0000_s110599"/>
                </a:ext>
                <a:ext uri="{FF2B5EF4-FFF2-40B4-BE49-F238E27FC236}">
                  <a16:creationId xmlns:a16="http://schemas.microsoft.com/office/drawing/2014/main" id="{00000000-0008-0000-0600-000007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Skills</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7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7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0</xdr:col>
          <xdr:colOff>2962275</xdr:colOff>
          <xdr:row>2</xdr:row>
          <xdr:rowOff>0</xdr:rowOff>
        </xdr:to>
        <xdr:sp macro="" textlink="">
          <xdr:nvSpPr>
            <xdr:cNvPr id="112641" name="District selection dropdown" descr="Drop down box to select geographical area&#10;" hidden="1">
              <a:extLst>
                <a:ext uri="{63B3BB69-23CF-44E3-9099-C40C66FF867C}">
                  <a14:compatExt spid="_x0000_s112641"/>
                </a:ext>
                <a:ext uri="{FF2B5EF4-FFF2-40B4-BE49-F238E27FC236}">
                  <a16:creationId xmlns:a16="http://schemas.microsoft.com/office/drawing/2014/main" id="{00000000-0008-0000-0700-000001B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61912</xdr:colOff>
      <xdr:row>7</xdr:row>
      <xdr:rowOff>4762</xdr:rowOff>
    </xdr:from>
    <xdr:to>
      <xdr:col>7</xdr:col>
      <xdr:colOff>404812</xdr:colOff>
      <xdr:row>23</xdr:row>
      <xdr:rowOff>76200</xdr:rowOff>
    </xdr:to>
    <xdr:graphicFrame macro="">
      <xdr:nvGraphicFramePr>
        <xdr:cNvPr id="5" name="Chart 4" descr="Pie chart showing the proportion of people aged 16-64 in the selected area by qualification">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247650</xdr:colOff>
      <xdr:row>51</xdr:row>
      <xdr:rowOff>95250</xdr:rowOff>
    </xdr:from>
    <xdr:to>
      <xdr:col>3</xdr:col>
      <xdr:colOff>10464</xdr:colOff>
      <xdr:row>66</xdr:row>
      <xdr:rowOff>123825</xdr:rowOff>
    </xdr:to>
    <xdr:graphicFrame macro="">
      <xdr:nvGraphicFramePr>
        <xdr:cNvPr id="6" name="Chart 5" descr="Bar chart showing the number of apprenticeship starts in the selected area">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714374</xdr:colOff>
      <xdr:row>51</xdr:row>
      <xdr:rowOff>95250</xdr:rowOff>
    </xdr:from>
    <xdr:to>
      <xdr:col>9</xdr:col>
      <xdr:colOff>621974</xdr:colOff>
      <xdr:row>66</xdr:row>
      <xdr:rowOff>123825</xdr:rowOff>
    </xdr:to>
    <xdr:graphicFrame macro="">
      <xdr:nvGraphicFramePr>
        <xdr:cNvPr id="7" name="Chart 6" descr="Bar chart showing the number of apprenticeship starts per 10,000 population in the selected area compared to Kent">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676274</xdr:colOff>
      <xdr:row>73</xdr:row>
      <xdr:rowOff>133350</xdr:rowOff>
    </xdr:from>
    <xdr:to>
      <xdr:col>9</xdr:col>
      <xdr:colOff>583874</xdr:colOff>
      <xdr:row>88</xdr:row>
      <xdr:rowOff>161925</xdr:rowOff>
    </xdr:to>
    <xdr:graphicFrame macro="">
      <xdr:nvGraphicFramePr>
        <xdr:cNvPr id="8" name="Chart 7" descr="Bar chart showing the number of apprenticeship achievements per 10,000 population in the selected area compared to Kent">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200024</xdr:colOff>
      <xdr:row>73</xdr:row>
      <xdr:rowOff>123825</xdr:rowOff>
    </xdr:from>
    <xdr:to>
      <xdr:col>2</xdr:col>
      <xdr:colOff>847724</xdr:colOff>
      <xdr:row>88</xdr:row>
      <xdr:rowOff>152400</xdr:rowOff>
    </xdr:to>
    <xdr:graphicFrame macro="">
      <xdr:nvGraphicFramePr>
        <xdr:cNvPr id="9" name="Chart 8" descr="Bar chart showing the number of apprenticeship achievements in the selected area">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476250</xdr:colOff>
      <xdr:row>95</xdr:row>
      <xdr:rowOff>76200</xdr:rowOff>
    </xdr:from>
    <xdr:to>
      <xdr:col>12</xdr:col>
      <xdr:colOff>438150</xdr:colOff>
      <xdr:row>111</xdr:row>
      <xdr:rowOff>104775</xdr:rowOff>
    </xdr:to>
    <xdr:graphicFrame macro="">
      <xdr:nvGraphicFramePr>
        <xdr:cNvPr id="10" name="Chart 9" descr="Bar chart showing the proportion of the cohort aged 16-18 in sustained education, apprenticeship or employment in the selected area">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118</xdr:row>
      <xdr:rowOff>0</xdr:rowOff>
    </xdr:from>
    <xdr:to>
      <xdr:col>10</xdr:col>
      <xdr:colOff>762000</xdr:colOff>
      <xdr:row>141</xdr:row>
      <xdr:rowOff>114300</xdr:rowOff>
    </xdr:to>
    <xdr:graphicFrame macro="">
      <xdr:nvGraphicFramePr>
        <xdr:cNvPr id="11" name="Chart 10" descr="Bar chart showing the proportion of people in employment who match the average qualification for their occupation, those who are more qualified than the average and those that are less qualified in Kent districts">
          <a:extLst>
            <a:ext uri="{FF2B5EF4-FFF2-40B4-BE49-F238E27FC236}">
              <a16:creationId xmlns:a16="http://schemas.microsoft.com/office/drawing/2014/main" id="{2FA3A45D-D3C9-40BC-A1EB-91D51F25A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146</xdr:row>
      <xdr:rowOff>0</xdr:rowOff>
    </xdr:from>
    <xdr:to>
      <xdr:col>10</xdr:col>
      <xdr:colOff>762000</xdr:colOff>
      <xdr:row>164</xdr:row>
      <xdr:rowOff>47625</xdr:rowOff>
    </xdr:to>
    <xdr:graphicFrame macro="">
      <xdr:nvGraphicFramePr>
        <xdr:cNvPr id="12" name="Chart 11" descr="Bar chart showing the proportion of people in employment who match the average qualification for their occupation, those who are more qualified than the average and those that are less qualified, by occupation group in the selected area">
          <a:extLst>
            <a:ext uri="{FF2B5EF4-FFF2-40B4-BE49-F238E27FC236}">
              <a16:creationId xmlns:a16="http://schemas.microsoft.com/office/drawing/2014/main" id="{A3A19B7B-6755-4C05-9610-FE9843136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0.03002</cdr:x>
      <cdr:y>0.13355</cdr:y>
    </cdr:from>
    <cdr:to>
      <cdr:x>0.98152</cdr:x>
      <cdr:y>0.23779</cdr:y>
    </cdr:to>
    <cdr:sp macro="" textlink="Destinations!$A$4">
      <cdr:nvSpPr>
        <cdr:cNvPr id="2" name="TextBox 1">
          <a:extLst xmlns:a="http://schemas.openxmlformats.org/drawingml/2006/main">
            <a:ext uri="{FF2B5EF4-FFF2-40B4-BE49-F238E27FC236}">
              <a16:creationId xmlns:a16="http://schemas.microsoft.com/office/drawing/2014/main" id="{A840DECE-1300-380D-3DE4-F2AC37926F2B}"/>
            </a:ext>
          </a:extLst>
        </cdr:cNvPr>
        <cdr:cNvSpPr txBox="1"/>
      </cdr:nvSpPr>
      <cdr:spPr>
        <a:xfrm xmlns:a="http://schemas.openxmlformats.org/drawingml/2006/main">
          <a:off x="123825" y="390525"/>
          <a:ext cx="3924300"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371334D4-1339-4074-BEB6-BEBD85B23D7C}" type="TxLink">
            <a:rPr lang="en-US" sz="1100" b="0" i="0" u="none" strike="noStrike">
              <a:solidFill>
                <a:schemeClr val="tx1">
                  <a:lumMod val="65000"/>
                  <a:lumOff val="35000"/>
                </a:schemeClr>
              </a:solidFill>
              <a:latin typeface="+mn-lt"/>
              <a:cs typeface="Arial"/>
            </a:rPr>
            <a:pPr algn="ctr"/>
            <a:t>Ashford</a:t>
          </a:fld>
          <a:endParaRPr lang="en-GB" sz="1100">
            <a:solidFill>
              <a:schemeClr val="tx1">
                <a:lumMod val="65000"/>
                <a:lumOff val="35000"/>
              </a:schemeClr>
            </a:solidFill>
            <a:latin typeface="+mn-lt"/>
          </a:endParaRP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1</xdr:col>
      <xdr:colOff>1724025</xdr:colOff>
      <xdr:row>264</xdr:row>
      <xdr:rowOff>142875</xdr:rowOff>
    </xdr:from>
    <xdr:to>
      <xdr:col>1</xdr:col>
      <xdr:colOff>2885930</xdr:colOff>
      <xdr:row>268</xdr:row>
      <xdr:rowOff>171356</xdr:rowOff>
    </xdr:to>
    <xdr:pic>
      <xdr:nvPicPr>
        <xdr:cNvPr id="5" name="Picture 4">
          <a:extLst>
            <a:ext uri="{FF2B5EF4-FFF2-40B4-BE49-F238E27FC236}">
              <a16:creationId xmlns:a16="http://schemas.microsoft.com/office/drawing/2014/main" id="{00000000-0008-0000-08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6450" y="43748325"/>
          <a:ext cx="1161905" cy="752381"/>
        </a:xfrm>
        <a:prstGeom prst="rect">
          <a:avLst/>
        </a:prstGeom>
      </xdr:spPr>
    </xdr:pic>
    <xdr:clientData/>
  </xdr:twoCellAnchor>
  <xdr:twoCellAnchor editAs="oneCell">
    <xdr:from>
      <xdr:col>9</xdr:col>
      <xdr:colOff>32837</xdr:colOff>
      <xdr:row>1</xdr:row>
      <xdr:rowOff>19050</xdr:rowOff>
    </xdr:from>
    <xdr:to>
      <xdr:col>9</xdr:col>
      <xdr:colOff>544075</xdr:colOff>
      <xdr:row>1</xdr:row>
      <xdr:rowOff>350098</xdr:rowOff>
    </xdr:to>
    <xdr:pic>
      <xdr:nvPicPr>
        <xdr:cNvPr id="7" name="Picture 6">
          <a:extLst>
            <a:ext uri="{FF2B5EF4-FFF2-40B4-BE49-F238E27FC236}">
              <a16:creationId xmlns:a16="http://schemas.microsoft.com/office/drawing/2014/main" id="{00000000-0008-0000-08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91037" y="200025"/>
          <a:ext cx="511238" cy="331048"/>
        </a:xfrm>
        <a:prstGeom prst="rect">
          <a:avLst/>
        </a:prstGeom>
      </xdr:spPr>
    </xdr:pic>
    <xdr:clientData/>
  </xdr:twoCellAnchor>
  <xdr:twoCellAnchor editAs="oneCell">
    <xdr:from>
      <xdr:col>7</xdr:col>
      <xdr:colOff>447676</xdr:colOff>
      <xdr:row>1</xdr:row>
      <xdr:rowOff>47625</xdr:rowOff>
    </xdr:from>
    <xdr:to>
      <xdr:col>8</xdr:col>
      <xdr:colOff>641116</xdr:colOff>
      <xdr:row>1</xdr:row>
      <xdr:rowOff>335625</xdr:rowOff>
    </xdr:to>
    <xdr:pic>
      <xdr:nvPicPr>
        <xdr:cNvPr id="8" name="Picture 7">
          <a:extLst>
            <a:ext uri="{FF2B5EF4-FFF2-40B4-BE49-F238E27FC236}">
              <a16:creationId xmlns:a16="http://schemas.microsoft.com/office/drawing/2014/main" id="{00000000-0008-0000-08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401" y="228600"/>
          <a:ext cx="879240" cy="288000"/>
        </a:xfrm>
        <a:prstGeom prst="rect">
          <a:avLst/>
        </a:prstGeom>
      </xdr:spPr>
    </xdr:pic>
    <xdr:clientData/>
  </xdr:twoCellAnchor>
  <xdr:twoCellAnchor editAs="oneCell">
    <xdr:from>
      <xdr:col>0</xdr:col>
      <xdr:colOff>352424</xdr:colOff>
      <xdr:row>265</xdr:row>
      <xdr:rowOff>95250</xdr:rowOff>
    </xdr:from>
    <xdr:to>
      <xdr:col>1</xdr:col>
      <xdr:colOff>1538670</xdr:colOff>
      <xdr:row>268</xdr:row>
      <xdr:rowOff>56325</xdr:rowOff>
    </xdr:to>
    <xdr:pic>
      <xdr:nvPicPr>
        <xdr:cNvPr id="9" name="Picture 8">
          <a:extLst>
            <a:ext uri="{FF2B5EF4-FFF2-40B4-BE49-F238E27FC236}">
              <a16:creationId xmlns:a16="http://schemas.microsoft.com/office/drawing/2014/main" id="{00000000-0008-0000-08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4" y="43881675"/>
          <a:ext cx="1538671" cy="504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142875</xdr:colOff>
          <xdr:row>29</xdr:row>
          <xdr:rowOff>47625</xdr:rowOff>
        </xdr:from>
        <xdr:to>
          <xdr:col>2</xdr:col>
          <xdr:colOff>685800</xdr:colOff>
          <xdr:row>29</xdr:row>
          <xdr:rowOff>352425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C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47625</xdr:rowOff>
        </xdr:from>
        <xdr:to>
          <xdr:col>3</xdr:col>
          <xdr:colOff>685800</xdr:colOff>
          <xdr:row>29</xdr:row>
          <xdr:rowOff>352425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C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29</xdr:row>
          <xdr:rowOff>47625</xdr:rowOff>
        </xdr:from>
        <xdr:to>
          <xdr:col>4</xdr:col>
          <xdr:colOff>685800</xdr:colOff>
          <xdr:row>29</xdr:row>
          <xdr:rowOff>352425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C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47625</xdr:rowOff>
        </xdr:from>
        <xdr:to>
          <xdr:col>5</xdr:col>
          <xdr:colOff>685800</xdr:colOff>
          <xdr:row>29</xdr:row>
          <xdr:rowOff>352425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C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29</xdr:row>
          <xdr:rowOff>47625</xdr:rowOff>
        </xdr:from>
        <xdr:to>
          <xdr:col>7</xdr:col>
          <xdr:colOff>0</xdr:colOff>
          <xdr:row>29</xdr:row>
          <xdr:rowOff>352425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C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29</xdr:row>
          <xdr:rowOff>47625</xdr:rowOff>
        </xdr:from>
        <xdr:to>
          <xdr:col>8</xdr:col>
          <xdr:colOff>0</xdr:colOff>
          <xdr:row>29</xdr:row>
          <xdr:rowOff>352425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C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29</xdr:row>
          <xdr:rowOff>47625</xdr:rowOff>
        </xdr:from>
        <xdr:to>
          <xdr:col>9</xdr:col>
          <xdr:colOff>0</xdr:colOff>
          <xdr:row>29</xdr:row>
          <xdr:rowOff>352425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C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47625</xdr:rowOff>
        </xdr:from>
        <xdr:to>
          <xdr:col>10</xdr:col>
          <xdr:colOff>0</xdr:colOff>
          <xdr:row>29</xdr:row>
          <xdr:rowOff>352425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C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47625</xdr:rowOff>
        </xdr:from>
        <xdr:to>
          <xdr:col>11</xdr:col>
          <xdr:colOff>0</xdr:colOff>
          <xdr:row>29</xdr:row>
          <xdr:rowOff>352425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C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xdr:row>
          <xdr:rowOff>47625</xdr:rowOff>
        </xdr:from>
        <xdr:to>
          <xdr:col>12</xdr:col>
          <xdr:colOff>0</xdr:colOff>
          <xdr:row>29</xdr:row>
          <xdr:rowOff>352425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C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29</xdr:row>
          <xdr:rowOff>47625</xdr:rowOff>
        </xdr:from>
        <xdr:to>
          <xdr:col>13</xdr:col>
          <xdr:colOff>0</xdr:colOff>
          <xdr:row>29</xdr:row>
          <xdr:rowOff>352425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C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29</xdr:row>
          <xdr:rowOff>47625</xdr:rowOff>
        </xdr:from>
        <xdr:to>
          <xdr:col>14</xdr:col>
          <xdr:colOff>0</xdr:colOff>
          <xdr:row>29</xdr:row>
          <xdr:rowOff>352425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C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47625</xdr:rowOff>
        </xdr:from>
        <xdr:to>
          <xdr:col>15</xdr:col>
          <xdr:colOff>0</xdr:colOff>
          <xdr:row>29</xdr:row>
          <xdr:rowOff>352425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C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xdr:row>
          <xdr:rowOff>47625</xdr:rowOff>
        </xdr:from>
        <xdr:to>
          <xdr:col>16</xdr:col>
          <xdr:colOff>0</xdr:colOff>
          <xdr:row>29</xdr:row>
          <xdr:rowOff>352425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C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47625</xdr:rowOff>
        </xdr:from>
        <xdr:to>
          <xdr:col>17</xdr:col>
          <xdr:colOff>0</xdr:colOff>
          <xdr:row>29</xdr:row>
          <xdr:rowOff>352425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C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29</xdr:row>
          <xdr:rowOff>47625</xdr:rowOff>
        </xdr:from>
        <xdr:to>
          <xdr:col>18</xdr:col>
          <xdr:colOff>0</xdr:colOff>
          <xdr:row>29</xdr:row>
          <xdr:rowOff>352425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C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xdr:row>
          <xdr:rowOff>47625</xdr:rowOff>
        </xdr:from>
        <xdr:to>
          <xdr:col>19</xdr:col>
          <xdr:colOff>0</xdr:colOff>
          <xdr:row>29</xdr:row>
          <xdr:rowOff>352425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C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29</xdr:row>
          <xdr:rowOff>47625</xdr:rowOff>
        </xdr:from>
        <xdr:to>
          <xdr:col>20</xdr:col>
          <xdr:colOff>0</xdr:colOff>
          <xdr:row>29</xdr:row>
          <xdr:rowOff>352425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C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0.13741</cdr:x>
      <cdr:y>0.0099</cdr:y>
    </cdr:from>
    <cdr:to>
      <cdr:x>0.84824</cdr:x>
      <cdr:y>0.08115</cdr:y>
    </cdr:to>
    <cdr:sp macro="" textlink="">
      <cdr:nvSpPr>
        <cdr:cNvPr id="2" name="TextBox 1">
          <a:extLst xmlns:a="http://schemas.openxmlformats.org/drawingml/2006/main">
            <a:ext uri="{FF2B5EF4-FFF2-40B4-BE49-F238E27FC236}">
              <a16:creationId xmlns:a16="http://schemas.microsoft.com/office/drawing/2014/main" id="{F6FAB47C-0C81-4980-97AA-85C9D021C9C1}"/>
            </a:ext>
          </a:extLst>
        </cdr:cNvPr>
        <cdr:cNvSpPr txBox="1"/>
      </cdr:nvSpPr>
      <cdr:spPr>
        <a:xfrm xmlns:a="http://schemas.openxmlformats.org/drawingml/2006/main">
          <a:off x="629734" y="34426"/>
          <a:ext cx="32575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b="1">
              <a:solidFill>
                <a:schemeClr val="tx1">
                  <a:lumMod val="65000"/>
                  <a:lumOff val="35000"/>
                </a:schemeClr>
              </a:solidFill>
            </a:rPr>
            <a:t>Shape of the local economy</a:t>
          </a:r>
        </a:p>
      </cdr:txBody>
    </cdr:sp>
  </cdr:relSizeAnchor>
</c:userShapes>
</file>

<file path=xl/drawings/drawing30.xml><?xml version="1.0" encoding="utf-8"?>
<xdr:wsDr xmlns:xdr="http://schemas.openxmlformats.org/drawingml/2006/spreadsheetDrawing" xmlns:a="http://schemas.openxmlformats.org/drawingml/2006/main">
  <xdr:twoCellAnchor>
    <xdr:from>
      <xdr:col>17</xdr:col>
      <xdr:colOff>152400</xdr:colOff>
      <xdr:row>264</xdr:row>
      <xdr:rowOff>38100</xdr:rowOff>
    </xdr:from>
    <xdr:to>
      <xdr:col>24</xdr:col>
      <xdr:colOff>469766</xdr:colOff>
      <xdr:row>277</xdr:row>
      <xdr:rowOff>123825</xdr:rowOff>
    </xdr:to>
    <xdr:graphicFrame macro="">
      <xdr:nvGraphicFramePr>
        <xdr:cNvPr id="8" name="Chart 7" descr="Chart showing the modelled staff status at each wave of the Business Impact of Coronavirus Survey">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204787</xdr:colOff>
      <xdr:row>34</xdr:row>
      <xdr:rowOff>114300</xdr:rowOff>
    </xdr:from>
    <xdr:to>
      <xdr:col>15</xdr:col>
      <xdr:colOff>661987</xdr:colOff>
      <xdr:row>49</xdr:row>
      <xdr:rowOff>133350</xdr:rowOff>
    </xdr:to>
    <xdr:graphicFrame macro="">
      <xdr:nvGraphicFramePr>
        <xdr:cNvPr id="4" name="Chart 3">
          <a:extLst>
            <a:ext uri="{FF2B5EF4-FFF2-40B4-BE49-F238E27FC236}">
              <a16:creationId xmlns:a16="http://schemas.microsoft.com/office/drawing/2014/main" id="{78EDC7C7-288F-FB67-30FC-9A6942A55B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0.14823</cdr:x>
      <cdr:y>0.088</cdr:y>
    </cdr:from>
    <cdr:to>
      <cdr:x>0.84379</cdr:x>
      <cdr:y>0.19537</cdr:y>
    </cdr:to>
    <cdr:sp macro="" textlink="'UC claimants'!$A$6">
      <cdr:nvSpPr>
        <cdr:cNvPr id="2" name="TextBox 1">
          <a:extLst xmlns:a="http://schemas.openxmlformats.org/drawingml/2006/main">
            <a:ext uri="{FF2B5EF4-FFF2-40B4-BE49-F238E27FC236}">
              <a16:creationId xmlns:a16="http://schemas.microsoft.com/office/drawing/2014/main" id="{840963C8-EA92-402E-908A-C0DE24FA481D}"/>
            </a:ext>
          </a:extLst>
        </cdr:cNvPr>
        <cdr:cNvSpPr txBox="1"/>
      </cdr:nvSpPr>
      <cdr:spPr>
        <a:xfrm xmlns:a="http://schemas.openxmlformats.org/drawingml/2006/main">
          <a:off x="488289" y="150163"/>
          <a:ext cx="2291264" cy="1832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ABC3C90B-33DF-4D96-8C1C-3127EF4A2E05}" type="TxLink">
            <a:rPr lang="en-US" sz="900" b="0" i="0" u="none" strike="noStrike">
              <a:solidFill>
                <a:schemeClr val="tx1">
                  <a:lumMod val="65000"/>
                  <a:lumOff val="35000"/>
                </a:schemeClr>
              </a:solidFill>
              <a:latin typeface="Arial"/>
              <a:cs typeface="Arial"/>
            </a:rPr>
            <a:pPr algn="ctr"/>
            <a:t>Ashford</a:t>
          </a:fld>
          <a:endParaRPr lang="en-GB" sz="900">
            <a:solidFill>
              <a:schemeClr val="tx1">
                <a:lumMod val="65000"/>
                <a:lumOff val="35000"/>
              </a:schemeClr>
            </a:solidFill>
          </a:endParaRPr>
        </a:p>
      </cdr:txBody>
    </cdr:sp>
  </cdr:relSizeAnchor>
</c:userShapes>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228600</xdr:colOff>
          <xdr:row>5</xdr:row>
          <xdr:rowOff>76200</xdr:rowOff>
        </xdr:from>
        <xdr:to>
          <xdr:col>3</xdr:col>
          <xdr:colOff>533400</xdr:colOff>
          <xdr:row>5</xdr:row>
          <xdr:rowOff>295275</xdr:rowOff>
        </xdr:to>
        <xdr:sp macro="" textlink="">
          <xdr:nvSpPr>
            <xdr:cNvPr id="9221" name="Check Box 5" descr="Check box to select Agriculture, forestry &amp; fishing" hidden="1">
              <a:extLst>
                <a:ext uri="{63B3BB69-23CF-44E3-9099-C40C66FF867C}">
                  <a14:compatExt spid="_x0000_s9221"/>
                </a:ext>
                <a:ext uri="{FF2B5EF4-FFF2-40B4-BE49-F238E27FC236}">
                  <a16:creationId xmlns:a16="http://schemas.microsoft.com/office/drawing/2014/main" id="{00000000-0008-0000-02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6</xdr:row>
          <xdr:rowOff>76200</xdr:rowOff>
        </xdr:from>
        <xdr:to>
          <xdr:col>3</xdr:col>
          <xdr:colOff>533400</xdr:colOff>
          <xdr:row>6</xdr:row>
          <xdr:rowOff>295275</xdr:rowOff>
        </xdr:to>
        <xdr:sp macro="" textlink="">
          <xdr:nvSpPr>
            <xdr:cNvPr id="9222" name="Check Box 6" descr="Checkbox to select mining, quarrying &amp; utilities&#10;" hidden="1">
              <a:extLst>
                <a:ext uri="{63B3BB69-23CF-44E3-9099-C40C66FF867C}">
                  <a14:compatExt spid="_x0000_s9222"/>
                </a:ext>
                <a:ext uri="{FF2B5EF4-FFF2-40B4-BE49-F238E27FC236}">
                  <a16:creationId xmlns:a16="http://schemas.microsoft.com/office/drawing/2014/main" id="{00000000-0008-0000-02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7</xdr:row>
          <xdr:rowOff>76200</xdr:rowOff>
        </xdr:from>
        <xdr:to>
          <xdr:col>3</xdr:col>
          <xdr:colOff>533400</xdr:colOff>
          <xdr:row>7</xdr:row>
          <xdr:rowOff>295275</xdr:rowOff>
        </xdr:to>
        <xdr:sp macro="" textlink="">
          <xdr:nvSpPr>
            <xdr:cNvPr id="9223" name="Check Box 7" descr="Checkbox to select manufacturing"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8</xdr:row>
          <xdr:rowOff>76200</xdr:rowOff>
        </xdr:from>
        <xdr:to>
          <xdr:col>3</xdr:col>
          <xdr:colOff>533400</xdr:colOff>
          <xdr:row>8</xdr:row>
          <xdr:rowOff>295275</xdr:rowOff>
        </xdr:to>
        <xdr:sp macro="" textlink="">
          <xdr:nvSpPr>
            <xdr:cNvPr id="9224" name="Check Box 8" descr="Checkbox to select construction"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9</xdr:row>
          <xdr:rowOff>76200</xdr:rowOff>
        </xdr:from>
        <xdr:to>
          <xdr:col>3</xdr:col>
          <xdr:colOff>533400</xdr:colOff>
          <xdr:row>9</xdr:row>
          <xdr:rowOff>295275</xdr:rowOff>
        </xdr:to>
        <xdr:sp macro="" textlink="">
          <xdr:nvSpPr>
            <xdr:cNvPr id="9225" name="Check Box 9" descr="Checkbox to select motor trades"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10</xdr:row>
          <xdr:rowOff>76200</xdr:rowOff>
        </xdr:from>
        <xdr:to>
          <xdr:col>3</xdr:col>
          <xdr:colOff>533400</xdr:colOff>
          <xdr:row>10</xdr:row>
          <xdr:rowOff>295275</xdr:rowOff>
        </xdr:to>
        <xdr:sp macro="" textlink="">
          <xdr:nvSpPr>
            <xdr:cNvPr id="9226" name="Check Box 10" descr="Checkbox to select wholesale"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5</xdr:row>
          <xdr:rowOff>76200</xdr:rowOff>
        </xdr:from>
        <xdr:to>
          <xdr:col>7</xdr:col>
          <xdr:colOff>533400</xdr:colOff>
          <xdr:row>5</xdr:row>
          <xdr:rowOff>295275</xdr:rowOff>
        </xdr:to>
        <xdr:sp macro="" textlink="">
          <xdr:nvSpPr>
            <xdr:cNvPr id="9227" name="Check Box 11" descr="Checkbox to select retail" hidden="1">
              <a:extLst>
                <a:ext uri="{63B3BB69-23CF-44E3-9099-C40C66FF867C}">
                  <a14:compatExt spid="_x0000_s9227"/>
                </a:ext>
                <a:ext uri="{FF2B5EF4-FFF2-40B4-BE49-F238E27FC236}">
                  <a16:creationId xmlns:a16="http://schemas.microsoft.com/office/drawing/2014/main" id="{00000000-0008-0000-02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6</xdr:row>
          <xdr:rowOff>76200</xdr:rowOff>
        </xdr:from>
        <xdr:to>
          <xdr:col>7</xdr:col>
          <xdr:colOff>533400</xdr:colOff>
          <xdr:row>6</xdr:row>
          <xdr:rowOff>295275</xdr:rowOff>
        </xdr:to>
        <xdr:sp macro="" textlink="">
          <xdr:nvSpPr>
            <xdr:cNvPr id="9228" name="Check Box 12" descr="Checkbox to select transport &amp; storage" hidden="1">
              <a:extLst>
                <a:ext uri="{63B3BB69-23CF-44E3-9099-C40C66FF867C}">
                  <a14:compatExt spid="_x0000_s9228"/>
                </a:ext>
                <a:ext uri="{FF2B5EF4-FFF2-40B4-BE49-F238E27FC236}">
                  <a16:creationId xmlns:a16="http://schemas.microsoft.com/office/drawing/2014/main" id="{00000000-0008-0000-02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7</xdr:row>
          <xdr:rowOff>76200</xdr:rowOff>
        </xdr:from>
        <xdr:to>
          <xdr:col>7</xdr:col>
          <xdr:colOff>533400</xdr:colOff>
          <xdr:row>7</xdr:row>
          <xdr:rowOff>295275</xdr:rowOff>
        </xdr:to>
        <xdr:sp macro="" textlink="">
          <xdr:nvSpPr>
            <xdr:cNvPr id="9229" name="Check Box 13" descr="Checkbox to select accommodation and food services" hidden="1">
              <a:extLst>
                <a:ext uri="{63B3BB69-23CF-44E3-9099-C40C66FF867C}">
                  <a14:compatExt spid="_x0000_s9229"/>
                </a:ext>
                <a:ext uri="{FF2B5EF4-FFF2-40B4-BE49-F238E27FC236}">
                  <a16:creationId xmlns:a16="http://schemas.microsoft.com/office/drawing/2014/main" id="{00000000-0008-0000-02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8</xdr:row>
          <xdr:rowOff>76200</xdr:rowOff>
        </xdr:from>
        <xdr:to>
          <xdr:col>7</xdr:col>
          <xdr:colOff>533400</xdr:colOff>
          <xdr:row>8</xdr:row>
          <xdr:rowOff>295275</xdr:rowOff>
        </xdr:to>
        <xdr:sp macro="" textlink="">
          <xdr:nvSpPr>
            <xdr:cNvPr id="9230" name="Check Box 14" descr="Checkbox to select information &amp; communication" hidden="1">
              <a:extLst>
                <a:ext uri="{63B3BB69-23CF-44E3-9099-C40C66FF867C}">
                  <a14:compatExt spid="_x0000_s9230"/>
                </a:ext>
                <a:ext uri="{FF2B5EF4-FFF2-40B4-BE49-F238E27FC236}">
                  <a16:creationId xmlns:a16="http://schemas.microsoft.com/office/drawing/2014/main" id="{00000000-0008-0000-02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9</xdr:row>
          <xdr:rowOff>76200</xdr:rowOff>
        </xdr:from>
        <xdr:to>
          <xdr:col>7</xdr:col>
          <xdr:colOff>533400</xdr:colOff>
          <xdr:row>9</xdr:row>
          <xdr:rowOff>295275</xdr:rowOff>
        </xdr:to>
        <xdr:sp macro="" textlink="">
          <xdr:nvSpPr>
            <xdr:cNvPr id="9231" name="Check Box 15" descr="Checkbox to select financial &amp; insurance" hidden="1">
              <a:extLst>
                <a:ext uri="{63B3BB69-23CF-44E3-9099-C40C66FF867C}">
                  <a14:compatExt spid="_x0000_s9231"/>
                </a:ext>
                <a:ext uri="{FF2B5EF4-FFF2-40B4-BE49-F238E27FC236}">
                  <a16:creationId xmlns:a16="http://schemas.microsoft.com/office/drawing/2014/main" id="{00000000-0008-0000-02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10</xdr:row>
          <xdr:rowOff>76200</xdr:rowOff>
        </xdr:from>
        <xdr:to>
          <xdr:col>7</xdr:col>
          <xdr:colOff>533400</xdr:colOff>
          <xdr:row>10</xdr:row>
          <xdr:rowOff>295275</xdr:rowOff>
        </xdr:to>
        <xdr:sp macro="" textlink="">
          <xdr:nvSpPr>
            <xdr:cNvPr id="9232" name="Check Box 16" descr="Checkbox to select property" hidden="1">
              <a:extLst>
                <a:ext uri="{63B3BB69-23CF-44E3-9099-C40C66FF867C}">
                  <a14:compatExt spid="_x0000_s9232"/>
                </a:ext>
                <a:ext uri="{FF2B5EF4-FFF2-40B4-BE49-F238E27FC236}">
                  <a16:creationId xmlns:a16="http://schemas.microsoft.com/office/drawing/2014/main" id="{00000000-0008-0000-02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xdr:row>
          <xdr:rowOff>76200</xdr:rowOff>
        </xdr:from>
        <xdr:to>
          <xdr:col>11</xdr:col>
          <xdr:colOff>533400</xdr:colOff>
          <xdr:row>5</xdr:row>
          <xdr:rowOff>295275</xdr:rowOff>
        </xdr:to>
        <xdr:sp macro="" textlink="">
          <xdr:nvSpPr>
            <xdr:cNvPr id="9233" name="Check Box 17" descr="checkbox to select professional, scientific &amp; technical" hidden="1">
              <a:extLst>
                <a:ext uri="{63B3BB69-23CF-44E3-9099-C40C66FF867C}">
                  <a14:compatExt spid="_x0000_s9233"/>
                </a:ext>
                <a:ext uri="{FF2B5EF4-FFF2-40B4-BE49-F238E27FC236}">
                  <a16:creationId xmlns:a16="http://schemas.microsoft.com/office/drawing/2014/main" id="{00000000-0008-0000-02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xdr:row>
          <xdr:rowOff>76200</xdr:rowOff>
        </xdr:from>
        <xdr:to>
          <xdr:col>11</xdr:col>
          <xdr:colOff>533400</xdr:colOff>
          <xdr:row>6</xdr:row>
          <xdr:rowOff>295275</xdr:rowOff>
        </xdr:to>
        <xdr:sp macro="" textlink="">
          <xdr:nvSpPr>
            <xdr:cNvPr id="9234" name="Check Box 18" descr="Checkbox to select business administration &amp; support services" hidden="1">
              <a:extLst>
                <a:ext uri="{63B3BB69-23CF-44E3-9099-C40C66FF867C}">
                  <a14:compatExt spid="_x0000_s9234"/>
                </a:ext>
                <a:ext uri="{FF2B5EF4-FFF2-40B4-BE49-F238E27FC236}">
                  <a16:creationId xmlns:a16="http://schemas.microsoft.com/office/drawing/2014/main" id="{00000000-0008-0000-02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xdr:row>
          <xdr:rowOff>76200</xdr:rowOff>
        </xdr:from>
        <xdr:to>
          <xdr:col>11</xdr:col>
          <xdr:colOff>533400</xdr:colOff>
          <xdr:row>7</xdr:row>
          <xdr:rowOff>295275</xdr:rowOff>
        </xdr:to>
        <xdr:sp macro="" textlink="">
          <xdr:nvSpPr>
            <xdr:cNvPr id="9235" name="Check Box 19" descr="Checkbox to select public administration &amp; defence" hidden="1">
              <a:extLst>
                <a:ext uri="{63B3BB69-23CF-44E3-9099-C40C66FF867C}">
                  <a14:compatExt spid="_x0000_s9235"/>
                </a:ext>
                <a:ext uri="{FF2B5EF4-FFF2-40B4-BE49-F238E27FC236}">
                  <a16:creationId xmlns:a16="http://schemas.microsoft.com/office/drawing/2014/main" id="{00000000-0008-0000-02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8</xdr:row>
          <xdr:rowOff>76200</xdr:rowOff>
        </xdr:from>
        <xdr:to>
          <xdr:col>11</xdr:col>
          <xdr:colOff>533400</xdr:colOff>
          <xdr:row>8</xdr:row>
          <xdr:rowOff>295275</xdr:rowOff>
        </xdr:to>
        <xdr:sp macro="" textlink="">
          <xdr:nvSpPr>
            <xdr:cNvPr id="9236" name="Check Box 20" descr="Checkbox to select education" hidden="1">
              <a:extLst>
                <a:ext uri="{63B3BB69-23CF-44E3-9099-C40C66FF867C}">
                  <a14:compatExt spid="_x0000_s9236"/>
                </a:ext>
                <a:ext uri="{FF2B5EF4-FFF2-40B4-BE49-F238E27FC236}">
                  <a16:creationId xmlns:a16="http://schemas.microsoft.com/office/drawing/2014/main" id="{00000000-0008-0000-02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9</xdr:row>
          <xdr:rowOff>76200</xdr:rowOff>
        </xdr:from>
        <xdr:to>
          <xdr:col>11</xdr:col>
          <xdr:colOff>533400</xdr:colOff>
          <xdr:row>9</xdr:row>
          <xdr:rowOff>295275</xdr:rowOff>
        </xdr:to>
        <xdr:sp macro="" textlink="">
          <xdr:nvSpPr>
            <xdr:cNvPr id="9237" name="Check Box 21" descr="Checkbox to select healt"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10</xdr:row>
          <xdr:rowOff>76200</xdr:rowOff>
        </xdr:from>
        <xdr:to>
          <xdr:col>11</xdr:col>
          <xdr:colOff>533400</xdr:colOff>
          <xdr:row>10</xdr:row>
          <xdr:rowOff>295275</xdr:rowOff>
        </xdr:to>
        <xdr:sp macro="" textlink="">
          <xdr:nvSpPr>
            <xdr:cNvPr id="9238" name="Check Box 22" descr="Checkbox to select arts, entertainment, recreation &amp; other services"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232833</xdr:colOff>
      <xdr:row>2</xdr:row>
      <xdr:rowOff>47624</xdr:rowOff>
    </xdr:from>
    <xdr:to>
      <xdr:col>12</xdr:col>
      <xdr:colOff>846666</xdr:colOff>
      <xdr:row>3</xdr:row>
      <xdr:rowOff>161924</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32833" y="460374"/>
          <a:ext cx="11186583" cy="294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FF0000"/>
              </a:solidFill>
            </a:rPr>
            <a:t>Use the tick boxes to select vulnerable industry sectors. You must have at least one industry selected to generate a score</a:t>
          </a:r>
        </a:p>
      </xdr:txBody>
    </xdr:sp>
    <xdr:clientData/>
  </xdr:twoCellAnchor>
  <xdr:twoCellAnchor editAs="oneCell">
    <xdr:from>
      <xdr:col>12</xdr:col>
      <xdr:colOff>201108</xdr:colOff>
      <xdr:row>0</xdr:row>
      <xdr:rowOff>116419</xdr:rowOff>
    </xdr:from>
    <xdr:to>
      <xdr:col>12</xdr:col>
      <xdr:colOff>782061</xdr:colOff>
      <xdr:row>1</xdr:row>
      <xdr:rowOff>132777</xdr:rowOff>
    </xdr:to>
    <xdr:pic>
      <xdr:nvPicPr>
        <xdr:cNvPr id="22" name="Picture 21">
          <a:extLst>
            <a:ext uri="{FF2B5EF4-FFF2-40B4-BE49-F238E27FC236}">
              <a16:creationId xmlns:a16="http://schemas.microsoft.com/office/drawing/2014/main" id="{00000000-0008-0000-0200-00001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73858" y="116419"/>
          <a:ext cx="580953" cy="376191"/>
        </a:xfrm>
        <a:prstGeom prst="rect">
          <a:avLst/>
        </a:prstGeom>
      </xdr:spPr>
    </xdr:pic>
    <xdr:clientData/>
  </xdr:twoCellAnchor>
  <xdr:twoCellAnchor editAs="oneCell">
    <xdr:from>
      <xdr:col>10</xdr:col>
      <xdr:colOff>677339</xdr:colOff>
      <xdr:row>0</xdr:row>
      <xdr:rowOff>126996</xdr:rowOff>
    </xdr:from>
    <xdr:to>
      <xdr:col>12</xdr:col>
      <xdr:colOff>94861</xdr:colOff>
      <xdr:row>1</xdr:row>
      <xdr:rowOff>137963</xdr:rowOff>
    </xdr:to>
    <xdr:pic>
      <xdr:nvPicPr>
        <xdr:cNvPr id="23" name="Picture 22">
          <a:extLst>
            <a:ext uri="{FF2B5EF4-FFF2-40B4-BE49-F238E27FC236}">
              <a16:creationId xmlns:a16="http://schemas.microsoft.com/office/drawing/2014/main" id="{00000000-0008-0000-0200-00001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5589" y="126996"/>
          <a:ext cx="1132022" cy="370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Place</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2</xdr:col>
          <xdr:colOff>47625</xdr:colOff>
          <xdr:row>2</xdr:row>
          <xdr:rowOff>0</xdr:rowOff>
        </xdr:to>
        <xdr:sp macro="" textlink="">
          <xdr:nvSpPr>
            <xdr:cNvPr id="16386" name="Drop Down 2" descr="Drop down box to select geographical area&#10;" hidden="1">
              <a:extLst>
                <a:ext uri="{63B3BB69-23CF-44E3-9099-C40C66FF867C}">
                  <a14:compatExt spid="_x0000_s16386"/>
                </a:ext>
                <a:ext uri="{FF2B5EF4-FFF2-40B4-BE49-F238E27FC236}">
                  <a16:creationId xmlns:a16="http://schemas.microsoft.com/office/drawing/2014/main" id="{00000000-0008-0000-03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6</xdr:row>
      <xdr:rowOff>152400</xdr:rowOff>
    </xdr:from>
    <xdr:to>
      <xdr:col>3</xdr:col>
      <xdr:colOff>771525</xdr:colOff>
      <xdr:row>22</xdr:row>
      <xdr:rowOff>0</xdr:rowOff>
    </xdr:to>
    <xdr:graphicFrame macro="">
      <xdr:nvGraphicFramePr>
        <xdr:cNvPr id="5" name="Chart 4" descr="Bar chart showing the mid-year total population in the selected area since 2000">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657225</xdr:colOff>
      <xdr:row>6</xdr:row>
      <xdr:rowOff>142875</xdr:rowOff>
    </xdr:from>
    <xdr:to>
      <xdr:col>10</xdr:col>
      <xdr:colOff>0</xdr:colOff>
      <xdr:row>21</xdr:row>
      <xdr:rowOff>171450</xdr:rowOff>
    </xdr:to>
    <xdr:graphicFrame macro="">
      <xdr:nvGraphicFramePr>
        <xdr:cNvPr id="6" name="Chart 5" descr="Bar chart showing the mid-year working age population in the selected area since 2000">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152400</xdr:colOff>
      <xdr:row>35</xdr:row>
      <xdr:rowOff>57150</xdr:rowOff>
    </xdr:from>
    <xdr:to>
      <xdr:col>8</xdr:col>
      <xdr:colOff>614775</xdr:colOff>
      <xdr:row>50</xdr:row>
      <xdr:rowOff>85725</xdr:rowOff>
    </xdr:to>
    <xdr:graphicFrame macro="">
      <xdr:nvGraphicFramePr>
        <xdr:cNvPr id="7" name="Chart 6" descr="Bar chart showing the number of dwelling stock in the selected area since 2009">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28574</xdr:colOff>
      <xdr:row>57</xdr:row>
      <xdr:rowOff>57150</xdr:rowOff>
    </xdr:from>
    <xdr:to>
      <xdr:col>8</xdr:col>
      <xdr:colOff>304799</xdr:colOff>
      <xdr:row>72</xdr:row>
      <xdr:rowOff>85725</xdr:rowOff>
    </xdr:to>
    <xdr:graphicFrame macro="">
      <xdr:nvGraphicFramePr>
        <xdr:cNvPr id="8" name="Chart 7" descr="Bar chart showing the number of EPCs issued quarterly for new domestic properties in the selected area since Q1 2013">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78</xdr:row>
      <xdr:rowOff>133350</xdr:rowOff>
    </xdr:from>
    <xdr:to>
      <xdr:col>3</xdr:col>
      <xdr:colOff>390525</xdr:colOff>
      <xdr:row>91</xdr:row>
      <xdr:rowOff>114300</xdr:rowOff>
    </xdr:to>
    <xdr:graphicFrame macro="">
      <xdr:nvGraphicFramePr>
        <xdr:cNvPr id="10" name="Chart 9" descr="Bar chart showing the percentage of broadband availability in the selected area from 2020 to 2023 by broadband type">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342900</xdr:colOff>
      <xdr:row>97</xdr:row>
      <xdr:rowOff>47625</xdr:rowOff>
    </xdr:from>
    <xdr:to>
      <xdr:col>8</xdr:col>
      <xdr:colOff>0</xdr:colOff>
      <xdr:row>111</xdr:row>
      <xdr:rowOff>142875</xdr:rowOff>
    </xdr:to>
    <xdr:graphicFrame macro="">
      <xdr:nvGraphicFramePr>
        <xdr:cNvPr id="11" name="Chart 10" descr="Bar chart showing the number of publicly available EV charging points per 100,000 population in the selected area compared to England">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352425</xdr:colOff>
      <xdr:row>118</xdr:row>
      <xdr:rowOff>447676</xdr:rowOff>
    </xdr:from>
    <xdr:to>
      <xdr:col>9</xdr:col>
      <xdr:colOff>628650</xdr:colOff>
      <xdr:row>134</xdr:row>
      <xdr:rowOff>104776</xdr:rowOff>
    </xdr:to>
    <xdr:graphicFrame macro="">
      <xdr:nvGraphicFramePr>
        <xdr:cNvPr id="12" name="Chart 11" descr="Line chart showing the housing affordability for the selected area compared to the South East and England">
          <a:extLst>
            <a:ext uri="{FF2B5EF4-FFF2-40B4-BE49-F238E27FC236}">
              <a16:creationId xmlns:a16="http://schemas.microsoft.com/office/drawing/2014/main" id="{7E6B8243-ABB7-4119-8181-045D48446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0.31771</cdr:x>
      <cdr:y>0.01736</cdr:y>
    </cdr:from>
    <cdr:to>
      <cdr:x>0.66979</cdr:x>
      <cdr:y>0.11806</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1452563" y="47624"/>
          <a:ext cx="16097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solidFill>
                <a:schemeClr val="tx1">
                  <a:lumMod val="65000"/>
                  <a:lumOff val="35000"/>
                </a:schemeClr>
              </a:solidFill>
            </a:rPr>
            <a:t>Total population in</a:t>
          </a:r>
        </a:p>
      </cdr:txBody>
    </cdr:sp>
  </cdr:relSizeAnchor>
</c:userShapes>
</file>

<file path=xl/drawings/drawing8.xml><?xml version="1.0" encoding="utf-8"?>
<c:userShapes xmlns:c="http://schemas.openxmlformats.org/drawingml/2006/chart">
  <cdr:relSizeAnchor xmlns:cdr="http://schemas.openxmlformats.org/drawingml/2006/chartDrawing">
    <cdr:from>
      <cdr:x>0.17396</cdr:x>
      <cdr:y>0</cdr:y>
    </cdr:from>
    <cdr:to>
      <cdr:x>0.8375</cdr:x>
      <cdr:y>0.1007</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795329" y="0"/>
          <a:ext cx="3033721" cy="2762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solidFill>
                <a:schemeClr val="tx1">
                  <a:lumMod val="65000"/>
                  <a:lumOff val="35000"/>
                </a:schemeClr>
              </a:solidFill>
            </a:rPr>
            <a:t>Working age population (aged 16-64) in</a:t>
          </a:r>
        </a:p>
      </cdr:txBody>
    </cdr:sp>
  </cdr:relSizeAnchor>
</c:userShapes>
</file>

<file path=xl/drawings/drawing9.xml><?xml version="1.0" encoding="utf-8"?>
<c:userShapes xmlns:c="http://schemas.openxmlformats.org/drawingml/2006/chart">
  <cdr:relSizeAnchor xmlns:cdr="http://schemas.openxmlformats.org/drawingml/2006/chartDrawing">
    <cdr:from>
      <cdr:x>0.37083</cdr:x>
      <cdr:y>0.08681</cdr:y>
    </cdr:from>
    <cdr:to>
      <cdr:x>0.625</cdr:x>
      <cdr:y>0.22917</cdr:y>
    </cdr:to>
    <cdr:sp macro="" textlink="">
      <cdr:nvSpPr>
        <cdr:cNvPr id="2" name="TextBox 1">
          <a:extLst xmlns:a="http://schemas.openxmlformats.org/drawingml/2006/main">
            <a:ext uri="{FF2B5EF4-FFF2-40B4-BE49-F238E27FC236}">
              <a16:creationId xmlns:a16="http://schemas.microsoft.com/office/drawing/2014/main" id="{62CDDC2E-0A8E-DC72-5B30-AFB80961313A}"/>
            </a:ext>
          </a:extLst>
        </cdr:cNvPr>
        <cdr:cNvSpPr txBox="1"/>
      </cdr:nvSpPr>
      <cdr:spPr>
        <a:xfrm xmlns:a="http://schemas.openxmlformats.org/drawingml/2006/main">
          <a:off x="1695450" y="238125"/>
          <a:ext cx="1162050" cy="3905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400">
              <a:solidFill>
                <a:schemeClr val="tx1">
                  <a:lumMod val="65000"/>
                  <a:lumOff val="35000"/>
                </a:schemeClr>
              </a:solidFill>
            </a:rPr>
            <a:t>Dwelling stock</a:t>
          </a:r>
        </a:p>
      </cdr:txBody>
    </cdr:sp>
  </cdr:relSizeAnchor>
</c:userShapes>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rganic">
  <a:themeElements>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Elements>
  <a:objectDefaults/>
  <a:extraClrSchemeLst/>
  <a:extLst>
    <a:ext uri="{05A4C25C-085E-4340-85A3-A5531E510DB2}">
      <thm15:themeFamily xmlns:thm15="http://schemas.microsoft.com/office/thememl/2012/main" name="Organic" id="{28CDC826-8792-45C0-861B-85EB3ADEDA33}" vid="{7DAC20F1-423D-49E2-BD0B-50532748BAD0}"/>
    </a:ext>
  </a:extLst>
</a:theme>
</file>

<file path=xl/theme/themeOverride1.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2.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3.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4.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5.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research@kent.gov.uk" TargetMode="External"/><Relationship Id="rId2" Type="http://schemas.openxmlformats.org/officeDocument/2006/relationships/hyperlink" Target="mailto:research@kent.gov.uk" TargetMode="External"/><Relationship Id="rId1" Type="http://schemas.openxmlformats.org/officeDocument/2006/relationships/hyperlink" Target="https://www.kent.gov.uk/about-the-council/information-and-data/facts-and-figures-about-ken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research@kent.gov.uk"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employmentandlabourmarket/peopleinwork/employmentandemployeetypes/datasets/labourdemandvolumesbystandardoccupationclassificationsoc2020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4.xml"/><Relationship Id="rId13" Type="http://schemas.openxmlformats.org/officeDocument/2006/relationships/ctrlProp" Target="../ctrlProps/ctrlProp49.xml"/><Relationship Id="rId18" Type="http://schemas.openxmlformats.org/officeDocument/2006/relationships/ctrlProp" Target="../ctrlProps/ctrlProp54.xml"/><Relationship Id="rId3" Type="http://schemas.openxmlformats.org/officeDocument/2006/relationships/vmlDrawing" Target="../drawings/vmlDrawing8.vml"/><Relationship Id="rId21" Type="http://schemas.openxmlformats.org/officeDocument/2006/relationships/ctrlProp" Target="../ctrlProps/ctrlProp57.xml"/><Relationship Id="rId7" Type="http://schemas.openxmlformats.org/officeDocument/2006/relationships/ctrlProp" Target="../ctrlProps/ctrlProp43.xml"/><Relationship Id="rId12" Type="http://schemas.openxmlformats.org/officeDocument/2006/relationships/ctrlProp" Target="../ctrlProps/ctrlProp48.xml"/><Relationship Id="rId17" Type="http://schemas.openxmlformats.org/officeDocument/2006/relationships/ctrlProp" Target="../ctrlProps/ctrlProp53.xml"/><Relationship Id="rId2" Type="http://schemas.openxmlformats.org/officeDocument/2006/relationships/drawing" Target="../drawings/drawing29.xml"/><Relationship Id="rId16" Type="http://schemas.openxmlformats.org/officeDocument/2006/relationships/ctrlProp" Target="../ctrlProps/ctrlProp52.xml"/><Relationship Id="rId20" Type="http://schemas.openxmlformats.org/officeDocument/2006/relationships/ctrlProp" Target="../ctrlProps/ctrlProp56.xml"/><Relationship Id="rId1" Type="http://schemas.openxmlformats.org/officeDocument/2006/relationships/printerSettings" Target="../printerSettings/printerSettings7.bin"/><Relationship Id="rId6" Type="http://schemas.openxmlformats.org/officeDocument/2006/relationships/ctrlProp" Target="../ctrlProps/ctrlProp42.xml"/><Relationship Id="rId11" Type="http://schemas.openxmlformats.org/officeDocument/2006/relationships/ctrlProp" Target="../ctrlProps/ctrlProp47.xml"/><Relationship Id="rId5" Type="http://schemas.openxmlformats.org/officeDocument/2006/relationships/ctrlProp" Target="../ctrlProps/ctrlProp41.xml"/><Relationship Id="rId15" Type="http://schemas.openxmlformats.org/officeDocument/2006/relationships/ctrlProp" Target="../ctrlProps/ctrlProp51.xml"/><Relationship Id="rId10" Type="http://schemas.openxmlformats.org/officeDocument/2006/relationships/ctrlProp" Target="../ctrlProps/ctrlProp46.xml"/><Relationship Id="rId19" Type="http://schemas.openxmlformats.org/officeDocument/2006/relationships/ctrlProp" Target="../ctrlProps/ctrlProp55.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hyperlink" Target="https://www.ons.gov.uk/businessindustryandtrade/business/activitysizeandlocation/datasets/businessdemographyreferencetable/current"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www.ons.gov.uk/releases/housingaffordabilityinenglandandwales2024"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5.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ons.gov.uk/employmentandlabourmarket/peopleinwork/earningsandworkinghours/datasets/realtimeinformationstatisticsreferencetablenonseasonallyadjuste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ons.gov.uk/employmentandlabourmarket/peopleinwork/earningsandworkinghours/datasets/realtimeinformationstatisticsreferencetablenonseasonallyadjusted"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hyperlink" Target="https://www.gov.uk/government/collections/uk-regional-trade-in-goods-statistics-disaggregated-by-smaller-geographical-areas" TargetMode="Externa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0.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ctrlProp" Target="../ctrlProps/ctrlProp21.xml"/><Relationship Id="rId7" Type="http://schemas.openxmlformats.org/officeDocument/2006/relationships/ctrlProp" Target="../ctrlProps/ctrlProp25.xml"/><Relationship Id="rId2" Type="http://schemas.openxmlformats.org/officeDocument/2006/relationships/vmlDrawing" Target="../drawings/vmlDrawing4.vml"/><Relationship Id="rId1" Type="http://schemas.openxmlformats.org/officeDocument/2006/relationships/drawing" Target="../drawings/drawing11.xml"/><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53.xml.rels><?xml version="1.0" encoding="UTF-8" standalone="yes"?>
<Relationships xmlns="http://schemas.openxmlformats.org/package/2006/relationships"><Relationship Id="rId2" Type="http://schemas.openxmlformats.org/officeDocument/2006/relationships/hyperlink" Target="https://explore-education-statistics.service.gov.uk/data-catalogue/apprenticeships-and-traineeships/2022-23" TargetMode="External"/><Relationship Id="rId1" Type="http://schemas.openxmlformats.org/officeDocument/2006/relationships/hyperlink" Target="https://explore-education-statistics.service.gov.uk/data-tables/apprenticeships"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explore-education-statistics.service.gov.uk/data-catalogue/apprenticeships-and-traineeships/2022-23"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www.ons.gov.uk/employmentandlabourmarket/peopleinwork/labourproductivity/datasets/qualificationmismatchestimatesinenglandandwales2021" TargetMode="Externa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9.xml"/><Relationship Id="rId2" Type="http://schemas.openxmlformats.org/officeDocument/2006/relationships/vmlDrawing" Target="../drawings/vmlDrawing5.vml"/><Relationship Id="rId1" Type="http://schemas.openxmlformats.org/officeDocument/2006/relationships/drawing" Target="../drawings/drawing15.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63.xml.rels><?xml version="1.0" encoding="UTF-8" standalone="yes"?>
<Relationships xmlns="http://schemas.openxmlformats.org/package/2006/relationships"><Relationship Id="rId1" Type="http://schemas.openxmlformats.org/officeDocument/2006/relationships/hyperlink" Target="https://www.ofcom.org.uk/research-and-data/data/opendata"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ctrlProp" Target="../ctrlProps/ctrlProp32.xml"/><Relationship Id="rId7" Type="http://schemas.openxmlformats.org/officeDocument/2006/relationships/ctrlProp" Target="../ctrlProps/ctrlProp36.xml"/><Relationship Id="rId2" Type="http://schemas.openxmlformats.org/officeDocument/2006/relationships/vmlDrawing" Target="../drawings/vmlDrawing6.vml"/><Relationship Id="rId1" Type="http://schemas.openxmlformats.org/officeDocument/2006/relationships/drawing" Target="../drawings/drawing25.xml"/><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hyperlink" Target="https://www.ons.gov.uk/employmentandlabourmarket/peopleinwork/labourproductivity/bulletins/understandingskillandqualificationsuitabilityinthelabourmarketuk/august2024" TargetMode="External"/><Relationship Id="rId1" Type="http://schemas.openxmlformats.org/officeDocument/2006/relationships/hyperlink" Target="https://www.ons.gov.uk/employmentandlabourmarket/peopleinwork/labourproductivity/bulletins/understandingskillandqualificationsuitabilityinthelabourmarketuk/august2024" TargetMode="External"/><Relationship Id="rId5" Type="http://schemas.openxmlformats.org/officeDocument/2006/relationships/ctrlProp" Target="../ctrlProps/ctrlProp39.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8" Type="http://schemas.openxmlformats.org/officeDocument/2006/relationships/hyperlink" Target="https://www.nomisweb.co.uk/default.asp" TargetMode="External"/><Relationship Id="rId13" Type="http://schemas.openxmlformats.org/officeDocument/2006/relationships/hyperlink" Target="https://www.ons.gov.uk/surveys/informationforbusinesses/businesssurveys/businessregisterandemploymentsurvey" TargetMode="External"/><Relationship Id="rId18" Type="http://schemas.openxmlformats.org/officeDocument/2006/relationships/hyperlink" Target="https://www.ons.gov.uk/census/aboutcensus/aboutthecensus" TargetMode="External"/><Relationship Id="rId3" Type="http://schemas.openxmlformats.org/officeDocument/2006/relationships/hyperlink" Target="https://www.ons.gov.uk/businessindustryandtrade/business/businessservices/articles/businessimpactofcoronaviruscovid19survey/preliminaryweightedresults" TargetMode="External"/><Relationship Id="rId21" Type="http://schemas.openxmlformats.org/officeDocument/2006/relationships/hyperlink" Target="https://www.gov.uk/government/collections/statistics-destinations" TargetMode="External"/><Relationship Id="rId7" Type="http://schemas.openxmlformats.org/officeDocument/2006/relationships/hyperlink" Target="https://www.ons.gov.uk/employmentandlabourmarket/peopleinwork/employmentandemployeetypes/datasets/labourdemandvolumesbyprofessionandlocalauthorityukjanuary2017todecember2022" TargetMode="External"/><Relationship Id="rId12" Type="http://schemas.openxmlformats.org/officeDocument/2006/relationships/hyperlink" Target="https://www.ons.gov.uk/businessindustryandtrade/business/activitysizeandlocation/bulletins/ukbusinessactivitysizeandlocation/2023" TargetMode="External"/><Relationship Id="rId17" Type="http://schemas.openxmlformats.org/officeDocument/2006/relationships/hyperlink" Target="https://www.ons.gov.uk/employmentandlabourmarket/peopleinwork/employmentandemployeetypes/methodologies/annualpopulationsurveyapsqmi" TargetMode="External"/><Relationship Id="rId2" Type="http://schemas.openxmlformats.org/officeDocument/2006/relationships/hyperlink" Target="mailto:research@kent.gov.uk" TargetMode="External"/><Relationship Id="rId16" Type="http://schemas.openxmlformats.org/officeDocument/2006/relationships/hyperlink" Target="https://www.ons.gov.uk/employmentandlabourmarket/peopleinwork/employmentandemployeetypes/methodologies/annualpopulationsurveyapsqmi" TargetMode="External"/><Relationship Id="rId20" Type="http://schemas.openxmlformats.org/officeDocument/2006/relationships/hyperlink" Target="https://explore-education-statistics.service.gov.uk/find-statistics/further-education-and-skills" TargetMode="External"/><Relationship Id="rId1" Type="http://schemas.openxmlformats.org/officeDocument/2006/relationships/hyperlink" Target="https://www.kent.gov.uk/about-the-council/information-and-data/Facts-and-figures-about-Kent" TargetMode="External"/><Relationship Id="rId6" Type="http://schemas.openxmlformats.org/officeDocument/2006/relationships/hyperlink" Target="https://www.ofcom.org.uk/research-and-data/multi-sector-research/infrastructure-research" TargetMode="External"/><Relationship Id="rId11" Type="http://schemas.openxmlformats.org/officeDocument/2006/relationships/hyperlink" Target="https://www.ons.gov.uk/employmentandlabourmarket/peopleinwork/labourproductivity/bulletins/labourproductivity/octobertodecember2019" TargetMode="External"/><Relationship Id="rId24" Type="http://schemas.openxmlformats.org/officeDocument/2006/relationships/drawing" Target="../drawings/drawing28.xml"/><Relationship Id="rId5" Type="http://schemas.openxmlformats.org/officeDocument/2006/relationships/hyperlink" Target="https://www.gov.uk/government/statistics/regional-trade-in-goods-statistics-disaggregated-by-smaller-geographical-areas-2022/regional-trade-in-goods-statistics-disaggregated-by-smaller-geographical-areas-explanatory-notes-2022" TargetMode="External"/><Relationship Id="rId15" Type="http://schemas.openxmlformats.org/officeDocument/2006/relationships/hyperlink" Target="https://www.ons.gov.uk/peoplepopulationandcommunity/populationandmigration/populationestimates" TargetMode="External"/><Relationship Id="rId23" Type="http://schemas.openxmlformats.org/officeDocument/2006/relationships/printerSettings" Target="../printerSettings/printerSettings4.bin"/><Relationship Id="rId10" Type="http://schemas.openxmlformats.org/officeDocument/2006/relationships/hyperlink" Target="https://www.ons.gov.uk/economy/grossvalueaddedgva" TargetMode="External"/><Relationship Id="rId19" Type="http://schemas.openxmlformats.org/officeDocument/2006/relationships/hyperlink" Target="https://www.ons.gov.uk/employmentandlabourmarket/peopleinwork/employmentandemployeetypes/methodologies/annualpopulationsurveyapsqmi" TargetMode="External"/><Relationship Id="rId4" Type="http://schemas.openxmlformats.org/officeDocument/2006/relationships/hyperlink" Target="https://www.ons.gov.uk/businessindustryandtrade/business/activitysizeandlocation/bulletins/businessdemographyquarterlyexperimentalstatisticsuk/latest" TargetMode="External"/><Relationship Id="rId9" Type="http://schemas.openxmlformats.org/officeDocument/2006/relationships/hyperlink" Target="https://www.ons.gov.uk/employmentandlabourmarket/peopleinwork/earningsandworkinghours/datasets/realtimeinformationstatisticsreferencetableseasonallyadjusted" TargetMode="External"/><Relationship Id="rId14" Type="http://schemas.openxmlformats.org/officeDocument/2006/relationships/hyperlink" Target="https://www.ons.gov.uk/surveys/informationforbusinesses/businesssurveys/annualsurveyofhoursandearningsashe" TargetMode="External"/><Relationship Id="rId22" Type="http://schemas.openxmlformats.org/officeDocument/2006/relationships/hyperlink" Target="https://www.ons.gov.uk/businessindustryandtrade/business/activitysizeandlocation/datasets/businessdemographyreferencetab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6904-6BCC-4F67-A525-17A3BE7DE2CF}">
  <sheetPr codeName="Sheet5"/>
  <dimension ref="B2:O55"/>
  <sheetViews>
    <sheetView showGridLines="0" tabSelected="1" workbookViewId="0">
      <selection activeCell="B3" sqref="B3"/>
    </sheetView>
  </sheetViews>
  <sheetFormatPr defaultRowHeight="14.25" x14ac:dyDescent="0.2"/>
  <cols>
    <col min="1" max="1" width="2.875" customWidth="1"/>
    <col min="15" max="15" width="9.875" bestFit="1" customWidth="1"/>
  </cols>
  <sheetData>
    <row r="2" spans="2:15" ht="50.1" customHeight="1" x14ac:dyDescent="0.2">
      <c r="B2" s="81" t="s">
        <v>0</v>
      </c>
      <c r="C2" s="81"/>
      <c r="D2" s="81"/>
      <c r="E2" s="81"/>
      <c r="F2" s="81"/>
      <c r="G2" s="81"/>
      <c r="H2" s="81"/>
      <c r="I2" s="81"/>
      <c r="J2" s="81"/>
      <c r="K2" s="81"/>
      <c r="L2" s="81"/>
      <c r="M2" s="81"/>
      <c r="N2" s="81"/>
      <c r="O2" s="81"/>
    </row>
    <row r="3" spans="2:15" ht="22.5" customHeight="1" x14ac:dyDescent="0.2">
      <c r="B3" s="175" t="s">
        <v>2199</v>
      </c>
      <c r="C3" s="174"/>
      <c r="D3" s="174"/>
      <c r="E3" s="174"/>
      <c r="F3" s="174"/>
      <c r="G3" s="174"/>
      <c r="H3" s="174"/>
      <c r="I3" s="174"/>
      <c r="J3" s="174"/>
      <c r="K3" s="174"/>
      <c r="L3" s="174"/>
      <c r="M3" s="174"/>
      <c r="N3" s="174"/>
      <c r="O3" s="174"/>
    </row>
    <row r="4" spans="2:15" ht="27" customHeight="1" x14ac:dyDescent="0.25">
      <c r="B4" s="67" t="s">
        <v>1</v>
      </c>
    </row>
    <row r="5" spans="2:15" ht="15.75" x14ac:dyDescent="0.25">
      <c r="B5" s="67" t="s">
        <v>2</v>
      </c>
    </row>
    <row r="6" spans="2:15" ht="15.75" x14ac:dyDescent="0.25">
      <c r="B6" s="67" t="s">
        <v>3</v>
      </c>
    </row>
    <row r="7" spans="2:15" ht="15.75" x14ac:dyDescent="0.25">
      <c r="B7" s="67" t="s">
        <v>4</v>
      </c>
    </row>
    <row r="8" spans="2:15" ht="15.75" x14ac:dyDescent="0.25">
      <c r="B8" s="67" t="s">
        <v>5</v>
      </c>
    </row>
    <row r="9" spans="2:15" ht="15.75" x14ac:dyDescent="0.25">
      <c r="B9" s="67" t="s">
        <v>6</v>
      </c>
    </row>
    <row r="10" spans="2:15" ht="33.75" customHeight="1" x14ac:dyDescent="0.2">
      <c r="B10" t="s">
        <v>2005</v>
      </c>
      <c r="L10" s="76" t="s">
        <v>44</v>
      </c>
    </row>
    <row r="11" spans="2:15" ht="30" customHeight="1" x14ac:dyDescent="0.25">
      <c r="B11" s="67" t="s">
        <v>7</v>
      </c>
    </row>
    <row r="12" spans="2:15" ht="39.950000000000003" customHeight="1" x14ac:dyDescent="0.3">
      <c r="B12" s="64" t="s">
        <v>8</v>
      </c>
    </row>
    <row r="13" spans="2:15" x14ac:dyDescent="0.2">
      <c r="B13" t="s">
        <v>9</v>
      </c>
    </row>
    <row r="14" spans="2:15" x14ac:dyDescent="0.2">
      <c r="B14" t="s">
        <v>10</v>
      </c>
    </row>
    <row r="15" spans="2:15" x14ac:dyDescent="0.2">
      <c r="B15" t="s">
        <v>11</v>
      </c>
    </row>
    <row r="16" spans="2:15" x14ac:dyDescent="0.2">
      <c r="B16" t="s">
        <v>12</v>
      </c>
    </row>
    <row r="17" spans="2:2" ht="39.950000000000003" customHeight="1" x14ac:dyDescent="0.3">
      <c r="B17" s="64" t="s">
        <v>13</v>
      </c>
    </row>
    <row r="18" spans="2:2" x14ac:dyDescent="0.2">
      <c r="B18" t="s">
        <v>14</v>
      </c>
    </row>
    <row r="19" spans="2:2" x14ac:dyDescent="0.2">
      <c r="B19" t="s">
        <v>15</v>
      </c>
    </row>
    <row r="20" spans="2:2" x14ac:dyDescent="0.2">
      <c r="B20" t="s">
        <v>16</v>
      </c>
    </row>
    <row r="21" spans="2:2" x14ac:dyDescent="0.2">
      <c r="B21" t="s">
        <v>17</v>
      </c>
    </row>
    <row r="22" spans="2:2" x14ac:dyDescent="0.2">
      <c r="B22" t="s">
        <v>18</v>
      </c>
    </row>
    <row r="23" spans="2:2" x14ac:dyDescent="0.2">
      <c r="B23" t="s">
        <v>19</v>
      </c>
    </row>
    <row r="24" spans="2:2" x14ac:dyDescent="0.2">
      <c r="B24" s="71" t="s">
        <v>20</v>
      </c>
    </row>
    <row r="25" spans="2:2" x14ac:dyDescent="0.2">
      <c r="B25" t="s">
        <v>21</v>
      </c>
    </row>
    <row r="26" spans="2:2" ht="39.950000000000003" customHeight="1" x14ac:dyDescent="0.3">
      <c r="B26" s="64" t="s">
        <v>22</v>
      </c>
    </row>
    <row r="27" spans="2:2" x14ac:dyDescent="0.2">
      <c r="B27" t="s">
        <v>23</v>
      </c>
    </row>
    <row r="28" spans="2:2" x14ac:dyDescent="0.2">
      <c r="B28" t="s">
        <v>24</v>
      </c>
    </row>
    <row r="29" spans="2:2" ht="39.950000000000003" customHeight="1" x14ac:dyDescent="0.3">
      <c r="B29" s="64" t="s">
        <v>25</v>
      </c>
    </row>
    <row r="30" spans="2:2" x14ac:dyDescent="0.2">
      <c r="B30" t="s">
        <v>26</v>
      </c>
    </row>
    <row r="31" spans="2:2" x14ac:dyDescent="0.2">
      <c r="B31" t="s">
        <v>27</v>
      </c>
    </row>
    <row r="32" spans="2:2" x14ac:dyDescent="0.2">
      <c r="B32" t="s">
        <v>2195</v>
      </c>
    </row>
    <row r="33" spans="2:11" ht="39.950000000000003" customHeight="1" x14ac:dyDescent="0.3">
      <c r="B33" s="64" t="s">
        <v>28</v>
      </c>
    </row>
    <row r="34" spans="2:11" x14ac:dyDescent="0.2">
      <c r="B34" t="s">
        <v>29</v>
      </c>
    </row>
    <row r="35" spans="2:11" x14ac:dyDescent="0.2">
      <c r="B35" t="s">
        <v>30</v>
      </c>
    </row>
    <row r="36" spans="2:11" x14ac:dyDescent="0.2">
      <c r="B36" t="s">
        <v>31</v>
      </c>
    </row>
    <row r="37" spans="2:11" ht="39.950000000000003" customHeight="1" x14ac:dyDescent="0.3">
      <c r="B37" s="64" t="s">
        <v>32</v>
      </c>
    </row>
    <row r="38" spans="2:11" x14ac:dyDescent="0.2">
      <c r="B38" t="s">
        <v>33</v>
      </c>
    </row>
    <row r="39" spans="2:11" x14ac:dyDescent="0.2">
      <c r="B39" t="s">
        <v>34</v>
      </c>
    </row>
    <row r="40" spans="2:11" ht="39.950000000000003" customHeight="1" x14ac:dyDescent="0.3">
      <c r="B40" s="64" t="s">
        <v>35</v>
      </c>
    </row>
    <row r="41" spans="2:11" x14ac:dyDescent="0.2">
      <c r="B41" t="s">
        <v>36</v>
      </c>
    </row>
    <row r="42" spans="2:11" x14ac:dyDescent="0.2">
      <c r="B42" t="s">
        <v>37</v>
      </c>
    </row>
    <row r="43" spans="2:11" ht="39.950000000000003" customHeight="1" x14ac:dyDescent="0.3">
      <c r="B43" s="64" t="s">
        <v>38</v>
      </c>
    </row>
    <row r="44" spans="2:11" x14ac:dyDescent="0.2">
      <c r="B44" t="s">
        <v>39</v>
      </c>
    </row>
    <row r="45" spans="2:11" ht="39.950000000000003" customHeight="1" x14ac:dyDescent="0.25">
      <c r="B45" s="32" t="s">
        <v>40</v>
      </c>
    </row>
    <row r="46" spans="2:11" x14ac:dyDescent="0.2">
      <c r="B46" t="s">
        <v>41</v>
      </c>
    </row>
    <row r="47" spans="2:11" x14ac:dyDescent="0.2">
      <c r="B47" t="s">
        <v>42</v>
      </c>
    </row>
    <row r="48" spans="2:11" x14ac:dyDescent="0.2">
      <c r="B48" t="s">
        <v>43</v>
      </c>
      <c r="K48" s="76" t="s">
        <v>44</v>
      </c>
    </row>
    <row r="49" spans="2:2" ht="39.950000000000003" customHeight="1" x14ac:dyDescent="0.2">
      <c r="B49" t="s">
        <v>45</v>
      </c>
    </row>
    <row r="50" spans="2:2" x14ac:dyDescent="0.2">
      <c r="B50" s="68" t="s">
        <v>46</v>
      </c>
    </row>
    <row r="51" spans="2:2" ht="39.950000000000003" customHeight="1" x14ac:dyDescent="0.2">
      <c r="B51" t="s">
        <v>47</v>
      </c>
    </row>
    <row r="52" spans="2:2" ht="15.95" customHeight="1" x14ac:dyDescent="0.2">
      <c r="B52" s="68" t="s">
        <v>44</v>
      </c>
    </row>
    <row r="53" spans="2:2" ht="18" customHeight="1" x14ac:dyDescent="0.2">
      <c r="B53" t="s">
        <v>48</v>
      </c>
    </row>
    <row r="54" spans="2:2" ht="39.950000000000003" customHeight="1" x14ac:dyDescent="0.2">
      <c r="B54" t="s">
        <v>49</v>
      </c>
    </row>
    <row r="55" spans="2:2" x14ac:dyDescent="0.2">
      <c r="B55" t="s">
        <v>50</v>
      </c>
    </row>
  </sheetData>
  <hyperlinks>
    <hyperlink ref="B17" location="'Vulnerability Index'!A1" display="Vulnerability Index" xr:uid="{531E448E-B2B6-4F04-BE27-90C691EDF19E}"/>
    <hyperlink ref="B12" location="Dashboard!A1" display="Dashboard" xr:uid="{8D24F4B8-EC41-4C58-8926-A1583A3DB905}"/>
    <hyperlink ref="B43" location="Information!A1" display="Information" xr:uid="{72D6D1A3-1AC1-41E8-8ADF-65C1E4EE307C}"/>
    <hyperlink ref="B50" r:id="rId1" xr:uid="{08B32691-20DB-4DAF-8287-00FF1E60FE35}"/>
    <hyperlink ref="B52" r:id="rId2" xr:uid="{15AB6B67-FBCD-4BF5-97D8-F9C6BB470B7E}"/>
    <hyperlink ref="K48" r:id="rId3" xr:uid="{E3A36014-3ACF-43CC-AF15-461BE0B6A47D}"/>
    <hyperlink ref="B26" location="PLACE!A1" display="Place" xr:uid="{88FFD184-DB3C-4B2D-8024-2AD610BA4228}"/>
    <hyperlink ref="B29" location="ECONOMY!A1" display="Economy" xr:uid="{94C6A0D8-F0EF-431A-9766-62C4493C1B31}"/>
    <hyperlink ref="B33" location="WORKFORCE!A1" display="Workforce" xr:uid="{ACA729DD-BFDE-474B-8E5F-A49BB39C83EA}"/>
    <hyperlink ref="B37" location="SECTORS!A1" display="Sectors" xr:uid="{8C7A7B49-1125-48A3-BA86-0F8F29BDDD78}"/>
    <hyperlink ref="B40" location="SKILLS!A1" display="Skills" xr:uid="{BA7F43D7-28C8-48E8-A0B8-514AD5BC5D3F}"/>
    <hyperlink ref="L10" r:id="rId4" xr:uid="{377B17B1-9997-4A4B-80CC-59EA83889472}"/>
  </hyperlinks>
  <pageMargins left="0.7" right="0.7" top="0.75" bottom="0.75" header="0.3" footer="0.3"/>
  <pageSetup paperSize="9" orientation="portrait" horizontalDpi="300" verticalDpi="30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EF93-A1CF-4408-B226-0F3EBEB33A9F}">
  <sheetPr codeName="Sheet17"/>
  <dimension ref="A1:AD208"/>
  <sheetViews>
    <sheetView workbookViewId="0">
      <pane xSplit="1" ySplit="17" topLeftCell="L18" activePane="bottomRight" state="frozen"/>
      <selection activeCell="Y201" sqref="Y201"/>
      <selection pane="topRight" activeCell="Y201" sqref="Y201"/>
      <selection pane="bottomLeft" activeCell="Y201" sqref="Y201"/>
      <selection pane="bottomRight" activeCell="Y201" sqref="Y201"/>
    </sheetView>
  </sheetViews>
  <sheetFormatPr defaultColWidth="9" defaultRowHeight="14.25" x14ac:dyDescent="0.2"/>
  <cols>
    <col min="1" max="1" width="9" style="148"/>
    <col min="2" max="24" width="9.875" style="148" bestFit="1" customWidth="1"/>
    <col min="25" max="25" width="9.875" style="148" customWidth="1"/>
    <col min="26" max="26" width="9" style="194"/>
    <col min="27" max="16384" width="9" style="148"/>
  </cols>
  <sheetData>
    <row r="1" spans="1:30" x14ac:dyDescent="0.2">
      <c r="A1" s="192" t="s">
        <v>489</v>
      </c>
    </row>
    <row r="2" spans="1:30" x14ac:dyDescent="0.2">
      <c r="A2" s="192"/>
      <c r="AA2" s="148" t="s">
        <v>490</v>
      </c>
    </row>
    <row r="3" spans="1:30" ht="15" x14ac:dyDescent="0.25">
      <c r="A3" s="25" t="str" cm="1">
        <f t="array" ref="A3">INDEX(A18:A40,Control!B3)</f>
        <v>Ashford</v>
      </c>
      <c r="B3" s="193">
        <v>2000</v>
      </c>
      <c r="C3" s="193">
        <v>2001</v>
      </c>
      <c r="D3" s="193">
        <v>2002</v>
      </c>
      <c r="E3" s="193">
        <v>2003</v>
      </c>
      <c r="F3" s="193">
        <v>2004</v>
      </c>
      <c r="G3" s="193">
        <v>2005</v>
      </c>
      <c r="H3" s="193">
        <v>2006</v>
      </c>
      <c r="I3" s="193">
        <v>2007</v>
      </c>
      <c r="J3" s="193">
        <v>2008</v>
      </c>
      <c r="K3" s="193">
        <v>2009</v>
      </c>
      <c r="L3" s="193">
        <v>2010</v>
      </c>
      <c r="M3" s="193">
        <v>2011</v>
      </c>
      <c r="N3" s="193">
        <v>2012</v>
      </c>
      <c r="O3" s="193">
        <v>2013</v>
      </c>
      <c r="P3" s="193">
        <v>2014</v>
      </c>
      <c r="Q3" s="193">
        <v>2015</v>
      </c>
      <c r="R3" s="193">
        <v>2016</v>
      </c>
      <c r="S3" s="193">
        <v>2017</v>
      </c>
      <c r="T3" s="193">
        <v>2018</v>
      </c>
      <c r="U3" s="193">
        <v>2019</v>
      </c>
      <c r="V3" s="193">
        <v>2020</v>
      </c>
      <c r="W3" s="193">
        <v>2021</v>
      </c>
      <c r="X3" s="193">
        <v>2022</v>
      </c>
      <c r="Y3" s="193">
        <v>2023</v>
      </c>
      <c r="AA3" s="148" t="str">
        <f ca="1">OFFSET(Z3,0,-6)&amp;" - "&amp;OFFSET(Z3,0,-1)</f>
        <v>2018 - 2023</v>
      </c>
      <c r="AC3" s="148" t="str">
        <f ca="1">OFFSET(Z3,0,-2)&amp;" - "&amp;OFFSET(Z3,0,-1)</f>
        <v>2022 - 2023</v>
      </c>
    </row>
    <row r="4" spans="1:30" x14ac:dyDescent="0.2">
      <c r="A4" s="148" t="s">
        <v>152</v>
      </c>
      <c r="B4" s="22" cm="1">
        <f t="array" ref="B4">INDEX(B18:B40,Control!$B$3)</f>
        <v>101377</v>
      </c>
      <c r="C4" s="22" cm="1">
        <f t="array" ref="C4">INDEX(C18:C40,Control!$B$3)</f>
        <v>103024</v>
      </c>
      <c r="D4" s="22" cm="1">
        <f t="array" ref="D4">INDEX(D18:D40,Control!$B$3)</f>
        <v>104377</v>
      </c>
      <c r="E4" s="22" cm="1">
        <f t="array" ref="E4">INDEX(E18:E40,Control!$B$3)</f>
        <v>105636</v>
      </c>
      <c r="F4" s="22" cm="1">
        <f t="array" ref="F4">INDEX(F18:F40,Control!$B$3)</f>
        <v>107264</v>
      </c>
      <c r="G4" s="22" cm="1">
        <f t="array" ref="G4">INDEX(G18:G40,Control!$B$3)</f>
        <v>109409</v>
      </c>
      <c r="H4" s="22" cm="1">
        <f t="array" ref="H4">INDEX(H18:H40,Control!$B$3)</f>
        <v>111459</v>
      </c>
      <c r="I4" s="22" cm="1">
        <f t="array" ref="I4">INDEX(I18:I40,Control!$B$3)</f>
        <v>113286</v>
      </c>
      <c r="J4" s="22" cm="1">
        <f t="array" ref="J4">INDEX(J18:J40,Control!$B$3)</f>
        <v>114556</v>
      </c>
      <c r="K4" s="22" cm="1">
        <f t="array" ref="K4">INDEX(K18:K40,Control!$B$3)</f>
        <v>115694</v>
      </c>
      <c r="L4" s="22" cm="1">
        <f t="array" ref="L4">INDEX(L18:L40,Control!$B$3)</f>
        <v>116975</v>
      </c>
      <c r="M4" s="22" cm="1">
        <f t="array" ref="M4">INDEX(M18:M40,Control!$B$3)</f>
        <v>118405</v>
      </c>
      <c r="N4" s="22" cm="1">
        <f t="array" ref="N4">INDEX(N18:N40,Control!$B$3)</f>
        <v>120191</v>
      </c>
      <c r="O4" s="22" cm="1">
        <f t="array" ref="O4">INDEX(O18:O40,Control!$B$3)</f>
        <v>121850</v>
      </c>
      <c r="P4" s="22" cm="1">
        <f t="array" ref="P4">INDEX(P18:P40,Control!$B$3)</f>
        <v>123682</v>
      </c>
      <c r="Q4" s="22" cm="1">
        <f t="array" ref="Q4">INDEX(Q18:Q40,Control!$B$3)</f>
        <v>124580</v>
      </c>
      <c r="R4" s="22" cm="1">
        <f t="array" ref="R4">INDEX(R18:R40,Control!$B$3)</f>
        <v>126327</v>
      </c>
      <c r="S4" s="22" cm="1">
        <f t="array" ref="S4">INDEX(S18:S40,Control!$B$3)</f>
        <v>128049</v>
      </c>
      <c r="T4" s="22" cm="1">
        <f t="array" ref="T4">INDEX(T18:T40,Control!$B$3)</f>
        <v>129701</v>
      </c>
      <c r="U4" s="22" cm="1">
        <f t="array" ref="U4">INDEX(U18:U40,Control!$B$3)</f>
        <v>130466</v>
      </c>
      <c r="V4" s="22" cm="1">
        <f t="array" ref="V4">INDEX(V18:V40,Control!$B$3)</f>
        <v>131431</v>
      </c>
      <c r="W4" s="22" cm="1">
        <f t="array" ref="W4">INDEX(W18:W40,Control!$B$3)</f>
        <v>133221</v>
      </c>
      <c r="X4" s="22" cm="1">
        <f t="array" ref="X4">INDEX(X18:X40,Control!$B$3)</f>
        <v>135741</v>
      </c>
      <c r="Y4" s="22" cm="1">
        <f t="array" ref="Y4">INDEX(Y18:Y40,Control!$B$3)</f>
        <v>138283</v>
      </c>
      <c r="AA4" s="148">
        <f ca="1">OFFSET(Z4,0,-1)-OFFSET(Z4,0,-6)</f>
        <v>8582</v>
      </c>
      <c r="AB4" s="195">
        <f ca="1">AA4/OFFSET(Z4,0,-6)</f>
        <v>6.6167570026445438E-2</v>
      </c>
      <c r="AC4" s="148">
        <f ca="1">OFFSET(Z4,0,-1)-OFFSET(Z4,0,-2)</f>
        <v>2542</v>
      </c>
      <c r="AD4" s="195">
        <f ca="1">AC4/OFFSET(Z4,0,-2)</f>
        <v>1.8726840085162184E-2</v>
      </c>
    </row>
    <row r="5" spans="1:30" x14ac:dyDescent="0.2">
      <c r="A5" s="148" t="s">
        <v>491</v>
      </c>
      <c r="B5" s="22" cm="1">
        <f t="array" ref="B5">INDEX(B45:B67,Control!$B$3)</f>
        <v>63339</v>
      </c>
      <c r="C5" s="22" cm="1">
        <f t="array" ref="C5">INDEX(C45:C67,Control!$B$3)</f>
        <v>64569</v>
      </c>
      <c r="D5" s="22" cm="1">
        <f t="array" ref="D5">INDEX(D45:D67,Control!$B$3)</f>
        <v>65337</v>
      </c>
      <c r="E5" s="22" cm="1">
        <f t="array" ref="E5">INDEX(E45:E67,Control!$B$3)</f>
        <v>66059</v>
      </c>
      <c r="F5" s="22" cm="1">
        <f t="array" ref="F5">INDEX(F45:F67,Control!$B$3)</f>
        <v>66953</v>
      </c>
      <c r="G5" s="22" cm="1">
        <f t="array" ref="G5">INDEX(G45:G67,Control!$B$3)</f>
        <v>68498</v>
      </c>
      <c r="H5" s="22" cm="1">
        <f t="array" ref="H5">INDEX(H45:H67,Control!$B$3)</f>
        <v>69983</v>
      </c>
      <c r="I5" s="22" cm="1">
        <f t="array" ref="I5">INDEX(I45:I67,Control!$B$3)</f>
        <v>71237</v>
      </c>
      <c r="J5" s="22" cm="1">
        <f t="array" ref="J5">INDEX(J45:J67,Control!$B$3)</f>
        <v>71884</v>
      </c>
      <c r="K5" s="22" cm="1">
        <f t="array" ref="K5">INDEX(K45:K67,Control!$B$3)</f>
        <v>72421</v>
      </c>
      <c r="L5" s="22" cm="1">
        <f t="array" ref="L5">INDEX(L45:L67,Control!$B$3)</f>
        <v>72931</v>
      </c>
      <c r="M5" s="22" cm="1">
        <f t="array" ref="M5">INDEX(M45:M67,Control!$B$3)</f>
        <v>73631</v>
      </c>
      <c r="N5" s="22" cm="1">
        <f t="array" ref="N5">INDEX(N45:N67,Control!$B$3)</f>
        <v>74083</v>
      </c>
      <c r="O5" s="22" cm="1">
        <f t="array" ref="O5">INDEX(O45:O67,Control!$B$3)</f>
        <v>74579</v>
      </c>
      <c r="P5" s="22" cm="1">
        <f t="array" ref="P5">INDEX(P45:P67,Control!$B$3)</f>
        <v>75488</v>
      </c>
      <c r="Q5" s="22" cm="1">
        <f t="array" ref="Q5">INDEX(Q45:Q67,Control!$B$3)</f>
        <v>75840</v>
      </c>
      <c r="R5" s="22" cm="1">
        <f t="array" ref="R5">INDEX(R45:R67,Control!$B$3)</f>
        <v>76862</v>
      </c>
      <c r="S5" s="22" cm="1">
        <f t="array" ref="S5">INDEX(S45:S67,Control!$B$3)</f>
        <v>77833</v>
      </c>
      <c r="T5" s="22" cm="1">
        <f t="array" ref="T5">INDEX(T45:T67,Control!$B$3)</f>
        <v>78856</v>
      </c>
      <c r="U5" s="22" cm="1">
        <f t="array" ref="U5">INDEX(U45:U67,Control!$B$3)</f>
        <v>79394</v>
      </c>
      <c r="V5" s="22" cm="1">
        <f t="array" ref="V5">INDEX(V45:V67,Control!$B$3)</f>
        <v>79959</v>
      </c>
      <c r="W5" s="22" cm="1">
        <f t="array" ref="W5">INDEX(W45:W67,Control!$B$3)</f>
        <v>81077</v>
      </c>
      <c r="X5" s="22" cm="1">
        <f t="array" ref="X5">INDEX(X45:X67,Control!$B$3)</f>
        <v>82280</v>
      </c>
      <c r="Y5" s="22" cm="1">
        <f t="array" ref="Y5">INDEX(Y45:Y67,Control!$B$3)</f>
        <v>83926</v>
      </c>
      <c r="AA5" s="148">
        <f ca="1">OFFSET(Z5,0,-1)-OFFSET(Z5,0,-6)</f>
        <v>5070</v>
      </c>
      <c r="AB5" s="195">
        <f ca="1">AA5/OFFSET(Z5,0,-6)</f>
        <v>6.4294410063913968E-2</v>
      </c>
      <c r="AC5" s="148">
        <f ca="1">OFFSET(Z5,0,-1)-OFFSET(Z5,0,-2)</f>
        <v>1646</v>
      </c>
      <c r="AD5" s="195">
        <f ca="1">AC5/OFFSET(Z5,0,-2)</f>
        <v>2.0004861448711716E-2</v>
      </c>
    </row>
    <row r="6" spans="1:30" x14ac:dyDescent="0.2">
      <c r="A6" s="148" t="s">
        <v>223</v>
      </c>
      <c r="B6" s="22" cm="1">
        <f t="array" ref="B6">INDEX(B73:B95,Control!$B$3)</f>
        <v>6863</v>
      </c>
      <c r="C6" s="22" cm="1">
        <f t="array" ref="C6">INDEX(C73:C95,Control!$B$3)</f>
        <v>7037</v>
      </c>
      <c r="D6" s="22" cm="1">
        <f t="array" ref="D6">INDEX(D73:D95,Control!$B$3)</f>
        <v>7157</v>
      </c>
      <c r="E6" s="22" cm="1">
        <f t="array" ref="E6">INDEX(E73:E95,Control!$B$3)</f>
        <v>7233</v>
      </c>
      <c r="F6" s="22" cm="1">
        <f t="array" ref="F6">INDEX(F73:F95,Control!$B$3)</f>
        <v>7394</v>
      </c>
      <c r="G6" s="22" cm="1">
        <f t="array" ref="G6">INDEX(G73:G95,Control!$B$3)</f>
        <v>7676</v>
      </c>
      <c r="H6" s="22" cm="1">
        <f t="array" ref="H6">INDEX(H73:H95,Control!$B$3)</f>
        <v>8021</v>
      </c>
      <c r="I6" s="22" cm="1">
        <f t="array" ref="I6">INDEX(I73:I95,Control!$B$3)</f>
        <v>8507</v>
      </c>
      <c r="J6" s="22" cm="1">
        <f t="array" ref="J6">INDEX(J73:J95,Control!$B$3)</f>
        <v>8745</v>
      </c>
      <c r="K6" s="22" cm="1">
        <f t="array" ref="K6">INDEX(K73:K95,Control!$B$3)</f>
        <v>8844</v>
      </c>
      <c r="L6" s="22" cm="1">
        <f t="array" ref="L6">INDEX(L73:L95,Control!$B$3)</f>
        <v>8985</v>
      </c>
      <c r="M6" s="22" cm="1">
        <f t="array" ref="M6">INDEX(M73:M95,Control!$B$3)</f>
        <v>9264</v>
      </c>
      <c r="N6" s="22" cm="1">
        <f t="array" ref="N6">INDEX(N73:N95,Control!$B$3)</f>
        <v>9409</v>
      </c>
      <c r="O6" s="22" cm="1">
        <f t="array" ref="O6">INDEX(O73:O95,Control!$B$3)</f>
        <v>9364</v>
      </c>
      <c r="P6" s="22" cm="1">
        <f t="array" ref="P6">INDEX(P73:P95,Control!$B$3)</f>
        <v>9544</v>
      </c>
      <c r="Q6" s="22" cm="1">
        <f t="array" ref="Q6">INDEX(Q73:Q95,Control!$B$3)</f>
        <v>9456</v>
      </c>
      <c r="R6" s="22" cm="1">
        <f t="array" ref="R6">INDEX(R73:R95,Control!$B$3)</f>
        <v>9454</v>
      </c>
      <c r="S6" s="22" cm="1">
        <f t="array" ref="S6">INDEX(S73:S95,Control!$B$3)</f>
        <v>9294</v>
      </c>
      <c r="T6" s="22" cm="1">
        <f t="array" ref="T6">INDEX(T73:T95,Control!$B$3)</f>
        <v>9112</v>
      </c>
      <c r="U6" s="22" cm="1">
        <f t="array" ref="U6">INDEX(U73:U95,Control!$B$3)</f>
        <v>9096</v>
      </c>
      <c r="V6" s="22" cm="1">
        <f t="array" ref="V6">INDEX(V73:V95,Control!$B$3)</f>
        <v>9154</v>
      </c>
      <c r="W6" s="22" cm="1">
        <f t="array" ref="W6">INDEX(W73:W95,Control!$B$3)</f>
        <v>9223</v>
      </c>
      <c r="X6" s="22" cm="1">
        <f t="array" ref="X6">INDEX(X73:X95,Control!$B$3)</f>
        <v>8886</v>
      </c>
      <c r="Y6" s="22" cm="1">
        <f t="array" ref="Y6">INDEX(Y73:Y95,Control!$B$3)</f>
        <v>8854</v>
      </c>
      <c r="AA6" s="148">
        <f ca="1">OFFSET(Z6,0,-1)-OFFSET(Z6,0,-6)</f>
        <v>-258</v>
      </c>
      <c r="AB6" s="195">
        <f ca="1">AA6/OFFSET(Z6,0,-6)</f>
        <v>-2.8314310798946446E-2</v>
      </c>
      <c r="AC6" s="148">
        <f ca="1">OFFSET(Z6,0,-1)-OFFSET(Z6,0,-2)</f>
        <v>-32</v>
      </c>
      <c r="AD6" s="195">
        <f ca="1">AC6/OFFSET(Z6,0,-2)</f>
        <v>-3.6011703803736214E-3</v>
      </c>
    </row>
    <row r="7" spans="1:30" x14ac:dyDescent="0.2">
      <c r="A7" s="148" t="s">
        <v>492</v>
      </c>
      <c r="B7" s="22" cm="1">
        <f t="array" ref="B7">INDEX(B101:B123,Control!$B$3)</f>
        <v>9271</v>
      </c>
      <c r="C7" s="22" cm="1">
        <f t="array" ref="C7">INDEX(C101:C123,Control!$B$3)</f>
        <v>9657</v>
      </c>
      <c r="D7" s="22" cm="1">
        <f t="array" ref="D7">INDEX(D101:D123,Control!$B$3)</f>
        <v>9799</v>
      </c>
      <c r="E7" s="22" cm="1">
        <f t="array" ref="E7">INDEX(E101:E123,Control!$B$3)</f>
        <v>9899</v>
      </c>
      <c r="F7" s="22" cm="1">
        <f t="array" ref="F7">INDEX(F101:F123,Control!$B$3)</f>
        <v>10052</v>
      </c>
      <c r="G7" s="22" cm="1">
        <f t="array" ref="G7">INDEX(G101:G123,Control!$B$3)</f>
        <v>10451</v>
      </c>
      <c r="H7" s="22" cm="1">
        <f t="array" ref="H7">INDEX(H101:H123,Control!$B$3)</f>
        <v>10983</v>
      </c>
      <c r="I7" s="22" cm="1">
        <f t="array" ref="I7">INDEX(I101:I123,Control!$B$3)</f>
        <v>11563</v>
      </c>
      <c r="J7" s="22" cm="1">
        <f t="array" ref="J7">INDEX(J101:J123,Control!$B$3)</f>
        <v>11829</v>
      </c>
      <c r="K7" s="22" cm="1">
        <f t="array" ref="K7">INDEX(K101:K123,Control!$B$3)</f>
        <v>12055</v>
      </c>
      <c r="L7" s="22" cm="1">
        <f t="array" ref="L7">INDEX(L101:L123,Control!$B$3)</f>
        <v>12175</v>
      </c>
      <c r="M7" s="22" cm="1">
        <f t="array" ref="M7">INDEX(M101:M123,Control!$B$3)</f>
        <v>12386</v>
      </c>
      <c r="N7" s="22" cm="1">
        <f t="array" ref="N7">INDEX(N101:N123,Control!$B$3)</f>
        <v>12522</v>
      </c>
      <c r="O7" s="22" cm="1">
        <f t="array" ref="O7">INDEX(O101:O123,Control!$B$3)</f>
        <v>12566</v>
      </c>
      <c r="P7" s="22" cm="1">
        <f t="array" ref="P7">INDEX(P101:P123,Control!$B$3)</f>
        <v>12787</v>
      </c>
      <c r="Q7" s="22" cm="1">
        <f t="array" ref="Q7">INDEX(Q101:Q123,Control!$B$3)</f>
        <v>12653</v>
      </c>
      <c r="R7" s="22" cm="1">
        <f t="array" ref="R7">INDEX(R101:R123,Control!$B$3)</f>
        <v>12494</v>
      </c>
      <c r="S7" s="22" cm="1">
        <f t="array" ref="S7">INDEX(S101:S123,Control!$B$3)</f>
        <v>12354</v>
      </c>
      <c r="T7" s="22" cm="1">
        <f t="array" ref="T7">INDEX(T101:T123,Control!$B$3)</f>
        <v>12284</v>
      </c>
      <c r="U7" s="22" cm="1">
        <f t="array" ref="U7">INDEX(U101:U123,Control!$B$3)</f>
        <v>12284</v>
      </c>
      <c r="V7" s="22" cm="1">
        <f t="array" ref="V7">INDEX(V101:V123,Control!$B$3)</f>
        <v>12339</v>
      </c>
      <c r="W7" s="22" cm="1">
        <f t="array" ref="W7">INDEX(W101:W123,Control!$B$3)</f>
        <v>12425</v>
      </c>
      <c r="X7" s="22" cm="1">
        <f t="array" ref="X7">INDEX(X101:X123,Control!$B$3)</f>
        <v>12090</v>
      </c>
      <c r="Y7" s="22" cm="1">
        <f t="array" ref="Y7">INDEX(Y101:Y123,Control!$B$3)</f>
        <v>12160</v>
      </c>
      <c r="AB7" s="195"/>
      <c r="AD7" s="195"/>
    </row>
    <row r="8" spans="1:30" x14ac:dyDescent="0.2">
      <c r="A8" s="148" t="s">
        <v>224</v>
      </c>
      <c r="B8" s="22" cm="1">
        <f t="array" ref="B8">INDEX(B130:B152,Control!$B$3)</f>
        <v>35335</v>
      </c>
      <c r="C8" s="22" cm="1">
        <f t="array" ref="C8">INDEX(C130:C152,Control!$B$3)</f>
        <v>35764</v>
      </c>
      <c r="D8" s="22" cm="1">
        <f t="array" ref="D8">INDEX(D130:D152,Control!$B$3)</f>
        <v>36063</v>
      </c>
      <c r="E8" s="22" cm="1">
        <f t="array" ref="E8">INDEX(E130:E152,Control!$B$3)</f>
        <v>36417</v>
      </c>
      <c r="F8" s="22" cm="1">
        <f t="array" ref="F8">INDEX(F130:F152,Control!$B$3)</f>
        <v>36833</v>
      </c>
      <c r="G8" s="22" cm="1">
        <f t="array" ref="G8">INDEX(G130:G152,Control!$B$3)</f>
        <v>37559</v>
      </c>
      <c r="H8" s="22" cm="1">
        <f t="array" ref="H8">INDEX(H130:H152,Control!$B$3)</f>
        <v>38073</v>
      </c>
      <c r="I8" s="22" cm="1">
        <f t="array" ref="I8">INDEX(I130:I152,Control!$B$3)</f>
        <v>38466</v>
      </c>
      <c r="J8" s="22" cm="1">
        <f t="array" ref="J8">INDEX(J130:J152,Control!$B$3)</f>
        <v>38694</v>
      </c>
      <c r="K8" s="22" cm="1">
        <f t="array" ref="K8">INDEX(K130:K152,Control!$B$3)</f>
        <v>38840</v>
      </c>
      <c r="L8" s="22" cm="1">
        <f t="array" ref="L8">INDEX(L130:L152,Control!$B$3)</f>
        <v>39107</v>
      </c>
      <c r="M8" s="22" cm="1">
        <f t="array" ref="M8">INDEX(M130:M152,Control!$B$3)</f>
        <v>39252</v>
      </c>
      <c r="N8" s="22" cm="1">
        <f t="array" ref="N8">INDEX(N130:N152,Control!$B$3)</f>
        <v>39606</v>
      </c>
      <c r="O8" s="22" cm="1">
        <f t="array" ref="O8">INDEX(O130:O152,Control!$B$3)</f>
        <v>39833</v>
      </c>
      <c r="P8" s="22" cm="1">
        <f t="array" ref="P8">INDEX(P130:P152,Control!$B$3)</f>
        <v>40021</v>
      </c>
      <c r="Q8" s="22" cm="1">
        <f t="array" ref="Q8">INDEX(Q130:Q152,Control!$B$3)</f>
        <v>40187</v>
      </c>
      <c r="R8" s="22" cm="1">
        <f t="array" ref="R8">INDEX(R130:R152,Control!$B$3)</f>
        <v>40590</v>
      </c>
      <c r="S8" s="22" cm="1">
        <f t="array" ref="S8">INDEX(S130:S152,Control!$B$3)</f>
        <v>41075</v>
      </c>
      <c r="T8" s="22" cm="1">
        <f t="array" ref="T8">INDEX(T130:T152,Control!$B$3)</f>
        <v>41534</v>
      </c>
      <c r="U8" s="22" cm="1">
        <f t="array" ref="U8">INDEX(U130:U152,Control!$B$3)</f>
        <v>41401</v>
      </c>
      <c r="V8" s="22" cm="1">
        <f t="array" ref="V8">INDEX(V130:V152,Control!$B$3)</f>
        <v>41346</v>
      </c>
      <c r="W8" s="22" cm="1">
        <f t="array" ref="W8">INDEX(W130:W152,Control!$B$3)</f>
        <v>41731</v>
      </c>
      <c r="X8" s="22" cm="1">
        <f t="array" ref="X8">INDEX(X130:X152,Control!$B$3)</f>
        <v>42638</v>
      </c>
      <c r="Y8" s="22" cm="1">
        <f t="array" ref="Y8">INDEX(Y130:Y152,Control!$B$3)</f>
        <v>43825</v>
      </c>
      <c r="AA8" s="148">
        <f ca="1">OFFSET(Z8,0,-1)-OFFSET(Z8,0,-6)</f>
        <v>2291</v>
      </c>
      <c r="AB8" s="195">
        <f ca="1">AA8/OFFSET(Z8,0,-6)</f>
        <v>5.5159628256368276E-2</v>
      </c>
      <c r="AC8" s="148">
        <f ca="1">OFFSET(Z8,0,-1)-OFFSET(Z8,0,-2)</f>
        <v>1187</v>
      </c>
      <c r="AD8" s="195">
        <f ca="1">AC8/OFFSET(Z8,0,-2)</f>
        <v>2.7839016839438999E-2</v>
      </c>
    </row>
    <row r="9" spans="1:30" x14ac:dyDescent="0.2">
      <c r="A9" s="148" t="s">
        <v>225</v>
      </c>
      <c r="B9" s="22" cm="1">
        <f t="array" ref="B9">INDEX(B158:B180,Control!$B$3)</f>
        <v>18733</v>
      </c>
      <c r="C9" s="22" cm="1">
        <f t="array" ref="C9">INDEX(C158:C180,Control!$B$3)</f>
        <v>19148</v>
      </c>
      <c r="D9" s="22" cm="1">
        <f t="array" ref="D9">INDEX(D158:D180,Control!$B$3)</f>
        <v>19475</v>
      </c>
      <c r="E9" s="22" cm="1">
        <f t="array" ref="E9">INDEX(E158:E180,Control!$B$3)</f>
        <v>19743</v>
      </c>
      <c r="F9" s="22" cm="1">
        <f t="array" ref="F9">INDEX(F158:F180,Control!$B$3)</f>
        <v>20068</v>
      </c>
      <c r="G9" s="22" cm="1">
        <f t="array" ref="G9">INDEX(G158:G180,Control!$B$3)</f>
        <v>20488</v>
      </c>
      <c r="H9" s="22" cm="1">
        <f t="array" ref="H9">INDEX(H158:H180,Control!$B$3)</f>
        <v>20927</v>
      </c>
      <c r="I9" s="22" cm="1">
        <f t="array" ref="I9">INDEX(I158:I180,Control!$B$3)</f>
        <v>21208</v>
      </c>
      <c r="J9" s="22" cm="1">
        <f t="array" ref="J9">INDEX(J158:J180,Control!$B$3)</f>
        <v>21361</v>
      </c>
      <c r="K9" s="22" cm="1">
        <f t="array" ref="K9">INDEX(K158:K180,Control!$B$3)</f>
        <v>21526</v>
      </c>
      <c r="L9" s="22" cm="1">
        <f t="array" ref="L9">INDEX(L158:L180,Control!$B$3)</f>
        <v>21649</v>
      </c>
      <c r="M9" s="22" cm="1">
        <f t="array" ref="M9">INDEX(M158:M180,Control!$B$3)</f>
        <v>21993</v>
      </c>
      <c r="N9" s="22" cm="1">
        <f t="array" ref="N9">INDEX(N158:N180,Control!$B$3)</f>
        <v>21955</v>
      </c>
      <c r="O9" s="22" cm="1">
        <f t="array" ref="O9">INDEX(O158:O180,Control!$B$3)</f>
        <v>22180</v>
      </c>
      <c r="P9" s="22" cm="1">
        <f t="array" ref="P9">INDEX(P158:P180,Control!$B$3)</f>
        <v>22680</v>
      </c>
      <c r="Q9" s="22" cm="1">
        <f t="array" ref="Q9">INDEX(Q158:Q180,Control!$B$3)</f>
        <v>23000</v>
      </c>
      <c r="R9" s="22" cm="1">
        <f t="array" ref="R9">INDEX(R158:R180,Control!$B$3)</f>
        <v>23778</v>
      </c>
      <c r="S9" s="22" cm="1">
        <f t="array" ref="S9">INDEX(S158:S180,Control!$B$3)</f>
        <v>24404</v>
      </c>
      <c r="T9" s="22" cm="1">
        <f t="array" ref="T9">INDEX(T158:T180,Control!$B$3)</f>
        <v>25038</v>
      </c>
      <c r="U9" s="22" cm="1">
        <f t="array" ref="U9">INDEX(U158:U180,Control!$B$3)</f>
        <v>25709</v>
      </c>
      <c r="V9" s="22" cm="1">
        <f t="array" ref="V9">INDEX(V158:V180,Control!$B$3)</f>
        <v>26274</v>
      </c>
      <c r="W9" s="22" cm="1">
        <f t="array" ref="W9">INDEX(W158:W180,Control!$B$3)</f>
        <v>26921</v>
      </c>
      <c r="X9" s="22" cm="1">
        <f t="array" ref="X9">INDEX(X158:X180,Control!$B$3)</f>
        <v>27552</v>
      </c>
      <c r="Y9" s="22" cm="1">
        <f t="array" ref="Y9">INDEX(Y158:Y180,Control!$B$3)</f>
        <v>27941</v>
      </c>
      <c r="AA9" s="148">
        <f ca="1">OFFSET(Z9,0,-1)-OFFSET(Z9,0,-6)</f>
        <v>2903</v>
      </c>
      <c r="AB9" s="195">
        <f ca="1">AA9/OFFSET(Z9,0,-6)</f>
        <v>0.11594376547647575</v>
      </c>
      <c r="AC9" s="148">
        <f ca="1">OFFSET(Z9,0,-1)-OFFSET(Z9,0,-2)</f>
        <v>389</v>
      </c>
      <c r="AD9" s="195">
        <f ca="1">AC9/OFFSET(Z9,0,-2)</f>
        <v>1.4118757259001162E-2</v>
      </c>
    </row>
    <row r="10" spans="1:30" x14ac:dyDescent="0.2">
      <c r="A10" s="148" t="s">
        <v>493</v>
      </c>
      <c r="B10" s="22" cm="1">
        <f t="array" ref="B10">INDEX(B186:B208,Control!$B$3)</f>
        <v>16471</v>
      </c>
      <c r="C10" s="22" cm="1">
        <f t="array" ref="C10">INDEX(C186:C208,Control!$B$3)</f>
        <v>16647</v>
      </c>
      <c r="D10" s="22" cm="1">
        <f t="array" ref="D10">INDEX(D186:D208,Control!$B$3)</f>
        <v>16777</v>
      </c>
      <c r="E10" s="22" cm="1">
        <f t="array" ref="E10">INDEX(E186:E208,Control!$B$3)</f>
        <v>16930</v>
      </c>
      <c r="F10" s="22" cm="1">
        <f t="array" ref="F10">INDEX(F186:F208,Control!$B$3)</f>
        <v>17112</v>
      </c>
      <c r="G10" s="22" cm="1">
        <f t="array" ref="G10">INDEX(G186:G208,Control!$B$3)</f>
        <v>17355</v>
      </c>
      <c r="H10" s="22" cm="1">
        <f t="array" ref="H10">INDEX(H186:H208,Control!$B$3)</f>
        <v>17579</v>
      </c>
      <c r="I10" s="22" cm="1">
        <f t="array" ref="I10">INDEX(I186:I208,Control!$B$3)</f>
        <v>17946</v>
      </c>
      <c r="J10" s="22" cm="1">
        <f t="array" ref="J10">INDEX(J186:J208,Control!$B$3)</f>
        <v>18433</v>
      </c>
      <c r="K10" s="22" cm="1">
        <f t="array" ref="K10">INDEX(K186:K208,Control!$B$3)</f>
        <v>18955</v>
      </c>
      <c r="L10" s="22" cm="1">
        <f t="array" ref="L10">INDEX(L186:L208,Control!$B$3)</f>
        <v>19557</v>
      </c>
      <c r="M10" s="22" cm="1">
        <f t="array" ref="M10">INDEX(M186:M208,Control!$B$3)</f>
        <v>20193</v>
      </c>
      <c r="N10" s="22" cm="1">
        <f t="array" ref="N10">INDEX(N186:N208,Control!$B$3)</f>
        <v>21313</v>
      </c>
      <c r="O10" s="22" cm="1">
        <f t="array" ref="O10">INDEX(O186:O208,Control!$B$3)</f>
        <v>22175</v>
      </c>
      <c r="P10" s="22" cm="1">
        <f t="array" ref="P10">INDEX(P186:P208,Control!$B$3)</f>
        <v>22983</v>
      </c>
      <c r="Q10" s="22" cm="1">
        <f t="array" ref="Q10">INDEX(Q186:Q208,Control!$B$3)</f>
        <v>23545</v>
      </c>
      <c r="R10" s="22" cm="1">
        <f t="array" ref="R10">INDEX(R186:R208,Control!$B$3)</f>
        <v>23984</v>
      </c>
      <c r="S10" s="22" cm="1">
        <f t="array" ref="S10">INDEX(S186:S208,Control!$B$3)</f>
        <v>24454</v>
      </c>
      <c r="T10" s="22" cm="1">
        <f t="array" ref="T10">INDEX(T186:T208,Control!$B$3)</f>
        <v>24861</v>
      </c>
      <c r="U10" s="22" cm="1">
        <f t="array" ref="U10">INDEX(U186:U208,Control!$B$3)</f>
        <v>25163</v>
      </c>
      <c r="V10" s="22" cm="1">
        <f t="array" ref="V10">INDEX(V186:V208,Control!$B$3)</f>
        <v>25648</v>
      </c>
      <c r="W10" s="22" cm="1">
        <f t="array" ref="W10">INDEX(W186:W208,Control!$B$3)</f>
        <v>26142</v>
      </c>
      <c r="X10" s="22" cm="1">
        <f t="array" ref="X10">INDEX(X186:X208,Control!$B$3)</f>
        <v>26749</v>
      </c>
      <c r="Y10" s="22" cm="1">
        <f t="array" ref="Y10">INDEX(Y186:Y208,Control!$B$3)</f>
        <v>27130</v>
      </c>
      <c r="AA10" s="148">
        <f ca="1">OFFSET(Z10,0,-1)-OFFSET(Z10,0,-6)</f>
        <v>2269</v>
      </c>
      <c r="AB10" s="195">
        <f ca="1">AA10/OFFSET(Z10,0,-6)</f>
        <v>9.126744700534975E-2</v>
      </c>
      <c r="AC10" s="148">
        <f ca="1">OFFSET(Z10,0,-1)-OFFSET(Z10,0,-2)</f>
        <v>381</v>
      </c>
      <c r="AD10" s="195">
        <f ca="1">AC10/OFFSET(Z10,0,-2)</f>
        <v>1.4243523122359714E-2</v>
      </c>
    </row>
    <row r="11" spans="1:30" x14ac:dyDescent="0.2">
      <c r="B11" s="22"/>
      <c r="C11" s="22"/>
      <c r="D11" s="22"/>
      <c r="E11" s="22"/>
      <c r="F11" s="22"/>
      <c r="G11" s="22"/>
      <c r="H11" s="22"/>
      <c r="I11" s="22"/>
      <c r="J11" s="22"/>
      <c r="K11" s="22"/>
      <c r="L11" s="22"/>
      <c r="M11" s="22"/>
      <c r="N11" s="22"/>
      <c r="O11" s="22"/>
      <c r="P11" s="22"/>
      <c r="Q11" s="22"/>
      <c r="R11" s="22"/>
      <c r="S11" s="22"/>
      <c r="T11" s="22"/>
      <c r="U11" s="22"/>
      <c r="V11" s="22"/>
      <c r="W11" s="22"/>
      <c r="X11" s="22"/>
      <c r="Y11" s="22"/>
      <c r="AB11" s="195"/>
      <c r="AD11" s="195"/>
    </row>
    <row r="12" spans="1:30" x14ac:dyDescent="0.2">
      <c r="A12" s="148" t="s">
        <v>492</v>
      </c>
      <c r="B12" s="30">
        <f>B7/B$5</f>
        <v>0.1463711141634696</v>
      </c>
      <c r="C12" s="30">
        <f t="shared" ref="C12:X14" si="0">C7/C$5</f>
        <v>0.14956093481391999</v>
      </c>
      <c r="D12" s="30">
        <f t="shared" si="0"/>
        <v>0.14997627684160583</v>
      </c>
      <c r="E12" s="30">
        <f t="shared" si="0"/>
        <v>0.14985089087028264</v>
      </c>
      <c r="F12" s="30">
        <f t="shared" si="0"/>
        <v>0.15013516944722416</v>
      </c>
      <c r="G12" s="30">
        <f t="shared" si="0"/>
        <v>0.15257379777511751</v>
      </c>
      <c r="H12" s="30">
        <f t="shared" si="0"/>
        <v>0.15693811354186016</v>
      </c>
      <c r="I12" s="30">
        <f t="shared" si="0"/>
        <v>0.16231733509271867</v>
      </c>
      <c r="J12" s="30">
        <f t="shared" si="0"/>
        <v>0.16455678593289189</v>
      </c>
      <c r="K12" s="30">
        <f t="shared" si="0"/>
        <v>0.16645724306485687</v>
      </c>
      <c r="L12" s="30">
        <f t="shared" si="0"/>
        <v>0.16693861320974621</v>
      </c>
      <c r="M12" s="30">
        <f t="shared" si="0"/>
        <v>0.16821719112873654</v>
      </c>
      <c r="N12" s="30">
        <f t="shared" si="0"/>
        <v>0.16902663229080897</v>
      </c>
      <c r="O12" s="30">
        <f t="shared" si="0"/>
        <v>0.16849247107094489</v>
      </c>
      <c r="P12" s="30">
        <f t="shared" si="0"/>
        <v>0.16939116150911404</v>
      </c>
      <c r="Q12" s="30">
        <f t="shared" si="0"/>
        <v>0.16683808016877638</v>
      </c>
      <c r="R12" s="30">
        <f t="shared" si="0"/>
        <v>0.16255106554604357</v>
      </c>
      <c r="S12" s="30">
        <f t="shared" si="0"/>
        <v>0.15872444849870879</v>
      </c>
      <c r="T12" s="30">
        <f t="shared" si="0"/>
        <v>0.15577761996550674</v>
      </c>
      <c r="U12" s="30">
        <f t="shared" si="0"/>
        <v>0.15472201929616847</v>
      </c>
      <c r="V12" s="30">
        <f t="shared" si="0"/>
        <v>0.15431658725096611</v>
      </c>
      <c r="W12" s="30">
        <f t="shared" si="0"/>
        <v>0.15324938021880435</v>
      </c>
      <c r="X12" s="30">
        <f t="shared" si="0"/>
        <v>0.14693728731161887</v>
      </c>
      <c r="Y12" s="30">
        <f t="shared" ref="Y12" si="1">Y7/Y$5</f>
        <v>0.14488954555203393</v>
      </c>
      <c r="AA12" s="148" t="s">
        <v>492</v>
      </c>
      <c r="AB12" s="195">
        <f ca="1">OFFSET(Z12,0,-1)</f>
        <v>0.14488954555203393</v>
      </c>
      <c r="AD12" s="195"/>
    </row>
    <row r="13" spans="1:30" x14ac:dyDescent="0.2">
      <c r="A13" s="148" t="s">
        <v>224</v>
      </c>
      <c r="B13" s="30">
        <f t="shared" ref="B13:Q14" si="2">B8/B$5</f>
        <v>0.55787113784556119</v>
      </c>
      <c r="C13" s="30">
        <f t="shared" si="2"/>
        <v>0.55388808871130113</v>
      </c>
      <c r="D13" s="30">
        <f t="shared" si="2"/>
        <v>0.55195371688323613</v>
      </c>
      <c r="E13" s="30">
        <f t="shared" si="2"/>
        <v>0.5512799164383354</v>
      </c>
      <c r="F13" s="30">
        <f t="shared" si="2"/>
        <v>0.5501321822771198</v>
      </c>
      <c r="G13" s="30">
        <f t="shared" si="2"/>
        <v>0.54832257876142365</v>
      </c>
      <c r="H13" s="30">
        <f t="shared" si="2"/>
        <v>0.54403212208679252</v>
      </c>
      <c r="I13" s="30">
        <f t="shared" si="2"/>
        <v>0.53997220545503044</v>
      </c>
      <c r="J13" s="30">
        <f t="shared" si="2"/>
        <v>0.53828390184185637</v>
      </c>
      <c r="K13" s="30">
        <f t="shared" si="2"/>
        <v>0.53630852929398931</v>
      </c>
      <c r="L13" s="30">
        <f t="shared" si="2"/>
        <v>0.53621916606107145</v>
      </c>
      <c r="M13" s="30">
        <f t="shared" si="2"/>
        <v>0.53309068191386777</v>
      </c>
      <c r="N13" s="30">
        <f t="shared" si="2"/>
        <v>0.53461657870226642</v>
      </c>
      <c r="O13" s="30">
        <f t="shared" si="2"/>
        <v>0.53410477480255836</v>
      </c>
      <c r="P13" s="30">
        <f t="shared" si="2"/>
        <v>0.53016373463331923</v>
      </c>
      <c r="Q13" s="30">
        <f t="shared" si="2"/>
        <v>0.52989187763713075</v>
      </c>
      <c r="R13" s="30">
        <f t="shared" si="0"/>
        <v>0.5280893029065078</v>
      </c>
      <c r="S13" s="30">
        <f t="shared" si="0"/>
        <v>0.52773245281564374</v>
      </c>
      <c r="T13" s="30">
        <f t="shared" si="0"/>
        <v>0.52670690879577964</v>
      </c>
      <c r="U13" s="30">
        <f t="shared" si="0"/>
        <v>0.52146257903619919</v>
      </c>
      <c r="V13" s="30">
        <f t="shared" si="0"/>
        <v>0.51709000862942256</v>
      </c>
      <c r="W13" s="30">
        <f t="shared" si="0"/>
        <v>0.51470824031476248</v>
      </c>
      <c r="X13" s="30">
        <f t="shared" si="0"/>
        <v>0.51820612542537681</v>
      </c>
      <c r="Y13" s="30">
        <f t="shared" ref="Y13" si="3">Y8/Y$5</f>
        <v>0.52218621166265522</v>
      </c>
      <c r="AA13" s="148" t="s">
        <v>224</v>
      </c>
      <c r="AB13" s="195">
        <f t="shared" ref="AB13:AB14" ca="1" si="4">OFFSET(Z13,0,-1)</f>
        <v>0.52218621166265522</v>
      </c>
      <c r="AD13" s="195"/>
    </row>
    <row r="14" spans="1:30" x14ac:dyDescent="0.2">
      <c r="A14" s="148" t="s">
        <v>225</v>
      </c>
      <c r="B14" s="30">
        <f t="shared" si="2"/>
        <v>0.29575774799096921</v>
      </c>
      <c r="C14" s="30">
        <f t="shared" si="0"/>
        <v>0.2965509764747789</v>
      </c>
      <c r="D14" s="30">
        <f t="shared" si="0"/>
        <v>0.29807000627515801</v>
      </c>
      <c r="E14" s="30">
        <f t="shared" si="0"/>
        <v>0.29886919269138196</v>
      </c>
      <c r="F14" s="30">
        <f t="shared" si="0"/>
        <v>0.29973264827565604</v>
      </c>
      <c r="G14" s="30">
        <f t="shared" si="0"/>
        <v>0.29910362346345881</v>
      </c>
      <c r="H14" s="30">
        <f t="shared" si="0"/>
        <v>0.29902976437134732</v>
      </c>
      <c r="I14" s="30">
        <f t="shared" si="0"/>
        <v>0.29771045945225094</v>
      </c>
      <c r="J14" s="30">
        <f t="shared" si="0"/>
        <v>0.29715931222525177</v>
      </c>
      <c r="K14" s="30">
        <f t="shared" si="0"/>
        <v>0.29723422764115381</v>
      </c>
      <c r="L14" s="30">
        <f t="shared" si="0"/>
        <v>0.29684222072918237</v>
      </c>
      <c r="M14" s="30">
        <f t="shared" si="0"/>
        <v>0.29869212695739566</v>
      </c>
      <c r="N14" s="30">
        <f t="shared" si="0"/>
        <v>0.29635678900692469</v>
      </c>
      <c r="O14" s="30">
        <f t="shared" si="0"/>
        <v>0.29740275412649675</v>
      </c>
      <c r="P14" s="30">
        <f t="shared" si="0"/>
        <v>0.30044510385756679</v>
      </c>
      <c r="Q14" s="30">
        <f t="shared" si="0"/>
        <v>0.30327004219409281</v>
      </c>
      <c r="R14" s="30">
        <f t="shared" si="0"/>
        <v>0.30935963154744867</v>
      </c>
      <c r="S14" s="30">
        <f t="shared" si="0"/>
        <v>0.3135430986856475</v>
      </c>
      <c r="T14" s="30">
        <f t="shared" si="0"/>
        <v>0.3175154712387136</v>
      </c>
      <c r="U14" s="30">
        <f t="shared" si="0"/>
        <v>0.32381540166763234</v>
      </c>
      <c r="V14" s="30">
        <f t="shared" si="0"/>
        <v>0.3285934041196113</v>
      </c>
      <c r="W14" s="30">
        <f t="shared" si="0"/>
        <v>0.33204237946643317</v>
      </c>
      <c r="X14" s="30">
        <f t="shared" si="0"/>
        <v>0.33485658726300438</v>
      </c>
      <c r="Y14" s="30">
        <f t="shared" ref="Y14" si="5">Y9/Y$5</f>
        <v>0.33292424278531085</v>
      </c>
      <c r="AA14" s="148" t="s">
        <v>225</v>
      </c>
      <c r="AB14" s="195">
        <f t="shared" ca="1" si="4"/>
        <v>0.33292424278531085</v>
      </c>
      <c r="AD14" s="195"/>
    </row>
    <row r="16" spans="1:30" x14ac:dyDescent="0.2">
      <c r="A16" s="148" t="s">
        <v>152</v>
      </c>
      <c r="AB16" s="148">
        <f ca="1">OFFSET(Z17,0,-1)</f>
        <v>2023</v>
      </c>
    </row>
    <row r="17" spans="1:28" ht="15" x14ac:dyDescent="0.25">
      <c r="B17" s="193">
        <v>2000</v>
      </c>
      <c r="C17" s="193">
        <v>2001</v>
      </c>
      <c r="D17" s="193">
        <v>2002</v>
      </c>
      <c r="E17" s="193">
        <v>2003</v>
      </c>
      <c r="F17" s="193">
        <v>2004</v>
      </c>
      <c r="G17" s="193">
        <v>2005</v>
      </c>
      <c r="H17" s="193">
        <v>2006</v>
      </c>
      <c r="I17" s="193">
        <v>2007</v>
      </c>
      <c r="J17" s="193">
        <v>2008</v>
      </c>
      <c r="K17" s="193">
        <v>2009</v>
      </c>
      <c r="L17" s="193">
        <v>2010</v>
      </c>
      <c r="M17" s="193">
        <v>2011</v>
      </c>
      <c r="N17" s="193">
        <v>2012</v>
      </c>
      <c r="O17" s="193">
        <v>2013</v>
      </c>
      <c r="P17" s="193">
        <v>2014</v>
      </c>
      <c r="Q17" s="193">
        <v>2015</v>
      </c>
      <c r="R17" s="193">
        <v>2016</v>
      </c>
      <c r="S17" s="193">
        <v>2017</v>
      </c>
      <c r="T17" s="193">
        <v>2018</v>
      </c>
      <c r="U17" s="193">
        <v>2019</v>
      </c>
      <c r="V17" s="193">
        <v>2020</v>
      </c>
      <c r="W17" s="193">
        <v>2021</v>
      </c>
      <c r="X17" s="193">
        <v>2022</v>
      </c>
      <c r="Y17" s="193">
        <v>2023</v>
      </c>
      <c r="AA17" s="148" t="s">
        <v>494</v>
      </c>
      <c r="AB17" s="148">
        <f ca="1">OFFSET(Z4,0,-1)</f>
        <v>138283</v>
      </c>
    </row>
    <row r="18" spans="1:28" x14ac:dyDescent="0.2">
      <c r="A18" s="148" t="s">
        <v>115</v>
      </c>
      <c r="B18" s="147">
        <v>101377</v>
      </c>
      <c r="C18" s="147">
        <v>103024</v>
      </c>
      <c r="D18" s="147">
        <v>104377</v>
      </c>
      <c r="E18" s="147">
        <v>105636</v>
      </c>
      <c r="F18" s="147">
        <v>107264</v>
      </c>
      <c r="G18" s="147">
        <v>109409</v>
      </c>
      <c r="H18" s="147">
        <v>111459</v>
      </c>
      <c r="I18" s="147">
        <v>113286</v>
      </c>
      <c r="J18" s="147">
        <v>114556</v>
      </c>
      <c r="K18" s="147">
        <v>115694</v>
      </c>
      <c r="L18" s="147">
        <v>116975</v>
      </c>
      <c r="M18" s="147">
        <v>118405</v>
      </c>
      <c r="N18" s="147">
        <v>120191</v>
      </c>
      <c r="O18" s="147">
        <v>121850</v>
      </c>
      <c r="P18" s="147">
        <v>123682</v>
      </c>
      <c r="Q18" s="147">
        <v>124580</v>
      </c>
      <c r="R18" s="147">
        <v>126327</v>
      </c>
      <c r="S18" s="147">
        <v>128049</v>
      </c>
      <c r="T18" s="147">
        <v>129701</v>
      </c>
      <c r="U18" s="147">
        <v>130466</v>
      </c>
      <c r="V18" s="147">
        <v>131431</v>
      </c>
      <c r="W18" s="147">
        <v>133221</v>
      </c>
      <c r="X18" s="147">
        <v>135741</v>
      </c>
      <c r="Y18" s="147">
        <v>138283</v>
      </c>
      <c r="AA18" s="148" t="s">
        <v>495</v>
      </c>
      <c r="AB18" s="148">
        <f ca="1">OFFSET(Z5,0,-1)</f>
        <v>83926</v>
      </c>
    </row>
    <row r="19" spans="1:28" x14ac:dyDescent="0.2">
      <c r="A19" s="148" t="s">
        <v>116</v>
      </c>
      <c r="B19" s="147">
        <v>134905</v>
      </c>
      <c r="C19" s="147">
        <v>135381</v>
      </c>
      <c r="D19" s="147">
        <v>136483</v>
      </c>
      <c r="E19" s="147">
        <v>138608</v>
      </c>
      <c r="F19" s="147">
        <v>140578</v>
      </c>
      <c r="G19" s="147">
        <v>141918</v>
      </c>
      <c r="H19" s="147">
        <v>143490</v>
      </c>
      <c r="I19" s="147">
        <v>145197</v>
      </c>
      <c r="J19" s="147">
        <v>146073</v>
      </c>
      <c r="K19" s="147">
        <v>146396</v>
      </c>
      <c r="L19" s="147">
        <v>148653</v>
      </c>
      <c r="M19" s="147">
        <v>150600</v>
      </c>
      <c r="N19" s="147">
        <v>151710</v>
      </c>
      <c r="O19" s="147">
        <v>153475</v>
      </c>
      <c r="P19" s="147">
        <v>155151</v>
      </c>
      <c r="Q19" s="147">
        <v>156143</v>
      </c>
      <c r="R19" s="147">
        <v>157280</v>
      </c>
      <c r="S19" s="147">
        <v>157944</v>
      </c>
      <c r="T19" s="147">
        <v>157256</v>
      </c>
      <c r="U19" s="147">
        <v>157109</v>
      </c>
      <c r="V19" s="147">
        <v>157187</v>
      </c>
      <c r="W19" s="147">
        <v>156631</v>
      </c>
      <c r="X19" s="147">
        <v>158282</v>
      </c>
      <c r="Y19" s="147">
        <v>159939</v>
      </c>
    </row>
    <row r="20" spans="1:28" x14ac:dyDescent="0.2">
      <c r="A20" s="148" t="s">
        <v>117</v>
      </c>
      <c r="B20" s="147">
        <v>85509</v>
      </c>
      <c r="C20" s="147">
        <v>85956</v>
      </c>
      <c r="D20" s="147">
        <v>86403</v>
      </c>
      <c r="E20" s="147">
        <v>87011</v>
      </c>
      <c r="F20" s="147">
        <v>88277</v>
      </c>
      <c r="G20" s="147">
        <v>89990</v>
      </c>
      <c r="H20" s="147">
        <v>91174</v>
      </c>
      <c r="I20" s="147">
        <v>92242</v>
      </c>
      <c r="J20" s="147">
        <v>93946</v>
      </c>
      <c r="K20" s="147">
        <v>95266</v>
      </c>
      <c r="L20" s="147">
        <v>96337</v>
      </c>
      <c r="M20" s="147">
        <v>97604</v>
      </c>
      <c r="N20" s="147">
        <v>99064</v>
      </c>
      <c r="O20" s="147">
        <v>100756</v>
      </c>
      <c r="P20" s="147">
        <v>102765</v>
      </c>
      <c r="Q20" s="147">
        <v>104379</v>
      </c>
      <c r="R20" s="147">
        <v>105905</v>
      </c>
      <c r="S20" s="147">
        <v>108372</v>
      </c>
      <c r="T20" s="147">
        <v>110818</v>
      </c>
      <c r="U20" s="147">
        <v>113928</v>
      </c>
      <c r="V20" s="147">
        <v>115572</v>
      </c>
      <c r="W20" s="147">
        <v>116819</v>
      </c>
      <c r="X20" s="147">
        <v>118810</v>
      </c>
      <c r="Y20" s="147">
        <v>120699</v>
      </c>
    </row>
    <row r="21" spans="1:28" x14ac:dyDescent="0.2">
      <c r="A21" s="148" t="s">
        <v>118</v>
      </c>
      <c r="B21" s="147">
        <v>104478</v>
      </c>
      <c r="C21" s="147">
        <v>104646</v>
      </c>
      <c r="D21" s="147">
        <v>104883</v>
      </c>
      <c r="E21" s="147">
        <v>105784</v>
      </c>
      <c r="F21" s="147">
        <v>106878</v>
      </c>
      <c r="G21" s="147">
        <v>107475</v>
      </c>
      <c r="H21" s="147">
        <v>107904</v>
      </c>
      <c r="I21" s="147">
        <v>109041</v>
      </c>
      <c r="J21" s="147">
        <v>109848</v>
      </c>
      <c r="K21" s="147">
        <v>110061</v>
      </c>
      <c r="L21" s="147">
        <v>111072</v>
      </c>
      <c r="M21" s="147">
        <v>111718</v>
      </c>
      <c r="N21" s="147">
        <v>111529</v>
      </c>
      <c r="O21" s="147">
        <v>111979</v>
      </c>
      <c r="P21" s="147">
        <v>112541</v>
      </c>
      <c r="Q21" s="147">
        <v>112464</v>
      </c>
      <c r="R21" s="147">
        <v>113365</v>
      </c>
      <c r="S21" s="147">
        <v>114335</v>
      </c>
      <c r="T21" s="147">
        <v>115148</v>
      </c>
      <c r="U21" s="147">
        <v>115902</v>
      </c>
      <c r="V21" s="147">
        <v>116134</v>
      </c>
      <c r="W21" s="147">
        <v>116549</v>
      </c>
      <c r="X21" s="147">
        <v>117546</v>
      </c>
      <c r="Y21" s="147">
        <v>118591</v>
      </c>
    </row>
    <row r="22" spans="1:28" x14ac:dyDescent="0.2">
      <c r="A22" s="148" t="s">
        <v>119</v>
      </c>
      <c r="B22" s="147">
        <v>96417</v>
      </c>
      <c r="C22" s="147">
        <v>96345</v>
      </c>
      <c r="D22" s="147">
        <v>97205</v>
      </c>
      <c r="E22" s="147">
        <v>98540</v>
      </c>
      <c r="F22" s="147">
        <v>99949</v>
      </c>
      <c r="G22" s="147">
        <v>101509</v>
      </c>
      <c r="H22" s="147">
        <v>102469</v>
      </c>
      <c r="I22" s="147">
        <v>103902</v>
      </c>
      <c r="J22" s="147">
        <v>104782</v>
      </c>
      <c r="K22" s="147">
        <v>105716</v>
      </c>
      <c r="L22" s="147">
        <v>106962</v>
      </c>
      <c r="M22" s="147">
        <v>108199</v>
      </c>
      <c r="N22" s="147">
        <v>108185</v>
      </c>
      <c r="O22" s="147">
        <v>107899</v>
      </c>
      <c r="P22" s="147">
        <v>108153</v>
      </c>
      <c r="Q22" s="147">
        <v>108327</v>
      </c>
      <c r="R22" s="147">
        <v>109235</v>
      </c>
      <c r="S22" s="147">
        <v>109095</v>
      </c>
      <c r="T22" s="147">
        <v>109728</v>
      </c>
      <c r="U22" s="147">
        <v>109659</v>
      </c>
      <c r="V22" s="147">
        <v>109587</v>
      </c>
      <c r="W22" s="147">
        <v>110040</v>
      </c>
      <c r="X22" s="147">
        <v>110356</v>
      </c>
      <c r="Y22" s="147">
        <v>110995</v>
      </c>
    </row>
    <row r="23" spans="1:28" x14ac:dyDescent="0.2">
      <c r="A23" s="148" t="s">
        <v>120</v>
      </c>
      <c r="B23" s="147">
        <v>95160</v>
      </c>
      <c r="C23" s="147">
        <v>95791</v>
      </c>
      <c r="D23" s="147">
        <v>95448</v>
      </c>
      <c r="E23" s="147">
        <v>95569</v>
      </c>
      <c r="F23" s="147">
        <v>95907</v>
      </c>
      <c r="G23" s="147">
        <v>96884</v>
      </c>
      <c r="H23" s="147">
        <v>97574</v>
      </c>
      <c r="I23" s="147">
        <v>98496</v>
      </c>
      <c r="J23" s="147">
        <v>99394</v>
      </c>
      <c r="K23" s="147">
        <v>100188</v>
      </c>
      <c r="L23" s="147">
        <v>101076</v>
      </c>
      <c r="M23" s="147">
        <v>101766</v>
      </c>
      <c r="N23" s="147">
        <v>103004</v>
      </c>
      <c r="O23" s="147">
        <v>103837</v>
      </c>
      <c r="P23" s="147">
        <v>105434</v>
      </c>
      <c r="Q23" s="147">
        <v>106404</v>
      </c>
      <c r="R23" s="147">
        <v>106823</v>
      </c>
      <c r="S23" s="147">
        <v>106543</v>
      </c>
      <c r="T23" s="147">
        <v>106726</v>
      </c>
      <c r="U23" s="147">
        <v>107348</v>
      </c>
      <c r="V23" s="147">
        <v>107146</v>
      </c>
      <c r="W23" s="147">
        <v>106883</v>
      </c>
      <c r="X23" s="147">
        <v>106870</v>
      </c>
      <c r="Y23" s="147">
        <v>107737</v>
      </c>
    </row>
    <row r="24" spans="1:28" x14ac:dyDescent="0.2">
      <c r="A24" s="148" t="s">
        <v>121</v>
      </c>
      <c r="B24" s="147">
        <v>138633</v>
      </c>
      <c r="C24" s="147">
        <v>139116</v>
      </c>
      <c r="D24" s="147">
        <v>140338</v>
      </c>
      <c r="E24" s="147">
        <v>141246</v>
      </c>
      <c r="F24" s="147">
        <v>142242</v>
      </c>
      <c r="G24" s="147">
        <v>143353</v>
      </c>
      <c r="H24" s="147">
        <v>145307</v>
      </c>
      <c r="I24" s="147">
        <v>147741</v>
      </c>
      <c r="J24" s="147">
        <v>149723</v>
      </c>
      <c r="K24" s="147">
        <v>151594</v>
      </c>
      <c r="L24" s="147">
        <v>153739</v>
      </c>
      <c r="M24" s="147">
        <v>155764</v>
      </c>
      <c r="N24" s="147">
        <v>157457</v>
      </c>
      <c r="O24" s="147">
        <v>159308</v>
      </c>
      <c r="P24" s="147">
        <v>161567</v>
      </c>
      <c r="Q24" s="147">
        <v>164112</v>
      </c>
      <c r="R24" s="147">
        <v>165953</v>
      </c>
      <c r="S24" s="147">
        <v>168115</v>
      </c>
      <c r="T24" s="147">
        <v>169974</v>
      </c>
      <c r="U24" s="147">
        <v>171816</v>
      </c>
      <c r="V24" s="147">
        <v>173272</v>
      </c>
      <c r="W24" s="147">
        <v>176697</v>
      </c>
      <c r="X24" s="147">
        <v>180569</v>
      </c>
      <c r="Y24" s="147">
        <v>184187</v>
      </c>
    </row>
    <row r="25" spans="1:28" x14ac:dyDescent="0.2">
      <c r="A25" s="148" t="s">
        <v>122</v>
      </c>
      <c r="B25" s="147">
        <v>109539</v>
      </c>
      <c r="C25" s="147">
        <v>109242</v>
      </c>
      <c r="D25" s="147">
        <v>109105</v>
      </c>
      <c r="E25" s="147">
        <v>109280</v>
      </c>
      <c r="F25" s="147">
        <v>110045</v>
      </c>
      <c r="G25" s="147">
        <v>111266</v>
      </c>
      <c r="H25" s="147">
        <v>112500</v>
      </c>
      <c r="I25" s="147">
        <v>113132</v>
      </c>
      <c r="J25" s="147">
        <v>113298</v>
      </c>
      <c r="K25" s="147">
        <v>113754</v>
      </c>
      <c r="L25" s="147">
        <v>114509</v>
      </c>
      <c r="M25" s="147">
        <v>115351</v>
      </c>
      <c r="N25" s="147">
        <v>116250</v>
      </c>
      <c r="O25" s="147">
        <v>116696</v>
      </c>
      <c r="P25" s="147">
        <v>117376</v>
      </c>
      <c r="Q25" s="147">
        <v>117735</v>
      </c>
      <c r="R25" s="147">
        <v>118289</v>
      </c>
      <c r="S25" s="147">
        <v>118489</v>
      </c>
      <c r="T25" s="147">
        <v>119165</v>
      </c>
      <c r="U25" s="147">
        <v>119575</v>
      </c>
      <c r="V25" s="147">
        <v>120051</v>
      </c>
      <c r="W25" s="147">
        <v>120823</v>
      </c>
      <c r="X25" s="147">
        <v>121173</v>
      </c>
      <c r="Y25" s="147">
        <v>121262</v>
      </c>
    </row>
    <row r="26" spans="1:28" x14ac:dyDescent="0.2">
      <c r="A26" s="148" t="s">
        <v>123</v>
      </c>
      <c r="B26" s="147">
        <v>121638</v>
      </c>
      <c r="C26" s="147">
        <v>123123</v>
      </c>
      <c r="D26" s="147">
        <v>124172</v>
      </c>
      <c r="E26" s="147">
        <v>125348</v>
      </c>
      <c r="F26" s="147">
        <v>125890</v>
      </c>
      <c r="G26" s="147">
        <v>126516</v>
      </c>
      <c r="H26" s="147">
        <v>127568</v>
      </c>
      <c r="I26" s="147">
        <v>129721</v>
      </c>
      <c r="J26" s="147">
        <v>131720</v>
      </c>
      <c r="K26" s="147">
        <v>133030</v>
      </c>
      <c r="L26" s="147">
        <v>134980</v>
      </c>
      <c r="M26" s="147">
        <v>136324</v>
      </c>
      <c r="N26" s="147">
        <v>137694</v>
      </c>
      <c r="O26" s="147">
        <v>139135</v>
      </c>
      <c r="P26" s="147">
        <v>140992</v>
      </c>
      <c r="Q26" s="147">
        <v>142723</v>
      </c>
      <c r="R26" s="147">
        <v>145184</v>
      </c>
      <c r="S26" s="147">
        <v>146846</v>
      </c>
      <c r="T26" s="147">
        <v>148400</v>
      </c>
      <c r="U26" s="147">
        <v>149753</v>
      </c>
      <c r="V26" s="147">
        <v>150584</v>
      </c>
      <c r="W26" s="147">
        <v>152218</v>
      </c>
      <c r="X26" s="147">
        <v>154598</v>
      </c>
      <c r="Y26" s="147">
        <v>155893</v>
      </c>
    </row>
    <row r="27" spans="1:28" x14ac:dyDescent="0.2">
      <c r="A27" s="148" t="s">
        <v>124</v>
      </c>
      <c r="B27" s="147">
        <v>126453</v>
      </c>
      <c r="C27" s="147">
        <v>126750</v>
      </c>
      <c r="D27" s="147">
        <v>127675</v>
      </c>
      <c r="E27" s="147">
        <v>128140</v>
      </c>
      <c r="F27" s="147">
        <v>128782</v>
      </c>
      <c r="G27" s="147">
        <v>129301</v>
      </c>
      <c r="H27" s="147">
        <v>129601</v>
      </c>
      <c r="I27" s="147">
        <v>130637</v>
      </c>
      <c r="J27" s="147">
        <v>131750</v>
      </c>
      <c r="K27" s="147">
        <v>132337</v>
      </c>
      <c r="L27" s="147">
        <v>133508</v>
      </c>
      <c r="M27" s="147">
        <v>134402</v>
      </c>
      <c r="N27" s="147">
        <v>135730</v>
      </c>
      <c r="O27" s="147">
        <v>136916</v>
      </c>
      <c r="P27" s="147">
        <v>138695</v>
      </c>
      <c r="Q27" s="147">
        <v>139668</v>
      </c>
      <c r="R27" s="147">
        <v>140373</v>
      </c>
      <c r="S27" s="147">
        <v>140680</v>
      </c>
      <c r="T27" s="147">
        <v>140848</v>
      </c>
      <c r="U27" s="147">
        <v>140624</v>
      </c>
      <c r="V27" s="147">
        <v>139945</v>
      </c>
      <c r="W27" s="147">
        <v>140658</v>
      </c>
      <c r="X27" s="147">
        <v>140683</v>
      </c>
      <c r="Y27" s="147">
        <v>140439</v>
      </c>
    </row>
    <row r="28" spans="1:28" x14ac:dyDescent="0.2">
      <c r="A28" s="148" t="s">
        <v>125</v>
      </c>
      <c r="B28" s="147">
        <v>106884</v>
      </c>
      <c r="C28" s="147">
        <v>107771</v>
      </c>
      <c r="D28" s="147">
        <v>108673</v>
      </c>
      <c r="E28" s="147">
        <v>109494</v>
      </c>
      <c r="F28" s="147">
        <v>110441</v>
      </c>
      <c r="G28" s="147">
        <v>111719</v>
      </c>
      <c r="H28" s="147">
        <v>113536</v>
      </c>
      <c r="I28" s="147">
        <v>115469</v>
      </c>
      <c r="J28" s="147">
        <v>116967</v>
      </c>
      <c r="K28" s="147">
        <v>118459</v>
      </c>
      <c r="L28" s="147">
        <v>120054</v>
      </c>
      <c r="M28" s="147">
        <v>121087</v>
      </c>
      <c r="N28" s="147">
        <v>122046</v>
      </c>
      <c r="O28" s="147">
        <v>123006</v>
      </c>
      <c r="P28" s="147">
        <v>124603</v>
      </c>
      <c r="Q28" s="147">
        <v>125712</v>
      </c>
      <c r="R28" s="147">
        <v>127090</v>
      </c>
      <c r="S28" s="147">
        <v>128680</v>
      </c>
      <c r="T28" s="147">
        <v>130149</v>
      </c>
      <c r="U28" s="147">
        <v>131502</v>
      </c>
      <c r="V28" s="147">
        <v>131791</v>
      </c>
      <c r="W28" s="147">
        <v>132363</v>
      </c>
      <c r="X28" s="147">
        <v>133664</v>
      </c>
      <c r="Y28" s="147">
        <v>135206</v>
      </c>
    </row>
    <row r="29" spans="1:28" x14ac:dyDescent="0.2">
      <c r="A29" s="148" t="s">
        <v>126</v>
      </c>
      <c r="B29" s="147">
        <v>103686</v>
      </c>
      <c r="C29" s="147">
        <v>104049</v>
      </c>
      <c r="D29" s="147">
        <v>104206</v>
      </c>
      <c r="E29" s="147">
        <v>104390</v>
      </c>
      <c r="F29" s="147">
        <v>105131</v>
      </c>
      <c r="G29" s="147">
        <v>105877</v>
      </c>
      <c r="H29" s="147">
        <v>107052</v>
      </c>
      <c r="I29" s="147">
        <v>108927</v>
      </c>
      <c r="J29" s="147">
        <v>111251</v>
      </c>
      <c r="K29" s="147">
        <v>112774</v>
      </c>
      <c r="L29" s="147">
        <v>114040</v>
      </c>
      <c r="M29" s="147">
        <v>115246</v>
      </c>
      <c r="N29" s="147">
        <v>115402</v>
      </c>
      <c r="O29" s="147">
        <v>115164</v>
      </c>
      <c r="P29" s="147">
        <v>115228</v>
      </c>
      <c r="Q29" s="147">
        <v>114769</v>
      </c>
      <c r="R29" s="147">
        <v>115198</v>
      </c>
      <c r="S29" s="147">
        <v>115559</v>
      </c>
      <c r="T29" s="147">
        <v>114940</v>
      </c>
      <c r="U29" s="147">
        <v>115158</v>
      </c>
      <c r="V29" s="147">
        <v>115271</v>
      </c>
      <c r="W29" s="147">
        <v>115650</v>
      </c>
      <c r="X29" s="147">
        <v>116175</v>
      </c>
      <c r="Y29" s="147">
        <v>117020</v>
      </c>
    </row>
    <row r="30" spans="1:28" x14ac:dyDescent="0.2">
      <c r="A30" s="148" t="s">
        <v>138</v>
      </c>
      <c r="B30" s="147">
        <v>1324679</v>
      </c>
      <c r="C30" s="147">
        <v>1331194</v>
      </c>
      <c r="D30" s="147">
        <v>1338968</v>
      </c>
      <c r="E30" s="147">
        <v>1349046</v>
      </c>
      <c r="F30" s="147">
        <v>1361384</v>
      </c>
      <c r="G30" s="147">
        <v>1375217</v>
      </c>
      <c r="H30" s="147">
        <v>1389634</v>
      </c>
      <c r="I30" s="147">
        <v>1407791</v>
      </c>
      <c r="J30" s="147">
        <v>1423308</v>
      </c>
      <c r="K30" s="147">
        <v>1435269</v>
      </c>
      <c r="L30" s="147">
        <v>1451905</v>
      </c>
      <c r="M30" s="147">
        <v>1466466</v>
      </c>
      <c r="N30" s="147">
        <v>1478262</v>
      </c>
      <c r="O30" s="147">
        <v>1490021</v>
      </c>
      <c r="P30" s="147">
        <v>1506187</v>
      </c>
      <c r="Q30" s="147">
        <v>1517016</v>
      </c>
      <c r="R30" s="147">
        <v>1531022</v>
      </c>
      <c r="S30" s="147">
        <v>1542707</v>
      </c>
      <c r="T30" s="147">
        <v>1552853</v>
      </c>
      <c r="U30" s="147">
        <v>1562840</v>
      </c>
      <c r="V30" s="147">
        <v>1567971</v>
      </c>
      <c r="W30" s="147">
        <v>1578552</v>
      </c>
      <c r="X30" s="147">
        <v>1594467</v>
      </c>
      <c r="Y30" s="147">
        <v>1610251</v>
      </c>
    </row>
    <row r="31" spans="1:28" x14ac:dyDescent="0.2">
      <c r="A31" s="148" t="s">
        <v>127</v>
      </c>
      <c r="B31" s="147">
        <v>248474</v>
      </c>
      <c r="C31" s="147">
        <v>249704</v>
      </c>
      <c r="D31" s="147">
        <v>250262</v>
      </c>
      <c r="E31" s="147">
        <v>251159</v>
      </c>
      <c r="F31" s="147">
        <v>251459</v>
      </c>
      <c r="G31" s="147">
        <v>252098</v>
      </c>
      <c r="H31" s="147">
        <v>253478</v>
      </c>
      <c r="I31" s="147">
        <v>255824</v>
      </c>
      <c r="J31" s="147">
        <v>258224</v>
      </c>
      <c r="K31" s="147">
        <v>260230</v>
      </c>
      <c r="L31" s="147">
        <v>262738</v>
      </c>
      <c r="M31" s="147">
        <v>264885</v>
      </c>
      <c r="N31" s="147">
        <v>268144</v>
      </c>
      <c r="O31" s="147">
        <v>271084</v>
      </c>
      <c r="P31" s="147">
        <v>273977</v>
      </c>
      <c r="Q31" s="147">
        <v>276037</v>
      </c>
      <c r="R31" s="147">
        <v>277504</v>
      </c>
      <c r="S31" s="147">
        <v>278652</v>
      </c>
      <c r="T31" s="147">
        <v>278827</v>
      </c>
      <c r="U31" s="147">
        <v>279852</v>
      </c>
      <c r="V31" s="147">
        <v>280364</v>
      </c>
      <c r="W31" s="147">
        <v>279903</v>
      </c>
      <c r="X31" s="147">
        <v>282643</v>
      </c>
      <c r="Y31" s="147">
        <v>286800</v>
      </c>
    </row>
    <row r="32" spans="1:28" x14ac:dyDescent="0.2">
      <c r="A32" s="148" t="s">
        <v>139</v>
      </c>
      <c r="B32" s="147">
        <v>1573153</v>
      </c>
      <c r="C32" s="147">
        <v>1580898</v>
      </c>
      <c r="D32" s="147">
        <v>1589230</v>
      </c>
      <c r="E32" s="147">
        <v>1600205</v>
      </c>
      <c r="F32" s="147">
        <v>1612843</v>
      </c>
      <c r="G32" s="147">
        <v>1627315</v>
      </c>
      <c r="H32" s="147">
        <v>1643112</v>
      </c>
      <c r="I32" s="147">
        <v>1663615</v>
      </c>
      <c r="J32" s="147">
        <v>1681532</v>
      </c>
      <c r="K32" s="147">
        <v>1695499</v>
      </c>
      <c r="L32" s="147">
        <v>1714643</v>
      </c>
      <c r="M32" s="147">
        <v>1731351</v>
      </c>
      <c r="N32" s="147">
        <v>1746406</v>
      </c>
      <c r="O32" s="147">
        <v>1761105</v>
      </c>
      <c r="P32" s="147">
        <v>1780164</v>
      </c>
      <c r="Q32" s="147">
        <v>1793053</v>
      </c>
      <c r="R32" s="147">
        <v>1808526</v>
      </c>
      <c r="S32" s="147">
        <v>1821359</v>
      </c>
      <c r="T32" s="147">
        <v>1831680</v>
      </c>
      <c r="U32" s="147">
        <v>1842692</v>
      </c>
      <c r="V32" s="147">
        <v>1848335</v>
      </c>
      <c r="W32" s="147">
        <v>1858455</v>
      </c>
      <c r="X32" s="147">
        <v>1877110</v>
      </c>
      <c r="Y32" s="147">
        <v>1897051</v>
      </c>
    </row>
    <row r="33" spans="1:25" x14ac:dyDescent="0.2">
      <c r="A33" s="148" t="s">
        <v>140</v>
      </c>
      <c r="B33" s="147">
        <v>7990598</v>
      </c>
      <c r="C33" s="147">
        <v>8023449</v>
      </c>
      <c r="D33" s="147">
        <v>8045192</v>
      </c>
      <c r="E33" s="147">
        <v>8087924</v>
      </c>
      <c r="F33" s="147">
        <v>8133100</v>
      </c>
      <c r="G33" s="147">
        <v>8202896</v>
      </c>
      <c r="H33" s="147">
        <v>8270861</v>
      </c>
      <c r="I33" s="147">
        <v>8351391</v>
      </c>
      <c r="J33" s="147">
        <v>8426399</v>
      </c>
      <c r="K33" s="147">
        <v>8490922</v>
      </c>
      <c r="L33" s="147">
        <v>8577771</v>
      </c>
      <c r="M33" s="147">
        <v>8652784</v>
      </c>
      <c r="N33" s="147">
        <v>8731840</v>
      </c>
      <c r="O33" s="147">
        <v>8809382</v>
      </c>
      <c r="P33" s="147">
        <v>8893930</v>
      </c>
      <c r="Q33" s="147">
        <v>8969638</v>
      </c>
      <c r="R33" s="147">
        <v>9053011</v>
      </c>
      <c r="S33" s="147">
        <v>9105076</v>
      </c>
      <c r="T33" s="147">
        <v>9150245</v>
      </c>
      <c r="U33" s="147">
        <v>9193770</v>
      </c>
      <c r="V33" s="147">
        <v>9225273</v>
      </c>
      <c r="W33" s="147">
        <v>9295829</v>
      </c>
      <c r="X33" s="147">
        <v>9387286</v>
      </c>
      <c r="Y33" s="147">
        <v>9482507</v>
      </c>
    </row>
    <row r="34" spans="1:25" x14ac:dyDescent="0.2">
      <c r="A34" s="148" t="s">
        <v>141</v>
      </c>
      <c r="B34" s="147">
        <v>49233311</v>
      </c>
      <c r="C34" s="147">
        <v>49449746</v>
      </c>
      <c r="D34" s="147">
        <v>49679267</v>
      </c>
      <c r="E34" s="147">
        <v>49925517</v>
      </c>
      <c r="F34" s="147">
        <v>50194600</v>
      </c>
      <c r="G34" s="147">
        <v>50606034</v>
      </c>
      <c r="H34" s="147">
        <v>50965186</v>
      </c>
      <c r="I34" s="147">
        <v>51381093</v>
      </c>
      <c r="J34" s="147">
        <v>51815853</v>
      </c>
      <c r="K34" s="147">
        <v>52196381</v>
      </c>
      <c r="L34" s="147">
        <v>52642452</v>
      </c>
      <c r="M34" s="147">
        <v>53107169</v>
      </c>
      <c r="N34" s="147">
        <v>53506812</v>
      </c>
      <c r="O34" s="147">
        <v>53918686</v>
      </c>
      <c r="P34" s="147">
        <v>54370319</v>
      </c>
      <c r="Q34" s="147">
        <v>54808676</v>
      </c>
      <c r="R34" s="147">
        <v>55289034</v>
      </c>
      <c r="S34" s="147">
        <v>55619548</v>
      </c>
      <c r="T34" s="147">
        <v>55924528</v>
      </c>
      <c r="U34" s="147">
        <v>56230056</v>
      </c>
      <c r="V34" s="147">
        <v>56325961</v>
      </c>
      <c r="W34" s="147">
        <v>56554891</v>
      </c>
      <c r="X34" s="147">
        <v>57112542</v>
      </c>
      <c r="Y34" s="147">
        <v>57690323</v>
      </c>
    </row>
    <row r="35" spans="1:25" x14ac:dyDescent="0.2">
      <c r="A35" s="148" t="s">
        <v>226</v>
      </c>
      <c r="B35" s="147">
        <v>57203121</v>
      </c>
      <c r="C35" s="147">
        <v>57424178</v>
      </c>
      <c r="D35" s="147">
        <v>57668143</v>
      </c>
      <c r="E35" s="147">
        <v>57931738</v>
      </c>
      <c r="F35" s="147">
        <v>58236322</v>
      </c>
      <c r="G35" s="147">
        <v>58685543</v>
      </c>
      <c r="H35" s="147">
        <v>59083854</v>
      </c>
      <c r="I35" s="147">
        <v>59557392</v>
      </c>
      <c r="J35" s="147">
        <v>60044620</v>
      </c>
      <c r="K35" s="147">
        <v>60467153</v>
      </c>
      <c r="L35" s="147">
        <v>60954623</v>
      </c>
      <c r="M35" s="147">
        <v>61470827</v>
      </c>
      <c r="N35" s="147">
        <v>61881396</v>
      </c>
      <c r="O35" s="147">
        <v>62275929</v>
      </c>
      <c r="P35" s="147">
        <v>62756254</v>
      </c>
      <c r="Q35" s="147">
        <v>63258413</v>
      </c>
      <c r="R35" s="147">
        <v>63785917</v>
      </c>
      <c r="S35" s="147">
        <v>64169395</v>
      </c>
      <c r="T35" s="147">
        <v>64553909</v>
      </c>
      <c r="U35" s="147">
        <v>64903140</v>
      </c>
      <c r="V35" s="147">
        <v>65185724</v>
      </c>
      <c r="W35" s="147">
        <v>65121729</v>
      </c>
      <c r="X35" s="147" t="s">
        <v>496</v>
      </c>
      <c r="Y35" s="147" t="s">
        <v>496</v>
      </c>
    </row>
    <row r="36" spans="1:25" x14ac:dyDescent="0.2">
      <c r="A36" s="148" t="s">
        <v>227</v>
      </c>
      <c r="B36" s="147">
        <v>58886065</v>
      </c>
      <c r="C36" s="147">
        <v>59113016</v>
      </c>
      <c r="D36" s="147">
        <v>59365677</v>
      </c>
      <c r="E36" s="147">
        <v>59636662</v>
      </c>
      <c r="F36" s="147">
        <v>59950364</v>
      </c>
      <c r="G36" s="147">
        <v>60413276</v>
      </c>
      <c r="H36" s="147">
        <v>60826967</v>
      </c>
      <c r="I36" s="147">
        <v>61319075</v>
      </c>
      <c r="J36" s="147">
        <v>61823772</v>
      </c>
      <c r="K36" s="147">
        <v>62260486</v>
      </c>
      <c r="L36" s="147">
        <v>62759456</v>
      </c>
      <c r="M36" s="147">
        <v>63285145</v>
      </c>
      <c r="N36" s="147">
        <v>63705030</v>
      </c>
      <c r="O36" s="147">
        <v>64105654</v>
      </c>
      <c r="P36" s="147">
        <v>64596752</v>
      </c>
      <c r="Q36" s="147">
        <v>65110034</v>
      </c>
      <c r="R36" s="147">
        <v>65648054</v>
      </c>
      <c r="S36" s="147">
        <v>66040229</v>
      </c>
      <c r="T36" s="147">
        <v>66435550</v>
      </c>
      <c r="U36" s="147">
        <v>66796807</v>
      </c>
      <c r="V36" s="147">
        <v>67081234</v>
      </c>
      <c r="W36" s="147">
        <v>67026292</v>
      </c>
      <c r="X36" s="147" t="s">
        <v>496</v>
      </c>
      <c r="Y36" s="147" t="s">
        <v>496</v>
      </c>
    </row>
    <row r="37" spans="1:25" x14ac:dyDescent="0.2">
      <c r="A37" s="148" t="s">
        <v>228</v>
      </c>
      <c r="B37" s="147">
        <v>689414</v>
      </c>
      <c r="C37" s="147">
        <v>693690</v>
      </c>
      <c r="D37" s="147">
        <v>696623</v>
      </c>
      <c r="E37" s="147">
        <v>700333</v>
      </c>
      <c r="F37" s="147">
        <v>703775</v>
      </c>
      <c r="G37" s="147">
        <v>708841</v>
      </c>
      <c r="H37" s="147">
        <v>715101</v>
      </c>
      <c r="I37" s="147">
        <v>724024</v>
      </c>
      <c r="J37" s="147">
        <v>733007</v>
      </c>
      <c r="K37" s="147">
        <v>740308</v>
      </c>
      <c r="L37" s="147">
        <v>748870</v>
      </c>
      <c r="M37" s="147">
        <v>756343</v>
      </c>
      <c r="N37" s="147">
        <v>765363</v>
      </c>
      <c r="O37" s="147">
        <v>774120</v>
      </c>
      <c r="P37" s="147">
        <v>784735</v>
      </c>
      <c r="Q37" s="147">
        <v>793655</v>
      </c>
      <c r="R37" s="147">
        <v>801369</v>
      </c>
      <c r="S37" s="147">
        <v>808528</v>
      </c>
      <c r="T37" s="147">
        <v>814745</v>
      </c>
      <c r="U37" s="147">
        <v>822697</v>
      </c>
      <c r="V37" s="147">
        <v>826938</v>
      </c>
      <c r="W37" s="147">
        <v>832520</v>
      </c>
      <c r="X37" s="22">
        <f t="shared" ref="X37:Y37" si="6">SUM(X20,X23,X24,X26,X31)</f>
        <v>843490</v>
      </c>
      <c r="Y37" s="22">
        <f t="shared" si="6"/>
        <v>855316</v>
      </c>
    </row>
    <row r="38" spans="1:25" x14ac:dyDescent="0.2">
      <c r="A38" s="148" t="s">
        <v>229</v>
      </c>
      <c r="B38" s="147">
        <v>320109</v>
      </c>
      <c r="C38" s="147">
        <v>321062</v>
      </c>
      <c r="D38" s="147">
        <v>321984</v>
      </c>
      <c r="E38" s="147">
        <v>323164</v>
      </c>
      <c r="F38" s="147">
        <v>325617</v>
      </c>
      <c r="G38" s="147">
        <v>328862</v>
      </c>
      <c r="H38" s="147">
        <v>333088</v>
      </c>
      <c r="I38" s="147">
        <v>337528</v>
      </c>
      <c r="J38" s="147">
        <v>341516</v>
      </c>
      <c r="K38" s="147">
        <v>344987</v>
      </c>
      <c r="L38" s="147">
        <v>348603</v>
      </c>
      <c r="M38" s="147">
        <v>351684</v>
      </c>
      <c r="N38" s="147">
        <v>353698</v>
      </c>
      <c r="O38" s="147">
        <v>354866</v>
      </c>
      <c r="P38" s="147">
        <v>357207</v>
      </c>
      <c r="Q38" s="147">
        <v>358216</v>
      </c>
      <c r="R38" s="147">
        <v>360577</v>
      </c>
      <c r="S38" s="147">
        <v>362728</v>
      </c>
      <c r="T38" s="147">
        <v>364254</v>
      </c>
      <c r="U38" s="147">
        <v>366235</v>
      </c>
      <c r="V38" s="147">
        <v>367113</v>
      </c>
      <c r="W38" s="147">
        <v>368836</v>
      </c>
      <c r="X38" s="22">
        <f t="shared" ref="X38:Y38" si="7">SUM(X25,X28,X29)</f>
        <v>371012</v>
      </c>
      <c r="Y38" s="22">
        <f t="shared" si="7"/>
        <v>373488</v>
      </c>
    </row>
    <row r="39" spans="1:25" x14ac:dyDescent="0.2">
      <c r="A39" s="148" t="s">
        <v>230</v>
      </c>
      <c r="B39" s="147">
        <v>462253</v>
      </c>
      <c r="C39" s="147">
        <v>463122</v>
      </c>
      <c r="D39" s="147">
        <v>466246</v>
      </c>
      <c r="E39" s="147">
        <v>471072</v>
      </c>
      <c r="F39" s="147">
        <v>476187</v>
      </c>
      <c r="G39" s="147">
        <v>480203</v>
      </c>
      <c r="H39" s="147">
        <v>483464</v>
      </c>
      <c r="I39" s="147">
        <v>488777</v>
      </c>
      <c r="J39" s="147">
        <v>492453</v>
      </c>
      <c r="K39" s="147">
        <v>494510</v>
      </c>
      <c r="L39" s="147">
        <v>500195</v>
      </c>
      <c r="M39" s="147">
        <v>504919</v>
      </c>
      <c r="N39" s="147">
        <v>507154</v>
      </c>
      <c r="O39" s="147">
        <v>510269</v>
      </c>
      <c r="P39" s="147">
        <v>514540</v>
      </c>
      <c r="Q39" s="147">
        <v>516602</v>
      </c>
      <c r="R39" s="147">
        <v>520253</v>
      </c>
      <c r="S39" s="147">
        <v>522054</v>
      </c>
      <c r="T39" s="147">
        <v>522980</v>
      </c>
      <c r="U39" s="147">
        <v>523294</v>
      </c>
      <c r="V39" s="147">
        <v>522853</v>
      </c>
      <c r="W39" s="147">
        <v>523878</v>
      </c>
      <c r="X39" s="22">
        <f t="shared" ref="X39:Y39" si="8">SUM(X19,X21,X22,X27)</f>
        <v>526867</v>
      </c>
      <c r="Y39" s="22">
        <f t="shared" si="8"/>
        <v>529964</v>
      </c>
    </row>
    <row r="40" spans="1:25" x14ac:dyDescent="0.2">
      <c r="A40" s="148" t="s">
        <v>231</v>
      </c>
      <c r="B40" s="147">
        <v>240010</v>
      </c>
      <c r="C40" s="147">
        <v>242140</v>
      </c>
      <c r="D40" s="147">
        <v>244715</v>
      </c>
      <c r="E40" s="147">
        <v>246882</v>
      </c>
      <c r="F40" s="147">
        <v>249506</v>
      </c>
      <c r="G40" s="147">
        <v>252762</v>
      </c>
      <c r="H40" s="147">
        <v>256766</v>
      </c>
      <c r="I40" s="147">
        <v>261027</v>
      </c>
      <c r="J40" s="147">
        <v>264279</v>
      </c>
      <c r="K40" s="147">
        <v>267288</v>
      </c>
      <c r="L40" s="147">
        <v>270714</v>
      </c>
      <c r="M40" s="147">
        <v>274169</v>
      </c>
      <c r="N40" s="147">
        <v>277648</v>
      </c>
      <c r="O40" s="147">
        <v>281158</v>
      </c>
      <c r="P40" s="147">
        <v>285249</v>
      </c>
      <c r="Q40" s="147">
        <v>288692</v>
      </c>
      <c r="R40" s="147">
        <v>292280</v>
      </c>
      <c r="S40" s="147">
        <v>296164</v>
      </c>
      <c r="T40" s="147">
        <v>299675</v>
      </c>
      <c r="U40" s="147">
        <v>302282</v>
      </c>
      <c r="V40" s="147">
        <v>304703</v>
      </c>
      <c r="W40" s="147">
        <v>309918</v>
      </c>
      <c r="X40" s="22">
        <f t="shared" ref="X40:Y40" si="9">SUM(X18,X24)</f>
        <v>316310</v>
      </c>
      <c r="Y40" s="22">
        <f t="shared" si="9"/>
        <v>322470</v>
      </c>
    </row>
    <row r="43" spans="1:25" x14ac:dyDescent="0.2">
      <c r="A43" s="148" t="s">
        <v>491</v>
      </c>
    </row>
    <row r="44" spans="1:25" ht="15" x14ac:dyDescent="0.25">
      <c r="B44" s="193">
        <v>2000</v>
      </c>
      <c r="C44" s="193">
        <v>2001</v>
      </c>
      <c r="D44" s="193">
        <v>2002</v>
      </c>
      <c r="E44" s="193">
        <v>2003</v>
      </c>
      <c r="F44" s="193">
        <v>2004</v>
      </c>
      <c r="G44" s="193">
        <v>2005</v>
      </c>
      <c r="H44" s="193">
        <v>2006</v>
      </c>
      <c r="I44" s="193">
        <v>2007</v>
      </c>
      <c r="J44" s="193">
        <v>2008</v>
      </c>
      <c r="K44" s="193">
        <v>2009</v>
      </c>
      <c r="L44" s="193">
        <v>2010</v>
      </c>
      <c r="M44" s="193">
        <v>2011</v>
      </c>
      <c r="N44" s="193">
        <v>2012</v>
      </c>
      <c r="O44" s="193">
        <v>2013</v>
      </c>
      <c r="P44" s="193">
        <v>2014</v>
      </c>
      <c r="Q44" s="193">
        <v>2015</v>
      </c>
      <c r="R44" s="193">
        <v>2016</v>
      </c>
      <c r="S44" s="193">
        <v>2017</v>
      </c>
      <c r="T44" s="193">
        <v>2018</v>
      </c>
      <c r="U44" s="193">
        <v>2019</v>
      </c>
      <c r="V44" s="193">
        <v>2020</v>
      </c>
      <c r="W44" s="193">
        <v>2021</v>
      </c>
      <c r="X44" s="193">
        <v>2022</v>
      </c>
      <c r="Y44" s="193">
        <v>2023</v>
      </c>
    </row>
    <row r="45" spans="1:25" x14ac:dyDescent="0.2">
      <c r="A45" s="148" t="s">
        <v>115</v>
      </c>
      <c r="B45" s="147">
        <v>63339</v>
      </c>
      <c r="C45" s="147">
        <v>64569</v>
      </c>
      <c r="D45" s="147">
        <v>65337</v>
      </c>
      <c r="E45" s="147">
        <v>66059</v>
      </c>
      <c r="F45" s="147">
        <v>66953</v>
      </c>
      <c r="G45" s="147">
        <v>68498</v>
      </c>
      <c r="H45" s="147">
        <v>69983</v>
      </c>
      <c r="I45" s="147">
        <v>71237</v>
      </c>
      <c r="J45" s="147">
        <v>71884</v>
      </c>
      <c r="K45" s="147">
        <v>72421</v>
      </c>
      <c r="L45" s="147">
        <v>72931</v>
      </c>
      <c r="M45" s="147">
        <v>73631</v>
      </c>
      <c r="N45" s="147">
        <v>74083</v>
      </c>
      <c r="O45" s="147">
        <v>74579</v>
      </c>
      <c r="P45" s="147">
        <v>75488</v>
      </c>
      <c r="Q45" s="147">
        <v>75840</v>
      </c>
      <c r="R45" s="147">
        <v>76862</v>
      </c>
      <c r="S45" s="147">
        <v>77833</v>
      </c>
      <c r="T45" s="147">
        <v>78856</v>
      </c>
      <c r="U45" s="147">
        <v>79394</v>
      </c>
      <c r="V45" s="147">
        <v>79959</v>
      </c>
      <c r="W45" s="147">
        <v>81077</v>
      </c>
      <c r="X45" s="147">
        <v>82280</v>
      </c>
      <c r="Y45" s="147">
        <v>83926</v>
      </c>
    </row>
    <row r="46" spans="1:25" x14ac:dyDescent="0.2">
      <c r="A46" s="148" t="s">
        <v>116</v>
      </c>
      <c r="B46" s="147">
        <v>83788</v>
      </c>
      <c r="C46" s="147">
        <v>84460</v>
      </c>
      <c r="D46" s="147">
        <v>85654</v>
      </c>
      <c r="E46" s="147">
        <v>87669</v>
      </c>
      <c r="F46" s="147">
        <v>89584</v>
      </c>
      <c r="G46" s="147">
        <v>90789</v>
      </c>
      <c r="H46" s="147">
        <v>92027</v>
      </c>
      <c r="I46" s="147">
        <v>93343</v>
      </c>
      <c r="J46" s="147">
        <v>93968</v>
      </c>
      <c r="K46" s="147">
        <v>93927</v>
      </c>
      <c r="L46" s="147">
        <v>95636</v>
      </c>
      <c r="M46" s="147">
        <v>96717</v>
      </c>
      <c r="N46" s="147">
        <v>96707</v>
      </c>
      <c r="O46" s="147">
        <v>97841</v>
      </c>
      <c r="P46" s="147">
        <v>98709</v>
      </c>
      <c r="Q46" s="147">
        <v>99335</v>
      </c>
      <c r="R46" s="147">
        <v>100044</v>
      </c>
      <c r="S46" s="147">
        <v>100171</v>
      </c>
      <c r="T46" s="147">
        <v>99233</v>
      </c>
      <c r="U46" s="147">
        <v>98779</v>
      </c>
      <c r="V46" s="147">
        <v>98526</v>
      </c>
      <c r="W46" s="147">
        <v>97501</v>
      </c>
      <c r="X46" s="147">
        <v>97980</v>
      </c>
      <c r="Y46" s="147">
        <v>98821</v>
      </c>
    </row>
    <row r="47" spans="1:25" x14ac:dyDescent="0.2">
      <c r="A47" s="148" t="s">
        <v>117</v>
      </c>
      <c r="B47" s="147">
        <v>54921</v>
      </c>
      <c r="C47" s="147">
        <v>55282</v>
      </c>
      <c r="D47" s="147">
        <v>55566</v>
      </c>
      <c r="E47" s="147">
        <v>55921</v>
      </c>
      <c r="F47" s="147">
        <v>56918</v>
      </c>
      <c r="G47" s="147">
        <v>58440</v>
      </c>
      <c r="H47" s="147">
        <v>59616</v>
      </c>
      <c r="I47" s="147">
        <v>60444</v>
      </c>
      <c r="J47" s="147">
        <v>61513</v>
      </c>
      <c r="K47" s="147">
        <v>62300</v>
      </c>
      <c r="L47" s="147">
        <v>62903</v>
      </c>
      <c r="M47" s="147">
        <v>63533</v>
      </c>
      <c r="N47" s="147">
        <v>64301</v>
      </c>
      <c r="O47" s="147">
        <v>65135</v>
      </c>
      <c r="P47" s="147">
        <v>66349</v>
      </c>
      <c r="Q47" s="147">
        <v>67313</v>
      </c>
      <c r="R47" s="147">
        <v>68308</v>
      </c>
      <c r="S47" s="147">
        <v>69775</v>
      </c>
      <c r="T47" s="147">
        <v>71139</v>
      </c>
      <c r="U47" s="147">
        <v>72921</v>
      </c>
      <c r="V47" s="147">
        <v>73791</v>
      </c>
      <c r="W47" s="147">
        <v>74684</v>
      </c>
      <c r="X47" s="147">
        <v>75725</v>
      </c>
      <c r="Y47" s="147">
        <v>76846</v>
      </c>
    </row>
    <row r="48" spans="1:25" x14ac:dyDescent="0.2">
      <c r="A48" s="148" t="s">
        <v>118</v>
      </c>
      <c r="B48" s="147">
        <v>63557</v>
      </c>
      <c r="C48" s="147">
        <v>63877</v>
      </c>
      <c r="D48" s="147">
        <v>64145</v>
      </c>
      <c r="E48" s="147">
        <v>64832</v>
      </c>
      <c r="F48" s="147">
        <v>65861</v>
      </c>
      <c r="G48" s="147">
        <v>66511</v>
      </c>
      <c r="H48" s="147">
        <v>67062</v>
      </c>
      <c r="I48" s="147">
        <v>68004</v>
      </c>
      <c r="J48" s="147">
        <v>68443</v>
      </c>
      <c r="K48" s="147">
        <v>68324</v>
      </c>
      <c r="L48" s="147">
        <v>68768</v>
      </c>
      <c r="M48" s="147">
        <v>68803</v>
      </c>
      <c r="N48" s="147">
        <v>67848</v>
      </c>
      <c r="O48" s="147">
        <v>67478</v>
      </c>
      <c r="P48" s="147">
        <v>67469</v>
      </c>
      <c r="Q48" s="147">
        <v>67113</v>
      </c>
      <c r="R48" s="147">
        <v>67299</v>
      </c>
      <c r="S48" s="147">
        <v>67785</v>
      </c>
      <c r="T48" s="147">
        <v>68093</v>
      </c>
      <c r="U48" s="147">
        <v>68286</v>
      </c>
      <c r="V48" s="147">
        <v>68193</v>
      </c>
      <c r="W48" s="147">
        <v>68263</v>
      </c>
      <c r="X48" s="147">
        <v>68433</v>
      </c>
      <c r="Y48" s="147">
        <v>68783</v>
      </c>
    </row>
    <row r="49" spans="1:25" x14ac:dyDescent="0.2">
      <c r="A49" s="148" t="s">
        <v>119</v>
      </c>
      <c r="B49" s="147">
        <v>58064</v>
      </c>
      <c r="C49" s="147">
        <v>58191</v>
      </c>
      <c r="D49" s="147">
        <v>58602</v>
      </c>
      <c r="E49" s="147">
        <v>59663</v>
      </c>
      <c r="F49" s="147">
        <v>60661</v>
      </c>
      <c r="G49" s="147">
        <v>61984</v>
      </c>
      <c r="H49" s="147">
        <v>62972</v>
      </c>
      <c r="I49" s="147">
        <v>64003</v>
      </c>
      <c r="J49" s="147">
        <v>64704</v>
      </c>
      <c r="K49" s="147">
        <v>65073</v>
      </c>
      <c r="L49" s="147">
        <v>65884</v>
      </c>
      <c r="M49" s="147">
        <v>66303</v>
      </c>
      <c r="N49" s="147">
        <v>65474</v>
      </c>
      <c r="O49" s="147">
        <v>64615</v>
      </c>
      <c r="P49" s="147">
        <v>64385</v>
      </c>
      <c r="Q49" s="147">
        <v>64277</v>
      </c>
      <c r="R49" s="147">
        <v>64609</v>
      </c>
      <c r="S49" s="147">
        <v>64243</v>
      </c>
      <c r="T49" s="147">
        <v>64392</v>
      </c>
      <c r="U49" s="147">
        <v>64026</v>
      </c>
      <c r="V49" s="147">
        <v>63893</v>
      </c>
      <c r="W49" s="147">
        <v>64278</v>
      </c>
      <c r="X49" s="147">
        <v>64111</v>
      </c>
      <c r="Y49" s="147">
        <v>64423</v>
      </c>
    </row>
    <row r="50" spans="1:25" x14ac:dyDescent="0.2">
      <c r="A50" s="148" t="s">
        <v>120</v>
      </c>
      <c r="B50" s="147">
        <v>59918</v>
      </c>
      <c r="C50" s="147">
        <v>60431</v>
      </c>
      <c r="D50" s="147">
        <v>60209</v>
      </c>
      <c r="E50" s="147">
        <v>60373</v>
      </c>
      <c r="F50" s="147">
        <v>60779</v>
      </c>
      <c r="G50" s="147">
        <v>61643</v>
      </c>
      <c r="H50" s="147">
        <v>62230</v>
      </c>
      <c r="I50" s="147">
        <v>62932</v>
      </c>
      <c r="J50" s="147">
        <v>63510</v>
      </c>
      <c r="K50" s="147">
        <v>63903</v>
      </c>
      <c r="L50" s="147">
        <v>64349</v>
      </c>
      <c r="M50" s="147">
        <v>64629</v>
      </c>
      <c r="N50" s="147">
        <v>64859</v>
      </c>
      <c r="O50" s="147">
        <v>65310</v>
      </c>
      <c r="P50" s="147">
        <v>66225</v>
      </c>
      <c r="Q50" s="147">
        <v>66669</v>
      </c>
      <c r="R50" s="147">
        <v>66755</v>
      </c>
      <c r="S50" s="147">
        <v>66426</v>
      </c>
      <c r="T50" s="147">
        <v>66359</v>
      </c>
      <c r="U50" s="147">
        <v>66641</v>
      </c>
      <c r="V50" s="147">
        <v>66299</v>
      </c>
      <c r="W50" s="147">
        <v>66145</v>
      </c>
      <c r="X50" s="147">
        <v>65853</v>
      </c>
      <c r="Y50" s="147">
        <v>66090</v>
      </c>
    </row>
    <row r="51" spans="1:25" x14ac:dyDescent="0.2">
      <c r="A51" s="148" t="s">
        <v>121</v>
      </c>
      <c r="B51" s="147">
        <v>89828</v>
      </c>
      <c r="C51" s="147">
        <v>90212</v>
      </c>
      <c r="D51" s="147">
        <v>90776</v>
      </c>
      <c r="E51" s="147">
        <v>91253</v>
      </c>
      <c r="F51" s="147">
        <v>91655</v>
      </c>
      <c r="G51" s="147">
        <v>92383</v>
      </c>
      <c r="H51" s="147">
        <v>93913</v>
      </c>
      <c r="I51" s="147">
        <v>95478</v>
      </c>
      <c r="J51" s="147">
        <v>96563</v>
      </c>
      <c r="K51" s="147">
        <v>97449</v>
      </c>
      <c r="L51" s="147">
        <v>98585</v>
      </c>
      <c r="M51" s="147">
        <v>99101</v>
      </c>
      <c r="N51" s="147">
        <v>99180</v>
      </c>
      <c r="O51" s="147">
        <v>99726</v>
      </c>
      <c r="P51" s="147">
        <v>100928</v>
      </c>
      <c r="Q51" s="147">
        <v>102287</v>
      </c>
      <c r="R51" s="147">
        <v>103240</v>
      </c>
      <c r="S51" s="147">
        <v>104388</v>
      </c>
      <c r="T51" s="147">
        <v>105072</v>
      </c>
      <c r="U51" s="147">
        <v>106269</v>
      </c>
      <c r="V51" s="147">
        <v>106934</v>
      </c>
      <c r="W51" s="147">
        <v>109124</v>
      </c>
      <c r="X51" s="147">
        <v>110937</v>
      </c>
      <c r="Y51" s="147">
        <v>113075</v>
      </c>
    </row>
    <row r="52" spans="1:25" x14ac:dyDescent="0.2">
      <c r="A52" s="148" t="s">
        <v>122</v>
      </c>
      <c r="B52" s="147">
        <v>68513</v>
      </c>
      <c r="C52" s="147">
        <v>68281</v>
      </c>
      <c r="D52" s="147">
        <v>67881</v>
      </c>
      <c r="E52" s="147">
        <v>67856</v>
      </c>
      <c r="F52" s="147">
        <v>68328</v>
      </c>
      <c r="G52" s="147">
        <v>69338</v>
      </c>
      <c r="H52" s="147">
        <v>70084</v>
      </c>
      <c r="I52" s="147">
        <v>70506</v>
      </c>
      <c r="J52" s="147">
        <v>70444</v>
      </c>
      <c r="K52" s="147">
        <v>70530</v>
      </c>
      <c r="L52" s="147">
        <v>70782</v>
      </c>
      <c r="M52" s="147">
        <v>70977</v>
      </c>
      <c r="N52" s="147">
        <v>70575</v>
      </c>
      <c r="O52" s="147">
        <v>70202</v>
      </c>
      <c r="P52" s="147">
        <v>70204</v>
      </c>
      <c r="Q52" s="147">
        <v>69890</v>
      </c>
      <c r="R52" s="147">
        <v>69793</v>
      </c>
      <c r="S52" s="147">
        <v>69903</v>
      </c>
      <c r="T52" s="147">
        <v>69994</v>
      </c>
      <c r="U52" s="147">
        <v>69972</v>
      </c>
      <c r="V52" s="147">
        <v>70292</v>
      </c>
      <c r="W52" s="147">
        <v>70882</v>
      </c>
      <c r="X52" s="147">
        <v>70680</v>
      </c>
      <c r="Y52" s="147">
        <v>70546</v>
      </c>
    </row>
    <row r="53" spans="1:25" x14ac:dyDescent="0.2">
      <c r="A53" s="148" t="s">
        <v>123</v>
      </c>
      <c r="B53" s="147">
        <v>77002</v>
      </c>
      <c r="C53" s="147">
        <v>78129</v>
      </c>
      <c r="D53" s="147">
        <v>78807</v>
      </c>
      <c r="E53" s="147">
        <v>79540</v>
      </c>
      <c r="F53" s="147">
        <v>79899</v>
      </c>
      <c r="G53" s="147">
        <v>80433</v>
      </c>
      <c r="H53" s="147">
        <v>81334</v>
      </c>
      <c r="I53" s="147">
        <v>82816</v>
      </c>
      <c r="J53" s="147">
        <v>84113</v>
      </c>
      <c r="K53" s="147">
        <v>84647</v>
      </c>
      <c r="L53" s="147">
        <v>85581</v>
      </c>
      <c r="M53" s="147">
        <v>86089</v>
      </c>
      <c r="N53" s="147">
        <v>85907</v>
      </c>
      <c r="O53" s="147">
        <v>86291</v>
      </c>
      <c r="P53" s="147">
        <v>87208</v>
      </c>
      <c r="Q53" s="147">
        <v>88011</v>
      </c>
      <c r="R53" s="147">
        <v>89349</v>
      </c>
      <c r="S53" s="147">
        <v>90309</v>
      </c>
      <c r="T53" s="147">
        <v>91183</v>
      </c>
      <c r="U53" s="147">
        <v>91854</v>
      </c>
      <c r="V53" s="147">
        <v>92273</v>
      </c>
      <c r="W53" s="147">
        <v>93382</v>
      </c>
      <c r="X53" s="147">
        <v>94710</v>
      </c>
      <c r="Y53" s="147">
        <v>95231</v>
      </c>
    </row>
    <row r="54" spans="1:25" x14ac:dyDescent="0.2">
      <c r="A54" s="148" t="s">
        <v>124</v>
      </c>
      <c r="B54" s="147">
        <v>73100</v>
      </c>
      <c r="C54" s="147">
        <v>73688</v>
      </c>
      <c r="D54" s="147">
        <v>74521</v>
      </c>
      <c r="E54" s="147">
        <v>75084</v>
      </c>
      <c r="F54" s="147">
        <v>76039</v>
      </c>
      <c r="G54" s="147">
        <v>76828</v>
      </c>
      <c r="H54" s="147">
        <v>77332</v>
      </c>
      <c r="I54" s="147">
        <v>78095</v>
      </c>
      <c r="J54" s="147">
        <v>78979</v>
      </c>
      <c r="K54" s="147">
        <v>79287</v>
      </c>
      <c r="L54" s="147">
        <v>79929</v>
      </c>
      <c r="M54" s="147">
        <v>80106</v>
      </c>
      <c r="N54" s="147">
        <v>80241</v>
      </c>
      <c r="O54" s="147">
        <v>80704</v>
      </c>
      <c r="P54" s="147">
        <v>81818</v>
      </c>
      <c r="Q54" s="147">
        <v>82271</v>
      </c>
      <c r="R54" s="147">
        <v>82395</v>
      </c>
      <c r="S54" s="147">
        <v>82296</v>
      </c>
      <c r="T54" s="147">
        <v>82385</v>
      </c>
      <c r="U54" s="147">
        <v>81937</v>
      </c>
      <c r="V54" s="147">
        <v>81508</v>
      </c>
      <c r="W54" s="147">
        <v>82137</v>
      </c>
      <c r="X54" s="147">
        <v>81817</v>
      </c>
      <c r="Y54" s="147">
        <v>81550</v>
      </c>
    </row>
    <row r="55" spans="1:25" x14ac:dyDescent="0.2">
      <c r="A55" s="148" t="s">
        <v>125</v>
      </c>
      <c r="B55" s="147">
        <v>67864</v>
      </c>
      <c r="C55" s="147">
        <v>68296</v>
      </c>
      <c r="D55" s="147">
        <v>68688</v>
      </c>
      <c r="E55" s="147">
        <v>69011</v>
      </c>
      <c r="F55" s="147">
        <v>69534</v>
      </c>
      <c r="G55" s="147">
        <v>70348</v>
      </c>
      <c r="H55" s="147">
        <v>71592</v>
      </c>
      <c r="I55" s="147">
        <v>72772</v>
      </c>
      <c r="J55" s="147">
        <v>73419</v>
      </c>
      <c r="K55" s="147">
        <v>74104</v>
      </c>
      <c r="L55" s="147">
        <v>75070</v>
      </c>
      <c r="M55" s="147">
        <v>75472</v>
      </c>
      <c r="N55" s="147">
        <v>75407</v>
      </c>
      <c r="O55" s="147">
        <v>75617</v>
      </c>
      <c r="P55" s="147">
        <v>76319</v>
      </c>
      <c r="Q55" s="147">
        <v>76887</v>
      </c>
      <c r="R55" s="147">
        <v>77762</v>
      </c>
      <c r="S55" s="147">
        <v>78542</v>
      </c>
      <c r="T55" s="147">
        <v>79357</v>
      </c>
      <c r="U55" s="147">
        <v>80006</v>
      </c>
      <c r="V55" s="147">
        <v>79997</v>
      </c>
      <c r="W55" s="147">
        <v>80371</v>
      </c>
      <c r="X55" s="147">
        <v>80984</v>
      </c>
      <c r="Y55" s="147">
        <v>82011</v>
      </c>
    </row>
    <row r="56" spans="1:25" x14ac:dyDescent="0.2">
      <c r="A56" s="148" t="s">
        <v>126</v>
      </c>
      <c r="B56" s="147">
        <v>65347</v>
      </c>
      <c r="C56" s="147">
        <v>65610</v>
      </c>
      <c r="D56" s="147">
        <v>65633</v>
      </c>
      <c r="E56" s="147">
        <v>65597</v>
      </c>
      <c r="F56" s="147">
        <v>65951</v>
      </c>
      <c r="G56" s="147">
        <v>66494</v>
      </c>
      <c r="H56" s="147">
        <v>67524</v>
      </c>
      <c r="I56" s="147">
        <v>68950</v>
      </c>
      <c r="J56" s="147">
        <v>70432</v>
      </c>
      <c r="K56" s="147">
        <v>71308</v>
      </c>
      <c r="L56" s="147">
        <v>71972</v>
      </c>
      <c r="M56" s="147">
        <v>72453</v>
      </c>
      <c r="N56" s="147">
        <v>71812</v>
      </c>
      <c r="O56" s="147">
        <v>71248</v>
      </c>
      <c r="P56" s="147">
        <v>70978</v>
      </c>
      <c r="Q56" s="147">
        <v>70377</v>
      </c>
      <c r="R56" s="147">
        <v>70563</v>
      </c>
      <c r="S56" s="147">
        <v>70800</v>
      </c>
      <c r="T56" s="147">
        <v>70172</v>
      </c>
      <c r="U56" s="147">
        <v>70182</v>
      </c>
      <c r="V56" s="147">
        <v>70203</v>
      </c>
      <c r="W56" s="147">
        <v>70283</v>
      </c>
      <c r="X56" s="147">
        <v>69980</v>
      </c>
      <c r="Y56" s="147">
        <v>70189</v>
      </c>
    </row>
    <row r="57" spans="1:25" x14ac:dyDescent="0.2">
      <c r="A57" s="148" t="s">
        <v>138</v>
      </c>
      <c r="B57" s="147">
        <v>825241</v>
      </c>
      <c r="C57" s="147">
        <v>831026</v>
      </c>
      <c r="D57" s="147">
        <v>835819</v>
      </c>
      <c r="E57" s="147">
        <v>842858</v>
      </c>
      <c r="F57" s="147">
        <v>852162</v>
      </c>
      <c r="G57" s="147">
        <v>863689</v>
      </c>
      <c r="H57" s="147">
        <v>875669</v>
      </c>
      <c r="I57" s="147">
        <v>888580</v>
      </c>
      <c r="J57" s="147">
        <v>897972</v>
      </c>
      <c r="K57" s="147">
        <v>903273</v>
      </c>
      <c r="L57" s="147">
        <v>912390</v>
      </c>
      <c r="M57" s="147">
        <v>917814</v>
      </c>
      <c r="N57" s="147">
        <v>916394</v>
      </c>
      <c r="O57" s="147">
        <v>918746</v>
      </c>
      <c r="P57" s="147">
        <v>926080</v>
      </c>
      <c r="Q57" s="147">
        <v>930270</v>
      </c>
      <c r="R57" s="147">
        <v>936979</v>
      </c>
      <c r="S57" s="147">
        <v>942471</v>
      </c>
      <c r="T57" s="147">
        <v>946235</v>
      </c>
      <c r="U57" s="147">
        <v>950267</v>
      </c>
      <c r="V57" s="147">
        <v>951868</v>
      </c>
      <c r="W57" s="147">
        <v>958127</v>
      </c>
      <c r="X57" s="147">
        <v>963490</v>
      </c>
      <c r="Y57" s="147">
        <v>971491</v>
      </c>
    </row>
    <row r="58" spans="1:25" x14ac:dyDescent="0.2">
      <c r="A58" s="148" t="s">
        <v>127</v>
      </c>
      <c r="B58" s="147">
        <v>160985</v>
      </c>
      <c r="C58" s="147">
        <v>162143</v>
      </c>
      <c r="D58" s="147">
        <v>162632</v>
      </c>
      <c r="E58" s="147">
        <v>163288</v>
      </c>
      <c r="F58" s="147">
        <v>163577</v>
      </c>
      <c r="G58" s="147">
        <v>164400</v>
      </c>
      <c r="H58" s="147">
        <v>165912</v>
      </c>
      <c r="I58" s="147">
        <v>168272</v>
      </c>
      <c r="J58" s="147">
        <v>170350</v>
      </c>
      <c r="K58" s="147">
        <v>171524</v>
      </c>
      <c r="L58" s="147">
        <v>173024</v>
      </c>
      <c r="M58" s="147">
        <v>174007</v>
      </c>
      <c r="N58" s="147">
        <v>174839</v>
      </c>
      <c r="O58" s="147">
        <v>175986</v>
      </c>
      <c r="P58" s="147">
        <v>176969</v>
      </c>
      <c r="Q58" s="147">
        <v>177833</v>
      </c>
      <c r="R58" s="147">
        <v>178148</v>
      </c>
      <c r="S58" s="147">
        <v>178133</v>
      </c>
      <c r="T58" s="147">
        <v>177435</v>
      </c>
      <c r="U58" s="147">
        <v>177329</v>
      </c>
      <c r="V58" s="147">
        <v>177304</v>
      </c>
      <c r="W58" s="147">
        <v>176523</v>
      </c>
      <c r="X58" s="147">
        <v>177621</v>
      </c>
      <c r="Y58" s="147">
        <v>179740</v>
      </c>
    </row>
    <row r="59" spans="1:25" x14ac:dyDescent="0.2">
      <c r="A59" s="148" t="s">
        <v>139</v>
      </c>
      <c r="B59" s="147">
        <v>986226</v>
      </c>
      <c r="C59" s="147">
        <v>993169</v>
      </c>
      <c r="D59" s="147">
        <v>998451</v>
      </c>
      <c r="E59" s="147">
        <v>1006146</v>
      </c>
      <c r="F59" s="147">
        <v>1015739</v>
      </c>
      <c r="G59" s="147">
        <v>1028089</v>
      </c>
      <c r="H59" s="147">
        <v>1041581</v>
      </c>
      <c r="I59" s="147">
        <v>1056852</v>
      </c>
      <c r="J59" s="147">
        <v>1068322</v>
      </c>
      <c r="K59" s="147">
        <v>1074797</v>
      </c>
      <c r="L59" s="147">
        <v>1085414</v>
      </c>
      <c r="M59" s="147">
        <v>1091821</v>
      </c>
      <c r="N59" s="147">
        <v>1091233</v>
      </c>
      <c r="O59" s="147">
        <v>1094732</v>
      </c>
      <c r="P59" s="147">
        <v>1103049</v>
      </c>
      <c r="Q59" s="147">
        <v>1108103</v>
      </c>
      <c r="R59" s="147">
        <v>1115127</v>
      </c>
      <c r="S59" s="147">
        <v>1120604</v>
      </c>
      <c r="T59" s="147">
        <v>1123670</v>
      </c>
      <c r="U59" s="147">
        <v>1127596</v>
      </c>
      <c r="V59" s="147">
        <v>1129172</v>
      </c>
      <c r="W59" s="147">
        <v>1134650</v>
      </c>
      <c r="X59" s="147">
        <v>1141111</v>
      </c>
      <c r="Y59" s="147">
        <v>1151231</v>
      </c>
    </row>
    <row r="60" spans="1:25" x14ac:dyDescent="0.2">
      <c r="A60" s="148" t="s">
        <v>140</v>
      </c>
      <c r="B60" s="147">
        <v>5089296</v>
      </c>
      <c r="C60" s="147">
        <v>5118517</v>
      </c>
      <c r="D60" s="147">
        <v>5138049</v>
      </c>
      <c r="E60" s="147">
        <v>5171546</v>
      </c>
      <c r="F60" s="147">
        <v>5207503</v>
      </c>
      <c r="G60" s="147">
        <v>5266296</v>
      </c>
      <c r="H60" s="147">
        <v>5325115</v>
      </c>
      <c r="I60" s="147">
        <v>5381984</v>
      </c>
      <c r="J60" s="147">
        <v>5423395</v>
      </c>
      <c r="K60" s="147">
        <v>5447741</v>
      </c>
      <c r="L60" s="147">
        <v>5487698</v>
      </c>
      <c r="M60" s="147">
        <v>5513564</v>
      </c>
      <c r="N60" s="147">
        <v>5517414</v>
      </c>
      <c r="O60" s="147">
        <v>5537561</v>
      </c>
      <c r="P60" s="147">
        <v>5569698</v>
      </c>
      <c r="Q60" s="147">
        <v>5605826</v>
      </c>
      <c r="R60" s="147">
        <v>5647544</v>
      </c>
      <c r="S60" s="147">
        <v>5668630</v>
      </c>
      <c r="T60" s="147">
        <v>5684385</v>
      </c>
      <c r="U60" s="147">
        <v>5698794</v>
      </c>
      <c r="V60" s="147">
        <v>5714263</v>
      </c>
      <c r="W60" s="147">
        <v>5758118</v>
      </c>
      <c r="X60" s="147">
        <v>5794533</v>
      </c>
      <c r="Y60" s="147"/>
    </row>
    <row r="61" spans="1:25" x14ac:dyDescent="0.2">
      <c r="A61" s="148" t="s">
        <v>141</v>
      </c>
      <c r="B61" s="147">
        <v>31469698</v>
      </c>
      <c r="C61" s="147">
        <v>31705826</v>
      </c>
      <c r="D61" s="147">
        <v>31930099</v>
      </c>
      <c r="E61" s="147">
        <v>32147453</v>
      </c>
      <c r="F61" s="147">
        <v>32399596</v>
      </c>
      <c r="G61" s="147">
        <v>32769846</v>
      </c>
      <c r="H61" s="147">
        <v>33107769</v>
      </c>
      <c r="I61" s="147">
        <v>33440372</v>
      </c>
      <c r="J61" s="147">
        <v>33713005</v>
      </c>
      <c r="K61" s="147">
        <v>33892197</v>
      </c>
      <c r="L61" s="147">
        <v>34118045</v>
      </c>
      <c r="M61" s="147">
        <v>34347372</v>
      </c>
      <c r="N61" s="147">
        <v>34346991</v>
      </c>
      <c r="O61" s="147">
        <v>34453788</v>
      </c>
      <c r="P61" s="147">
        <v>34610320</v>
      </c>
      <c r="Q61" s="147">
        <v>34814699</v>
      </c>
      <c r="R61" s="147">
        <v>35044019</v>
      </c>
      <c r="S61" s="147">
        <v>35167049</v>
      </c>
      <c r="T61" s="147">
        <v>35291662</v>
      </c>
      <c r="U61" s="147">
        <v>35422127</v>
      </c>
      <c r="V61" s="147">
        <v>35469420</v>
      </c>
      <c r="W61" s="147">
        <v>35618031</v>
      </c>
      <c r="X61" s="147">
        <v>35915152</v>
      </c>
      <c r="Y61" s="147">
        <v>36258886</v>
      </c>
    </row>
    <row r="62" spans="1:25" x14ac:dyDescent="0.2">
      <c r="A62" s="148" t="s">
        <v>226</v>
      </c>
      <c r="B62" s="147">
        <v>36560309</v>
      </c>
      <c r="C62" s="147">
        <v>36809830</v>
      </c>
      <c r="D62" s="147">
        <v>37057485</v>
      </c>
      <c r="E62" s="147">
        <v>37299144</v>
      </c>
      <c r="F62" s="147">
        <v>37588846</v>
      </c>
      <c r="G62" s="147">
        <v>37997128</v>
      </c>
      <c r="H62" s="147">
        <v>38373855</v>
      </c>
      <c r="I62" s="147">
        <v>38756066</v>
      </c>
      <c r="J62" s="147">
        <v>39065058</v>
      </c>
      <c r="K62" s="147">
        <v>39267605</v>
      </c>
      <c r="L62" s="147">
        <v>39517928</v>
      </c>
      <c r="M62" s="147">
        <v>39776329</v>
      </c>
      <c r="N62" s="147">
        <v>39711865</v>
      </c>
      <c r="O62" s="147">
        <v>39747240</v>
      </c>
      <c r="P62" s="147">
        <v>39865911</v>
      </c>
      <c r="Q62" s="147">
        <v>40066405</v>
      </c>
      <c r="R62" s="147">
        <v>40267491</v>
      </c>
      <c r="S62" s="147">
        <v>40368375</v>
      </c>
      <c r="T62" s="147">
        <v>40465880</v>
      </c>
      <c r="U62" s="147">
        <v>40540992</v>
      </c>
      <c r="V62" s="147">
        <v>40665282</v>
      </c>
      <c r="W62" s="147">
        <v>40987514</v>
      </c>
      <c r="X62" s="147" t="s">
        <v>496</v>
      </c>
      <c r="Y62" s="147" t="s">
        <v>496</v>
      </c>
    </row>
    <row r="63" spans="1:25" x14ac:dyDescent="0.2">
      <c r="A63" s="148" t="s">
        <v>227</v>
      </c>
      <c r="B63" s="147">
        <v>37618816</v>
      </c>
      <c r="C63" s="147">
        <v>37877045</v>
      </c>
      <c r="D63" s="147">
        <v>38136534</v>
      </c>
      <c r="E63" s="147">
        <v>38388802</v>
      </c>
      <c r="F63" s="147">
        <v>38689471</v>
      </c>
      <c r="G63" s="147">
        <v>39111186</v>
      </c>
      <c r="H63" s="147">
        <v>39501769</v>
      </c>
      <c r="I63" s="147">
        <v>39898748</v>
      </c>
      <c r="J63" s="147">
        <v>40218225</v>
      </c>
      <c r="K63" s="147">
        <v>40428051</v>
      </c>
      <c r="L63" s="147">
        <v>40683167</v>
      </c>
      <c r="M63" s="147">
        <v>40944079</v>
      </c>
      <c r="N63" s="147">
        <v>40880539</v>
      </c>
      <c r="O63" s="147">
        <v>40915224</v>
      </c>
      <c r="P63" s="147">
        <v>41036710</v>
      </c>
      <c r="Q63" s="147">
        <v>41241002</v>
      </c>
      <c r="R63" s="147">
        <v>41443872</v>
      </c>
      <c r="S63" s="147">
        <v>41545550</v>
      </c>
      <c r="T63" s="147">
        <v>41645814</v>
      </c>
      <c r="U63" s="147">
        <v>41724010</v>
      </c>
      <c r="V63" s="147">
        <v>41845027</v>
      </c>
      <c r="W63" s="147">
        <v>42174676</v>
      </c>
      <c r="X63" s="147" t="s">
        <v>496</v>
      </c>
      <c r="Y63" s="147" t="s">
        <v>496</v>
      </c>
    </row>
    <row r="64" spans="1:25" x14ac:dyDescent="0.2">
      <c r="A64" s="148" t="s">
        <v>228</v>
      </c>
      <c r="B64" s="147">
        <v>442654</v>
      </c>
      <c r="C64" s="147">
        <v>446197</v>
      </c>
      <c r="D64" s="147">
        <v>447990</v>
      </c>
      <c r="E64" s="147">
        <v>450375</v>
      </c>
      <c r="F64" s="147">
        <v>452828</v>
      </c>
      <c r="G64" s="147">
        <v>457299</v>
      </c>
      <c r="H64" s="147">
        <v>463005</v>
      </c>
      <c r="I64" s="147">
        <v>469942</v>
      </c>
      <c r="J64" s="147">
        <v>476049</v>
      </c>
      <c r="K64" s="147">
        <v>479823</v>
      </c>
      <c r="L64" s="147">
        <v>484442</v>
      </c>
      <c r="M64" s="147">
        <v>487359</v>
      </c>
      <c r="N64" s="147">
        <v>489086</v>
      </c>
      <c r="O64" s="147">
        <v>492448</v>
      </c>
      <c r="P64" s="147">
        <v>497679</v>
      </c>
      <c r="Q64" s="147">
        <v>502113</v>
      </c>
      <c r="R64" s="147">
        <v>505800</v>
      </c>
      <c r="S64" s="147">
        <v>509031</v>
      </c>
      <c r="T64" s="147">
        <v>511188</v>
      </c>
      <c r="U64" s="147">
        <v>515014</v>
      </c>
      <c r="V64" s="147">
        <v>516601</v>
      </c>
      <c r="W64" s="147">
        <v>519858</v>
      </c>
      <c r="X64" s="22">
        <f t="shared" ref="X64:Y64" si="10">SUM(X47,X50,X51,X53,X58)</f>
        <v>524846</v>
      </c>
      <c r="Y64" s="22">
        <f t="shared" si="10"/>
        <v>530982</v>
      </c>
    </row>
    <row r="65" spans="1:25" x14ac:dyDescent="0.2">
      <c r="A65" s="148" t="s">
        <v>229</v>
      </c>
      <c r="B65" s="147">
        <v>201724</v>
      </c>
      <c r="C65" s="147">
        <v>202187</v>
      </c>
      <c r="D65" s="147">
        <v>202202</v>
      </c>
      <c r="E65" s="147">
        <v>202464</v>
      </c>
      <c r="F65" s="147">
        <v>203813</v>
      </c>
      <c r="G65" s="147">
        <v>206180</v>
      </c>
      <c r="H65" s="147">
        <v>209200</v>
      </c>
      <c r="I65" s="147">
        <v>212228</v>
      </c>
      <c r="J65" s="147">
        <v>214295</v>
      </c>
      <c r="K65" s="147">
        <v>215942</v>
      </c>
      <c r="L65" s="147">
        <v>217824</v>
      </c>
      <c r="M65" s="147">
        <v>218902</v>
      </c>
      <c r="N65" s="147">
        <v>217794</v>
      </c>
      <c r="O65" s="147">
        <v>217067</v>
      </c>
      <c r="P65" s="147">
        <v>217501</v>
      </c>
      <c r="Q65" s="147">
        <v>217154</v>
      </c>
      <c r="R65" s="147">
        <v>218118</v>
      </c>
      <c r="S65" s="147">
        <v>219245</v>
      </c>
      <c r="T65" s="147">
        <v>219523</v>
      </c>
      <c r="U65" s="147">
        <v>220160</v>
      </c>
      <c r="V65" s="147">
        <v>220492</v>
      </c>
      <c r="W65" s="147">
        <v>221536</v>
      </c>
      <c r="X65" s="22">
        <f t="shared" ref="X65:Y65" si="11">SUM(X52,X55,X56)</f>
        <v>221644</v>
      </c>
      <c r="Y65" s="22">
        <f t="shared" si="11"/>
        <v>222746</v>
      </c>
    </row>
    <row r="66" spans="1:25" x14ac:dyDescent="0.2">
      <c r="A66" s="148" t="s">
        <v>230</v>
      </c>
      <c r="B66" s="147">
        <v>278509</v>
      </c>
      <c r="C66" s="147">
        <v>280216</v>
      </c>
      <c r="D66" s="147">
        <v>282922</v>
      </c>
      <c r="E66" s="147">
        <v>287248</v>
      </c>
      <c r="F66" s="147">
        <v>292145</v>
      </c>
      <c r="G66" s="147">
        <v>296112</v>
      </c>
      <c r="H66" s="147">
        <v>299393</v>
      </c>
      <c r="I66" s="147">
        <v>303445</v>
      </c>
      <c r="J66" s="147">
        <v>306094</v>
      </c>
      <c r="K66" s="147">
        <v>306611</v>
      </c>
      <c r="L66" s="147">
        <v>310217</v>
      </c>
      <c r="M66" s="147">
        <v>311929</v>
      </c>
      <c r="N66" s="147">
        <v>310270</v>
      </c>
      <c r="O66" s="147">
        <v>310638</v>
      </c>
      <c r="P66" s="147">
        <v>312381</v>
      </c>
      <c r="Q66" s="147">
        <v>312996</v>
      </c>
      <c r="R66" s="147">
        <v>314347</v>
      </c>
      <c r="S66" s="147">
        <v>314495</v>
      </c>
      <c r="T66" s="147">
        <v>314103</v>
      </c>
      <c r="U66" s="147">
        <v>313028</v>
      </c>
      <c r="V66" s="147">
        <v>312120</v>
      </c>
      <c r="W66" s="147">
        <v>312179</v>
      </c>
      <c r="X66" s="22">
        <f t="shared" ref="X66:Y66" si="12">SUM(X46,X48,X49,X54)</f>
        <v>312341</v>
      </c>
      <c r="Y66" s="22">
        <f t="shared" si="12"/>
        <v>313577</v>
      </c>
    </row>
    <row r="67" spans="1:25" x14ac:dyDescent="0.2">
      <c r="A67" s="148" t="s">
        <v>231</v>
      </c>
      <c r="B67" s="147">
        <v>153167</v>
      </c>
      <c r="C67" s="147">
        <v>154781</v>
      </c>
      <c r="D67" s="147">
        <v>156113</v>
      </c>
      <c r="E67" s="147">
        <v>157312</v>
      </c>
      <c r="F67" s="147">
        <v>158608</v>
      </c>
      <c r="G67" s="147">
        <v>160881</v>
      </c>
      <c r="H67" s="147">
        <v>163896</v>
      </c>
      <c r="I67" s="147">
        <v>166715</v>
      </c>
      <c r="J67" s="147">
        <v>168447</v>
      </c>
      <c r="K67" s="147">
        <v>169870</v>
      </c>
      <c r="L67" s="147">
        <v>171516</v>
      </c>
      <c r="M67" s="147">
        <v>172732</v>
      </c>
      <c r="N67" s="147">
        <v>173263</v>
      </c>
      <c r="O67" s="147">
        <v>174305</v>
      </c>
      <c r="P67" s="147">
        <v>176416</v>
      </c>
      <c r="Q67" s="147">
        <v>178127</v>
      </c>
      <c r="R67" s="147">
        <v>180102</v>
      </c>
      <c r="S67" s="147">
        <v>182221</v>
      </c>
      <c r="T67" s="147">
        <v>183928</v>
      </c>
      <c r="U67" s="147">
        <v>185663</v>
      </c>
      <c r="V67" s="147">
        <v>186893</v>
      </c>
      <c r="W67" s="147">
        <v>190201</v>
      </c>
      <c r="X67" s="22">
        <f t="shared" ref="X67:Y67" si="13">SUM(X45,X51)</f>
        <v>193217</v>
      </c>
      <c r="Y67" s="22">
        <f t="shared" si="13"/>
        <v>197001</v>
      </c>
    </row>
    <row r="71" spans="1:25" x14ac:dyDescent="0.2">
      <c r="A71" s="148" t="s">
        <v>223</v>
      </c>
    </row>
    <row r="72" spans="1:25" ht="15" x14ac:dyDescent="0.25">
      <c r="B72" s="193">
        <v>2000</v>
      </c>
      <c r="C72" s="193">
        <v>2001</v>
      </c>
      <c r="D72" s="193">
        <v>2002</v>
      </c>
      <c r="E72" s="193">
        <v>2003</v>
      </c>
      <c r="F72" s="193">
        <v>2004</v>
      </c>
      <c r="G72" s="193">
        <v>2005</v>
      </c>
      <c r="H72" s="193">
        <v>2006</v>
      </c>
      <c r="I72" s="193">
        <v>2007</v>
      </c>
      <c r="J72" s="193">
        <v>2008</v>
      </c>
      <c r="K72" s="193">
        <v>2009</v>
      </c>
      <c r="L72" s="193">
        <v>2010</v>
      </c>
      <c r="M72" s="193">
        <v>2011</v>
      </c>
      <c r="N72" s="193">
        <v>2012</v>
      </c>
      <c r="O72" s="193">
        <v>2013</v>
      </c>
      <c r="P72" s="193">
        <v>2014</v>
      </c>
      <c r="Q72" s="193">
        <v>2015</v>
      </c>
      <c r="R72" s="193">
        <v>2016</v>
      </c>
      <c r="S72" s="193">
        <v>2017</v>
      </c>
      <c r="T72" s="193">
        <v>2018</v>
      </c>
      <c r="U72" s="193">
        <v>2019</v>
      </c>
      <c r="V72" s="193">
        <v>2020</v>
      </c>
      <c r="W72" s="193">
        <v>2021</v>
      </c>
      <c r="X72" s="193">
        <v>2022</v>
      </c>
      <c r="Y72" s="193">
        <v>2023</v>
      </c>
    </row>
    <row r="73" spans="1:25" x14ac:dyDescent="0.2">
      <c r="A73" s="148" t="s">
        <v>115</v>
      </c>
      <c r="B73" s="147">
        <v>6863</v>
      </c>
      <c r="C73" s="147">
        <v>7037</v>
      </c>
      <c r="D73" s="147">
        <v>7157</v>
      </c>
      <c r="E73" s="147">
        <v>7233</v>
      </c>
      <c r="F73" s="147">
        <v>7394</v>
      </c>
      <c r="G73" s="147">
        <v>7676</v>
      </c>
      <c r="H73" s="147">
        <v>8021</v>
      </c>
      <c r="I73" s="147">
        <v>8507</v>
      </c>
      <c r="J73" s="147">
        <v>8745</v>
      </c>
      <c r="K73" s="147">
        <v>8844</v>
      </c>
      <c r="L73" s="147">
        <v>8985</v>
      </c>
      <c r="M73" s="147">
        <v>9264</v>
      </c>
      <c r="N73" s="147">
        <v>9409</v>
      </c>
      <c r="O73" s="147">
        <v>9364</v>
      </c>
      <c r="P73" s="147">
        <v>9544</v>
      </c>
      <c r="Q73" s="147">
        <v>9456</v>
      </c>
      <c r="R73" s="147">
        <v>9454</v>
      </c>
      <c r="S73" s="147">
        <v>9294</v>
      </c>
      <c r="T73" s="147">
        <v>9112</v>
      </c>
      <c r="U73" s="147">
        <v>9096</v>
      </c>
      <c r="V73" s="147">
        <v>9154</v>
      </c>
      <c r="W73" s="147">
        <v>9223</v>
      </c>
      <c r="X73" s="147">
        <v>8886</v>
      </c>
      <c r="Y73" s="147">
        <v>8854</v>
      </c>
    </row>
    <row r="74" spans="1:25" x14ac:dyDescent="0.2">
      <c r="A74" s="148" t="s">
        <v>116</v>
      </c>
      <c r="B74" s="147">
        <v>15448</v>
      </c>
      <c r="C74" s="147">
        <v>15936</v>
      </c>
      <c r="D74" s="147">
        <v>16700</v>
      </c>
      <c r="E74" s="147">
        <v>17906</v>
      </c>
      <c r="F74" s="147">
        <v>19040</v>
      </c>
      <c r="G74" s="147">
        <v>19463</v>
      </c>
      <c r="H74" s="147">
        <v>20329</v>
      </c>
      <c r="I74" s="147">
        <v>20760</v>
      </c>
      <c r="J74" s="147">
        <v>20528</v>
      </c>
      <c r="K74" s="147">
        <v>20499</v>
      </c>
      <c r="L74" s="147">
        <v>22085</v>
      </c>
      <c r="M74" s="147">
        <v>23602</v>
      </c>
      <c r="N74" s="147">
        <v>24195</v>
      </c>
      <c r="O74" s="147">
        <v>25161</v>
      </c>
      <c r="P74" s="147">
        <v>25726</v>
      </c>
      <c r="Q74" s="147">
        <v>25915</v>
      </c>
      <c r="R74" s="147">
        <v>25981</v>
      </c>
      <c r="S74" s="147">
        <v>25914</v>
      </c>
      <c r="T74" s="147">
        <v>25109</v>
      </c>
      <c r="U74" s="147">
        <v>23899</v>
      </c>
      <c r="V74" s="147">
        <v>23307</v>
      </c>
      <c r="W74" s="147">
        <v>21965</v>
      </c>
      <c r="X74" s="147">
        <v>21419</v>
      </c>
      <c r="Y74" s="147">
        <v>20951</v>
      </c>
    </row>
    <row r="75" spans="1:25" x14ac:dyDescent="0.2">
      <c r="A75" s="148" t="s">
        <v>117</v>
      </c>
      <c r="B75" s="147">
        <v>6557</v>
      </c>
      <c r="C75" s="147">
        <v>6786</v>
      </c>
      <c r="D75" s="147">
        <v>6721</v>
      </c>
      <c r="E75" s="147">
        <v>6808</v>
      </c>
      <c r="F75" s="147">
        <v>6959</v>
      </c>
      <c r="G75" s="147">
        <v>7415</v>
      </c>
      <c r="H75" s="147">
        <v>7725</v>
      </c>
      <c r="I75" s="147">
        <v>8052</v>
      </c>
      <c r="J75" s="147">
        <v>8413</v>
      </c>
      <c r="K75" s="147">
        <v>8576</v>
      </c>
      <c r="L75" s="147">
        <v>8457</v>
      </c>
      <c r="M75" s="147">
        <v>8347</v>
      </c>
      <c r="N75" s="147">
        <v>8303</v>
      </c>
      <c r="O75" s="147">
        <v>8325</v>
      </c>
      <c r="P75" s="147">
        <v>8491</v>
      </c>
      <c r="Q75" s="147">
        <v>8199</v>
      </c>
      <c r="R75" s="147">
        <v>8133</v>
      </c>
      <c r="S75" s="147">
        <v>8047</v>
      </c>
      <c r="T75" s="147">
        <v>7949</v>
      </c>
      <c r="U75" s="147">
        <v>7916</v>
      </c>
      <c r="V75" s="147">
        <v>7800</v>
      </c>
      <c r="W75" s="147">
        <v>7747</v>
      </c>
      <c r="X75" s="147">
        <v>7457</v>
      </c>
      <c r="Y75" s="147">
        <v>7574</v>
      </c>
    </row>
    <row r="76" spans="1:25" x14ac:dyDescent="0.2">
      <c r="A76" s="148" t="s">
        <v>118</v>
      </c>
      <c r="B76" s="147">
        <v>7368</v>
      </c>
      <c r="C76" s="147">
        <v>7438</v>
      </c>
      <c r="D76" s="147">
        <v>7434</v>
      </c>
      <c r="E76" s="147">
        <v>7603</v>
      </c>
      <c r="F76" s="147">
        <v>7820</v>
      </c>
      <c r="G76" s="147">
        <v>7847</v>
      </c>
      <c r="H76" s="147">
        <v>7860</v>
      </c>
      <c r="I76" s="147">
        <v>8094</v>
      </c>
      <c r="J76" s="147">
        <v>8331</v>
      </c>
      <c r="K76" s="147">
        <v>8311</v>
      </c>
      <c r="L76" s="147">
        <v>8434</v>
      </c>
      <c r="M76" s="147">
        <v>8447</v>
      </c>
      <c r="N76" s="147">
        <v>8497</v>
      </c>
      <c r="O76" s="147">
        <v>8521</v>
      </c>
      <c r="P76" s="147">
        <v>8597</v>
      </c>
      <c r="Q76" s="147">
        <v>8401</v>
      </c>
      <c r="R76" s="147">
        <v>8266</v>
      </c>
      <c r="S76" s="147">
        <v>8105</v>
      </c>
      <c r="T76" s="147">
        <v>7843</v>
      </c>
      <c r="U76" s="147">
        <v>7707</v>
      </c>
      <c r="V76" s="147">
        <v>7667</v>
      </c>
      <c r="W76" s="147">
        <v>7574</v>
      </c>
      <c r="X76" s="147">
        <v>7216</v>
      </c>
      <c r="Y76" s="147">
        <v>6971</v>
      </c>
    </row>
    <row r="77" spans="1:25" x14ac:dyDescent="0.2">
      <c r="A77" s="148" t="s">
        <v>119</v>
      </c>
      <c r="B77" s="147">
        <v>6417</v>
      </c>
      <c r="C77" s="147">
        <v>6502</v>
      </c>
      <c r="D77" s="147">
        <v>6372</v>
      </c>
      <c r="E77" s="147">
        <v>6575</v>
      </c>
      <c r="F77" s="147">
        <v>6654</v>
      </c>
      <c r="G77" s="147">
        <v>7138</v>
      </c>
      <c r="H77" s="147">
        <v>7296</v>
      </c>
      <c r="I77" s="147">
        <v>7714</v>
      </c>
      <c r="J77" s="147">
        <v>7975</v>
      </c>
      <c r="K77" s="147">
        <v>8213</v>
      </c>
      <c r="L77" s="147">
        <v>8483</v>
      </c>
      <c r="M77" s="147">
        <v>8772</v>
      </c>
      <c r="N77" s="147">
        <v>8710</v>
      </c>
      <c r="O77" s="147">
        <v>8456</v>
      </c>
      <c r="P77" s="147">
        <v>8332</v>
      </c>
      <c r="Q77" s="147">
        <v>8105</v>
      </c>
      <c r="R77" s="147">
        <v>8025</v>
      </c>
      <c r="S77" s="147">
        <v>7729</v>
      </c>
      <c r="T77" s="147">
        <v>7605</v>
      </c>
      <c r="U77" s="147">
        <v>7362</v>
      </c>
      <c r="V77" s="147">
        <v>7258</v>
      </c>
      <c r="W77" s="147">
        <v>7241</v>
      </c>
      <c r="X77" s="147">
        <v>6815</v>
      </c>
      <c r="Y77" s="147">
        <v>6678</v>
      </c>
    </row>
    <row r="78" spans="1:25" x14ac:dyDescent="0.2">
      <c r="A78" s="148" t="s">
        <v>120</v>
      </c>
      <c r="B78" s="147">
        <v>6772</v>
      </c>
      <c r="C78" s="147">
        <v>7034</v>
      </c>
      <c r="D78" s="147">
        <v>7129</v>
      </c>
      <c r="E78" s="147">
        <v>7358</v>
      </c>
      <c r="F78" s="147">
        <v>7559</v>
      </c>
      <c r="G78" s="147">
        <v>7900</v>
      </c>
      <c r="H78" s="147">
        <v>8225</v>
      </c>
      <c r="I78" s="147">
        <v>8552</v>
      </c>
      <c r="J78" s="147">
        <v>8848</v>
      </c>
      <c r="K78" s="147">
        <v>8906</v>
      </c>
      <c r="L78" s="147">
        <v>9067</v>
      </c>
      <c r="M78" s="147">
        <v>8994</v>
      </c>
      <c r="N78" s="147">
        <v>9158</v>
      </c>
      <c r="O78" s="147">
        <v>9148</v>
      </c>
      <c r="P78" s="147">
        <v>9194</v>
      </c>
      <c r="Q78" s="147">
        <v>8918</v>
      </c>
      <c r="R78" s="147">
        <v>8713</v>
      </c>
      <c r="S78" s="147">
        <v>8365</v>
      </c>
      <c r="T78" s="147">
        <v>8175</v>
      </c>
      <c r="U78" s="147">
        <v>7989</v>
      </c>
      <c r="V78" s="147">
        <v>7803</v>
      </c>
      <c r="W78" s="147">
        <v>7862</v>
      </c>
      <c r="X78" s="147">
        <v>7553</v>
      </c>
      <c r="Y78" s="147">
        <v>7454</v>
      </c>
    </row>
    <row r="79" spans="1:25" x14ac:dyDescent="0.2">
      <c r="A79" s="148" t="s">
        <v>121</v>
      </c>
      <c r="B79" s="147">
        <v>10047</v>
      </c>
      <c r="C79" s="147">
        <v>10386</v>
      </c>
      <c r="D79" s="147">
        <v>10465</v>
      </c>
      <c r="E79" s="147">
        <v>10602</v>
      </c>
      <c r="F79" s="147">
        <v>10518</v>
      </c>
      <c r="G79" s="147">
        <v>10572</v>
      </c>
      <c r="H79" s="147">
        <v>10834</v>
      </c>
      <c r="I79" s="147">
        <v>11358</v>
      </c>
      <c r="J79" s="147">
        <v>11709</v>
      </c>
      <c r="K79" s="147">
        <v>11862</v>
      </c>
      <c r="L79" s="147">
        <v>12019</v>
      </c>
      <c r="M79" s="147">
        <v>12037</v>
      </c>
      <c r="N79" s="147">
        <v>12372</v>
      </c>
      <c r="O79" s="147">
        <v>12361</v>
      </c>
      <c r="P79" s="147">
        <v>12639</v>
      </c>
      <c r="Q79" s="147">
        <v>12586</v>
      </c>
      <c r="R79" s="147">
        <v>12699</v>
      </c>
      <c r="S79" s="147">
        <v>12633</v>
      </c>
      <c r="T79" s="147">
        <v>12342</v>
      </c>
      <c r="U79" s="147">
        <v>12217</v>
      </c>
      <c r="V79" s="147">
        <v>12019</v>
      </c>
      <c r="W79" s="147">
        <v>12007</v>
      </c>
      <c r="X79" s="147">
        <v>11719</v>
      </c>
      <c r="Y79" s="147">
        <v>11526</v>
      </c>
    </row>
    <row r="80" spans="1:25" x14ac:dyDescent="0.2">
      <c r="A80" s="148" t="s">
        <v>122</v>
      </c>
      <c r="B80" s="147">
        <v>6721</v>
      </c>
      <c r="C80" s="147">
        <v>6680</v>
      </c>
      <c r="D80" s="147">
        <v>6743</v>
      </c>
      <c r="E80" s="147">
        <v>6681</v>
      </c>
      <c r="F80" s="147">
        <v>6779</v>
      </c>
      <c r="G80" s="147">
        <v>6825</v>
      </c>
      <c r="H80" s="147">
        <v>6752</v>
      </c>
      <c r="I80" s="147">
        <v>6971</v>
      </c>
      <c r="J80" s="147">
        <v>7167</v>
      </c>
      <c r="K80" s="147">
        <v>7347</v>
      </c>
      <c r="L80" s="147">
        <v>7565</v>
      </c>
      <c r="M80" s="147">
        <v>7735</v>
      </c>
      <c r="N80" s="147">
        <v>7727</v>
      </c>
      <c r="O80" s="147">
        <v>7693</v>
      </c>
      <c r="P80" s="147">
        <v>7452</v>
      </c>
      <c r="Q80" s="147">
        <v>7218</v>
      </c>
      <c r="R80" s="147">
        <v>7079</v>
      </c>
      <c r="S80" s="147">
        <v>7091</v>
      </c>
      <c r="T80" s="147">
        <v>7034</v>
      </c>
      <c r="U80" s="147">
        <v>6966</v>
      </c>
      <c r="V80" s="147">
        <v>7089</v>
      </c>
      <c r="W80" s="147">
        <v>7193</v>
      </c>
      <c r="X80" s="147">
        <v>7039</v>
      </c>
      <c r="Y80" s="147">
        <v>6933</v>
      </c>
    </row>
    <row r="81" spans="1:25" x14ac:dyDescent="0.2">
      <c r="A81" s="148" t="s">
        <v>123</v>
      </c>
      <c r="B81" s="147">
        <v>8897</v>
      </c>
      <c r="C81" s="147">
        <v>9278</v>
      </c>
      <c r="D81" s="147">
        <v>9358</v>
      </c>
      <c r="E81" s="147">
        <v>9530</v>
      </c>
      <c r="F81" s="147">
        <v>9524</v>
      </c>
      <c r="G81" s="147">
        <v>9631</v>
      </c>
      <c r="H81" s="147">
        <v>9832</v>
      </c>
      <c r="I81" s="147">
        <v>10170</v>
      </c>
      <c r="J81" s="147">
        <v>10637</v>
      </c>
      <c r="K81" s="147">
        <v>10733</v>
      </c>
      <c r="L81" s="147">
        <v>10970</v>
      </c>
      <c r="M81" s="147">
        <v>11181</v>
      </c>
      <c r="N81" s="147">
        <v>11070</v>
      </c>
      <c r="O81" s="147">
        <v>11275</v>
      </c>
      <c r="P81" s="147">
        <v>11449</v>
      </c>
      <c r="Q81" s="147">
        <v>11534</v>
      </c>
      <c r="R81" s="147">
        <v>11579</v>
      </c>
      <c r="S81" s="147">
        <v>11568</v>
      </c>
      <c r="T81" s="147">
        <v>11371</v>
      </c>
      <c r="U81" s="147">
        <v>11223</v>
      </c>
      <c r="V81" s="147">
        <v>10970</v>
      </c>
      <c r="W81" s="147">
        <v>10889</v>
      </c>
      <c r="X81" s="147">
        <v>10769</v>
      </c>
      <c r="Y81" s="147">
        <v>10539</v>
      </c>
    </row>
    <row r="82" spans="1:25" x14ac:dyDescent="0.2">
      <c r="A82" s="148" t="s">
        <v>124</v>
      </c>
      <c r="B82" s="147">
        <v>8484</v>
      </c>
      <c r="C82" s="147">
        <v>8693</v>
      </c>
      <c r="D82" s="147">
        <v>9006</v>
      </c>
      <c r="E82" s="147">
        <v>9230</v>
      </c>
      <c r="F82" s="147">
        <v>9478</v>
      </c>
      <c r="G82" s="147">
        <v>9648</v>
      </c>
      <c r="H82" s="147">
        <v>9655</v>
      </c>
      <c r="I82" s="147">
        <v>9924</v>
      </c>
      <c r="J82" s="147">
        <v>10197</v>
      </c>
      <c r="K82" s="147">
        <v>10466</v>
      </c>
      <c r="L82" s="147">
        <v>10708</v>
      </c>
      <c r="M82" s="147">
        <v>10835</v>
      </c>
      <c r="N82" s="147">
        <v>11047</v>
      </c>
      <c r="O82" s="147">
        <v>11219</v>
      </c>
      <c r="P82" s="147">
        <v>11650</v>
      </c>
      <c r="Q82" s="147">
        <v>11442</v>
      </c>
      <c r="R82" s="147">
        <v>11138</v>
      </c>
      <c r="S82" s="147">
        <v>10664</v>
      </c>
      <c r="T82" s="147">
        <v>10219</v>
      </c>
      <c r="U82" s="147">
        <v>9759</v>
      </c>
      <c r="V82" s="147">
        <v>9390</v>
      </c>
      <c r="W82" s="147">
        <v>9223</v>
      </c>
      <c r="X82" s="147">
        <v>8838</v>
      </c>
      <c r="Y82" s="147">
        <v>8599</v>
      </c>
    </row>
    <row r="83" spans="1:25" x14ac:dyDescent="0.2">
      <c r="A83" s="148" t="s">
        <v>125</v>
      </c>
      <c r="B83" s="147">
        <v>6676</v>
      </c>
      <c r="C83" s="147">
        <v>6781</v>
      </c>
      <c r="D83" s="147">
        <v>6876</v>
      </c>
      <c r="E83" s="147">
        <v>6964</v>
      </c>
      <c r="F83" s="147">
        <v>6959</v>
      </c>
      <c r="G83" s="147">
        <v>7073</v>
      </c>
      <c r="H83" s="147">
        <v>7456</v>
      </c>
      <c r="I83" s="147">
        <v>7746</v>
      </c>
      <c r="J83" s="147">
        <v>7926</v>
      </c>
      <c r="K83" s="147">
        <v>8288</v>
      </c>
      <c r="L83" s="147">
        <v>8582</v>
      </c>
      <c r="M83" s="147">
        <v>8698</v>
      </c>
      <c r="N83" s="147">
        <v>8885</v>
      </c>
      <c r="O83" s="147">
        <v>9082</v>
      </c>
      <c r="P83" s="147">
        <v>9174</v>
      </c>
      <c r="Q83" s="147">
        <v>8988</v>
      </c>
      <c r="R83" s="147">
        <v>8986</v>
      </c>
      <c r="S83" s="147">
        <v>8878</v>
      </c>
      <c r="T83" s="147">
        <v>8715</v>
      </c>
      <c r="U83" s="147">
        <v>8589</v>
      </c>
      <c r="V83" s="147">
        <v>8547</v>
      </c>
      <c r="W83" s="147">
        <v>8529</v>
      </c>
      <c r="X83" s="147">
        <v>8431</v>
      </c>
      <c r="Y83" s="147">
        <v>8462</v>
      </c>
    </row>
    <row r="84" spans="1:25" x14ac:dyDescent="0.2">
      <c r="A84" s="148" t="s">
        <v>126</v>
      </c>
      <c r="B84" s="147">
        <v>6770</v>
      </c>
      <c r="C84" s="147">
        <v>6940</v>
      </c>
      <c r="D84" s="147">
        <v>6889</v>
      </c>
      <c r="E84" s="147">
        <v>6829</v>
      </c>
      <c r="F84" s="147">
        <v>6837</v>
      </c>
      <c r="G84" s="147">
        <v>6813</v>
      </c>
      <c r="H84" s="147">
        <v>7008</v>
      </c>
      <c r="I84" s="147">
        <v>7462</v>
      </c>
      <c r="J84" s="147">
        <v>7845</v>
      </c>
      <c r="K84" s="147">
        <v>8123</v>
      </c>
      <c r="L84" s="147">
        <v>8114</v>
      </c>
      <c r="M84" s="147">
        <v>7977</v>
      </c>
      <c r="N84" s="147">
        <v>7848</v>
      </c>
      <c r="O84" s="147">
        <v>7697</v>
      </c>
      <c r="P84" s="147">
        <v>7705</v>
      </c>
      <c r="Q84" s="147">
        <v>7281</v>
      </c>
      <c r="R84" s="147">
        <v>7394</v>
      </c>
      <c r="S84" s="147">
        <v>7437</v>
      </c>
      <c r="T84" s="147">
        <v>7205</v>
      </c>
      <c r="U84" s="147">
        <v>7163</v>
      </c>
      <c r="V84" s="147">
        <v>7112</v>
      </c>
      <c r="W84" s="147">
        <v>7042</v>
      </c>
      <c r="X84" s="147">
        <v>6646</v>
      </c>
      <c r="Y84" s="147">
        <v>6455</v>
      </c>
    </row>
    <row r="85" spans="1:25" x14ac:dyDescent="0.2">
      <c r="A85" s="148" t="s">
        <v>138</v>
      </c>
      <c r="B85" s="147">
        <v>97020</v>
      </c>
      <c r="C85" s="147">
        <v>99491</v>
      </c>
      <c r="D85" s="147">
        <v>100850</v>
      </c>
      <c r="E85" s="147">
        <v>103319</v>
      </c>
      <c r="F85" s="147">
        <v>105521</v>
      </c>
      <c r="G85" s="147">
        <v>108001</v>
      </c>
      <c r="H85" s="147">
        <v>110993</v>
      </c>
      <c r="I85" s="147">
        <v>115310</v>
      </c>
      <c r="J85" s="147">
        <v>118321</v>
      </c>
      <c r="K85" s="147">
        <v>120168</v>
      </c>
      <c r="L85" s="147">
        <v>123469</v>
      </c>
      <c r="M85" s="147">
        <v>125889</v>
      </c>
      <c r="N85" s="147">
        <v>127221</v>
      </c>
      <c r="O85" s="147">
        <v>128302</v>
      </c>
      <c r="P85" s="147">
        <v>129953</v>
      </c>
      <c r="Q85" s="147">
        <v>128043</v>
      </c>
      <c r="R85" s="147">
        <v>127447</v>
      </c>
      <c r="S85" s="147">
        <v>125725</v>
      </c>
      <c r="T85" s="147">
        <v>122679</v>
      </c>
      <c r="U85" s="147">
        <v>119886</v>
      </c>
      <c r="V85" s="147">
        <v>118116</v>
      </c>
      <c r="W85" s="147">
        <v>116495</v>
      </c>
      <c r="X85" s="147">
        <v>112788</v>
      </c>
      <c r="Y85" s="147">
        <v>110996</v>
      </c>
    </row>
    <row r="86" spans="1:25" x14ac:dyDescent="0.2">
      <c r="A86" s="148" t="s">
        <v>127</v>
      </c>
      <c r="B86" s="147">
        <v>20652</v>
      </c>
      <c r="C86" s="147">
        <v>21315</v>
      </c>
      <c r="D86" s="147">
        <v>21815</v>
      </c>
      <c r="E86" s="147">
        <v>22449</v>
      </c>
      <c r="F86" s="147">
        <v>22529</v>
      </c>
      <c r="G86" s="147">
        <v>22672</v>
      </c>
      <c r="H86" s="147">
        <v>23343</v>
      </c>
      <c r="I86" s="147">
        <v>24202</v>
      </c>
      <c r="J86" s="147">
        <v>24728</v>
      </c>
      <c r="K86" s="147">
        <v>25644</v>
      </c>
      <c r="L86" s="147">
        <v>26705</v>
      </c>
      <c r="M86" s="147">
        <v>27361</v>
      </c>
      <c r="N86" s="147">
        <v>27722</v>
      </c>
      <c r="O86" s="147">
        <v>27498</v>
      </c>
      <c r="P86" s="147">
        <v>27028</v>
      </c>
      <c r="Q86" s="147">
        <v>26651</v>
      </c>
      <c r="R86" s="147">
        <v>25612</v>
      </c>
      <c r="S86" s="147">
        <v>24910</v>
      </c>
      <c r="T86" s="147">
        <v>24057</v>
      </c>
      <c r="U86" s="147">
        <v>23273</v>
      </c>
      <c r="V86" s="147">
        <v>22660</v>
      </c>
      <c r="W86" s="147">
        <v>22035</v>
      </c>
      <c r="X86" s="147">
        <v>21626</v>
      </c>
      <c r="Y86" s="147">
        <v>21425</v>
      </c>
    </row>
    <row r="87" spans="1:25" x14ac:dyDescent="0.2">
      <c r="A87" s="148" t="s">
        <v>139</v>
      </c>
      <c r="B87" s="147">
        <v>117672</v>
      </c>
      <c r="C87" s="147">
        <v>120806</v>
      </c>
      <c r="D87" s="147">
        <v>122665</v>
      </c>
      <c r="E87" s="147">
        <v>125768</v>
      </c>
      <c r="F87" s="147">
        <v>128050</v>
      </c>
      <c r="G87" s="147">
        <v>130673</v>
      </c>
      <c r="H87" s="147">
        <v>134336</v>
      </c>
      <c r="I87" s="147">
        <v>139512</v>
      </c>
      <c r="J87" s="147">
        <v>143049</v>
      </c>
      <c r="K87" s="147">
        <v>145812</v>
      </c>
      <c r="L87" s="147">
        <v>150174</v>
      </c>
      <c r="M87" s="147">
        <v>153250</v>
      </c>
      <c r="N87" s="147">
        <v>154943</v>
      </c>
      <c r="O87" s="147">
        <v>155800</v>
      </c>
      <c r="P87" s="147">
        <v>156981</v>
      </c>
      <c r="Q87" s="147">
        <v>154694</v>
      </c>
      <c r="R87" s="147">
        <v>153059</v>
      </c>
      <c r="S87" s="147">
        <v>150635</v>
      </c>
      <c r="T87" s="147">
        <v>146736</v>
      </c>
      <c r="U87" s="147">
        <v>143159</v>
      </c>
      <c r="V87" s="147">
        <v>140776</v>
      </c>
      <c r="W87" s="147">
        <v>138530</v>
      </c>
      <c r="X87" s="147">
        <v>134414</v>
      </c>
      <c r="Y87" s="147">
        <v>132421</v>
      </c>
    </row>
    <row r="88" spans="1:25" x14ac:dyDescent="0.2">
      <c r="A88" s="148" t="s">
        <v>140</v>
      </c>
      <c r="B88" s="147">
        <v>637666</v>
      </c>
      <c r="C88" s="147">
        <v>651535</v>
      </c>
      <c r="D88" s="147">
        <v>660001</v>
      </c>
      <c r="E88" s="147">
        <v>674496</v>
      </c>
      <c r="F88" s="147">
        <v>684717</v>
      </c>
      <c r="G88" s="147">
        <v>694463</v>
      </c>
      <c r="H88" s="147">
        <v>703790</v>
      </c>
      <c r="I88" s="147">
        <v>718243</v>
      </c>
      <c r="J88" s="147">
        <v>728778</v>
      </c>
      <c r="K88" s="147">
        <v>734277</v>
      </c>
      <c r="L88" s="147">
        <v>744608</v>
      </c>
      <c r="M88" s="147">
        <v>753567</v>
      </c>
      <c r="N88" s="147">
        <v>758857</v>
      </c>
      <c r="O88" s="147">
        <v>762478</v>
      </c>
      <c r="P88" s="147">
        <v>765528</v>
      </c>
      <c r="Q88" s="147">
        <v>765328</v>
      </c>
      <c r="R88" s="147">
        <v>764022</v>
      </c>
      <c r="S88" s="147">
        <v>757971</v>
      </c>
      <c r="T88" s="147">
        <v>747849</v>
      </c>
      <c r="U88" s="147">
        <v>735870</v>
      </c>
      <c r="V88" s="147">
        <v>725372</v>
      </c>
      <c r="W88" s="147">
        <v>723547</v>
      </c>
      <c r="X88" s="147">
        <v>717619</v>
      </c>
      <c r="Y88" s="147">
        <v>717523</v>
      </c>
    </row>
    <row r="89" spans="1:25" x14ac:dyDescent="0.2">
      <c r="A89" s="148" t="s">
        <v>141</v>
      </c>
      <c r="B89" s="147">
        <v>4101152</v>
      </c>
      <c r="C89" s="147">
        <v>4168459</v>
      </c>
      <c r="D89" s="147">
        <v>4269843</v>
      </c>
      <c r="E89" s="147">
        <v>4385784</v>
      </c>
      <c r="F89" s="147">
        <v>4492370</v>
      </c>
      <c r="G89" s="147">
        <v>4586144</v>
      </c>
      <c r="H89" s="147">
        <v>4668742</v>
      </c>
      <c r="I89" s="147">
        <v>4752883</v>
      </c>
      <c r="J89" s="147">
        <v>4805698</v>
      </c>
      <c r="K89" s="147">
        <v>4842002</v>
      </c>
      <c r="L89" s="147">
        <v>4903327</v>
      </c>
      <c r="M89" s="147">
        <v>4966072</v>
      </c>
      <c r="N89" s="147">
        <v>4973702</v>
      </c>
      <c r="O89" s="147">
        <v>4969797</v>
      </c>
      <c r="P89" s="147">
        <v>4970034</v>
      </c>
      <c r="Q89" s="147">
        <v>4971673</v>
      </c>
      <c r="R89" s="147">
        <v>4951154</v>
      </c>
      <c r="S89" s="147">
        <v>4897094</v>
      </c>
      <c r="T89" s="147">
        <v>4849911</v>
      </c>
      <c r="U89" s="147">
        <v>4788353</v>
      </c>
      <c r="V89" s="147">
        <v>4700424</v>
      </c>
      <c r="W89" s="147">
        <v>4694064</v>
      </c>
      <c r="X89" s="147">
        <v>4757514</v>
      </c>
      <c r="Y89" s="147">
        <v>4805133</v>
      </c>
    </row>
    <row r="90" spans="1:25" x14ac:dyDescent="0.2">
      <c r="A90" s="148" t="s">
        <v>226</v>
      </c>
      <c r="B90" s="147">
        <v>4779714</v>
      </c>
      <c r="C90" s="147">
        <v>4850977</v>
      </c>
      <c r="D90" s="147">
        <v>4966108</v>
      </c>
      <c r="E90" s="147">
        <v>5099449</v>
      </c>
      <c r="F90" s="147">
        <v>5218039</v>
      </c>
      <c r="G90" s="147">
        <v>5321708</v>
      </c>
      <c r="H90" s="147">
        <v>5414461</v>
      </c>
      <c r="I90" s="147">
        <v>5509139</v>
      </c>
      <c r="J90" s="147">
        <v>5571702</v>
      </c>
      <c r="K90" s="147">
        <v>5615996</v>
      </c>
      <c r="L90" s="147">
        <v>5691921</v>
      </c>
      <c r="M90" s="147">
        <v>5767100</v>
      </c>
      <c r="N90" s="147">
        <v>5774648</v>
      </c>
      <c r="O90" s="147">
        <v>5729661</v>
      </c>
      <c r="P90" s="147">
        <v>5714144</v>
      </c>
      <c r="Q90" s="147">
        <v>5709352</v>
      </c>
      <c r="R90" s="147">
        <v>5661844</v>
      </c>
      <c r="S90" s="147">
        <v>5593045</v>
      </c>
      <c r="T90" s="147">
        <v>5551015</v>
      </c>
      <c r="U90" s="147">
        <v>5487562</v>
      </c>
      <c r="V90" s="147">
        <v>5444794</v>
      </c>
      <c r="W90" s="147">
        <v>5386183</v>
      </c>
      <c r="X90" s="147" t="s">
        <v>496</v>
      </c>
      <c r="Y90" s="147" t="s">
        <v>496</v>
      </c>
    </row>
    <row r="91" spans="1:25" x14ac:dyDescent="0.2">
      <c r="A91" s="148" t="s">
        <v>227</v>
      </c>
      <c r="B91" s="147">
        <v>4936695</v>
      </c>
      <c r="C91" s="147">
        <v>5009515</v>
      </c>
      <c r="D91" s="147">
        <v>5128835</v>
      </c>
      <c r="E91" s="147">
        <v>5265855</v>
      </c>
      <c r="F91" s="147">
        <v>5388430</v>
      </c>
      <c r="G91" s="147">
        <v>5495071</v>
      </c>
      <c r="H91" s="147">
        <v>5590380</v>
      </c>
      <c r="I91" s="147">
        <v>5687215</v>
      </c>
      <c r="J91" s="147">
        <v>5750202</v>
      </c>
      <c r="K91" s="147">
        <v>5794873</v>
      </c>
      <c r="L91" s="147">
        <v>5869331</v>
      </c>
      <c r="M91" s="147">
        <v>5942479</v>
      </c>
      <c r="N91" s="147">
        <v>5948371</v>
      </c>
      <c r="O91" s="147">
        <v>5901013</v>
      </c>
      <c r="P91" s="147">
        <v>5884108</v>
      </c>
      <c r="Q91" s="147">
        <v>5878472</v>
      </c>
      <c r="R91" s="147">
        <v>5828999</v>
      </c>
      <c r="S91" s="147">
        <v>5757338</v>
      </c>
      <c r="T91" s="147">
        <v>5713686</v>
      </c>
      <c r="U91" s="147">
        <v>5647655</v>
      </c>
      <c r="V91" s="147">
        <v>5600505</v>
      </c>
      <c r="W91" s="147">
        <v>5539974</v>
      </c>
      <c r="X91" s="147" t="s">
        <v>496</v>
      </c>
      <c r="Y91" s="147" t="s">
        <v>496</v>
      </c>
    </row>
    <row r="92" spans="1:25" x14ac:dyDescent="0.2">
      <c r="A92" s="148" t="s">
        <v>228</v>
      </c>
      <c r="B92" s="147">
        <v>52925</v>
      </c>
      <c r="C92" s="147">
        <v>54799</v>
      </c>
      <c r="D92" s="147">
        <v>55488</v>
      </c>
      <c r="E92" s="147">
        <v>56747</v>
      </c>
      <c r="F92" s="147">
        <v>57089</v>
      </c>
      <c r="G92" s="147">
        <v>58190</v>
      </c>
      <c r="H92" s="147">
        <v>59959</v>
      </c>
      <c r="I92" s="147">
        <v>62334</v>
      </c>
      <c r="J92" s="147">
        <v>64335</v>
      </c>
      <c r="K92" s="147">
        <v>65721</v>
      </c>
      <c r="L92" s="147">
        <v>67218</v>
      </c>
      <c r="M92" s="147">
        <v>67920</v>
      </c>
      <c r="N92" s="147">
        <v>68625</v>
      </c>
      <c r="O92" s="147">
        <v>68607</v>
      </c>
      <c r="P92" s="147">
        <v>68801</v>
      </c>
      <c r="Q92" s="147">
        <v>67888</v>
      </c>
      <c r="R92" s="147">
        <v>66736</v>
      </c>
      <c r="S92" s="147">
        <v>65523</v>
      </c>
      <c r="T92" s="147">
        <v>63894</v>
      </c>
      <c r="U92" s="147">
        <v>62618</v>
      </c>
      <c r="V92" s="147">
        <v>61252</v>
      </c>
      <c r="W92" s="147">
        <v>60540</v>
      </c>
      <c r="X92" s="22">
        <f t="shared" ref="X92:Y92" si="14">SUM(X75,X78,X79,X81,X86)</f>
        <v>59124</v>
      </c>
      <c r="Y92" s="22">
        <f t="shared" si="14"/>
        <v>58518</v>
      </c>
    </row>
    <row r="93" spans="1:25" x14ac:dyDescent="0.2">
      <c r="A93" s="148" t="s">
        <v>229</v>
      </c>
      <c r="B93" s="147">
        <v>20167</v>
      </c>
      <c r="C93" s="147">
        <v>20401</v>
      </c>
      <c r="D93" s="147">
        <v>20508</v>
      </c>
      <c r="E93" s="147">
        <v>20474</v>
      </c>
      <c r="F93" s="147">
        <v>20575</v>
      </c>
      <c r="G93" s="147">
        <v>20711</v>
      </c>
      <c r="H93" s="147">
        <v>21216</v>
      </c>
      <c r="I93" s="147">
        <v>22179</v>
      </c>
      <c r="J93" s="147">
        <v>22938</v>
      </c>
      <c r="K93" s="147">
        <v>23758</v>
      </c>
      <c r="L93" s="147">
        <v>24261</v>
      </c>
      <c r="M93" s="147">
        <v>24410</v>
      </c>
      <c r="N93" s="147">
        <v>24460</v>
      </c>
      <c r="O93" s="147">
        <v>24472</v>
      </c>
      <c r="P93" s="147">
        <v>24331</v>
      </c>
      <c r="Q93" s="147">
        <v>23487</v>
      </c>
      <c r="R93" s="147">
        <v>23459</v>
      </c>
      <c r="S93" s="147">
        <v>23406</v>
      </c>
      <c r="T93" s="147">
        <v>22954</v>
      </c>
      <c r="U93" s="147">
        <v>22718</v>
      </c>
      <c r="V93" s="147">
        <v>22748</v>
      </c>
      <c r="W93" s="147">
        <v>22764</v>
      </c>
      <c r="X93" s="22">
        <f t="shared" ref="X93:Y93" si="15">SUM(X80,X83,X84)</f>
        <v>22116</v>
      </c>
      <c r="Y93" s="22">
        <f t="shared" si="15"/>
        <v>21850</v>
      </c>
    </row>
    <row r="94" spans="1:25" x14ac:dyDescent="0.2">
      <c r="A94" s="148" t="s">
        <v>230</v>
      </c>
      <c r="B94" s="147">
        <v>37717</v>
      </c>
      <c r="C94" s="147">
        <v>38569</v>
      </c>
      <c r="D94" s="147">
        <v>39512</v>
      </c>
      <c r="E94" s="147">
        <v>41314</v>
      </c>
      <c r="F94" s="147">
        <v>42992</v>
      </c>
      <c r="G94" s="147">
        <v>44096</v>
      </c>
      <c r="H94" s="147">
        <v>45140</v>
      </c>
      <c r="I94" s="147">
        <v>46492</v>
      </c>
      <c r="J94" s="147">
        <v>47031</v>
      </c>
      <c r="K94" s="147">
        <v>47489</v>
      </c>
      <c r="L94" s="147">
        <v>49710</v>
      </c>
      <c r="M94" s="147">
        <v>51656</v>
      </c>
      <c r="N94" s="147">
        <v>52449</v>
      </c>
      <c r="O94" s="147">
        <v>53357</v>
      </c>
      <c r="P94" s="147">
        <v>54305</v>
      </c>
      <c r="Q94" s="147">
        <v>53863</v>
      </c>
      <c r="R94" s="147">
        <v>53410</v>
      </c>
      <c r="S94" s="147">
        <v>52412</v>
      </c>
      <c r="T94" s="147">
        <v>50776</v>
      </c>
      <c r="U94" s="147">
        <v>48727</v>
      </c>
      <c r="V94" s="147">
        <v>47622</v>
      </c>
      <c r="W94" s="147">
        <v>46003</v>
      </c>
      <c r="X94" s="22">
        <f t="shared" ref="X94:Y94" si="16">SUM(X74,X76,X77,X82)</f>
        <v>44288</v>
      </c>
      <c r="Y94" s="22">
        <f t="shared" si="16"/>
        <v>43199</v>
      </c>
    </row>
    <row r="95" spans="1:25" x14ac:dyDescent="0.2">
      <c r="A95" s="148" t="s">
        <v>231</v>
      </c>
      <c r="B95" s="147">
        <v>16910</v>
      </c>
      <c r="C95" s="147">
        <v>17423</v>
      </c>
      <c r="D95" s="147">
        <v>17622</v>
      </c>
      <c r="E95" s="147">
        <v>17835</v>
      </c>
      <c r="F95" s="147">
        <v>17912</v>
      </c>
      <c r="G95" s="147">
        <v>18248</v>
      </c>
      <c r="H95" s="147">
        <v>18855</v>
      </c>
      <c r="I95" s="147">
        <v>19865</v>
      </c>
      <c r="J95" s="147">
        <v>20454</v>
      </c>
      <c r="K95" s="147">
        <v>20706</v>
      </c>
      <c r="L95" s="147">
        <v>21004</v>
      </c>
      <c r="M95" s="147">
        <v>21301</v>
      </c>
      <c r="N95" s="147">
        <v>21781</v>
      </c>
      <c r="O95" s="147">
        <v>21725</v>
      </c>
      <c r="P95" s="147">
        <v>22183</v>
      </c>
      <c r="Q95" s="147">
        <v>22042</v>
      </c>
      <c r="R95" s="147">
        <v>22153</v>
      </c>
      <c r="S95" s="147">
        <v>21927</v>
      </c>
      <c r="T95" s="147">
        <v>21454</v>
      </c>
      <c r="U95" s="147">
        <v>21313</v>
      </c>
      <c r="V95" s="147">
        <v>21173</v>
      </c>
      <c r="W95" s="147">
        <v>21230</v>
      </c>
      <c r="X95" s="22">
        <f t="shared" ref="X95:Y95" si="17">SUM(X73,X79)</f>
        <v>20605</v>
      </c>
      <c r="Y95" s="22">
        <f t="shared" si="17"/>
        <v>20380</v>
      </c>
    </row>
    <row r="99" spans="1:25" x14ac:dyDescent="0.2">
      <c r="A99" s="148" t="s">
        <v>492</v>
      </c>
    </row>
    <row r="100" spans="1:25" ht="15" x14ac:dyDescent="0.25">
      <c r="B100" s="193">
        <v>2000</v>
      </c>
      <c r="C100" s="193">
        <v>2001</v>
      </c>
      <c r="D100" s="193">
        <v>2002</v>
      </c>
      <c r="E100" s="193">
        <v>2003</v>
      </c>
      <c r="F100" s="193">
        <v>2004</v>
      </c>
      <c r="G100" s="193">
        <v>2005</v>
      </c>
      <c r="H100" s="193">
        <v>2006</v>
      </c>
      <c r="I100" s="193">
        <v>2007</v>
      </c>
      <c r="J100" s="193">
        <v>2008</v>
      </c>
      <c r="K100" s="193">
        <v>2009</v>
      </c>
      <c r="L100" s="193">
        <v>2010</v>
      </c>
      <c r="M100" s="193">
        <v>2011</v>
      </c>
      <c r="N100" s="193">
        <v>2012</v>
      </c>
      <c r="O100" s="193">
        <v>2013</v>
      </c>
      <c r="P100" s="193">
        <v>2014</v>
      </c>
      <c r="Q100" s="193">
        <v>2015</v>
      </c>
      <c r="R100" s="193">
        <v>2016</v>
      </c>
      <c r="S100" s="193">
        <v>2017</v>
      </c>
      <c r="T100" s="193">
        <v>2018</v>
      </c>
      <c r="U100" s="193">
        <v>2019</v>
      </c>
      <c r="V100" s="193">
        <v>2020</v>
      </c>
      <c r="W100" s="193">
        <v>2021</v>
      </c>
      <c r="X100" s="193">
        <v>2022</v>
      </c>
      <c r="Y100" s="193">
        <v>2023</v>
      </c>
    </row>
    <row r="101" spans="1:25" x14ac:dyDescent="0.2">
      <c r="A101" s="148" t="s">
        <v>115</v>
      </c>
      <c r="B101" s="147">
        <v>9271</v>
      </c>
      <c r="C101" s="147">
        <v>9657</v>
      </c>
      <c r="D101" s="147">
        <v>9799</v>
      </c>
      <c r="E101" s="147">
        <v>9899</v>
      </c>
      <c r="F101" s="147">
        <v>10052</v>
      </c>
      <c r="G101" s="147">
        <v>10451</v>
      </c>
      <c r="H101" s="147">
        <v>10983</v>
      </c>
      <c r="I101" s="147">
        <v>11563</v>
      </c>
      <c r="J101" s="147">
        <v>11829</v>
      </c>
      <c r="K101" s="147">
        <v>12055</v>
      </c>
      <c r="L101" s="147">
        <v>12175</v>
      </c>
      <c r="M101" s="147">
        <v>12386</v>
      </c>
      <c r="N101" s="147">
        <v>12522</v>
      </c>
      <c r="O101" s="147">
        <v>12566</v>
      </c>
      <c r="P101" s="147">
        <v>12787</v>
      </c>
      <c r="Q101" s="147">
        <v>12653</v>
      </c>
      <c r="R101" s="147">
        <v>12494</v>
      </c>
      <c r="S101" s="147">
        <v>12354</v>
      </c>
      <c r="T101" s="147">
        <v>12284</v>
      </c>
      <c r="U101" s="147">
        <v>12284</v>
      </c>
      <c r="V101" s="147">
        <v>12339</v>
      </c>
      <c r="W101" s="147">
        <v>12425</v>
      </c>
      <c r="X101" s="147">
        <v>12090</v>
      </c>
      <c r="Y101" s="147">
        <v>12160</v>
      </c>
    </row>
    <row r="102" spans="1:25" x14ac:dyDescent="0.2">
      <c r="A102" s="148" t="s">
        <v>116</v>
      </c>
      <c r="B102" s="147">
        <v>18794</v>
      </c>
      <c r="C102" s="147">
        <v>19392</v>
      </c>
      <c r="D102" s="147">
        <v>20154</v>
      </c>
      <c r="E102" s="147">
        <v>21277</v>
      </c>
      <c r="F102" s="147">
        <v>22454</v>
      </c>
      <c r="G102" s="147">
        <v>22870</v>
      </c>
      <c r="H102" s="147">
        <v>23492</v>
      </c>
      <c r="I102" s="147">
        <v>24058</v>
      </c>
      <c r="J102" s="147">
        <v>24339</v>
      </c>
      <c r="K102" s="147">
        <v>24441</v>
      </c>
      <c r="L102" s="147">
        <v>25885</v>
      </c>
      <c r="M102" s="147">
        <v>27227</v>
      </c>
      <c r="N102" s="147">
        <v>27664</v>
      </c>
      <c r="O102" s="147">
        <v>28740</v>
      </c>
      <c r="P102" s="147">
        <v>29368</v>
      </c>
      <c r="Q102" s="147">
        <v>29477</v>
      </c>
      <c r="R102" s="147">
        <v>29435</v>
      </c>
      <c r="S102" s="147">
        <v>29227</v>
      </c>
      <c r="T102" s="147">
        <v>28437</v>
      </c>
      <c r="U102" s="147">
        <v>27464</v>
      </c>
      <c r="V102" s="147">
        <v>26919</v>
      </c>
      <c r="W102" s="147">
        <v>25480</v>
      </c>
      <c r="X102" s="147">
        <v>25103</v>
      </c>
      <c r="Y102" s="147">
        <v>24906</v>
      </c>
    </row>
    <row r="103" spans="1:25" x14ac:dyDescent="0.2">
      <c r="A103" s="148" t="s">
        <v>117</v>
      </c>
      <c r="B103" s="147">
        <v>8438</v>
      </c>
      <c r="C103" s="147">
        <v>8892</v>
      </c>
      <c r="D103" s="147">
        <v>8955</v>
      </c>
      <c r="E103" s="147">
        <v>9099</v>
      </c>
      <c r="F103" s="147">
        <v>9422</v>
      </c>
      <c r="G103" s="147">
        <v>9893</v>
      </c>
      <c r="H103" s="147">
        <v>10273</v>
      </c>
      <c r="I103" s="147">
        <v>10616</v>
      </c>
      <c r="J103" s="147">
        <v>10910</v>
      </c>
      <c r="K103" s="147">
        <v>11078</v>
      </c>
      <c r="L103" s="147">
        <v>10949</v>
      </c>
      <c r="M103" s="147">
        <v>10864</v>
      </c>
      <c r="N103" s="147">
        <v>10904</v>
      </c>
      <c r="O103" s="147">
        <v>10857</v>
      </c>
      <c r="P103" s="147">
        <v>10939</v>
      </c>
      <c r="Q103" s="147">
        <v>10633</v>
      </c>
      <c r="R103" s="147">
        <v>10511</v>
      </c>
      <c r="S103" s="147">
        <v>10427</v>
      </c>
      <c r="T103" s="147">
        <v>10354</v>
      </c>
      <c r="U103" s="147">
        <v>10405</v>
      </c>
      <c r="V103" s="147">
        <v>10397</v>
      </c>
      <c r="W103" s="147">
        <v>10551</v>
      </c>
      <c r="X103" s="147">
        <v>10403</v>
      </c>
      <c r="Y103" s="147">
        <v>10614</v>
      </c>
    </row>
    <row r="104" spans="1:25" x14ac:dyDescent="0.2">
      <c r="A104" s="148" t="s">
        <v>118</v>
      </c>
      <c r="B104" s="147">
        <v>9992</v>
      </c>
      <c r="C104" s="147">
        <v>10166</v>
      </c>
      <c r="D104" s="147">
        <v>10237</v>
      </c>
      <c r="E104" s="147">
        <v>10432</v>
      </c>
      <c r="F104" s="147">
        <v>10784</v>
      </c>
      <c r="G104" s="147">
        <v>10881</v>
      </c>
      <c r="H104" s="147">
        <v>10830</v>
      </c>
      <c r="I104" s="147">
        <v>11159</v>
      </c>
      <c r="J104" s="147">
        <v>11386</v>
      </c>
      <c r="K104" s="147">
        <v>11267</v>
      </c>
      <c r="L104" s="147">
        <v>11399</v>
      </c>
      <c r="M104" s="147">
        <v>11415</v>
      </c>
      <c r="N104" s="147">
        <v>11393</v>
      </c>
      <c r="O104" s="147">
        <v>11431</v>
      </c>
      <c r="P104" s="147">
        <v>11497</v>
      </c>
      <c r="Q104" s="147">
        <v>11169</v>
      </c>
      <c r="R104" s="147">
        <v>10909</v>
      </c>
      <c r="S104" s="147">
        <v>10644</v>
      </c>
      <c r="T104" s="147">
        <v>10405</v>
      </c>
      <c r="U104" s="147">
        <v>10301</v>
      </c>
      <c r="V104" s="147">
        <v>10250</v>
      </c>
      <c r="W104" s="147">
        <v>10142</v>
      </c>
      <c r="X104" s="147">
        <v>9827</v>
      </c>
      <c r="Y104" s="147">
        <v>9652</v>
      </c>
    </row>
    <row r="105" spans="1:25" x14ac:dyDescent="0.2">
      <c r="A105" s="148" t="s">
        <v>119</v>
      </c>
      <c r="B105" s="147">
        <v>8643</v>
      </c>
      <c r="C105" s="147">
        <v>8794</v>
      </c>
      <c r="D105" s="147">
        <v>8662</v>
      </c>
      <c r="E105" s="147">
        <v>8975</v>
      </c>
      <c r="F105" s="147">
        <v>9238</v>
      </c>
      <c r="G105" s="147">
        <v>9834</v>
      </c>
      <c r="H105" s="147">
        <v>10074</v>
      </c>
      <c r="I105" s="147">
        <v>10502</v>
      </c>
      <c r="J105" s="147">
        <v>10770</v>
      </c>
      <c r="K105" s="147">
        <v>10954</v>
      </c>
      <c r="L105" s="147">
        <v>11274</v>
      </c>
      <c r="M105" s="147">
        <v>11512</v>
      </c>
      <c r="N105" s="147">
        <v>11318</v>
      </c>
      <c r="O105" s="147">
        <v>11079</v>
      </c>
      <c r="P105" s="147">
        <v>10938</v>
      </c>
      <c r="Q105" s="147">
        <v>10664</v>
      </c>
      <c r="R105" s="147">
        <v>10551</v>
      </c>
      <c r="S105" s="147">
        <v>10101</v>
      </c>
      <c r="T105" s="147">
        <v>9856</v>
      </c>
      <c r="U105" s="147">
        <v>9600</v>
      </c>
      <c r="V105" s="147">
        <v>9491</v>
      </c>
      <c r="W105" s="147">
        <v>9465</v>
      </c>
      <c r="X105" s="147">
        <v>9216</v>
      </c>
      <c r="Y105" s="147">
        <v>9241</v>
      </c>
    </row>
    <row r="106" spans="1:25" x14ac:dyDescent="0.2">
      <c r="A106" s="148" t="s">
        <v>120</v>
      </c>
      <c r="B106" s="147">
        <v>9156</v>
      </c>
      <c r="C106" s="147">
        <v>9593</v>
      </c>
      <c r="D106" s="147">
        <v>9779</v>
      </c>
      <c r="E106" s="147">
        <v>10041</v>
      </c>
      <c r="F106" s="147">
        <v>10366</v>
      </c>
      <c r="G106" s="147">
        <v>10779</v>
      </c>
      <c r="H106" s="147">
        <v>11087</v>
      </c>
      <c r="I106" s="147">
        <v>11391</v>
      </c>
      <c r="J106" s="147">
        <v>11722</v>
      </c>
      <c r="K106" s="147">
        <v>11727</v>
      </c>
      <c r="L106" s="147">
        <v>11889</v>
      </c>
      <c r="M106" s="147">
        <v>11919</v>
      </c>
      <c r="N106" s="147">
        <v>11907</v>
      </c>
      <c r="O106" s="147">
        <v>11839</v>
      </c>
      <c r="P106" s="147">
        <v>11969</v>
      </c>
      <c r="Q106" s="147">
        <v>11597</v>
      </c>
      <c r="R106" s="147">
        <v>11337</v>
      </c>
      <c r="S106" s="147">
        <v>10907</v>
      </c>
      <c r="T106" s="147">
        <v>10710</v>
      </c>
      <c r="U106" s="147">
        <v>10500</v>
      </c>
      <c r="V106" s="147">
        <v>10353</v>
      </c>
      <c r="W106" s="147">
        <v>10517</v>
      </c>
      <c r="X106" s="147">
        <v>10305</v>
      </c>
      <c r="Y106" s="147">
        <v>10326</v>
      </c>
    </row>
    <row r="107" spans="1:25" x14ac:dyDescent="0.2">
      <c r="A107" s="148" t="s">
        <v>121</v>
      </c>
      <c r="B107" s="147">
        <v>13508</v>
      </c>
      <c r="C107" s="147">
        <v>13909</v>
      </c>
      <c r="D107" s="147">
        <v>13956</v>
      </c>
      <c r="E107" s="147">
        <v>14069</v>
      </c>
      <c r="F107" s="147">
        <v>14032</v>
      </c>
      <c r="G107" s="147">
        <v>14239</v>
      </c>
      <c r="H107" s="147">
        <v>14678</v>
      </c>
      <c r="I107" s="147">
        <v>15206</v>
      </c>
      <c r="J107" s="147">
        <v>15559</v>
      </c>
      <c r="K107" s="147">
        <v>15750</v>
      </c>
      <c r="L107" s="147">
        <v>16020</v>
      </c>
      <c r="M107" s="147">
        <v>15990</v>
      </c>
      <c r="N107" s="147">
        <v>16227</v>
      </c>
      <c r="O107" s="147">
        <v>16256</v>
      </c>
      <c r="P107" s="147">
        <v>16551</v>
      </c>
      <c r="Q107" s="147">
        <v>16555</v>
      </c>
      <c r="R107" s="147">
        <v>16618</v>
      </c>
      <c r="S107" s="147">
        <v>16490</v>
      </c>
      <c r="T107" s="147">
        <v>16042</v>
      </c>
      <c r="U107" s="147">
        <v>15928</v>
      </c>
      <c r="V107" s="147">
        <v>15865</v>
      </c>
      <c r="W107" s="147">
        <v>15945</v>
      </c>
      <c r="X107" s="147">
        <v>15760</v>
      </c>
      <c r="Y107" s="147">
        <v>15650</v>
      </c>
    </row>
    <row r="108" spans="1:25" x14ac:dyDescent="0.2">
      <c r="A108" s="148" t="s">
        <v>122</v>
      </c>
      <c r="B108" s="147">
        <v>9468</v>
      </c>
      <c r="C108" s="147">
        <v>9520</v>
      </c>
      <c r="D108" s="147">
        <v>9496</v>
      </c>
      <c r="E108" s="147">
        <v>9415</v>
      </c>
      <c r="F108" s="147">
        <v>9588</v>
      </c>
      <c r="G108" s="147">
        <v>9756</v>
      </c>
      <c r="H108" s="147">
        <v>9777</v>
      </c>
      <c r="I108" s="147">
        <v>9993</v>
      </c>
      <c r="J108" s="147">
        <v>10158</v>
      </c>
      <c r="K108" s="147">
        <v>10344</v>
      </c>
      <c r="L108" s="147">
        <v>10663</v>
      </c>
      <c r="M108" s="147">
        <v>10831</v>
      </c>
      <c r="N108" s="147">
        <v>10642</v>
      </c>
      <c r="O108" s="147">
        <v>10507</v>
      </c>
      <c r="P108" s="147">
        <v>10249</v>
      </c>
      <c r="Q108" s="147">
        <v>10080</v>
      </c>
      <c r="R108" s="147">
        <v>9949</v>
      </c>
      <c r="S108" s="147">
        <v>9911</v>
      </c>
      <c r="T108" s="147">
        <v>9893</v>
      </c>
      <c r="U108" s="147">
        <v>9809</v>
      </c>
      <c r="V108" s="147">
        <v>9973</v>
      </c>
      <c r="W108" s="147">
        <v>10220</v>
      </c>
      <c r="X108" s="147">
        <v>10149</v>
      </c>
      <c r="Y108" s="147">
        <v>10072</v>
      </c>
    </row>
    <row r="109" spans="1:25" x14ac:dyDescent="0.2">
      <c r="A109" s="148" t="s">
        <v>123</v>
      </c>
      <c r="B109" s="147">
        <v>12033</v>
      </c>
      <c r="C109" s="147">
        <v>12523</v>
      </c>
      <c r="D109" s="147">
        <v>12657</v>
      </c>
      <c r="E109" s="147">
        <v>12841</v>
      </c>
      <c r="F109" s="147">
        <v>12880</v>
      </c>
      <c r="G109" s="147">
        <v>13018</v>
      </c>
      <c r="H109" s="147">
        <v>13399</v>
      </c>
      <c r="I109" s="147">
        <v>13793</v>
      </c>
      <c r="J109" s="147">
        <v>14255</v>
      </c>
      <c r="K109" s="147">
        <v>14404</v>
      </c>
      <c r="L109" s="147">
        <v>14634</v>
      </c>
      <c r="M109" s="147">
        <v>14811</v>
      </c>
      <c r="N109" s="147">
        <v>14694</v>
      </c>
      <c r="O109" s="147">
        <v>14938</v>
      </c>
      <c r="P109" s="147">
        <v>15172</v>
      </c>
      <c r="Q109" s="147">
        <v>15160</v>
      </c>
      <c r="R109" s="147">
        <v>15111</v>
      </c>
      <c r="S109" s="147">
        <v>14996</v>
      </c>
      <c r="T109" s="147">
        <v>14680</v>
      </c>
      <c r="U109" s="147">
        <v>14460</v>
      </c>
      <c r="V109" s="147">
        <v>14373</v>
      </c>
      <c r="W109" s="147">
        <v>14403</v>
      </c>
      <c r="X109" s="147">
        <v>14377</v>
      </c>
      <c r="Y109" s="147">
        <v>14271</v>
      </c>
    </row>
    <row r="110" spans="1:25" x14ac:dyDescent="0.2">
      <c r="A110" s="148" t="s">
        <v>124</v>
      </c>
      <c r="B110" s="147">
        <v>11600</v>
      </c>
      <c r="C110" s="147">
        <v>12026</v>
      </c>
      <c r="D110" s="147">
        <v>12354</v>
      </c>
      <c r="E110" s="147">
        <v>12618</v>
      </c>
      <c r="F110" s="147">
        <v>12889</v>
      </c>
      <c r="G110" s="147">
        <v>13092</v>
      </c>
      <c r="H110" s="147">
        <v>13060</v>
      </c>
      <c r="I110" s="147">
        <v>13465</v>
      </c>
      <c r="J110" s="147">
        <v>13953</v>
      </c>
      <c r="K110" s="147">
        <v>14116</v>
      </c>
      <c r="L110" s="147">
        <v>14288</v>
      </c>
      <c r="M110" s="147">
        <v>14289</v>
      </c>
      <c r="N110" s="147">
        <v>14453</v>
      </c>
      <c r="O110" s="147">
        <v>14802</v>
      </c>
      <c r="P110" s="147">
        <v>15311</v>
      </c>
      <c r="Q110" s="147">
        <v>14962</v>
      </c>
      <c r="R110" s="147">
        <v>14497</v>
      </c>
      <c r="S110" s="147">
        <v>13800</v>
      </c>
      <c r="T110" s="147">
        <v>13265</v>
      </c>
      <c r="U110" s="147">
        <v>12752</v>
      </c>
      <c r="V110" s="147">
        <v>12423</v>
      </c>
      <c r="W110" s="147">
        <v>12351</v>
      </c>
      <c r="X110" s="147">
        <v>11959</v>
      </c>
      <c r="Y110" s="147">
        <v>11784</v>
      </c>
    </row>
    <row r="111" spans="1:25" x14ac:dyDescent="0.2">
      <c r="A111" s="148" t="s">
        <v>125</v>
      </c>
      <c r="B111" s="147">
        <v>9413</v>
      </c>
      <c r="C111" s="147">
        <v>9661</v>
      </c>
      <c r="D111" s="147">
        <v>9783</v>
      </c>
      <c r="E111" s="147">
        <v>9875</v>
      </c>
      <c r="F111" s="147">
        <v>10023</v>
      </c>
      <c r="G111" s="147">
        <v>10319</v>
      </c>
      <c r="H111" s="147">
        <v>10699</v>
      </c>
      <c r="I111" s="147">
        <v>11007</v>
      </c>
      <c r="J111" s="147">
        <v>11296</v>
      </c>
      <c r="K111" s="147">
        <v>11679</v>
      </c>
      <c r="L111" s="147">
        <v>12156</v>
      </c>
      <c r="M111" s="147">
        <v>12367</v>
      </c>
      <c r="N111" s="147">
        <v>12349</v>
      </c>
      <c r="O111" s="147">
        <v>12496</v>
      </c>
      <c r="P111" s="147">
        <v>12715</v>
      </c>
      <c r="Q111" s="147">
        <v>12551</v>
      </c>
      <c r="R111" s="147">
        <v>12393</v>
      </c>
      <c r="S111" s="147">
        <v>12172</v>
      </c>
      <c r="T111" s="147">
        <v>12086</v>
      </c>
      <c r="U111" s="147">
        <v>12003</v>
      </c>
      <c r="V111" s="147">
        <v>11890</v>
      </c>
      <c r="W111" s="147">
        <v>11891</v>
      </c>
      <c r="X111" s="147">
        <v>11845</v>
      </c>
      <c r="Y111" s="147">
        <v>11938</v>
      </c>
    </row>
    <row r="112" spans="1:25" x14ac:dyDescent="0.2">
      <c r="A112" s="148" t="s">
        <v>126</v>
      </c>
      <c r="B112" s="147">
        <v>9436</v>
      </c>
      <c r="C112" s="147">
        <v>9742</v>
      </c>
      <c r="D112" s="147">
        <v>9721</v>
      </c>
      <c r="E112" s="147">
        <v>9607</v>
      </c>
      <c r="F112" s="147">
        <v>9699</v>
      </c>
      <c r="G112" s="147">
        <v>9816</v>
      </c>
      <c r="H112" s="147">
        <v>10154</v>
      </c>
      <c r="I112" s="147">
        <v>10690</v>
      </c>
      <c r="J112" s="147">
        <v>11014</v>
      </c>
      <c r="K112" s="147">
        <v>11180</v>
      </c>
      <c r="L112" s="147">
        <v>11278</v>
      </c>
      <c r="M112" s="147">
        <v>11300</v>
      </c>
      <c r="N112" s="147">
        <v>11067</v>
      </c>
      <c r="O112" s="147">
        <v>10803</v>
      </c>
      <c r="P112" s="147">
        <v>10871</v>
      </c>
      <c r="Q112" s="147">
        <v>10501</v>
      </c>
      <c r="R112" s="147">
        <v>10499</v>
      </c>
      <c r="S112" s="147">
        <v>10428</v>
      </c>
      <c r="T112" s="147">
        <v>10231</v>
      </c>
      <c r="U112" s="147">
        <v>10163</v>
      </c>
      <c r="V112" s="147">
        <v>10189</v>
      </c>
      <c r="W112" s="147">
        <v>10085</v>
      </c>
      <c r="X112" s="147">
        <v>9680</v>
      </c>
      <c r="Y112" s="147">
        <v>9726</v>
      </c>
    </row>
    <row r="113" spans="1:25" x14ac:dyDescent="0.2">
      <c r="A113" s="148" t="s">
        <v>138</v>
      </c>
      <c r="B113" s="147">
        <v>129752</v>
      </c>
      <c r="C113" s="147">
        <v>133875</v>
      </c>
      <c r="D113" s="147">
        <v>135553</v>
      </c>
      <c r="E113" s="147">
        <v>138148</v>
      </c>
      <c r="F113" s="147">
        <v>141427</v>
      </c>
      <c r="G113" s="147">
        <v>144948</v>
      </c>
      <c r="H113" s="147">
        <v>148506</v>
      </c>
      <c r="I113" s="147">
        <v>153443</v>
      </c>
      <c r="J113" s="147">
        <v>157191</v>
      </c>
      <c r="K113" s="147">
        <v>158995</v>
      </c>
      <c r="L113" s="147">
        <v>162610</v>
      </c>
      <c r="M113" s="147">
        <v>164911</v>
      </c>
      <c r="N113" s="147">
        <v>165140</v>
      </c>
      <c r="O113" s="147">
        <v>166314</v>
      </c>
      <c r="P113" s="147">
        <v>168367</v>
      </c>
      <c r="Q113" s="147">
        <v>166002</v>
      </c>
      <c r="R113" s="147">
        <v>164304</v>
      </c>
      <c r="S113" s="147">
        <v>161457</v>
      </c>
      <c r="T113" s="147">
        <v>158243</v>
      </c>
      <c r="U113" s="147">
        <v>155669</v>
      </c>
      <c r="V113" s="147">
        <v>154462</v>
      </c>
      <c r="W113" s="147">
        <v>153475</v>
      </c>
      <c r="X113" s="147">
        <v>150714</v>
      </c>
      <c r="Y113" s="147">
        <v>150340</v>
      </c>
    </row>
    <row r="114" spans="1:25" x14ac:dyDescent="0.2">
      <c r="A114" s="148" t="s">
        <v>127</v>
      </c>
      <c r="B114" s="147">
        <v>27243</v>
      </c>
      <c r="C114" s="147">
        <v>28369</v>
      </c>
      <c r="D114" s="147">
        <v>28821</v>
      </c>
      <c r="E114" s="147">
        <v>29423</v>
      </c>
      <c r="F114" s="147">
        <v>29794</v>
      </c>
      <c r="G114" s="147">
        <v>30178</v>
      </c>
      <c r="H114" s="147">
        <v>30825</v>
      </c>
      <c r="I114" s="147">
        <v>32114</v>
      </c>
      <c r="J114" s="147">
        <v>33030</v>
      </c>
      <c r="K114" s="147">
        <v>33440</v>
      </c>
      <c r="L114" s="147">
        <v>34249</v>
      </c>
      <c r="M114" s="147">
        <v>34772</v>
      </c>
      <c r="N114" s="147">
        <v>34845</v>
      </c>
      <c r="O114" s="147">
        <v>34695</v>
      </c>
      <c r="P114" s="147">
        <v>34205</v>
      </c>
      <c r="Q114" s="147">
        <v>33774</v>
      </c>
      <c r="R114" s="147">
        <v>32569</v>
      </c>
      <c r="S114" s="147">
        <v>31553</v>
      </c>
      <c r="T114" s="147">
        <v>30612</v>
      </c>
      <c r="U114" s="147">
        <v>29968</v>
      </c>
      <c r="V114" s="147">
        <v>29364</v>
      </c>
      <c r="W114" s="147">
        <v>28806</v>
      </c>
      <c r="X114" s="147">
        <v>28537</v>
      </c>
      <c r="Y114" s="147">
        <v>28561</v>
      </c>
    </row>
    <row r="115" spans="1:25" x14ac:dyDescent="0.2">
      <c r="A115" s="148" t="s">
        <v>139</v>
      </c>
      <c r="B115" s="147">
        <v>156995</v>
      </c>
      <c r="C115" s="147">
        <v>162244</v>
      </c>
      <c r="D115" s="147">
        <v>164374</v>
      </c>
      <c r="E115" s="147">
        <v>167571</v>
      </c>
      <c r="F115" s="147">
        <v>171221</v>
      </c>
      <c r="G115" s="147">
        <v>175126</v>
      </c>
      <c r="H115" s="147">
        <v>179331</v>
      </c>
      <c r="I115" s="147">
        <v>185557</v>
      </c>
      <c r="J115" s="147">
        <v>190221</v>
      </c>
      <c r="K115" s="147">
        <v>192435</v>
      </c>
      <c r="L115" s="147">
        <v>196859</v>
      </c>
      <c r="M115" s="147">
        <v>199683</v>
      </c>
      <c r="N115" s="147">
        <v>199985</v>
      </c>
      <c r="O115" s="147">
        <v>201009</v>
      </c>
      <c r="P115" s="147">
        <v>202572</v>
      </c>
      <c r="Q115" s="147">
        <v>199776</v>
      </c>
      <c r="R115" s="147">
        <v>196873</v>
      </c>
      <c r="S115" s="147">
        <v>193010</v>
      </c>
      <c r="T115" s="147">
        <v>188855</v>
      </c>
      <c r="U115" s="147">
        <v>185637</v>
      </c>
      <c r="V115" s="147">
        <v>183826</v>
      </c>
      <c r="W115" s="147">
        <v>182281</v>
      </c>
      <c r="X115" s="147">
        <v>179251</v>
      </c>
      <c r="Y115" s="147">
        <v>178901</v>
      </c>
    </row>
    <row r="116" spans="1:25" x14ac:dyDescent="0.2">
      <c r="A116" s="148" t="s">
        <v>140</v>
      </c>
      <c r="B116" s="147">
        <v>830458</v>
      </c>
      <c r="C116" s="147">
        <v>849782</v>
      </c>
      <c r="D116" s="147">
        <v>860403</v>
      </c>
      <c r="E116" s="147">
        <v>875383</v>
      </c>
      <c r="F116" s="147">
        <v>890854</v>
      </c>
      <c r="G116" s="147">
        <v>905397</v>
      </c>
      <c r="H116" s="147">
        <v>916886</v>
      </c>
      <c r="I116" s="147">
        <v>935837</v>
      </c>
      <c r="J116" s="147">
        <v>947844</v>
      </c>
      <c r="K116" s="147">
        <v>950711</v>
      </c>
      <c r="L116" s="147">
        <v>961519</v>
      </c>
      <c r="M116" s="147">
        <v>970615</v>
      </c>
      <c r="N116" s="147">
        <v>971867</v>
      </c>
      <c r="O116" s="147">
        <v>975048</v>
      </c>
      <c r="P116" s="147">
        <v>977744</v>
      </c>
      <c r="Q116" s="147">
        <v>976263</v>
      </c>
      <c r="R116" s="147">
        <v>972288</v>
      </c>
      <c r="S116" s="147">
        <v>962133</v>
      </c>
      <c r="T116" s="147">
        <v>950529</v>
      </c>
      <c r="U116" s="147">
        <v>941532</v>
      </c>
      <c r="V116" s="147">
        <v>936362</v>
      </c>
      <c r="W116" s="147">
        <v>938108</v>
      </c>
      <c r="X116" s="147">
        <v>937062</v>
      </c>
      <c r="Y116" s="147">
        <v>944395</v>
      </c>
    </row>
    <row r="117" spans="1:25" x14ac:dyDescent="0.2">
      <c r="A117" s="148" t="s">
        <v>141</v>
      </c>
      <c r="B117" s="147">
        <v>5298124</v>
      </c>
      <c r="C117" s="147">
        <v>5405878</v>
      </c>
      <c r="D117" s="147">
        <v>5527028</v>
      </c>
      <c r="E117" s="147">
        <v>5650519</v>
      </c>
      <c r="F117" s="147">
        <v>5781122</v>
      </c>
      <c r="G117" s="147">
        <v>5889562</v>
      </c>
      <c r="H117" s="147">
        <v>5975632</v>
      </c>
      <c r="I117" s="147">
        <v>6090114</v>
      </c>
      <c r="J117" s="147">
        <v>6155208</v>
      </c>
      <c r="K117" s="147">
        <v>6169701</v>
      </c>
      <c r="L117" s="147">
        <v>6221961</v>
      </c>
      <c r="M117" s="147">
        <v>6276693</v>
      </c>
      <c r="N117" s="147">
        <v>6264788</v>
      </c>
      <c r="O117" s="147">
        <v>6262380</v>
      </c>
      <c r="P117" s="147">
        <v>6249990</v>
      </c>
      <c r="Q117" s="147">
        <v>6232922</v>
      </c>
      <c r="R117" s="147">
        <v>6194275</v>
      </c>
      <c r="S117" s="147">
        <v>6111956</v>
      </c>
      <c r="T117" s="147">
        <v>6055399</v>
      </c>
      <c r="U117" s="147">
        <v>6014137</v>
      </c>
      <c r="V117" s="147">
        <v>5963887</v>
      </c>
      <c r="W117" s="147">
        <v>5989126</v>
      </c>
      <c r="X117" s="147">
        <v>6075668</v>
      </c>
      <c r="Y117" s="147">
        <v>6155429</v>
      </c>
    </row>
    <row r="118" spans="1:25" x14ac:dyDescent="0.2">
      <c r="A118" s="148" t="s">
        <v>226</v>
      </c>
      <c r="B118" s="147">
        <v>6173413</v>
      </c>
      <c r="C118" s="147">
        <v>6291201</v>
      </c>
      <c r="D118" s="147">
        <v>6429823</v>
      </c>
      <c r="E118" s="147">
        <v>6569664</v>
      </c>
      <c r="F118" s="147">
        <v>6713737</v>
      </c>
      <c r="G118" s="147">
        <v>6832167</v>
      </c>
      <c r="H118" s="147">
        <v>6926722</v>
      </c>
      <c r="I118" s="147">
        <v>7055815</v>
      </c>
      <c r="J118" s="147">
        <v>7132833</v>
      </c>
      <c r="K118" s="147">
        <v>7155515</v>
      </c>
      <c r="L118" s="147">
        <v>7216358</v>
      </c>
      <c r="M118" s="147">
        <v>7280268</v>
      </c>
      <c r="N118" s="147">
        <v>7265652</v>
      </c>
      <c r="O118" s="147">
        <v>7225264</v>
      </c>
      <c r="P118" s="147">
        <v>7198714</v>
      </c>
      <c r="Q118" s="147">
        <v>7173527</v>
      </c>
      <c r="R118" s="147">
        <v>7104692</v>
      </c>
      <c r="S118" s="147">
        <v>7003673</v>
      </c>
      <c r="T118" s="147">
        <v>6933547</v>
      </c>
      <c r="U118" s="147">
        <v>6868320</v>
      </c>
      <c r="V118" s="147">
        <v>6863123</v>
      </c>
      <c r="W118" s="147">
        <v>6862871</v>
      </c>
      <c r="X118" s="147" t="s">
        <v>496</v>
      </c>
      <c r="Y118" s="147" t="s">
        <v>496</v>
      </c>
    </row>
    <row r="119" spans="1:25" x14ac:dyDescent="0.2">
      <c r="A119" s="148" t="s">
        <v>227</v>
      </c>
      <c r="B119" s="147">
        <v>6383609</v>
      </c>
      <c r="C119" s="147">
        <v>6503380</v>
      </c>
      <c r="D119" s="147">
        <v>6647035</v>
      </c>
      <c r="E119" s="147">
        <v>6790463</v>
      </c>
      <c r="F119" s="147">
        <v>6938045</v>
      </c>
      <c r="G119" s="147">
        <v>7058561</v>
      </c>
      <c r="H119" s="147">
        <v>7154949</v>
      </c>
      <c r="I119" s="147">
        <v>7285970</v>
      </c>
      <c r="J119" s="147">
        <v>7362793</v>
      </c>
      <c r="K119" s="147">
        <v>7384922</v>
      </c>
      <c r="L119" s="147">
        <v>7444057</v>
      </c>
      <c r="M119" s="147">
        <v>7505779</v>
      </c>
      <c r="N119" s="147">
        <v>7488808</v>
      </c>
      <c r="O119" s="147">
        <v>7446024</v>
      </c>
      <c r="P119" s="147">
        <v>7418056</v>
      </c>
      <c r="Q119" s="147">
        <v>7391480</v>
      </c>
      <c r="R119" s="147">
        <v>7319413</v>
      </c>
      <c r="S119" s="147">
        <v>7213685</v>
      </c>
      <c r="T119" s="147">
        <v>7141092</v>
      </c>
      <c r="U119" s="147">
        <v>7073193</v>
      </c>
      <c r="V119" s="147">
        <v>7064126</v>
      </c>
      <c r="W119" s="147">
        <v>7063477</v>
      </c>
      <c r="X119" s="147" t="s">
        <v>496</v>
      </c>
      <c r="Y119" s="147" t="s">
        <v>496</v>
      </c>
    </row>
    <row r="120" spans="1:25" x14ac:dyDescent="0.2">
      <c r="A120" s="148" t="s">
        <v>228</v>
      </c>
      <c r="B120" s="147">
        <v>70378</v>
      </c>
      <c r="C120" s="147">
        <v>73286</v>
      </c>
      <c r="D120" s="147">
        <v>74168</v>
      </c>
      <c r="E120" s="147">
        <v>75473</v>
      </c>
      <c r="F120" s="147">
        <v>76494</v>
      </c>
      <c r="G120" s="147">
        <v>78107</v>
      </c>
      <c r="H120" s="147">
        <v>80262</v>
      </c>
      <c r="I120" s="147">
        <v>83120</v>
      </c>
      <c r="J120" s="147">
        <v>85476</v>
      </c>
      <c r="K120" s="147">
        <v>86399</v>
      </c>
      <c r="L120" s="147">
        <v>87741</v>
      </c>
      <c r="M120" s="147">
        <v>88356</v>
      </c>
      <c r="N120" s="147">
        <v>88577</v>
      </c>
      <c r="O120" s="147">
        <v>88585</v>
      </c>
      <c r="P120" s="147">
        <v>88836</v>
      </c>
      <c r="Q120" s="147">
        <v>87719</v>
      </c>
      <c r="R120" s="147">
        <v>86146</v>
      </c>
      <c r="S120" s="147">
        <v>84373</v>
      </c>
      <c r="T120" s="147">
        <v>82398</v>
      </c>
      <c r="U120" s="147">
        <v>81261</v>
      </c>
      <c r="V120" s="147">
        <v>80352</v>
      </c>
      <c r="W120" s="147">
        <v>80222</v>
      </c>
      <c r="X120" s="22">
        <f t="shared" ref="X120:Y120" si="18">SUM(X103,X106,X107,X109,X114)</f>
        <v>79382</v>
      </c>
      <c r="Y120" s="22">
        <f t="shared" si="18"/>
        <v>79422</v>
      </c>
    </row>
    <row r="121" spans="1:25" x14ac:dyDescent="0.2">
      <c r="A121" s="148" t="s">
        <v>229</v>
      </c>
      <c r="B121" s="147">
        <v>28317</v>
      </c>
      <c r="C121" s="147">
        <v>28923</v>
      </c>
      <c r="D121" s="147">
        <v>29000</v>
      </c>
      <c r="E121" s="147">
        <v>28897</v>
      </c>
      <c r="F121" s="147">
        <v>29310</v>
      </c>
      <c r="G121" s="147">
        <v>29891</v>
      </c>
      <c r="H121" s="147">
        <v>30630</v>
      </c>
      <c r="I121" s="147">
        <v>31690</v>
      </c>
      <c r="J121" s="147">
        <v>32468</v>
      </c>
      <c r="K121" s="147">
        <v>33203</v>
      </c>
      <c r="L121" s="147">
        <v>34097</v>
      </c>
      <c r="M121" s="147">
        <v>34498</v>
      </c>
      <c r="N121" s="147">
        <v>34058</v>
      </c>
      <c r="O121" s="147">
        <v>33806</v>
      </c>
      <c r="P121" s="147">
        <v>33835</v>
      </c>
      <c r="Q121" s="147">
        <v>33132</v>
      </c>
      <c r="R121" s="147">
        <v>32841</v>
      </c>
      <c r="S121" s="147">
        <v>32511</v>
      </c>
      <c r="T121" s="147">
        <v>32210</v>
      </c>
      <c r="U121" s="147">
        <v>31975</v>
      </c>
      <c r="V121" s="147">
        <v>32052</v>
      </c>
      <c r="W121" s="147">
        <v>32196</v>
      </c>
      <c r="X121" s="22">
        <f t="shared" ref="X121:Y121" si="19">SUM(X108,X111,X112)</f>
        <v>31674</v>
      </c>
      <c r="Y121" s="22">
        <f t="shared" si="19"/>
        <v>31736</v>
      </c>
    </row>
    <row r="122" spans="1:25" x14ac:dyDescent="0.2">
      <c r="A122" s="148" t="s">
        <v>230</v>
      </c>
      <c r="B122" s="147">
        <v>49029</v>
      </c>
      <c r="C122" s="147">
        <v>50378</v>
      </c>
      <c r="D122" s="147">
        <v>51407</v>
      </c>
      <c r="E122" s="147">
        <v>53302</v>
      </c>
      <c r="F122" s="147">
        <v>55365</v>
      </c>
      <c r="G122" s="147">
        <v>56677</v>
      </c>
      <c r="H122" s="147">
        <v>57456</v>
      </c>
      <c r="I122" s="147">
        <v>59184</v>
      </c>
      <c r="J122" s="147">
        <v>60448</v>
      </c>
      <c r="K122" s="147">
        <v>60778</v>
      </c>
      <c r="L122" s="147">
        <v>62846</v>
      </c>
      <c r="M122" s="147">
        <v>64443</v>
      </c>
      <c r="N122" s="147">
        <v>64828</v>
      </c>
      <c r="O122" s="147">
        <v>66052</v>
      </c>
      <c r="P122" s="147">
        <v>67114</v>
      </c>
      <c r="Q122" s="147">
        <v>66272</v>
      </c>
      <c r="R122" s="147">
        <v>65392</v>
      </c>
      <c r="S122" s="147">
        <v>63772</v>
      </c>
      <c r="T122" s="147">
        <v>61963</v>
      </c>
      <c r="U122" s="147">
        <v>60117</v>
      </c>
      <c r="V122" s="147">
        <v>59083</v>
      </c>
      <c r="W122" s="147">
        <v>57438</v>
      </c>
      <c r="X122" s="22">
        <f t="shared" ref="X122:Y122" si="20">SUM(X102,X104,X105,X110)</f>
        <v>56105</v>
      </c>
      <c r="Y122" s="22">
        <f t="shared" si="20"/>
        <v>55583</v>
      </c>
    </row>
    <row r="123" spans="1:25" x14ac:dyDescent="0.2">
      <c r="A123" s="148" t="s">
        <v>231</v>
      </c>
      <c r="B123" s="147">
        <v>22779</v>
      </c>
      <c r="C123" s="147">
        <v>23566</v>
      </c>
      <c r="D123" s="147">
        <v>23755</v>
      </c>
      <c r="E123" s="147">
        <v>23968</v>
      </c>
      <c r="F123" s="147">
        <v>24084</v>
      </c>
      <c r="G123" s="147">
        <v>24690</v>
      </c>
      <c r="H123" s="147">
        <v>25661</v>
      </c>
      <c r="I123" s="147">
        <v>26769</v>
      </c>
      <c r="J123" s="147">
        <v>27388</v>
      </c>
      <c r="K123" s="147">
        <v>27805</v>
      </c>
      <c r="L123" s="147">
        <v>28195</v>
      </c>
      <c r="M123" s="147">
        <v>28376</v>
      </c>
      <c r="N123" s="147">
        <v>28749</v>
      </c>
      <c r="O123" s="147">
        <v>28822</v>
      </c>
      <c r="P123" s="147">
        <v>29338</v>
      </c>
      <c r="Q123" s="147">
        <v>29208</v>
      </c>
      <c r="R123" s="147">
        <v>29112</v>
      </c>
      <c r="S123" s="147">
        <v>28844</v>
      </c>
      <c r="T123" s="147">
        <v>28326</v>
      </c>
      <c r="U123" s="147">
        <v>28212</v>
      </c>
      <c r="V123" s="147">
        <v>28204</v>
      </c>
      <c r="W123" s="147">
        <v>28370</v>
      </c>
      <c r="X123" s="22">
        <f t="shared" ref="X123:Y123" si="21">SUM(X101,X107)</f>
        <v>27850</v>
      </c>
      <c r="Y123" s="22">
        <f t="shared" si="21"/>
        <v>27810</v>
      </c>
    </row>
    <row r="128" spans="1:25" x14ac:dyDescent="0.2">
      <c r="A128" s="148" t="s">
        <v>224</v>
      </c>
    </row>
    <row r="129" spans="1:25" ht="15" x14ac:dyDescent="0.25">
      <c r="B129" s="148">
        <v>2000</v>
      </c>
      <c r="C129" s="148">
        <v>2001</v>
      </c>
      <c r="D129" s="148">
        <v>2002</v>
      </c>
      <c r="E129" s="148">
        <v>2003</v>
      </c>
      <c r="F129" s="148">
        <v>2004</v>
      </c>
      <c r="G129" s="148">
        <v>2005</v>
      </c>
      <c r="H129" s="148">
        <v>2006</v>
      </c>
      <c r="I129" s="148">
        <v>2007</v>
      </c>
      <c r="J129" s="148">
        <v>2008</v>
      </c>
      <c r="K129" s="148">
        <v>2009</v>
      </c>
      <c r="L129" s="148">
        <v>2010</v>
      </c>
      <c r="M129" s="148">
        <v>2011</v>
      </c>
      <c r="N129" s="148">
        <v>2012</v>
      </c>
      <c r="O129" s="148">
        <v>2013</v>
      </c>
      <c r="P129" s="148">
        <v>2014</v>
      </c>
      <c r="Q129" s="148">
        <v>2015</v>
      </c>
      <c r="R129" s="148">
        <v>2016</v>
      </c>
      <c r="S129" s="148">
        <v>2017</v>
      </c>
      <c r="T129" s="148">
        <v>2018</v>
      </c>
      <c r="U129" s="148">
        <v>2019</v>
      </c>
      <c r="V129" s="148">
        <v>2020</v>
      </c>
      <c r="W129" s="148">
        <v>2021</v>
      </c>
      <c r="X129" s="148">
        <v>2022</v>
      </c>
      <c r="Y129" s="193">
        <v>2023</v>
      </c>
    </row>
    <row r="130" spans="1:25" x14ac:dyDescent="0.2">
      <c r="A130" s="148" t="s">
        <v>115</v>
      </c>
      <c r="B130" s="148">
        <v>35335</v>
      </c>
      <c r="C130" s="148">
        <v>35764</v>
      </c>
      <c r="D130" s="148">
        <v>36063</v>
      </c>
      <c r="E130" s="148">
        <v>36417</v>
      </c>
      <c r="F130" s="148">
        <v>36833</v>
      </c>
      <c r="G130" s="148">
        <v>37559</v>
      </c>
      <c r="H130" s="148">
        <v>38073</v>
      </c>
      <c r="I130" s="148">
        <v>38466</v>
      </c>
      <c r="J130" s="148">
        <v>38694</v>
      </c>
      <c r="K130" s="148">
        <v>38840</v>
      </c>
      <c r="L130" s="148">
        <v>39107</v>
      </c>
      <c r="M130" s="148">
        <v>39252</v>
      </c>
      <c r="N130" s="148">
        <v>39606</v>
      </c>
      <c r="O130" s="148">
        <v>39833</v>
      </c>
      <c r="P130" s="148">
        <v>40021</v>
      </c>
      <c r="Q130" s="148">
        <v>40187</v>
      </c>
      <c r="R130" s="148">
        <v>40590</v>
      </c>
      <c r="S130" s="148">
        <v>41075</v>
      </c>
      <c r="T130" s="148">
        <v>41534</v>
      </c>
      <c r="U130" s="148">
        <v>41401</v>
      </c>
      <c r="V130" s="148">
        <v>41346</v>
      </c>
      <c r="W130" s="148">
        <v>41731</v>
      </c>
      <c r="X130" s="148">
        <v>42638</v>
      </c>
      <c r="Y130" s="148">
        <v>43825</v>
      </c>
    </row>
    <row r="131" spans="1:25" x14ac:dyDescent="0.2">
      <c r="A131" s="148" t="s">
        <v>116</v>
      </c>
      <c r="B131" s="148">
        <v>41164</v>
      </c>
      <c r="C131" s="148">
        <v>40910</v>
      </c>
      <c r="D131" s="148">
        <v>41034</v>
      </c>
      <c r="E131" s="148">
        <v>41606</v>
      </c>
      <c r="F131" s="148">
        <v>42037</v>
      </c>
      <c r="G131" s="148">
        <v>42608</v>
      </c>
      <c r="H131" s="148">
        <v>42831</v>
      </c>
      <c r="I131" s="148">
        <v>43113</v>
      </c>
      <c r="J131" s="148">
        <v>43211</v>
      </c>
      <c r="K131" s="148">
        <v>42951</v>
      </c>
      <c r="L131" s="148">
        <v>43064</v>
      </c>
      <c r="M131" s="148">
        <v>42810</v>
      </c>
      <c r="N131" s="148">
        <v>42649</v>
      </c>
      <c r="O131" s="148">
        <v>42627</v>
      </c>
      <c r="P131" s="148">
        <v>42649</v>
      </c>
      <c r="Q131" s="148">
        <v>42683</v>
      </c>
      <c r="R131" s="148">
        <v>43146</v>
      </c>
      <c r="S131" s="148">
        <v>43029</v>
      </c>
      <c r="T131" s="148">
        <v>42542</v>
      </c>
      <c r="U131" s="148">
        <v>42600</v>
      </c>
      <c r="V131" s="148">
        <v>42690</v>
      </c>
      <c r="W131" s="148">
        <v>42675</v>
      </c>
      <c r="X131" s="148">
        <v>43198</v>
      </c>
      <c r="Y131" s="148">
        <v>44026</v>
      </c>
    </row>
    <row r="132" spans="1:25" x14ac:dyDescent="0.2">
      <c r="A132" s="148" t="s">
        <v>117</v>
      </c>
      <c r="B132" s="148">
        <v>32416</v>
      </c>
      <c r="C132" s="148">
        <v>32159</v>
      </c>
      <c r="D132" s="148">
        <v>32385</v>
      </c>
      <c r="E132" s="148">
        <v>32620</v>
      </c>
      <c r="F132" s="148">
        <v>33138</v>
      </c>
      <c r="G132" s="148">
        <v>33914</v>
      </c>
      <c r="H132" s="148">
        <v>34352</v>
      </c>
      <c r="I132" s="148">
        <v>34569</v>
      </c>
      <c r="J132" s="148">
        <v>35189</v>
      </c>
      <c r="K132" s="148">
        <v>35529</v>
      </c>
      <c r="L132" s="148">
        <v>35896</v>
      </c>
      <c r="M132" s="148">
        <v>36343</v>
      </c>
      <c r="N132" s="148">
        <v>36803</v>
      </c>
      <c r="O132" s="148">
        <v>37484</v>
      </c>
      <c r="P132" s="148">
        <v>38110</v>
      </c>
      <c r="Q132" s="148">
        <v>38884</v>
      </c>
      <c r="R132" s="148">
        <v>39436</v>
      </c>
      <c r="S132" s="148">
        <v>40299</v>
      </c>
      <c r="T132" s="148">
        <v>41357</v>
      </c>
      <c r="U132" s="148">
        <v>42604</v>
      </c>
      <c r="V132" s="148">
        <v>43258</v>
      </c>
      <c r="W132" s="148">
        <v>43775</v>
      </c>
      <c r="X132" s="148">
        <v>44785</v>
      </c>
      <c r="Y132" s="148">
        <v>45538</v>
      </c>
    </row>
    <row r="133" spans="1:25" x14ac:dyDescent="0.2">
      <c r="A133" s="148" t="s">
        <v>118</v>
      </c>
      <c r="B133" s="148">
        <v>33886</v>
      </c>
      <c r="C133" s="148">
        <v>33666</v>
      </c>
      <c r="D133" s="148">
        <v>33604</v>
      </c>
      <c r="E133" s="148">
        <v>33801</v>
      </c>
      <c r="F133" s="148">
        <v>34043</v>
      </c>
      <c r="G133" s="148">
        <v>34244</v>
      </c>
      <c r="H133" s="148">
        <v>34381</v>
      </c>
      <c r="I133" s="148">
        <v>34488</v>
      </c>
      <c r="J133" s="148">
        <v>34353</v>
      </c>
      <c r="K133" s="148">
        <v>34168</v>
      </c>
      <c r="L133" s="148">
        <v>34253</v>
      </c>
      <c r="M133" s="148">
        <v>34160</v>
      </c>
      <c r="N133" s="148">
        <v>33437</v>
      </c>
      <c r="O133" s="148">
        <v>33100</v>
      </c>
      <c r="P133" s="148">
        <v>32870</v>
      </c>
      <c r="Q133" s="148">
        <v>32378</v>
      </c>
      <c r="R133" s="148">
        <v>32360</v>
      </c>
      <c r="S133" s="148">
        <v>32636</v>
      </c>
      <c r="T133" s="148">
        <v>32948</v>
      </c>
      <c r="U133" s="148">
        <v>33082</v>
      </c>
      <c r="V133" s="148">
        <v>33078</v>
      </c>
      <c r="W133" s="148">
        <v>33034</v>
      </c>
      <c r="X133" s="148">
        <v>33296</v>
      </c>
      <c r="Y133" s="148">
        <v>33672</v>
      </c>
    </row>
    <row r="134" spans="1:25" x14ac:dyDescent="0.2">
      <c r="A134" s="148" t="s">
        <v>119</v>
      </c>
      <c r="B134" s="148">
        <v>31261</v>
      </c>
      <c r="C134" s="148">
        <v>30871</v>
      </c>
      <c r="D134" s="148">
        <v>30980</v>
      </c>
      <c r="E134" s="148">
        <v>31301</v>
      </c>
      <c r="F134" s="148">
        <v>31601</v>
      </c>
      <c r="G134" s="148">
        <v>32084</v>
      </c>
      <c r="H134" s="148">
        <v>32437</v>
      </c>
      <c r="I134" s="148">
        <v>32635</v>
      </c>
      <c r="J134" s="148">
        <v>32777</v>
      </c>
      <c r="K134" s="148">
        <v>32854</v>
      </c>
      <c r="L134" s="148">
        <v>32931</v>
      </c>
      <c r="M134" s="148">
        <v>32891</v>
      </c>
      <c r="N134" s="148">
        <v>32632</v>
      </c>
      <c r="O134" s="148">
        <v>32115</v>
      </c>
      <c r="P134" s="148">
        <v>31782</v>
      </c>
      <c r="Q134" s="148">
        <v>31638</v>
      </c>
      <c r="R134" s="148">
        <v>31699</v>
      </c>
      <c r="S134" s="148">
        <v>31443</v>
      </c>
      <c r="T134" s="148">
        <v>31462</v>
      </c>
      <c r="U134" s="148">
        <v>31072</v>
      </c>
      <c r="V134" s="148">
        <v>30802</v>
      </c>
      <c r="W134" s="148">
        <v>30808</v>
      </c>
      <c r="X134" s="148">
        <v>30881</v>
      </c>
      <c r="Y134" s="148">
        <v>31195</v>
      </c>
    </row>
    <row r="135" spans="1:25" x14ac:dyDescent="0.2">
      <c r="A135" s="148" t="s">
        <v>120</v>
      </c>
      <c r="B135" s="148">
        <v>33493</v>
      </c>
      <c r="C135" s="148">
        <v>33528</v>
      </c>
      <c r="D135" s="148">
        <v>33241</v>
      </c>
      <c r="E135" s="148">
        <v>33134</v>
      </c>
      <c r="F135" s="148">
        <v>33214</v>
      </c>
      <c r="G135" s="148">
        <v>33565</v>
      </c>
      <c r="H135" s="148">
        <v>33681</v>
      </c>
      <c r="I135" s="148">
        <v>34052</v>
      </c>
      <c r="J135" s="148">
        <v>34325</v>
      </c>
      <c r="K135" s="148">
        <v>34557</v>
      </c>
      <c r="L135" s="148">
        <v>34705</v>
      </c>
      <c r="M135" s="148">
        <v>34800</v>
      </c>
      <c r="N135" s="148">
        <v>35113</v>
      </c>
      <c r="O135" s="148">
        <v>35243</v>
      </c>
      <c r="P135" s="148">
        <v>35736</v>
      </c>
      <c r="Q135" s="148">
        <v>36157</v>
      </c>
      <c r="R135" s="148">
        <v>36175</v>
      </c>
      <c r="S135" s="148">
        <v>35999</v>
      </c>
      <c r="T135" s="148">
        <v>35851</v>
      </c>
      <c r="U135" s="148">
        <v>36009</v>
      </c>
      <c r="V135" s="148">
        <v>35648</v>
      </c>
      <c r="W135" s="148">
        <v>35301</v>
      </c>
      <c r="X135" s="148">
        <v>35111</v>
      </c>
      <c r="Y135" s="148">
        <v>35401</v>
      </c>
    </row>
    <row r="136" spans="1:25" x14ac:dyDescent="0.2">
      <c r="A136" s="148" t="s">
        <v>121</v>
      </c>
      <c r="B136" s="148">
        <v>49530</v>
      </c>
      <c r="C136" s="148">
        <v>49213</v>
      </c>
      <c r="D136" s="148">
        <v>49413</v>
      </c>
      <c r="E136" s="148">
        <v>49619</v>
      </c>
      <c r="F136" s="148">
        <v>49920</v>
      </c>
      <c r="G136" s="148">
        <v>50188</v>
      </c>
      <c r="H136" s="148">
        <v>50828</v>
      </c>
      <c r="I136" s="148">
        <v>51616</v>
      </c>
      <c r="J136" s="148">
        <v>52057</v>
      </c>
      <c r="K136" s="148">
        <v>52549</v>
      </c>
      <c r="L136" s="148">
        <v>53046</v>
      </c>
      <c r="M136" s="148">
        <v>53368</v>
      </c>
      <c r="N136" s="148">
        <v>53447</v>
      </c>
      <c r="O136" s="148">
        <v>53796</v>
      </c>
      <c r="P136" s="148">
        <v>54322</v>
      </c>
      <c r="Q136" s="148">
        <v>54987</v>
      </c>
      <c r="R136" s="148">
        <v>55252</v>
      </c>
      <c r="S136" s="148">
        <v>55994</v>
      </c>
      <c r="T136" s="148">
        <v>56468</v>
      </c>
      <c r="U136" s="148">
        <v>57003</v>
      </c>
      <c r="V136" s="148">
        <v>57236</v>
      </c>
      <c r="W136" s="148">
        <v>58607</v>
      </c>
      <c r="X136" s="148">
        <v>59989</v>
      </c>
      <c r="Y136" s="148">
        <v>61620</v>
      </c>
    </row>
    <row r="137" spans="1:25" x14ac:dyDescent="0.2">
      <c r="A137" s="148" t="s">
        <v>122</v>
      </c>
      <c r="B137" s="148">
        <v>37284</v>
      </c>
      <c r="C137" s="148">
        <v>36857</v>
      </c>
      <c r="D137" s="148">
        <v>36441</v>
      </c>
      <c r="E137" s="148">
        <v>36346</v>
      </c>
      <c r="F137" s="148">
        <v>36458</v>
      </c>
      <c r="G137" s="148">
        <v>37110</v>
      </c>
      <c r="H137" s="148">
        <v>37561</v>
      </c>
      <c r="I137" s="148">
        <v>37547</v>
      </c>
      <c r="J137" s="148">
        <v>37239</v>
      </c>
      <c r="K137" s="148">
        <v>37029</v>
      </c>
      <c r="L137" s="148">
        <v>36790</v>
      </c>
      <c r="M137" s="148">
        <v>36766</v>
      </c>
      <c r="N137" s="148">
        <v>36779</v>
      </c>
      <c r="O137" s="148">
        <v>36682</v>
      </c>
      <c r="P137" s="148">
        <v>36759</v>
      </c>
      <c r="Q137" s="148">
        <v>36401</v>
      </c>
      <c r="R137" s="148">
        <v>36181</v>
      </c>
      <c r="S137" s="148">
        <v>35990</v>
      </c>
      <c r="T137" s="148">
        <v>35860</v>
      </c>
      <c r="U137" s="148">
        <v>35699</v>
      </c>
      <c r="V137" s="148">
        <v>35611</v>
      </c>
      <c r="W137" s="148">
        <v>35691</v>
      </c>
      <c r="X137" s="148">
        <v>35450</v>
      </c>
      <c r="Y137" s="148">
        <v>35357</v>
      </c>
    </row>
    <row r="138" spans="1:25" x14ac:dyDescent="0.2">
      <c r="A138" s="148" t="s">
        <v>123</v>
      </c>
      <c r="B138" s="148">
        <v>42456</v>
      </c>
      <c r="C138" s="148">
        <v>42544</v>
      </c>
      <c r="D138" s="148">
        <v>42681</v>
      </c>
      <c r="E138" s="148">
        <v>42979</v>
      </c>
      <c r="F138" s="148">
        <v>42980</v>
      </c>
      <c r="G138" s="148">
        <v>43126</v>
      </c>
      <c r="H138" s="148">
        <v>43203</v>
      </c>
      <c r="I138" s="148">
        <v>43939</v>
      </c>
      <c r="J138" s="148">
        <v>44397</v>
      </c>
      <c r="K138" s="148">
        <v>44561</v>
      </c>
      <c r="L138" s="148">
        <v>45048</v>
      </c>
      <c r="M138" s="148">
        <v>45038</v>
      </c>
      <c r="N138" s="148">
        <v>45080</v>
      </c>
      <c r="O138" s="148">
        <v>45016</v>
      </c>
      <c r="P138" s="148">
        <v>45087</v>
      </c>
      <c r="Q138" s="148">
        <v>45482</v>
      </c>
      <c r="R138" s="148">
        <v>46177</v>
      </c>
      <c r="S138" s="148">
        <v>46741</v>
      </c>
      <c r="T138" s="148">
        <v>47269</v>
      </c>
      <c r="U138" s="148">
        <v>47834</v>
      </c>
      <c r="V138" s="148">
        <v>47896</v>
      </c>
      <c r="W138" s="148">
        <v>48582</v>
      </c>
      <c r="X138" s="148">
        <v>49410</v>
      </c>
      <c r="Y138" s="148">
        <v>49865</v>
      </c>
    </row>
    <row r="139" spans="1:25" x14ac:dyDescent="0.2">
      <c r="A139" s="148" t="s">
        <v>124</v>
      </c>
      <c r="B139" s="148">
        <v>38425</v>
      </c>
      <c r="C139" s="148">
        <v>38094</v>
      </c>
      <c r="D139" s="148">
        <v>38249</v>
      </c>
      <c r="E139" s="148">
        <v>38270</v>
      </c>
      <c r="F139" s="148">
        <v>38525</v>
      </c>
      <c r="G139" s="148">
        <v>38899</v>
      </c>
      <c r="H139" s="148">
        <v>39126</v>
      </c>
      <c r="I139" s="148">
        <v>39219</v>
      </c>
      <c r="J139" s="148">
        <v>39366</v>
      </c>
      <c r="K139" s="148">
        <v>39449</v>
      </c>
      <c r="L139" s="148">
        <v>39714</v>
      </c>
      <c r="M139" s="148">
        <v>39646</v>
      </c>
      <c r="N139" s="148">
        <v>39807</v>
      </c>
      <c r="O139" s="148">
        <v>39891</v>
      </c>
      <c r="P139" s="148">
        <v>40226</v>
      </c>
      <c r="Q139" s="148">
        <v>40476</v>
      </c>
      <c r="R139" s="148">
        <v>40759</v>
      </c>
      <c r="S139" s="148">
        <v>41034</v>
      </c>
      <c r="T139" s="148">
        <v>41302</v>
      </c>
      <c r="U139" s="148">
        <v>41053</v>
      </c>
      <c r="V139" s="148">
        <v>40791</v>
      </c>
      <c r="W139" s="148">
        <v>41033</v>
      </c>
      <c r="X139" s="148">
        <v>41110</v>
      </c>
      <c r="Y139" s="148">
        <v>41174</v>
      </c>
    </row>
    <row r="140" spans="1:25" x14ac:dyDescent="0.2">
      <c r="A140" s="148" t="s">
        <v>125</v>
      </c>
      <c r="B140" s="148">
        <v>38297</v>
      </c>
      <c r="C140" s="148">
        <v>38344</v>
      </c>
      <c r="D140" s="148">
        <v>38498</v>
      </c>
      <c r="E140" s="148">
        <v>38472</v>
      </c>
      <c r="F140" s="148">
        <v>38793</v>
      </c>
      <c r="G140" s="148">
        <v>39051</v>
      </c>
      <c r="H140" s="148">
        <v>39572</v>
      </c>
      <c r="I140" s="148">
        <v>40116</v>
      </c>
      <c r="J140" s="148">
        <v>40207</v>
      </c>
      <c r="K140" s="148">
        <v>40218</v>
      </c>
      <c r="L140" s="148">
        <v>40361</v>
      </c>
      <c r="M140" s="148">
        <v>40287</v>
      </c>
      <c r="N140" s="148">
        <v>40202</v>
      </c>
      <c r="O140" s="148">
        <v>40106</v>
      </c>
      <c r="P140" s="148">
        <v>40244</v>
      </c>
      <c r="Q140" s="148">
        <v>40331</v>
      </c>
      <c r="R140" s="148">
        <v>40815</v>
      </c>
      <c r="S140" s="148">
        <v>41253</v>
      </c>
      <c r="T140" s="148">
        <v>41486</v>
      </c>
      <c r="U140" s="148">
        <v>41785</v>
      </c>
      <c r="V140" s="148">
        <v>41416</v>
      </c>
      <c r="W140" s="148">
        <v>41457</v>
      </c>
      <c r="X140" s="148">
        <v>41826</v>
      </c>
      <c r="Y140" s="148">
        <v>42552</v>
      </c>
    </row>
    <row r="141" spans="1:25" x14ac:dyDescent="0.2">
      <c r="A141" s="148" t="s">
        <v>126</v>
      </c>
      <c r="B141" s="148">
        <v>36773</v>
      </c>
      <c r="C141" s="148">
        <v>36600</v>
      </c>
      <c r="D141" s="148">
        <v>36507</v>
      </c>
      <c r="E141" s="148">
        <v>36730</v>
      </c>
      <c r="F141" s="148">
        <v>36916</v>
      </c>
      <c r="G141" s="148">
        <v>37152</v>
      </c>
      <c r="H141" s="148">
        <v>37627</v>
      </c>
      <c r="I141" s="148">
        <v>38244</v>
      </c>
      <c r="J141" s="148">
        <v>39069</v>
      </c>
      <c r="K141" s="148">
        <v>39455</v>
      </c>
      <c r="L141" s="148">
        <v>39801</v>
      </c>
      <c r="M141" s="148">
        <v>40089</v>
      </c>
      <c r="N141" s="148">
        <v>39669</v>
      </c>
      <c r="O141" s="148">
        <v>39263</v>
      </c>
      <c r="P141" s="148">
        <v>38817</v>
      </c>
      <c r="Q141" s="148">
        <v>38286</v>
      </c>
      <c r="R141" s="148">
        <v>38114</v>
      </c>
      <c r="S141" s="148">
        <v>37809</v>
      </c>
      <c r="T141" s="148">
        <v>36956</v>
      </c>
      <c r="U141" s="148">
        <v>36619</v>
      </c>
      <c r="V141" s="148">
        <v>36297</v>
      </c>
      <c r="W141" s="148">
        <v>36350</v>
      </c>
      <c r="X141" s="148">
        <v>36047</v>
      </c>
      <c r="Y141" s="148">
        <v>36049</v>
      </c>
    </row>
    <row r="142" spans="1:25" x14ac:dyDescent="0.2">
      <c r="A142" s="148" t="s">
        <v>138</v>
      </c>
      <c r="B142" s="148">
        <v>450320</v>
      </c>
      <c r="C142" s="148">
        <v>448550</v>
      </c>
      <c r="D142" s="148">
        <v>449096</v>
      </c>
      <c r="E142" s="148">
        <v>451295</v>
      </c>
      <c r="F142" s="148">
        <v>454458</v>
      </c>
      <c r="G142" s="148">
        <v>459500</v>
      </c>
      <c r="H142" s="148">
        <v>463672</v>
      </c>
      <c r="I142" s="148">
        <v>468004</v>
      </c>
      <c r="J142" s="148">
        <v>470884</v>
      </c>
      <c r="K142" s="148">
        <v>472160</v>
      </c>
      <c r="L142" s="148">
        <v>474716</v>
      </c>
      <c r="M142" s="148">
        <v>475450</v>
      </c>
      <c r="N142" s="148">
        <v>475224</v>
      </c>
      <c r="O142" s="148">
        <v>475156</v>
      </c>
      <c r="P142" s="148">
        <v>476623</v>
      </c>
      <c r="Q142" s="148">
        <v>477890</v>
      </c>
      <c r="R142" s="148">
        <v>480704</v>
      </c>
      <c r="S142" s="148">
        <v>483302</v>
      </c>
      <c r="T142" s="148">
        <v>485035</v>
      </c>
      <c r="U142" s="148">
        <v>486761</v>
      </c>
      <c r="V142" s="148">
        <v>486069</v>
      </c>
      <c r="W142" s="148">
        <v>489044</v>
      </c>
      <c r="X142" s="148">
        <v>493741</v>
      </c>
      <c r="Y142" s="148">
        <v>500274</v>
      </c>
    </row>
    <row r="143" spans="1:25" x14ac:dyDescent="0.2">
      <c r="A143" s="148" t="s">
        <v>127</v>
      </c>
      <c r="B143" s="148">
        <v>91885</v>
      </c>
      <c r="C143" s="148">
        <v>91288</v>
      </c>
      <c r="D143" s="148">
        <v>90911</v>
      </c>
      <c r="E143" s="148">
        <v>90559</v>
      </c>
      <c r="F143" s="148">
        <v>90287</v>
      </c>
      <c r="G143" s="148">
        <v>90377</v>
      </c>
      <c r="H143" s="148">
        <v>90834</v>
      </c>
      <c r="I143" s="148">
        <v>91272</v>
      </c>
      <c r="J143" s="148">
        <v>91709</v>
      </c>
      <c r="K143" s="148">
        <v>91878</v>
      </c>
      <c r="L143" s="148">
        <v>91991</v>
      </c>
      <c r="M143" s="148">
        <v>91728</v>
      </c>
      <c r="N143" s="148">
        <v>92314</v>
      </c>
      <c r="O143" s="148">
        <v>92932</v>
      </c>
      <c r="P143" s="148">
        <v>93670</v>
      </c>
      <c r="Q143" s="148">
        <v>93986</v>
      </c>
      <c r="R143" s="148">
        <v>94510</v>
      </c>
      <c r="S143" s="148">
        <v>94748</v>
      </c>
      <c r="T143" s="148">
        <v>94487</v>
      </c>
      <c r="U143" s="148">
        <v>94527</v>
      </c>
      <c r="V143" s="148">
        <v>94710</v>
      </c>
      <c r="W143" s="148">
        <v>94070</v>
      </c>
      <c r="X143" s="148">
        <v>95503</v>
      </c>
      <c r="Y143" s="148">
        <v>97743</v>
      </c>
    </row>
    <row r="144" spans="1:25" x14ac:dyDescent="0.2">
      <c r="A144" s="148" t="s">
        <v>139</v>
      </c>
      <c r="B144" s="148">
        <v>542205</v>
      </c>
      <c r="C144" s="148">
        <v>539838</v>
      </c>
      <c r="D144" s="148">
        <v>540007</v>
      </c>
      <c r="E144" s="148">
        <v>541854</v>
      </c>
      <c r="F144" s="148">
        <v>544745</v>
      </c>
      <c r="G144" s="148">
        <v>549877</v>
      </c>
      <c r="H144" s="148">
        <v>554506</v>
      </c>
      <c r="I144" s="148">
        <v>559276</v>
      </c>
      <c r="J144" s="148">
        <v>562593</v>
      </c>
      <c r="K144" s="148">
        <v>564038</v>
      </c>
      <c r="L144" s="148">
        <v>566707</v>
      </c>
      <c r="M144" s="148">
        <v>567178</v>
      </c>
      <c r="N144" s="148">
        <v>567538</v>
      </c>
      <c r="O144" s="148">
        <v>568088</v>
      </c>
      <c r="P144" s="148">
        <v>570293</v>
      </c>
      <c r="Q144" s="148">
        <v>571876</v>
      </c>
      <c r="R144" s="148">
        <v>575214</v>
      </c>
      <c r="S144" s="148">
        <v>578050</v>
      </c>
      <c r="T144" s="148">
        <v>579522</v>
      </c>
      <c r="U144" s="148">
        <v>581288</v>
      </c>
      <c r="V144" s="148">
        <v>580779</v>
      </c>
      <c r="W144" s="148">
        <v>583114</v>
      </c>
      <c r="X144" s="148">
        <v>589244</v>
      </c>
      <c r="Y144" s="148">
        <v>598017</v>
      </c>
    </row>
    <row r="145" spans="1:25" x14ac:dyDescent="0.2">
      <c r="A145" s="148" t="s">
        <v>140</v>
      </c>
      <c r="B145" s="148">
        <v>2847315</v>
      </c>
      <c r="C145" s="148">
        <v>2840864</v>
      </c>
      <c r="D145" s="148">
        <v>2835599</v>
      </c>
      <c r="E145" s="148">
        <v>2841631</v>
      </c>
      <c r="F145" s="148">
        <v>2848588</v>
      </c>
      <c r="G145" s="148">
        <v>2875474</v>
      </c>
      <c r="H145" s="148">
        <v>2898220</v>
      </c>
      <c r="I145" s="148">
        <v>2916323</v>
      </c>
      <c r="J145" s="148">
        <v>2927782</v>
      </c>
      <c r="K145" s="148">
        <v>2932730</v>
      </c>
      <c r="L145" s="148">
        <v>2943082</v>
      </c>
      <c r="M145" s="148">
        <v>2941117</v>
      </c>
      <c r="N145" s="148">
        <v>2943562</v>
      </c>
      <c r="O145" s="148">
        <v>2944934</v>
      </c>
      <c r="P145" s="148">
        <v>2948025</v>
      </c>
      <c r="Q145" s="148">
        <v>2953300</v>
      </c>
      <c r="R145" s="148">
        <v>2966121</v>
      </c>
      <c r="S145" s="148">
        <v>2964287</v>
      </c>
      <c r="T145" s="148">
        <v>2962587</v>
      </c>
      <c r="U145" s="148">
        <v>2959542</v>
      </c>
      <c r="V145" s="148">
        <v>2957943</v>
      </c>
      <c r="W145" s="148">
        <v>2972976</v>
      </c>
      <c r="X145" s="148">
        <v>2992443</v>
      </c>
      <c r="Y145" s="148">
        <v>3026362</v>
      </c>
    </row>
    <row r="146" spans="1:25" x14ac:dyDescent="0.2">
      <c r="A146" s="148" t="s">
        <v>141</v>
      </c>
      <c r="B146" s="148">
        <v>17677123</v>
      </c>
      <c r="C146" s="148">
        <v>17706882</v>
      </c>
      <c r="D146" s="148">
        <v>17723372</v>
      </c>
      <c r="E146" s="148">
        <v>17745031</v>
      </c>
      <c r="F146" s="148">
        <v>17791473</v>
      </c>
      <c r="G146" s="148">
        <v>17966589</v>
      </c>
      <c r="H146" s="148">
        <v>18090488</v>
      </c>
      <c r="I146" s="148">
        <v>18197072</v>
      </c>
      <c r="J146" s="148">
        <v>18299475</v>
      </c>
      <c r="K146" s="148">
        <v>18369008</v>
      </c>
      <c r="L146" s="148">
        <v>18435822</v>
      </c>
      <c r="M146" s="148">
        <v>18482308</v>
      </c>
      <c r="N146" s="148">
        <v>18489981</v>
      </c>
      <c r="O146" s="148">
        <v>18513984</v>
      </c>
      <c r="P146" s="148">
        <v>18536743</v>
      </c>
      <c r="Q146" s="148">
        <v>18582759</v>
      </c>
      <c r="R146" s="148">
        <v>18662909</v>
      </c>
      <c r="S146" s="148">
        <v>18674235</v>
      </c>
      <c r="T146" s="148">
        <v>18681656</v>
      </c>
      <c r="U146" s="148">
        <v>18693220</v>
      </c>
      <c r="V146" s="148">
        <v>18655997</v>
      </c>
      <c r="W146" s="148">
        <v>18620166</v>
      </c>
      <c r="X146" s="148">
        <v>18738196</v>
      </c>
      <c r="Y146" s="148">
        <v>18959848</v>
      </c>
    </row>
    <row r="147" spans="1:25" x14ac:dyDescent="0.2">
      <c r="A147" s="148" t="s">
        <v>226</v>
      </c>
      <c r="B147" s="148">
        <v>20468612</v>
      </c>
      <c r="C147" s="148">
        <v>20482759</v>
      </c>
      <c r="D147" s="148">
        <v>20488758</v>
      </c>
      <c r="E147" s="148">
        <v>20501285</v>
      </c>
      <c r="F147" s="148">
        <v>20551727</v>
      </c>
      <c r="G147" s="148">
        <v>20737872</v>
      </c>
      <c r="H147" s="148">
        <v>20869724</v>
      </c>
      <c r="I147" s="148">
        <v>20988524</v>
      </c>
      <c r="J147" s="148">
        <v>21096638</v>
      </c>
      <c r="K147" s="148">
        <v>21163570</v>
      </c>
      <c r="L147" s="148">
        <v>21225262</v>
      </c>
      <c r="M147" s="148">
        <v>21268060</v>
      </c>
      <c r="N147" s="148">
        <v>21218716</v>
      </c>
      <c r="O147" s="148">
        <v>21203190</v>
      </c>
      <c r="P147" s="148">
        <v>21184414</v>
      </c>
      <c r="Q147" s="148">
        <v>21211970</v>
      </c>
      <c r="R147" s="148">
        <v>21273422</v>
      </c>
      <c r="S147" s="148">
        <v>21264022</v>
      </c>
      <c r="T147" s="148">
        <v>21247959</v>
      </c>
      <c r="U147" s="148">
        <v>21213006</v>
      </c>
      <c r="V147" s="148">
        <v>21186579</v>
      </c>
      <c r="W147" s="148">
        <v>21328285</v>
      </c>
      <c r="X147" s="148" t="s">
        <v>496</v>
      </c>
      <c r="Y147" s="148" t="s">
        <v>496</v>
      </c>
    </row>
    <row r="148" spans="1:25" x14ac:dyDescent="0.2">
      <c r="A148" s="148" t="s">
        <v>227</v>
      </c>
      <c r="B148" s="148">
        <v>21059622</v>
      </c>
      <c r="C148" s="148">
        <v>21076406</v>
      </c>
      <c r="D148" s="148">
        <v>21085469</v>
      </c>
      <c r="E148" s="148">
        <v>21100250</v>
      </c>
      <c r="F148" s="148">
        <v>21153493</v>
      </c>
      <c r="G148" s="148">
        <v>21345965</v>
      </c>
      <c r="H148" s="148">
        <v>21483731</v>
      </c>
      <c r="I148" s="148">
        <v>21609937</v>
      </c>
      <c r="J148" s="148">
        <v>21724063</v>
      </c>
      <c r="K148" s="148">
        <v>21794224</v>
      </c>
      <c r="L148" s="148">
        <v>21857140</v>
      </c>
      <c r="M148" s="148">
        <v>21898627</v>
      </c>
      <c r="N148" s="148">
        <v>21847299</v>
      </c>
      <c r="O148" s="148">
        <v>21827482</v>
      </c>
      <c r="P148" s="148">
        <v>21806071</v>
      </c>
      <c r="Q148" s="148">
        <v>21831804</v>
      </c>
      <c r="R148" s="148">
        <v>21891560</v>
      </c>
      <c r="S148" s="148">
        <v>21880772</v>
      </c>
      <c r="T148" s="148">
        <v>21863558</v>
      </c>
      <c r="U148" s="148">
        <v>21828709</v>
      </c>
      <c r="V148" s="148">
        <v>21798215</v>
      </c>
      <c r="W148" s="148">
        <v>21940765</v>
      </c>
      <c r="X148" s="148" t="s">
        <v>496</v>
      </c>
      <c r="Y148" s="148" t="s">
        <v>496</v>
      </c>
    </row>
    <row r="149" spans="1:25" x14ac:dyDescent="0.2">
      <c r="A149" s="148" t="s">
        <v>228</v>
      </c>
      <c r="B149" s="148">
        <v>249780</v>
      </c>
      <c r="C149" s="148">
        <v>248732</v>
      </c>
      <c r="D149" s="148">
        <v>248631</v>
      </c>
      <c r="E149" s="148">
        <v>248911</v>
      </c>
      <c r="F149" s="148">
        <v>249539</v>
      </c>
      <c r="G149" s="148">
        <v>251170</v>
      </c>
      <c r="H149" s="148">
        <v>252898</v>
      </c>
      <c r="I149" s="148">
        <v>255448</v>
      </c>
      <c r="J149" s="148">
        <v>257677</v>
      </c>
      <c r="K149" s="148">
        <v>259074</v>
      </c>
      <c r="L149" s="148">
        <v>260686</v>
      </c>
      <c r="M149" s="148">
        <v>261277</v>
      </c>
      <c r="N149" s="148">
        <v>262757</v>
      </c>
      <c r="O149" s="148">
        <v>264471</v>
      </c>
      <c r="P149" s="148">
        <v>266925</v>
      </c>
      <c r="Q149" s="148">
        <v>269496</v>
      </c>
      <c r="R149" s="148">
        <v>271550</v>
      </c>
      <c r="S149" s="148">
        <v>273781</v>
      </c>
      <c r="T149" s="148">
        <v>275432</v>
      </c>
      <c r="U149" s="148">
        <v>277977</v>
      </c>
      <c r="V149" s="148">
        <v>278748</v>
      </c>
      <c r="W149" s="148">
        <v>280335</v>
      </c>
      <c r="X149" s="22">
        <f t="shared" ref="X149:Y149" si="22">SUM(X132,X135,X136,X138,X143)</f>
        <v>284798</v>
      </c>
      <c r="Y149" s="22">
        <f t="shared" si="22"/>
        <v>290167</v>
      </c>
    </row>
    <row r="150" spans="1:25" x14ac:dyDescent="0.2">
      <c r="A150" s="148" t="s">
        <v>229</v>
      </c>
      <c r="B150" s="148">
        <v>112354</v>
      </c>
      <c r="C150" s="148">
        <v>111801</v>
      </c>
      <c r="D150" s="148">
        <v>111446</v>
      </c>
      <c r="E150" s="148">
        <v>111548</v>
      </c>
      <c r="F150" s="148">
        <v>112167</v>
      </c>
      <c r="G150" s="148">
        <v>113313</v>
      </c>
      <c r="H150" s="148">
        <v>114760</v>
      </c>
      <c r="I150" s="148">
        <v>115907</v>
      </c>
      <c r="J150" s="148">
        <v>116515</v>
      </c>
      <c r="K150" s="148">
        <v>116702</v>
      </c>
      <c r="L150" s="148">
        <v>116952</v>
      </c>
      <c r="M150" s="148">
        <v>117142</v>
      </c>
      <c r="N150" s="148">
        <v>116650</v>
      </c>
      <c r="O150" s="148">
        <v>116051</v>
      </c>
      <c r="P150" s="148">
        <v>115820</v>
      </c>
      <c r="Q150" s="148">
        <v>115018</v>
      </c>
      <c r="R150" s="148">
        <v>115110</v>
      </c>
      <c r="S150" s="148">
        <v>115052</v>
      </c>
      <c r="T150" s="148">
        <v>114302</v>
      </c>
      <c r="U150" s="148">
        <v>114103</v>
      </c>
      <c r="V150" s="148">
        <v>113324</v>
      </c>
      <c r="W150" s="148">
        <v>113498</v>
      </c>
      <c r="X150" s="22">
        <f t="shared" ref="X150:Y150" si="23">SUM(X137,X140,X141)</f>
        <v>113323</v>
      </c>
      <c r="Y150" s="22">
        <f t="shared" si="23"/>
        <v>113958</v>
      </c>
    </row>
    <row r="151" spans="1:25" x14ac:dyDescent="0.2">
      <c r="A151" s="148" t="s">
        <v>230</v>
      </c>
      <c r="B151" s="148">
        <v>144736</v>
      </c>
      <c r="C151" s="148">
        <v>143541</v>
      </c>
      <c r="D151" s="148">
        <v>143867</v>
      </c>
      <c r="E151" s="148">
        <v>144978</v>
      </c>
      <c r="F151" s="148">
        <v>146206</v>
      </c>
      <c r="G151" s="148">
        <v>147835</v>
      </c>
      <c r="H151" s="148">
        <v>148775</v>
      </c>
      <c r="I151" s="148">
        <v>149455</v>
      </c>
      <c r="J151" s="148">
        <v>149707</v>
      </c>
      <c r="K151" s="148">
        <v>149422</v>
      </c>
      <c r="L151" s="148">
        <v>149962</v>
      </c>
      <c r="M151" s="148">
        <v>149507</v>
      </c>
      <c r="N151" s="148">
        <v>148525</v>
      </c>
      <c r="O151" s="148">
        <v>147733</v>
      </c>
      <c r="P151" s="148">
        <v>147527</v>
      </c>
      <c r="Q151" s="148">
        <v>147175</v>
      </c>
      <c r="R151" s="148">
        <v>147964</v>
      </c>
      <c r="S151" s="148">
        <v>148142</v>
      </c>
      <c r="T151" s="148">
        <v>148254</v>
      </c>
      <c r="U151" s="148">
        <v>147807</v>
      </c>
      <c r="V151" s="148">
        <v>147361</v>
      </c>
      <c r="W151" s="148">
        <v>147550</v>
      </c>
      <c r="X151" s="22">
        <f t="shared" ref="X151:Y151" si="24">SUM(X131,X133,X134,X139)</f>
        <v>148485</v>
      </c>
      <c r="Y151" s="22">
        <f t="shared" si="24"/>
        <v>150067</v>
      </c>
    </row>
    <row r="152" spans="1:25" x14ac:dyDescent="0.2">
      <c r="A152" s="148" t="s">
        <v>231</v>
      </c>
      <c r="B152" s="148">
        <v>84865</v>
      </c>
      <c r="C152" s="148">
        <v>84977</v>
      </c>
      <c r="D152" s="148">
        <v>85476</v>
      </c>
      <c r="E152" s="148">
        <v>86036</v>
      </c>
      <c r="F152" s="148">
        <v>86753</v>
      </c>
      <c r="G152" s="148">
        <v>87747</v>
      </c>
      <c r="H152" s="148">
        <v>88901</v>
      </c>
      <c r="I152" s="148">
        <v>90082</v>
      </c>
      <c r="J152" s="148">
        <v>90751</v>
      </c>
      <c r="K152" s="148">
        <v>91389</v>
      </c>
      <c r="L152" s="148">
        <v>92153</v>
      </c>
      <c r="M152" s="148">
        <v>92620</v>
      </c>
      <c r="N152" s="148">
        <v>93053</v>
      </c>
      <c r="O152" s="148">
        <v>93629</v>
      </c>
      <c r="P152" s="148">
        <v>94343</v>
      </c>
      <c r="Q152" s="148">
        <v>95174</v>
      </c>
      <c r="R152" s="148">
        <v>95842</v>
      </c>
      <c r="S152" s="148">
        <v>97069</v>
      </c>
      <c r="T152" s="148">
        <v>98002</v>
      </c>
      <c r="U152" s="148">
        <v>98404</v>
      </c>
      <c r="V152" s="148">
        <v>98582</v>
      </c>
      <c r="W152" s="148">
        <v>100338</v>
      </c>
      <c r="X152" s="22">
        <f t="shared" ref="X152:Y152" si="25">SUM(X130,X136)</f>
        <v>102627</v>
      </c>
      <c r="Y152" s="22">
        <f t="shared" si="25"/>
        <v>105445</v>
      </c>
    </row>
    <row r="156" spans="1:25" x14ac:dyDescent="0.2">
      <c r="A156" s="148" t="s">
        <v>225</v>
      </c>
    </row>
    <row r="157" spans="1:25" ht="15" x14ac:dyDescent="0.25">
      <c r="B157" s="148">
        <v>2000</v>
      </c>
      <c r="C157" s="148">
        <v>2001</v>
      </c>
      <c r="D157" s="148">
        <v>2002</v>
      </c>
      <c r="E157" s="148">
        <v>2003</v>
      </c>
      <c r="F157" s="148">
        <v>2004</v>
      </c>
      <c r="G157" s="148">
        <v>2005</v>
      </c>
      <c r="H157" s="148">
        <v>2006</v>
      </c>
      <c r="I157" s="148">
        <v>2007</v>
      </c>
      <c r="J157" s="148">
        <v>2008</v>
      </c>
      <c r="K157" s="148">
        <v>2009</v>
      </c>
      <c r="L157" s="148">
        <v>2010</v>
      </c>
      <c r="M157" s="148">
        <v>2011</v>
      </c>
      <c r="N157" s="148">
        <v>2012</v>
      </c>
      <c r="O157" s="148">
        <v>2013</v>
      </c>
      <c r="P157" s="148">
        <v>2014</v>
      </c>
      <c r="Q157" s="148">
        <v>2015</v>
      </c>
      <c r="R157" s="148">
        <v>2016</v>
      </c>
      <c r="S157" s="148">
        <v>2017</v>
      </c>
      <c r="T157" s="148">
        <v>2018</v>
      </c>
      <c r="U157" s="148">
        <v>2019</v>
      </c>
      <c r="V157" s="148">
        <v>2020</v>
      </c>
      <c r="W157" s="148">
        <v>2021</v>
      </c>
      <c r="X157" s="148">
        <v>2022</v>
      </c>
      <c r="Y157" s="193">
        <v>2023</v>
      </c>
    </row>
    <row r="158" spans="1:25" x14ac:dyDescent="0.2">
      <c r="A158" s="148" t="s">
        <v>115</v>
      </c>
      <c r="B158" s="148">
        <v>18733</v>
      </c>
      <c r="C158" s="148">
        <v>19148</v>
      </c>
      <c r="D158" s="148">
        <v>19475</v>
      </c>
      <c r="E158" s="148">
        <v>19743</v>
      </c>
      <c r="F158" s="148">
        <v>20068</v>
      </c>
      <c r="G158" s="148">
        <v>20488</v>
      </c>
      <c r="H158" s="148">
        <v>20927</v>
      </c>
      <c r="I158" s="148">
        <v>21208</v>
      </c>
      <c r="J158" s="148">
        <v>21361</v>
      </c>
      <c r="K158" s="148">
        <v>21526</v>
      </c>
      <c r="L158" s="148">
        <v>21649</v>
      </c>
      <c r="M158" s="148">
        <v>21993</v>
      </c>
      <c r="N158" s="148">
        <v>21955</v>
      </c>
      <c r="O158" s="148">
        <v>22180</v>
      </c>
      <c r="P158" s="148">
        <v>22680</v>
      </c>
      <c r="Q158" s="148">
        <v>23000</v>
      </c>
      <c r="R158" s="148">
        <v>23778</v>
      </c>
      <c r="S158" s="148">
        <v>24404</v>
      </c>
      <c r="T158" s="148">
        <v>25038</v>
      </c>
      <c r="U158" s="148">
        <v>25709</v>
      </c>
      <c r="V158" s="148">
        <v>26274</v>
      </c>
      <c r="W158" s="148">
        <v>26921</v>
      </c>
      <c r="X158" s="148">
        <v>27552</v>
      </c>
      <c r="Y158" s="148">
        <v>27941</v>
      </c>
    </row>
    <row r="159" spans="1:25" x14ac:dyDescent="0.2">
      <c r="A159" s="148" t="s">
        <v>116</v>
      </c>
      <c r="B159" s="148">
        <v>23830</v>
      </c>
      <c r="C159" s="148">
        <v>24158</v>
      </c>
      <c r="D159" s="148">
        <v>24466</v>
      </c>
      <c r="E159" s="148">
        <v>24786</v>
      </c>
      <c r="F159" s="148">
        <v>25093</v>
      </c>
      <c r="G159" s="148">
        <v>25311</v>
      </c>
      <c r="H159" s="148">
        <v>25704</v>
      </c>
      <c r="I159" s="148">
        <v>26172</v>
      </c>
      <c r="J159" s="148">
        <v>26418</v>
      </c>
      <c r="K159" s="148">
        <v>26535</v>
      </c>
      <c r="L159" s="148">
        <v>26687</v>
      </c>
      <c r="M159" s="148">
        <v>26680</v>
      </c>
      <c r="N159" s="148">
        <v>26394</v>
      </c>
      <c r="O159" s="148">
        <v>26474</v>
      </c>
      <c r="P159" s="148">
        <v>26692</v>
      </c>
      <c r="Q159" s="148">
        <v>27175</v>
      </c>
      <c r="R159" s="148">
        <v>27463</v>
      </c>
      <c r="S159" s="148">
        <v>27915</v>
      </c>
      <c r="T159" s="148">
        <v>28254</v>
      </c>
      <c r="U159" s="148">
        <v>28715</v>
      </c>
      <c r="V159" s="148">
        <v>28917</v>
      </c>
      <c r="W159" s="148">
        <v>29346</v>
      </c>
      <c r="X159" s="148">
        <v>29679</v>
      </c>
      <c r="Y159" s="148">
        <v>29889</v>
      </c>
    </row>
    <row r="160" spans="1:25" x14ac:dyDescent="0.2">
      <c r="A160" s="148" t="s">
        <v>117</v>
      </c>
      <c r="B160" s="148">
        <v>14067</v>
      </c>
      <c r="C160" s="148">
        <v>14231</v>
      </c>
      <c r="D160" s="148">
        <v>14226</v>
      </c>
      <c r="E160" s="148">
        <v>14202</v>
      </c>
      <c r="F160" s="148">
        <v>14358</v>
      </c>
      <c r="G160" s="148">
        <v>14633</v>
      </c>
      <c r="H160" s="148">
        <v>14991</v>
      </c>
      <c r="I160" s="148">
        <v>15259</v>
      </c>
      <c r="J160" s="148">
        <v>15414</v>
      </c>
      <c r="K160" s="148">
        <v>15693</v>
      </c>
      <c r="L160" s="148">
        <v>16058</v>
      </c>
      <c r="M160" s="148">
        <v>16326</v>
      </c>
      <c r="N160" s="148">
        <v>16594</v>
      </c>
      <c r="O160" s="148">
        <v>16794</v>
      </c>
      <c r="P160" s="148">
        <v>17300</v>
      </c>
      <c r="Q160" s="148">
        <v>17796</v>
      </c>
      <c r="R160" s="148">
        <v>18361</v>
      </c>
      <c r="S160" s="148">
        <v>19049</v>
      </c>
      <c r="T160" s="148">
        <v>19428</v>
      </c>
      <c r="U160" s="148">
        <v>19912</v>
      </c>
      <c r="V160" s="148">
        <v>20136</v>
      </c>
      <c r="W160" s="148">
        <v>20358</v>
      </c>
      <c r="X160" s="148">
        <v>20537</v>
      </c>
      <c r="Y160" s="148">
        <v>20694</v>
      </c>
    </row>
    <row r="161" spans="1:25" x14ac:dyDescent="0.2">
      <c r="A161" s="148" t="s">
        <v>118</v>
      </c>
      <c r="B161" s="148">
        <v>19679</v>
      </c>
      <c r="C161" s="148">
        <v>20045</v>
      </c>
      <c r="D161" s="148">
        <v>20304</v>
      </c>
      <c r="E161" s="148">
        <v>20599</v>
      </c>
      <c r="F161" s="148">
        <v>21034</v>
      </c>
      <c r="G161" s="148">
        <v>21386</v>
      </c>
      <c r="H161" s="148">
        <v>21851</v>
      </c>
      <c r="I161" s="148">
        <v>22357</v>
      </c>
      <c r="J161" s="148">
        <v>22704</v>
      </c>
      <c r="K161" s="148">
        <v>22889</v>
      </c>
      <c r="L161" s="148">
        <v>23116</v>
      </c>
      <c r="M161" s="148">
        <v>23228</v>
      </c>
      <c r="N161" s="148">
        <v>23018</v>
      </c>
      <c r="O161" s="148">
        <v>22947</v>
      </c>
      <c r="P161" s="148">
        <v>23102</v>
      </c>
      <c r="Q161" s="148">
        <v>23566</v>
      </c>
      <c r="R161" s="148">
        <v>24030</v>
      </c>
      <c r="S161" s="148">
        <v>24505</v>
      </c>
      <c r="T161" s="148">
        <v>24740</v>
      </c>
      <c r="U161" s="148">
        <v>24903</v>
      </c>
      <c r="V161" s="148">
        <v>24865</v>
      </c>
      <c r="W161" s="148">
        <v>25087</v>
      </c>
      <c r="X161" s="148">
        <v>25310</v>
      </c>
      <c r="Y161" s="148">
        <v>25459</v>
      </c>
    </row>
    <row r="162" spans="1:25" x14ac:dyDescent="0.2">
      <c r="A162" s="148" t="s">
        <v>119</v>
      </c>
      <c r="B162" s="148">
        <v>18160</v>
      </c>
      <c r="C162" s="148">
        <v>18526</v>
      </c>
      <c r="D162" s="148">
        <v>18960</v>
      </c>
      <c r="E162" s="148">
        <v>19387</v>
      </c>
      <c r="F162" s="148">
        <v>19822</v>
      </c>
      <c r="G162" s="148">
        <v>20066</v>
      </c>
      <c r="H162" s="148">
        <v>20461</v>
      </c>
      <c r="I162" s="148">
        <v>20866</v>
      </c>
      <c r="J162" s="148">
        <v>21157</v>
      </c>
      <c r="K162" s="148">
        <v>21265</v>
      </c>
      <c r="L162" s="148">
        <v>21679</v>
      </c>
      <c r="M162" s="148">
        <v>21900</v>
      </c>
      <c r="N162" s="148">
        <v>21524</v>
      </c>
      <c r="O162" s="148">
        <v>21421</v>
      </c>
      <c r="P162" s="148">
        <v>21665</v>
      </c>
      <c r="Q162" s="148">
        <v>21975</v>
      </c>
      <c r="R162" s="148">
        <v>22359</v>
      </c>
      <c r="S162" s="148">
        <v>22699</v>
      </c>
      <c r="T162" s="148">
        <v>23074</v>
      </c>
      <c r="U162" s="148">
        <v>23354</v>
      </c>
      <c r="V162" s="148">
        <v>23600</v>
      </c>
      <c r="W162" s="148">
        <v>24005</v>
      </c>
      <c r="X162" s="148">
        <v>24014</v>
      </c>
      <c r="Y162" s="148">
        <v>23987</v>
      </c>
    </row>
    <row r="163" spans="1:25" x14ac:dyDescent="0.2">
      <c r="A163" s="148" t="s">
        <v>120</v>
      </c>
      <c r="B163" s="148">
        <v>17269</v>
      </c>
      <c r="C163" s="148">
        <v>17310</v>
      </c>
      <c r="D163" s="148">
        <v>17189</v>
      </c>
      <c r="E163" s="148">
        <v>17198</v>
      </c>
      <c r="F163" s="148">
        <v>17199</v>
      </c>
      <c r="G163" s="148">
        <v>17299</v>
      </c>
      <c r="H163" s="148">
        <v>17462</v>
      </c>
      <c r="I163" s="148">
        <v>17489</v>
      </c>
      <c r="J163" s="148">
        <v>17463</v>
      </c>
      <c r="K163" s="148">
        <v>17619</v>
      </c>
      <c r="L163" s="148">
        <v>17755</v>
      </c>
      <c r="M163" s="148">
        <v>17910</v>
      </c>
      <c r="N163" s="148">
        <v>17839</v>
      </c>
      <c r="O163" s="148">
        <v>18228</v>
      </c>
      <c r="P163" s="148">
        <v>18520</v>
      </c>
      <c r="Q163" s="148">
        <v>18915</v>
      </c>
      <c r="R163" s="148">
        <v>19243</v>
      </c>
      <c r="S163" s="148">
        <v>19520</v>
      </c>
      <c r="T163" s="148">
        <v>19798</v>
      </c>
      <c r="U163" s="148">
        <v>20132</v>
      </c>
      <c r="V163" s="148">
        <v>20298</v>
      </c>
      <c r="W163" s="148">
        <v>20327</v>
      </c>
      <c r="X163" s="148">
        <v>20437</v>
      </c>
      <c r="Y163" s="148">
        <v>20363</v>
      </c>
    </row>
    <row r="164" spans="1:25" x14ac:dyDescent="0.2">
      <c r="A164" s="148" t="s">
        <v>121</v>
      </c>
      <c r="B164" s="148">
        <v>26790</v>
      </c>
      <c r="C164" s="148">
        <v>27090</v>
      </c>
      <c r="D164" s="148">
        <v>27407</v>
      </c>
      <c r="E164" s="148">
        <v>27565</v>
      </c>
      <c r="F164" s="148">
        <v>27703</v>
      </c>
      <c r="G164" s="148">
        <v>27956</v>
      </c>
      <c r="H164" s="148">
        <v>28407</v>
      </c>
      <c r="I164" s="148">
        <v>28656</v>
      </c>
      <c r="J164" s="148">
        <v>28947</v>
      </c>
      <c r="K164" s="148">
        <v>29150</v>
      </c>
      <c r="L164" s="148">
        <v>29519</v>
      </c>
      <c r="M164" s="148">
        <v>29743</v>
      </c>
      <c r="N164" s="148">
        <v>29506</v>
      </c>
      <c r="O164" s="148">
        <v>29674</v>
      </c>
      <c r="P164" s="148">
        <v>30055</v>
      </c>
      <c r="Q164" s="148">
        <v>30745</v>
      </c>
      <c r="R164" s="148">
        <v>31370</v>
      </c>
      <c r="S164" s="148">
        <v>31904</v>
      </c>
      <c r="T164" s="148">
        <v>32562</v>
      </c>
      <c r="U164" s="148">
        <v>33338</v>
      </c>
      <c r="V164" s="148">
        <v>33833</v>
      </c>
      <c r="W164" s="148">
        <v>34572</v>
      </c>
      <c r="X164" s="148">
        <v>35188</v>
      </c>
      <c r="Y164" s="148">
        <v>35805</v>
      </c>
    </row>
    <row r="165" spans="1:25" x14ac:dyDescent="0.2">
      <c r="A165" s="148" t="s">
        <v>122</v>
      </c>
      <c r="B165" s="148">
        <v>21761</v>
      </c>
      <c r="C165" s="148">
        <v>21904</v>
      </c>
      <c r="D165" s="148">
        <v>21944</v>
      </c>
      <c r="E165" s="148">
        <v>22095</v>
      </c>
      <c r="F165" s="148">
        <v>22282</v>
      </c>
      <c r="G165" s="148">
        <v>22472</v>
      </c>
      <c r="H165" s="148">
        <v>22746</v>
      </c>
      <c r="I165" s="148">
        <v>22966</v>
      </c>
      <c r="J165" s="148">
        <v>23047</v>
      </c>
      <c r="K165" s="148">
        <v>23157</v>
      </c>
      <c r="L165" s="148">
        <v>23329</v>
      </c>
      <c r="M165" s="148">
        <v>23380</v>
      </c>
      <c r="N165" s="148">
        <v>23154</v>
      </c>
      <c r="O165" s="148">
        <v>23013</v>
      </c>
      <c r="P165" s="148">
        <v>23196</v>
      </c>
      <c r="Q165" s="148">
        <v>23409</v>
      </c>
      <c r="R165" s="148">
        <v>23663</v>
      </c>
      <c r="S165" s="148">
        <v>24002</v>
      </c>
      <c r="T165" s="148">
        <v>24241</v>
      </c>
      <c r="U165" s="148">
        <v>24464</v>
      </c>
      <c r="V165" s="148">
        <v>24708</v>
      </c>
      <c r="W165" s="148">
        <v>24971</v>
      </c>
      <c r="X165" s="148">
        <v>25081</v>
      </c>
      <c r="Y165" s="148">
        <v>25117</v>
      </c>
    </row>
    <row r="166" spans="1:25" x14ac:dyDescent="0.2">
      <c r="A166" s="148" t="s">
        <v>123</v>
      </c>
      <c r="B166" s="148">
        <v>22513</v>
      </c>
      <c r="C166" s="148">
        <v>23062</v>
      </c>
      <c r="D166" s="148">
        <v>23469</v>
      </c>
      <c r="E166" s="148">
        <v>23720</v>
      </c>
      <c r="F166" s="148">
        <v>24039</v>
      </c>
      <c r="G166" s="148">
        <v>24289</v>
      </c>
      <c r="H166" s="148">
        <v>24732</v>
      </c>
      <c r="I166" s="148">
        <v>25084</v>
      </c>
      <c r="J166" s="148">
        <v>25461</v>
      </c>
      <c r="K166" s="148">
        <v>25682</v>
      </c>
      <c r="L166" s="148">
        <v>25899</v>
      </c>
      <c r="M166" s="148">
        <v>26240</v>
      </c>
      <c r="N166" s="148">
        <v>26133</v>
      </c>
      <c r="O166" s="148">
        <v>26337</v>
      </c>
      <c r="P166" s="148">
        <v>26949</v>
      </c>
      <c r="Q166" s="148">
        <v>27369</v>
      </c>
      <c r="R166" s="148">
        <v>28061</v>
      </c>
      <c r="S166" s="148">
        <v>28572</v>
      </c>
      <c r="T166" s="148">
        <v>29234</v>
      </c>
      <c r="U166" s="148">
        <v>29560</v>
      </c>
      <c r="V166" s="148">
        <v>30004</v>
      </c>
      <c r="W166" s="148">
        <v>30397</v>
      </c>
      <c r="X166" s="148">
        <v>30923</v>
      </c>
      <c r="Y166" s="148">
        <v>31095</v>
      </c>
    </row>
    <row r="167" spans="1:25" x14ac:dyDescent="0.2">
      <c r="A167" s="148" t="s">
        <v>124</v>
      </c>
      <c r="B167" s="148">
        <v>23075</v>
      </c>
      <c r="C167" s="148">
        <v>23568</v>
      </c>
      <c r="D167" s="148">
        <v>23918</v>
      </c>
      <c r="E167" s="148">
        <v>24196</v>
      </c>
      <c r="F167" s="148">
        <v>24625</v>
      </c>
      <c r="G167" s="148">
        <v>24837</v>
      </c>
      <c r="H167" s="148">
        <v>25146</v>
      </c>
      <c r="I167" s="148">
        <v>25411</v>
      </c>
      <c r="J167" s="148">
        <v>25660</v>
      </c>
      <c r="K167" s="148">
        <v>25722</v>
      </c>
      <c r="L167" s="148">
        <v>25927</v>
      </c>
      <c r="M167" s="148">
        <v>26171</v>
      </c>
      <c r="N167" s="148">
        <v>25981</v>
      </c>
      <c r="O167" s="148">
        <v>26011</v>
      </c>
      <c r="P167" s="148">
        <v>26281</v>
      </c>
      <c r="Q167" s="148">
        <v>26833</v>
      </c>
      <c r="R167" s="148">
        <v>27139</v>
      </c>
      <c r="S167" s="148">
        <v>27462</v>
      </c>
      <c r="T167" s="148">
        <v>27818</v>
      </c>
      <c r="U167" s="148">
        <v>28132</v>
      </c>
      <c r="V167" s="148">
        <v>28294</v>
      </c>
      <c r="W167" s="148">
        <v>28753</v>
      </c>
      <c r="X167" s="148">
        <v>28748</v>
      </c>
      <c r="Y167" s="148">
        <v>28592</v>
      </c>
    </row>
    <row r="168" spans="1:25" x14ac:dyDescent="0.2">
      <c r="A168" s="148" t="s">
        <v>125</v>
      </c>
      <c r="B168" s="148">
        <v>20154</v>
      </c>
      <c r="C168" s="148">
        <v>20291</v>
      </c>
      <c r="D168" s="148">
        <v>20407</v>
      </c>
      <c r="E168" s="148">
        <v>20664</v>
      </c>
      <c r="F168" s="148">
        <v>20718</v>
      </c>
      <c r="G168" s="148">
        <v>20978</v>
      </c>
      <c r="H168" s="148">
        <v>21321</v>
      </c>
      <c r="I168" s="148">
        <v>21649</v>
      </c>
      <c r="J168" s="148">
        <v>21916</v>
      </c>
      <c r="K168" s="148">
        <v>22207</v>
      </c>
      <c r="L168" s="148">
        <v>22553</v>
      </c>
      <c r="M168" s="148">
        <v>22818</v>
      </c>
      <c r="N168" s="148">
        <v>22856</v>
      </c>
      <c r="O168" s="148">
        <v>23015</v>
      </c>
      <c r="P168" s="148">
        <v>23360</v>
      </c>
      <c r="Q168" s="148">
        <v>24005</v>
      </c>
      <c r="R168" s="148">
        <v>24554</v>
      </c>
      <c r="S168" s="148">
        <v>25117</v>
      </c>
      <c r="T168" s="148">
        <v>25785</v>
      </c>
      <c r="U168" s="148">
        <v>26218</v>
      </c>
      <c r="V168" s="148">
        <v>26691</v>
      </c>
      <c r="W168" s="148">
        <v>27023</v>
      </c>
      <c r="X168" s="148">
        <v>27313</v>
      </c>
      <c r="Y168" s="148">
        <v>27521</v>
      </c>
    </row>
    <row r="169" spans="1:25" x14ac:dyDescent="0.2">
      <c r="A169" s="148" t="s">
        <v>126</v>
      </c>
      <c r="B169" s="148">
        <v>19138</v>
      </c>
      <c r="C169" s="148">
        <v>19268</v>
      </c>
      <c r="D169" s="148">
        <v>19405</v>
      </c>
      <c r="E169" s="148">
        <v>19260</v>
      </c>
      <c r="F169" s="148">
        <v>19336</v>
      </c>
      <c r="G169" s="148">
        <v>19526</v>
      </c>
      <c r="H169" s="148">
        <v>19743</v>
      </c>
      <c r="I169" s="148">
        <v>20016</v>
      </c>
      <c r="J169" s="148">
        <v>20349</v>
      </c>
      <c r="K169" s="148">
        <v>20673</v>
      </c>
      <c r="L169" s="148">
        <v>20893</v>
      </c>
      <c r="M169" s="148">
        <v>21064</v>
      </c>
      <c r="N169" s="148">
        <v>21076</v>
      </c>
      <c r="O169" s="148">
        <v>21182</v>
      </c>
      <c r="P169" s="148">
        <v>21290</v>
      </c>
      <c r="Q169" s="148">
        <v>21590</v>
      </c>
      <c r="R169" s="148">
        <v>21950</v>
      </c>
      <c r="S169" s="148">
        <v>22563</v>
      </c>
      <c r="T169" s="148">
        <v>22985</v>
      </c>
      <c r="U169" s="148">
        <v>23400</v>
      </c>
      <c r="V169" s="148">
        <v>23717</v>
      </c>
      <c r="W169" s="148">
        <v>23848</v>
      </c>
      <c r="X169" s="148">
        <v>24253</v>
      </c>
      <c r="Y169" s="148">
        <v>24414</v>
      </c>
    </row>
    <row r="170" spans="1:25" x14ac:dyDescent="0.2">
      <c r="A170" s="148" t="s">
        <v>138</v>
      </c>
      <c r="B170" s="148">
        <v>245169</v>
      </c>
      <c r="C170" s="148">
        <v>248601</v>
      </c>
      <c r="D170" s="148">
        <v>251170</v>
      </c>
      <c r="E170" s="148">
        <v>253415</v>
      </c>
      <c r="F170" s="148">
        <v>256277</v>
      </c>
      <c r="G170" s="148">
        <v>259241</v>
      </c>
      <c r="H170" s="148">
        <v>263491</v>
      </c>
      <c r="I170" s="148">
        <v>267133</v>
      </c>
      <c r="J170" s="148">
        <v>269897</v>
      </c>
      <c r="K170" s="148">
        <v>272118</v>
      </c>
      <c r="L170" s="148">
        <v>275064</v>
      </c>
      <c r="M170" s="148">
        <v>277453</v>
      </c>
      <c r="N170" s="148">
        <v>276030</v>
      </c>
      <c r="O170" s="148">
        <v>277276</v>
      </c>
      <c r="P170" s="148">
        <v>281090</v>
      </c>
      <c r="Q170" s="148">
        <v>286378</v>
      </c>
      <c r="R170" s="148">
        <v>291971</v>
      </c>
      <c r="S170" s="148">
        <v>297712</v>
      </c>
      <c r="T170" s="148">
        <v>302957</v>
      </c>
      <c r="U170" s="148">
        <v>307837</v>
      </c>
      <c r="V170" s="148">
        <v>311337</v>
      </c>
      <c r="W170" s="148">
        <v>315608</v>
      </c>
      <c r="X170" s="148">
        <v>319035</v>
      </c>
      <c r="Y170" s="148">
        <v>320877</v>
      </c>
    </row>
    <row r="171" spans="1:25" x14ac:dyDescent="0.2">
      <c r="A171" s="148" t="s">
        <v>127</v>
      </c>
      <c r="B171" s="148">
        <v>41857</v>
      </c>
      <c r="C171" s="148">
        <v>42486</v>
      </c>
      <c r="D171" s="148">
        <v>42900</v>
      </c>
      <c r="E171" s="148">
        <v>43306</v>
      </c>
      <c r="F171" s="148">
        <v>43496</v>
      </c>
      <c r="G171" s="148">
        <v>43845</v>
      </c>
      <c r="H171" s="148">
        <v>44253</v>
      </c>
      <c r="I171" s="148">
        <v>44886</v>
      </c>
      <c r="J171" s="148">
        <v>45611</v>
      </c>
      <c r="K171" s="148">
        <v>46206</v>
      </c>
      <c r="L171" s="148">
        <v>46784</v>
      </c>
      <c r="M171" s="148">
        <v>47507</v>
      </c>
      <c r="N171" s="148">
        <v>47680</v>
      </c>
      <c r="O171" s="148">
        <v>48359</v>
      </c>
      <c r="P171" s="148">
        <v>49094</v>
      </c>
      <c r="Q171" s="148">
        <v>50073</v>
      </c>
      <c r="R171" s="148">
        <v>51069</v>
      </c>
      <c r="S171" s="148">
        <v>51832</v>
      </c>
      <c r="T171" s="148">
        <v>52336</v>
      </c>
      <c r="U171" s="148">
        <v>52834</v>
      </c>
      <c r="V171" s="148">
        <v>53230</v>
      </c>
      <c r="W171" s="148">
        <v>53647</v>
      </c>
      <c r="X171" s="148">
        <v>53581</v>
      </c>
      <c r="Y171" s="148">
        <v>53436</v>
      </c>
    </row>
    <row r="172" spans="1:25" x14ac:dyDescent="0.2">
      <c r="A172" s="148" t="s">
        <v>139</v>
      </c>
      <c r="B172" s="148">
        <v>287026</v>
      </c>
      <c r="C172" s="148">
        <v>291087</v>
      </c>
      <c r="D172" s="148">
        <v>294070</v>
      </c>
      <c r="E172" s="148">
        <v>296721</v>
      </c>
      <c r="F172" s="148">
        <v>299773</v>
      </c>
      <c r="G172" s="148">
        <v>303086</v>
      </c>
      <c r="H172" s="148">
        <v>307744</v>
      </c>
      <c r="I172" s="148">
        <v>312019</v>
      </c>
      <c r="J172" s="148">
        <v>315508</v>
      </c>
      <c r="K172" s="148">
        <v>318324</v>
      </c>
      <c r="L172" s="148">
        <v>321848</v>
      </c>
      <c r="M172" s="148">
        <v>324960</v>
      </c>
      <c r="N172" s="148">
        <v>323710</v>
      </c>
      <c r="O172" s="148">
        <v>325635</v>
      </c>
      <c r="P172" s="148">
        <v>330184</v>
      </c>
      <c r="Q172" s="148">
        <v>336451</v>
      </c>
      <c r="R172" s="148">
        <v>343040</v>
      </c>
      <c r="S172" s="148">
        <v>349544</v>
      </c>
      <c r="T172" s="148">
        <v>355293</v>
      </c>
      <c r="U172" s="148">
        <v>360671</v>
      </c>
      <c r="V172" s="148">
        <v>364567</v>
      </c>
      <c r="W172" s="148">
        <v>369255</v>
      </c>
      <c r="X172" s="148">
        <v>372616</v>
      </c>
      <c r="Y172" s="148">
        <v>374313</v>
      </c>
    </row>
    <row r="173" spans="1:25" x14ac:dyDescent="0.2">
      <c r="A173" s="148" t="s">
        <v>140</v>
      </c>
      <c r="B173" s="148">
        <v>1411523</v>
      </c>
      <c r="C173" s="148">
        <v>1427871</v>
      </c>
      <c r="D173" s="148">
        <v>1442047</v>
      </c>
      <c r="E173" s="148">
        <v>1454532</v>
      </c>
      <c r="F173" s="148">
        <v>1468061</v>
      </c>
      <c r="G173" s="148">
        <v>1485425</v>
      </c>
      <c r="H173" s="148">
        <v>1510009</v>
      </c>
      <c r="I173" s="148">
        <v>1529824</v>
      </c>
      <c r="J173" s="148">
        <v>1547769</v>
      </c>
      <c r="K173" s="148">
        <v>1564300</v>
      </c>
      <c r="L173" s="148">
        <v>1583097</v>
      </c>
      <c r="M173" s="148">
        <v>1601832</v>
      </c>
      <c r="N173" s="148">
        <v>1601985</v>
      </c>
      <c r="O173" s="148">
        <v>1617579</v>
      </c>
      <c r="P173" s="148">
        <v>1643929</v>
      </c>
      <c r="Q173" s="148">
        <v>1676263</v>
      </c>
      <c r="R173" s="148">
        <v>1709135</v>
      </c>
      <c r="S173" s="148">
        <v>1742210</v>
      </c>
      <c r="T173" s="148">
        <v>1771269</v>
      </c>
      <c r="U173" s="148">
        <v>1797720</v>
      </c>
      <c r="V173" s="148">
        <v>1819958</v>
      </c>
      <c r="W173" s="148">
        <v>1847034</v>
      </c>
      <c r="X173" s="148">
        <v>1865028</v>
      </c>
      <c r="Y173" s="148">
        <v>1875533</v>
      </c>
    </row>
    <row r="174" spans="1:25" x14ac:dyDescent="0.2">
      <c r="A174" s="148" t="s">
        <v>141</v>
      </c>
      <c r="B174" s="148">
        <v>8494451</v>
      </c>
      <c r="C174" s="148">
        <v>8593066</v>
      </c>
      <c r="D174" s="148">
        <v>8679699</v>
      </c>
      <c r="E174" s="148">
        <v>8751903</v>
      </c>
      <c r="F174" s="148">
        <v>8827001</v>
      </c>
      <c r="G174" s="148">
        <v>8913695</v>
      </c>
      <c r="H174" s="148">
        <v>9041649</v>
      </c>
      <c r="I174" s="148">
        <v>9153186</v>
      </c>
      <c r="J174" s="148">
        <v>9258322</v>
      </c>
      <c r="K174" s="148">
        <v>9353488</v>
      </c>
      <c r="L174" s="148">
        <v>9460262</v>
      </c>
      <c r="M174" s="148">
        <v>9588371</v>
      </c>
      <c r="N174" s="148">
        <v>9592222</v>
      </c>
      <c r="O174" s="148">
        <v>9677424</v>
      </c>
      <c r="P174" s="148">
        <v>9823587</v>
      </c>
      <c r="Q174" s="148">
        <v>9999018</v>
      </c>
      <c r="R174" s="148">
        <v>10186835</v>
      </c>
      <c r="S174" s="148">
        <v>10380858</v>
      </c>
      <c r="T174" s="148">
        <v>10554607</v>
      </c>
      <c r="U174" s="148">
        <v>10714770</v>
      </c>
      <c r="V174" s="148">
        <v>10849536</v>
      </c>
      <c r="W174" s="148">
        <v>11008739</v>
      </c>
      <c r="X174" s="148">
        <v>11101288</v>
      </c>
      <c r="Y174" s="148">
        <v>11143609</v>
      </c>
    </row>
    <row r="175" spans="1:25" x14ac:dyDescent="0.2">
      <c r="A175" s="148" t="s">
        <v>226</v>
      </c>
      <c r="B175" s="148">
        <v>9918284</v>
      </c>
      <c r="C175" s="148">
        <v>10035870</v>
      </c>
      <c r="D175" s="148">
        <v>10138904</v>
      </c>
      <c r="E175" s="148">
        <v>10228195</v>
      </c>
      <c r="F175" s="148">
        <v>10323382</v>
      </c>
      <c r="G175" s="148">
        <v>10427089</v>
      </c>
      <c r="H175" s="148">
        <v>10577409</v>
      </c>
      <c r="I175" s="148">
        <v>10711727</v>
      </c>
      <c r="J175" s="148">
        <v>10835587</v>
      </c>
      <c r="K175" s="148">
        <v>10948520</v>
      </c>
      <c r="L175" s="148">
        <v>11076308</v>
      </c>
      <c r="M175" s="148">
        <v>11228001</v>
      </c>
      <c r="N175" s="148">
        <v>11227497</v>
      </c>
      <c r="O175" s="148">
        <v>11318786</v>
      </c>
      <c r="P175" s="148">
        <v>11482783</v>
      </c>
      <c r="Q175" s="148">
        <v>11680908</v>
      </c>
      <c r="R175" s="148">
        <v>11889377</v>
      </c>
      <c r="S175" s="148">
        <v>12100680</v>
      </c>
      <c r="T175" s="148">
        <v>12284374</v>
      </c>
      <c r="U175" s="148">
        <v>12459666</v>
      </c>
      <c r="V175" s="148">
        <v>12615580</v>
      </c>
      <c r="W175" s="148">
        <v>12796358</v>
      </c>
      <c r="X175" s="148" t="s">
        <v>496</v>
      </c>
      <c r="Y175" s="148" t="s">
        <v>496</v>
      </c>
    </row>
    <row r="176" spans="1:25" x14ac:dyDescent="0.2">
      <c r="A176" s="148" t="s">
        <v>227</v>
      </c>
      <c r="B176" s="148">
        <v>10175585</v>
      </c>
      <c r="C176" s="148">
        <v>10297259</v>
      </c>
      <c r="D176" s="148">
        <v>10404030</v>
      </c>
      <c r="E176" s="148">
        <v>10498089</v>
      </c>
      <c r="F176" s="148">
        <v>10597933</v>
      </c>
      <c r="G176" s="148">
        <v>10706660</v>
      </c>
      <c r="H176" s="148">
        <v>10863089</v>
      </c>
      <c r="I176" s="148">
        <v>11002841</v>
      </c>
      <c r="J176" s="148">
        <v>11131369</v>
      </c>
      <c r="K176" s="148">
        <v>11248905</v>
      </c>
      <c r="L176" s="148">
        <v>11381970</v>
      </c>
      <c r="M176" s="148">
        <v>11539673</v>
      </c>
      <c r="N176" s="148">
        <v>11544432</v>
      </c>
      <c r="O176" s="148">
        <v>11641718</v>
      </c>
      <c r="P176" s="148">
        <v>11812583</v>
      </c>
      <c r="Q176" s="148">
        <v>12017718</v>
      </c>
      <c r="R176" s="148">
        <v>12232899</v>
      </c>
      <c r="S176" s="148">
        <v>12451093</v>
      </c>
      <c r="T176" s="148">
        <v>12641164</v>
      </c>
      <c r="U176" s="148">
        <v>12822108</v>
      </c>
      <c r="V176" s="148">
        <v>12982686</v>
      </c>
      <c r="W176" s="148">
        <v>13170434</v>
      </c>
      <c r="X176" s="148" t="s">
        <v>496</v>
      </c>
      <c r="Y176" s="148" t="s">
        <v>496</v>
      </c>
    </row>
    <row r="177" spans="1:25" x14ac:dyDescent="0.2">
      <c r="A177" s="148" t="s">
        <v>228</v>
      </c>
      <c r="B177" s="148">
        <v>122496</v>
      </c>
      <c r="C177" s="148">
        <v>124179</v>
      </c>
      <c r="D177" s="148">
        <v>125191</v>
      </c>
      <c r="E177" s="148">
        <v>125991</v>
      </c>
      <c r="F177" s="148">
        <v>126795</v>
      </c>
      <c r="G177" s="148">
        <v>128022</v>
      </c>
      <c r="H177" s="148">
        <v>129845</v>
      </c>
      <c r="I177" s="148">
        <v>131374</v>
      </c>
      <c r="J177" s="148">
        <v>132896</v>
      </c>
      <c r="K177" s="148">
        <v>134350</v>
      </c>
      <c r="L177" s="148">
        <v>136015</v>
      </c>
      <c r="M177" s="148">
        <v>137726</v>
      </c>
      <c r="N177" s="148">
        <v>137752</v>
      </c>
      <c r="O177" s="148">
        <v>139392</v>
      </c>
      <c r="P177" s="148">
        <v>141918</v>
      </c>
      <c r="Q177" s="148">
        <v>144898</v>
      </c>
      <c r="R177" s="148">
        <v>148104</v>
      </c>
      <c r="S177" s="148">
        <v>150877</v>
      </c>
      <c r="T177" s="148">
        <v>153358</v>
      </c>
      <c r="U177" s="148">
        <v>155776</v>
      </c>
      <c r="V177" s="148">
        <v>157501</v>
      </c>
      <c r="W177" s="148">
        <v>159301</v>
      </c>
      <c r="X177" s="22">
        <f t="shared" ref="X177:Y177" si="26">SUM(X160,X163,X164,X166,X171)</f>
        <v>160666</v>
      </c>
      <c r="Y177" s="22">
        <f t="shared" si="26"/>
        <v>161393</v>
      </c>
    </row>
    <row r="178" spans="1:25" x14ac:dyDescent="0.2">
      <c r="A178" s="148" t="s">
        <v>229</v>
      </c>
      <c r="B178" s="148">
        <v>61053</v>
      </c>
      <c r="C178" s="148">
        <v>61463</v>
      </c>
      <c r="D178" s="148">
        <v>61756</v>
      </c>
      <c r="E178" s="148">
        <v>62019</v>
      </c>
      <c r="F178" s="148">
        <v>62336</v>
      </c>
      <c r="G178" s="148">
        <v>62976</v>
      </c>
      <c r="H178" s="148">
        <v>63810</v>
      </c>
      <c r="I178" s="148">
        <v>64631</v>
      </c>
      <c r="J178" s="148">
        <v>65312</v>
      </c>
      <c r="K178" s="148">
        <v>66037</v>
      </c>
      <c r="L178" s="148">
        <v>66775</v>
      </c>
      <c r="M178" s="148">
        <v>67262</v>
      </c>
      <c r="N178" s="148">
        <v>67086</v>
      </c>
      <c r="O178" s="148">
        <v>67210</v>
      </c>
      <c r="P178" s="148">
        <v>67846</v>
      </c>
      <c r="Q178" s="148">
        <v>69004</v>
      </c>
      <c r="R178" s="148">
        <v>70167</v>
      </c>
      <c r="S178" s="148">
        <v>71682</v>
      </c>
      <c r="T178" s="148">
        <v>73011</v>
      </c>
      <c r="U178" s="148">
        <v>74082</v>
      </c>
      <c r="V178" s="148">
        <v>75116</v>
      </c>
      <c r="W178" s="148">
        <v>75842</v>
      </c>
      <c r="X178" s="22">
        <f t="shared" ref="X178:Y178" si="27">SUM(X165,X168,X169)</f>
        <v>76647</v>
      </c>
      <c r="Y178" s="22">
        <f t="shared" si="27"/>
        <v>77052</v>
      </c>
    </row>
    <row r="179" spans="1:25" x14ac:dyDescent="0.2">
      <c r="A179" s="148" t="s">
        <v>230</v>
      </c>
      <c r="B179" s="148">
        <v>84744</v>
      </c>
      <c r="C179" s="148">
        <v>86297</v>
      </c>
      <c r="D179" s="148">
        <v>87648</v>
      </c>
      <c r="E179" s="148">
        <v>88968</v>
      </c>
      <c r="F179" s="148">
        <v>90574</v>
      </c>
      <c r="G179" s="148">
        <v>91600</v>
      </c>
      <c r="H179" s="148">
        <v>93162</v>
      </c>
      <c r="I179" s="148">
        <v>94806</v>
      </c>
      <c r="J179" s="148">
        <v>95939</v>
      </c>
      <c r="K179" s="148">
        <v>96411</v>
      </c>
      <c r="L179" s="148">
        <v>97409</v>
      </c>
      <c r="M179" s="148">
        <v>97979</v>
      </c>
      <c r="N179" s="148">
        <v>96917</v>
      </c>
      <c r="O179" s="148">
        <v>96853</v>
      </c>
      <c r="P179" s="148">
        <v>97740</v>
      </c>
      <c r="Q179" s="148">
        <v>99549</v>
      </c>
      <c r="R179" s="148">
        <v>100991</v>
      </c>
      <c r="S179" s="148">
        <v>102581</v>
      </c>
      <c r="T179" s="148">
        <v>103886</v>
      </c>
      <c r="U179" s="148">
        <v>105104</v>
      </c>
      <c r="V179" s="148">
        <v>105676</v>
      </c>
      <c r="W179" s="148">
        <v>107191</v>
      </c>
      <c r="X179" s="22">
        <f t="shared" ref="X179:Y179" si="28">SUM(X159,X161,X162,X167)</f>
        <v>107751</v>
      </c>
      <c r="Y179" s="22">
        <f t="shared" si="28"/>
        <v>107927</v>
      </c>
    </row>
    <row r="180" spans="1:25" x14ac:dyDescent="0.2">
      <c r="A180" s="148" t="s">
        <v>231</v>
      </c>
      <c r="B180" s="148">
        <v>45523</v>
      </c>
      <c r="C180" s="148">
        <v>46238</v>
      </c>
      <c r="D180" s="148">
        <v>46882</v>
      </c>
      <c r="E180" s="148">
        <v>47308</v>
      </c>
      <c r="F180" s="148">
        <v>47771</v>
      </c>
      <c r="G180" s="148">
        <v>48444</v>
      </c>
      <c r="H180" s="148">
        <v>49334</v>
      </c>
      <c r="I180" s="148">
        <v>49864</v>
      </c>
      <c r="J180" s="148">
        <v>50308</v>
      </c>
      <c r="K180" s="148">
        <v>50676</v>
      </c>
      <c r="L180" s="148">
        <v>51168</v>
      </c>
      <c r="M180" s="148">
        <v>51736</v>
      </c>
      <c r="N180" s="148">
        <v>51461</v>
      </c>
      <c r="O180" s="148">
        <v>51854</v>
      </c>
      <c r="P180" s="148">
        <v>52735</v>
      </c>
      <c r="Q180" s="148">
        <v>53745</v>
      </c>
      <c r="R180" s="148">
        <v>55148</v>
      </c>
      <c r="S180" s="148">
        <v>56308</v>
      </c>
      <c r="T180" s="148">
        <v>57600</v>
      </c>
      <c r="U180" s="148">
        <v>59047</v>
      </c>
      <c r="V180" s="148">
        <v>60107</v>
      </c>
      <c r="W180" s="148">
        <v>61493</v>
      </c>
      <c r="X180" s="22">
        <f t="shared" ref="X180:Y180" si="29">SUM(X158,X164)</f>
        <v>62740</v>
      </c>
      <c r="Y180" s="22">
        <f t="shared" si="29"/>
        <v>63746</v>
      </c>
    </row>
    <row r="184" spans="1:25" x14ac:dyDescent="0.2">
      <c r="A184" s="148" t="s">
        <v>493</v>
      </c>
    </row>
    <row r="185" spans="1:25" ht="15" x14ac:dyDescent="0.25">
      <c r="B185" s="148">
        <v>2000</v>
      </c>
      <c r="C185" s="148">
        <v>2001</v>
      </c>
      <c r="D185" s="148">
        <v>2002</v>
      </c>
      <c r="E185" s="148">
        <v>2003</v>
      </c>
      <c r="F185" s="148">
        <v>2004</v>
      </c>
      <c r="G185" s="148">
        <v>2005</v>
      </c>
      <c r="H185" s="148">
        <v>2006</v>
      </c>
      <c r="I185" s="148">
        <v>2007</v>
      </c>
      <c r="J185" s="148">
        <v>2008</v>
      </c>
      <c r="K185" s="148">
        <v>2009</v>
      </c>
      <c r="L185" s="148">
        <v>2010</v>
      </c>
      <c r="M185" s="148">
        <v>2011</v>
      </c>
      <c r="N185" s="148">
        <v>2012</v>
      </c>
      <c r="O185" s="148">
        <v>2013</v>
      </c>
      <c r="P185" s="148">
        <v>2014</v>
      </c>
      <c r="Q185" s="148">
        <v>2015</v>
      </c>
      <c r="R185" s="148">
        <v>2016</v>
      </c>
      <c r="S185" s="148">
        <v>2017</v>
      </c>
      <c r="T185" s="148">
        <v>2018</v>
      </c>
      <c r="U185" s="148">
        <v>2019</v>
      </c>
      <c r="V185" s="148">
        <v>2020</v>
      </c>
      <c r="W185" s="148">
        <v>2021</v>
      </c>
      <c r="X185" s="148">
        <v>2022</v>
      </c>
      <c r="Y185" s="193">
        <v>2023</v>
      </c>
    </row>
    <row r="186" spans="1:25" x14ac:dyDescent="0.2">
      <c r="A186" s="148" t="s">
        <v>115</v>
      </c>
      <c r="B186" s="148">
        <v>16471</v>
      </c>
      <c r="C186" s="148">
        <v>16647</v>
      </c>
      <c r="D186" s="148">
        <v>16777</v>
      </c>
      <c r="E186" s="148">
        <v>16930</v>
      </c>
      <c r="F186" s="148">
        <v>17112</v>
      </c>
      <c r="G186" s="148">
        <v>17355</v>
      </c>
      <c r="H186" s="148">
        <v>17579</v>
      </c>
      <c r="I186" s="148">
        <v>17946</v>
      </c>
      <c r="J186" s="148">
        <v>18433</v>
      </c>
      <c r="K186" s="148">
        <v>18955</v>
      </c>
      <c r="L186" s="148">
        <v>19557</v>
      </c>
      <c r="M186" s="148">
        <v>20193</v>
      </c>
      <c r="N186" s="148">
        <v>21313</v>
      </c>
      <c r="O186" s="148">
        <v>22175</v>
      </c>
      <c r="P186" s="148">
        <v>22983</v>
      </c>
      <c r="Q186" s="148">
        <v>23545</v>
      </c>
      <c r="R186" s="148">
        <v>23984</v>
      </c>
      <c r="S186" s="148">
        <v>24454</v>
      </c>
      <c r="T186" s="148">
        <v>24861</v>
      </c>
      <c r="U186" s="148">
        <v>25163</v>
      </c>
      <c r="V186" s="148">
        <v>25648</v>
      </c>
      <c r="W186" s="148">
        <v>26142</v>
      </c>
      <c r="X186" s="148">
        <v>26749</v>
      </c>
      <c r="Y186" s="148">
        <v>27130</v>
      </c>
    </row>
    <row r="187" spans="1:25" x14ac:dyDescent="0.2">
      <c r="A187" s="148" t="s">
        <v>116</v>
      </c>
      <c r="B187" s="148">
        <v>26205</v>
      </c>
      <c r="C187" s="148">
        <v>26041</v>
      </c>
      <c r="D187" s="148">
        <v>26061</v>
      </c>
      <c r="E187" s="148">
        <v>26096</v>
      </c>
      <c r="F187" s="148">
        <v>26143</v>
      </c>
      <c r="G187" s="148">
        <v>26302</v>
      </c>
      <c r="H187" s="148">
        <v>26369</v>
      </c>
      <c r="I187" s="148">
        <v>26711</v>
      </c>
      <c r="J187" s="148">
        <v>27053</v>
      </c>
      <c r="K187" s="148">
        <v>27532</v>
      </c>
      <c r="L187" s="148">
        <v>28075</v>
      </c>
      <c r="M187" s="148">
        <v>28659</v>
      </c>
      <c r="N187" s="148">
        <v>29767</v>
      </c>
      <c r="O187" s="148">
        <v>30624</v>
      </c>
      <c r="P187" s="148">
        <v>31482</v>
      </c>
      <c r="Q187" s="148">
        <v>31879</v>
      </c>
      <c r="R187" s="148">
        <v>32356</v>
      </c>
      <c r="S187" s="148">
        <v>32687</v>
      </c>
      <c r="T187" s="148">
        <v>33186</v>
      </c>
      <c r="U187" s="148">
        <v>33693</v>
      </c>
      <c r="V187" s="148">
        <v>34114</v>
      </c>
      <c r="W187" s="148">
        <v>34511</v>
      </c>
      <c r="X187" s="148">
        <v>35086</v>
      </c>
      <c r="Y187" s="148">
        <v>35462</v>
      </c>
    </row>
    <row r="188" spans="1:25" x14ac:dyDescent="0.2">
      <c r="A188" s="148" t="s">
        <v>117</v>
      </c>
      <c r="B188" s="148">
        <v>12290</v>
      </c>
      <c r="C188" s="148">
        <v>12445</v>
      </c>
      <c r="D188" s="148">
        <v>12526</v>
      </c>
      <c r="E188" s="148">
        <v>12619</v>
      </c>
      <c r="F188" s="148">
        <v>12733</v>
      </c>
      <c r="G188" s="148">
        <v>12821</v>
      </c>
      <c r="H188" s="148">
        <v>12821</v>
      </c>
      <c r="I188" s="148">
        <v>13016</v>
      </c>
      <c r="J188" s="148">
        <v>13291</v>
      </c>
      <c r="K188" s="148">
        <v>13554</v>
      </c>
      <c r="L188" s="148">
        <v>13791</v>
      </c>
      <c r="M188" s="148">
        <v>14062</v>
      </c>
      <c r="N188" s="148">
        <v>14485</v>
      </c>
      <c r="O188" s="148">
        <v>14929</v>
      </c>
      <c r="P188" s="148">
        <v>15195</v>
      </c>
      <c r="Q188" s="148">
        <v>15410</v>
      </c>
      <c r="R188" s="148">
        <v>15498</v>
      </c>
      <c r="S188" s="148">
        <v>15580</v>
      </c>
      <c r="T188" s="148">
        <v>15675</v>
      </c>
      <c r="U188" s="148">
        <v>15905</v>
      </c>
      <c r="V188" s="148">
        <v>15982</v>
      </c>
      <c r="W188" s="148">
        <v>16087</v>
      </c>
      <c r="X188" s="148">
        <v>16231</v>
      </c>
      <c r="Y188" s="148">
        <v>16370</v>
      </c>
    </row>
    <row r="189" spans="1:25" x14ac:dyDescent="0.2">
      <c r="A189" s="148" t="s">
        <v>118</v>
      </c>
      <c r="B189" s="148">
        <v>19616</v>
      </c>
      <c r="C189" s="148">
        <v>19682</v>
      </c>
      <c r="D189" s="148">
        <v>19809</v>
      </c>
      <c r="E189" s="148">
        <v>20035</v>
      </c>
      <c r="F189" s="148">
        <v>20213</v>
      </c>
      <c r="G189" s="148">
        <v>20324</v>
      </c>
      <c r="H189" s="148">
        <v>20395</v>
      </c>
      <c r="I189" s="148">
        <v>20662</v>
      </c>
      <c r="J189" s="148">
        <v>21121</v>
      </c>
      <c r="K189" s="148">
        <v>21537</v>
      </c>
      <c r="L189" s="148">
        <v>22141</v>
      </c>
      <c r="M189" s="148">
        <v>22723</v>
      </c>
      <c r="N189" s="148">
        <v>23693</v>
      </c>
      <c r="O189" s="148">
        <v>24538</v>
      </c>
      <c r="P189" s="148">
        <v>25222</v>
      </c>
      <c r="Q189" s="148">
        <v>25537</v>
      </c>
      <c r="R189" s="148">
        <v>26141</v>
      </c>
      <c r="S189" s="148">
        <v>26471</v>
      </c>
      <c r="T189" s="148">
        <v>26885</v>
      </c>
      <c r="U189" s="148">
        <v>27365</v>
      </c>
      <c r="V189" s="148">
        <v>27754</v>
      </c>
      <c r="W189" s="148">
        <v>28055</v>
      </c>
      <c r="X189" s="148">
        <v>28578</v>
      </c>
      <c r="Y189" s="148">
        <v>29095</v>
      </c>
    </row>
    <row r="190" spans="1:25" x14ac:dyDescent="0.2">
      <c r="A190" s="148" t="s">
        <v>119</v>
      </c>
      <c r="B190" s="148">
        <v>19209</v>
      </c>
      <c r="C190" s="148">
        <v>19347</v>
      </c>
      <c r="D190" s="148">
        <v>19580</v>
      </c>
      <c r="E190" s="148">
        <v>19705</v>
      </c>
      <c r="F190" s="148">
        <v>19929</v>
      </c>
      <c r="G190" s="148">
        <v>20205</v>
      </c>
      <c r="H190" s="148">
        <v>20298</v>
      </c>
      <c r="I190" s="148">
        <v>20679</v>
      </c>
      <c r="J190" s="148">
        <v>21003</v>
      </c>
      <c r="K190" s="148">
        <v>21547</v>
      </c>
      <c r="L190" s="148">
        <v>21931</v>
      </c>
      <c r="M190" s="148">
        <v>22711</v>
      </c>
      <c r="N190" s="148">
        <v>23683</v>
      </c>
      <c r="O190" s="148">
        <v>24522</v>
      </c>
      <c r="P190" s="148">
        <v>25178</v>
      </c>
      <c r="Q190" s="148">
        <v>25575</v>
      </c>
      <c r="R190" s="148">
        <v>26066</v>
      </c>
      <c r="S190" s="148">
        <v>26470</v>
      </c>
      <c r="T190" s="148">
        <v>26871</v>
      </c>
      <c r="U190" s="148">
        <v>27264</v>
      </c>
      <c r="V190" s="148">
        <v>27455</v>
      </c>
      <c r="W190" s="148">
        <v>27584</v>
      </c>
      <c r="X190" s="148">
        <v>28031</v>
      </c>
      <c r="Y190" s="148">
        <v>28338</v>
      </c>
    </row>
    <row r="191" spans="1:25" x14ac:dyDescent="0.2">
      <c r="A191" s="148" t="s">
        <v>120</v>
      </c>
      <c r="B191" s="148">
        <v>14498</v>
      </c>
      <c r="C191" s="148">
        <v>14706</v>
      </c>
      <c r="D191" s="148">
        <v>14883</v>
      </c>
      <c r="E191" s="148">
        <v>14959</v>
      </c>
      <c r="F191" s="148">
        <v>15030</v>
      </c>
      <c r="G191" s="148">
        <v>15142</v>
      </c>
      <c r="H191" s="148">
        <v>15241</v>
      </c>
      <c r="I191" s="148">
        <v>15323</v>
      </c>
      <c r="J191" s="148">
        <v>15635</v>
      </c>
      <c r="K191" s="148">
        <v>15886</v>
      </c>
      <c r="L191" s="148">
        <v>16107</v>
      </c>
      <c r="M191" s="148">
        <v>16439</v>
      </c>
      <c r="N191" s="148">
        <v>17145</v>
      </c>
      <c r="O191" s="148">
        <v>17442</v>
      </c>
      <c r="P191" s="148">
        <v>17734</v>
      </c>
      <c r="Q191" s="148">
        <v>17901</v>
      </c>
      <c r="R191" s="148">
        <v>18146</v>
      </c>
      <c r="S191" s="148">
        <v>18203</v>
      </c>
      <c r="T191" s="148">
        <v>18338</v>
      </c>
      <c r="U191" s="148">
        <v>18432</v>
      </c>
      <c r="V191" s="148">
        <v>18478</v>
      </c>
      <c r="W191" s="148">
        <v>18475</v>
      </c>
      <c r="X191" s="148">
        <v>18456</v>
      </c>
      <c r="Y191" s="148">
        <v>18542</v>
      </c>
    </row>
    <row r="192" spans="1:25" x14ac:dyDescent="0.2">
      <c r="A192" s="148" t="s">
        <v>121</v>
      </c>
      <c r="B192" s="148">
        <v>21328</v>
      </c>
      <c r="C192" s="148">
        <v>21610</v>
      </c>
      <c r="D192" s="148">
        <v>21919</v>
      </c>
      <c r="E192" s="148">
        <v>22203</v>
      </c>
      <c r="F192" s="148">
        <v>22645</v>
      </c>
      <c r="G192" s="148">
        <v>23020</v>
      </c>
      <c r="H192" s="148">
        <v>23215</v>
      </c>
      <c r="I192" s="148">
        <v>23711</v>
      </c>
      <c r="J192" s="148">
        <v>24390</v>
      </c>
      <c r="K192" s="148">
        <v>25208</v>
      </c>
      <c r="L192" s="148">
        <v>25961</v>
      </c>
      <c r="M192" s="148">
        <v>26848</v>
      </c>
      <c r="N192" s="148">
        <v>28174</v>
      </c>
      <c r="O192" s="148">
        <v>29254</v>
      </c>
      <c r="P192" s="148">
        <v>30118</v>
      </c>
      <c r="Q192" s="148">
        <v>30858</v>
      </c>
      <c r="R192" s="148">
        <v>31438</v>
      </c>
      <c r="S192" s="148">
        <v>31912</v>
      </c>
      <c r="T192" s="148">
        <v>32378</v>
      </c>
      <c r="U192" s="148">
        <v>32856</v>
      </c>
      <c r="V192" s="148">
        <v>33245</v>
      </c>
      <c r="W192" s="148">
        <v>33835</v>
      </c>
      <c r="X192" s="148">
        <v>34383</v>
      </c>
      <c r="Y192" s="148">
        <v>34884</v>
      </c>
    </row>
    <row r="193" spans="1:25" x14ac:dyDescent="0.2">
      <c r="A193" s="148" t="s">
        <v>122</v>
      </c>
      <c r="B193" s="148">
        <v>18641</v>
      </c>
      <c r="C193" s="148">
        <v>18825</v>
      </c>
      <c r="D193" s="148">
        <v>19081</v>
      </c>
      <c r="E193" s="148">
        <v>19181</v>
      </c>
      <c r="F193" s="148">
        <v>19464</v>
      </c>
      <c r="G193" s="148">
        <v>19613</v>
      </c>
      <c r="H193" s="148">
        <v>19847</v>
      </c>
      <c r="I193" s="148">
        <v>20015</v>
      </c>
      <c r="J193" s="148">
        <v>20348</v>
      </c>
      <c r="K193" s="148">
        <v>20791</v>
      </c>
      <c r="L193" s="148">
        <v>21277</v>
      </c>
      <c r="M193" s="148">
        <v>21893</v>
      </c>
      <c r="N193" s="148">
        <v>22937</v>
      </c>
      <c r="O193" s="148">
        <v>23577</v>
      </c>
      <c r="P193" s="148">
        <v>24056</v>
      </c>
      <c r="Q193" s="148">
        <v>24516</v>
      </c>
      <c r="R193" s="148">
        <v>24884</v>
      </c>
      <c r="S193" s="148">
        <v>25006</v>
      </c>
      <c r="T193" s="148">
        <v>25357</v>
      </c>
      <c r="U193" s="148">
        <v>25638</v>
      </c>
      <c r="V193" s="148">
        <v>25806</v>
      </c>
      <c r="W193" s="148">
        <v>26095</v>
      </c>
      <c r="X193" s="148">
        <v>26488</v>
      </c>
      <c r="Y193" s="148">
        <v>26865</v>
      </c>
    </row>
    <row r="194" spans="1:25" x14ac:dyDescent="0.2">
      <c r="A194" s="148" t="s">
        <v>123</v>
      </c>
      <c r="B194" s="148">
        <v>18323</v>
      </c>
      <c r="C194" s="148">
        <v>18439</v>
      </c>
      <c r="D194" s="148">
        <v>18701</v>
      </c>
      <c r="E194" s="148">
        <v>19091</v>
      </c>
      <c r="F194" s="148">
        <v>19350</v>
      </c>
      <c r="G194" s="148">
        <v>19630</v>
      </c>
      <c r="H194" s="148">
        <v>19923</v>
      </c>
      <c r="I194" s="148">
        <v>20290</v>
      </c>
      <c r="J194" s="148">
        <v>20765</v>
      </c>
      <c r="K194" s="148">
        <v>21433</v>
      </c>
      <c r="L194" s="148">
        <v>22192</v>
      </c>
      <c r="M194" s="148">
        <v>22873</v>
      </c>
      <c r="N194" s="148">
        <v>24204</v>
      </c>
      <c r="O194" s="148">
        <v>25177</v>
      </c>
      <c r="P194" s="148">
        <v>26080</v>
      </c>
      <c r="Q194" s="148">
        <v>26830</v>
      </c>
      <c r="R194" s="148">
        <v>27450</v>
      </c>
      <c r="S194" s="148">
        <v>27834</v>
      </c>
      <c r="T194" s="148">
        <v>28177</v>
      </c>
      <c r="U194" s="148">
        <v>28562</v>
      </c>
      <c r="V194" s="148">
        <v>28744</v>
      </c>
      <c r="W194" s="148">
        <v>29111</v>
      </c>
      <c r="X194" s="148">
        <v>29535</v>
      </c>
      <c r="Y194" s="148">
        <v>29851</v>
      </c>
    </row>
    <row r="195" spans="1:25" x14ac:dyDescent="0.2">
      <c r="A195" s="148" t="s">
        <v>124</v>
      </c>
      <c r="B195" s="148">
        <v>27705</v>
      </c>
      <c r="C195" s="148">
        <v>27566</v>
      </c>
      <c r="D195" s="148">
        <v>27589</v>
      </c>
      <c r="E195" s="148">
        <v>27545</v>
      </c>
      <c r="F195" s="148">
        <v>27416</v>
      </c>
      <c r="G195" s="148">
        <v>27310</v>
      </c>
      <c r="H195" s="148">
        <v>27180</v>
      </c>
      <c r="I195" s="148">
        <v>27426</v>
      </c>
      <c r="J195" s="148">
        <v>27668</v>
      </c>
      <c r="K195" s="148">
        <v>27775</v>
      </c>
      <c r="L195" s="148">
        <v>28148</v>
      </c>
      <c r="M195" s="148">
        <v>28593</v>
      </c>
      <c r="N195" s="148">
        <v>29642</v>
      </c>
      <c r="O195" s="148">
        <v>30420</v>
      </c>
      <c r="P195" s="148">
        <v>31163</v>
      </c>
      <c r="Q195" s="148">
        <v>31664</v>
      </c>
      <c r="R195" s="148">
        <v>32207</v>
      </c>
      <c r="S195" s="148">
        <v>32527</v>
      </c>
      <c r="T195" s="148">
        <v>32640</v>
      </c>
      <c r="U195" s="148">
        <v>33114</v>
      </c>
      <c r="V195" s="148">
        <v>33188</v>
      </c>
      <c r="W195" s="148">
        <v>33408</v>
      </c>
      <c r="X195" s="148">
        <v>33669</v>
      </c>
      <c r="Y195" s="148">
        <v>33686</v>
      </c>
    </row>
    <row r="196" spans="1:25" x14ac:dyDescent="0.2">
      <c r="A196" s="148" t="s">
        <v>125</v>
      </c>
      <c r="B196" s="148">
        <v>15938</v>
      </c>
      <c r="C196" s="148">
        <v>16274</v>
      </c>
      <c r="D196" s="148">
        <v>16610</v>
      </c>
      <c r="E196" s="148">
        <v>16880</v>
      </c>
      <c r="F196" s="148">
        <v>17180</v>
      </c>
      <c r="G196" s="148">
        <v>17529</v>
      </c>
      <c r="H196" s="148">
        <v>17954</v>
      </c>
      <c r="I196" s="148">
        <v>18422</v>
      </c>
      <c r="J196" s="148">
        <v>18995</v>
      </c>
      <c r="K196" s="148">
        <v>19592</v>
      </c>
      <c r="L196" s="148">
        <v>20083</v>
      </c>
      <c r="M196" s="148">
        <v>20682</v>
      </c>
      <c r="N196" s="148">
        <v>21618</v>
      </c>
      <c r="O196" s="148">
        <v>22313</v>
      </c>
      <c r="P196" s="148">
        <v>23051</v>
      </c>
      <c r="Q196" s="148">
        <v>23473</v>
      </c>
      <c r="R196" s="148">
        <v>23729</v>
      </c>
      <c r="S196" s="148">
        <v>24103</v>
      </c>
      <c r="T196" s="148">
        <v>24511</v>
      </c>
      <c r="U196" s="148">
        <v>24885</v>
      </c>
      <c r="V196" s="148">
        <v>25220</v>
      </c>
      <c r="W196" s="148">
        <v>25439</v>
      </c>
      <c r="X196" s="148">
        <v>25810</v>
      </c>
      <c r="Y196" s="148">
        <v>26108</v>
      </c>
    </row>
    <row r="197" spans="1:25" x14ac:dyDescent="0.2">
      <c r="A197" s="148" t="s">
        <v>126</v>
      </c>
      <c r="B197" s="148">
        <v>16833</v>
      </c>
      <c r="C197" s="148">
        <v>16925</v>
      </c>
      <c r="D197" s="148">
        <v>16876</v>
      </c>
      <c r="E197" s="148">
        <v>16941</v>
      </c>
      <c r="F197" s="148">
        <v>17077</v>
      </c>
      <c r="G197" s="148">
        <v>17282</v>
      </c>
      <c r="H197" s="148">
        <v>17292</v>
      </c>
      <c r="I197" s="148">
        <v>17563</v>
      </c>
      <c r="J197" s="148">
        <v>17948</v>
      </c>
      <c r="K197" s="148">
        <v>18359</v>
      </c>
      <c r="L197" s="148">
        <v>18775</v>
      </c>
      <c r="M197" s="148">
        <v>19255</v>
      </c>
      <c r="N197" s="148">
        <v>20105</v>
      </c>
      <c r="O197" s="148">
        <v>20571</v>
      </c>
      <c r="P197" s="148">
        <v>21115</v>
      </c>
      <c r="Q197" s="148">
        <v>21405</v>
      </c>
      <c r="R197" s="148">
        <v>21596</v>
      </c>
      <c r="S197" s="148">
        <v>21770</v>
      </c>
      <c r="T197" s="148">
        <v>21918</v>
      </c>
      <c r="U197" s="148">
        <v>22136</v>
      </c>
      <c r="V197" s="148">
        <v>22391</v>
      </c>
      <c r="W197" s="148">
        <v>22572</v>
      </c>
      <c r="X197" s="148">
        <v>23029</v>
      </c>
      <c r="Y197" s="148">
        <v>23441</v>
      </c>
    </row>
    <row r="198" spans="1:25" x14ac:dyDescent="0.2">
      <c r="A198" s="148" t="s">
        <v>138</v>
      </c>
      <c r="B198" s="148">
        <v>227057</v>
      </c>
      <c r="C198" s="148">
        <v>228507</v>
      </c>
      <c r="D198" s="148">
        <v>230412</v>
      </c>
      <c r="E198" s="148">
        <v>232185</v>
      </c>
      <c r="F198" s="148">
        <v>234292</v>
      </c>
      <c r="G198" s="148">
        <v>236533</v>
      </c>
      <c r="H198" s="148">
        <v>238114</v>
      </c>
      <c r="I198" s="148">
        <v>241764</v>
      </c>
      <c r="J198" s="148">
        <v>246650</v>
      </c>
      <c r="K198" s="148">
        <v>252169</v>
      </c>
      <c r="L198" s="148">
        <v>258038</v>
      </c>
      <c r="M198" s="148">
        <v>264931</v>
      </c>
      <c r="N198" s="148">
        <v>276766</v>
      </c>
      <c r="O198" s="148">
        <v>285542</v>
      </c>
      <c r="P198" s="148">
        <v>293377</v>
      </c>
      <c r="Q198" s="148">
        <v>298593</v>
      </c>
      <c r="R198" s="148">
        <v>303495</v>
      </c>
      <c r="S198" s="148">
        <v>307017</v>
      </c>
      <c r="T198" s="148">
        <v>310797</v>
      </c>
      <c r="U198" s="148">
        <v>315013</v>
      </c>
      <c r="V198" s="148">
        <v>318025</v>
      </c>
      <c r="W198" s="148">
        <v>321314</v>
      </c>
      <c r="X198" s="148">
        <v>326045</v>
      </c>
      <c r="Y198" s="148">
        <v>329772</v>
      </c>
    </row>
    <row r="199" spans="1:25" x14ac:dyDescent="0.2">
      <c r="A199" s="148" t="s">
        <v>127</v>
      </c>
      <c r="B199" s="148">
        <v>31223</v>
      </c>
      <c r="C199" s="148">
        <v>31616</v>
      </c>
      <c r="D199" s="148">
        <v>31923</v>
      </c>
      <c r="E199" s="148">
        <v>32396</v>
      </c>
      <c r="F199" s="148">
        <v>32758</v>
      </c>
      <c r="G199" s="148">
        <v>33214</v>
      </c>
      <c r="H199" s="148">
        <v>33397</v>
      </c>
      <c r="I199" s="148">
        <v>33933</v>
      </c>
      <c r="J199" s="148">
        <v>34615</v>
      </c>
      <c r="K199" s="148">
        <v>35416</v>
      </c>
      <c r="L199" s="148">
        <v>36381</v>
      </c>
      <c r="M199" s="148">
        <v>37331</v>
      </c>
      <c r="N199" s="148">
        <v>39152</v>
      </c>
      <c r="O199" s="148">
        <v>40700</v>
      </c>
      <c r="P199" s="148">
        <v>42002</v>
      </c>
      <c r="Q199" s="148">
        <v>42713</v>
      </c>
      <c r="R199" s="148">
        <v>43485</v>
      </c>
      <c r="S199" s="148">
        <v>44156</v>
      </c>
      <c r="T199" s="148">
        <v>44758</v>
      </c>
      <c r="U199" s="148">
        <v>45546</v>
      </c>
      <c r="V199" s="148">
        <v>46069</v>
      </c>
      <c r="W199" s="148">
        <v>46334</v>
      </c>
      <c r="X199" s="148">
        <v>46978</v>
      </c>
      <c r="Y199" s="148">
        <v>47509</v>
      </c>
    </row>
    <row r="200" spans="1:25" x14ac:dyDescent="0.2">
      <c r="A200" s="148" t="s">
        <v>139</v>
      </c>
      <c r="B200" s="148">
        <v>258280</v>
      </c>
      <c r="C200" s="148">
        <v>260123</v>
      </c>
      <c r="D200" s="148">
        <v>262335</v>
      </c>
      <c r="E200" s="148">
        <v>264581</v>
      </c>
      <c r="F200" s="148">
        <v>267050</v>
      </c>
      <c r="G200" s="148">
        <v>269747</v>
      </c>
      <c r="H200" s="148">
        <v>271511</v>
      </c>
      <c r="I200" s="148">
        <v>275697</v>
      </c>
      <c r="J200" s="148">
        <v>281265</v>
      </c>
      <c r="K200" s="148">
        <v>287585</v>
      </c>
      <c r="L200" s="148">
        <v>294419</v>
      </c>
      <c r="M200" s="148">
        <v>302262</v>
      </c>
      <c r="N200" s="148">
        <v>315918</v>
      </c>
      <c r="O200" s="148">
        <v>326242</v>
      </c>
      <c r="P200" s="148">
        <v>335379</v>
      </c>
      <c r="Q200" s="148">
        <v>341306</v>
      </c>
      <c r="R200" s="148">
        <v>346980</v>
      </c>
      <c r="S200" s="148">
        <v>351173</v>
      </c>
      <c r="T200" s="148">
        <v>355555</v>
      </c>
      <c r="U200" s="148">
        <v>360559</v>
      </c>
      <c r="V200" s="148">
        <v>364094</v>
      </c>
      <c r="W200" s="148">
        <v>367648</v>
      </c>
      <c r="X200" s="148">
        <v>373023</v>
      </c>
      <c r="Y200" s="148">
        <v>377281</v>
      </c>
    </row>
    <row r="201" spans="1:25" x14ac:dyDescent="0.2">
      <c r="A201" s="148" t="s">
        <v>140</v>
      </c>
      <c r="B201" s="148">
        <v>1301244</v>
      </c>
      <c r="C201" s="148">
        <v>1310803</v>
      </c>
      <c r="D201" s="148">
        <v>1318010</v>
      </c>
      <c r="E201" s="148">
        <v>1326330</v>
      </c>
      <c r="F201" s="148">
        <v>1335938</v>
      </c>
      <c r="G201" s="148">
        <v>1347741</v>
      </c>
      <c r="H201" s="148">
        <v>1354483</v>
      </c>
      <c r="I201" s="148">
        <v>1372099</v>
      </c>
      <c r="J201" s="148">
        <v>1398377</v>
      </c>
      <c r="K201" s="148">
        <v>1428368</v>
      </c>
      <c r="L201" s="148">
        <v>1461706</v>
      </c>
      <c r="M201" s="148">
        <v>1495470</v>
      </c>
      <c r="N201" s="148">
        <v>1556150</v>
      </c>
      <c r="O201" s="148">
        <v>1602029</v>
      </c>
      <c r="P201" s="148">
        <v>1643778</v>
      </c>
      <c r="Q201" s="148">
        <v>1671921</v>
      </c>
      <c r="R201" s="148">
        <v>1699755</v>
      </c>
      <c r="S201" s="148">
        <v>1722835</v>
      </c>
      <c r="T201" s="148">
        <v>1745807</v>
      </c>
      <c r="U201" s="148">
        <v>1772925</v>
      </c>
      <c r="V201" s="148">
        <v>1791269</v>
      </c>
      <c r="W201" s="148">
        <v>1816576</v>
      </c>
      <c r="X201" s="148">
        <v>1846983</v>
      </c>
      <c r="Y201" s="148">
        <v>1874127</v>
      </c>
    </row>
    <row r="202" spans="1:25" x14ac:dyDescent="0.2">
      <c r="A202" s="148" t="s">
        <v>141</v>
      </c>
      <c r="B202" s="148">
        <v>7783483</v>
      </c>
      <c r="C202" s="148">
        <v>7835526</v>
      </c>
      <c r="D202" s="148">
        <v>7880854</v>
      </c>
      <c r="E202" s="148">
        <v>7929060</v>
      </c>
      <c r="F202" s="148">
        <v>7975860</v>
      </c>
      <c r="G202" s="148">
        <v>8028009</v>
      </c>
      <c r="H202" s="148">
        <v>8054480</v>
      </c>
      <c r="I202" s="148">
        <v>8125168</v>
      </c>
      <c r="J202" s="148">
        <v>8249981</v>
      </c>
      <c r="K202" s="148">
        <v>8400287</v>
      </c>
      <c r="L202" s="148">
        <v>8563615</v>
      </c>
      <c r="M202" s="148">
        <v>8729667</v>
      </c>
      <c r="N202" s="148">
        <v>9046937</v>
      </c>
      <c r="O202" s="148">
        <v>9284401</v>
      </c>
      <c r="P202" s="148">
        <v>9504466</v>
      </c>
      <c r="Q202" s="148">
        <v>9661335</v>
      </c>
      <c r="R202" s="148">
        <v>9816615</v>
      </c>
      <c r="S202" s="148">
        <v>9950621</v>
      </c>
      <c r="T202" s="148">
        <v>10082761</v>
      </c>
      <c r="U202" s="148">
        <v>10243221</v>
      </c>
      <c r="V202" s="148">
        <v>10332210</v>
      </c>
      <c r="W202" s="148">
        <v>10469044</v>
      </c>
      <c r="X202" s="148">
        <v>10629755</v>
      </c>
      <c r="Y202" s="148">
        <v>10783087</v>
      </c>
    </row>
    <row r="203" spans="1:25" x14ac:dyDescent="0.2">
      <c r="A203" s="148" t="s">
        <v>226</v>
      </c>
      <c r="B203" s="148">
        <v>9086549</v>
      </c>
      <c r="C203" s="148">
        <v>9148748</v>
      </c>
      <c r="D203" s="148">
        <v>9203008</v>
      </c>
      <c r="E203" s="148">
        <v>9260137</v>
      </c>
      <c r="F203" s="148">
        <v>9317456</v>
      </c>
      <c r="G203" s="148">
        <v>9380079</v>
      </c>
      <c r="H203" s="148">
        <v>9416198</v>
      </c>
      <c r="I203" s="148">
        <v>9501071</v>
      </c>
      <c r="J203" s="148">
        <v>9646143</v>
      </c>
      <c r="K203" s="148">
        <v>9818459</v>
      </c>
      <c r="L203" s="148">
        <v>10003092</v>
      </c>
      <c r="M203" s="148">
        <v>10192424</v>
      </c>
      <c r="N203" s="148">
        <v>10568127</v>
      </c>
      <c r="O203" s="148">
        <v>10852707</v>
      </c>
      <c r="P203" s="148">
        <v>11120905</v>
      </c>
      <c r="Q203" s="148">
        <v>11319343</v>
      </c>
      <c r="R203" s="148">
        <v>11516330</v>
      </c>
      <c r="S203" s="148">
        <v>11686347</v>
      </c>
      <c r="T203" s="148">
        <v>11857360</v>
      </c>
      <c r="U203" s="148">
        <v>12060237</v>
      </c>
      <c r="V203" s="148">
        <v>12188689</v>
      </c>
      <c r="W203" s="148">
        <v>12207806</v>
      </c>
      <c r="X203" s="148" t="s">
        <v>496</v>
      </c>
      <c r="Y203" s="148" t="s">
        <v>496</v>
      </c>
    </row>
    <row r="204" spans="1:25" x14ac:dyDescent="0.2">
      <c r="A204" s="148" t="s">
        <v>227</v>
      </c>
      <c r="B204" s="148">
        <v>9307797</v>
      </c>
      <c r="C204" s="148">
        <v>9372838</v>
      </c>
      <c r="D204" s="148">
        <v>9429837</v>
      </c>
      <c r="E204" s="148">
        <v>9489496</v>
      </c>
      <c r="F204" s="148">
        <v>9549626</v>
      </c>
      <c r="G204" s="148">
        <v>9614984</v>
      </c>
      <c r="H204" s="148">
        <v>9654248</v>
      </c>
      <c r="I204" s="148">
        <v>9742999</v>
      </c>
      <c r="J204" s="148">
        <v>9893643</v>
      </c>
      <c r="K204" s="148">
        <v>10071826</v>
      </c>
      <c r="L204" s="148">
        <v>10262727</v>
      </c>
      <c r="M204" s="148">
        <v>10458186</v>
      </c>
      <c r="N204" s="148">
        <v>10840946</v>
      </c>
      <c r="O204" s="148">
        <v>11131841</v>
      </c>
      <c r="P204" s="148">
        <v>11406821</v>
      </c>
      <c r="Q204" s="148">
        <v>11611167</v>
      </c>
      <c r="R204" s="148">
        <v>11814085</v>
      </c>
      <c r="S204" s="148">
        <v>11989322</v>
      </c>
      <c r="T204" s="148">
        <v>12165557</v>
      </c>
      <c r="U204" s="148">
        <v>12374961</v>
      </c>
      <c r="V204" s="148">
        <v>12508638</v>
      </c>
      <c r="W204" s="148">
        <v>12537031</v>
      </c>
      <c r="X204" s="148" t="s">
        <v>496</v>
      </c>
      <c r="Y204" s="148" t="s">
        <v>496</v>
      </c>
    </row>
    <row r="205" spans="1:25" x14ac:dyDescent="0.2">
      <c r="A205" s="148" t="s">
        <v>228</v>
      </c>
      <c r="B205" s="148">
        <v>97662</v>
      </c>
      <c r="C205" s="148">
        <v>98816</v>
      </c>
      <c r="D205" s="148">
        <v>99952</v>
      </c>
      <c r="E205" s="148">
        <v>101268</v>
      </c>
      <c r="F205" s="148">
        <v>102516</v>
      </c>
      <c r="G205" s="148">
        <v>103827</v>
      </c>
      <c r="H205" s="148">
        <v>104597</v>
      </c>
      <c r="I205" s="148">
        <v>106273</v>
      </c>
      <c r="J205" s="148">
        <v>108696</v>
      </c>
      <c r="K205" s="148">
        <v>111497</v>
      </c>
      <c r="L205" s="148">
        <v>114432</v>
      </c>
      <c r="M205" s="148">
        <v>117553</v>
      </c>
      <c r="N205" s="148">
        <v>123160</v>
      </c>
      <c r="O205" s="148">
        <v>127502</v>
      </c>
      <c r="P205" s="148">
        <v>131129</v>
      </c>
      <c r="Q205" s="148">
        <v>133712</v>
      </c>
      <c r="R205" s="148">
        <v>136017</v>
      </c>
      <c r="S205" s="148">
        <v>137685</v>
      </c>
      <c r="T205" s="148">
        <v>139326</v>
      </c>
      <c r="U205" s="148">
        <v>141301</v>
      </c>
      <c r="V205" s="148">
        <v>142518</v>
      </c>
      <c r="W205" s="148">
        <v>143842</v>
      </c>
      <c r="X205" s="22">
        <f t="shared" ref="X205:Y205" si="30">SUM(X188,X191,X192,X194,X199)</f>
        <v>145583</v>
      </c>
      <c r="Y205" s="22">
        <f t="shared" si="30"/>
        <v>147156</v>
      </c>
    </row>
    <row r="206" spans="1:25" x14ac:dyDescent="0.2">
      <c r="A206" s="148" t="s">
        <v>229</v>
      </c>
      <c r="B206" s="148">
        <v>51412</v>
      </c>
      <c r="C206" s="148">
        <v>52024</v>
      </c>
      <c r="D206" s="148">
        <v>52567</v>
      </c>
      <c r="E206" s="148">
        <v>53002</v>
      </c>
      <c r="F206" s="148">
        <v>53721</v>
      </c>
      <c r="G206" s="148">
        <v>54424</v>
      </c>
      <c r="H206" s="148">
        <v>55093</v>
      </c>
      <c r="I206" s="148">
        <v>56000</v>
      </c>
      <c r="J206" s="148">
        <v>57291</v>
      </c>
      <c r="K206" s="148">
        <v>58742</v>
      </c>
      <c r="L206" s="148">
        <v>60135</v>
      </c>
      <c r="M206" s="148">
        <v>61830</v>
      </c>
      <c r="N206" s="148">
        <v>64660</v>
      </c>
      <c r="O206" s="148">
        <v>66461</v>
      </c>
      <c r="P206" s="148">
        <v>68222</v>
      </c>
      <c r="Q206" s="148">
        <v>69394</v>
      </c>
      <c r="R206" s="148">
        <v>70209</v>
      </c>
      <c r="S206" s="148">
        <v>70879</v>
      </c>
      <c r="T206" s="148">
        <v>71786</v>
      </c>
      <c r="U206" s="148">
        <v>72659</v>
      </c>
      <c r="V206" s="148">
        <v>73417</v>
      </c>
      <c r="W206" s="148">
        <v>74106</v>
      </c>
      <c r="X206" s="22">
        <f t="shared" ref="X206:Y206" si="31">SUM(X193,X196,X197)</f>
        <v>75327</v>
      </c>
      <c r="Y206" s="22">
        <f t="shared" si="31"/>
        <v>76414</v>
      </c>
    </row>
    <row r="207" spans="1:25" x14ac:dyDescent="0.2">
      <c r="A207" s="148" t="s">
        <v>230</v>
      </c>
      <c r="B207" s="148">
        <v>92735</v>
      </c>
      <c r="C207" s="148">
        <v>92636</v>
      </c>
      <c r="D207" s="148">
        <v>93039</v>
      </c>
      <c r="E207" s="148">
        <v>93381</v>
      </c>
      <c r="F207" s="148">
        <v>93701</v>
      </c>
      <c r="G207" s="148">
        <v>94141</v>
      </c>
      <c r="H207" s="148">
        <v>94242</v>
      </c>
      <c r="I207" s="148">
        <v>95478</v>
      </c>
      <c r="J207" s="148">
        <v>96845</v>
      </c>
      <c r="K207" s="148">
        <v>98391</v>
      </c>
      <c r="L207" s="148">
        <v>100295</v>
      </c>
      <c r="M207" s="148">
        <v>102686</v>
      </c>
      <c r="N207" s="148">
        <v>106785</v>
      </c>
      <c r="O207" s="148">
        <v>110104</v>
      </c>
      <c r="P207" s="148">
        <v>113045</v>
      </c>
      <c r="Q207" s="148">
        <v>114655</v>
      </c>
      <c r="R207" s="148">
        <v>116770</v>
      </c>
      <c r="S207" s="148">
        <v>118155</v>
      </c>
      <c r="T207" s="148">
        <v>119582</v>
      </c>
      <c r="U207" s="148">
        <v>121436</v>
      </c>
      <c r="V207" s="148">
        <v>122511</v>
      </c>
      <c r="W207" s="148">
        <v>123558</v>
      </c>
      <c r="X207" s="22">
        <f t="shared" ref="X207:Y207" si="32">SUM(X187,X189,X190,X195)</f>
        <v>125364</v>
      </c>
      <c r="Y207" s="22">
        <f t="shared" si="32"/>
        <v>126581</v>
      </c>
    </row>
    <row r="208" spans="1:25" x14ac:dyDescent="0.2">
      <c r="A208" s="148" t="s">
        <v>231</v>
      </c>
      <c r="B208" s="148">
        <v>37799</v>
      </c>
      <c r="C208" s="148">
        <v>38257</v>
      </c>
      <c r="D208" s="148">
        <v>38696</v>
      </c>
      <c r="E208" s="148">
        <v>39133</v>
      </c>
      <c r="F208" s="148">
        <v>39757</v>
      </c>
      <c r="G208" s="148">
        <v>40375</v>
      </c>
      <c r="H208" s="148">
        <v>40794</v>
      </c>
      <c r="I208" s="148">
        <v>41657</v>
      </c>
      <c r="J208" s="148">
        <v>42823</v>
      </c>
      <c r="K208" s="148">
        <v>44163</v>
      </c>
      <c r="L208" s="148">
        <v>45518</v>
      </c>
      <c r="M208" s="148">
        <v>47041</v>
      </c>
      <c r="N208" s="148">
        <v>49487</v>
      </c>
      <c r="O208" s="148">
        <v>51429</v>
      </c>
      <c r="P208" s="148">
        <v>53101</v>
      </c>
      <c r="Q208" s="148">
        <v>54403</v>
      </c>
      <c r="R208" s="148">
        <v>55422</v>
      </c>
      <c r="S208" s="148">
        <v>56366</v>
      </c>
      <c r="T208" s="148">
        <v>57239</v>
      </c>
      <c r="U208" s="148">
        <v>58019</v>
      </c>
      <c r="V208" s="148">
        <v>58893</v>
      </c>
      <c r="W208" s="148">
        <v>59977</v>
      </c>
      <c r="X208" s="22">
        <f t="shared" ref="X208:Y208" si="33">SUM(X186,X192)</f>
        <v>61132</v>
      </c>
      <c r="Y208" s="22">
        <f t="shared" si="33"/>
        <v>62014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AD0BE-A5CF-40E7-B805-B14A98A5D3AF}">
  <sheetPr codeName="Sheet23"/>
  <dimension ref="A1:AY365"/>
  <sheetViews>
    <sheetView topLeftCell="A3" workbookViewId="0">
      <selection activeCell="Y201" sqref="Y201"/>
    </sheetView>
  </sheetViews>
  <sheetFormatPr defaultRowHeight="14.25" x14ac:dyDescent="0.2"/>
  <cols>
    <col min="1" max="1" width="40.5" bestFit="1" customWidth="1"/>
    <col min="2" max="2" width="19.25" bestFit="1" customWidth="1"/>
    <col min="51" max="51" width="9" style="165"/>
  </cols>
  <sheetData>
    <row r="1" spans="1:51" ht="21" x14ac:dyDescent="0.35">
      <c r="A1" s="163" t="s">
        <v>497</v>
      </c>
      <c r="AY1" s="165" t="s">
        <v>498</v>
      </c>
    </row>
    <row r="2" spans="1:51" x14ac:dyDescent="0.2">
      <c r="A2" t="s">
        <v>275</v>
      </c>
    </row>
    <row r="3" spans="1:51" x14ac:dyDescent="0.2">
      <c r="A3" t="s">
        <v>499</v>
      </c>
    </row>
    <row r="4" spans="1:51" x14ac:dyDescent="0.2">
      <c r="A4" t="s">
        <v>500</v>
      </c>
    </row>
    <row r="5" spans="1:51" x14ac:dyDescent="0.2">
      <c r="A5" s="186" t="s">
        <v>2032</v>
      </c>
    </row>
    <row r="7" spans="1:51" ht="15" x14ac:dyDescent="0.25">
      <c r="A7" s="18" t="str" cm="1">
        <f t="array" ref="A7">INDEX(Control!N7:N19,Control!O3)</f>
        <v>Ashford</v>
      </c>
      <c r="C7" s="18" t="s">
        <v>501</v>
      </c>
      <c r="D7" s="18" t="s">
        <v>502</v>
      </c>
      <c r="E7" s="18" t="s">
        <v>503</v>
      </c>
      <c r="F7" s="18" t="s">
        <v>504</v>
      </c>
      <c r="G7" s="18" t="s">
        <v>505</v>
      </c>
      <c r="H7" s="18" t="s">
        <v>506</v>
      </c>
      <c r="I7" s="18" t="s">
        <v>507</v>
      </c>
      <c r="J7" s="18" t="s">
        <v>508</v>
      </c>
      <c r="K7" s="18" t="s">
        <v>509</v>
      </c>
      <c r="L7" s="18" t="s">
        <v>510</v>
      </c>
      <c r="M7" s="18" t="s">
        <v>511</v>
      </c>
      <c r="N7" s="18" t="s">
        <v>512</v>
      </c>
      <c r="O7" s="18" t="s">
        <v>513</v>
      </c>
      <c r="P7" s="18" t="s">
        <v>514</v>
      </c>
      <c r="Q7" s="18" t="s">
        <v>515</v>
      </c>
      <c r="R7" s="18" t="s">
        <v>516</v>
      </c>
      <c r="S7" s="18" t="s">
        <v>517</v>
      </c>
      <c r="T7" s="18" t="s">
        <v>518</v>
      </c>
      <c r="U7" s="18" t="s">
        <v>519</v>
      </c>
      <c r="V7" s="18" t="s">
        <v>520</v>
      </c>
      <c r="W7" s="18" t="s">
        <v>521</v>
      </c>
      <c r="X7" s="18" t="s">
        <v>522</v>
      </c>
      <c r="Y7" s="18" t="s">
        <v>523</v>
      </c>
      <c r="Z7" s="18" t="s">
        <v>524</v>
      </c>
      <c r="AA7" s="18" t="s">
        <v>525</v>
      </c>
      <c r="AB7" s="18" t="s">
        <v>526</v>
      </c>
      <c r="AC7" s="18" t="s">
        <v>527</v>
      </c>
      <c r="AD7" s="18" t="s">
        <v>528</v>
      </c>
      <c r="AE7" s="18" t="s">
        <v>529</v>
      </c>
      <c r="AF7" s="18" t="s">
        <v>530</v>
      </c>
      <c r="AG7" s="18" t="s">
        <v>531</v>
      </c>
      <c r="AH7" s="18" t="s">
        <v>532</v>
      </c>
      <c r="AI7" s="18" t="s">
        <v>533</v>
      </c>
      <c r="AJ7" s="18" t="s">
        <v>534</v>
      </c>
      <c r="AK7" s="18" t="s">
        <v>535</v>
      </c>
      <c r="AL7" s="18" t="s">
        <v>536</v>
      </c>
      <c r="AM7" t="s">
        <v>2059</v>
      </c>
      <c r="AN7" t="s">
        <v>2060</v>
      </c>
      <c r="AO7" t="s">
        <v>2061</v>
      </c>
      <c r="AP7" t="s">
        <v>2062</v>
      </c>
      <c r="AQ7" t="s">
        <v>2063</v>
      </c>
      <c r="AR7" t="s">
        <v>2064</v>
      </c>
      <c r="AS7" t="s">
        <v>2065</v>
      </c>
      <c r="AT7" t="s">
        <v>2066</v>
      </c>
      <c r="AU7" t="s">
        <v>2067</v>
      </c>
      <c r="AV7" t="s">
        <v>2068</v>
      </c>
      <c r="AW7" t="s">
        <v>2069</v>
      </c>
      <c r="AX7" t="s">
        <v>2070</v>
      </c>
    </row>
    <row r="8" spans="1:51" ht="15" x14ac:dyDescent="0.25">
      <c r="A8" s="18" t="str" cm="1">
        <f t="array" ref="A8">INDEX(A12:A36,Control!$I$3)</f>
        <v>Administrative occupations</v>
      </c>
      <c r="C8" s="169" cm="1">
        <f t="array" ref="C8">INDEX(C12:C36,Control!$I$3)</f>
        <v>180</v>
      </c>
      <c r="D8" s="169" cm="1">
        <f t="array" ref="D8">INDEX(D12:D36,Control!$I$3)</f>
        <v>205</v>
      </c>
      <c r="E8" s="169" cm="1">
        <f t="array" ref="E8">INDEX(E12:E36,Control!$I$3)</f>
        <v>135</v>
      </c>
      <c r="F8" s="169" cm="1">
        <f t="array" ref="F8">INDEX(F12:F36,Control!$I$3)</f>
        <v>65</v>
      </c>
      <c r="G8" s="169" cm="1">
        <f t="array" ref="G8">INDEX(G12:G36,Control!$I$3)</f>
        <v>50</v>
      </c>
      <c r="H8" s="169" cm="1">
        <f t="array" ref="H8">INDEX(H12:H36,Control!$I$3)</f>
        <v>70</v>
      </c>
      <c r="I8" s="169" cm="1">
        <f t="array" ref="I8">INDEX(I12:I36,Control!$I$3)</f>
        <v>70</v>
      </c>
      <c r="J8" s="169" cm="1">
        <f t="array" ref="J8">INDEX(J12:J36,Control!$I$3)</f>
        <v>80</v>
      </c>
      <c r="K8" s="169" cm="1">
        <f t="array" ref="K8">INDEX(K12:K36,Control!$I$3)</f>
        <v>80</v>
      </c>
      <c r="L8" s="169" cm="1">
        <f t="array" ref="L8">INDEX(L12:L36,Control!$I$3)</f>
        <v>120</v>
      </c>
      <c r="M8" s="169" cm="1">
        <f t="array" ref="M8">INDEX(M12:M36,Control!$I$3)</f>
        <v>95</v>
      </c>
      <c r="N8" s="169" cm="1">
        <f t="array" ref="N8">INDEX(N12:N36,Control!$I$3)</f>
        <v>90</v>
      </c>
      <c r="O8" s="169" cm="1">
        <f t="array" ref="O8">INDEX(O12:O36,Control!$I$3)</f>
        <v>130</v>
      </c>
      <c r="P8" s="169" cm="1">
        <f t="array" ref="P8">INDEX(P12:P36,Control!$I$3)</f>
        <v>95</v>
      </c>
      <c r="Q8" s="169" cm="1">
        <f t="array" ref="Q8">INDEX(Q12:Q36,Control!$I$3)</f>
        <v>185</v>
      </c>
      <c r="R8" s="169" cm="1">
        <f t="array" ref="R8">INDEX(R12:R36,Control!$I$3)</f>
        <v>115</v>
      </c>
      <c r="S8" s="169" cm="1">
        <f t="array" ref="S8">INDEX(S12:S36,Control!$I$3)</f>
        <v>125</v>
      </c>
      <c r="T8" s="169" cm="1">
        <f t="array" ref="T8">INDEX(T12:T36,Control!$I$3)</f>
        <v>185</v>
      </c>
      <c r="U8" s="169" cm="1">
        <f t="array" ref="U8">INDEX(U12:U36,Control!$I$3)</f>
        <v>160</v>
      </c>
      <c r="V8" s="169" cm="1">
        <f t="array" ref="V8">INDEX(V12:V36,Control!$I$3)</f>
        <v>195</v>
      </c>
      <c r="W8" s="169" cm="1">
        <f t="array" ref="W8">INDEX(W12:W36,Control!$I$3)</f>
        <v>165</v>
      </c>
      <c r="X8" s="169" cm="1">
        <f t="array" ref="X8">INDEX(X12:X36,Control!$I$3)</f>
        <v>245</v>
      </c>
      <c r="Y8" s="169" cm="1">
        <f t="array" ref="Y8">INDEX(Y12:Y36,Control!$I$3)</f>
        <v>210</v>
      </c>
      <c r="Z8" s="169" cm="1">
        <f t="array" ref="Z8">INDEX(Z12:Z36,Control!$I$3)</f>
        <v>225</v>
      </c>
      <c r="AA8" s="169" cm="1">
        <f t="array" ref="AA8">INDEX(AA12:AA36,Control!$I$3)</f>
        <v>290</v>
      </c>
      <c r="AB8" s="169" cm="1">
        <f t="array" ref="AB8">INDEX(AB12:AB36,Control!$I$3)</f>
        <v>280</v>
      </c>
      <c r="AC8" s="169" cm="1">
        <f t="array" ref="AC8">INDEX(AC12:AC36,Control!$I$3)</f>
        <v>260</v>
      </c>
      <c r="AD8" s="169" cm="1">
        <f t="array" ref="AD8">INDEX(AD12:AD36,Control!$I$3)</f>
        <v>210</v>
      </c>
      <c r="AE8" s="169" cm="1">
        <f t="array" ref="AE8">INDEX(AE12:AE36,Control!$I$3)</f>
        <v>275</v>
      </c>
      <c r="AF8" s="169" cm="1">
        <f t="array" ref="AF8">INDEX(AF12:AF36,Control!$I$3)</f>
        <v>235</v>
      </c>
      <c r="AG8" s="169" cm="1">
        <f t="array" ref="AG8">INDEX(AG12:AG36,Control!$I$3)</f>
        <v>225</v>
      </c>
      <c r="AH8" s="169" cm="1">
        <f t="array" ref="AH8">INDEX(AH12:AH36,Control!$I$3)</f>
        <v>210</v>
      </c>
      <c r="AI8" s="169" cm="1">
        <f t="array" ref="AI8">INDEX(AI12:AI36,Control!$I$3)</f>
        <v>220</v>
      </c>
      <c r="AJ8" s="169" cm="1">
        <f t="array" ref="AJ8">INDEX(AJ12:AJ36,Control!$I$3)</f>
        <v>265</v>
      </c>
      <c r="AK8" s="169" cm="1">
        <f t="array" ref="AK8">INDEX(AK12:AK36,Control!$I$3)</f>
        <v>195</v>
      </c>
      <c r="AL8" s="169" cm="1">
        <f t="array" ref="AL8">INDEX(AL12:AL36,Control!$I$3)</f>
        <v>185</v>
      </c>
      <c r="AM8" s="169" cm="1">
        <f t="array" ref="AM8">INDEX(AM12:AM36,Control!$I$3)</f>
        <v>185</v>
      </c>
      <c r="AN8" s="169" cm="1">
        <f t="array" ref="AN8">INDEX(AN12:AN36,Control!$I$3)</f>
        <v>185</v>
      </c>
      <c r="AO8" s="169" cm="1">
        <f t="array" ref="AO8">INDEX(AO12:AO36,Control!$I$3)</f>
        <v>265</v>
      </c>
      <c r="AP8" s="169" cm="1">
        <f t="array" ref="AP8">INDEX(AP12:AP36,Control!$I$3)</f>
        <v>190</v>
      </c>
      <c r="AQ8" s="169" cm="1">
        <f t="array" ref="AQ8">INDEX(AQ12:AQ36,Control!$I$3)</f>
        <v>180</v>
      </c>
      <c r="AR8" s="169" cm="1">
        <f t="array" ref="AR8">INDEX(AR12:AR36,Control!$I$3)</f>
        <v>170</v>
      </c>
      <c r="AS8" s="169" cm="1">
        <f t="array" ref="AS8">INDEX(AS12:AS36,Control!$I$3)</f>
        <v>140</v>
      </c>
      <c r="AT8" s="169" cm="1">
        <f t="array" ref="AT8">INDEX(AT12:AT36,Control!$I$3)</f>
        <v>155</v>
      </c>
      <c r="AU8" s="169" cm="1">
        <f t="array" ref="AU8">INDEX(AU12:AU36,Control!$I$3)</f>
        <v>115</v>
      </c>
      <c r="AV8" s="169" cm="1">
        <f t="array" ref="AV8">INDEX(AV12:AV36,Control!$I$3)</f>
        <v>135</v>
      </c>
      <c r="AW8" s="169" cm="1">
        <f t="array" ref="AW8">INDEX(AW12:AW36,Control!$I$3)</f>
        <v>130</v>
      </c>
      <c r="AX8" s="169" cm="1">
        <f t="array" ref="AX8">INDEX(AX12:AX36,Control!$I$3)</f>
        <v>90</v>
      </c>
      <c r="AY8" s="170"/>
    </row>
    <row r="9" spans="1:51" ht="15" x14ac:dyDescent="0.25">
      <c r="A9" s="18"/>
    </row>
    <row r="11" spans="1:51" s="18" customFormat="1" ht="15" x14ac:dyDescent="0.25">
      <c r="A11" s="18" t="s">
        <v>537</v>
      </c>
      <c r="B11" s="164" t="str" cm="1">
        <f t="array" ref="B11">INDEX(C11:AY11,Control!$L$3)</f>
        <v xml:space="preserve"> Dec 23</v>
      </c>
      <c r="C11" s="18" t="s">
        <v>501</v>
      </c>
      <c r="D11" s="18" t="s">
        <v>502</v>
      </c>
      <c r="E11" s="18" t="s">
        <v>503</v>
      </c>
      <c r="F11" s="18" t="s">
        <v>504</v>
      </c>
      <c r="G11" s="18" t="s">
        <v>505</v>
      </c>
      <c r="H11" s="18" t="s">
        <v>506</v>
      </c>
      <c r="I11" s="18" t="s">
        <v>507</v>
      </c>
      <c r="J11" s="18" t="s">
        <v>508</v>
      </c>
      <c r="K11" s="18" t="s">
        <v>509</v>
      </c>
      <c r="L11" s="18" t="s">
        <v>510</v>
      </c>
      <c r="M11" s="18" t="s">
        <v>511</v>
      </c>
      <c r="N11" s="18" t="s">
        <v>512</v>
      </c>
      <c r="O11" s="18" t="s">
        <v>513</v>
      </c>
      <c r="P11" s="18" t="s">
        <v>514</v>
      </c>
      <c r="Q11" s="18" t="s">
        <v>515</v>
      </c>
      <c r="R11" s="18" t="s">
        <v>516</v>
      </c>
      <c r="S11" s="18" t="s">
        <v>517</v>
      </c>
      <c r="T11" s="18" t="s">
        <v>518</v>
      </c>
      <c r="U11" s="18" t="s">
        <v>519</v>
      </c>
      <c r="V11" s="18" t="s">
        <v>520</v>
      </c>
      <c r="W11" s="18" t="s">
        <v>521</v>
      </c>
      <c r="X11" s="18" t="s">
        <v>522</v>
      </c>
      <c r="Y11" s="18" t="s">
        <v>523</v>
      </c>
      <c r="Z11" s="18" t="s">
        <v>524</v>
      </c>
      <c r="AA11" s="18" t="s">
        <v>525</v>
      </c>
      <c r="AB11" s="18" t="s">
        <v>526</v>
      </c>
      <c r="AC11" s="18" t="s">
        <v>527</v>
      </c>
      <c r="AD11" s="18" t="s">
        <v>528</v>
      </c>
      <c r="AE11" s="18" t="s">
        <v>529</v>
      </c>
      <c r="AF11" s="18" t="s">
        <v>530</v>
      </c>
      <c r="AG11" s="18" t="s">
        <v>531</v>
      </c>
      <c r="AH11" s="18" t="s">
        <v>532</v>
      </c>
      <c r="AI11" s="18" t="s">
        <v>533</v>
      </c>
      <c r="AJ11" s="18" t="s">
        <v>534</v>
      </c>
      <c r="AK11" s="18" t="s">
        <v>535</v>
      </c>
      <c r="AL11" s="18" t="s">
        <v>536</v>
      </c>
      <c r="AM11" t="s">
        <v>2059</v>
      </c>
      <c r="AN11" t="s">
        <v>2060</v>
      </c>
      <c r="AO11" t="s">
        <v>2061</v>
      </c>
      <c r="AP11" t="s">
        <v>2062</v>
      </c>
      <c r="AQ11" t="s">
        <v>2063</v>
      </c>
      <c r="AR11" t="s">
        <v>2064</v>
      </c>
      <c r="AS11" t="s">
        <v>2065</v>
      </c>
      <c r="AT11" t="s">
        <v>2066</v>
      </c>
      <c r="AU11" t="s">
        <v>2067</v>
      </c>
      <c r="AV11" t="s">
        <v>2068</v>
      </c>
      <c r="AW11" t="s">
        <v>2069</v>
      </c>
      <c r="AX11" t="s">
        <v>2070</v>
      </c>
      <c r="AY11" s="166"/>
    </row>
    <row r="12" spans="1:51" ht="15" x14ac:dyDescent="0.25">
      <c r="A12" t="s">
        <v>2033</v>
      </c>
      <c r="B12" s="171" cm="1">
        <f t="array" ref="B12">INDEX(C12:AY12,Control!$L$3)</f>
        <v>90</v>
      </c>
      <c r="C12" s="25" cm="1">
        <f t="array" ref="C12">SUMPRODUCT(($A$41:$A$365=$A12)*($B$41:$B$365=$A$7)*(C$41:C$365))</f>
        <v>180</v>
      </c>
      <c r="D12" s="25" cm="1">
        <f t="array" ref="D12">SUMPRODUCT(($A$41:$A$365=$A12)*($B$41:$B$365=$A$7)*(D$41:D$365))</f>
        <v>205</v>
      </c>
      <c r="E12" s="25" cm="1">
        <f t="array" ref="E12">SUMPRODUCT(($A$41:$A$365=$A12)*($B$41:$B$365=$A$7)*(E$41:E$365))</f>
        <v>135</v>
      </c>
      <c r="F12" s="25" cm="1">
        <f t="array" ref="F12">SUMPRODUCT(($A$41:$A$365=$A12)*($B$41:$B$365=$A$7)*(F$41:F$365))</f>
        <v>65</v>
      </c>
      <c r="G12" s="25" cm="1">
        <f t="array" ref="G12">SUMPRODUCT(($A$41:$A$365=$A12)*($B$41:$B$365=$A$7)*(G$41:G$365))</f>
        <v>50</v>
      </c>
      <c r="H12" s="25" cm="1">
        <f t="array" ref="H12">SUMPRODUCT(($A$41:$A$365=$A12)*($B$41:$B$365=$A$7)*(H$41:H$365))</f>
        <v>70</v>
      </c>
      <c r="I12" s="25" cm="1">
        <f t="array" ref="I12">SUMPRODUCT(($A$41:$A$365=$A12)*($B$41:$B$365=$A$7)*(I$41:I$365))</f>
        <v>70</v>
      </c>
      <c r="J12" s="25" cm="1">
        <f t="array" ref="J12">SUMPRODUCT(($A$41:$A$365=$A12)*($B$41:$B$365=$A$7)*(J$41:J$365))</f>
        <v>80</v>
      </c>
      <c r="K12" s="25" cm="1">
        <f t="array" ref="K12">SUMPRODUCT(($A$41:$A$365=$A12)*($B$41:$B$365=$A$7)*(K$41:K$365))</f>
        <v>80</v>
      </c>
      <c r="L12" s="25" cm="1">
        <f t="array" ref="L12">SUMPRODUCT(($A$41:$A$365=$A12)*($B$41:$B$365=$A$7)*(L$41:L$365))</f>
        <v>120</v>
      </c>
      <c r="M12" s="25" cm="1">
        <f t="array" ref="M12">SUMPRODUCT(($A$41:$A$365=$A12)*($B$41:$B$365=$A$7)*(M$41:M$365))</f>
        <v>95</v>
      </c>
      <c r="N12" s="25" cm="1">
        <f t="array" ref="N12">SUMPRODUCT(($A$41:$A$365=$A12)*($B$41:$B$365=$A$7)*(N$41:N$365))</f>
        <v>90</v>
      </c>
      <c r="O12" s="25" cm="1">
        <f t="array" ref="O12">SUMPRODUCT(($A$41:$A$365=$A12)*($B$41:$B$365=$A$7)*(O$41:O$365))</f>
        <v>130</v>
      </c>
      <c r="P12" s="25" cm="1">
        <f t="array" ref="P12">SUMPRODUCT(($A$41:$A$365=$A12)*($B$41:$B$365=$A$7)*(P$41:P$365))</f>
        <v>95</v>
      </c>
      <c r="Q12" s="25" cm="1">
        <f t="array" ref="Q12">SUMPRODUCT(($A$41:$A$365=$A12)*($B$41:$B$365=$A$7)*(Q$41:Q$365))</f>
        <v>185</v>
      </c>
      <c r="R12" s="25" cm="1">
        <f t="array" ref="R12">SUMPRODUCT(($A$41:$A$365=$A12)*($B$41:$B$365=$A$7)*(R$41:R$365))</f>
        <v>115</v>
      </c>
      <c r="S12" s="25" cm="1">
        <f t="array" ref="S12">SUMPRODUCT(($A$41:$A$365=$A12)*($B$41:$B$365=$A$7)*(S$41:S$365))</f>
        <v>125</v>
      </c>
      <c r="T12" s="25" cm="1">
        <f t="array" ref="T12">SUMPRODUCT(($A$41:$A$365=$A12)*($B$41:$B$365=$A$7)*(T$41:T$365))</f>
        <v>185</v>
      </c>
      <c r="U12" s="25" cm="1">
        <f t="array" ref="U12">SUMPRODUCT(($A$41:$A$365=$A12)*($B$41:$B$365=$A$7)*(U$41:U$365))</f>
        <v>160</v>
      </c>
      <c r="V12" s="25" cm="1">
        <f t="array" ref="V12">SUMPRODUCT(($A$41:$A$365=$A12)*($B$41:$B$365=$A$7)*(V$41:V$365))</f>
        <v>195</v>
      </c>
      <c r="W12" s="25" cm="1">
        <f t="array" ref="W12">SUMPRODUCT(($A$41:$A$365=$A12)*($B$41:$B$365=$A$7)*(W$41:W$365))</f>
        <v>165</v>
      </c>
      <c r="X12" s="25" cm="1">
        <f t="array" ref="X12">SUMPRODUCT(($A$41:$A$365=$A12)*($B$41:$B$365=$A$7)*(X$41:X$365))</f>
        <v>245</v>
      </c>
      <c r="Y12" s="25" cm="1">
        <f t="array" ref="Y12">SUMPRODUCT(($A$41:$A$365=$A12)*($B$41:$B$365=$A$7)*(Y$41:Y$365))</f>
        <v>210</v>
      </c>
      <c r="Z12" s="25" cm="1">
        <f t="array" ref="Z12">SUMPRODUCT(($A$41:$A$365=$A12)*($B$41:$B$365=$A$7)*(Z$41:Z$365))</f>
        <v>225</v>
      </c>
      <c r="AA12" s="25" cm="1">
        <f t="array" ref="AA12">SUMPRODUCT(($A$41:$A$365=$A12)*($B$41:$B$365=$A$7)*(AA$41:AA$365))</f>
        <v>290</v>
      </c>
      <c r="AB12" s="25" cm="1">
        <f t="array" ref="AB12">SUMPRODUCT(($A$41:$A$365=$A12)*($B$41:$B$365=$A$7)*(AB$41:AB$365))</f>
        <v>280</v>
      </c>
      <c r="AC12" s="25" cm="1">
        <f t="array" ref="AC12">SUMPRODUCT(($A$41:$A$365=$A12)*($B$41:$B$365=$A$7)*(AC$41:AC$365))</f>
        <v>260</v>
      </c>
      <c r="AD12" s="25" cm="1">
        <f t="array" ref="AD12">SUMPRODUCT(($A$41:$A$365=$A12)*($B$41:$B$365=$A$7)*(AD$41:AD$365))</f>
        <v>210</v>
      </c>
      <c r="AE12" s="25" cm="1">
        <f t="array" ref="AE12">SUMPRODUCT(($A$41:$A$365=$A12)*($B$41:$B$365=$A$7)*(AE$41:AE$365))</f>
        <v>275</v>
      </c>
      <c r="AF12" s="25" cm="1">
        <f t="array" ref="AF12">SUMPRODUCT(($A$41:$A$365=$A12)*($B$41:$B$365=$A$7)*(AF$41:AF$365))</f>
        <v>235</v>
      </c>
      <c r="AG12" s="25" cm="1">
        <f t="array" ref="AG12">SUMPRODUCT(($A$41:$A$365=$A12)*($B$41:$B$365=$A$7)*(AG$41:AG$365))</f>
        <v>225</v>
      </c>
      <c r="AH12" s="25" cm="1">
        <f t="array" ref="AH12">SUMPRODUCT(($A$41:$A$365=$A12)*($B$41:$B$365=$A$7)*(AH$41:AH$365))</f>
        <v>210</v>
      </c>
      <c r="AI12" s="25" cm="1">
        <f t="array" ref="AI12">SUMPRODUCT(($A$41:$A$365=$A12)*($B$41:$B$365=$A$7)*(AI$41:AI$365))</f>
        <v>220</v>
      </c>
      <c r="AJ12" s="25" cm="1">
        <f t="array" ref="AJ12">SUMPRODUCT(($A$41:$A$365=$A12)*($B$41:$B$365=$A$7)*(AJ$41:AJ$365))</f>
        <v>265</v>
      </c>
      <c r="AK12" s="25" cm="1">
        <f t="array" ref="AK12">SUMPRODUCT(($A$41:$A$365=$A12)*($B$41:$B$365=$A$7)*(AK$41:AK$365))</f>
        <v>195</v>
      </c>
      <c r="AL12" s="25" cm="1">
        <f t="array" ref="AL12">SUMPRODUCT(($A$41:$A$365=$A12)*($B$41:$B$365=$A$7)*(AL$41:AL$365))</f>
        <v>185</v>
      </c>
      <c r="AM12" s="25" cm="1">
        <f t="array" ref="AM12">SUMPRODUCT(($A$41:$A$365=$A12)*($B$41:$B$365=$A$7)*(AM$41:AM$365))</f>
        <v>185</v>
      </c>
      <c r="AN12" s="25" cm="1">
        <f t="array" ref="AN12">SUMPRODUCT(($A$41:$A$365=$A12)*($B$41:$B$365=$A$7)*(AN$41:AN$365))</f>
        <v>185</v>
      </c>
      <c r="AO12" s="25" cm="1">
        <f t="array" ref="AO12">SUMPRODUCT(($A$41:$A$365=$A12)*($B$41:$B$365=$A$7)*(AO$41:AO$365))</f>
        <v>265</v>
      </c>
      <c r="AP12" s="25" cm="1">
        <f t="array" ref="AP12">SUMPRODUCT(($A$41:$A$365=$A12)*($B$41:$B$365=$A$7)*(AP$41:AP$365))</f>
        <v>190</v>
      </c>
      <c r="AQ12" s="25" cm="1">
        <f t="array" ref="AQ12">SUMPRODUCT(($A$41:$A$365=$A12)*($B$41:$B$365=$A$7)*(AQ$41:AQ$365))</f>
        <v>180</v>
      </c>
      <c r="AR12" s="25" cm="1">
        <f t="array" ref="AR12">SUMPRODUCT(($A$41:$A$365=$A12)*($B$41:$B$365=$A$7)*(AR$41:AR$365))</f>
        <v>170</v>
      </c>
      <c r="AS12" s="25" cm="1">
        <f t="array" ref="AS12">SUMPRODUCT(($A$41:$A$365=$A12)*($B$41:$B$365=$A$7)*(AS$41:AS$365))</f>
        <v>140</v>
      </c>
      <c r="AT12" s="25" cm="1">
        <f t="array" ref="AT12">SUMPRODUCT(($A$41:$A$365=$A12)*($B$41:$B$365=$A$7)*(AT$41:AT$365))</f>
        <v>155</v>
      </c>
      <c r="AU12" s="25" cm="1">
        <f t="array" ref="AU12">SUMPRODUCT(($A$41:$A$365=$A12)*($B$41:$B$365=$A$7)*(AU$41:AU$365))</f>
        <v>115</v>
      </c>
      <c r="AV12" s="25" cm="1">
        <f t="array" ref="AV12">SUMPRODUCT(($A$41:$A$365=$A12)*($B$41:$B$365=$A$7)*(AV$41:AV$365))</f>
        <v>135</v>
      </c>
      <c r="AW12" s="25" cm="1">
        <f t="array" ref="AW12">SUMPRODUCT(($A$41:$A$365=$A12)*($B$41:$B$365=$A$7)*(AW$41:AW$365))</f>
        <v>130</v>
      </c>
      <c r="AX12" s="25" cm="1">
        <f t="array" ref="AX12">SUMPRODUCT(($A$41:$A$365=$A12)*($B$41:$B$365=$A$7)*(AX$41:AX$365))</f>
        <v>90</v>
      </c>
    </row>
    <row r="13" spans="1:51" ht="15" x14ac:dyDescent="0.25">
      <c r="A13" t="s">
        <v>2034</v>
      </c>
      <c r="B13" s="171" cm="1">
        <f t="array" ref="B13">INDEX(C13:AY13,Control!$L$3)</f>
        <v>120</v>
      </c>
      <c r="C13" s="25" cm="1">
        <f t="array" ref="C13">SUMPRODUCT(($A$41:$A$365=$A13)*($B$41:$B$365=$A$7)*(C$41:C$365))</f>
        <v>185</v>
      </c>
      <c r="D13" s="25" cm="1">
        <f t="array" ref="D13">SUMPRODUCT(($A$41:$A$365=$A13)*($B$41:$B$365=$A$7)*(D$41:D$365))</f>
        <v>230</v>
      </c>
      <c r="E13" s="25" cm="1">
        <f t="array" ref="E13">SUMPRODUCT(($A$41:$A$365=$A13)*($B$41:$B$365=$A$7)*(E$41:E$365))</f>
        <v>175</v>
      </c>
      <c r="F13" s="25" cm="1">
        <f t="array" ref="F13">SUMPRODUCT(($A$41:$A$365=$A13)*($B$41:$B$365=$A$7)*(F$41:F$365))</f>
        <v>95</v>
      </c>
      <c r="G13" s="25" cm="1">
        <f t="array" ref="G13">SUMPRODUCT(($A$41:$A$365=$A13)*($B$41:$B$365=$A$7)*(G$41:G$365))</f>
        <v>60</v>
      </c>
      <c r="H13" s="25" cm="1">
        <f t="array" ref="H13">SUMPRODUCT(($A$41:$A$365=$A13)*($B$41:$B$365=$A$7)*(H$41:H$365))</f>
        <v>70</v>
      </c>
      <c r="I13" s="25" cm="1">
        <f t="array" ref="I13">SUMPRODUCT(($A$41:$A$365=$A13)*($B$41:$B$365=$A$7)*(I$41:I$365))</f>
        <v>120</v>
      </c>
      <c r="J13" s="25" cm="1">
        <f t="array" ref="J13">SUMPRODUCT(($A$41:$A$365=$A13)*($B$41:$B$365=$A$7)*(J$41:J$365))</f>
        <v>110</v>
      </c>
      <c r="K13" s="25" cm="1">
        <f t="array" ref="K13">SUMPRODUCT(($A$41:$A$365=$A13)*($B$41:$B$365=$A$7)*(K$41:K$365))</f>
        <v>110</v>
      </c>
      <c r="L13" s="25" cm="1">
        <f t="array" ref="L13">SUMPRODUCT(($A$41:$A$365=$A13)*($B$41:$B$365=$A$7)*(L$41:L$365))</f>
        <v>120</v>
      </c>
      <c r="M13" s="25" cm="1">
        <f t="array" ref="M13">SUMPRODUCT(($A$41:$A$365=$A13)*($B$41:$B$365=$A$7)*(M$41:M$365))</f>
        <v>130</v>
      </c>
      <c r="N13" s="25" cm="1">
        <f t="array" ref="N13">SUMPRODUCT(($A$41:$A$365=$A13)*($B$41:$B$365=$A$7)*(N$41:N$365))</f>
        <v>115</v>
      </c>
      <c r="O13" s="25" cm="1">
        <f t="array" ref="O13">SUMPRODUCT(($A$41:$A$365=$A13)*($B$41:$B$365=$A$7)*(O$41:O$365))</f>
        <v>110</v>
      </c>
      <c r="P13" s="25" cm="1">
        <f t="array" ref="P13">SUMPRODUCT(($A$41:$A$365=$A13)*($B$41:$B$365=$A$7)*(P$41:P$365))</f>
        <v>115</v>
      </c>
      <c r="Q13" s="25" cm="1">
        <f t="array" ref="Q13">SUMPRODUCT(($A$41:$A$365=$A13)*($B$41:$B$365=$A$7)*(Q$41:Q$365))</f>
        <v>195</v>
      </c>
      <c r="R13" s="25" cm="1">
        <f t="array" ref="R13">SUMPRODUCT(($A$41:$A$365=$A13)*($B$41:$B$365=$A$7)*(R$41:R$365))</f>
        <v>155</v>
      </c>
      <c r="S13" s="25" cm="1">
        <f t="array" ref="S13">SUMPRODUCT(($A$41:$A$365=$A13)*($B$41:$B$365=$A$7)*(S$41:S$365))</f>
        <v>190</v>
      </c>
      <c r="T13" s="25" cm="1">
        <f t="array" ref="T13">SUMPRODUCT(($A$41:$A$365=$A13)*($B$41:$B$365=$A$7)*(T$41:T$365))</f>
        <v>175</v>
      </c>
      <c r="U13" s="25" cm="1">
        <f t="array" ref="U13">SUMPRODUCT(($A$41:$A$365=$A13)*($B$41:$B$365=$A$7)*(U$41:U$365))</f>
        <v>175</v>
      </c>
      <c r="V13" s="25" cm="1">
        <f t="array" ref="V13">SUMPRODUCT(($A$41:$A$365=$A13)*($B$41:$B$365=$A$7)*(V$41:V$365))</f>
        <v>190</v>
      </c>
      <c r="W13" s="25" cm="1">
        <f t="array" ref="W13">SUMPRODUCT(($A$41:$A$365=$A13)*($B$41:$B$365=$A$7)*(W$41:W$365))</f>
        <v>155</v>
      </c>
      <c r="X13" s="25" cm="1">
        <f t="array" ref="X13">SUMPRODUCT(($A$41:$A$365=$A13)*($B$41:$B$365=$A$7)*(X$41:X$365))</f>
        <v>135</v>
      </c>
      <c r="Y13" s="25" cm="1">
        <f t="array" ref="Y13">SUMPRODUCT(($A$41:$A$365=$A13)*($B$41:$B$365=$A$7)*(Y$41:Y$365))</f>
        <v>145</v>
      </c>
      <c r="Z13" s="25" cm="1">
        <f t="array" ref="Z13">SUMPRODUCT(($A$41:$A$365=$A13)*($B$41:$B$365=$A$7)*(Z$41:Z$365))</f>
        <v>145</v>
      </c>
      <c r="AA13" s="25" cm="1">
        <f t="array" ref="AA13">SUMPRODUCT(($A$41:$A$365=$A13)*($B$41:$B$365=$A$7)*(AA$41:AA$365))</f>
        <v>230</v>
      </c>
      <c r="AB13" s="25" cm="1">
        <f t="array" ref="AB13">SUMPRODUCT(($A$41:$A$365=$A13)*($B$41:$B$365=$A$7)*(AB$41:AB$365))</f>
        <v>195</v>
      </c>
      <c r="AC13" s="25" cm="1">
        <f t="array" ref="AC13">SUMPRODUCT(($A$41:$A$365=$A13)*($B$41:$B$365=$A$7)*(AC$41:AC$365))</f>
        <v>220</v>
      </c>
      <c r="AD13" s="25" cm="1">
        <f t="array" ref="AD13">SUMPRODUCT(($A$41:$A$365=$A13)*($B$41:$B$365=$A$7)*(AD$41:AD$365))</f>
        <v>190</v>
      </c>
      <c r="AE13" s="25" cm="1">
        <f t="array" ref="AE13">SUMPRODUCT(($A$41:$A$365=$A13)*($B$41:$B$365=$A$7)*(AE$41:AE$365))</f>
        <v>225</v>
      </c>
      <c r="AF13" s="25" cm="1">
        <f t="array" ref="AF13">SUMPRODUCT(($A$41:$A$365=$A13)*($B$41:$B$365=$A$7)*(AF$41:AF$365))</f>
        <v>210</v>
      </c>
      <c r="AG13" s="25" cm="1">
        <f t="array" ref="AG13">SUMPRODUCT(($A$41:$A$365=$A13)*($B$41:$B$365=$A$7)*(AG$41:AG$365))</f>
        <v>205</v>
      </c>
      <c r="AH13" s="25" cm="1">
        <f t="array" ref="AH13">SUMPRODUCT(($A$41:$A$365=$A13)*($B$41:$B$365=$A$7)*(AH$41:AH$365))</f>
        <v>175</v>
      </c>
      <c r="AI13" s="25" cm="1">
        <f t="array" ref="AI13">SUMPRODUCT(($A$41:$A$365=$A13)*($B$41:$B$365=$A$7)*(AI$41:AI$365))</f>
        <v>165</v>
      </c>
      <c r="AJ13" s="25" cm="1">
        <f t="array" ref="AJ13">SUMPRODUCT(($A$41:$A$365=$A13)*($B$41:$B$365=$A$7)*(AJ$41:AJ$365))</f>
        <v>175</v>
      </c>
      <c r="AK13" s="25" cm="1">
        <f t="array" ref="AK13">SUMPRODUCT(($A$41:$A$365=$A13)*($B$41:$B$365=$A$7)*(AK$41:AK$365))</f>
        <v>175</v>
      </c>
      <c r="AL13" s="25" cm="1">
        <f t="array" ref="AL13">SUMPRODUCT(($A$41:$A$365=$A13)*($B$41:$B$365=$A$7)*(AL$41:AL$365))</f>
        <v>145</v>
      </c>
      <c r="AM13" s="25" cm="1">
        <f t="array" ref="AM13">SUMPRODUCT(($A$41:$A$365=$A13)*($B$41:$B$365=$A$7)*(AM$41:AM$365))</f>
        <v>195</v>
      </c>
      <c r="AN13" s="25" cm="1">
        <f t="array" ref="AN13">SUMPRODUCT(($A$41:$A$365=$A13)*($B$41:$B$365=$A$7)*(AN$41:AN$365))</f>
        <v>140</v>
      </c>
      <c r="AO13" s="25" cm="1">
        <f t="array" ref="AO13">SUMPRODUCT(($A$41:$A$365=$A13)*($B$41:$B$365=$A$7)*(AO$41:AO$365))</f>
        <v>215</v>
      </c>
      <c r="AP13" s="25" cm="1">
        <f t="array" ref="AP13">SUMPRODUCT(($A$41:$A$365=$A13)*($B$41:$B$365=$A$7)*(AP$41:AP$365))</f>
        <v>140</v>
      </c>
      <c r="AQ13" s="25" cm="1">
        <f t="array" ref="AQ13">SUMPRODUCT(($A$41:$A$365=$A13)*($B$41:$B$365=$A$7)*(AQ$41:AQ$365))</f>
        <v>195</v>
      </c>
      <c r="AR13" s="25" cm="1">
        <f t="array" ref="AR13">SUMPRODUCT(($A$41:$A$365=$A13)*($B$41:$B$365=$A$7)*(AR$41:AR$365))</f>
        <v>215</v>
      </c>
      <c r="AS13" s="25" cm="1">
        <f t="array" ref="AS13">SUMPRODUCT(($A$41:$A$365=$A13)*($B$41:$B$365=$A$7)*(AS$41:AS$365))</f>
        <v>130</v>
      </c>
      <c r="AT13" s="25" cm="1">
        <f t="array" ref="AT13">SUMPRODUCT(($A$41:$A$365=$A13)*($B$41:$B$365=$A$7)*(AT$41:AT$365))</f>
        <v>155</v>
      </c>
      <c r="AU13" s="25" cm="1">
        <f t="array" ref="AU13">SUMPRODUCT(($A$41:$A$365=$A13)*($B$41:$B$365=$A$7)*(AU$41:AU$365))</f>
        <v>115</v>
      </c>
      <c r="AV13" s="25" cm="1">
        <f t="array" ref="AV13">SUMPRODUCT(($A$41:$A$365=$A13)*($B$41:$B$365=$A$7)*(AV$41:AV$365))</f>
        <v>115</v>
      </c>
      <c r="AW13" s="25" cm="1">
        <f t="array" ref="AW13">SUMPRODUCT(($A$41:$A$365=$A13)*($B$41:$B$365=$A$7)*(AW$41:AW$365))</f>
        <v>120</v>
      </c>
      <c r="AX13" s="25" cm="1">
        <f t="array" ref="AX13">SUMPRODUCT(($A$41:$A$365=$A13)*($B$41:$B$365=$A$7)*(AX$41:AX$365))</f>
        <v>120</v>
      </c>
    </row>
    <row r="14" spans="1:51" ht="15" x14ac:dyDescent="0.25">
      <c r="A14" t="s">
        <v>2035</v>
      </c>
      <c r="B14" s="171" cm="1">
        <f t="array" ref="B14">INDEX(C14:AY14,Control!$L$3)</f>
        <v>90</v>
      </c>
      <c r="C14" s="25" cm="1">
        <f t="array" ref="C14">SUMPRODUCT(($A$41:$A$365=$A14)*($B$41:$B$365=$A$7)*(C$41:C$365))</f>
        <v>115</v>
      </c>
      <c r="D14" s="25" cm="1">
        <f t="array" ref="D14">SUMPRODUCT(($A$41:$A$365=$A14)*($B$41:$B$365=$A$7)*(D$41:D$365))</f>
        <v>135</v>
      </c>
      <c r="E14" s="25" cm="1">
        <f t="array" ref="E14">SUMPRODUCT(($A$41:$A$365=$A14)*($B$41:$B$365=$A$7)*(E$41:E$365))</f>
        <v>120</v>
      </c>
      <c r="F14" s="25" cm="1">
        <f t="array" ref="F14">SUMPRODUCT(($A$41:$A$365=$A14)*($B$41:$B$365=$A$7)*(F$41:F$365))</f>
        <v>70</v>
      </c>
      <c r="G14" s="25" cm="1">
        <f t="array" ref="G14">SUMPRODUCT(($A$41:$A$365=$A14)*($B$41:$B$365=$A$7)*(G$41:G$365))</f>
        <v>35</v>
      </c>
      <c r="H14" s="25" cm="1">
        <f t="array" ref="H14">SUMPRODUCT(($A$41:$A$365=$A14)*($B$41:$B$365=$A$7)*(H$41:H$365))</f>
        <v>55</v>
      </c>
      <c r="I14" s="25" cm="1">
        <f t="array" ref="I14">SUMPRODUCT(($A$41:$A$365=$A14)*($B$41:$B$365=$A$7)*(I$41:I$365))</f>
        <v>75</v>
      </c>
      <c r="J14" s="25" cm="1">
        <f t="array" ref="J14">SUMPRODUCT(($A$41:$A$365=$A14)*($B$41:$B$365=$A$7)*(J$41:J$365))</f>
        <v>75</v>
      </c>
      <c r="K14" s="25" cm="1">
        <f t="array" ref="K14">SUMPRODUCT(($A$41:$A$365=$A14)*($B$41:$B$365=$A$7)*(K$41:K$365))</f>
        <v>90</v>
      </c>
      <c r="L14" s="25" cm="1">
        <f t="array" ref="L14">SUMPRODUCT(($A$41:$A$365=$A14)*($B$41:$B$365=$A$7)*(L$41:L$365))</f>
        <v>90</v>
      </c>
      <c r="M14" s="25" cm="1">
        <f t="array" ref="M14">SUMPRODUCT(($A$41:$A$365=$A14)*($B$41:$B$365=$A$7)*(M$41:M$365))</f>
        <v>80</v>
      </c>
      <c r="N14" s="25" cm="1">
        <f t="array" ref="N14">SUMPRODUCT(($A$41:$A$365=$A14)*($B$41:$B$365=$A$7)*(N$41:N$365))</f>
        <v>75</v>
      </c>
      <c r="O14" s="25" cm="1">
        <f t="array" ref="O14">SUMPRODUCT(($A$41:$A$365=$A14)*($B$41:$B$365=$A$7)*(O$41:O$365))</f>
        <v>80</v>
      </c>
      <c r="P14" s="25" cm="1">
        <f t="array" ref="P14">SUMPRODUCT(($A$41:$A$365=$A14)*($B$41:$B$365=$A$7)*(P$41:P$365))</f>
        <v>90</v>
      </c>
      <c r="Q14" s="25" cm="1">
        <f t="array" ref="Q14">SUMPRODUCT(($A$41:$A$365=$A14)*($B$41:$B$365=$A$7)*(Q$41:Q$365))</f>
        <v>120</v>
      </c>
      <c r="R14" s="25" cm="1">
        <f t="array" ref="R14">SUMPRODUCT(($A$41:$A$365=$A14)*($B$41:$B$365=$A$7)*(R$41:R$365))</f>
        <v>90</v>
      </c>
      <c r="S14" s="25" cm="1">
        <f t="array" ref="S14">SUMPRODUCT(($A$41:$A$365=$A14)*($B$41:$B$365=$A$7)*(S$41:S$365))</f>
        <v>105</v>
      </c>
      <c r="T14" s="25" cm="1">
        <f t="array" ref="T14">SUMPRODUCT(($A$41:$A$365=$A14)*($B$41:$B$365=$A$7)*(T$41:T$365))</f>
        <v>125</v>
      </c>
      <c r="U14" s="25" cm="1">
        <f t="array" ref="U14">SUMPRODUCT(($A$41:$A$365=$A14)*($B$41:$B$365=$A$7)*(U$41:U$365))</f>
        <v>130</v>
      </c>
      <c r="V14" s="25" cm="1">
        <f t="array" ref="V14">SUMPRODUCT(($A$41:$A$365=$A14)*($B$41:$B$365=$A$7)*(V$41:V$365))</f>
        <v>100</v>
      </c>
      <c r="W14" s="25" cm="1">
        <f t="array" ref="W14">SUMPRODUCT(($A$41:$A$365=$A14)*($B$41:$B$365=$A$7)*(W$41:W$365))</f>
        <v>100</v>
      </c>
      <c r="X14" s="25" cm="1">
        <f t="array" ref="X14">SUMPRODUCT(($A$41:$A$365=$A14)*($B$41:$B$365=$A$7)*(X$41:X$365))</f>
        <v>120</v>
      </c>
      <c r="Y14" s="25" cm="1">
        <f t="array" ref="Y14">SUMPRODUCT(($A$41:$A$365=$A14)*($B$41:$B$365=$A$7)*(Y$41:Y$365))</f>
        <v>100</v>
      </c>
      <c r="Z14" s="25" cm="1">
        <f t="array" ref="Z14">SUMPRODUCT(($A$41:$A$365=$A14)*($B$41:$B$365=$A$7)*(Z$41:Z$365))</f>
        <v>115</v>
      </c>
      <c r="AA14" s="25" cm="1">
        <f t="array" ref="AA14">SUMPRODUCT(($A$41:$A$365=$A14)*($B$41:$B$365=$A$7)*(AA$41:AA$365))</f>
        <v>125</v>
      </c>
      <c r="AB14" s="25" cm="1">
        <f t="array" ref="AB14">SUMPRODUCT(($A$41:$A$365=$A14)*($B$41:$B$365=$A$7)*(AB$41:AB$365))</f>
        <v>160</v>
      </c>
      <c r="AC14" s="25" cm="1">
        <f t="array" ref="AC14">SUMPRODUCT(($A$41:$A$365=$A14)*($B$41:$B$365=$A$7)*(AC$41:AC$365))</f>
        <v>125</v>
      </c>
      <c r="AD14" s="25" cm="1">
        <f t="array" ref="AD14">SUMPRODUCT(($A$41:$A$365=$A14)*($B$41:$B$365=$A$7)*(AD$41:AD$365))</f>
        <v>105</v>
      </c>
      <c r="AE14" s="25" cm="1">
        <f t="array" ref="AE14">SUMPRODUCT(($A$41:$A$365=$A14)*($B$41:$B$365=$A$7)*(AE$41:AE$365))</f>
        <v>115</v>
      </c>
      <c r="AF14" s="25" cm="1">
        <f t="array" ref="AF14">SUMPRODUCT(($A$41:$A$365=$A14)*($B$41:$B$365=$A$7)*(AF$41:AF$365))</f>
        <v>115</v>
      </c>
      <c r="AG14" s="25" cm="1">
        <f t="array" ref="AG14">SUMPRODUCT(($A$41:$A$365=$A14)*($B$41:$B$365=$A$7)*(AG$41:AG$365))</f>
        <v>120</v>
      </c>
      <c r="AH14" s="25" cm="1">
        <f t="array" ref="AH14">SUMPRODUCT(($A$41:$A$365=$A14)*($B$41:$B$365=$A$7)*(AH$41:AH$365))</f>
        <v>105</v>
      </c>
      <c r="AI14" s="25" cm="1">
        <f t="array" ref="AI14">SUMPRODUCT(($A$41:$A$365=$A14)*($B$41:$B$365=$A$7)*(AI$41:AI$365))</f>
        <v>115</v>
      </c>
      <c r="AJ14" s="25" cm="1">
        <f t="array" ref="AJ14">SUMPRODUCT(($A$41:$A$365=$A14)*($B$41:$B$365=$A$7)*(AJ$41:AJ$365))</f>
        <v>130</v>
      </c>
      <c r="AK14" s="25" cm="1">
        <f t="array" ref="AK14">SUMPRODUCT(($A$41:$A$365=$A14)*($B$41:$B$365=$A$7)*(AK$41:AK$365))</f>
        <v>125</v>
      </c>
      <c r="AL14" s="25" cm="1">
        <f t="array" ref="AL14">SUMPRODUCT(($A$41:$A$365=$A14)*($B$41:$B$365=$A$7)*(AL$41:AL$365))</f>
        <v>95</v>
      </c>
      <c r="AM14" s="25" cm="1">
        <f t="array" ref="AM14">SUMPRODUCT(($A$41:$A$365=$A14)*($B$41:$B$365=$A$7)*(AM$41:AM$365))</f>
        <v>105</v>
      </c>
      <c r="AN14" s="25" cm="1">
        <f t="array" ref="AN14">SUMPRODUCT(($A$41:$A$365=$A14)*($B$41:$B$365=$A$7)*(AN$41:AN$365))</f>
        <v>115</v>
      </c>
      <c r="AO14" s="25" cm="1">
        <f t="array" ref="AO14">SUMPRODUCT(($A$41:$A$365=$A14)*($B$41:$B$365=$A$7)*(AO$41:AO$365))</f>
        <v>110</v>
      </c>
      <c r="AP14" s="25" cm="1">
        <f t="array" ref="AP14">SUMPRODUCT(($A$41:$A$365=$A14)*($B$41:$B$365=$A$7)*(AP$41:AP$365))</f>
        <v>80</v>
      </c>
      <c r="AQ14" s="25" cm="1">
        <f t="array" ref="AQ14">SUMPRODUCT(($A$41:$A$365=$A14)*($B$41:$B$365=$A$7)*(AQ$41:AQ$365))</f>
        <v>115</v>
      </c>
      <c r="AR14" s="25" cm="1">
        <f t="array" ref="AR14">SUMPRODUCT(($A$41:$A$365=$A14)*($B$41:$B$365=$A$7)*(AR$41:AR$365))</f>
        <v>120</v>
      </c>
      <c r="AS14" s="25" cm="1">
        <f t="array" ref="AS14">SUMPRODUCT(($A$41:$A$365=$A14)*($B$41:$B$365=$A$7)*(AS$41:AS$365))</f>
        <v>125</v>
      </c>
      <c r="AT14" s="25" cm="1">
        <f t="array" ref="AT14">SUMPRODUCT(($A$41:$A$365=$A14)*($B$41:$B$365=$A$7)*(AT$41:AT$365))</f>
        <v>110</v>
      </c>
      <c r="AU14" s="25" cm="1">
        <f t="array" ref="AU14">SUMPRODUCT(($A$41:$A$365=$A14)*($B$41:$B$365=$A$7)*(AU$41:AU$365))</f>
        <v>90</v>
      </c>
      <c r="AV14" s="25" cm="1">
        <f t="array" ref="AV14">SUMPRODUCT(($A$41:$A$365=$A14)*($B$41:$B$365=$A$7)*(AV$41:AV$365))</f>
        <v>85</v>
      </c>
      <c r="AW14" s="25" cm="1">
        <f t="array" ref="AW14">SUMPRODUCT(($A$41:$A$365=$A14)*($B$41:$B$365=$A$7)*(AW$41:AW$365))</f>
        <v>80</v>
      </c>
      <c r="AX14" s="25" cm="1">
        <f t="array" ref="AX14">SUMPRODUCT(($A$41:$A$365=$A14)*($B$41:$B$365=$A$7)*(AX$41:AX$365))</f>
        <v>90</v>
      </c>
    </row>
    <row r="15" spans="1:51" ht="15" x14ac:dyDescent="0.25">
      <c r="A15" t="s">
        <v>2036</v>
      </c>
      <c r="B15" s="171" cm="1">
        <f t="array" ref="B15">INDEX(C15:AY15,Control!$L$3)</f>
        <v>115</v>
      </c>
      <c r="C15" s="25" cm="1">
        <f t="array" ref="C15">SUMPRODUCT(($A$41:$A$365=$A15)*($B$41:$B$365=$A$7)*(C$41:C$365))</f>
        <v>200</v>
      </c>
      <c r="D15" s="25" cm="1">
        <f t="array" ref="D15">SUMPRODUCT(($A$41:$A$365=$A15)*($B$41:$B$365=$A$7)*(D$41:D$365))</f>
        <v>205</v>
      </c>
      <c r="E15" s="25" cm="1">
        <f t="array" ref="E15">SUMPRODUCT(($A$41:$A$365=$A15)*($B$41:$B$365=$A$7)*(E$41:E$365))</f>
        <v>210</v>
      </c>
      <c r="F15" s="25" cm="1">
        <f t="array" ref="F15">SUMPRODUCT(($A$41:$A$365=$A15)*($B$41:$B$365=$A$7)*(F$41:F$365))</f>
        <v>160</v>
      </c>
      <c r="G15" s="25" cm="1">
        <f t="array" ref="G15">SUMPRODUCT(($A$41:$A$365=$A15)*($B$41:$B$365=$A$7)*(G$41:G$365))</f>
        <v>130</v>
      </c>
      <c r="H15" s="25" cm="1">
        <f t="array" ref="H15">SUMPRODUCT(($A$41:$A$365=$A15)*($B$41:$B$365=$A$7)*(H$41:H$365))</f>
        <v>150</v>
      </c>
      <c r="I15" s="25" cm="1">
        <f t="array" ref="I15">SUMPRODUCT(($A$41:$A$365=$A15)*($B$41:$B$365=$A$7)*(I$41:I$365))</f>
        <v>130</v>
      </c>
      <c r="J15" s="25" cm="1">
        <f t="array" ref="J15">SUMPRODUCT(($A$41:$A$365=$A15)*($B$41:$B$365=$A$7)*(J$41:J$365))</f>
        <v>135</v>
      </c>
      <c r="K15" s="25" cm="1">
        <f t="array" ref="K15">SUMPRODUCT(($A$41:$A$365=$A15)*($B$41:$B$365=$A$7)*(K$41:K$365))</f>
        <v>165</v>
      </c>
      <c r="L15" s="25" cm="1">
        <f t="array" ref="L15">SUMPRODUCT(($A$41:$A$365=$A15)*($B$41:$B$365=$A$7)*(L$41:L$365))</f>
        <v>180</v>
      </c>
      <c r="M15" s="25" cm="1">
        <f t="array" ref="M15">SUMPRODUCT(($A$41:$A$365=$A15)*($B$41:$B$365=$A$7)*(M$41:M$365))</f>
        <v>140</v>
      </c>
      <c r="N15" s="25" cm="1">
        <f t="array" ref="N15">SUMPRODUCT(($A$41:$A$365=$A15)*($B$41:$B$365=$A$7)*(N$41:N$365))</f>
        <v>160</v>
      </c>
      <c r="O15" s="25" cm="1">
        <f t="array" ref="O15">SUMPRODUCT(($A$41:$A$365=$A15)*($B$41:$B$365=$A$7)*(O$41:O$365))</f>
        <v>155</v>
      </c>
      <c r="P15" s="25" cm="1">
        <f t="array" ref="P15">SUMPRODUCT(($A$41:$A$365=$A15)*($B$41:$B$365=$A$7)*(P$41:P$365))</f>
        <v>115</v>
      </c>
      <c r="Q15" s="25" cm="1">
        <f t="array" ref="Q15">SUMPRODUCT(($A$41:$A$365=$A15)*($B$41:$B$365=$A$7)*(Q$41:Q$365))</f>
        <v>205</v>
      </c>
      <c r="R15" s="25" cm="1">
        <f t="array" ref="R15">SUMPRODUCT(($A$41:$A$365=$A15)*($B$41:$B$365=$A$7)*(R$41:R$365))</f>
        <v>135</v>
      </c>
      <c r="S15" s="25" cm="1">
        <f t="array" ref="S15">SUMPRODUCT(($A$41:$A$365=$A15)*($B$41:$B$365=$A$7)*(S$41:S$365))</f>
        <v>170</v>
      </c>
      <c r="T15" s="25" cm="1">
        <f t="array" ref="T15">SUMPRODUCT(($A$41:$A$365=$A15)*($B$41:$B$365=$A$7)*(T$41:T$365))</f>
        <v>175</v>
      </c>
      <c r="U15" s="25" cm="1">
        <f t="array" ref="U15">SUMPRODUCT(($A$41:$A$365=$A15)*($B$41:$B$365=$A$7)*(U$41:U$365))</f>
        <v>200</v>
      </c>
      <c r="V15" s="25" cm="1">
        <f t="array" ref="V15">SUMPRODUCT(($A$41:$A$365=$A15)*($B$41:$B$365=$A$7)*(V$41:V$365))</f>
        <v>170</v>
      </c>
      <c r="W15" s="25" cm="1">
        <f t="array" ref="W15">SUMPRODUCT(($A$41:$A$365=$A15)*($B$41:$B$365=$A$7)*(W$41:W$365))</f>
        <v>235</v>
      </c>
      <c r="X15" s="25" cm="1">
        <f t="array" ref="X15">SUMPRODUCT(($A$41:$A$365=$A15)*($B$41:$B$365=$A$7)*(X$41:X$365))</f>
        <v>195</v>
      </c>
      <c r="Y15" s="25" cm="1">
        <f t="array" ref="Y15">SUMPRODUCT(($A$41:$A$365=$A15)*($B$41:$B$365=$A$7)*(Y$41:Y$365))</f>
        <v>250</v>
      </c>
      <c r="Z15" s="25" cm="1">
        <f t="array" ref="Z15">SUMPRODUCT(($A$41:$A$365=$A15)*($B$41:$B$365=$A$7)*(Z$41:Z$365))</f>
        <v>190</v>
      </c>
      <c r="AA15" s="25" cm="1">
        <f t="array" ref="AA15">SUMPRODUCT(($A$41:$A$365=$A15)*($B$41:$B$365=$A$7)*(AA$41:AA$365))</f>
        <v>215</v>
      </c>
      <c r="AB15" s="25" cm="1">
        <f t="array" ref="AB15">SUMPRODUCT(($A$41:$A$365=$A15)*($B$41:$B$365=$A$7)*(AB$41:AB$365))</f>
        <v>175</v>
      </c>
      <c r="AC15" s="25" cm="1">
        <f t="array" ref="AC15">SUMPRODUCT(($A$41:$A$365=$A15)*($B$41:$B$365=$A$7)*(AC$41:AC$365))</f>
        <v>215</v>
      </c>
      <c r="AD15" s="25" cm="1">
        <f t="array" ref="AD15">SUMPRODUCT(($A$41:$A$365=$A15)*($B$41:$B$365=$A$7)*(AD$41:AD$365))</f>
        <v>175</v>
      </c>
      <c r="AE15" s="25" cm="1">
        <f t="array" ref="AE15">SUMPRODUCT(($A$41:$A$365=$A15)*($B$41:$B$365=$A$7)*(AE$41:AE$365))</f>
        <v>190</v>
      </c>
      <c r="AF15" s="25" cm="1">
        <f t="array" ref="AF15">SUMPRODUCT(($A$41:$A$365=$A15)*($B$41:$B$365=$A$7)*(AF$41:AF$365))</f>
        <v>200</v>
      </c>
      <c r="AG15" s="25" cm="1">
        <f t="array" ref="AG15">SUMPRODUCT(($A$41:$A$365=$A15)*($B$41:$B$365=$A$7)*(AG$41:AG$365))</f>
        <v>195</v>
      </c>
      <c r="AH15" s="25" cm="1">
        <f t="array" ref="AH15">SUMPRODUCT(($A$41:$A$365=$A15)*($B$41:$B$365=$A$7)*(AH$41:AH$365))</f>
        <v>190</v>
      </c>
      <c r="AI15" s="25" cm="1">
        <f t="array" ref="AI15">SUMPRODUCT(($A$41:$A$365=$A15)*($B$41:$B$365=$A$7)*(AI$41:AI$365))</f>
        <v>260</v>
      </c>
      <c r="AJ15" s="25" cm="1">
        <f t="array" ref="AJ15">SUMPRODUCT(($A$41:$A$365=$A15)*($B$41:$B$365=$A$7)*(AJ$41:AJ$365))</f>
        <v>220</v>
      </c>
      <c r="AK15" s="25" cm="1">
        <f t="array" ref="AK15">SUMPRODUCT(($A$41:$A$365=$A15)*($B$41:$B$365=$A$7)*(AK$41:AK$365))</f>
        <v>260</v>
      </c>
      <c r="AL15" s="25" cm="1">
        <f t="array" ref="AL15">SUMPRODUCT(($A$41:$A$365=$A15)*($B$41:$B$365=$A$7)*(AL$41:AL$365))</f>
        <v>205</v>
      </c>
      <c r="AM15" s="25" cm="1">
        <f t="array" ref="AM15">SUMPRODUCT(($A$41:$A$365=$A15)*($B$41:$B$365=$A$7)*(AM$41:AM$365))</f>
        <v>245</v>
      </c>
      <c r="AN15" s="25" cm="1">
        <f t="array" ref="AN15">SUMPRODUCT(($A$41:$A$365=$A15)*($B$41:$B$365=$A$7)*(AN$41:AN$365))</f>
        <v>175</v>
      </c>
      <c r="AO15" s="25" cm="1">
        <f t="array" ref="AO15">SUMPRODUCT(($A$41:$A$365=$A15)*($B$41:$B$365=$A$7)*(AO$41:AO$365))</f>
        <v>170</v>
      </c>
      <c r="AP15" s="25" cm="1">
        <f t="array" ref="AP15">SUMPRODUCT(($A$41:$A$365=$A15)*($B$41:$B$365=$A$7)*(AP$41:AP$365))</f>
        <v>155</v>
      </c>
      <c r="AQ15" s="25" cm="1">
        <f t="array" ref="AQ15">SUMPRODUCT(($A$41:$A$365=$A15)*($B$41:$B$365=$A$7)*(AQ$41:AQ$365))</f>
        <v>190</v>
      </c>
      <c r="AR15" s="25" cm="1">
        <f t="array" ref="AR15">SUMPRODUCT(($A$41:$A$365=$A15)*($B$41:$B$365=$A$7)*(AR$41:AR$365))</f>
        <v>200</v>
      </c>
      <c r="AS15" s="25" cm="1">
        <f t="array" ref="AS15">SUMPRODUCT(($A$41:$A$365=$A15)*($B$41:$B$365=$A$7)*(AS$41:AS$365))</f>
        <v>160</v>
      </c>
      <c r="AT15" s="25" cm="1">
        <f t="array" ref="AT15">SUMPRODUCT(($A$41:$A$365=$A15)*($B$41:$B$365=$A$7)*(AT$41:AT$365))</f>
        <v>130</v>
      </c>
      <c r="AU15" s="25" cm="1">
        <f t="array" ref="AU15">SUMPRODUCT(($A$41:$A$365=$A15)*($B$41:$B$365=$A$7)*(AU$41:AU$365))</f>
        <v>180</v>
      </c>
      <c r="AV15" s="25" cm="1">
        <f t="array" ref="AV15">SUMPRODUCT(($A$41:$A$365=$A15)*($B$41:$B$365=$A$7)*(AV$41:AV$365))</f>
        <v>135</v>
      </c>
      <c r="AW15" s="25" cm="1">
        <f t="array" ref="AW15">SUMPRODUCT(($A$41:$A$365=$A15)*($B$41:$B$365=$A$7)*(AW$41:AW$365))</f>
        <v>200</v>
      </c>
      <c r="AX15" s="25" cm="1">
        <f t="array" ref="AX15">SUMPRODUCT(($A$41:$A$365=$A15)*($B$41:$B$365=$A$7)*(AX$41:AX$365))</f>
        <v>115</v>
      </c>
    </row>
    <row r="16" spans="1:51" ht="15" x14ac:dyDescent="0.25">
      <c r="A16" t="s">
        <v>2037</v>
      </c>
      <c r="B16" s="171" cm="1">
        <f t="array" ref="B16">INDEX(C16:AY16,Control!$L$3)</f>
        <v>0</v>
      </c>
      <c r="C16" s="25" cm="1">
        <f t="array" ref="C16">SUMPRODUCT(($A$41:$A$365=$A16)*($B$41:$B$365=$A$7)*(C$41:C$365))</f>
        <v>0</v>
      </c>
      <c r="D16" s="25" cm="1">
        <f t="array" ref="D16">SUMPRODUCT(($A$41:$A$365=$A16)*($B$41:$B$365=$A$7)*(D$41:D$365))</f>
        <v>0</v>
      </c>
      <c r="E16" s="25" cm="1">
        <f t="array" ref="E16">SUMPRODUCT(($A$41:$A$365=$A16)*($B$41:$B$365=$A$7)*(E$41:E$365))</f>
        <v>0</v>
      </c>
      <c r="F16" s="25" cm="1">
        <f t="array" ref="F16">SUMPRODUCT(($A$41:$A$365=$A16)*($B$41:$B$365=$A$7)*(F$41:F$365))</f>
        <v>0</v>
      </c>
      <c r="G16" s="25" cm="1">
        <f t="array" ref="G16">SUMPRODUCT(($A$41:$A$365=$A16)*($B$41:$B$365=$A$7)*(G$41:G$365))</f>
        <v>0</v>
      </c>
      <c r="H16" s="25" cm="1">
        <f t="array" ref="H16">SUMPRODUCT(($A$41:$A$365=$A16)*($B$41:$B$365=$A$7)*(H$41:H$365))</f>
        <v>0</v>
      </c>
      <c r="I16" s="25" cm="1">
        <f t="array" ref="I16">SUMPRODUCT(($A$41:$A$365=$A16)*($B$41:$B$365=$A$7)*(I$41:I$365))</f>
        <v>0</v>
      </c>
      <c r="J16" s="25" cm="1">
        <f t="array" ref="J16">SUMPRODUCT(($A$41:$A$365=$A16)*($B$41:$B$365=$A$7)*(J$41:J$365))</f>
        <v>0</v>
      </c>
      <c r="K16" s="25" cm="1">
        <f t="array" ref="K16">SUMPRODUCT(($A$41:$A$365=$A16)*($B$41:$B$365=$A$7)*(K$41:K$365))</f>
        <v>0</v>
      </c>
      <c r="L16" s="25" cm="1">
        <f t="array" ref="L16">SUMPRODUCT(($A$41:$A$365=$A16)*($B$41:$B$365=$A$7)*(L$41:L$365))</f>
        <v>0</v>
      </c>
      <c r="M16" s="25" cm="1">
        <f t="array" ref="M16">SUMPRODUCT(($A$41:$A$365=$A16)*($B$41:$B$365=$A$7)*(M$41:M$365))</f>
        <v>0</v>
      </c>
      <c r="N16" s="25" cm="1">
        <f t="array" ref="N16">SUMPRODUCT(($A$41:$A$365=$A16)*($B$41:$B$365=$A$7)*(N$41:N$365))</f>
        <v>0</v>
      </c>
      <c r="O16" s="25" cm="1">
        <f t="array" ref="O16">SUMPRODUCT(($A$41:$A$365=$A16)*($B$41:$B$365=$A$7)*(O$41:O$365))</f>
        <v>0</v>
      </c>
      <c r="P16" s="25" cm="1">
        <f t="array" ref="P16">SUMPRODUCT(($A$41:$A$365=$A16)*($B$41:$B$365=$A$7)*(P$41:P$365))</f>
        <v>0</v>
      </c>
      <c r="Q16" s="25" cm="1">
        <f t="array" ref="Q16">SUMPRODUCT(($A$41:$A$365=$A16)*($B$41:$B$365=$A$7)*(Q$41:Q$365))</f>
        <v>0</v>
      </c>
      <c r="R16" s="25" cm="1">
        <f t="array" ref="R16">SUMPRODUCT(($A$41:$A$365=$A16)*($B$41:$B$365=$A$7)*(R$41:R$365))</f>
        <v>0</v>
      </c>
      <c r="S16" s="25" cm="1">
        <f t="array" ref="S16">SUMPRODUCT(($A$41:$A$365=$A16)*($B$41:$B$365=$A$7)*(S$41:S$365))</f>
        <v>0</v>
      </c>
      <c r="T16" s="25" cm="1">
        <f t="array" ref="T16">SUMPRODUCT(($A$41:$A$365=$A16)*($B$41:$B$365=$A$7)*(T$41:T$365))</f>
        <v>0</v>
      </c>
      <c r="U16" s="25" cm="1">
        <f t="array" ref="U16">SUMPRODUCT(($A$41:$A$365=$A16)*($B$41:$B$365=$A$7)*(U$41:U$365))</f>
        <v>0</v>
      </c>
      <c r="V16" s="25" cm="1">
        <f t="array" ref="V16">SUMPRODUCT(($A$41:$A$365=$A16)*($B$41:$B$365=$A$7)*(V$41:V$365))</f>
        <v>0</v>
      </c>
      <c r="W16" s="25" cm="1">
        <f t="array" ref="W16">SUMPRODUCT(($A$41:$A$365=$A16)*($B$41:$B$365=$A$7)*(W$41:W$365))</f>
        <v>0</v>
      </c>
      <c r="X16" s="25" cm="1">
        <f t="array" ref="X16">SUMPRODUCT(($A$41:$A$365=$A16)*($B$41:$B$365=$A$7)*(X$41:X$365))</f>
        <v>0</v>
      </c>
      <c r="Y16" s="25" cm="1">
        <f t="array" ref="Y16">SUMPRODUCT(($A$41:$A$365=$A16)*($B$41:$B$365=$A$7)*(Y$41:Y$365))</f>
        <v>0</v>
      </c>
      <c r="Z16" s="25" cm="1">
        <f t="array" ref="Z16">SUMPRODUCT(($A$41:$A$365=$A16)*($B$41:$B$365=$A$7)*(Z$41:Z$365))</f>
        <v>0</v>
      </c>
      <c r="AA16" s="25" cm="1">
        <f t="array" ref="AA16">SUMPRODUCT(($A$41:$A$365=$A16)*($B$41:$B$365=$A$7)*(AA$41:AA$365))</f>
        <v>0</v>
      </c>
      <c r="AB16" s="25" cm="1">
        <f t="array" ref="AB16">SUMPRODUCT(($A$41:$A$365=$A16)*($B$41:$B$365=$A$7)*(AB$41:AB$365))</f>
        <v>0</v>
      </c>
      <c r="AC16" s="25" cm="1">
        <f t="array" ref="AC16">SUMPRODUCT(($A$41:$A$365=$A16)*($B$41:$B$365=$A$7)*(AC$41:AC$365))</f>
        <v>0</v>
      </c>
      <c r="AD16" s="25" cm="1">
        <f t="array" ref="AD16">SUMPRODUCT(($A$41:$A$365=$A16)*($B$41:$B$365=$A$7)*(AD$41:AD$365))</f>
        <v>0</v>
      </c>
      <c r="AE16" s="25" cm="1">
        <f t="array" ref="AE16">SUMPRODUCT(($A$41:$A$365=$A16)*($B$41:$B$365=$A$7)*(AE$41:AE$365))</f>
        <v>0</v>
      </c>
      <c r="AF16" s="25" cm="1">
        <f t="array" ref="AF16">SUMPRODUCT(($A$41:$A$365=$A16)*($B$41:$B$365=$A$7)*(AF$41:AF$365))</f>
        <v>0</v>
      </c>
      <c r="AG16" s="25" cm="1">
        <f t="array" ref="AG16">SUMPRODUCT(($A$41:$A$365=$A16)*($B$41:$B$365=$A$7)*(AG$41:AG$365))</f>
        <v>0</v>
      </c>
      <c r="AH16" s="25" cm="1">
        <f t="array" ref="AH16">SUMPRODUCT(($A$41:$A$365=$A16)*($B$41:$B$365=$A$7)*(AH$41:AH$365))</f>
        <v>0</v>
      </c>
      <c r="AI16" s="25" cm="1">
        <f t="array" ref="AI16">SUMPRODUCT(($A$41:$A$365=$A16)*($B$41:$B$365=$A$7)*(AI$41:AI$365))</f>
        <v>0</v>
      </c>
      <c r="AJ16" s="25" cm="1">
        <f t="array" ref="AJ16">SUMPRODUCT(($A$41:$A$365=$A16)*($B$41:$B$365=$A$7)*(AJ$41:AJ$365))</f>
        <v>0</v>
      </c>
      <c r="AK16" s="25" cm="1">
        <f t="array" ref="AK16">SUMPRODUCT(($A$41:$A$365=$A16)*($B$41:$B$365=$A$7)*(AK$41:AK$365))</f>
        <v>0</v>
      </c>
      <c r="AL16" s="25" cm="1">
        <f t="array" ref="AL16">SUMPRODUCT(($A$41:$A$365=$A16)*($B$41:$B$365=$A$7)*(AL$41:AL$365))</f>
        <v>0</v>
      </c>
      <c r="AM16" s="25" cm="1">
        <f t="array" ref="AM16">SUMPRODUCT(($A$41:$A$365=$A16)*($B$41:$B$365=$A$7)*(AM$41:AM$365))</f>
        <v>0</v>
      </c>
      <c r="AN16" s="25" cm="1">
        <f t="array" ref="AN16">SUMPRODUCT(($A$41:$A$365=$A16)*($B$41:$B$365=$A$7)*(AN$41:AN$365))</f>
        <v>0</v>
      </c>
      <c r="AO16" s="25" cm="1">
        <f t="array" ref="AO16">SUMPRODUCT(($A$41:$A$365=$A16)*($B$41:$B$365=$A$7)*(AO$41:AO$365))</f>
        <v>0</v>
      </c>
      <c r="AP16" s="25" cm="1">
        <f t="array" ref="AP16">SUMPRODUCT(($A$41:$A$365=$A16)*($B$41:$B$365=$A$7)*(AP$41:AP$365))</f>
        <v>0</v>
      </c>
      <c r="AQ16" s="25" cm="1">
        <f t="array" ref="AQ16">SUMPRODUCT(($A$41:$A$365=$A16)*($B$41:$B$365=$A$7)*(AQ$41:AQ$365))</f>
        <v>0</v>
      </c>
      <c r="AR16" s="25" cm="1">
        <f t="array" ref="AR16">SUMPRODUCT(($A$41:$A$365=$A16)*($B$41:$B$365=$A$7)*(AR$41:AR$365))</f>
        <v>0</v>
      </c>
      <c r="AS16" s="25" cm="1">
        <f t="array" ref="AS16">SUMPRODUCT(($A$41:$A$365=$A16)*($B$41:$B$365=$A$7)*(AS$41:AS$365))</f>
        <v>0</v>
      </c>
      <c r="AT16" s="25" cm="1">
        <f t="array" ref="AT16">SUMPRODUCT(($A$41:$A$365=$A16)*($B$41:$B$365=$A$7)*(AT$41:AT$365))</f>
        <v>0</v>
      </c>
      <c r="AU16" s="25" cm="1">
        <f t="array" ref="AU16">SUMPRODUCT(($A$41:$A$365=$A16)*($B$41:$B$365=$A$7)*(AU$41:AU$365))</f>
        <v>0</v>
      </c>
      <c r="AV16" s="25" cm="1">
        <f t="array" ref="AV16">SUMPRODUCT(($A$41:$A$365=$A16)*($B$41:$B$365=$A$7)*(AV$41:AV$365))</f>
        <v>0</v>
      </c>
      <c r="AW16" s="25" cm="1">
        <f t="array" ref="AW16">SUMPRODUCT(($A$41:$A$365=$A16)*($B$41:$B$365=$A$7)*(AW$41:AW$365))</f>
        <v>0</v>
      </c>
      <c r="AX16" s="25" cm="1">
        <f t="array" ref="AX16">SUMPRODUCT(($A$41:$A$365=$A16)*($B$41:$B$365=$A$7)*(AX$41:AX$365))</f>
        <v>0</v>
      </c>
    </row>
    <row r="17" spans="1:50" ht="15" x14ac:dyDescent="0.25">
      <c r="A17" t="s">
        <v>2038</v>
      </c>
      <c r="B17" s="171" cm="1">
        <f t="array" ref="B17">INDEX(C17:AY17,Control!$L$3)</f>
        <v>35</v>
      </c>
      <c r="C17" s="25" cm="1">
        <f t="array" ref="C17">SUMPRODUCT(($A$41:$A$365=$A17)*($B$41:$B$365=$A$7)*(C$41:C$365))</f>
        <v>50</v>
      </c>
      <c r="D17" s="25" cm="1">
        <f t="array" ref="D17">SUMPRODUCT(($A$41:$A$365=$A17)*($B$41:$B$365=$A$7)*(D$41:D$365))</f>
        <v>70</v>
      </c>
      <c r="E17" s="25" cm="1">
        <f t="array" ref="E17">SUMPRODUCT(($A$41:$A$365=$A17)*($B$41:$B$365=$A$7)*(E$41:E$365))</f>
        <v>70</v>
      </c>
      <c r="F17" s="25" cm="1">
        <f t="array" ref="F17">SUMPRODUCT(($A$41:$A$365=$A17)*($B$41:$B$365=$A$7)*(F$41:F$365))</f>
        <v>45</v>
      </c>
      <c r="G17" s="25" cm="1">
        <f t="array" ref="G17">SUMPRODUCT(($A$41:$A$365=$A17)*($B$41:$B$365=$A$7)*(G$41:G$365))</f>
        <v>35</v>
      </c>
      <c r="H17" s="25" cm="1">
        <f t="array" ref="H17">SUMPRODUCT(($A$41:$A$365=$A17)*($B$41:$B$365=$A$7)*(H$41:H$365))</f>
        <v>35</v>
      </c>
      <c r="I17" s="25" cm="1">
        <f t="array" ref="I17">SUMPRODUCT(($A$41:$A$365=$A17)*($B$41:$B$365=$A$7)*(I$41:I$365))</f>
        <v>50</v>
      </c>
      <c r="J17" s="25" cm="1">
        <f t="array" ref="J17">SUMPRODUCT(($A$41:$A$365=$A17)*($B$41:$B$365=$A$7)*(J$41:J$365))</f>
        <v>60</v>
      </c>
      <c r="K17" s="25" cm="1">
        <f t="array" ref="K17">SUMPRODUCT(($A$41:$A$365=$A17)*($B$41:$B$365=$A$7)*(K$41:K$365))</f>
        <v>45</v>
      </c>
      <c r="L17" s="25" cm="1">
        <f t="array" ref="L17">SUMPRODUCT(($A$41:$A$365=$A17)*($B$41:$B$365=$A$7)*(L$41:L$365))</f>
        <v>50</v>
      </c>
      <c r="M17" s="25" cm="1">
        <f t="array" ref="M17">SUMPRODUCT(($A$41:$A$365=$A17)*($B$41:$B$365=$A$7)*(M$41:M$365))</f>
        <v>40</v>
      </c>
      <c r="N17" s="25" cm="1">
        <f t="array" ref="N17">SUMPRODUCT(($A$41:$A$365=$A17)*($B$41:$B$365=$A$7)*(N$41:N$365))</f>
        <v>35</v>
      </c>
      <c r="O17" s="25" cm="1">
        <f t="array" ref="O17">SUMPRODUCT(($A$41:$A$365=$A17)*($B$41:$B$365=$A$7)*(O$41:O$365))</f>
        <v>50</v>
      </c>
      <c r="P17" s="25" cm="1">
        <f t="array" ref="P17">SUMPRODUCT(($A$41:$A$365=$A17)*($B$41:$B$365=$A$7)*(P$41:P$365))</f>
        <v>55</v>
      </c>
      <c r="Q17" s="25" cm="1">
        <f t="array" ref="Q17">SUMPRODUCT(($A$41:$A$365=$A17)*($B$41:$B$365=$A$7)*(Q$41:Q$365))</f>
        <v>70</v>
      </c>
      <c r="R17" s="25" cm="1">
        <f t="array" ref="R17">SUMPRODUCT(($A$41:$A$365=$A17)*($B$41:$B$365=$A$7)*(R$41:R$365))</f>
        <v>60</v>
      </c>
      <c r="S17" s="25" cm="1">
        <f t="array" ref="S17">SUMPRODUCT(($A$41:$A$365=$A17)*($B$41:$B$365=$A$7)*(S$41:S$365))</f>
        <v>50</v>
      </c>
      <c r="T17" s="25" cm="1">
        <f t="array" ref="T17">SUMPRODUCT(($A$41:$A$365=$A17)*($B$41:$B$365=$A$7)*(T$41:T$365))</f>
        <v>50</v>
      </c>
      <c r="U17" s="25" cm="1">
        <f t="array" ref="U17">SUMPRODUCT(($A$41:$A$365=$A17)*($B$41:$B$365=$A$7)*(U$41:U$365))</f>
        <v>85</v>
      </c>
      <c r="V17" s="25" cm="1">
        <f t="array" ref="V17">SUMPRODUCT(($A$41:$A$365=$A17)*($B$41:$B$365=$A$7)*(V$41:V$365))</f>
        <v>85</v>
      </c>
      <c r="W17" s="25" cm="1">
        <f t="array" ref="W17">SUMPRODUCT(($A$41:$A$365=$A17)*($B$41:$B$365=$A$7)*(W$41:W$365))</f>
        <v>85</v>
      </c>
      <c r="X17" s="25" cm="1">
        <f t="array" ref="X17">SUMPRODUCT(($A$41:$A$365=$A17)*($B$41:$B$365=$A$7)*(X$41:X$365))</f>
        <v>65</v>
      </c>
      <c r="Y17" s="25" cm="1">
        <f t="array" ref="Y17">SUMPRODUCT(($A$41:$A$365=$A17)*($B$41:$B$365=$A$7)*(Y$41:Y$365))</f>
        <v>65</v>
      </c>
      <c r="Z17" s="25" cm="1">
        <f t="array" ref="Z17">SUMPRODUCT(($A$41:$A$365=$A17)*($B$41:$B$365=$A$7)*(Z$41:Z$365))</f>
        <v>80</v>
      </c>
      <c r="AA17" s="25" cm="1">
        <f t="array" ref="AA17">SUMPRODUCT(($A$41:$A$365=$A17)*($B$41:$B$365=$A$7)*(AA$41:AA$365))</f>
        <v>80</v>
      </c>
      <c r="AB17" s="25" cm="1">
        <f t="array" ref="AB17">SUMPRODUCT(($A$41:$A$365=$A17)*($B$41:$B$365=$A$7)*(AB$41:AB$365))</f>
        <v>95</v>
      </c>
      <c r="AC17" s="25" cm="1">
        <f t="array" ref="AC17">SUMPRODUCT(($A$41:$A$365=$A17)*($B$41:$B$365=$A$7)*(AC$41:AC$365))</f>
        <v>95</v>
      </c>
      <c r="AD17" s="25" cm="1">
        <f t="array" ref="AD17">SUMPRODUCT(($A$41:$A$365=$A17)*($B$41:$B$365=$A$7)*(AD$41:AD$365))</f>
        <v>70</v>
      </c>
      <c r="AE17" s="25" cm="1">
        <f t="array" ref="AE17">SUMPRODUCT(($A$41:$A$365=$A17)*($B$41:$B$365=$A$7)*(AE$41:AE$365))</f>
        <v>85</v>
      </c>
      <c r="AF17" s="25" cm="1">
        <f t="array" ref="AF17">SUMPRODUCT(($A$41:$A$365=$A17)*($B$41:$B$365=$A$7)*(AF$41:AF$365))</f>
        <v>85</v>
      </c>
      <c r="AG17" s="25" cm="1">
        <f t="array" ref="AG17">SUMPRODUCT(($A$41:$A$365=$A17)*($B$41:$B$365=$A$7)*(AG$41:AG$365))</f>
        <v>85</v>
      </c>
      <c r="AH17" s="25" cm="1">
        <f t="array" ref="AH17">SUMPRODUCT(($A$41:$A$365=$A17)*($B$41:$B$365=$A$7)*(AH$41:AH$365))</f>
        <v>70</v>
      </c>
      <c r="AI17" s="25" cm="1">
        <f t="array" ref="AI17">SUMPRODUCT(($A$41:$A$365=$A17)*($B$41:$B$365=$A$7)*(AI$41:AI$365))</f>
        <v>80</v>
      </c>
      <c r="AJ17" s="25" cm="1">
        <f t="array" ref="AJ17">SUMPRODUCT(($A$41:$A$365=$A17)*($B$41:$B$365=$A$7)*(AJ$41:AJ$365))</f>
        <v>65</v>
      </c>
      <c r="AK17" s="25" cm="1">
        <f t="array" ref="AK17">SUMPRODUCT(($A$41:$A$365=$A17)*($B$41:$B$365=$A$7)*(AK$41:AK$365))</f>
        <v>60</v>
      </c>
      <c r="AL17" s="25" cm="1">
        <f t="array" ref="AL17">SUMPRODUCT(($A$41:$A$365=$A17)*($B$41:$B$365=$A$7)*(AL$41:AL$365))</f>
        <v>70</v>
      </c>
      <c r="AM17" s="25" cm="1">
        <f t="array" ref="AM17">SUMPRODUCT(($A$41:$A$365=$A17)*($B$41:$B$365=$A$7)*(AM$41:AM$365))</f>
        <v>70</v>
      </c>
      <c r="AN17" s="25" cm="1">
        <f t="array" ref="AN17">SUMPRODUCT(($A$41:$A$365=$A17)*($B$41:$B$365=$A$7)*(AN$41:AN$365))</f>
        <v>60</v>
      </c>
      <c r="AO17" s="25" cm="1">
        <f t="array" ref="AO17">SUMPRODUCT(($A$41:$A$365=$A17)*($B$41:$B$365=$A$7)*(AO$41:AO$365))</f>
        <v>80</v>
      </c>
      <c r="AP17" s="25" cm="1">
        <f t="array" ref="AP17">SUMPRODUCT(($A$41:$A$365=$A17)*($B$41:$B$365=$A$7)*(AP$41:AP$365))</f>
        <v>50</v>
      </c>
      <c r="AQ17" s="25" cm="1">
        <f t="array" ref="AQ17">SUMPRODUCT(($A$41:$A$365=$A17)*($B$41:$B$365=$A$7)*(AQ$41:AQ$365))</f>
        <v>55</v>
      </c>
      <c r="AR17" s="25" cm="1">
        <f t="array" ref="AR17">SUMPRODUCT(($A$41:$A$365=$A17)*($B$41:$B$365=$A$7)*(AR$41:AR$365))</f>
        <v>60</v>
      </c>
      <c r="AS17" s="25" cm="1">
        <f t="array" ref="AS17">SUMPRODUCT(($A$41:$A$365=$A17)*($B$41:$B$365=$A$7)*(AS$41:AS$365))</f>
        <v>65</v>
      </c>
      <c r="AT17" s="25" cm="1">
        <f t="array" ref="AT17">SUMPRODUCT(($A$41:$A$365=$A17)*($B$41:$B$365=$A$7)*(AT$41:AT$365))</f>
        <v>40</v>
      </c>
      <c r="AU17" s="25" cm="1">
        <f t="array" ref="AU17">SUMPRODUCT(($A$41:$A$365=$A17)*($B$41:$B$365=$A$7)*(AU$41:AU$365))</f>
        <v>50</v>
      </c>
      <c r="AV17" s="25" cm="1">
        <f t="array" ref="AV17">SUMPRODUCT(($A$41:$A$365=$A17)*($B$41:$B$365=$A$7)*(AV$41:AV$365))</f>
        <v>50</v>
      </c>
      <c r="AW17" s="25" cm="1">
        <f t="array" ref="AW17">SUMPRODUCT(($A$41:$A$365=$A17)*($B$41:$B$365=$A$7)*(AW$41:AW$365))</f>
        <v>35</v>
      </c>
      <c r="AX17" s="25" cm="1">
        <f t="array" ref="AX17">SUMPRODUCT(($A$41:$A$365=$A17)*($B$41:$B$365=$A$7)*(AX$41:AX$365))</f>
        <v>35</v>
      </c>
    </row>
    <row r="18" spans="1:50" ht="15" x14ac:dyDescent="0.25">
      <c r="A18" t="s">
        <v>2039</v>
      </c>
      <c r="B18" s="171" cm="1">
        <f t="array" ref="B18">INDEX(C18:AY18,Control!$L$3)</f>
        <v>25</v>
      </c>
      <c r="C18" s="25" cm="1">
        <f t="array" ref="C18">SUMPRODUCT(($A$41:$A$365=$A18)*($B$41:$B$365=$A$7)*(C$41:C$365))</f>
        <v>25</v>
      </c>
      <c r="D18" s="25" cm="1">
        <f t="array" ref="D18">SUMPRODUCT(($A$41:$A$365=$A18)*($B$41:$B$365=$A$7)*(D$41:D$365))</f>
        <v>30</v>
      </c>
      <c r="E18" s="25" cm="1">
        <f t="array" ref="E18">SUMPRODUCT(($A$41:$A$365=$A18)*($B$41:$B$365=$A$7)*(E$41:E$365))</f>
        <v>20</v>
      </c>
      <c r="F18" s="25" cm="1">
        <f t="array" ref="F18">SUMPRODUCT(($A$41:$A$365=$A18)*($B$41:$B$365=$A$7)*(F$41:F$365))</f>
        <v>20</v>
      </c>
      <c r="G18" s="25" cm="1">
        <f t="array" ref="G18">SUMPRODUCT(($A$41:$A$365=$A18)*($B$41:$B$365=$A$7)*(G$41:G$365))</f>
        <v>30</v>
      </c>
      <c r="H18" s="25" cm="1">
        <f t="array" ref="H18">SUMPRODUCT(($A$41:$A$365=$A18)*($B$41:$B$365=$A$7)*(H$41:H$365))</f>
        <v>20</v>
      </c>
      <c r="I18" s="25" cm="1">
        <f t="array" ref="I18">SUMPRODUCT(($A$41:$A$365=$A18)*($B$41:$B$365=$A$7)*(I$41:I$365))</f>
        <v>25</v>
      </c>
      <c r="J18" s="25" cm="1">
        <f t="array" ref="J18">SUMPRODUCT(($A$41:$A$365=$A18)*($B$41:$B$365=$A$7)*(J$41:J$365))</f>
        <v>5</v>
      </c>
      <c r="K18" s="25" cm="1">
        <f t="array" ref="K18">SUMPRODUCT(($A$41:$A$365=$A18)*($B$41:$B$365=$A$7)*(K$41:K$365))</f>
        <v>30</v>
      </c>
      <c r="L18" s="25" cm="1">
        <f t="array" ref="L18">SUMPRODUCT(($A$41:$A$365=$A18)*($B$41:$B$365=$A$7)*(L$41:L$365))</f>
        <v>20</v>
      </c>
      <c r="M18" s="25" cm="1">
        <f t="array" ref="M18">SUMPRODUCT(($A$41:$A$365=$A18)*($B$41:$B$365=$A$7)*(M$41:M$365))</f>
        <v>10</v>
      </c>
      <c r="N18" s="25" cm="1">
        <f t="array" ref="N18">SUMPRODUCT(($A$41:$A$365=$A18)*($B$41:$B$365=$A$7)*(N$41:N$365))</f>
        <v>15</v>
      </c>
      <c r="O18" s="25" cm="1">
        <f t="array" ref="O18">SUMPRODUCT(($A$41:$A$365=$A18)*($B$41:$B$365=$A$7)*(O$41:O$365))</f>
        <v>10</v>
      </c>
      <c r="P18" s="25" cm="1">
        <f t="array" ref="P18">SUMPRODUCT(($A$41:$A$365=$A18)*($B$41:$B$365=$A$7)*(P$41:P$365))</f>
        <v>10</v>
      </c>
      <c r="Q18" s="25" cm="1">
        <f t="array" ref="Q18">SUMPRODUCT(($A$41:$A$365=$A18)*($B$41:$B$365=$A$7)*(Q$41:Q$365))</f>
        <v>25</v>
      </c>
      <c r="R18" s="25" cm="1">
        <f t="array" ref="R18">SUMPRODUCT(($A$41:$A$365=$A18)*($B$41:$B$365=$A$7)*(R$41:R$365))</f>
        <v>25</v>
      </c>
      <c r="S18" s="25" cm="1">
        <f t="array" ref="S18">SUMPRODUCT(($A$41:$A$365=$A18)*($B$41:$B$365=$A$7)*(S$41:S$365))</f>
        <v>25</v>
      </c>
      <c r="T18" s="25" cm="1">
        <f t="array" ref="T18">SUMPRODUCT(($A$41:$A$365=$A18)*($B$41:$B$365=$A$7)*(T$41:T$365))</f>
        <v>15</v>
      </c>
      <c r="U18" s="25" cm="1">
        <f t="array" ref="U18">SUMPRODUCT(($A$41:$A$365=$A18)*($B$41:$B$365=$A$7)*(U$41:U$365))</f>
        <v>15</v>
      </c>
      <c r="V18" s="25" cm="1">
        <f t="array" ref="V18">SUMPRODUCT(($A$41:$A$365=$A18)*($B$41:$B$365=$A$7)*(V$41:V$365))</f>
        <v>15</v>
      </c>
      <c r="W18" s="25" cm="1">
        <f t="array" ref="W18">SUMPRODUCT(($A$41:$A$365=$A18)*($B$41:$B$365=$A$7)*(W$41:W$365))</f>
        <v>25</v>
      </c>
      <c r="X18" s="25" cm="1">
        <f t="array" ref="X18">SUMPRODUCT(($A$41:$A$365=$A18)*($B$41:$B$365=$A$7)*(X$41:X$365))</f>
        <v>35</v>
      </c>
      <c r="Y18" s="25" cm="1">
        <f t="array" ref="Y18">SUMPRODUCT(($A$41:$A$365=$A18)*($B$41:$B$365=$A$7)*(Y$41:Y$365))</f>
        <v>25</v>
      </c>
      <c r="Z18" s="25" cm="1">
        <f t="array" ref="Z18">SUMPRODUCT(($A$41:$A$365=$A18)*($B$41:$B$365=$A$7)*(Z$41:Z$365))</f>
        <v>25</v>
      </c>
      <c r="AA18" s="25" cm="1">
        <f t="array" ref="AA18">SUMPRODUCT(($A$41:$A$365=$A18)*($B$41:$B$365=$A$7)*(AA$41:AA$365))</f>
        <v>30</v>
      </c>
      <c r="AB18" s="25" cm="1">
        <f t="array" ref="AB18">SUMPRODUCT(($A$41:$A$365=$A18)*($B$41:$B$365=$A$7)*(AB$41:AB$365))</f>
        <v>25</v>
      </c>
      <c r="AC18" s="25" cm="1">
        <f t="array" ref="AC18">SUMPRODUCT(($A$41:$A$365=$A18)*($B$41:$B$365=$A$7)*(AC$41:AC$365))</f>
        <v>20</v>
      </c>
      <c r="AD18" s="25" cm="1">
        <f t="array" ref="AD18">SUMPRODUCT(($A$41:$A$365=$A18)*($B$41:$B$365=$A$7)*(AD$41:AD$365))</f>
        <v>15</v>
      </c>
      <c r="AE18" s="25" cm="1">
        <f t="array" ref="AE18">SUMPRODUCT(($A$41:$A$365=$A18)*($B$41:$B$365=$A$7)*(AE$41:AE$365))</f>
        <v>25</v>
      </c>
      <c r="AF18" s="25" cm="1">
        <f t="array" ref="AF18">SUMPRODUCT(($A$41:$A$365=$A18)*($B$41:$B$365=$A$7)*(AF$41:AF$365))</f>
        <v>15</v>
      </c>
      <c r="AG18" s="25" cm="1">
        <f t="array" ref="AG18">SUMPRODUCT(($A$41:$A$365=$A18)*($B$41:$B$365=$A$7)*(AG$41:AG$365))</f>
        <v>35</v>
      </c>
      <c r="AH18" s="25" cm="1">
        <f t="array" ref="AH18">SUMPRODUCT(($A$41:$A$365=$A18)*($B$41:$B$365=$A$7)*(AH$41:AH$365))</f>
        <v>25</v>
      </c>
      <c r="AI18" s="25" cm="1">
        <f t="array" ref="AI18">SUMPRODUCT(($A$41:$A$365=$A18)*($B$41:$B$365=$A$7)*(AI$41:AI$365))</f>
        <v>15</v>
      </c>
      <c r="AJ18" s="25" cm="1">
        <f t="array" ref="AJ18">SUMPRODUCT(($A$41:$A$365=$A18)*($B$41:$B$365=$A$7)*(AJ$41:AJ$365))</f>
        <v>35</v>
      </c>
      <c r="AK18" s="25" cm="1">
        <f t="array" ref="AK18">SUMPRODUCT(($A$41:$A$365=$A18)*($B$41:$B$365=$A$7)*(AK$41:AK$365))</f>
        <v>40</v>
      </c>
      <c r="AL18" s="25" cm="1">
        <f t="array" ref="AL18">SUMPRODUCT(($A$41:$A$365=$A18)*($B$41:$B$365=$A$7)*(AL$41:AL$365))</f>
        <v>30</v>
      </c>
      <c r="AM18" s="25" cm="1">
        <f t="array" ref="AM18">SUMPRODUCT(($A$41:$A$365=$A18)*($B$41:$B$365=$A$7)*(AM$41:AM$365))</f>
        <v>45</v>
      </c>
      <c r="AN18" s="25" cm="1">
        <f t="array" ref="AN18">SUMPRODUCT(($A$41:$A$365=$A18)*($B$41:$B$365=$A$7)*(AN$41:AN$365))</f>
        <v>35</v>
      </c>
      <c r="AO18" s="25" cm="1">
        <f t="array" ref="AO18">SUMPRODUCT(($A$41:$A$365=$A18)*($B$41:$B$365=$A$7)*(AO$41:AO$365))</f>
        <v>30</v>
      </c>
      <c r="AP18" s="25" cm="1">
        <f t="array" ref="AP18">SUMPRODUCT(($A$41:$A$365=$A18)*($B$41:$B$365=$A$7)*(AP$41:AP$365))</f>
        <v>30</v>
      </c>
      <c r="AQ18" s="25" cm="1">
        <f t="array" ref="AQ18">SUMPRODUCT(($A$41:$A$365=$A18)*($B$41:$B$365=$A$7)*(AQ$41:AQ$365))</f>
        <v>40</v>
      </c>
      <c r="AR18" s="25" cm="1">
        <f t="array" ref="AR18">SUMPRODUCT(($A$41:$A$365=$A18)*($B$41:$B$365=$A$7)*(AR$41:AR$365))</f>
        <v>25</v>
      </c>
      <c r="AS18" s="25" cm="1">
        <f t="array" ref="AS18">SUMPRODUCT(($A$41:$A$365=$A18)*($B$41:$B$365=$A$7)*(AS$41:AS$365))</f>
        <v>20</v>
      </c>
      <c r="AT18" s="25" cm="1">
        <f t="array" ref="AT18">SUMPRODUCT(($A$41:$A$365=$A18)*($B$41:$B$365=$A$7)*(AT$41:AT$365))</f>
        <v>30</v>
      </c>
      <c r="AU18" s="25" cm="1">
        <f t="array" ref="AU18">SUMPRODUCT(($A$41:$A$365=$A18)*($B$41:$B$365=$A$7)*(AU$41:AU$365))</f>
        <v>25</v>
      </c>
      <c r="AV18" s="25" cm="1">
        <f t="array" ref="AV18">SUMPRODUCT(($A$41:$A$365=$A18)*($B$41:$B$365=$A$7)*(AV$41:AV$365))</f>
        <v>15</v>
      </c>
      <c r="AW18" s="25" cm="1">
        <f t="array" ref="AW18">SUMPRODUCT(($A$41:$A$365=$A18)*($B$41:$B$365=$A$7)*(AW$41:AW$365))</f>
        <v>20</v>
      </c>
      <c r="AX18" s="25" cm="1">
        <f t="array" ref="AX18">SUMPRODUCT(($A$41:$A$365=$A18)*($B$41:$B$365=$A$7)*(AX$41:AX$365))</f>
        <v>25</v>
      </c>
    </row>
    <row r="19" spans="1:50" ht="15" x14ac:dyDescent="0.25">
      <c r="A19" t="s">
        <v>2040</v>
      </c>
      <c r="B19" s="171" cm="1">
        <f t="array" ref="B19">INDEX(C19:AY19,Control!$L$3)</f>
        <v>30</v>
      </c>
      <c r="C19" s="25" cm="1">
        <f t="array" ref="C19">SUMPRODUCT(($A$41:$A$365=$A19)*($B$41:$B$365=$A$7)*(C$41:C$365))</f>
        <v>45</v>
      </c>
      <c r="D19" s="25" cm="1">
        <f t="array" ref="D19">SUMPRODUCT(($A$41:$A$365=$A19)*($B$41:$B$365=$A$7)*(D$41:D$365))</f>
        <v>50</v>
      </c>
      <c r="E19" s="25" cm="1">
        <f t="array" ref="E19">SUMPRODUCT(($A$41:$A$365=$A19)*($B$41:$B$365=$A$7)*(E$41:E$365))</f>
        <v>60</v>
      </c>
      <c r="F19" s="25" cm="1">
        <f t="array" ref="F19">SUMPRODUCT(($A$41:$A$365=$A19)*($B$41:$B$365=$A$7)*(F$41:F$365))</f>
        <v>25</v>
      </c>
      <c r="G19" s="25" cm="1">
        <f t="array" ref="G19">SUMPRODUCT(($A$41:$A$365=$A19)*($B$41:$B$365=$A$7)*(G$41:G$365))</f>
        <v>15</v>
      </c>
      <c r="H19" s="25" cm="1">
        <f t="array" ref="H19">SUMPRODUCT(($A$41:$A$365=$A19)*($B$41:$B$365=$A$7)*(H$41:H$365))</f>
        <v>35</v>
      </c>
      <c r="I19" s="25" cm="1">
        <f t="array" ref="I19">SUMPRODUCT(($A$41:$A$365=$A19)*($B$41:$B$365=$A$7)*(I$41:I$365))</f>
        <v>20</v>
      </c>
      <c r="J19" s="25" cm="1">
        <f t="array" ref="J19">SUMPRODUCT(($A$41:$A$365=$A19)*($B$41:$B$365=$A$7)*(J$41:J$365))</f>
        <v>35</v>
      </c>
      <c r="K19" s="25" cm="1">
        <f t="array" ref="K19">SUMPRODUCT(($A$41:$A$365=$A19)*($B$41:$B$365=$A$7)*(K$41:K$365))</f>
        <v>45</v>
      </c>
      <c r="L19" s="25" cm="1">
        <f t="array" ref="L19">SUMPRODUCT(($A$41:$A$365=$A19)*($B$41:$B$365=$A$7)*(L$41:L$365))</f>
        <v>35</v>
      </c>
      <c r="M19" s="25" cm="1">
        <f t="array" ref="M19">SUMPRODUCT(($A$41:$A$365=$A19)*($B$41:$B$365=$A$7)*(M$41:M$365))</f>
        <v>20</v>
      </c>
      <c r="N19" s="25" cm="1">
        <f t="array" ref="N19">SUMPRODUCT(($A$41:$A$365=$A19)*($B$41:$B$365=$A$7)*(N$41:N$365))</f>
        <v>20</v>
      </c>
      <c r="O19" s="25" cm="1">
        <f t="array" ref="O19">SUMPRODUCT(($A$41:$A$365=$A19)*($B$41:$B$365=$A$7)*(O$41:O$365))</f>
        <v>30</v>
      </c>
      <c r="P19" s="25" cm="1">
        <f t="array" ref="P19">SUMPRODUCT(($A$41:$A$365=$A19)*($B$41:$B$365=$A$7)*(P$41:P$365))</f>
        <v>30</v>
      </c>
      <c r="Q19" s="25" cm="1">
        <f t="array" ref="Q19">SUMPRODUCT(($A$41:$A$365=$A19)*($B$41:$B$365=$A$7)*(Q$41:Q$365))</f>
        <v>45</v>
      </c>
      <c r="R19" s="25" cm="1">
        <f t="array" ref="R19">SUMPRODUCT(($A$41:$A$365=$A19)*($B$41:$B$365=$A$7)*(R$41:R$365))</f>
        <v>40</v>
      </c>
      <c r="S19" s="25" cm="1">
        <f t="array" ref="S19">SUMPRODUCT(($A$41:$A$365=$A19)*($B$41:$B$365=$A$7)*(S$41:S$365))</f>
        <v>65</v>
      </c>
      <c r="T19" s="25" cm="1">
        <f t="array" ref="T19">SUMPRODUCT(($A$41:$A$365=$A19)*($B$41:$B$365=$A$7)*(T$41:T$365))</f>
        <v>55</v>
      </c>
      <c r="U19" s="25" cm="1">
        <f t="array" ref="U19">SUMPRODUCT(($A$41:$A$365=$A19)*($B$41:$B$365=$A$7)*(U$41:U$365))</f>
        <v>55</v>
      </c>
      <c r="V19" s="25" cm="1">
        <f t="array" ref="V19">SUMPRODUCT(($A$41:$A$365=$A19)*($B$41:$B$365=$A$7)*(V$41:V$365))</f>
        <v>65</v>
      </c>
      <c r="W19" s="25" cm="1">
        <f t="array" ref="W19">SUMPRODUCT(($A$41:$A$365=$A19)*($B$41:$B$365=$A$7)*(W$41:W$365))</f>
        <v>75</v>
      </c>
      <c r="X19" s="25" cm="1">
        <f t="array" ref="X19">SUMPRODUCT(($A$41:$A$365=$A19)*($B$41:$B$365=$A$7)*(X$41:X$365))</f>
        <v>75</v>
      </c>
      <c r="Y19" s="25" cm="1">
        <f t="array" ref="Y19">SUMPRODUCT(($A$41:$A$365=$A19)*($B$41:$B$365=$A$7)*(Y$41:Y$365))</f>
        <v>60</v>
      </c>
      <c r="Z19" s="25" cm="1">
        <f t="array" ref="Z19">SUMPRODUCT(($A$41:$A$365=$A19)*($B$41:$B$365=$A$7)*(Z$41:Z$365))</f>
        <v>55</v>
      </c>
      <c r="AA19" s="25" cm="1">
        <f t="array" ref="AA19">SUMPRODUCT(($A$41:$A$365=$A19)*($B$41:$B$365=$A$7)*(AA$41:AA$365))</f>
        <v>60</v>
      </c>
      <c r="AB19" s="25" cm="1">
        <f t="array" ref="AB19">SUMPRODUCT(($A$41:$A$365=$A19)*($B$41:$B$365=$A$7)*(AB$41:AB$365))</f>
        <v>50</v>
      </c>
      <c r="AC19" s="25" cm="1">
        <f t="array" ref="AC19">SUMPRODUCT(($A$41:$A$365=$A19)*($B$41:$B$365=$A$7)*(AC$41:AC$365))</f>
        <v>70</v>
      </c>
      <c r="AD19" s="25" cm="1">
        <f t="array" ref="AD19">SUMPRODUCT(($A$41:$A$365=$A19)*($B$41:$B$365=$A$7)*(AD$41:AD$365))</f>
        <v>55</v>
      </c>
      <c r="AE19" s="25" cm="1">
        <f t="array" ref="AE19">SUMPRODUCT(($A$41:$A$365=$A19)*($B$41:$B$365=$A$7)*(AE$41:AE$365))</f>
        <v>70</v>
      </c>
      <c r="AF19" s="25" cm="1">
        <f t="array" ref="AF19">SUMPRODUCT(($A$41:$A$365=$A19)*($B$41:$B$365=$A$7)*(AF$41:AF$365))</f>
        <v>75</v>
      </c>
      <c r="AG19" s="25" cm="1">
        <f t="array" ref="AG19">SUMPRODUCT(($A$41:$A$365=$A19)*($B$41:$B$365=$A$7)*(AG$41:AG$365))</f>
        <v>80</v>
      </c>
      <c r="AH19" s="25" cm="1">
        <f t="array" ref="AH19">SUMPRODUCT(($A$41:$A$365=$A19)*($B$41:$B$365=$A$7)*(AH$41:AH$365))</f>
        <v>65</v>
      </c>
      <c r="AI19" s="25" cm="1">
        <f t="array" ref="AI19">SUMPRODUCT(($A$41:$A$365=$A19)*($B$41:$B$365=$A$7)*(AI$41:AI$365))</f>
        <v>65</v>
      </c>
      <c r="AJ19" s="25" cm="1">
        <f t="array" ref="AJ19">SUMPRODUCT(($A$41:$A$365=$A19)*($B$41:$B$365=$A$7)*(AJ$41:AJ$365))</f>
        <v>85</v>
      </c>
      <c r="AK19" s="25" cm="1">
        <f t="array" ref="AK19">SUMPRODUCT(($A$41:$A$365=$A19)*($B$41:$B$365=$A$7)*(AK$41:AK$365))</f>
        <v>35</v>
      </c>
      <c r="AL19" s="25" cm="1">
        <f t="array" ref="AL19">SUMPRODUCT(($A$41:$A$365=$A19)*($B$41:$B$365=$A$7)*(AL$41:AL$365))</f>
        <v>40</v>
      </c>
      <c r="AM19" s="25" cm="1">
        <f t="array" ref="AM19">SUMPRODUCT(($A$41:$A$365=$A19)*($B$41:$B$365=$A$7)*(AM$41:AM$365))</f>
        <v>60</v>
      </c>
      <c r="AN19" s="25" cm="1">
        <f t="array" ref="AN19">SUMPRODUCT(($A$41:$A$365=$A19)*($B$41:$B$365=$A$7)*(AN$41:AN$365))</f>
        <v>45</v>
      </c>
      <c r="AO19" s="25" cm="1">
        <f t="array" ref="AO19">SUMPRODUCT(($A$41:$A$365=$A19)*($B$41:$B$365=$A$7)*(AO$41:AO$365))</f>
        <v>70</v>
      </c>
      <c r="AP19" s="25" cm="1">
        <f t="array" ref="AP19">SUMPRODUCT(($A$41:$A$365=$A19)*($B$41:$B$365=$A$7)*(AP$41:AP$365))</f>
        <v>50</v>
      </c>
      <c r="AQ19" s="25" cm="1">
        <f t="array" ref="AQ19">SUMPRODUCT(($A$41:$A$365=$A19)*($B$41:$B$365=$A$7)*(AQ$41:AQ$365))</f>
        <v>60</v>
      </c>
      <c r="AR19" s="25" cm="1">
        <f t="array" ref="AR19">SUMPRODUCT(($A$41:$A$365=$A19)*($B$41:$B$365=$A$7)*(AR$41:AR$365))</f>
        <v>55</v>
      </c>
      <c r="AS19" s="25" cm="1">
        <f t="array" ref="AS19">SUMPRODUCT(($A$41:$A$365=$A19)*($B$41:$B$365=$A$7)*(AS$41:AS$365))</f>
        <v>50</v>
      </c>
      <c r="AT19" s="25" cm="1">
        <f t="array" ref="AT19">SUMPRODUCT(($A$41:$A$365=$A19)*($B$41:$B$365=$A$7)*(AT$41:AT$365))</f>
        <v>35</v>
      </c>
      <c r="AU19" s="25" cm="1">
        <f t="array" ref="AU19">SUMPRODUCT(($A$41:$A$365=$A19)*($B$41:$B$365=$A$7)*(AU$41:AU$365))</f>
        <v>35</v>
      </c>
      <c r="AV19" s="25" cm="1">
        <f t="array" ref="AV19">SUMPRODUCT(($A$41:$A$365=$A19)*($B$41:$B$365=$A$7)*(AV$41:AV$365))</f>
        <v>40</v>
      </c>
      <c r="AW19" s="25" cm="1">
        <f t="array" ref="AW19">SUMPRODUCT(($A$41:$A$365=$A19)*($B$41:$B$365=$A$7)*(AW$41:AW$365))</f>
        <v>30</v>
      </c>
      <c r="AX19" s="25" cm="1">
        <f t="array" ref="AX19">SUMPRODUCT(($A$41:$A$365=$A19)*($B$41:$B$365=$A$7)*(AX$41:AX$365))</f>
        <v>30</v>
      </c>
    </row>
    <row r="20" spans="1:50" ht="15" x14ac:dyDescent="0.25">
      <c r="A20" t="s">
        <v>2041</v>
      </c>
      <c r="B20" s="171" cm="1">
        <f t="array" ref="B20">INDEX(C20:AY20,Control!$L$3)</f>
        <v>100</v>
      </c>
      <c r="C20" s="25" cm="1">
        <f t="array" ref="C20">SUMPRODUCT(($A$41:$A$365=$A20)*($B$41:$B$365=$A$7)*(C$41:C$365))</f>
        <v>110</v>
      </c>
      <c r="D20" s="25" cm="1">
        <f t="array" ref="D20">SUMPRODUCT(($A$41:$A$365=$A20)*($B$41:$B$365=$A$7)*(D$41:D$365))</f>
        <v>120</v>
      </c>
      <c r="E20" s="25" cm="1">
        <f t="array" ref="E20">SUMPRODUCT(($A$41:$A$365=$A20)*($B$41:$B$365=$A$7)*(E$41:E$365))</f>
        <v>120</v>
      </c>
      <c r="F20" s="25" cm="1">
        <f t="array" ref="F20">SUMPRODUCT(($A$41:$A$365=$A20)*($B$41:$B$365=$A$7)*(F$41:F$365))</f>
        <v>80</v>
      </c>
      <c r="G20" s="25" cm="1">
        <f t="array" ref="G20">SUMPRODUCT(($A$41:$A$365=$A20)*($B$41:$B$365=$A$7)*(G$41:G$365))</f>
        <v>70</v>
      </c>
      <c r="H20" s="25" cm="1">
        <f t="array" ref="H20">SUMPRODUCT(($A$41:$A$365=$A20)*($B$41:$B$365=$A$7)*(H$41:H$365))</f>
        <v>65</v>
      </c>
      <c r="I20" s="25" cm="1">
        <f t="array" ref="I20">SUMPRODUCT(($A$41:$A$365=$A20)*($B$41:$B$365=$A$7)*(I$41:I$365))</f>
        <v>90</v>
      </c>
      <c r="J20" s="25" cm="1">
        <f t="array" ref="J20">SUMPRODUCT(($A$41:$A$365=$A20)*($B$41:$B$365=$A$7)*(J$41:J$365))</f>
        <v>95</v>
      </c>
      <c r="K20" s="25" cm="1">
        <f t="array" ref="K20">SUMPRODUCT(($A$41:$A$365=$A20)*($B$41:$B$365=$A$7)*(K$41:K$365))</f>
        <v>120</v>
      </c>
      <c r="L20" s="25" cm="1">
        <f t="array" ref="L20">SUMPRODUCT(($A$41:$A$365=$A20)*($B$41:$B$365=$A$7)*(L$41:L$365))</f>
        <v>130</v>
      </c>
      <c r="M20" s="25" cm="1">
        <f t="array" ref="M20">SUMPRODUCT(($A$41:$A$365=$A20)*($B$41:$B$365=$A$7)*(M$41:M$365))</f>
        <v>75</v>
      </c>
      <c r="N20" s="25" cm="1">
        <f t="array" ref="N20">SUMPRODUCT(($A$41:$A$365=$A20)*($B$41:$B$365=$A$7)*(N$41:N$365))</f>
        <v>90</v>
      </c>
      <c r="O20" s="25" cm="1">
        <f t="array" ref="O20">SUMPRODUCT(($A$41:$A$365=$A20)*($B$41:$B$365=$A$7)*(O$41:O$365))</f>
        <v>90</v>
      </c>
      <c r="P20" s="25" cm="1">
        <f t="array" ref="P20">SUMPRODUCT(($A$41:$A$365=$A20)*($B$41:$B$365=$A$7)*(P$41:P$365))</f>
        <v>85</v>
      </c>
      <c r="Q20" s="25" cm="1">
        <f t="array" ref="Q20">SUMPRODUCT(($A$41:$A$365=$A20)*($B$41:$B$365=$A$7)*(Q$41:Q$365))</f>
        <v>150</v>
      </c>
      <c r="R20" s="25" cm="1">
        <f t="array" ref="R20">SUMPRODUCT(($A$41:$A$365=$A20)*($B$41:$B$365=$A$7)*(R$41:R$365))</f>
        <v>130</v>
      </c>
      <c r="S20" s="25" cm="1">
        <f t="array" ref="S20">SUMPRODUCT(($A$41:$A$365=$A20)*($B$41:$B$365=$A$7)*(S$41:S$365))</f>
        <v>160</v>
      </c>
      <c r="T20" s="25" cm="1">
        <f t="array" ref="T20">SUMPRODUCT(($A$41:$A$365=$A20)*($B$41:$B$365=$A$7)*(T$41:T$365))</f>
        <v>170</v>
      </c>
      <c r="U20" s="25" cm="1">
        <f t="array" ref="U20">SUMPRODUCT(($A$41:$A$365=$A20)*($B$41:$B$365=$A$7)*(U$41:U$365))</f>
        <v>190</v>
      </c>
      <c r="V20" s="25" cm="1">
        <f t="array" ref="V20">SUMPRODUCT(($A$41:$A$365=$A20)*($B$41:$B$365=$A$7)*(V$41:V$365))</f>
        <v>205</v>
      </c>
      <c r="W20" s="25" cm="1">
        <f t="array" ref="W20">SUMPRODUCT(($A$41:$A$365=$A20)*($B$41:$B$365=$A$7)*(W$41:W$365))</f>
        <v>215</v>
      </c>
      <c r="X20" s="25" cm="1">
        <f t="array" ref="X20">SUMPRODUCT(($A$41:$A$365=$A20)*($B$41:$B$365=$A$7)*(X$41:X$365))</f>
        <v>240</v>
      </c>
      <c r="Y20" s="25" cm="1">
        <f t="array" ref="Y20">SUMPRODUCT(($A$41:$A$365=$A20)*($B$41:$B$365=$A$7)*(Y$41:Y$365))</f>
        <v>235</v>
      </c>
      <c r="Z20" s="25" cm="1">
        <f t="array" ref="Z20">SUMPRODUCT(($A$41:$A$365=$A20)*($B$41:$B$365=$A$7)*(Z$41:Z$365))</f>
        <v>200</v>
      </c>
      <c r="AA20" s="25" cm="1">
        <f t="array" ref="AA20">SUMPRODUCT(($A$41:$A$365=$A20)*($B$41:$B$365=$A$7)*(AA$41:AA$365))</f>
        <v>245</v>
      </c>
      <c r="AB20" s="25" cm="1">
        <f t="array" ref="AB20">SUMPRODUCT(($A$41:$A$365=$A20)*($B$41:$B$365=$A$7)*(AB$41:AB$365))</f>
        <v>210</v>
      </c>
      <c r="AC20" s="25" cm="1">
        <f t="array" ref="AC20">SUMPRODUCT(($A$41:$A$365=$A20)*($B$41:$B$365=$A$7)*(AC$41:AC$365))</f>
        <v>240</v>
      </c>
      <c r="AD20" s="25" cm="1">
        <f t="array" ref="AD20">SUMPRODUCT(($A$41:$A$365=$A20)*($B$41:$B$365=$A$7)*(AD$41:AD$365))</f>
        <v>215</v>
      </c>
      <c r="AE20" s="25" cm="1">
        <f t="array" ref="AE20">SUMPRODUCT(($A$41:$A$365=$A20)*($B$41:$B$365=$A$7)*(AE$41:AE$365))</f>
        <v>270</v>
      </c>
      <c r="AF20" s="25" cm="1">
        <f t="array" ref="AF20">SUMPRODUCT(($A$41:$A$365=$A20)*($B$41:$B$365=$A$7)*(AF$41:AF$365))</f>
        <v>195</v>
      </c>
      <c r="AG20" s="25" cm="1">
        <f t="array" ref="AG20">SUMPRODUCT(($A$41:$A$365=$A20)*($B$41:$B$365=$A$7)*(AG$41:AG$365))</f>
        <v>255</v>
      </c>
      <c r="AH20" s="25" cm="1">
        <f t="array" ref="AH20">SUMPRODUCT(($A$41:$A$365=$A20)*($B$41:$B$365=$A$7)*(AH$41:AH$365))</f>
        <v>210</v>
      </c>
      <c r="AI20" s="25" cm="1">
        <f t="array" ref="AI20">SUMPRODUCT(($A$41:$A$365=$A20)*($B$41:$B$365=$A$7)*(AI$41:AI$365))</f>
        <v>235</v>
      </c>
      <c r="AJ20" s="25" cm="1">
        <f t="array" ref="AJ20">SUMPRODUCT(($A$41:$A$365=$A20)*($B$41:$B$365=$A$7)*(AJ$41:AJ$365))</f>
        <v>250</v>
      </c>
      <c r="AK20" s="25" cm="1">
        <f t="array" ref="AK20">SUMPRODUCT(($A$41:$A$365=$A20)*($B$41:$B$365=$A$7)*(AK$41:AK$365))</f>
        <v>235</v>
      </c>
      <c r="AL20" s="25" cm="1">
        <f t="array" ref="AL20">SUMPRODUCT(($A$41:$A$365=$A20)*($B$41:$B$365=$A$7)*(AL$41:AL$365))</f>
        <v>185</v>
      </c>
      <c r="AM20" s="25" cm="1">
        <f t="array" ref="AM20">SUMPRODUCT(($A$41:$A$365=$A20)*($B$41:$B$365=$A$7)*(AM$41:AM$365))</f>
        <v>225</v>
      </c>
      <c r="AN20" s="25" cm="1">
        <f t="array" ref="AN20">SUMPRODUCT(($A$41:$A$365=$A20)*($B$41:$B$365=$A$7)*(AN$41:AN$365))</f>
        <v>190</v>
      </c>
      <c r="AO20" s="25" cm="1">
        <f t="array" ref="AO20">SUMPRODUCT(($A$41:$A$365=$A20)*($B$41:$B$365=$A$7)*(AO$41:AO$365))</f>
        <v>240</v>
      </c>
      <c r="AP20" s="25" cm="1">
        <f t="array" ref="AP20">SUMPRODUCT(($A$41:$A$365=$A20)*($B$41:$B$365=$A$7)*(AP$41:AP$365))</f>
        <v>170</v>
      </c>
      <c r="AQ20" s="25" cm="1">
        <f t="array" ref="AQ20">SUMPRODUCT(($A$41:$A$365=$A20)*($B$41:$B$365=$A$7)*(AQ$41:AQ$365))</f>
        <v>225</v>
      </c>
      <c r="AR20" s="25" cm="1">
        <f t="array" ref="AR20">SUMPRODUCT(($A$41:$A$365=$A20)*($B$41:$B$365=$A$7)*(AR$41:AR$365))</f>
        <v>225</v>
      </c>
      <c r="AS20" s="25" cm="1">
        <f t="array" ref="AS20">SUMPRODUCT(($A$41:$A$365=$A20)*($B$41:$B$365=$A$7)*(AS$41:AS$365))</f>
        <v>125</v>
      </c>
      <c r="AT20" s="25" cm="1">
        <f t="array" ref="AT20">SUMPRODUCT(($A$41:$A$365=$A20)*($B$41:$B$365=$A$7)*(AT$41:AT$365))</f>
        <v>125</v>
      </c>
      <c r="AU20" s="25" cm="1">
        <f t="array" ref="AU20">SUMPRODUCT(($A$41:$A$365=$A20)*($B$41:$B$365=$A$7)*(AU$41:AU$365))</f>
        <v>105</v>
      </c>
      <c r="AV20" s="25" cm="1">
        <f t="array" ref="AV20">SUMPRODUCT(($A$41:$A$365=$A20)*($B$41:$B$365=$A$7)*(AV$41:AV$365))</f>
        <v>105</v>
      </c>
      <c r="AW20" s="25" cm="1">
        <f t="array" ref="AW20">SUMPRODUCT(($A$41:$A$365=$A20)*($B$41:$B$365=$A$7)*(AW$41:AW$365))</f>
        <v>95</v>
      </c>
      <c r="AX20" s="25" cm="1">
        <f t="array" ref="AX20">SUMPRODUCT(($A$41:$A$365=$A20)*($B$41:$B$365=$A$7)*(AX$41:AX$365))</f>
        <v>100</v>
      </c>
    </row>
    <row r="21" spans="1:50" ht="15" x14ac:dyDescent="0.25">
      <c r="A21" t="s">
        <v>2042</v>
      </c>
      <c r="B21" s="171" cm="1">
        <f t="array" ref="B21">INDEX(C21:AY21,Control!$L$3)</f>
        <v>15</v>
      </c>
      <c r="C21" s="25" cm="1">
        <f t="array" ref="C21">SUMPRODUCT(($A$41:$A$365=$A21)*($B$41:$B$365=$A$7)*(C$41:C$365))</f>
        <v>25</v>
      </c>
      <c r="D21" s="25" cm="1">
        <f t="array" ref="D21">SUMPRODUCT(($A$41:$A$365=$A21)*($B$41:$B$365=$A$7)*(D$41:D$365))</f>
        <v>30</v>
      </c>
      <c r="E21" s="25" cm="1">
        <f t="array" ref="E21">SUMPRODUCT(($A$41:$A$365=$A21)*($B$41:$B$365=$A$7)*(E$41:E$365))</f>
        <v>30</v>
      </c>
      <c r="F21" s="25" cm="1">
        <f t="array" ref="F21">SUMPRODUCT(($A$41:$A$365=$A21)*($B$41:$B$365=$A$7)*(F$41:F$365))</f>
        <v>20</v>
      </c>
      <c r="G21" s="25" cm="1">
        <f t="array" ref="G21">SUMPRODUCT(($A$41:$A$365=$A21)*($B$41:$B$365=$A$7)*(G$41:G$365))</f>
        <v>10</v>
      </c>
      <c r="H21" s="25" cm="1">
        <f t="array" ref="H21">SUMPRODUCT(($A$41:$A$365=$A21)*($B$41:$B$365=$A$7)*(H$41:H$365))</f>
        <v>15</v>
      </c>
      <c r="I21" s="25" cm="1">
        <f t="array" ref="I21">SUMPRODUCT(($A$41:$A$365=$A21)*($B$41:$B$365=$A$7)*(I$41:I$365))</f>
        <v>35</v>
      </c>
      <c r="J21" s="25" cm="1">
        <f t="array" ref="J21">SUMPRODUCT(($A$41:$A$365=$A21)*($B$41:$B$365=$A$7)*(J$41:J$365))</f>
        <v>55</v>
      </c>
      <c r="K21" s="25" cm="1">
        <f t="array" ref="K21">SUMPRODUCT(($A$41:$A$365=$A21)*($B$41:$B$365=$A$7)*(K$41:K$365))</f>
        <v>70</v>
      </c>
      <c r="L21" s="25" cm="1">
        <f t="array" ref="L21">SUMPRODUCT(($A$41:$A$365=$A21)*($B$41:$B$365=$A$7)*(L$41:L$365))</f>
        <v>40</v>
      </c>
      <c r="M21" s="25" cm="1">
        <f t="array" ref="M21">SUMPRODUCT(($A$41:$A$365=$A21)*($B$41:$B$365=$A$7)*(M$41:M$365))</f>
        <v>45</v>
      </c>
      <c r="N21" s="25" cm="1">
        <f t="array" ref="N21">SUMPRODUCT(($A$41:$A$365=$A21)*($B$41:$B$365=$A$7)*(N$41:N$365))</f>
        <v>35</v>
      </c>
      <c r="O21" s="25" cm="1">
        <f t="array" ref="O21">SUMPRODUCT(($A$41:$A$365=$A21)*($B$41:$B$365=$A$7)*(O$41:O$365))</f>
        <v>40</v>
      </c>
      <c r="P21" s="25" cm="1">
        <f t="array" ref="P21">SUMPRODUCT(($A$41:$A$365=$A21)*($B$41:$B$365=$A$7)*(P$41:P$365))</f>
        <v>35</v>
      </c>
      <c r="Q21" s="25" cm="1">
        <f t="array" ref="Q21">SUMPRODUCT(($A$41:$A$365=$A21)*($B$41:$B$365=$A$7)*(Q$41:Q$365))</f>
        <v>45</v>
      </c>
      <c r="R21" s="25" cm="1">
        <f t="array" ref="R21">SUMPRODUCT(($A$41:$A$365=$A21)*($B$41:$B$365=$A$7)*(R$41:R$365))</f>
        <v>50</v>
      </c>
      <c r="S21" s="25" cm="1">
        <f t="array" ref="S21">SUMPRODUCT(($A$41:$A$365=$A21)*($B$41:$B$365=$A$7)*(S$41:S$365))</f>
        <v>55</v>
      </c>
      <c r="T21" s="25" cm="1">
        <f t="array" ref="T21">SUMPRODUCT(($A$41:$A$365=$A21)*($B$41:$B$365=$A$7)*(T$41:T$365))</f>
        <v>55</v>
      </c>
      <c r="U21" s="25" cm="1">
        <f t="array" ref="U21">SUMPRODUCT(($A$41:$A$365=$A21)*($B$41:$B$365=$A$7)*(U$41:U$365))</f>
        <v>55</v>
      </c>
      <c r="V21" s="25" cm="1">
        <f t="array" ref="V21">SUMPRODUCT(($A$41:$A$365=$A21)*($B$41:$B$365=$A$7)*(V$41:V$365))</f>
        <v>40</v>
      </c>
      <c r="W21" s="25" cm="1">
        <f t="array" ref="W21">SUMPRODUCT(($A$41:$A$365=$A21)*($B$41:$B$365=$A$7)*(W$41:W$365))</f>
        <v>65</v>
      </c>
      <c r="X21" s="25" cm="1">
        <f t="array" ref="X21">SUMPRODUCT(($A$41:$A$365=$A21)*($B$41:$B$365=$A$7)*(X$41:X$365))</f>
        <v>50</v>
      </c>
      <c r="Y21" s="25" cm="1">
        <f t="array" ref="Y21">SUMPRODUCT(($A$41:$A$365=$A21)*($B$41:$B$365=$A$7)*(Y$41:Y$365))</f>
        <v>50</v>
      </c>
      <c r="Z21" s="25" cm="1">
        <f t="array" ref="Z21">SUMPRODUCT(($A$41:$A$365=$A21)*($B$41:$B$365=$A$7)*(Z$41:Z$365))</f>
        <v>25</v>
      </c>
      <c r="AA21" s="25" cm="1">
        <f t="array" ref="AA21">SUMPRODUCT(($A$41:$A$365=$A21)*($B$41:$B$365=$A$7)*(AA$41:AA$365))</f>
        <v>65</v>
      </c>
      <c r="AB21" s="25" cm="1">
        <f t="array" ref="AB21">SUMPRODUCT(($A$41:$A$365=$A21)*($B$41:$B$365=$A$7)*(AB$41:AB$365))</f>
        <v>55</v>
      </c>
      <c r="AC21" s="25" cm="1">
        <f t="array" ref="AC21">SUMPRODUCT(($A$41:$A$365=$A21)*($B$41:$B$365=$A$7)*(AC$41:AC$365))</f>
        <v>45</v>
      </c>
      <c r="AD21" s="25" cm="1">
        <f t="array" ref="AD21">SUMPRODUCT(($A$41:$A$365=$A21)*($B$41:$B$365=$A$7)*(AD$41:AD$365))</f>
        <v>45</v>
      </c>
      <c r="AE21" s="25" cm="1">
        <f t="array" ref="AE21">SUMPRODUCT(($A$41:$A$365=$A21)*($B$41:$B$365=$A$7)*(AE$41:AE$365))</f>
        <v>50</v>
      </c>
      <c r="AF21" s="25" cm="1">
        <f t="array" ref="AF21">SUMPRODUCT(($A$41:$A$365=$A21)*($B$41:$B$365=$A$7)*(AF$41:AF$365))</f>
        <v>45</v>
      </c>
      <c r="AG21" s="25" cm="1">
        <f t="array" ref="AG21">SUMPRODUCT(($A$41:$A$365=$A21)*($B$41:$B$365=$A$7)*(AG$41:AG$365))</f>
        <v>55</v>
      </c>
      <c r="AH21" s="25" cm="1">
        <f t="array" ref="AH21">SUMPRODUCT(($A$41:$A$365=$A21)*($B$41:$B$365=$A$7)*(AH$41:AH$365))</f>
        <v>40</v>
      </c>
      <c r="AI21" s="25" cm="1">
        <f t="array" ref="AI21">SUMPRODUCT(($A$41:$A$365=$A21)*($B$41:$B$365=$A$7)*(AI$41:AI$365))</f>
        <v>45</v>
      </c>
      <c r="AJ21" s="25" cm="1">
        <f t="array" ref="AJ21">SUMPRODUCT(($A$41:$A$365=$A21)*($B$41:$B$365=$A$7)*(AJ$41:AJ$365))</f>
        <v>55</v>
      </c>
      <c r="AK21" s="25" cm="1">
        <f t="array" ref="AK21">SUMPRODUCT(($A$41:$A$365=$A21)*($B$41:$B$365=$A$7)*(AK$41:AK$365))</f>
        <v>50</v>
      </c>
      <c r="AL21" s="25" cm="1">
        <f t="array" ref="AL21">SUMPRODUCT(($A$41:$A$365=$A21)*($B$41:$B$365=$A$7)*(AL$41:AL$365))</f>
        <v>30</v>
      </c>
      <c r="AM21" s="25" cm="1">
        <f t="array" ref="AM21">SUMPRODUCT(($A$41:$A$365=$A21)*($B$41:$B$365=$A$7)*(AM$41:AM$365))</f>
        <v>40</v>
      </c>
      <c r="AN21" s="25" cm="1">
        <f t="array" ref="AN21">SUMPRODUCT(($A$41:$A$365=$A21)*($B$41:$B$365=$A$7)*(AN$41:AN$365))</f>
        <v>30</v>
      </c>
      <c r="AO21" s="25" cm="1">
        <f t="array" ref="AO21">SUMPRODUCT(($A$41:$A$365=$A21)*($B$41:$B$365=$A$7)*(AO$41:AO$365))</f>
        <v>35</v>
      </c>
      <c r="AP21" s="25" cm="1">
        <f t="array" ref="AP21">SUMPRODUCT(($A$41:$A$365=$A21)*($B$41:$B$365=$A$7)*(AP$41:AP$365))</f>
        <v>35</v>
      </c>
      <c r="AQ21" s="25" cm="1">
        <f t="array" ref="AQ21">SUMPRODUCT(($A$41:$A$365=$A21)*($B$41:$B$365=$A$7)*(AQ$41:AQ$365))</f>
        <v>30</v>
      </c>
      <c r="AR21" s="25" cm="1">
        <f t="array" ref="AR21">SUMPRODUCT(($A$41:$A$365=$A21)*($B$41:$B$365=$A$7)*(AR$41:AR$365))</f>
        <v>35</v>
      </c>
      <c r="AS21" s="25" cm="1">
        <f t="array" ref="AS21">SUMPRODUCT(($A$41:$A$365=$A21)*($B$41:$B$365=$A$7)*(AS$41:AS$365))</f>
        <v>25</v>
      </c>
      <c r="AT21" s="25" cm="1">
        <f t="array" ref="AT21">SUMPRODUCT(($A$41:$A$365=$A21)*($B$41:$B$365=$A$7)*(AT$41:AT$365))</f>
        <v>15</v>
      </c>
      <c r="AU21" s="25" cm="1">
        <f t="array" ref="AU21">SUMPRODUCT(($A$41:$A$365=$A21)*($B$41:$B$365=$A$7)*(AU$41:AU$365))</f>
        <v>25</v>
      </c>
      <c r="AV21" s="25" cm="1">
        <f t="array" ref="AV21">SUMPRODUCT(($A$41:$A$365=$A21)*($B$41:$B$365=$A$7)*(AV$41:AV$365))</f>
        <v>20</v>
      </c>
      <c r="AW21" s="25" cm="1">
        <f t="array" ref="AW21">SUMPRODUCT(($A$41:$A$365=$A21)*($B$41:$B$365=$A$7)*(AW$41:AW$365))</f>
        <v>15</v>
      </c>
      <c r="AX21" s="25" cm="1">
        <f t="array" ref="AX21">SUMPRODUCT(($A$41:$A$365=$A21)*($B$41:$B$365=$A$7)*(AX$41:AX$365))</f>
        <v>15</v>
      </c>
    </row>
    <row r="22" spans="1:50" ht="15" x14ac:dyDescent="0.25">
      <c r="A22" t="s">
        <v>2043</v>
      </c>
      <c r="B22" s="171" cm="1">
        <f t="array" ref="B22">INDEX(C22:AY22,Control!$L$3)</f>
        <v>35</v>
      </c>
      <c r="C22" s="25" cm="1">
        <f t="array" ref="C22">SUMPRODUCT(($A$41:$A$365=$A22)*($B$41:$B$365=$A$7)*(C$41:C$365))</f>
        <v>55</v>
      </c>
      <c r="D22" s="25" cm="1">
        <f t="array" ref="D22">SUMPRODUCT(($A$41:$A$365=$A22)*($B$41:$B$365=$A$7)*(D$41:D$365))</f>
        <v>60</v>
      </c>
      <c r="E22" s="25" cm="1">
        <f t="array" ref="E22">SUMPRODUCT(($A$41:$A$365=$A22)*($B$41:$B$365=$A$7)*(E$41:E$365))</f>
        <v>35</v>
      </c>
      <c r="F22" s="25" cm="1">
        <f t="array" ref="F22">SUMPRODUCT(($A$41:$A$365=$A22)*($B$41:$B$365=$A$7)*(F$41:F$365))</f>
        <v>25</v>
      </c>
      <c r="G22" s="25" cm="1">
        <f t="array" ref="G22">SUMPRODUCT(($A$41:$A$365=$A22)*($B$41:$B$365=$A$7)*(G$41:G$365))</f>
        <v>15</v>
      </c>
      <c r="H22" s="25" cm="1">
        <f t="array" ref="H22">SUMPRODUCT(($A$41:$A$365=$A22)*($B$41:$B$365=$A$7)*(H$41:H$365))</f>
        <v>30</v>
      </c>
      <c r="I22" s="25" cm="1">
        <f t="array" ref="I22">SUMPRODUCT(($A$41:$A$365=$A22)*($B$41:$B$365=$A$7)*(I$41:I$365))</f>
        <v>35</v>
      </c>
      <c r="J22" s="25" cm="1">
        <f t="array" ref="J22">SUMPRODUCT(($A$41:$A$365=$A22)*($B$41:$B$365=$A$7)*(J$41:J$365))</f>
        <v>25</v>
      </c>
      <c r="K22" s="25" cm="1">
        <f t="array" ref="K22">SUMPRODUCT(($A$41:$A$365=$A22)*($B$41:$B$365=$A$7)*(K$41:K$365))</f>
        <v>40</v>
      </c>
      <c r="L22" s="25" cm="1">
        <f t="array" ref="L22">SUMPRODUCT(($A$41:$A$365=$A22)*($B$41:$B$365=$A$7)*(L$41:L$365))</f>
        <v>40</v>
      </c>
      <c r="M22" s="25" cm="1">
        <f t="array" ref="M22">SUMPRODUCT(($A$41:$A$365=$A22)*($B$41:$B$365=$A$7)*(M$41:M$365))</f>
        <v>40</v>
      </c>
      <c r="N22" s="25" cm="1">
        <f t="array" ref="N22">SUMPRODUCT(($A$41:$A$365=$A22)*($B$41:$B$365=$A$7)*(N$41:N$365))</f>
        <v>30</v>
      </c>
      <c r="O22" s="25" cm="1">
        <f t="array" ref="O22">SUMPRODUCT(($A$41:$A$365=$A22)*($B$41:$B$365=$A$7)*(O$41:O$365))</f>
        <v>35</v>
      </c>
      <c r="P22" s="25" cm="1">
        <f t="array" ref="P22">SUMPRODUCT(($A$41:$A$365=$A22)*($B$41:$B$365=$A$7)*(P$41:P$365))</f>
        <v>40</v>
      </c>
      <c r="Q22" s="25" cm="1">
        <f t="array" ref="Q22">SUMPRODUCT(($A$41:$A$365=$A22)*($B$41:$B$365=$A$7)*(Q$41:Q$365))</f>
        <v>55</v>
      </c>
      <c r="R22" s="25" cm="1">
        <f t="array" ref="R22">SUMPRODUCT(($A$41:$A$365=$A22)*($B$41:$B$365=$A$7)*(R$41:R$365))</f>
        <v>35</v>
      </c>
      <c r="S22" s="25" cm="1">
        <f t="array" ref="S22">SUMPRODUCT(($A$41:$A$365=$A22)*($B$41:$B$365=$A$7)*(S$41:S$365))</f>
        <v>50</v>
      </c>
      <c r="T22" s="25" cm="1">
        <f t="array" ref="T22">SUMPRODUCT(($A$41:$A$365=$A22)*($B$41:$B$365=$A$7)*(T$41:T$365))</f>
        <v>55</v>
      </c>
      <c r="U22" s="25" cm="1">
        <f t="array" ref="U22">SUMPRODUCT(($A$41:$A$365=$A22)*($B$41:$B$365=$A$7)*(U$41:U$365))</f>
        <v>75</v>
      </c>
      <c r="V22" s="25" cm="1">
        <f t="array" ref="V22">SUMPRODUCT(($A$41:$A$365=$A22)*($B$41:$B$365=$A$7)*(V$41:V$365))</f>
        <v>50</v>
      </c>
      <c r="W22" s="25" cm="1">
        <f t="array" ref="W22">SUMPRODUCT(($A$41:$A$365=$A22)*($B$41:$B$365=$A$7)*(W$41:W$365))</f>
        <v>50</v>
      </c>
      <c r="X22" s="25" cm="1">
        <f t="array" ref="X22">SUMPRODUCT(($A$41:$A$365=$A22)*($B$41:$B$365=$A$7)*(X$41:X$365))</f>
        <v>50</v>
      </c>
      <c r="Y22" s="25" cm="1">
        <f t="array" ref="Y22">SUMPRODUCT(($A$41:$A$365=$A22)*($B$41:$B$365=$A$7)*(Y$41:Y$365))</f>
        <v>55</v>
      </c>
      <c r="Z22" s="25" cm="1">
        <f t="array" ref="Z22">SUMPRODUCT(($A$41:$A$365=$A22)*($B$41:$B$365=$A$7)*(Z$41:Z$365))</f>
        <v>65</v>
      </c>
      <c r="AA22" s="25" cm="1">
        <f t="array" ref="AA22">SUMPRODUCT(($A$41:$A$365=$A22)*($B$41:$B$365=$A$7)*(AA$41:AA$365))</f>
        <v>55</v>
      </c>
      <c r="AB22" s="25" cm="1">
        <f t="array" ref="AB22">SUMPRODUCT(($A$41:$A$365=$A22)*($B$41:$B$365=$A$7)*(AB$41:AB$365))</f>
        <v>60</v>
      </c>
      <c r="AC22" s="25" cm="1">
        <f t="array" ref="AC22">SUMPRODUCT(($A$41:$A$365=$A22)*($B$41:$B$365=$A$7)*(AC$41:AC$365))</f>
        <v>65</v>
      </c>
      <c r="AD22" s="25" cm="1">
        <f t="array" ref="AD22">SUMPRODUCT(($A$41:$A$365=$A22)*($B$41:$B$365=$A$7)*(AD$41:AD$365))</f>
        <v>55</v>
      </c>
      <c r="AE22" s="25" cm="1">
        <f t="array" ref="AE22">SUMPRODUCT(($A$41:$A$365=$A22)*($B$41:$B$365=$A$7)*(AE$41:AE$365))</f>
        <v>75</v>
      </c>
      <c r="AF22" s="25" cm="1">
        <f t="array" ref="AF22">SUMPRODUCT(($A$41:$A$365=$A22)*($B$41:$B$365=$A$7)*(AF$41:AF$365))</f>
        <v>70</v>
      </c>
      <c r="AG22" s="25" cm="1">
        <f t="array" ref="AG22">SUMPRODUCT(($A$41:$A$365=$A22)*($B$41:$B$365=$A$7)*(AG$41:AG$365))</f>
        <v>85</v>
      </c>
      <c r="AH22" s="25" cm="1">
        <f t="array" ref="AH22">SUMPRODUCT(($A$41:$A$365=$A22)*($B$41:$B$365=$A$7)*(AH$41:AH$365))</f>
        <v>55</v>
      </c>
      <c r="AI22" s="25" cm="1">
        <f t="array" ref="AI22">SUMPRODUCT(($A$41:$A$365=$A22)*($B$41:$B$365=$A$7)*(AI$41:AI$365))</f>
        <v>85</v>
      </c>
      <c r="AJ22" s="25" cm="1">
        <f t="array" ref="AJ22">SUMPRODUCT(($A$41:$A$365=$A22)*($B$41:$B$365=$A$7)*(AJ$41:AJ$365))</f>
        <v>80</v>
      </c>
      <c r="AK22" s="25" cm="1">
        <f t="array" ref="AK22">SUMPRODUCT(($A$41:$A$365=$A22)*($B$41:$B$365=$A$7)*(AK$41:AK$365))</f>
        <v>65</v>
      </c>
      <c r="AL22" s="25" cm="1">
        <f t="array" ref="AL22">SUMPRODUCT(($A$41:$A$365=$A22)*($B$41:$B$365=$A$7)*(AL$41:AL$365))</f>
        <v>65</v>
      </c>
      <c r="AM22" s="25" cm="1">
        <f t="array" ref="AM22">SUMPRODUCT(($A$41:$A$365=$A22)*($B$41:$B$365=$A$7)*(AM$41:AM$365))</f>
        <v>85</v>
      </c>
      <c r="AN22" s="25" cm="1">
        <f t="array" ref="AN22">SUMPRODUCT(($A$41:$A$365=$A22)*($B$41:$B$365=$A$7)*(AN$41:AN$365))</f>
        <v>65</v>
      </c>
      <c r="AO22" s="25" cm="1">
        <f t="array" ref="AO22">SUMPRODUCT(($A$41:$A$365=$A22)*($B$41:$B$365=$A$7)*(AO$41:AO$365))</f>
        <v>60</v>
      </c>
      <c r="AP22" s="25" cm="1">
        <f t="array" ref="AP22">SUMPRODUCT(($A$41:$A$365=$A22)*($B$41:$B$365=$A$7)*(AP$41:AP$365))</f>
        <v>50</v>
      </c>
      <c r="AQ22" s="25" cm="1">
        <f t="array" ref="AQ22">SUMPRODUCT(($A$41:$A$365=$A22)*($B$41:$B$365=$A$7)*(AQ$41:AQ$365))</f>
        <v>80</v>
      </c>
      <c r="AR22" s="25" cm="1">
        <f t="array" ref="AR22">SUMPRODUCT(($A$41:$A$365=$A22)*($B$41:$B$365=$A$7)*(AR$41:AR$365))</f>
        <v>60</v>
      </c>
      <c r="AS22" s="25" cm="1">
        <f t="array" ref="AS22">SUMPRODUCT(($A$41:$A$365=$A22)*($B$41:$B$365=$A$7)*(AS$41:AS$365))</f>
        <v>40</v>
      </c>
      <c r="AT22" s="25" cm="1">
        <f t="array" ref="AT22">SUMPRODUCT(($A$41:$A$365=$A22)*($B$41:$B$365=$A$7)*(AT$41:AT$365))</f>
        <v>35</v>
      </c>
      <c r="AU22" s="25" cm="1">
        <f t="array" ref="AU22">SUMPRODUCT(($A$41:$A$365=$A22)*($B$41:$B$365=$A$7)*(AU$41:AU$365))</f>
        <v>50</v>
      </c>
      <c r="AV22" s="25" cm="1">
        <f t="array" ref="AV22">SUMPRODUCT(($A$41:$A$365=$A22)*($B$41:$B$365=$A$7)*(AV$41:AV$365))</f>
        <v>40</v>
      </c>
      <c r="AW22" s="25" cm="1">
        <f t="array" ref="AW22">SUMPRODUCT(($A$41:$A$365=$A22)*($B$41:$B$365=$A$7)*(AW$41:AW$365))</f>
        <v>40</v>
      </c>
      <c r="AX22" s="25" cm="1">
        <f t="array" ref="AX22">SUMPRODUCT(($A$41:$A$365=$A22)*($B$41:$B$365=$A$7)*(AX$41:AX$365))</f>
        <v>35</v>
      </c>
    </row>
    <row r="23" spans="1:50" ht="15" x14ac:dyDescent="0.25">
      <c r="A23" t="s">
        <v>2044</v>
      </c>
      <c r="B23" s="171" cm="1">
        <f t="array" ref="B23">INDEX(C23:AY23,Control!$L$3)</f>
        <v>105</v>
      </c>
      <c r="C23" s="25" cm="1">
        <f t="array" ref="C23">SUMPRODUCT(($A$41:$A$365=$A23)*($B$41:$B$365=$A$7)*(C$41:C$365))</f>
        <v>145</v>
      </c>
      <c r="D23" s="25" cm="1">
        <f t="array" ref="D23">SUMPRODUCT(($A$41:$A$365=$A23)*($B$41:$B$365=$A$7)*(D$41:D$365))</f>
        <v>200</v>
      </c>
      <c r="E23" s="25" cm="1">
        <f t="array" ref="E23">SUMPRODUCT(($A$41:$A$365=$A23)*($B$41:$B$365=$A$7)*(E$41:E$365))</f>
        <v>190</v>
      </c>
      <c r="F23" s="25" cm="1">
        <f t="array" ref="F23">SUMPRODUCT(($A$41:$A$365=$A23)*($B$41:$B$365=$A$7)*(F$41:F$365))</f>
        <v>120</v>
      </c>
      <c r="G23" s="25" cm="1">
        <f t="array" ref="G23">SUMPRODUCT(($A$41:$A$365=$A23)*($B$41:$B$365=$A$7)*(G$41:G$365))</f>
        <v>125</v>
      </c>
      <c r="H23" s="25" cm="1">
        <f t="array" ref="H23">SUMPRODUCT(($A$41:$A$365=$A23)*($B$41:$B$365=$A$7)*(H$41:H$365))</f>
        <v>145</v>
      </c>
      <c r="I23" s="25" cm="1">
        <f t="array" ref="I23">SUMPRODUCT(($A$41:$A$365=$A23)*($B$41:$B$365=$A$7)*(I$41:I$365))</f>
        <v>125</v>
      </c>
      <c r="J23" s="25" cm="1">
        <f t="array" ref="J23">SUMPRODUCT(($A$41:$A$365=$A23)*($B$41:$B$365=$A$7)*(J$41:J$365))</f>
        <v>140</v>
      </c>
      <c r="K23" s="25" cm="1">
        <f t="array" ref="K23">SUMPRODUCT(($A$41:$A$365=$A23)*($B$41:$B$365=$A$7)*(K$41:K$365))</f>
        <v>160</v>
      </c>
      <c r="L23" s="25" cm="1">
        <f t="array" ref="L23">SUMPRODUCT(($A$41:$A$365=$A23)*($B$41:$B$365=$A$7)*(L$41:L$365))</f>
        <v>210</v>
      </c>
      <c r="M23" s="25" cm="1">
        <f t="array" ref="M23">SUMPRODUCT(($A$41:$A$365=$A23)*($B$41:$B$365=$A$7)*(M$41:M$365))</f>
        <v>155</v>
      </c>
      <c r="N23" s="25" cm="1">
        <f t="array" ref="N23">SUMPRODUCT(($A$41:$A$365=$A23)*($B$41:$B$365=$A$7)*(N$41:N$365))</f>
        <v>170</v>
      </c>
      <c r="O23" s="25" cm="1">
        <f t="array" ref="O23">SUMPRODUCT(($A$41:$A$365=$A23)*($B$41:$B$365=$A$7)*(O$41:O$365))</f>
        <v>195</v>
      </c>
      <c r="P23" s="25" cm="1">
        <f t="array" ref="P23">SUMPRODUCT(($A$41:$A$365=$A23)*($B$41:$B$365=$A$7)*(P$41:P$365))</f>
        <v>155</v>
      </c>
      <c r="Q23" s="25" cm="1">
        <f t="array" ref="Q23">SUMPRODUCT(($A$41:$A$365=$A23)*($B$41:$B$365=$A$7)*(Q$41:Q$365))</f>
        <v>210</v>
      </c>
      <c r="R23" s="25" cm="1">
        <f t="array" ref="R23">SUMPRODUCT(($A$41:$A$365=$A23)*($B$41:$B$365=$A$7)*(R$41:R$365))</f>
        <v>185</v>
      </c>
      <c r="S23" s="25" cm="1">
        <f t="array" ref="S23">SUMPRODUCT(($A$41:$A$365=$A23)*($B$41:$B$365=$A$7)*(S$41:S$365))</f>
        <v>200</v>
      </c>
      <c r="T23" s="25" cm="1">
        <f t="array" ref="T23">SUMPRODUCT(($A$41:$A$365=$A23)*($B$41:$B$365=$A$7)*(T$41:T$365))</f>
        <v>205</v>
      </c>
      <c r="U23" s="25" cm="1">
        <f t="array" ref="U23">SUMPRODUCT(($A$41:$A$365=$A23)*($B$41:$B$365=$A$7)*(U$41:U$365))</f>
        <v>170</v>
      </c>
      <c r="V23" s="25" cm="1">
        <f t="array" ref="V23">SUMPRODUCT(($A$41:$A$365=$A23)*($B$41:$B$365=$A$7)*(V$41:V$365))</f>
        <v>185</v>
      </c>
      <c r="W23" s="25" cm="1">
        <f t="array" ref="W23">SUMPRODUCT(($A$41:$A$365=$A23)*($B$41:$B$365=$A$7)*(W$41:W$365))</f>
        <v>185</v>
      </c>
      <c r="X23" s="25" cm="1">
        <f t="array" ref="X23">SUMPRODUCT(($A$41:$A$365=$A23)*($B$41:$B$365=$A$7)*(X$41:X$365))</f>
        <v>200</v>
      </c>
      <c r="Y23" s="25" cm="1">
        <f t="array" ref="Y23">SUMPRODUCT(($A$41:$A$365=$A23)*($B$41:$B$365=$A$7)*(Y$41:Y$365))</f>
        <v>165</v>
      </c>
      <c r="Z23" s="25" cm="1">
        <f t="array" ref="Z23">SUMPRODUCT(($A$41:$A$365=$A23)*($B$41:$B$365=$A$7)*(Z$41:Z$365))</f>
        <v>205</v>
      </c>
      <c r="AA23" s="25" cm="1">
        <f t="array" ref="AA23">SUMPRODUCT(($A$41:$A$365=$A23)*($B$41:$B$365=$A$7)*(AA$41:AA$365))</f>
        <v>175</v>
      </c>
      <c r="AB23" s="25" cm="1">
        <f t="array" ref="AB23">SUMPRODUCT(($A$41:$A$365=$A23)*($B$41:$B$365=$A$7)*(AB$41:AB$365))</f>
        <v>170</v>
      </c>
      <c r="AC23" s="25" cm="1">
        <f t="array" ref="AC23">SUMPRODUCT(($A$41:$A$365=$A23)*($B$41:$B$365=$A$7)*(AC$41:AC$365))</f>
        <v>205</v>
      </c>
      <c r="AD23" s="25" cm="1">
        <f t="array" ref="AD23">SUMPRODUCT(($A$41:$A$365=$A23)*($B$41:$B$365=$A$7)*(AD$41:AD$365))</f>
        <v>195</v>
      </c>
      <c r="AE23" s="25" cm="1">
        <f t="array" ref="AE23">SUMPRODUCT(($A$41:$A$365=$A23)*($B$41:$B$365=$A$7)*(AE$41:AE$365))</f>
        <v>210</v>
      </c>
      <c r="AF23" s="25" cm="1">
        <f t="array" ref="AF23">SUMPRODUCT(($A$41:$A$365=$A23)*($B$41:$B$365=$A$7)*(AF$41:AF$365))</f>
        <v>200</v>
      </c>
      <c r="AG23" s="25" cm="1">
        <f t="array" ref="AG23">SUMPRODUCT(($A$41:$A$365=$A23)*($B$41:$B$365=$A$7)*(AG$41:AG$365))</f>
        <v>175</v>
      </c>
      <c r="AH23" s="25" cm="1">
        <f t="array" ref="AH23">SUMPRODUCT(($A$41:$A$365=$A23)*($B$41:$B$365=$A$7)*(AH$41:AH$365))</f>
        <v>205</v>
      </c>
      <c r="AI23" s="25" cm="1">
        <f t="array" ref="AI23">SUMPRODUCT(($A$41:$A$365=$A23)*($B$41:$B$365=$A$7)*(AI$41:AI$365))</f>
        <v>200</v>
      </c>
      <c r="AJ23" s="25" cm="1">
        <f t="array" ref="AJ23">SUMPRODUCT(($A$41:$A$365=$A23)*($B$41:$B$365=$A$7)*(AJ$41:AJ$365))</f>
        <v>230</v>
      </c>
      <c r="AK23" s="25" cm="1">
        <f t="array" ref="AK23">SUMPRODUCT(($A$41:$A$365=$A23)*($B$41:$B$365=$A$7)*(AK$41:AK$365))</f>
        <v>215</v>
      </c>
      <c r="AL23" s="25" cm="1">
        <f t="array" ref="AL23">SUMPRODUCT(($A$41:$A$365=$A23)*($B$41:$B$365=$A$7)*(AL$41:AL$365))</f>
        <v>200</v>
      </c>
      <c r="AM23" s="25" cm="1">
        <f t="array" ref="AM23">SUMPRODUCT(($A$41:$A$365=$A23)*($B$41:$B$365=$A$7)*(AM$41:AM$365))</f>
        <v>270</v>
      </c>
      <c r="AN23" s="25" cm="1">
        <f t="array" ref="AN23">SUMPRODUCT(($A$41:$A$365=$A23)*($B$41:$B$365=$A$7)*(AN$41:AN$365))</f>
        <v>155</v>
      </c>
      <c r="AO23" s="25" cm="1">
        <f t="array" ref="AO23">SUMPRODUCT(($A$41:$A$365=$A23)*($B$41:$B$365=$A$7)*(AO$41:AO$365))</f>
        <v>210</v>
      </c>
      <c r="AP23" s="25" cm="1">
        <f t="array" ref="AP23">SUMPRODUCT(($A$41:$A$365=$A23)*($B$41:$B$365=$A$7)*(AP$41:AP$365))</f>
        <v>175</v>
      </c>
      <c r="AQ23" s="25" cm="1">
        <f t="array" ref="AQ23">SUMPRODUCT(($A$41:$A$365=$A23)*($B$41:$B$365=$A$7)*(AQ$41:AQ$365))</f>
        <v>195</v>
      </c>
      <c r="AR23" s="25" cm="1">
        <f t="array" ref="AR23">SUMPRODUCT(($A$41:$A$365=$A23)*($B$41:$B$365=$A$7)*(AR$41:AR$365))</f>
        <v>240</v>
      </c>
      <c r="AS23" s="25" cm="1">
        <f t="array" ref="AS23">SUMPRODUCT(($A$41:$A$365=$A23)*($B$41:$B$365=$A$7)*(AS$41:AS$365))</f>
        <v>180</v>
      </c>
      <c r="AT23" s="25" cm="1">
        <f t="array" ref="AT23">SUMPRODUCT(($A$41:$A$365=$A23)*($B$41:$B$365=$A$7)*(AT$41:AT$365))</f>
        <v>140</v>
      </c>
      <c r="AU23" s="25" cm="1">
        <f t="array" ref="AU23">SUMPRODUCT(($A$41:$A$365=$A23)*($B$41:$B$365=$A$7)*(AU$41:AU$365))</f>
        <v>135</v>
      </c>
      <c r="AV23" s="25" cm="1">
        <f t="array" ref="AV23">SUMPRODUCT(($A$41:$A$365=$A23)*($B$41:$B$365=$A$7)*(AV$41:AV$365))</f>
        <v>130</v>
      </c>
      <c r="AW23" s="25" cm="1">
        <f t="array" ref="AW23">SUMPRODUCT(($A$41:$A$365=$A23)*($B$41:$B$365=$A$7)*(AW$41:AW$365))</f>
        <v>130</v>
      </c>
      <c r="AX23" s="25" cm="1">
        <f t="array" ref="AX23">SUMPRODUCT(($A$41:$A$365=$A23)*($B$41:$B$365=$A$7)*(AX$41:AX$365))</f>
        <v>105</v>
      </c>
    </row>
    <row r="24" spans="1:50" ht="15" x14ac:dyDescent="0.25">
      <c r="A24" t="s">
        <v>2045</v>
      </c>
      <c r="B24" s="171" cm="1">
        <f t="array" ref="B24">INDEX(C24:AY24,Control!$L$3)</f>
        <v>20</v>
      </c>
      <c r="C24" s="25" cm="1">
        <f t="array" ref="C24">SUMPRODUCT(($A$41:$A$365=$A24)*($B$41:$B$365=$A$7)*(C$41:C$365))</f>
        <v>15</v>
      </c>
      <c r="D24" s="25" cm="1">
        <f t="array" ref="D24">SUMPRODUCT(($A$41:$A$365=$A24)*($B$41:$B$365=$A$7)*(D$41:D$365))</f>
        <v>15</v>
      </c>
      <c r="E24" s="25" cm="1">
        <f t="array" ref="E24">SUMPRODUCT(($A$41:$A$365=$A24)*($B$41:$B$365=$A$7)*(E$41:E$365))</f>
        <v>20</v>
      </c>
      <c r="F24" s="25" cm="1">
        <f t="array" ref="F24">SUMPRODUCT(($A$41:$A$365=$A24)*($B$41:$B$365=$A$7)*(F$41:F$365))</f>
        <v>15</v>
      </c>
      <c r="G24" s="25" cm="1">
        <f t="array" ref="G24">SUMPRODUCT(($A$41:$A$365=$A24)*($B$41:$B$365=$A$7)*(G$41:G$365))</f>
        <v>0</v>
      </c>
      <c r="H24" s="25" cm="1">
        <f t="array" ref="H24">SUMPRODUCT(($A$41:$A$365=$A24)*($B$41:$B$365=$A$7)*(H$41:H$365))</f>
        <v>5</v>
      </c>
      <c r="I24" s="25" cm="1">
        <f t="array" ref="I24">SUMPRODUCT(($A$41:$A$365=$A24)*($B$41:$B$365=$A$7)*(I$41:I$365))</f>
        <v>10</v>
      </c>
      <c r="J24" s="25" cm="1">
        <f t="array" ref="J24">SUMPRODUCT(($A$41:$A$365=$A24)*($B$41:$B$365=$A$7)*(J$41:J$365))</f>
        <v>15</v>
      </c>
      <c r="K24" s="25" cm="1">
        <f t="array" ref="K24">SUMPRODUCT(($A$41:$A$365=$A24)*($B$41:$B$365=$A$7)*(K$41:K$365))</f>
        <v>15</v>
      </c>
      <c r="L24" s="25" cm="1">
        <f t="array" ref="L24">SUMPRODUCT(($A$41:$A$365=$A24)*($B$41:$B$365=$A$7)*(L$41:L$365))</f>
        <v>10</v>
      </c>
      <c r="M24" s="25" cm="1">
        <f t="array" ref="M24">SUMPRODUCT(($A$41:$A$365=$A24)*($B$41:$B$365=$A$7)*(M$41:M$365))</f>
        <v>10</v>
      </c>
      <c r="N24" s="25" cm="1">
        <f t="array" ref="N24">SUMPRODUCT(($A$41:$A$365=$A24)*($B$41:$B$365=$A$7)*(N$41:N$365))</f>
        <v>20</v>
      </c>
      <c r="O24" s="25" cm="1">
        <f t="array" ref="O24">SUMPRODUCT(($A$41:$A$365=$A24)*($B$41:$B$365=$A$7)*(O$41:O$365))</f>
        <v>15</v>
      </c>
      <c r="P24" s="25" cm="1">
        <f t="array" ref="P24">SUMPRODUCT(($A$41:$A$365=$A24)*($B$41:$B$365=$A$7)*(P$41:P$365))</f>
        <v>15</v>
      </c>
      <c r="Q24" s="25" cm="1">
        <f t="array" ref="Q24">SUMPRODUCT(($A$41:$A$365=$A24)*($B$41:$B$365=$A$7)*(Q$41:Q$365))</f>
        <v>25</v>
      </c>
      <c r="R24" s="25" cm="1">
        <f t="array" ref="R24">SUMPRODUCT(($A$41:$A$365=$A24)*($B$41:$B$365=$A$7)*(R$41:R$365))</f>
        <v>10</v>
      </c>
      <c r="S24" s="25" cm="1">
        <f t="array" ref="S24">SUMPRODUCT(($A$41:$A$365=$A24)*($B$41:$B$365=$A$7)*(S$41:S$365))</f>
        <v>25</v>
      </c>
      <c r="T24" s="25" cm="1">
        <f t="array" ref="T24">SUMPRODUCT(($A$41:$A$365=$A24)*($B$41:$B$365=$A$7)*(T$41:T$365))</f>
        <v>30</v>
      </c>
      <c r="U24" s="25" cm="1">
        <f t="array" ref="U24">SUMPRODUCT(($A$41:$A$365=$A24)*($B$41:$B$365=$A$7)*(U$41:U$365))</f>
        <v>45</v>
      </c>
      <c r="V24" s="25" cm="1">
        <f t="array" ref="V24">SUMPRODUCT(($A$41:$A$365=$A24)*($B$41:$B$365=$A$7)*(V$41:V$365))</f>
        <v>25</v>
      </c>
      <c r="W24" s="25" cm="1">
        <f t="array" ref="W24">SUMPRODUCT(($A$41:$A$365=$A24)*($B$41:$B$365=$A$7)*(W$41:W$365))</f>
        <v>25</v>
      </c>
      <c r="X24" s="25" cm="1">
        <f t="array" ref="X24">SUMPRODUCT(($A$41:$A$365=$A24)*($B$41:$B$365=$A$7)*(X$41:X$365))</f>
        <v>15</v>
      </c>
      <c r="Y24" s="25" cm="1">
        <f t="array" ref="Y24">SUMPRODUCT(($A$41:$A$365=$A24)*($B$41:$B$365=$A$7)*(Y$41:Y$365))</f>
        <v>30</v>
      </c>
      <c r="Z24" s="25" cm="1">
        <f t="array" ref="Z24">SUMPRODUCT(($A$41:$A$365=$A24)*($B$41:$B$365=$A$7)*(Z$41:Z$365))</f>
        <v>35</v>
      </c>
      <c r="AA24" s="25" cm="1">
        <f t="array" ref="AA24">SUMPRODUCT(($A$41:$A$365=$A24)*($B$41:$B$365=$A$7)*(AA$41:AA$365))</f>
        <v>35</v>
      </c>
      <c r="AB24" s="25" cm="1">
        <f t="array" ref="AB24">SUMPRODUCT(($A$41:$A$365=$A24)*($B$41:$B$365=$A$7)*(AB$41:AB$365))</f>
        <v>35</v>
      </c>
      <c r="AC24" s="25" cm="1">
        <f t="array" ref="AC24">SUMPRODUCT(($A$41:$A$365=$A24)*($B$41:$B$365=$A$7)*(AC$41:AC$365))</f>
        <v>40</v>
      </c>
      <c r="AD24" s="25" cm="1">
        <f t="array" ref="AD24">SUMPRODUCT(($A$41:$A$365=$A24)*($B$41:$B$365=$A$7)*(AD$41:AD$365))</f>
        <v>30</v>
      </c>
      <c r="AE24" s="25" cm="1">
        <f t="array" ref="AE24">SUMPRODUCT(($A$41:$A$365=$A24)*($B$41:$B$365=$A$7)*(AE$41:AE$365))</f>
        <v>25</v>
      </c>
      <c r="AF24" s="25" cm="1">
        <f t="array" ref="AF24">SUMPRODUCT(($A$41:$A$365=$A24)*($B$41:$B$365=$A$7)*(AF$41:AF$365))</f>
        <v>30</v>
      </c>
      <c r="AG24" s="25" cm="1">
        <f t="array" ref="AG24">SUMPRODUCT(($A$41:$A$365=$A24)*($B$41:$B$365=$A$7)*(AG$41:AG$365))</f>
        <v>25</v>
      </c>
      <c r="AH24" s="25" cm="1">
        <f t="array" ref="AH24">SUMPRODUCT(($A$41:$A$365=$A24)*($B$41:$B$365=$A$7)*(AH$41:AH$365))</f>
        <v>30</v>
      </c>
      <c r="AI24" s="25" cm="1">
        <f t="array" ref="AI24">SUMPRODUCT(($A$41:$A$365=$A24)*($B$41:$B$365=$A$7)*(AI$41:AI$365))</f>
        <v>45</v>
      </c>
      <c r="AJ24" s="25" cm="1">
        <f t="array" ref="AJ24">SUMPRODUCT(($A$41:$A$365=$A24)*($B$41:$B$365=$A$7)*(AJ$41:AJ$365))</f>
        <v>40</v>
      </c>
      <c r="AK24" s="25" cm="1">
        <f t="array" ref="AK24">SUMPRODUCT(($A$41:$A$365=$A24)*($B$41:$B$365=$A$7)*(AK$41:AK$365))</f>
        <v>50</v>
      </c>
      <c r="AL24" s="25" cm="1">
        <f t="array" ref="AL24">SUMPRODUCT(($A$41:$A$365=$A24)*($B$41:$B$365=$A$7)*(AL$41:AL$365))</f>
        <v>45</v>
      </c>
      <c r="AM24" s="25" cm="1">
        <f t="array" ref="AM24">SUMPRODUCT(($A$41:$A$365=$A24)*($B$41:$B$365=$A$7)*(AM$41:AM$365))</f>
        <v>45</v>
      </c>
      <c r="AN24" s="25" cm="1">
        <f t="array" ref="AN24">SUMPRODUCT(($A$41:$A$365=$A24)*($B$41:$B$365=$A$7)*(AN$41:AN$365))</f>
        <v>20</v>
      </c>
      <c r="AO24" s="25" cm="1">
        <f t="array" ref="AO24">SUMPRODUCT(($A$41:$A$365=$A24)*($B$41:$B$365=$A$7)*(AO$41:AO$365))</f>
        <v>25</v>
      </c>
      <c r="AP24" s="25" cm="1">
        <f t="array" ref="AP24">SUMPRODUCT(($A$41:$A$365=$A24)*($B$41:$B$365=$A$7)*(AP$41:AP$365))</f>
        <v>35</v>
      </c>
      <c r="AQ24" s="25" cm="1">
        <f t="array" ref="AQ24">SUMPRODUCT(($A$41:$A$365=$A24)*($B$41:$B$365=$A$7)*(AQ$41:AQ$365))</f>
        <v>50</v>
      </c>
      <c r="AR24" s="25" cm="1">
        <f t="array" ref="AR24">SUMPRODUCT(($A$41:$A$365=$A24)*($B$41:$B$365=$A$7)*(AR$41:AR$365))</f>
        <v>50</v>
      </c>
      <c r="AS24" s="25" cm="1">
        <f t="array" ref="AS24">SUMPRODUCT(($A$41:$A$365=$A24)*($B$41:$B$365=$A$7)*(AS$41:AS$365))</f>
        <v>25</v>
      </c>
      <c r="AT24" s="25" cm="1">
        <f t="array" ref="AT24">SUMPRODUCT(($A$41:$A$365=$A24)*($B$41:$B$365=$A$7)*(AT$41:AT$365))</f>
        <v>30</v>
      </c>
      <c r="AU24" s="25" cm="1">
        <f t="array" ref="AU24">SUMPRODUCT(($A$41:$A$365=$A24)*($B$41:$B$365=$A$7)*(AU$41:AU$365))</f>
        <v>40</v>
      </c>
      <c r="AV24" s="25" cm="1">
        <f t="array" ref="AV24">SUMPRODUCT(($A$41:$A$365=$A24)*($B$41:$B$365=$A$7)*(AV$41:AV$365))</f>
        <v>30</v>
      </c>
      <c r="AW24" s="25" cm="1">
        <f t="array" ref="AW24">SUMPRODUCT(($A$41:$A$365=$A24)*($B$41:$B$365=$A$7)*(AW$41:AW$365))</f>
        <v>20</v>
      </c>
      <c r="AX24" s="25" cm="1">
        <f t="array" ref="AX24">SUMPRODUCT(($A$41:$A$365=$A24)*($B$41:$B$365=$A$7)*(AX$41:AX$365))</f>
        <v>20</v>
      </c>
    </row>
    <row r="25" spans="1:50" ht="15" x14ac:dyDescent="0.25">
      <c r="A25" t="s">
        <v>2046</v>
      </c>
      <c r="B25" s="171" cm="1">
        <f t="array" ref="B25">INDEX(C25:AY25,Control!$L$3)</f>
        <v>45</v>
      </c>
      <c r="C25" s="25" cm="1">
        <f t="array" ref="C25">SUMPRODUCT(($A$41:$A$365=$A25)*($B$41:$B$365=$A$7)*(C$41:C$365))</f>
        <v>30</v>
      </c>
      <c r="D25" s="25" cm="1">
        <f t="array" ref="D25">SUMPRODUCT(($A$41:$A$365=$A25)*($B$41:$B$365=$A$7)*(D$41:D$365))</f>
        <v>65</v>
      </c>
      <c r="E25" s="25" cm="1">
        <f t="array" ref="E25">SUMPRODUCT(($A$41:$A$365=$A25)*($B$41:$B$365=$A$7)*(E$41:E$365))</f>
        <v>40</v>
      </c>
      <c r="F25" s="25" cm="1">
        <f t="array" ref="F25">SUMPRODUCT(($A$41:$A$365=$A25)*($B$41:$B$365=$A$7)*(F$41:F$365))</f>
        <v>20</v>
      </c>
      <c r="G25" s="25" cm="1">
        <f t="array" ref="G25">SUMPRODUCT(($A$41:$A$365=$A25)*($B$41:$B$365=$A$7)*(G$41:G$365))</f>
        <v>15</v>
      </c>
      <c r="H25" s="25" cm="1">
        <f t="array" ref="H25">SUMPRODUCT(($A$41:$A$365=$A25)*($B$41:$B$365=$A$7)*(H$41:H$365))</f>
        <v>35</v>
      </c>
      <c r="I25" s="25" cm="1">
        <f t="array" ref="I25">SUMPRODUCT(($A$41:$A$365=$A25)*($B$41:$B$365=$A$7)*(I$41:I$365))</f>
        <v>30</v>
      </c>
      <c r="J25" s="25" cm="1">
        <f t="array" ref="J25">SUMPRODUCT(($A$41:$A$365=$A25)*($B$41:$B$365=$A$7)*(J$41:J$365))</f>
        <v>35</v>
      </c>
      <c r="K25" s="25" cm="1">
        <f t="array" ref="K25">SUMPRODUCT(($A$41:$A$365=$A25)*($B$41:$B$365=$A$7)*(K$41:K$365))</f>
        <v>40</v>
      </c>
      <c r="L25" s="25" cm="1">
        <f t="array" ref="L25">SUMPRODUCT(($A$41:$A$365=$A25)*($B$41:$B$365=$A$7)*(L$41:L$365))</f>
        <v>45</v>
      </c>
      <c r="M25" s="25" cm="1">
        <f t="array" ref="M25">SUMPRODUCT(($A$41:$A$365=$A25)*($B$41:$B$365=$A$7)*(M$41:M$365))</f>
        <v>45</v>
      </c>
      <c r="N25" s="25" cm="1">
        <f t="array" ref="N25">SUMPRODUCT(($A$41:$A$365=$A25)*($B$41:$B$365=$A$7)*(N$41:N$365))</f>
        <v>30</v>
      </c>
      <c r="O25" s="25" cm="1">
        <f t="array" ref="O25">SUMPRODUCT(($A$41:$A$365=$A25)*($B$41:$B$365=$A$7)*(O$41:O$365))</f>
        <v>30</v>
      </c>
      <c r="P25" s="25" cm="1">
        <f t="array" ref="P25">SUMPRODUCT(($A$41:$A$365=$A25)*($B$41:$B$365=$A$7)*(P$41:P$365))</f>
        <v>35</v>
      </c>
      <c r="Q25" s="25" cm="1">
        <f t="array" ref="Q25">SUMPRODUCT(($A$41:$A$365=$A25)*($B$41:$B$365=$A$7)*(Q$41:Q$365))</f>
        <v>65</v>
      </c>
      <c r="R25" s="25" cm="1">
        <f t="array" ref="R25">SUMPRODUCT(($A$41:$A$365=$A25)*($B$41:$B$365=$A$7)*(R$41:R$365))</f>
        <v>50</v>
      </c>
      <c r="S25" s="25" cm="1">
        <f t="array" ref="S25">SUMPRODUCT(($A$41:$A$365=$A25)*($B$41:$B$365=$A$7)*(S$41:S$365))</f>
        <v>50</v>
      </c>
      <c r="T25" s="25" cm="1">
        <f t="array" ref="T25">SUMPRODUCT(($A$41:$A$365=$A25)*($B$41:$B$365=$A$7)*(T$41:T$365))</f>
        <v>45</v>
      </c>
      <c r="U25" s="25" cm="1">
        <f t="array" ref="U25">SUMPRODUCT(($A$41:$A$365=$A25)*($B$41:$B$365=$A$7)*(U$41:U$365))</f>
        <v>50</v>
      </c>
      <c r="V25" s="25" cm="1">
        <f t="array" ref="V25">SUMPRODUCT(($A$41:$A$365=$A25)*($B$41:$B$365=$A$7)*(V$41:V$365))</f>
        <v>50</v>
      </c>
      <c r="W25" s="25" cm="1">
        <f t="array" ref="W25">SUMPRODUCT(($A$41:$A$365=$A25)*($B$41:$B$365=$A$7)*(W$41:W$365))</f>
        <v>60</v>
      </c>
      <c r="X25" s="25" cm="1">
        <f t="array" ref="X25">SUMPRODUCT(($A$41:$A$365=$A25)*($B$41:$B$365=$A$7)*(X$41:X$365))</f>
        <v>40</v>
      </c>
      <c r="Y25" s="25" cm="1">
        <f t="array" ref="Y25">SUMPRODUCT(($A$41:$A$365=$A25)*($B$41:$B$365=$A$7)*(Y$41:Y$365))</f>
        <v>50</v>
      </c>
      <c r="Z25" s="25" cm="1">
        <f t="array" ref="Z25">SUMPRODUCT(($A$41:$A$365=$A25)*($B$41:$B$365=$A$7)*(Z$41:Z$365))</f>
        <v>45</v>
      </c>
      <c r="AA25" s="25" cm="1">
        <f t="array" ref="AA25">SUMPRODUCT(($A$41:$A$365=$A25)*($B$41:$B$365=$A$7)*(AA$41:AA$365))</f>
        <v>50</v>
      </c>
      <c r="AB25" s="25" cm="1">
        <f t="array" ref="AB25">SUMPRODUCT(($A$41:$A$365=$A25)*($B$41:$B$365=$A$7)*(AB$41:AB$365))</f>
        <v>40</v>
      </c>
      <c r="AC25" s="25" cm="1">
        <f t="array" ref="AC25">SUMPRODUCT(($A$41:$A$365=$A25)*($B$41:$B$365=$A$7)*(AC$41:AC$365))</f>
        <v>40</v>
      </c>
      <c r="AD25" s="25" cm="1">
        <f t="array" ref="AD25">SUMPRODUCT(($A$41:$A$365=$A25)*($B$41:$B$365=$A$7)*(AD$41:AD$365))</f>
        <v>45</v>
      </c>
      <c r="AE25" s="25" cm="1">
        <f t="array" ref="AE25">SUMPRODUCT(($A$41:$A$365=$A25)*($B$41:$B$365=$A$7)*(AE$41:AE$365))</f>
        <v>45</v>
      </c>
      <c r="AF25" s="25" cm="1">
        <f t="array" ref="AF25">SUMPRODUCT(($A$41:$A$365=$A25)*($B$41:$B$365=$A$7)*(AF$41:AF$365))</f>
        <v>65</v>
      </c>
      <c r="AG25" s="25" cm="1">
        <f t="array" ref="AG25">SUMPRODUCT(($A$41:$A$365=$A25)*($B$41:$B$365=$A$7)*(AG$41:AG$365))</f>
        <v>60</v>
      </c>
      <c r="AH25" s="25" cm="1">
        <f t="array" ref="AH25">SUMPRODUCT(($A$41:$A$365=$A25)*($B$41:$B$365=$A$7)*(AH$41:AH$365))</f>
        <v>65</v>
      </c>
      <c r="AI25" s="25" cm="1">
        <f t="array" ref="AI25">SUMPRODUCT(($A$41:$A$365=$A25)*($B$41:$B$365=$A$7)*(AI$41:AI$365))</f>
        <v>55</v>
      </c>
      <c r="AJ25" s="25" cm="1">
        <f t="array" ref="AJ25">SUMPRODUCT(($A$41:$A$365=$A25)*($B$41:$B$365=$A$7)*(AJ$41:AJ$365))</f>
        <v>60</v>
      </c>
      <c r="AK25" s="25" cm="1">
        <f t="array" ref="AK25">SUMPRODUCT(($A$41:$A$365=$A25)*($B$41:$B$365=$A$7)*(AK$41:AK$365))</f>
        <v>50</v>
      </c>
      <c r="AL25" s="25" cm="1">
        <f t="array" ref="AL25">SUMPRODUCT(($A$41:$A$365=$A25)*($B$41:$B$365=$A$7)*(AL$41:AL$365))</f>
        <v>20</v>
      </c>
      <c r="AM25" s="25" cm="1">
        <f t="array" ref="AM25">SUMPRODUCT(($A$41:$A$365=$A25)*($B$41:$B$365=$A$7)*(AM$41:AM$365))</f>
        <v>60</v>
      </c>
      <c r="AN25" s="25" cm="1">
        <f t="array" ref="AN25">SUMPRODUCT(($A$41:$A$365=$A25)*($B$41:$B$365=$A$7)*(AN$41:AN$365))</f>
        <v>55</v>
      </c>
      <c r="AO25" s="25" cm="1">
        <f t="array" ref="AO25">SUMPRODUCT(($A$41:$A$365=$A25)*($B$41:$B$365=$A$7)*(AO$41:AO$365))</f>
        <v>60</v>
      </c>
      <c r="AP25" s="25" cm="1">
        <f t="array" ref="AP25">SUMPRODUCT(($A$41:$A$365=$A25)*($B$41:$B$365=$A$7)*(AP$41:AP$365))</f>
        <v>45</v>
      </c>
      <c r="AQ25" s="25" cm="1">
        <f t="array" ref="AQ25">SUMPRODUCT(($A$41:$A$365=$A25)*($B$41:$B$365=$A$7)*(AQ$41:AQ$365))</f>
        <v>60</v>
      </c>
      <c r="AR25" s="25" cm="1">
        <f t="array" ref="AR25">SUMPRODUCT(($A$41:$A$365=$A25)*($B$41:$B$365=$A$7)*(AR$41:AR$365))</f>
        <v>50</v>
      </c>
      <c r="AS25" s="25" cm="1">
        <f t="array" ref="AS25">SUMPRODUCT(($A$41:$A$365=$A25)*($B$41:$B$365=$A$7)*(AS$41:AS$365))</f>
        <v>50</v>
      </c>
      <c r="AT25" s="25" cm="1">
        <f t="array" ref="AT25">SUMPRODUCT(($A$41:$A$365=$A25)*($B$41:$B$365=$A$7)*(AT$41:AT$365))</f>
        <v>35</v>
      </c>
      <c r="AU25" s="25" cm="1">
        <f t="array" ref="AU25">SUMPRODUCT(($A$41:$A$365=$A25)*($B$41:$B$365=$A$7)*(AU$41:AU$365))</f>
        <v>40</v>
      </c>
      <c r="AV25" s="25" cm="1">
        <f t="array" ref="AV25">SUMPRODUCT(($A$41:$A$365=$A25)*($B$41:$B$365=$A$7)*(AV$41:AV$365))</f>
        <v>40</v>
      </c>
      <c r="AW25" s="25" cm="1">
        <f t="array" ref="AW25">SUMPRODUCT(($A$41:$A$365=$A25)*($B$41:$B$365=$A$7)*(AW$41:AW$365))</f>
        <v>30</v>
      </c>
      <c r="AX25" s="25" cm="1">
        <f t="array" ref="AX25">SUMPRODUCT(($A$41:$A$365=$A25)*($B$41:$B$365=$A$7)*(AX$41:AX$365))</f>
        <v>45</v>
      </c>
    </row>
    <row r="26" spans="1:50" ht="15" x14ac:dyDescent="0.25">
      <c r="A26" t="s">
        <v>2047</v>
      </c>
      <c r="B26" s="171" cm="1">
        <f t="array" ref="B26">INDEX(C26:AY26,Control!$L$3)</f>
        <v>45</v>
      </c>
      <c r="C26" s="25" cm="1">
        <f t="array" ref="C26">SUMPRODUCT(($A$41:$A$365=$A26)*($B$41:$B$365=$A$7)*(C$41:C$365))</f>
        <v>40</v>
      </c>
      <c r="D26" s="25" cm="1">
        <f t="array" ref="D26">SUMPRODUCT(($A$41:$A$365=$A26)*($B$41:$B$365=$A$7)*(D$41:D$365))</f>
        <v>50</v>
      </c>
      <c r="E26" s="25" cm="1">
        <f t="array" ref="E26">SUMPRODUCT(($A$41:$A$365=$A26)*($B$41:$B$365=$A$7)*(E$41:E$365))</f>
        <v>50</v>
      </c>
      <c r="F26" s="25" cm="1">
        <f t="array" ref="F26">SUMPRODUCT(($A$41:$A$365=$A26)*($B$41:$B$365=$A$7)*(F$41:F$365))</f>
        <v>35</v>
      </c>
      <c r="G26" s="25" cm="1">
        <f t="array" ref="G26">SUMPRODUCT(($A$41:$A$365=$A26)*($B$41:$B$365=$A$7)*(G$41:G$365))</f>
        <v>25</v>
      </c>
      <c r="H26" s="25" cm="1">
        <f t="array" ref="H26">SUMPRODUCT(($A$41:$A$365=$A26)*($B$41:$B$365=$A$7)*(H$41:H$365))</f>
        <v>35</v>
      </c>
      <c r="I26" s="25" cm="1">
        <f t="array" ref="I26">SUMPRODUCT(($A$41:$A$365=$A26)*($B$41:$B$365=$A$7)*(I$41:I$365))</f>
        <v>50</v>
      </c>
      <c r="J26" s="25" cm="1">
        <f t="array" ref="J26">SUMPRODUCT(($A$41:$A$365=$A26)*($B$41:$B$365=$A$7)*(J$41:J$365))</f>
        <v>50</v>
      </c>
      <c r="K26" s="25" cm="1">
        <f t="array" ref="K26">SUMPRODUCT(($A$41:$A$365=$A26)*($B$41:$B$365=$A$7)*(K$41:K$365))</f>
        <v>65</v>
      </c>
      <c r="L26" s="25" cm="1">
        <f t="array" ref="L26">SUMPRODUCT(($A$41:$A$365=$A26)*($B$41:$B$365=$A$7)*(L$41:L$365))</f>
        <v>55</v>
      </c>
      <c r="M26" s="25" cm="1">
        <f t="array" ref="M26">SUMPRODUCT(($A$41:$A$365=$A26)*($B$41:$B$365=$A$7)*(M$41:M$365))</f>
        <v>50</v>
      </c>
      <c r="N26" s="25" cm="1">
        <f t="array" ref="N26">SUMPRODUCT(($A$41:$A$365=$A26)*($B$41:$B$365=$A$7)*(N$41:N$365))</f>
        <v>35</v>
      </c>
      <c r="O26" s="25" cm="1">
        <f t="array" ref="O26">SUMPRODUCT(($A$41:$A$365=$A26)*($B$41:$B$365=$A$7)*(O$41:O$365))</f>
        <v>35</v>
      </c>
      <c r="P26" s="25" cm="1">
        <f t="array" ref="P26">SUMPRODUCT(($A$41:$A$365=$A26)*($B$41:$B$365=$A$7)*(P$41:P$365))</f>
        <v>30</v>
      </c>
      <c r="Q26" s="25" cm="1">
        <f t="array" ref="Q26">SUMPRODUCT(($A$41:$A$365=$A26)*($B$41:$B$365=$A$7)*(Q$41:Q$365))</f>
        <v>55</v>
      </c>
      <c r="R26" s="25" cm="1">
        <f t="array" ref="R26">SUMPRODUCT(($A$41:$A$365=$A26)*($B$41:$B$365=$A$7)*(R$41:R$365))</f>
        <v>55</v>
      </c>
      <c r="S26" s="25" cm="1">
        <f t="array" ref="S26">SUMPRODUCT(($A$41:$A$365=$A26)*($B$41:$B$365=$A$7)*(S$41:S$365))</f>
        <v>70</v>
      </c>
      <c r="T26" s="25" cm="1">
        <f t="array" ref="T26">SUMPRODUCT(($A$41:$A$365=$A26)*($B$41:$B$365=$A$7)*(T$41:T$365))</f>
        <v>65</v>
      </c>
      <c r="U26" s="25" cm="1">
        <f t="array" ref="U26">SUMPRODUCT(($A$41:$A$365=$A26)*($B$41:$B$365=$A$7)*(U$41:U$365))</f>
        <v>80</v>
      </c>
      <c r="V26" s="25" cm="1">
        <f t="array" ref="V26">SUMPRODUCT(($A$41:$A$365=$A26)*($B$41:$B$365=$A$7)*(V$41:V$365))</f>
        <v>65</v>
      </c>
      <c r="W26" s="25" cm="1">
        <f t="array" ref="W26">SUMPRODUCT(($A$41:$A$365=$A26)*($B$41:$B$365=$A$7)*(W$41:W$365))</f>
        <v>65</v>
      </c>
      <c r="X26" s="25" cm="1">
        <f t="array" ref="X26">SUMPRODUCT(($A$41:$A$365=$A26)*($B$41:$B$365=$A$7)*(X$41:X$365))</f>
        <v>95</v>
      </c>
      <c r="Y26" s="25" cm="1">
        <f t="array" ref="Y26">SUMPRODUCT(($A$41:$A$365=$A26)*($B$41:$B$365=$A$7)*(Y$41:Y$365))</f>
        <v>95</v>
      </c>
      <c r="Z26" s="25" cm="1">
        <f t="array" ref="Z26">SUMPRODUCT(($A$41:$A$365=$A26)*($B$41:$B$365=$A$7)*(Z$41:Z$365))</f>
        <v>65</v>
      </c>
      <c r="AA26" s="25" cm="1">
        <f t="array" ref="AA26">SUMPRODUCT(($A$41:$A$365=$A26)*($B$41:$B$365=$A$7)*(AA$41:AA$365))</f>
        <v>85</v>
      </c>
      <c r="AB26" s="25" cm="1">
        <f t="array" ref="AB26">SUMPRODUCT(($A$41:$A$365=$A26)*($B$41:$B$365=$A$7)*(AB$41:AB$365))</f>
        <v>70</v>
      </c>
      <c r="AC26" s="25" cm="1">
        <f t="array" ref="AC26">SUMPRODUCT(($A$41:$A$365=$A26)*($B$41:$B$365=$A$7)*(AC$41:AC$365))</f>
        <v>105</v>
      </c>
      <c r="AD26" s="25" cm="1">
        <f t="array" ref="AD26">SUMPRODUCT(($A$41:$A$365=$A26)*($B$41:$B$365=$A$7)*(AD$41:AD$365))</f>
        <v>65</v>
      </c>
      <c r="AE26" s="25" cm="1">
        <f t="array" ref="AE26">SUMPRODUCT(($A$41:$A$365=$A26)*($B$41:$B$365=$A$7)*(AE$41:AE$365))</f>
        <v>100</v>
      </c>
      <c r="AF26" s="25" cm="1">
        <f t="array" ref="AF26">SUMPRODUCT(($A$41:$A$365=$A26)*($B$41:$B$365=$A$7)*(AF$41:AF$365))</f>
        <v>85</v>
      </c>
      <c r="AG26" s="25" cm="1">
        <f t="array" ref="AG26">SUMPRODUCT(($A$41:$A$365=$A26)*($B$41:$B$365=$A$7)*(AG$41:AG$365))</f>
        <v>85</v>
      </c>
      <c r="AH26" s="25" cm="1">
        <f t="array" ref="AH26">SUMPRODUCT(($A$41:$A$365=$A26)*($B$41:$B$365=$A$7)*(AH$41:AH$365))</f>
        <v>85</v>
      </c>
      <c r="AI26" s="25" cm="1">
        <f t="array" ref="AI26">SUMPRODUCT(($A$41:$A$365=$A26)*($B$41:$B$365=$A$7)*(AI$41:AI$365))</f>
        <v>55</v>
      </c>
      <c r="AJ26" s="25" cm="1">
        <f t="array" ref="AJ26">SUMPRODUCT(($A$41:$A$365=$A26)*($B$41:$B$365=$A$7)*(AJ$41:AJ$365))</f>
        <v>85</v>
      </c>
      <c r="AK26" s="25" cm="1">
        <f t="array" ref="AK26">SUMPRODUCT(($A$41:$A$365=$A26)*($B$41:$B$365=$A$7)*(AK$41:AK$365))</f>
        <v>80</v>
      </c>
      <c r="AL26" s="25" cm="1">
        <f t="array" ref="AL26">SUMPRODUCT(($A$41:$A$365=$A26)*($B$41:$B$365=$A$7)*(AL$41:AL$365))</f>
        <v>50</v>
      </c>
      <c r="AM26" s="25" cm="1">
        <f t="array" ref="AM26">SUMPRODUCT(($A$41:$A$365=$A26)*($B$41:$B$365=$A$7)*(AM$41:AM$365))</f>
        <v>85</v>
      </c>
      <c r="AN26" s="25" cm="1">
        <f t="array" ref="AN26">SUMPRODUCT(($A$41:$A$365=$A26)*($B$41:$B$365=$A$7)*(AN$41:AN$365))</f>
        <v>55</v>
      </c>
      <c r="AO26" s="25" cm="1">
        <f t="array" ref="AO26">SUMPRODUCT(($A$41:$A$365=$A26)*($B$41:$B$365=$A$7)*(AO$41:AO$365))</f>
        <v>70</v>
      </c>
      <c r="AP26" s="25" cm="1">
        <f t="array" ref="AP26">SUMPRODUCT(($A$41:$A$365=$A26)*($B$41:$B$365=$A$7)*(AP$41:AP$365))</f>
        <v>60</v>
      </c>
      <c r="AQ26" s="25" cm="1">
        <f t="array" ref="AQ26">SUMPRODUCT(($A$41:$A$365=$A26)*($B$41:$B$365=$A$7)*(AQ$41:AQ$365))</f>
        <v>65</v>
      </c>
      <c r="AR26" s="25" cm="1">
        <f t="array" ref="AR26">SUMPRODUCT(($A$41:$A$365=$A26)*($B$41:$B$365=$A$7)*(AR$41:AR$365))</f>
        <v>70</v>
      </c>
      <c r="AS26" s="25" cm="1">
        <f t="array" ref="AS26">SUMPRODUCT(($A$41:$A$365=$A26)*($B$41:$B$365=$A$7)*(AS$41:AS$365))</f>
        <v>55</v>
      </c>
      <c r="AT26" s="25" cm="1">
        <f t="array" ref="AT26">SUMPRODUCT(($A$41:$A$365=$A26)*($B$41:$B$365=$A$7)*(AT$41:AT$365))</f>
        <v>55</v>
      </c>
      <c r="AU26" s="25" cm="1">
        <f t="array" ref="AU26">SUMPRODUCT(($A$41:$A$365=$A26)*($B$41:$B$365=$A$7)*(AU$41:AU$365))</f>
        <v>40</v>
      </c>
      <c r="AV26" s="25" cm="1">
        <f t="array" ref="AV26">SUMPRODUCT(($A$41:$A$365=$A26)*($B$41:$B$365=$A$7)*(AV$41:AV$365))</f>
        <v>40</v>
      </c>
      <c r="AW26" s="25" cm="1">
        <f t="array" ref="AW26">SUMPRODUCT(($A$41:$A$365=$A26)*($B$41:$B$365=$A$7)*(AW$41:AW$365))</f>
        <v>35</v>
      </c>
      <c r="AX26" s="25" cm="1">
        <f t="array" ref="AX26">SUMPRODUCT(($A$41:$A$365=$A26)*($B$41:$B$365=$A$7)*(AX$41:AX$365))</f>
        <v>45</v>
      </c>
    </row>
    <row r="27" spans="1:50" ht="15" x14ac:dyDescent="0.25">
      <c r="A27" t="s">
        <v>2049</v>
      </c>
      <c r="B27" s="171" cm="1">
        <f t="array" ref="B27">INDEX(C27:AY27,Control!$L$3)</f>
        <v>25</v>
      </c>
      <c r="C27" s="25" cm="1">
        <f t="array" ref="C27">SUMPRODUCT(($A$41:$A$365=$A27)*($B$41:$B$365=$A$7)*(C$41:C$365))</f>
        <v>45</v>
      </c>
      <c r="D27" s="25" cm="1">
        <f t="array" ref="D27">SUMPRODUCT(($A$41:$A$365=$A27)*($B$41:$B$365=$A$7)*(D$41:D$365))</f>
        <v>65</v>
      </c>
      <c r="E27" s="25" cm="1">
        <f t="array" ref="E27">SUMPRODUCT(($A$41:$A$365=$A27)*($B$41:$B$365=$A$7)*(E$41:E$365))</f>
        <v>70</v>
      </c>
      <c r="F27" s="25" cm="1">
        <f t="array" ref="F27">SUMPRODUCT(($A$41:$A$365=$A27)*($B$41:$B$365=$A$7)*(F$41:F$365))</f>
        <v>25</v>
      </c>
      <c r="G27" s="25" cm="1">
        <f t="array" ref="G27">SUMPRODUCT(($A$41:$A$365=$A27)*($B$41:$B$365=$A$7)*(G$41:G$365))</f>
        <v>15</v>
      </c>
      <c r="H27" s="25" cm="1">
        <f t="array" ref="H27">SUMPRODUCT(($A$41:$A$365=$A27)*($B$41:$B$365=$A$7)*(H$41:H$365))</f>
        <v>30</v>
      </c>
      <c r="I27" s="25" cm="1">
        <f t="array" ref="I27">SUMPRODUCT(($A$41:$A$365=$A27)*($B$41:$B$365=$A$7)*(I$41:I$365))</f>
        <v>35</v>
      </c>
      <c r="J27" s="25" cm="1">
        <f t="array" ref="J27">SUMPRODUCT(($A$41:$A$365=$A27)*($B$41:$B$365=$A$7)*(J$41:J$365))</f>
        <v>60</v>
      </c>
      <c r="K27" s="25" cm="1">
        <f t="array" ref="K27">SUMPRODUCT(($A$41:$A$365=$A27)*($B$41:$B$365=$A$7)*(K$41:K$365))</f>
        <v>55</v>
      </c>
      <c r="L27" s="25" cm="1">
        <f t="array" ref="L27">SUMPRODUCT(($A$41:$A$365=$A27)*($B$41:$B$365=$A$7)*(L$41:L$365))</f>
        <v>70</v>
      </c>
      <c r="M27" s="25" cm="1">
        <f t="array" ref="M27">SUMPRODUCT(($A$41:$A$365=$A27)*($B$41:$B$365=$A$7)*(M$41:M$365))</f>
        <v>35</v>
      </c>
      <c r="N27" s="25" cm="1">
        <f t="array" ref="N27">SUMPRODUCT(($A$41:$A$365=$A27)*($B$41:$B$365=$A$7)*(N$41:N$365))</f>
        <v>40</v>
      </c>
      <c r="O27" s="25" cm="1">
        <f t="array" ref="O27">SUMPRODUCT(($A$41:$A$365=$A27)*($B$41:$B$365=$A$7)*(O$41:O$365))</f>
        <v>25</v>
      </c>
      <c r="P27" s="25" cm="1">
        <f t="array" ref="P27">SUMPRODUCT(($A$41:$A$365=$A27)*($B$41:$B$365=$A$7)*(P$41:P$365))</f>
        <v>25</v>
      </c>
      <c r="Q27" s="25" cm="1">
        <f t="array" ref="Q27">SUMPRODUCT(($A$41:$A$365=$A27)*($B$41:$B$365=$A$7)*(Q$41:Q$365))</f>
        <v>80</v>
      </c>
      <c r="R27" s="25" cm="1">
        <f t="array" ref="R27">SUMPRODUCT(($A$41:$A$365=$A27)*($B$41:$B$365=$A$7)*(R$41:R$365))</f>
        <v>50</v>
      </c>
      <c r="S27" s="25" cm="1">
        <f t="array" ref="S27">SUMPRODUCT(($A$41:$A$365=$A27)*($B$41:$B$365=$A$7)*(S$41:S$365))</f>
        <v>75</v>
      </c>
      <c r="T27" s="25" cm="1">
        <f t="array" ref="T27">SUMPRODUCT(($A$41:$A$365=$A27)*($B$41:$B$365=$A$7)*(T$41:T$365))</f>
        <v>65</v>
      </c>
      <c r="U27" s="25" cm="1">
        <f t="array" ref="U27">SUMPRODUCT(($A$41:$A$365=$A27)*($B$41:$B$365=$A$7)*(U$41:U$365))</f>
        <v>100</v>
      </c>
      <c r="V27" s="25" cm="1">
        <f t="array" ref="V27">SUMPRODUCT(($A$41:$A$365=$A27)*($B$41:$B$365=$A$7)*(V$41:V$365))</f>
        <v>90</v>
      </c>
      <c r="W27" s="25" cm="1">
        <f t="array" ref="W27">SUMPRODUCT(($A$41:$A$365=$A27)*($B$41:$B$365=$A$7)*(W$41:W$365))</f>
        <v>95</v>
      </c>
      <c r="X27" s="25" cm="1">
        <f t="array" ref="X27">SUMPRODUCT(($A$41:$A$365=$A27)*($B$41:$B$365=$A$7)*(X$41:X$365))</f>
        <v>70</v>
      </c>
      <c r="Y27" s="25" cm="1">
        <f t="array" ref="Y27">SUMPRODUCT(($A$41:$A$365=$A27)*($B$41:$B$365=$A$7)*(Y$41:Y$365))</f>
        <v>65</v>
      </c>
      <c r="Z27" s="25" cm="1">
        <f t="array" ref="Z27">SUMPRODUCT(($A$41:$A$365=$A27)*($B$41:$B$365=$A$7)*(Z$41:Z$365))</f>
        <v>65</v>
      </c>
      <c r="AA27" s="25" cm="1">
        <f t="array" ref="AA27">SUMPRODUCT(($A$41:$A$365=$A27)*($B$41:$B$365=$A$7)*(AA$41:AA$365))</f>
        <v>90</v>
      </c>
      <c r="AB27" s="25" cm="1">
        <f t="array" ref="AB27">SUMPRODUCT(($A$41:$A$365=$A27)*($B$41:$B$365=$A$7)*(AB$41:AB$365))</f>
        <v>55</v>
      </c>
      <c r="AC27" s="25" cm="1">
        <f t="array" ref="AC27">SUMPRODUCT(($A$41:$A$365=$A27)*($B$41:$B$365=$A$7)*(AC$41:AC$365))</f>
        <v>95</v>
      </c>
      <c r="AD27" s="25" cm="1">
        <f t="array" ref="AD27">SUMPRODUCT(($A$41:$A$365=$A27)*($B$41:$B$365=$A$7)*(AD$41:AD$365))</f>
        <v>85</v>
      </c>
      <c r="AE27" s="25" cm="1">
        <f t="array" ref="AE27">SUMPRODUCT(($A$41:$A$365=$A27)*($B$41:$B$365=$A$7)*(AE$41:AE$365))</f>
        <v>110</v>
      </c>
      <c r="AF27" s="25" cm="1">
        <f t="array" ref="AF27">SUMPRODUCT(($A$41:$A$365=$A27)*($B$41:$B$365=$A$7)*(AF$41:AF$365))</f>
        <v>80</v>
      </c>
      <c r="AG27" s="25" cm="1">
        <f t="array" ref="AG27">SUMPRODUCT(($A$41:$A$365=$A27)*($B$41:$B$365=$A$7)*(AG$41:AG$365))</f>
        <v>95</v>
      </c>
      <c r="AH27" s="25" cm="1">
        <f t="array" ref="AH27">SUMPRODUCT(($A$41:$A$365=$A27)*($B$41:$B$365=$A$7)*(AH$41:AH$365))</f>
        <v>85</v>
      </c>
      <c r="AI27" s="25" cm="1">
        <f t="array" ref="AI27">SUMPRODUCT(($A$41:$A$365=$A27)*($B$41:$B$365=$A$7)*(AI$41:AI$365))</f>
        <v>115</v>
      </c>
      <c r="AJ27" s="25" cm="1">
        <f t="array" ref="AJ27">SUMPRODUCT(($A$41:$A$365=$A27)*($B$41:$B$365=$A$7)*(AJ$41:AJ$365))</f>
        <v>85</v>
      </c>
      <c r="AK27" s="25" cm="1">
        <f t="array" ref="AK27">SUMPRODUCT(($A$41:$A$365=$A27)*($B$41:$B$365=$A$7)*(AK$41:AK$365))</f>
        <v>85</v>
      </c>
      <c r="AL27" s="25" cm="1">
        <f t="array" ref="AL27">SUMPRODUCT(($A$41:$A$365=$A27)*($B$41:$B$365=$A$7)*(AL$41:AL$365))</f>
        <v>85</v>
      </c>
      <c r="AM27" s="25" cm="1">
        <f t="array" ref="AM27">SUMPRODUCT(($A$41:$A$365=$A27)*($B$41:$B$365=$A$7)*(AM$41:AM$365))</f>
        <v>85</v>
      </c>
      <c r="AN27" s="25" cm="1">
        <f t="array" ref="AN27">SUMPRODUCT(($A$41:$A$365=$A27)*($B$41:$B$365=$A$7)*(AN$41:AN$365))</f>
        <v>60</v>
      </c>
      <c r="AO27" s="25" cm="1">
        <f t="array" ref="AO27">SUMPRODUCT(($A$41:$A$365=$A27)*($B$41:$B$365=$A$7)*(AO$41:AO$365))</f>
        <v>85</v>
      </c>
      <c r="AP27" s="25" cm="1">
        <f t="array" ref="AP27">SUMPRODUCT(($A$41:$A$365=$A27)*($B$41:$B$365=$A$7)*(AP$41:AP$365))</f>
        <v>75</v>
      </c>
      <c r="AQ27" s="25" cm="1">
        <f t="array" ref="AQ27">SUMPRODUCT(($A$41:$A$365=$A27)*($B$41:$B$365=$A$7)*(AQ$41:AQ$365))</f>
        <v>90</v>
      </c>
      <c r="AR27" s="25" cm="1">
        <f t="array" ref="AR27">SUMPRODUCT(($A$41:$A$365=$A27)*($B$41:$B$365=$A$7)*(AR$41:AR$365))</f>
        <v>85</v>
      </c>
      <c r="AS27" s="25" cm="1">
        <f t="array" ref="AS27">SUMPRODUCT(($A$41:$A$365=$A27)*($B$41:$B$365=$A$7)*(AS$41:AS$365))</f>
        <v>55</v>
      </c>
      <c r="AT27" s="25" cm="1">
        <f t="array" ref="AT27">SUMPRODUCT(($A$41:$A$365=$A27)*($B$41:$B$365=$A$7)*(AT$41:AT$365))</f>
        <v>55</v>
      </c>
      <c r="AU27" s="25" cm="1">
        <f t="array" ref="AU27">SUMPRODUCT(($A$41:$A$365=$A27)*($B$41:$B$365=$A$7)*(AU$41:AU$365))</f>
        <v>45</v>
      </c>
      <c r="AV27" s="25" cm="1">
        <f t="array" ref="AV27">SUMPRODUCT(($A$41:$A$365=$A27)*($B$41:$B$365=$A$7)*(AV$41:AV$365))</f>
        <v>40</v>
      </c>
      <c r="AW27" s="25" cm="1">
        <f t="array" ref="AW27">SUMPRODUCT(($A$41:$A$365=$A27)*($B$41:$B$365=$A$7)*(AW$41:AW$365))</f>
        <v>45</v>
      </c>
      <c r="AX27" s="25" cm="1">
        <f t="array" ref="AX27">SUMPRODUCT(($A$41:$A$365=$A27)*($B$41:$B$365=$A$7)*(AX$41:AX$365))</f>
        <v>25</v>
      </c>
    </row>
    <row r="28" spans="1:50" ht="15" x14ac:dyDescent="0.25">
      <c r="A28" t="s">
        <v>2050</v>
      </c>
      <c r="B28" s="171" cm="1">
        <f t="array" ref="B28">INDEX(C28:AY28,Control!$L$3)</f>
        <v>50</v>
      </c>
      <c r="C28" s="25" cm="1">
        <f t="array" ref="C28">SUMPRODUCT(($A$41:$A$365=$A28)*($B$41:$B$365=$A$7)*(C$41:C$365))</f>
        <v>55</v>
      </c>
      <c r="D28" s="25" cm="1">
        <f t="array" ref="D28">SUMPRODUCT(($A$41:$A$365=$A28)*($B$41:$B$365=$A$7)*(D$41:D$365))</f>
        <v>75</v>
      </c>
      <c r="E28" s="25" cm="1">
        <f t="array" ref="E28">SUMPRODUCT(($A$41:$A$365=$A28)*($B$41:$B$365=$A$7)*(E$41:E$365))</f>
        <v>50</v>
      </c>
      <c r="F28" s="25" cm="1">
        <f t="array" ref="F28">SUMPRODUCT(($A$41:$A$365=$A28)*($B$41:$B$365=$A$7)*(F$41:F$365))</f>
        <v>35</v>
      </c>
      <c r="G28" s="25" cm="1">
        <f t="array" ref="G28">SUMPRODUCT(($A$41:$A$365=$A28)*($B$41:$B$365=$A$7)*(G$41:G$365))</f>
        <v>20</v>
      </c>
      <c r="H28" s="25" cm="1">
        <f t="array" ref="H28">SUMPRODUCT(($A$41:$A$365=$A28)*($B$41:$B$365=$A$7)*(H$41:H$365))</f>
        <v>30</v>
      </c>
      <c r="I28" s="25" cm="1">
        <f t="array" ref="I28">SUMPRODUCT(($A$41:$A$365=$A28)*($B$41:$B$365=$A$7)*(I$41:I$365))</f>
        <v>35</v>
      </c>
      <c r="J28" s="25" cm="1">
        <f t="array" ref="J28">SUMPRODUCT(($A$41:$A$365=$A28)*($B$41:$B$365=$A$7)*(J$41:J$365))</f>
        <v>45</v>
      </c>
      <c r="K28" s="25" cm="1">
        <f t="array" ref="K28">SUMPRODUCT(($A$41:$A$365=$A28)*($B$41:$B$365=$A$7)*(K$41:K$365))</f>
        <v>60</v>
      </c>
      <c r="L28" s="25" cm="1">
        <f t="array" ref="L28">SUMPRODUCT(($A$41:$A$365=$A28)*($B$41:$B$365=$A$7)*(L$41:L$365))</f>
        <v>35</v>
      </c>
      <c r="M28" s="25" cm="1">
        <f t="array" ref="M28">SUMPRODUCT(($A$41:$A$365=$A28)*($B$41:$B$365=$A$7)*(M$41:M$365))</f>
        <v>35</v>
      </c>
      <c r="N28" s="25" cm="1">
        <f t="array" ref="N28">SUMPRODUCT(($A$41:$A$365=$A28)*($B$41:$B$365=$A$7)*(N$41:N$365))</f>
        <v>40</v>
      </c>
      <c r="O28" s="25" cm="1">
        <f t="array" ref="O28">SUMPRODUCT(($A$41:$A$365=$A28)*($B$41:$B$365=$A$7)*(O$41:O$365))</f>
        <v>40</v>
      </c>
      <c r="P28" s="25" cm="1">
        <f t="array" ref="P28">SUMPRODUCT(($A$41:$A$365=$A28)*($B$41:$B$365=$A$7)*(P$41:P$365))</f>
        <v>55</v>
      </c>
      <c r="Q28" s="25" cm="1">
        <f t="array" ref="Q28">SUMPRODUCT(($A$41:$A$365=$A28)*($B$41:$B$365=$A$7)*(Q$41:Q$365))</f>
        <v>90</v>
      </c>
      <c r="R28" s="25" cm="1">
        <f t="array" ref="R28">SUMPRODUCT(($A$41:$A$365=$A28)*($B$41:$B$365=$A$7)*(R$41:R$365))</f>
        <v>50</v>
      </c>
      <c r="S28" s="25" cm="1">
        <f t="array" ref="S28">SUMPRODUCT(($A$41:$A$365=$A28)*($B$41:$B$365=$A$7)*(S$41:S$365))</f>
        <v>70</v>
      </c>
      <c r="T28" s="25" cm="1">
        <f t="array" ref="T28">SUMPRODUCT(($A$41:$A$365=$A28)*($B$41:$B$365=$A$7)*(T$41:T$365))</f>
        <v>70</v>
      </c>
      <c r="U28" s="25" cm="1">
        <f t="array" ref="U28">SUMPRODUCT(($A$41:$A$365=$A28)*($B$41:$B$365=$A$7)*(U$41:U$365))</f>
        <v>70</v>
      </c>
      <c r="V28" s="25" cm="1">
        <f t="array" ref="V28">SUMPRODUCT(($A$41:$A$365=$A28)*($B$41:$B$365=$A$7)*(V$41:V$365))</f>
        <v>80</v>
      </c>
      <c r="W28" s="25" cm="1">
        <f t="array" ref="W28">SUMPRODUCT(($A$41:$A$365=$A28)*($B$41:$B$365=$A$7)*(W$41:W$365))</f>
        <v>75</v>
      </c>
      <c r="X28" s="25" cm="1">
        <f t="array" ref="X28">SUMPRODUCT(($A$41:$A$365=$A28)*($B$41:$B$365=$A$7)*(X$41:X$365))</f>
        <v>75</v>
      </c>
      <c r="Y28" s="25" cm="1">
        <f t="array" ref="Y28">SUMPRODUCT(($A$41:$A$365=$A28)*($B$41:$B$365=$A$7)*(Y$41:Y$365))</f>
        <v>80</v>
      </c>
      <c r="Z28" s="25" cm="1">
        <f t="array" ref="Z28">SUMPRODUCT(($A$41:$A$365=$A28)*($B$41:$B$365=$A$7)*(Z$41:Z$365))</f>
        <v>55</v>
      </c>
      <c r="AA28" s="25" cm="1">
        <f t="array" ref="AA28">SUMPRODUCT(($A$41:$A$365=$A28)*($B$41:$B$365=$A$7)*(AA$41:AA$365))</f>
        <v>80</v>
      </c>
      <c r="AB28" s="25" cm="1">
        <f t="array" ref="AB28">SUMPRODUCT(($A$41:$A$365=$A28)*($B$41:$B$365=$A$7)*(AB$41:AB$365))</f>
        <v>65</v>
      </c>
      <c r="AC28" s="25" cm="1">
        <f t="array" ref="AC28">SUMPRODUCT(($A$41:$A$365=$A28)*($B$41:$B$365=$A$7)*(AC$41:AC$365))</f>
        <v>95</v>
      </c>
      <c r="AD28" s="25" cm="1">
        <f t="array" ref="AD28">SUMPRODUCT(($A$41:$A$365=$A28)*($B$41:$B$365=$A$7)*(AD$41:AD$365))</f>
        <v>65</v>
      </c>
      <c r="AE28" s="25" cm="1">
        <f t="array" ref="AE28">SUMPRODUCT(($A$41:$A$365=$A28)*($B$41:$B$365=$A$7)*(AE$41:AE$365))</f>
        <v>90</v>
      </c>
      <c r="AF28" s="25" cm="1">
        <f t="array" ref="AF28">SUMPRODUCT(($A$41:$A$365=$A28)*($B$41:$B$365=$A$7)*(AF$41:AF$365))</f>
        <v>80</v>
      </c>
      <c r="AG28" s="25" cm="1">
        <f t="array" ref="AG28">SUMPRODUCT(($A$41:$A$365=$A28)*($B$41:$B$365=$A$7)*(AG$41:AG$365))</f>
        <v>80</v>
      </c>
      <c r="AH28" s="25" cm="1">
        <f t="array" ref="AH28">SUMPRODUCT(($A$41:$A$365=$A28)*($B$41:$B$365=$A$7)*(AH$41:AH$365))</f>
        <v>85</v>
      </c>
      <c r="AI28" s="25" cm="1">
        <f t="array" ref="AI28">SUMPRODUCT(($A$41:$A$365=$A28)*($B$41:$B$365=$A$7)*(AI$41:AI$365))</f>
        <v>85</v>
      </c>
      <c r="AJ28" s="25" cm="1">
        <f t="array" ref="AJ28">SUMPRODUCT(($A$41:$A$365=$A28)*($B$41:$B$365=$A$7)*(AJ$41:AJ$365))</f>
        <v>90</v>
      </c>
      <c r="AK28" s="25" cm="1">
        <f t="array" ref="AK28">SUMPRODUCT(($A$41:$A$365=$A28)*($B$41:$B$365=$A$7)*(AK$41:AK$365))</f>
        <v>85</v>
      </c>
      <c r="AL28" s="25" cm="1">
        <f t="array" ref="AL28">SUMPRODUCT(($A$41:$A$365=$A28)*($B$41:$B$365=$A$7)*(AL$41:AL$365))</f>
        <v>70</v>
      </c>
      <c r="AM28" s="25" cm="1">
        <f t="array" ref="AM28">SUMPRODUCT(($A$41:$A$365=$A28)*($B$41:$B$365=$A$7)*(AM$41:AM$365))</f>
        <v>90</v>
      </c>
      <c r="AN28" s="25" cm="1">
        <f t="array" ref="AN28">SUMPRODUCT(($A$41:$A$365=$A28)*($B$41:$B$365=$A$7)*(AN$41:AN$365))</f>
        <v>60</v>
      </c>
      <c r="AO28" s="25" cm="1">
        <f t="array" ref="AO28">SUMPRODUCT(($A$41:$A$365=$A28)*($B$41:$B$365=$A$7)*(AO$41:AO$365))</f>
        <v>65</v>
      </c>
      <c r="AP28" s="25" cm="1">
        <f t="array" ref="AP28">SUMPRODUCT(($A$41:$A$365=$A28)*($B$41:$B$365=$A$7)*(AP$41:AP$365))</f>
        <v>85</v>
      </c>
      <c r="AQ28" s="25" cm="1">
        <f t="array" ref="AQ28">SUMPRODUCT(($A$41:$A$365=$A28)*($B$41:$B$365=$A$7)*(AQ$41:AQ$365))</f>
        <v>65</v>
      </c>
      <c r="AR28" s="25" cm="1">
        <f t="array" ref="AR28">SUMPRODUCT(($A$41:$A$365=$A28)*($B$41:$B$365=$A$7)*(AR$41:AR$365))</f>
        <v>85</v>
      </c>
      <c r="AS28" s="25" cm="1">
        <f t="array" ref="AS28">SUMPRODUCT(($A$41:$A$365=$A28)*($B$41:$B$365=$A$7)*(AS$41:AS$365))</f>
        <v>60</v>
      </c>
      <c r="AT28" s="25" cm="1">
        <f t="array" ref="AT28">SUMPRODUCT(($A$41:$A$365=$A28)*($B$41:$B$365=$A$7)*(AT$41:AT$365))</f>
        <v>55</v>
      </c>
      <c r="AU28" s="25" cm="1">
        <f t="array" ref="AU28">SUMPRODUCT(($A$41:$A$365=$A28)*($B$41:$B$365=$A$7)*(AU$41:AU$365))</f>
        <v>60</v>
      </c>
      <c r="AV28" s="25" cm="1">
        <f t="array" ref="AV28">SUMPRODUCT(($A$41:$A$365=$A28)*($B$41:$B$365=$A$7)*(AV$41:AV$365))</f>
        <v>65</v>
      </c>
      <c r="AW28" s="25" cm="1">
        <f t="array" ref="AW28">SUMPRODUCT(($A$41:$A$365=$A28)*($B$41:$B$365=$A$7)*(AW$41:AW$365))</f>
        <v>50</v>
      </c>
      <c r="AX28" s="25" cm="1">
        <f t="array" ref="AX28">SUMPRODUCT(($A$41:$A$365=$A28)*($B$41:$B$365=$A$7)*(AX$41:AX$365))</f>
        <v>50</v>
      </c>
    </row>
    <row r="29" spans="1:50" ht="15" x14ac:dyDescent="0.25">
      <c r="A29" t="s">
        <v>2051</v>
      </c>
      <c r="B29" s="171" cm="1">
        <f t="array" ref="B29">INDEX(C29:AY29,Control!$L$3)</f>
        <v>45</v>
      </c>
      <c r="C29" s="25" cm="1">
        <f t="array" ref="C29">SUMPRODUCT(($A$41:$A$365=$A29)*($B$41:$B$365=$A$7)*(C$41:C$365))</f>
        <v>90</v>
      </c>
      <c r="D29" s="25" cm="1">
        <f t="array" ref="D29">SUMPRODUCT(($A$41:$A$365=$A29)*($B$41:$B$365=$A$7)*(D$41:D$365))</f>
        <v>105</v>
      </c>
      <c r="E29" s="25" cm="1">
        <f t="array" ref="E29">SUMPRODUCT(($A$41:$A$365=$A29)*($B$41:$B$365=$A$7)*(E$41:E$365))</f>
        <v>125</v>
      </c>
      <c r="F29" s="25" cm="1">
        <f t="array" ref="F29">SUMPRODUCT(($A$41:$A$365=$A29)*($B$41:$B$365=$A$7)*(F$41:F$365))</f>
        <v>55</v>
      </c>
      <c r="G29" s="25" cm="1">
        <f t="array" ref="G29">SUMPRODUCT(($A$41:$A$365=$A29)*($B$41:$B$365=$A$7)*(G$41:G$365))</f>
        <v>40</v>
      </c>
      <c r="H29" s="25" cm="1">
        <f t="array" ref="H29">SUMPRODUCT(($A$41:$A$365=$A29)*($B$41:$B$365=$A$7)*(H$41:H$365))</f>
        <v>70</v>
      </c>
      <c r="I29" s="25" cm="1">
        <f t="array" ref="I29">SUMPRODUCT(($A$41:$A$365=$A29)*($B$41:$B$365=$A$7)*(I$41:I$365))</f>
        <v>60</v>
      </c>
      <c r="J29" s="25" cm="1">
        <f t="array" ref="J29">SUMPRODUCT(($A$41:$A$365=$A29)*($B$41:$B$365=$A$7)*(J$41:J$365))</f>
        <v>65</v>
      </c>
      <c r="K29" s="25" cm="1">
        <f t="array" ref="K29">SUMPRODUCT(($A$41:$A$365=$A29)*($B$41:$B$365=$A$7)*(K$41:K$365))</f>
        <v>65</v>
      </c>
      <c r="L29" s="25" cm="1">
        <f t="array" ref="L29">SUMPRODUCT(($A$41:$A$365=$A29)*($B$41:$B$365=$A$7)*(L$41:L$365))</f>
        <v>55</v>
      </c>
      <c r="M29" s="25" cm="1">
        <f t="array" ref="M29">SUMPRODUCT(($A$41:$A$365=$A29)*($B$41:$B$365=$A$7)*(M$41:M$365))</f>
        <v>50</v>
      </c>
      <c r="N29" s="25" cm="1">
        <f t="array" ref="N29">SUMPRODUCT(($A$41:$A$365=$A29)*($B$41:$B$365=$A$7)*(N$41:N$365))</f>
        <v>45</v>
      </c>
      <c r="O29" s="25" cm="1">
        <f t="array" ref="O29">SUMPRODUCT(($A$41:$A$365=$A29)*($B$41:$B$365=$A$7)*(O$41:O$365))</f>
        <v>65</v>
      </c>
      <c r="P29" s="25" cm="1">
        <f t="array" ref="P29">SUMPRODUCT(($A$41:$A$365=$A29)*($B$41:$B$365=$A$7)*(P$41:P$365))</f>
        <v>70</v>
      </c>
      <c r="Q29" s="25" cm="1">
        <f t="array" ref="Q29">SUMPRODUCT(($A$41:$A$365=$A29)*($B$41:$B$365=$A$7)*(Q$41:Q$365))</f>
        <v>105</v>
      </c>
      <c r="R29" s="25" cm="1">
        <f t="array" ref="R29">SUMPRODUCT(($A$41:$A$365=$A29)*($B$41:$B$365=$A$7)*(R$41:R$365))</f>
        <v>85</v>
      </c>
      <c r="S29" s="25" cm="1">
        <f t="array" ref="S29">SUMPRODUCT(($A$41:$A$365=$A29)*($B$41:$B$365=$A$7)*(S$41:S$365))</f>
        <v>90</v>
      </c>
      <c r="T29" s="25" cm="1">
        <f t="array" ref="T29">SUMPRODUCT(($A$41:$A$365=$A29)*($B$41:$B$365=$A$7)*(T$41:T$365))</f>
        <v>110</v>
      </c>
      <c r="U29" s="25" cm="1">
        <f t="array" ref="U29">SUMPRODUCT(($A$41:$A$365=$A29)*($B$41:$B$365=$A$7)*(U$41:U$365))</f>
        <v>100</v>
      </c>
      <c r="V29" s="25" cm="1">
        <f t="array" ref="V29">SUMPRODUCT(($A$41:$A$365=$A29)*($B$41:$B$365=$A$7)*(V$41:V$365))</f>
        <v>95</v>
      </c>
      <c r="W29" s="25" cm="1">
        <f t="array" ref="W29">SUMPRODUCT(($A$41:$A$365=$A29)*($B$41:$B$365=$A$7)*(W$41:W$365))</f>
        <v>90</v>
      </c>
      <c r="X29" s="25" cm="1">
        <f t="array" ref="X29">SUMPRODUCT(($A$41:$A$365=$A29)*($B$41:$B$365=$A$7)*(X$41:X$365))</f>
        <v>105</v>
      </c>
      <c r="Y29" s="25" cm="1">
        <f t="array" ref="Y29">SUMPRODUCT(($A$41:$A$365=$A29)*($B$41:$B$365=$A$7)*(Y$41:Y$365))</f>
        <v>90</v>
      </c>
      <c r="Z29" s="25" cm="1">
        <f t="array" ref="Z29">SUMPRODUCT(($A$41:$A$365=$A29)*($B$41:$B$365=$A$7)*(Z$41:Z$365))</f>
        <v>95</v>
      </c>
      <c r="AA29" s="25" cm="1">
        <f t="array" ref="AA29">SUMPRODUCT(($A$41:$A$365=$A29)*($B$41:$B$365=$A$7)*(AA$41:AA$365))</f>
        <v>120</v>
      </c>
      <c r="AB29" s="25" cm="1">
        <f t="array" ref="AB29">SUMPRODUCT(($A$41:$A$365=$A29)*($B$41:$B$365=$A$7)*(AB$41:AB$365))</f>
        <v>100</v>
      </c>
      <c r="AC29" s="25" cm="1">
        <f t="array" ref="AC29">SUMPRODUCT(($A$41:$A$365=$A29)*($B$41:$B$365=$A$7)*(AC$41:AC$365))</f>
        <v>115</v>
      </c>
      <c r="AD29" s="25" cm="1">
        <f t="array" ref="AD29">SUMPRODUCT(($A$41:$A$365=$A29)*($B$41:$B$365=$A$7)*(AD$41:AD$365))</f>
        <v>90</v>
      </c>
      <c r="AE29" s="25" cm="1">
        <f t="array" ref="AE29">SUMPRODUCT(($A$41:$A$365=$A29)*($B$41:$B$365=$A$7)*(AE$41:AE$365))</f>
        <v>110</v>
      </c>
      <c r="AF29" s="25" cm="1">
        <f t="array" ref="AF29">SUMPRODUCT(($A$41:$A$365=$A29)*($B$41:$B$365=$A$7)*(AF$41:AF$365))</f>
        <v>80</v>
      </c>
      <c r="AG29" s="25" cm="1">
        <f t="array" ref="AG29">SUMPRODUCT(($A$41:$A$365=$A29)*($B$41:$B$365=$A$7)*(AG$41:AG$365))</f>
        <v>95</v>
      </c>
      <c r="AH29" s="25" cm="1">
        <f t="array" ref="AH29">SUMPRODUCT(($A$41:$A$365=$A29)*($B$41:$B$365=$A$7)*(AH$41:AH$365))</f>
        <v>90</v>
      </c>
      <c r="AI29" s="25" cm="1">
        <f t="array" ref="AI29">SUMPRODUCT(($A$41:$A$365=$A29)*($B$41:$B$365=$A$7)*(AI$41:AI$365))</f>
        <v>80</v>
      </c>
      <c r="AJ29" s="25" cm="1">
        <f t="array" ref="AJ29">SUMPRODUCT(($A$41:$A$365=$A29)*($B$41:$B$365=$A$7)*(AJ$41:AJ$365))</f>
        <v>105</v>
      </c>
      <c r="AK29" s="25" cm="1">
        <f t="array" ref="AK29">SUMPRODUCT(($A$41:$A$365=$A29)*($B$41:$B$365=$A$7)*(AK$41:AK$365))</f>
        <v>100</v>
      </c>
      <c r="AL29" s="25" cm="1">
        <f t="array" ref="AL29">SUMPRODUCT(($A$41:$A$365=$A29)*($B$41:$B$365=$A$7)*(AL$41:AL$365))</f>
        <v>80</v>
      </c>
      <c r="AM29" s="25" cm="1">
        <f t="array" ref="AM29">SUMPRODUCT(($A$41:$A$365=$A29)*($B$41:$B$365=$A$7)*(AM$41:AM$365))</f>
        <v>90</v>
      </c>
      <c r="AN29" s="25" cm="1">
        <f t="array" ref="AN29">SUMPRODUCT(($A$41:$A$365=$A29)*($B$41:$B$365=$A$7)*(AN$41:AN$365))</f>
        <v>70</v>
      </c>
      <c r="AO29" s="25" cm="1">
        <f t="array" ref="AO29">SUMPRODUCT(($A$41:$A$365=$A29)*($B$41:$B$365=$A$7)*(AO$41:AO$365))</f>
        <v>90</v>
      </c>
      <c r="AP29" s="25" cm="1">
        <f t="array" ref="AP29">SUMPRODUCT(($A$41:$A$365=$A29)*($B$41:$B$365=$A$7)*(AP$41:AP$365))</f>
        <v>65</v>
      </c>
      <c r="AQ29" s="25" cm="1">
        <f t="array" ref="AQ29">SUMPRODUCT(($A$41:$A$365=$A29)*($B$41:$B$365=$A$7)*(AQ$41:AQ$365))</f>
        <v>90</v>
      </c>
      <c r="AR29" s="25" cm="1">
        <f t="array" ref="AR29">SUMPRODUCT(($A$41:$A$365=$A29)*($B$41:$B$365=$A$7)*(AR$41:AR$365))</f>
        <v>85</v>
      </c>
      <c r="AS29" s="25" cm="1">
        <f t="array" ref="AS29">SUMPRODUCT(($A$41:$A$365=$A29)*($B$41:$B$365=$A$7)*(AS$41:AS$365))</f>
        <v>65</v>
      </c>
      <c r="AT29" s="25" cm="1">
        <f t="array" ref="AT29">SUMPRODUCT(($A$41:$A$365=$A29)*($B$41:$B$365=$A$7)*(AT$41:AT$365))</f>
        <v>60</v>
      </c>
      <c r="AU29" s="25" cm="1">
        <f t="array" ref="AU29">SUMPRODUCT(($A$41:$A$365=$A29)*($B$41:$B$365=$A$7)*(AU$41:AU$365))</f>
        <v>60</v>
      </c>
      <c r="AV29" s="25" cm="1">
        <f t="array" ref="AV29">SUMPRODUCT(($A$41:$A$365=$A29)*($B$41:$B$365=$A$7)*(AV$41:AV$365))</f>
        <v>45</v>
      </c>
      <c r="AW29" s="25" cm="1">
        <f t="array" ref="AW29">SUMPRODUCT(($A$41:$A$365=$A29)*($B$41:$B$365=$A$7)*(AW$41:AW$365))</f>
        <v>50</v>
      </c>
      <c r="AX29" s="25" cm="1">
        <f t="array" ref="AX29">SUMPRODUCT(($A$41:$A$365=$A29)*($B$41:$B$365=$A$7)*(AX$41:AX$365))</f>
        <v>45</v>
      </c>
    </row>
    <row r="30" spans="1:50" ht="15" x14ac:dyDescent="0.25">
      <c r="A30" t="s">
        <v>2052</v>
      </c>
      <c r="B30" s="171" cm="1">
        <f t="array" ref="B30">INDEX(C30:AY30,Control!$L$3)</f>
        <v>25</v>
      </c>
      <c r="C30" s="25" cm="1">
        <f t="array" ref="C30">SUMPRODUCT(($A$41:$A$365=$A30)*($B$41:$B$365=$A$7)*(C$41:C$365))</f>
        <v>35</v>
      </c>
      <c r="D30" s="25" cm="1">
        <f t="array" ref="D30">SUMPRODUCT(($A$41:$A$365=$A30)*($B$41:$B$365=$A$7)*(D$41:D$365))</f>
        <v>45</v>
      </c>
      <c r="E30" s="25" cm="1">
        <f t="array" ref="E30">SUMPRODUCT(($A$41:$A$365=$A30)*($B$41:$B$365=$A$7)*(E$41:E$365))</f>
        <v>35</v>
      </c>
      <c r="F30" s="25" cm="1">
        <f t="array" ref="F30">SUMPRODUCT(($A$41:$A$365=$A30)*($B$41:$B$365=$A$7)*(F$41:F$365))</f>
        <v>20</v>
      </c>
      <c r="G30" s="25" cm="1">
        <f t="array" ref="G30">SUMPRODUCT(($A$41:$A$365=$A30)*($B$41:$B$365=$A$7)*(G$41:G$365))</f>
        <v>15</v>
      </c>
      <c r="H30" s="25" cm="1">
        <f t="array" ref="H30">SUMPRODUCT(($A$41:$A$365=$A30)*($B$41:$B$365=$A$7)*(H$41:H$365))</f>
        <v>15</v>
      </c>
      <c r="I30" s="25" cm="1">
        <f t="array" ref="I30">SUMPRODUCT(($A$41:$A$365=$A30)*($B$41:$B$365=$A$7)*(I$41:I$365))</f>
        <v>35</v>
      </c>
      <c r="J30" s="25" cm="1">
        <f t="array" ref="J30">SUMPRODUCT(($A$41:$A$365=$A30)*($B$41:$B$365=$A$7)*(J$41:J$365))</f>
        <v>15</v>
      </c>
      <c r="K30" s="25" cm="1">
        <f t="array" ref="K30">SUMPRODUCT(($A$41:$A$365=$A30)*($B$41:$B$365=$A$7)*(K$41:K$365))</f>
        <v>25</v>
      </c>
      <c r="L30" s="25" cm="1">
        <f t="array" ref="L30">SUMPRODUCT(($A$41:$A$365=$A30)*($B$41:$B$365=$A$7)*(L$41:L$365))</f>
        <v>15</v>
      </c>
      <c r="M30" s="25" cm="1">
        <f t="array" ref="M30">SUMPRODUCT(($A$41:$A$365=$A30)*($B$41:$B$365=$A$7)*(M$41:M$365))</f>
        <v>15</v>
      </c>
      <c r="N30" s="25" cm="1">
        <f t="array" ref="N30">SUMPRODUCT(($A$41:$A$365=$A30)*($B$41:$B$365=$A$7)*(N$41:N$365))</f>
        <v>10</v>
      </c>
      <c r="O30" s="25" cm="1">
        <f t="array" ref="O30">SUMPRODUCT(($A$41:$A$365=$A30)*($B$41:$B$365=$A$7)*(O$41:O$365))</f>
        <v>20</v>
      </c>
      <c r="P30" s="25" cm="1">
        <f t="array" ref="P30">SUMPRODUCT(($A$41:$A$365=$A30)*($B$41:$B$365=$A$7)*(P$41:P$365))</f>
        <v>20</v>
      </c>
      <c r="Q30" s="25" cm="1">
        <f t="array" ref="Q30">SUMPRODUCT(($A$41:$A$365=$A30)*($B$41:$B$365=$A$7)*(Q$41:Q$365))</f>
        <v>35</v>
      </c>
      <c r="R30" s="25" cm="1">
        <f t="array" ref="R30">SUMPRODUCT(($A$41:$A$365=$A30)*($B$41:$B$365=$A$7)*(R$41:R$365))</f>
        <v>50</v>
      </c>
      <c r="S30" s="25" cm="1">
        <f t="array" ref="S30">SUMPRODUCT(($A$41:$A$365=$A30)*($B$41:$B$365=$A$7)*(S$41:S$365))</f>
        <v>65</v>
      </c>
      <c r="T30" s="25" cm="1">
        <f t="array" ref="T30">SUMPRODUCT(($A$41:$A$365=$A30)*($B$41:$B$365=$A$7)*(T$41:T$365))</f>
        <v>75</v>
      </c>
      <c r="U30" s="25" cm="1">
        <f t="array" ref="U30">SUMPRODUCT(($A$41:$A$365=$A30)*($B$41:$B$365=$A$7)*(U$41:U$365))</f>
        <v>60</v>
      </c>
      <c r="V30" s="25" cm="1">
        <f t="array" ref="V30">SUMPRODUCT(($A$41:$A$365=$A30)*($B$41:$B$365=$A$7)*(V$41:V$365))</f>
        <v>45</v>
      </c>
      <c r="W30" s="25" cm="1">
        <f t="array" ref="W30">SUMPRODUCT(($A$41:$A$365=$A30)*($B$41:$B$365=$A$7)*(W$41:W$365))</f>
        <v>65</v>
      </c>
      <c r="X30" s="25" cm="1">
        <f t="array" ref="X30">SUMPRODUCT(($A$41:$A$365=$A30)*($B$41:$B$365=$A$7)*(X$41:X$365))</f>
        <v>65</v>
      </c>
      <c r="Y30" s="25" cm="1">
        <f t="array" ref="Y30">SUMPRODUCT(($A$41:$A$365=$A30)*($B$41:$B$365=$A$7)*(Y$41:Y$365))</f>
        <v>50</v>
      </c>
      <c r="Z30" s="25" cm="1">
        <f t="array" ref="Z30">SUMPRODUCT(($A$41:$A$365=$A30)*($B$41:$B$365=$A$7)*(Z$41:Z$365))</f>
        <v>50</v>
      </c>
      <c r="AA30" s="25" cm="1">
        <f t="array" ref="AA30">SUMPRODUCT(($A$41:$A$365=$A30)*($B$41:$B$365=$A$7)*(AA$41:AA$365))</f>
        <v>65</v>
      </c>
      <c r="AB30" s="25" cm="1">
        <f t="array" ref="AB30">SUMPRODUCT(($A$41:$A$365=$A30)*($B$41:$B$365=$A$7)*(AB$41:AB$365))</f>
        <v>55</v>
      </c>
      <c r="AC30" s="25" cm="1">
        <f t="array" ref="AC30">SUMPRODUCT(($A$41:$A$365=$A30)*($B$41:$B$365=$A$7)*(AC$41:AC$365))</f>
        <v>50</v>
      </c>
      <c r="AD30" s="25" cm="1">
        <f t="array" ref="AD30">SUMPRODUCT(($A$41:$A$365=$A30)*($B$41:$B$365=$A$7)*(AD$41:AD$365))</f>
        <v>45</v>
      </c>
      <c r="AE30" s="25" cm="1">
        <f t="array" ref="AE30">SUMPRODUCT(($A$41:$A$365=$A30)*($B$41:$B$365=$A$7)*(AE$41:AE$365))</f>
        <v>55</v>
      </c>
      <c r="AF30" s="25" cm="1">
        <f t="array" ref="AF30">SUMPRODUCT(($A$41:$A$365=$A30)*($B$41:$B$365=$A$7)*(AF$41:AF$365))</f>
        <v>50</v>
      </c>
      <c r="AG30" s="25" cm="1">
        <f t="array" ref="AG30">SUMPRODUCT(($A$41:$A$365=$A30)*($B$41:$B$365=$A$7)*(AG$41:AG$365))</f>
        <v>55</v>
      </c>
      <c r="AH30" s="25" cm="1">
        <f t="array" ref="AH30">SUMPRODUCT(($A$41:$A$365=$A30)*($B$41:$B$365=$A$7)*(AH$41:AH$365))</f>
        <v>60</v>
      </c>
      <c r="AI30" s="25" cm="1">
        <f t="array" ref="AI30">SUMPRODUCT(($A$41:$A$365=$A30)*($B$41:$B$365=$A$7)*(AI$41:AI$365))</f>
        <v>50</v>
      </c>
      <c r="AJ30" s="25" cm="1">
        <f t="array" ref="AJ30">SUMPRODUCT(($A$41:$A$365=$A30)*($B$41:$B$365=$A$7)*(AJ$41:AJ$365))</f>
        <v>70</v>
      </c>
      <c r="AK30" s="25" cm="1">
        <f t="array" ref="AK30">SUMPRODUCT(($A$41:$A$365=$A30)*($B$41:$B$365=$A$7)*(AK$41:AK$365))</f>
        <v>60</v>
      </c>
      <c r="AL30" s="25" cm="1">
        <f t="array" ref="AL30">SUMPRODUCT(($A$41:$A$365=$A30)*($B$41:$B$365=$A$7)*(AL$41:AL$365))</f>
        <v>40</v>
      </c>
      <c r="AM30" s="25" cm="1">
        <f t="array" ref="AM30">SUMPRODUCT(($A$41:$A$365=$A30)*($B$41:$B$365=$A$7)*(AM$41:AM$365))</f>
        <v>50</v>
      </c>
      <c r="AN30" s="25" cm="1">
        <f t="array" ref="AN30">SUMPRODUCT(($A$41:$A$365=$A30)*($B$41:$B$365=$A$7)*(AN$41:AN$365))</f>
        <v>55</v>
      </c>
      <c r="AO30" s="25" cm="1">
        <f t="array" ref="AO30">SUMPRODUCT(($A$41:$A$365=$A30)*($B$41:$B$365=$A$7)*(AO$41:AO$365))</f>
        <v>55</v>
      </c>
      <c r="AP30" s="25" cm="1">
        <f t="array" ref="AP30">SUMPRODUCT(($A$41:$A$365=$A30)*($B$41:$B$365=$A$7)*(AP$41:AP$365))</f>
        <v>50</v>
      </c>
      <c r="AQ30" s="25" cm="1">
        <f t="array" ref="AQ30">SUMPRODUCT(($A$41:$A$365=$A30)*($B$41:$B$365=$A$7)*(AQ$41:AQ$365))</f>
        <v>45</v>
      </c>
      <c r="AR30" s="25" cm="1">
        <f t="array" ref="AR30">SUMPRODUCT(($A$41:$A$365=$A30)*($B$41:$B$365=$A$7)*(AR$41:AR$365))</f>
        <v>60</v>
      </c>
      <c r="AS30" s="25" cm="1">
        <f t="array" ref="AS30">SUMPRODUCT(($A$41:$A$365=$A30)*($B$41:$B$365=$A$7)*(AS$41:AS$365))</f>
        <v>35</v>
      </c>
      <c r="AT30" s="25" cm="1">
        <f t="array" ref="AT30">SUMPRODUCT(($A$41:$A$365=$A30)*($B$41:$B$365=$A$7)*(AT$41:AT$365))</f>
        <v>50</v>
      </c>
      <c r="AU30" s="25" cm="1">
        <f t="array" ref="AU30">SUMPRODUCT(($A$41:$A$365=$A30)*($B$41:$B$365=$A$7)*(AU$41:AU$365))</f>
        <v>30</v>
      </c>
      <c r="AV30" s="25" cm="1">
        <f t="array" ref="AV30">SUMPRODUCT(($A$41:$A$365=$A30)*($B$41:$B$365=$A$7)*(AV$41:AV$365))</f>
        <v>25</v>
      </c>
      <c r="AW30" s="25" cm="1">
        <f t="array" ref="AW30">SUMPRODUCT(($A$41:$A$365=$A30)*($B$41:$B$365=$A$7)*(AW$41:AW$365))</f>
        <v>25</v>
      </c>
      <c r="AX30" s="25" cm="1">
        <f t="array" ref="AX30">SUMPRODUCT(($A$41:$A$365=$A30)*($B$41:$B$365=$A$7)*(AX$41:AX$365))</f>
        <v>25</v>
      </c>
    </row>
    <row r="31" spans="1:50" ht="15" x14ac:dyDescent="0.25">
      <c r="A31" t="s">
        <v>2053</v>
      </c>
      <c r="B31" s="171" cm="1">
        <f t="array" ref="B31">INDEX(C31:AY31,Control!$L$3)</f>
        <v>0</v>
      </c>
      <c r="C31" s="25" cm="1">
        <f t="array" ref="C31">SUMPRODUCT(($A$41:$A$365=$A31)*($B$41:$B$365=$A$7)*(C$41:C$365))</f>
        <v>0</v>
      </c>
      <c r="D31" s="25" cm="1">
        <f t="array" ref="D31">SUMPRODUCT(($A$41:$A$365=$A31)*($B$41:$B$365=$A$7)*(D$41:D$365))</f>
        <v>5</v>
      </c>
      <c r="E31" s="25" cm="1">
        <f t="array" ref="E31">SUMPRODUCT(($A$41:$A$365=$A31)*($B$41:$B$365=$A$7)*(E$41:E$365))</f>
        <v>5</v>
      </c>
      <c r="F31" s="25" cm="1">
        <f t="array" ref="F31">SUMPRODUCT(($A$41:$A$365=$A31)*($B$41:$B$365=$A$7)*(F$41:F$365))</f>
        <v>0</v>
      </c>
      <c r="G31" s="25" cm="1">
        <f t="array" ref="G31">SUMPRODUCT(($A$41:$A$365=$A31)*($B$41:$B$365=$A$7)*(G$41:G$365))</f>
        <v>5</v>
      </c>
      <c r="H31" s="25" cm="1">
        <f t="array" ref="H31">SUMPRODUCT(($A$41:$A$365=$A31)*($B$41:$B$365=$A$7)*(H$41:H$365))</f>
        <v>5</v>
      </c>
      <c r="I31" s="25" cm="1">
        <f t="array" ref="I31">SUMPRODUCT(($A$41:$A$365=$A31)*($B$41:$B$365=$A$7)*(I$41:I$365))</f>
        <v>0</v>
      </c>
      <c r="J31" s="25" cm="1">
        <f t="array" ref="J31">SUMPRODUCT(($A$41:$A$365=$A31)*($B$41:$B$365=$A$7)*(J$41:J$365))</f>
        <v>5</v>
      </c>
      <c r="K31" s="25" cm="1">
        <f t="array" ref="K31">SUMPRODUCT(($A$41:$A$365=$A31)*($B$41:$B$365=$A$7)*(K$41:K$365))</f>
        <v>5</v>
      </c>
      <c r="L31" s="25" cm="1">
        <f t="array" ref="L31">SUMPRODUCT(($A$41:$A$365=$A31)*($B$41:$B$365=$A$7)*(L$41:L$365))</f>
        <v>5</v>
      </c>
      <c r="M31" s="25" cm="1">
        <f t="array" ref="M31">SUMPRODUCT(($A$41:$A$365=$A31)*($B$41:$B$365=$A$7)*(M$41:M$365))</f>
        <v>0</v>
      </c>
      <c r="N31" s="25" cm="1">
        <f t="array" ref="N31">SUMPRODUCT(($A$41:$A$365=$A31)*($B$41:$B$365=$A$7)*(N$41:N$365))</f>
        <v>5</v>
      </c>
      <c r="O31" s="25" cm="1">
        <f t="array" ref="O31">SUMPRODUCT(($A$41:$A$365=$A31)*($B$41:$B$365=$A$7)*(O$41:O$365))</f>
        <v>0</v>
      </c>
      <c r="P31" s="25" cm="1">
        <f t="array" ref="P31">SUMPRODUCT(($A$41:$A$365=$A31)*($B$41:$B$365=$A$7)*(P$41:P$365))</f>
        <v>10</v>
      </c>
      <c r="Q31" s="25" cm="1">
        <f t="array" ref="Q31">SUMPRODUCT(($A$41:$A$365=$A31)*($B$41:$B$365=$A$7)*(Q$41:Q$365))</f>
        <v>10</v>
      </c>
      <c r="R31" s="25" cm="1">
        <f t="array" ref="R31">SUMPRODUCT(($A$41:$A$365=$A31)*($B$41:$B$365=$A$7)*(R$41:R$365))</f>
        <v>15</v>
      </c>
      <c r="S31" s="25" cm="1">
        <f t="array" ref="S31">SUMPRODUCT(($A$41:$A$365=$A31)*($B$41:$B$365=$A$7)*(S$41:S$365))</f>
        <v>5</v>
      </c>
      <c r="T31" s="25" cm="1">
        <f t="array" ref="T31">SUMPRODUCT(($A$41:$A$365=$A31)*($B$41:$B$365=$A$7)*(T$41:T$365))</f>
        <v>10</v>
      </c>
      <c r="U31" s="25" cm="1">
        <f t="array" ref="U31">SUMPRODUCT(($A$41:$A$365=$A31)*($B$41:$B$365=$A$7)*(U$41:U$365))</f>
        <v>10</v>
      </c>
      <c r="V31" s="25" cm="1">
        <f t="array" ref="V31">SUMPRODUCT(($A$41:$A$365=$A31)*($B$41:$B$365=$A$7)*(V$41:V$365))</f>
        <v>10</v>
      </c>
      <c r="W31" s="25" cm="1">
        <f t="array" ref="W31">SUMPRODUCT(($A$41:$A$365=$A31)*($B$41:$B$365=$A$7)*(W$41:W$365))</f>
        <v>5</v>
      </c>
      <c r="X31" s="25" cm="1">
        <f t="array" ref="X31">SUMPRODUCT(($A$41:$A$365=$A31)*($B$41:$B$365=$A$7)*(X$41:X$365))</f>
        <v>10</v>
      </c>
      <c r="Y31" s="25" cm="1">
        <f t="array" ref="Y31">SUMPRODUCT(($A$41:$A$365=$A31)*($B$41:$B$365=$A$7)*(Y$41:Y$365))</f>
        <v>10</v>
      </c>
      <c r="Z31" s="25" cm="1">
        <f t="array" ref="Z31">SUMPRODUCT(($A$41:$A$365=$A31)*($B$41:$B$365=$A$7)*(Z$41:Z$365))</f>
        <v>5</v>
      </c>
      <c r="AA31" s="25" cm="1">
        <f t="array" ref="AA31">SUMPRODUCT(($A$41:$A$365=$A31)*($B$41:$B$365=$A$7)*(AA$41:AA$365))</f>
        <v>10</v>
      </c>
      <c r="AB31" s="25" cm="1">
        <f t="array" ref="AB31">SUMPRODUCT(($A$41:$A$365=$A31)*($B$41:$B$365=$A$7)*(AB$41:AB$365))</f>
        <v>10</v>
      </c>
      <c r="AC31" s="25" cm="1">
        <f t="array" ref="AC31">SUMPRODUCT(($A$41:$A$365=$A31)*($B$41:$B$365=$A$7)*(AC$41:AC$365))</f>
        <v>15</v>
      </c>
      <c r="AD31" s="25" cm="1">
        <f t="array" ref="AD31">SUMPRODUCT(($A$41:$A$365=$A31)*($B$41:$B$365=$A$7)*(AD$41:AD$365))</f>
        <v>10</v>
      </c>
      <c r="AE31" s="25" cm="1">
        <f t="array" ref="AE31">SUMPRODUCT(($A$41:$A$365=$A31)*($B$41:$B$365=$A$7)*(AE$41:AE$365))</f>
        <v>10</v>
      </c>
      <c r="AF31" s="25" cm="1">
        <f t="array" ref="AF31">SUMPRODUCT(($A$41:$A$365=$A31)*($B$41:$B$365=$A$7)*(AF$41:AF$365))</f>
        <v>5</v>
      </c>
      <c r="AG31" s="25" cm="1">
        <f t="array" ref="AG31">SUMPRODUCT(($A$41:$A$365=$A31)*($B$41:$B$365=$A$7)*(AG$41:AG$365))</f>
        <v>10</v>
      </c>
      <c r="AH31" s="25" cm="1">
        <f t="array" ref="AH31">SUMPRODUCT(($A$41:$A$365=$A31)*($B$41:$B$365=$A$7)*(AH$41:AH$365))</f>
        <v>5</v>
      </c>
      <c r="AI31" s="25" cm="1">
        <f t="array" ref="AI31">SUMPRODUCT(($A$41:$A$365=$A31)*($B$41:$B$365=$A$7)*(AI$41:AI$365))</f>
        <v>0</v>
      </c>
      <c r="AJ31" s="25" cm="1">
        <f t="array" ref="AJ31">SUMPRODUCT(($A$41:$A$365=$A31)*($B$41:$B$365=$A$7)*(AJ$41:AJ$365))</f>
        <v>0</v>
      </c>
      <c r="AK31" s="25" cm="1">
        <f t="array" ref="AK31">SUMPRODUCT(($A$41:$A$365=$A31)*($B$41:$B$365=$A$7)*(AK$41:AK$365))</f>
        <v>5</v>
      </c>
      <c r="AL31" s="25" cm="1">
        <f t="array" ref="AL31">SUMPRODUCT(($A$41:$A$365=$A31)*($B$41:$B$365=$A$7)*(AL$41:AL$365))</f>
        <v>0</v>
      </c>
      <c r="AM31" s="25" cm="1">
        <f t="array" ref="AM31">SUMPRODUCT(($A$41:$A$365=$A31)*($B$41:$B$365=$A$7)*(AM$41:AM$365))</f>
        <v>5</v>
      </c>
      <c r="AN31" s="25" cm="1">
        <f t="array" ref="AN31">SUMPRODUCT(($A$41:$A$365=$A31)*($B$41:$B$365=$A$7)*(AN$41:AN$365))</f>
        <v>10</v>
      </c>
      <c r="AO31" s="25" cm="1">
        <f t="array" ref="AO31">SUMPRODUCT(($A$41:$A$365=$A31)*($B$41:$B$365=$A$7)*(AO$41:AO$365))</f>
        <v>10</v>
      </c>
      <c r="AP31" s="25" cm="1">
        <f t="array" ref="AP31">SUMPRODUCT(($A$41:$A$365=$A31)*($B$41:$B$365=$A$7)*(AP$41:AP$365))</f>
        <v>5</v>
      </c>
      <c r="AQ31" s="25" cm="1">
        <f t="array" ref="AQ31">SUMPRODUCT(($A$41:$A$365=$A31)*($B$41:$B$365=$A$7)*(AQ$41:AQ$365))</f>
        <v>5</v>
      </c>
      <c r="AR31" s="25" cm="1">
        <f t="array" ref="AR31">SUMPRODUCT(($A$41:$A$365=$A31)*($B$41:$B$365=$A$7)*(AR$41:AR$365))</f>
        <v>10</v>
      </c>
      <c r="AS31" s="25" cm="1">
        <f t="array" ref="AS31">SUMPRODUCT(($A$41:$A$365=$A31)*($B$41:$B$365=$A$7)*(AS$41:AS$365))</f>
        <v>5</v>
      </c>
      <c r="AT31" s="25" cm="1">
        <f t="array" ref="AT31">SUMPRODUCT(($A$41:$A$365=$A31)*($B$41:$B$365=$A$7)*(AT$41:AT$365))</f>
        <v>0</v>
      </c>
      <c r="AU31" s="25" cm="1">
        <f t="array" ref="AU31">SUMPRODUCT(($A$41:$A$365=$A31)*($B$41:$B$365=$A$7)*(AU$41:AU$365))</f>
        <v>0</v>
      </c>
      <c r="AV31" s="25" cm="1">
        <f t="array" ref="AV31">SUMPRODUCT(($A$41:$A$365=$A31)*($B$41:$B$365=$A$7)*(AV$41:AV$365))</f>
        <v>5</v>
      </c>
      <c r="AW31" s="25" cm="1">
        <f t="array" ref="AW31">SUMPRODUCT(($A$41:$A$365=$A31)*($B$41:$B$365=$A$7)*(AW$41:AW$365))</f>
        <v>5</v>
      </c>
      <c r="AX31" s="25" cm="1">
        <f t="array" ref="AX31">SUMPRODUCT(($A$41:$A$365=$A31)*($B$41:$B$365=$A$7)*(AX$41:AX$365))</f>
        <v>0</v>
      </c>
    </row>
    <row r="32" spans="1:50" ht="15" x14ac:dyDescent="0.25">
      <c r="A32" t="s">
        <v>2054</v>
      </c>
      <c r="B32" s="171" cm="1">
        <f t="array" ref="B32">INDEX(C32:AY32,Control!$L$3)</f>
        <v>10</v>
      </c>
      <c r="C32" s="25" cm="1">
        <f t="array" ref="C32">SUMPRODUCT(($A$41:$A$365=$A32)*($B$41:$B$365=$A$7)*(C$41:C$365))</f>
        <v>25</v>
      </c>
      <c r="D32" s="25" cm="1">
        <f t="array" ref="D32">SUMPRODUCT(($A$41:$A$365=$A32)*($B$41:$B$365=$A$7)*(D$41:D$365))</f>
        <v>40</v>
      </c>
      <c r="E32" s="25" cm="1">
        <f t="array" ref="E32">SUMPRODUCT(($A$41:$A$365=$A32)*($B$41:$B$365=$A$7)*(E$41:E$365))</f>
        <v>35</v>
      </c>
      <c r="F32" s="25" cm="1">
        <f t="array" ref="F32">SUMPRODUCT(($A$41:$A$365=$A32)*($B$41:$B$365=$A$7)*(F$41:F$365))</f>
        <v>15</v>
      </c>
      <c r="G32" s="25" cm="1">
        <f t="array" ref="G32">SUMPRODUCT(($A$41:$A$365=$A32)*($B$41:$B$365=$A$7)*(G$41:G$365))</f>
        <v>5</v>
      </c>
      <c r="H32" s="25" cm="1">
        <f t="array" ref="H32">SUMPRODUCT(($A$41:$A$365=$A32)*($B$41:$B$365=$A$7)*(H$41:H$365))</f>
        <v>10</v>
      </c>
      <c r="I32" s="25" cm="1">
        <f t="array" ref="I32">SUMPRODUCT(($A$41:$A$365=$A32)*($B$41:$B$365=$A$7)*(I$41:I$365))</f>
        <v>20</v>
      </c>
      <c r="J32" s="25" cm="1">
        <f t="array" ref="J32">SUMPRODUCT(($A$41:$A$365=$A32)*($B$41:$B$365=$A$7)*(J$41:J$365))</f>
        <v>50</v>
      </c>
      <c r="K32" s="25" cm="1">
        <f t="array" ref="K32">SUMPRODUCT(($A$41:$A$365=$A32)*($B$41:$B$365=$A$7)*(K$41:K$365))</f>
        <v>50</v>
      </c>
      <c r="L32" s="25" cm="1">
        <f t="array" ref="L32">SUMPRODUCT(($A$41:$A$365=$A32)*($B$41:$B$365=$A$7)*(L$41:L$365))</f>
        <v>40</v>
      </c>
      <c r="M32" s="25" cm="1">
        <f t="array" ref="M32">SUMPRODUCT(($A$41:$A$365=$A32)*($B$41:$B$365=$A$7)*(M$41:M$365))</f>
        <v>30</v>
      </c>
      <c r="N32" s="25" cm="1">
        <f t="array" ref="N32">SUMPRODUCT(($A$41:$A$365=$A32)*($B$41:$B$365=$A$7)*(N$41:N$365))</f>
        <v>25</v>
      </c>
      <c r="O32" s="25" cm="1">
        <f t="array" ref="O32">SUMPRODUCT(($A$41:$A$365=$A32)*($B$41:$B$365=$A$7)*(O$41:O$365))</f>
        <v>40</v>
      </c>
      <c r="P32" s="25" cm="1">
        <f t="array" ref="P32">SUMPRODUCT(($A$41:$A$365=$A32)*($B$41:$B$365=$A$7)*(P$41:P$365))</f>
        <v>35</v>
      </c>
      <c r="Q32" s="25" cm="1">
        <f t="array" ref="Q32">SUMPRODUCT(($A$41:$A$365=$A32)*($B$41:$B$365=$A$7)*(Q$41:Q$365))</f>
        <v>50</v>
      </c>
      <c r="R32" s="25" cm="1">
        <f t="array" ref="R32">SUMPRODUCT(($A$41:$A$365=$A32)*($B$41:$B$365=$A$7)*(R$41:R$365))</f>
        <v>35</v>
      </c>
      <c r="S32" s="25" cm="1">
        <f t="array" ref="S32">SUMPRODUCT(($A$41:$A$365=$A32)*($B$41:$B$365=$A$7)*(S$41:S$365))</f>
        <v>65</v>
      </c>
      <c r="T32" s="25" cm="1">
        <f t="array" ref="T32">SUMPRODUCT(($A$41:$A$365=$A32)*($B$41:$B$365=$A$7)*(T$41:T$365))</f>
        <v>40</v>
      </c>
      <c r="U32" s="25" cm="1">
        <f t="array" ref="U32">SUMPRODUCT(($A$41:$A$365=$A32)*($B$41:$B$365=$A$7)*(U$41:U$365))</f>
        <v>55</v>
      </c>
      <c r="V32" s="25" cm="1">
        <f t="array" ref="V32">SUMPRODUCT(($A$41:$A$365=$A32)*($B$41:$B$365=$A$7)*(V$41:V$365))</f>
        <v>30</v>
      </c>
      <c r="W32" s="25" cm="1">
        <f t="array" ref="W32">SUMPRODUCT(($A$41:$A$365=$A32)*($B$41:$B$365=$A$7)*(W$41:W$365))</f>
        <v>45</v>
      </c>
      <c r="X32" s="25" cm="1">
        <f t="array" ref="X32">SUMPRODUCT(($A$41:$A$365=$A32)*($B$41:$B$365=$A$7)*(X$41:X$365))</f>
        <v>30</v>
      </c>
      <c r="Y32" s="25" cm="1">
        <f t="array" ref="Y32">SUMPRODUCT(($A$41:$A$365=$A32)*($B$41:$B$365=$A$7)*(Y$41:Y$365))</f>
        <v>30</v>
      </c>
      <c r="Z32" s="25" cm="1">
        <f t="array" ref="Z32">SUMPRODUCT(($A$41:$A$365=$A32)*($B$41:$B$365=$A$7)*(Z$41:Z$365))</f>
        <v>30</v>
      </c>
      <c r="AA32" s="25" cm="1">
        <f t="array" ref="AA32">SUMPRODUCT(($A$41:$A$365=$A32)*($B$41:$B$365=$A$7)*(AA$41:AA$365))</f>
        <v>30</v>
      </c>
      <c r="AB32" s="25" cm="1">
        <f t="array" ref="AB32">SUMPRODUCT(($A$41:$A$365=$A32)*($B$41:$B$365=$A$7)*(AB$41:AB$365))</f>
        <v>35</v>
      </c>
      <c r="AC32" s="25" cm="1">
        <f t="array" ref="AC32">SUMPRODUCT(($A$41:$A$365=$A32)*($B$41:$B$365=$A$7)*(AC$41:AC$365))</f>
        <v>35</v>
      </c>
      <c r="AD32" s="25" cm="1">
        <f t="array" ref="AD32">SUMPRODUCT(($A$41:$A$365=$A32)*($B$41:$B$365=$A$7)*(AD$41:AD$365))</f>
        <v>25</v>
      </c>
      <c r="AE32" s="25" cm="1">
        <f t="array" ref="AE32">SUMPRODUCT(($A$41:$A$365=$A32)*($B$41:$B$365=$A$7)*(AE$41:AE$365))</f>
        <v>20</v>
      </c>
      <c r="AF32" s="25" cm="1">
        <f t="array" ref="AF32">SUMPRODUCT(($A$41:$A$365=$A32)*($B$41:$B$365=$A$7)*(AF$41:AF$365))</f>
        <v>45</v>
      </c>
      <c r="AG32" s="25" cm="1">
        <f t="array" ref="AG32">SUMPRODUCT(($A$41:$A$365=$A32)*($B$41:$B$365=$A$7)*(AG$41:AG$365))</f>
        <v>30</v>
      </c>
      <c r="AH32" s="25" cm="1">
        <f t="array" ref="AH32">SUMPRODUCT(($A$41:$A$365=$A32)*($B$41:$B$365=$A$7)*(AH$41:AH$365))</f>
        <v>40</v>
      </c>
      <c r="AI32" s="25" cm="1">
        <f t="array" ref="AI32">SUMPRODUCT(($A$41:$A$365=$A32)*($B$41:$B$365=$A$7)*(AI$41:AI$365))</f>
        <v>30</v>
      </c>
      <c r="AJ32" s="25" cm="1">
        <f t="array" ref="AJ32">SUMPRODUCT(($A$41:$A$365=$A32)*($B$41:$B$365=$A$7)*(AJ$41:AJ$365))</f>
        <v>30</v>
      </c>
      <c r="AK32" s="25" cm="1">
        <f t="array" ref="AK32">SUMPRODUCT(($A$41:$A$365=$A32)*($B$41:$B$365=$A$7)*(AK$41:AK$365))</f>
        <v>35</v>
      </c>
      <c r="AL32" s="25" cm="1">
        <f t="array" ref="AL32">SUMPRODUCT(($A$41:$A$365=$A32)*($B$41:$B$365=$A$7)*(AL$41:AL$365))</f>
        <v>20</v>
      </c>
      <c r="AM32" s="25" cm="1">
        <f t="array" ref="AM32">SUMPRODUCT(($A$41:$A$365=$A32)*($B$41:$B$365=$A$7)*(AM$41:AM$365))</f>
        <v>45</v>
      </c>
      <c r="AN32" s="25" cm="1">
        <f t="array" ref="AN32">SUMPRODUCT(($A$41:$A$365=$A32)*($B$41:$B$365=$A$7)*(AN$41:AN$365))</f>
        <v>25</v>
      </c>
      <c r="AO32" s="25" cm="1">
        <f t="array" ref="AO32">SUMPRODUCT(($A$41:$A$365=$A32)*($B$41:$B$365=$A$7)*(AO$41:AO$365))</f>
        <v>25</v>
      </c>
      <c r="AP32" s="25" cm="1">
        <f t="array" ref="AP32">SUMPRODUCT(($A$41:$A$365=$A32)*($B$41:$B$365=$A$7)*(AP$41:AP$365))</f>
        <v>30</v>
      </c>
      <c r="AQ32" s="25" cm="1">
        <f t="array" ref="AQ32">SUMPRODUCT(($A$41:$A$365=$A32)*($B$41:$B$365=$A$7)*(AQ$41:AQ$365))</f>
        <v>25</v>
      </c>
      <c r="AR32" s="25" cm="1">
        <f t="array" ref="AR32">SUMPRODUCT(($A$41:$A$365=$A32)*($B$41:$B$365=$A$7)*(AR$41:AR$365))</f>
        <v>30</v>
      </c>
      <c r="AS32" s="25" cm="1">
        <f t="array" ref="AS32">SUMPRODUCT(($A$41:$A$365=$A32)*($B$41:$B$365=$A$7)*(AS$41:AS$365))</f>
        <v>15</v>
      </c>
      <c r="AT32" s="25" cm="1">
        <f t="array" ref="AT32">SUMPRODUCT(($A$41:$A$365=$A32)*($B$41:$B$365=$A$7)*(AT$41:AT$365))</f>
        <v>20</v>
      </c>
      <c r="AU32" s="25" cm="1">
        <f t="array" ref="AU32">SUMPRODUCT(($A$41:$A$365=$A32)*($B$41:$B$365=$A$7)*(AU$41:AU$365))</f>
        <v>20</v>
      </c>
      <c r="AV32" s="25" cm="1">
        <f t="array" ref="AV32">SUMPRODUCT(($A$41:$A$365=$A32)*($B$41:$B$365=$A$7)*(AV$41:AV$365))</f>
        <v>15</v>
      </c>
      <c r="AW32" s="25" cm="1">
        <f t="array" ref="AW32">SUMPRODUCT(($A$41:$A$365=$A32)*($B$41:$B$365=$A$7)*(AW$41:AW$365))</f>
        <v>5</v>
      </c>
      <c r="AX32" s="25" cm="1">
        <f t="array" ref="AX32">SUMPRODUCT(($A$41:$A$365=$A32)*($B$41:$B$365=$A$7)*(AX$41:AX$365))</f>
        <v>10</v>
      </c>
    </row>
    <row r="33" spans="1:50" ht="15" x14ac:dyDescent="0.25">
      <c r="A33" t="s">
        <v>2055</v>
      </c>
      <c r="B33" s="171" cm="1">
        <f t="array" ref="B33">INDEX(C33:AY33,Control!$L$3)</f>
        <v>60</v>
      </c>
      <c r="C33" s="25" cm="1">
        <f t="array" ref="C33">SUMPRODUCT(($A$41:$A$365=$A33)*($B$41:$B$365=$A$7)*(C$41:C$365))</f>
        <v>85</v>
      </c>
      <c r="D33" s="25" cm="1">
        <f t="array" ref="D33">SUMPRODUCT(($A$41:$A$365=$A33)*($B$41:$B$365=$A$7)*(D$41:D$365))</f>
        <v>85</v>
      </c>
      <c r="E33" s="25" cm="1">
        <f t="array" ref="E33">SUMPRODUCT(($A$41:$A$365=$A33)*($B$41:$B$365=$A$7)*(E$41:E$365))</f>
        <v>85</v>
      </c>
      <c r="F33" s="25" cm="1">
        <f t="array" ref="F33">SUMPRODUCT(($A$41:$A$365=$A33)*($B$41:$B$365=$A$7)*(F$41:F$365))</f>
        <v>45</v>
      </c>
      <c r="G33" s="25" cm="1">
        <f t="array" ref="G33">SUMPRODUCT(($A$41:$A$365=$A33)*($B$41:$B$365=$A$7)*(G$41:G$365))</f>
        <v>30</v>
      </c>
      <c r="H33" s="25" cm="1">
        <f t="array" ref="H33">SUMPRODUCT(($A$41:$A$365=$A33)*($B$41:$B$365=$A$7)*(H$41:H$365))</f>
        <v>40</v>
      </c>
      <c r="I33" s="25" cm="1">
        <f t="array" ref="I33">SUMPRODUCT(($A$41:$A$365=$A33)*($B$41:$B$365=$A$7)*(I$41:I$365))</f>
        <v>55</v>
      </c>
      <c r="J33" s="25" cm="1">
        <f t="array" ref="J33">SUMPRODUCT(($A$41:$A$365=$A33)*($B$41:$B$365=$A$7)*(J$41:J$365))</f>
        <v>60</v>
      </c>
      <c r="K33" s="25" cm="1">
        <f t="array" ref="K33">SUMPRODUCT(($A$41:$A$365=$A33)*($B$41:$B$365=$A$7)*(K$41:K$365))</f>
        <v>55</v>
      </c>
      <c r="L33" s="25" cm="1">
        <f t="array" ref="L33">SUMPRODUCT(($A$41:$A$365=$A33)*($B$41:$B$365=$A$7)*(L$41:L$365))</f>
        <v>65</v>
      </c>
      <c r="M33" s="25" cm="1">
        <f t="array" ref="M33">SUMPRODUCT(($A$41:$A$365=$A33)*($B$41:$B$365=$A$7)*(M$41:M$365))</f>
        <v>70</v>
      </c>
      <c r="N33" s="25" cm="1">
        <f t="array" ref="N33">SUMPRODUCT(($A$41:$A$365=$A33)*($B$41:$B$365=$A$7)*(N$41:N$365))</f>
        <v>65</v>
      </c>
      <c r="O33" s="25" cm="1">
        <f t="array" ref="O33">SUMPRODUCT(($A$41:$A$365=$A33)*($B$41:$B$365=$A$7)*(O$41:O$365))</f>
        <v>80</v>
      </c>
      <c r="P33" s="25" cm="1">
        <f t="array" ref="P33">SUMPRODUCT(($A$41:$A$365=$A33)*($B$41:$B$365=$A$7)*(P$41:P$365))</f>
        <v>80</v>
      </c>
      <c r="Q33" s="25" cm="1">
        <f t="array" ref="Q33">SUMPRODUCT(($A$41:$A$365=$A33)*($B$41:$B$365=$A$7)*(Q$41:Q$365))</f>
        <v>130</v>
      </c>
      <c r="R33" s="25" cm="1">
        <f t="array" ref="R33">SUMPRODUCT(($A$41:$A$365=$A33)*($B$41:$B$365=$A$7)*(R$41:R$365))</f>
        <v>115</v>
      </c>
      <c r="S33" s="25" cm="1">
        <f t="array" ref="S33">SUMPRODUCT(($A$41:$A$365=$A33)*($B$41:$B$365=$A$7)*(S$41:S$365))</f>
        <v>80</v>
      </c>
      <c r="T33" s="25" cm="1">
        <f t="array" ref="T33">SUMPRODUCT(($A$41:$A$365=$A33)*($B$41:$B$365=$A$7)*(T$41:T$365))</f>
        <v>85</v>
      </c>
      <c r="U33" s="25" cm="1">
        <f t="array" ref="U33">SUMPRODUCT(($A$41:$A$365=$A33)*($B$41:$B$365=$A$7)*(U$41:U$365))</f>
        <v>95</v>
      </c>
      <c r="V33" s="25" cm="1">
        <f t="array" ref="V33">SUMPRODUCT(($A$41:$A$365=$A33)*($B$41:$B$365=$A$7)*(V$41:V$365))</f>
        <v>70</v>
      </c>
      <c r="W33" s="25" cm="1">
        <f t="array" ref="W33">SUMPRODUCT(($A$41:$A$365=$A33)*($B$41:$B$365=$A$7)*(W$41:W$365))</f>
        <v>75</v>
      </c>
      <c r="X33" s="25" cm="1">
        <f t="array" ref="X33">SUMPRODUCT(($A$41:$A$365=$A33)*($B$41:$B$365=$A$7)*(X$41:X$365))</f>
        <v>80</v>
      </c>
      <c r="Y33" s="25" cm="1">
        <f t="array" ref="Y33">SUMPRODUCT(($A$41:$A$365=$A33)*($B$41:$B$365=$A$7)*(Y$41:Y$365))</f>
        <v>85</v>
      </c>
      <c r="Z33" s="25" cm="1">
        <f t="array" ref="Z33">SUMPRODUCT(($A$41:$A$365=$A33)*($B$41:$B$365=$A$7)*(Z$41:Z$365))</f>
        <v>80</v>
      </c>
      <c r="AA33" s="25" cm="1">
        <f t="array" ref="AA33">SUMPRODUCT(($A$41:$A$365=$A33)*($B$41:$B$365=$A$7)*(AA$41:AA$365))</f>
        <v>100</v>
      </c>
      <c r="AB33" s="25" cm="1">
        <f t="array" ref="AB33">SUMPRODUCT(($A$41:$A$365=$A33)*($B$41:$B$365=$A$7)*(AB$41:AB$365))</f>
        <v>90</v>
      </c>
      <c r="AC33" s="25" cm="1">
        <f t="array" ref="AC33">SUMPRODUCT(($A$41:$A$365=$A33)*($B$41:$B$365=$A$7)*(AC$41:AC$365))</f>
        <v>90</v>
      </c>
      <c r="AD33" s="25" cm="1">
        <f t="array" ref="AD33">SUMPRODUCT(($A$41:$A$365=$A33)*($B$41:$B$365=$A$7)*(AD$41:AD$365))</f>
        <v>85</v>
      </c>
      <c r="AE33" s="25" cm="1">
        <f t="array" ref="AE33">SUMPRODUCT(($A$41:$A$365=$A33)*($B$41:$B$365=$A$7)*(AE$41:AE$365))</f>
        <v>110</v>
      </c>
      <c r="AF33" s="25" cm="1">
        <f t="array" ref="AF33">SUMPRODUCT(($A$41:$A$365=$A33)*($B$41:$B$365=$A$7)*(AF$41:AF$365))</f>
        <v>95</v>
      </c>
      <c r="AG33" s="25" cm="1">
        <f t="array" ref="AG33">SUMPRODUCT(($A$41:$A$365=$A33)*($B$41:$B$365=$A$7)*(AG$41:AG$365))</f>
        <v>100</v>
      </c>
      <c r="AH33" s="25" cm="1">
        <f t="array" ref="AH33">SUMPRODUCT(($A$41:$A$365=$A33)*($B$41:$B$365=$A$7)*(AH$41:AH$365))</f>
        <v>110</v>
      </c>
      <c r="AI33" s="25" cm="1">
        <f t="array" ref="AI33">SUMPRODUCT(($A$41:$A$365=$A33)*($B$41:$B$365=$A$7)*(AI$41:AI$365))</f>
        <v>105</v>
      </c>
      <c r="AJ33" s="25" cm="1">
        <f t="array" ref="AJ33">SUMPRODUCT(($A$41:$A$365=$A33)*($B$41:$B$365=$A$7)*(AJ$41:AJ$365))</f>
        <v>125</v>
      </c>
      <c r="AK33" s="25" cm="1">
        <f t="array" ref="AK33">SUMPRODUCT(($A$41:$A$365=$A33)*($B$41:$B$365=$A$7)*(AK$41:AK$365))</f>
        <v>105</v>
      </c>
      <c r="AL33" s="25" cm="1">
        <f t="array" ref="AL33">SUMPRODUCT(($A$41:$A$365=$A33)*($B$41:$B$365=$A$7)*(AL$41:AL$365))</f>
        <v>90</v>
      </c>
      <c r="AM33" s="25" cm="1">
        <f t="array" ref="AM33">SUMPRODUCT(($A$41:$A$365=$A33)*($B$41:$B$365=$A$7)*(AM$41:AM$365))</f>
        <v>120</v>
      </c>
      <c r="AN33" s="25" cm="1">
        <f t="array" ref="AN33">SUMPRODUCT(($A$41:$A$365=$A33)*($B$41:$B$365=$A$7)*(AN$41:AN$365))</f>
        <v>95</v>
      </c>
      <c r="AO33" s="25" cm="1">
        <f t="array" ref="AO33">SUMPRODUCT(($A$41:$A$365=$A33)*($B$41:$B$365=$A$7)*(AO$41:AO$365))</f>
        <v>110</v>
      </c>
      <c r="AP33" s="25" cm="1">
        <f t="array" ref="AP33">SUMPRODUCT(($A$41:$A$365=$A33)*($B$41:$B$365=$A$7)*(AP$41:AP$365))</f>
        <v>70</v>
      </c>
      <c r="AQ33" s="25" cm="1">
        <f t="array" ref="AQ33">SUMPRODUCT(($A$41:$A$365=$A33)*($B$41:$B$365=$A$7)*(AQ$41:AQ$365))</f>
        <v>95</v>
      </c>
      <c r="AR33" s="25" cm="1">
        <f t="array" ref="AR33">SUMPRODUCT(($A$41:$A$365=$A33)*($B$41:$B$365=$A$7)*(AR$41:AR$365))</f>
        <v>100</v>
      </c>
      <c r="AS33" s="25" cm="1">
        <f t="array" ref="AS33">SUMPRODUCT(($A$41:$A$365=$A33)*($B$41:$B$365=$A$7)*(AS$41:AS$365))</f>
        <v>90</v>
      </c>
      <c r="AT33" s="25" cm="1">
        <f t="array" ref="AT33">SUMPRODUCT(($A$41:$A$365=$A33)*($B$41:$B$365=$A$7)*(AT$41:AT$365))</f>
        <v>75</v>
      </c>
      <c r="AU33" s="25" cm="1">
        <f t="array" ref="AU33">SUMPRODUCT(($A$41:$A$365=$A33)*($B$41:$B$365=$A$7)*(AU$41:AU$365))</f>
        <v>75</v>
      </c>
      <c r="AV33" s="25" cm="1">
        <f t="array" ref="AV33">SUMPRODUCT(($A$41:$A$365=$A33)*($B$41:$B$365=$A$7)*(AV$41:AV$365))</f>
        <v>75</v>
      </c>
      <c r="AW33" s="25" cm="1">
        <f t="array" ref="AW33">SUMPRODUCT(($A$41:$A$365=$A33)*($B$41:$B$365=$A$7)*(AW$41:AW$365))</f>
        <v>55</v>
      </c>
      <c r="AX33" s="25" cm="1">
        <f t="array" ref="AX33">SUMPRODUCT(($A$41:$A$365=$A33)*($B$41:$B$365=$A$7)*(AX$41:AX$365))</f>
        <v>60</v>
      </c>
    </row>
    <row r="34" spans="1:50" ht="15" x14ac:dyDescent="0.25">
      <c r="A34" t="s">
        <v>2056</v>
      </c>
      <c r="B34" s="171" cm="1">
        <f t="array" ref="B34">INDEX(C34:AY34,Control!$L$3)</f>
        <v>45</v>
      </c>
      <c r="C34" s="25" cm="1">
        <f t="array" ref="C34">SUMPRODUCT(($A$41:$A$365=$A34)*($B$41:$B$365=$A$7)*(C$41:C$365))</f>
        <v>90</v>
      </c>
      <c r="D34" s="25" cm="1">
        <f t="array" ref="D34">SUMPRODUCT(($A$41:$A$365=$A34)*($B$41:$B$365=$A$7)*(D$41:D$365))</f>
        <v>80</v>
      </c>
      <c r="E34" s="25" cm="1">
        <f t="array" ref="E34">SUMPRODUCT(($A$41:$A$365=$A34)*($B$41:$B$365=$A$7)*(E$41:E$365))</f>
        <v>95</v>
      </c>
      <c r="F34" s="25" cm="1">
        <f t="array" ref="F34">SUMPRODUCT(($A$41:$A$365=$A34)*($B$41:$B$365=$A$7)*(F$41:F$365))</f>
        <v>55</v>
      </c>
      <c r="G34" s="25" cm="1">
        <f t="array" ref="G34">SUMPRODUCT(($A$41:$A$365=$A34)*($B$41:$B$365=$A$7)*(G$41:G$365))</f>
        <v>85</v>
      </c>
      <c r="H34" s="25" cm="1">
        <f t="array" ref="H34">SUMPRODUCT(($A$41:$A$365=$A34)*($B$41:$B$365=$A$7)*(H$41:H$365))</f>
        <v>50</v>
      </c>
      <c r="I34" s="25" cm="1">
        <f t="array" ref="I34">SUMPRODUCT(($A$41:$A$365=$A34)*($B$41:$B$365=$A$7)*(I$41:I$365))</f>
        <v>25</v>
      </c>
      <c r="J34" s="25" cm="1">
        <f t="array" ref="J34">SUMPRODUCT(($A$41:$A$365=$A34)*($B$41:$B$365=$A$7)*(J$41:J$365))</f>
        <v>35</v>
      </c>
      <c r="K34" s="25" cm="1">
        <f t="array" ref="K34">SUMPRODUCT(($A$41:$A$365=$A34)*($B$41:$B$365=$A$7)*(K$41:K$365))</f>
        <v>40</v>
      </c>
      <c r="L34" s="25" cm="1">
        <f t="array" ref="L34">SUMPRODUCT(($A$41:$A$365=$A34)*($B$41:$B$365=$A$7)*(L$41:L$365))</f>
        <v>55</v>
      </c>
      <c r="M34" s="25" cm="1">
        <f t="array" ref="M34">SUMPRODUCT(($A$41:$A$365=$A34)*($B$41:$B$365=$A$7)*(M$41:M$365))</f>
        <v>40</v>
      </c>
      <c r="N34" s="25" cm="1">
        <f t="array" ref="N34">SUMPRODUCT(($A$41:$A$365=$A34)*($B$41:$B$365=$A$7)*(N$41:N$365))</f>
        <v>45</v>
      </c>
      <c r="O34" s="25" cm="1">
        <f t="array" ref="O34">SUMPRODUCT(($A$41:$A$365=$A34)*($B$41:$B$365=$A$7)*(O$41:O$365))</f>
        <v>35</v>
      </c>
      <c r="P34" s="25" cm="1">
        <f t="array" ref="P34">SUMPRODUCT(($A$41:$A$365=$A34)*($B$41:$B$365=$A$7)*(P$41:P$365))</f>
        <v>40</v>
      </c>
      <c r="Q34" s="25" cm="1">
        <f t="array" ref="Q34">SUMPRODUCT(($A$41:$A$365=$A34)*($B$41:$B$365=$A$7)*(Q$41:Q$365))</f>
        <v>80</v>
      </c>
      <c r="R34" s="25" cm="1">
        <f t="array" ref="R34">SUMPRODUCT(($A$41:$A$365=$A34)*($B$41:$B$365=$A$7)*(R$41:R$365))</f>
        <v>50</v>
      </c>
      <c r="S34" s="25" cm="1">
        <f t="array" ref="S34">SUMPRODUCT(($A$41:$A$365=$A34)*($B$41:$B$365=$A$7)*(S$41:S$365))</f>
        <v>65</v>
      </c>
      <c r="T34" s="25" cm="1">
        <f t="array" ref="T34">SUMPRODUCT(($A$41:$A$365=$A34)*($B$41:$B$365=$A$7)*(T$41:T$365))</f>
        <v>75</v>
      </c>
      <c r="U34" s="25" cm="1">
        <f t="array" ref="U34">SUMPRODUCT(($A$41:$A$365=$A34)*($B$41:$B$365=$A$7)*(U$41:U$365))</f>
        <v>45</v>
      </c>
      <c r="V34" s="25" cm="1">
        <f t="array" ref="V34">SUMPRODUCT(($A$41:$A$365=$A34)*($B$41:$B$365=$A$7)*(V$41:V$365))</f>
        <v>35</v>
      </c>
      <c r="W34" s="25" cm="1">
        <f t="array" ref="W34">SUMPRODUCT(($A$41:$A$365=$A34)*($B$41:$B$365=$A$7)*(W$41:W$365))</f>
        <v>70</v>
      </c>
      <c r="X34" s="25" cm="1">
        <f t="array" ref="X34">SUMPRODUCT(($A$41:$A$365=$A34)*($B$41:$B$365=$A$7)*(X$41:X$365))</f>
        <v>65</v>
      </c>
      <c r="Y34" s="25" cm="1">
        <f t="array" ref="Y34">SUMPRODUCT(($A$41:$A$365=$A34)*($B$41:$B$365=$A$7)*(Y$41:Y$365))</f>
        <v>65</v>
      </c>
      <c r="Z34" s="25" cm="1">
        <f t="array" ref="Z34">SUMPRODUCT(($A$41:$A$365=$A34)*($B$41:$B$365=$A$7)*(Z$41:Z$365))</f>
        <v>60</v>
      </c>
      <c r="AA34" s="25" cm="1">
        <f t="array" ref="AA34">SUMPRODUCT(($A$41:$A$365=$A34)*($B$41:$B$365=$A$7)*(AA$41:AA$365))</f>
        <v>65</v>
      </c>
      <c r="AB34" s="25" cm="1">
        <f t="array" ref="AB34">SUMPRODUCT(($A$41:$A$365=$A34)*($B$41:$B$365=$A$7)*(AB$41:AB$365))</f>
        <v>55</v>
      </c>
      <c r="AC34" s="25" cm="1">
        <f t="array" ref="AC34">SUMPRODUCT(($A$41:$A$365=$A34)*($B$41:$B$365=$A$7)*(AC$41:AC$365))</f>
        <v>85</v>
      </c>
      <c r="AD34" s="25" cm="1">
        <f t="array" ref="AD34">SUMPRODUCT(($A$41:$A$365=$A34)*($B$41:$B$365=$A$7)*(AD$41:AD$365))</f>
        <v>65</v>
      </c>
      <c r="AE34" s="25" cm="1">
        <f t="array" ref="AE34">SUMPRODUCT(($A$41:$A$365=$A34)*($B$41:$B$365=$A$7)*(AE$41:AE$365))</f>
        <v>75</v>
      </c>
      <c r="AF34" s="25" cm="1">
        <f t="array" ref="AF34">SUMPRODUCT(($A$41:$A$365=$A34)*($B$41:$B$365=$A$7)*(AF$41:AF$365))</f>
        <v>65</v>
      </c>
      <c r="AG34" s="25" cm="1">
        <f t="array" ref="AG34">SUMPRODUCT(($A$41:$A$365=$A34)*($B$41:$B$365=$A$7)*(AG$41:AG$365))</f>
        <v>80</v>
      </c>
      <c r="AH34" s="25" cm="1">
        <f t="array" ref="AH34">SUMPRODUCT(($A$41:$A$365=$A34)*($B$41:$B$365=$A$7)*(AH$41:AH$365))</f>
        <v>35</v>
      </c>
      <c r="AI34" s="25" cm="1">
        <f t="array" ref="AI34">SUMPRODUCT(($A$41:$A$365=$A34)*($B$41:$B$365=$A$7)*(AI$41:AI$365))</f>
        <v>70</v>
      </c>
      <c r="AJ34" s="25" cm="1">
        <f t="array" ref="AJ34">SUMPRODUCT(($A$41:$A$365=$A34)*($B$41:$B$365=$A$7)*(AJ$41:AJ$365))</f>
        <v>65</v>
      </c>
      <c r="AK34" s="25" cm="1">
        <f t="array" ref="AK34">SUMPRODUCT(($A$41:$A$365=$A34)*($B$41:$B$365=$A$7)*(AK$41:AK$365))</f>
        <v>80</v>
      </c>
      <c r="AL34" s="25" cm="1">
        <f t="array" ref="AL34">SUMPRODUCT(($A$41:$A$365=$A34)*($B$41:$B$365=$A$7)*(AL$41:AL$365))</f>
        <v>65</v>
      </c>
      <c r="AM34" s="25" cm="1">
        <f t="array" ref="AM34">SUMPRODUCT(($A$41:$A$365=$A34)*($B$41:$B$365=$A$7)*(AM$41:AM$365))</f>
        <v>110</v>
      </c>
      <c r="AN34" s="25" cm="1">
        <f t="array" ref="AN34">SUMPRODUCT(($A$41:$A$365=$A34)*($B$41:$B$365=$A$7)*(AN$41:AN$365))</f>
        <v>65</v>
      </c>
      <c r="AO34" s="25" cm="1">
        <f t="array" ref="AO34">SUMPRODUCT(($A$41:$A$365=$A34)*($B$41:$B$365=$A$7)*(AO$41:AO$365))</f>
        <v>65</v>
      </c>
      <c r="AP34" s="25" cm="1">
        <f t="array" ref="AP34">SUMPRODUCT(($A$41:$A$365=$A34)*($B$41:$B$365=$A$7)*(AP$41:AP$365))</f>
        <v>75</v>
      </c>
      <c r="AQ34" s="25" cm="1">
        <f t="array" ref="AQ34">SUMPRODUCT(($A$41:$A$365=$A34)*($B$41:$B$365=$A$7)*(AQ$41:AQ$365))</f>
        <v>80</v>
      </c>
      <c r="AR34" s="25" cm="1">
        <f t="array" ref="AR34">SUMPRODUCT(($A$41:$A$365=$A34)*($B$41:$B$365=$A$7)*(AR$41:AR$365))</f>
        <v>65</v>
      </c>
      <c r="AS34" s="25" cm="1">
        <f t="array" ref="AS34">SUMPRODUCT(($A$41:$A$365=$A34)*($B$41:$B$365=$A$7)*(AS$41:AS$365))</f>
        <v>45</v>
      </c>
      <c r="AT34" s="25" cm="1">
        <f t="array" ref="AT34">SUMPRODUCT(($A$41:$A$365=$A34)*($B$41:$B$365=$A$7)*(AT$41:AT$365))</f>
        <v>45</v>
      </c>
      <c r="AU34" s="25" cm="1">
        <f t="array" ref="AU34">SUMPRODUCT(($A$41:$A$365=$A34)*($B$41:$B$365=$A$7)*(AU$41:AU$365))</f>
        <v>65</v>
      </c>
      <c r="AV34" s="25" cm="1">
        <f t="array" ref="AV34">SUMPRODUCT(($A$41:$A$365=$A34)*($B$41:$B$365=$A$7)*(AV$41:AV$365))</f>
        <v>50</v>
      </c>
      <c r="AW34" s="25" cm="1">
        <f t="array" ref="AW34">SUMPRODUCT(($A$41:$A$365=$A34)*($B$41:$B$365=$A$7)*(AW$41:AW$365))</f>
        <v>80</v>
      </c>
      <c r="AX34" s="25" cm="1">
        <f t="array" ref="AX34">SUMPRODUCT(($A$41:$A$365=$A34)*($B$41:$B$365=$A$7)*(AX$41:AX$365))</f>
        <v>45</v>
      </c>
    </row>
    <row r="35" spans="1:50" ht="15" x14ac:dyDescent="0.25">
      <c r="A35" t="s">
        <v>2057</v>
      </c>
      <c r="B35" s="171" cm="1">
        <f t="array" ref="B35">INDEX(C35:AY35,Control!$L$3)</f>
        <v>35</v>
      </c>
      <c r="C35" s="25" cm="1">
        <f t="array" ref="C35">SUMPRODUCT(($A$41:$A$365=$A35)*($B$41:$B$365=$A$7)*(C$41:C$365))</f>
        <v>45</v>
      </c>
      <c r="D35" s="25" cm="1">
        <f t="array" ref="D35">SUMPRODUCT(($A$41:$A$365=$A35)*($B$41:$B$365=$A$7)*(D$41:D$365))</f>
        <v>60</v>
      </c>
      <c r="E35" s="25" cm="1">
        <f t="array" ref="E35">SUMPRODUCT(($A$41:$A$365=$A35)*($B$41:$B$365=$A$7)*(E$41:E$365))</f>
        <v>60</v>
      </c>
      <c r="F35" s="25" cm="1">
        <f t="array" ref="F35">SUMPRODUCT(($A$41:$A$365=$A35)*($B$41:$B$365=$A$7)*(F$41:F$365))</f>
        <v>10</v>
      </c>
      <c r="G35" s="25" cm="1">
        <f t="array" ref="G35">SUMPRODUCT(($A$41:$A$365=$A35)*($B$41:$B$365=$A$7)*(G$41:G$365))</f>
        <v>5</v>
      </c>
      <c r="H35" s="25" cm="1">
        <f t="array" ref="H35">SUMPRODUCT(($A$41:$A$365=$A35)*($B$41:$B$365=$A$7)*(H$41:H$365))</f>
        <v>5</v>
      </c>
      <c r="I35" s="25" cm="1">
        <f t="array" ref="I35">SUMPRODUCT(($A$41:$A$365=$A35)*($B$41:$B$365=$A$7)*(I$41:I$365))</f>
        <v>10</v>
      </c>
      <c r="J35" s="25" cm="1">
        <f t="array" ref="J35">SUMPRODUCT(($A$41:$A$365=$A35)*($B$41:$B$365=$A$7)*(J$41:J$365))</f>
        <v>30</v>
      </c>
      <c r="K35" s="25" cm="1">
        <f t="array" ref="K35">SUMPRODUCT(($A$41:$A$365=$A35)*($B$41:$B$365=$A$7)*(K$41:K$365))</f>
        <v>30</v>
      </c>
      <c r="L35" s="25" cm="1">
        <f t="array" ref="L35">SUMPRODUCT(($A$41:$A$365=$A35)*($B$41:$B$365=$A$7)*(L$41:L$365))</f>
        <v>30</v>
      </c>
      <c r="M35" s="25" cm="1">
        <f t="array" ref="M35">SUMPRODUCT(($A$41:$A$365=$A35)*($B$41:$B$365=$A$7)*(M$41:M$365))</f>
        <v>10</v>
      </c>
      <c r="N35" s="25" cm="1">
        <f t="array" ref="N35">SUMPRODUCT(($A$41:$A$365=$A35)*($B$41:$B$365=$A$7)*(N$41:N$365))</f>
        <v>10</v>
      </c>
      <c r="O35" s="25" cm="1">
        <f t="array" ref="O35">SUMPRODUCT(($A$41:$A$365=$A35)*($B$41:$B$365=$A$7)*(O$41:O$365))</f>
        <v>10</v>
      </c>
      <c r="P35" s="25" cm="1">
        <f t="array" ref="P35">SUMPRODUCT(($A$41:$A$365=$A35)*($B$41:$B$365=$A$7)*(P$41:P$365))</f>
        <v>5</v>
      </c>
      <c r="Q35" s="25" cm="1">
        <f t="array" ref="Q35">SUMPRODUCT(($A$41:$A$365=$A35)*($B$41:$B$365=$A$7)*(Q$41:Q$365))</f>
        <v>25</v>
      </c>
      <c r="R35" s="25" cm="1">
        <f t="array" ref="R35">SUMPRODUCT(($A$41:$A$365=$A35)*($B$41:$B$365=$A$7)*(R$41:R$365))</f>
        <v>30</v>
      </c>
      <c r="S35" s="25" cm="1">
        <f t="array" ref="S35">SUMPRODUCT(($A$41:$A$365=$A35)*($B$41:$B$365=$A$7)*(S$41:S$365))</f>
        <v>55</v>
      </c>
      <c r="T35" s="25" cm="1">
        <f t="array" ref="T35">SUMPRODUCT(($A$41:$A$365=$A35)*($B$41:$B$365=$A$7)*(T$41:T$365))</f>
        <v>70</v>
      </c>
      <c r="U35" s="25" cm="1">
        <f t="array" ref="U35">SUMPRODUCT(($A$41:$A$365=$A35)*($B$41:$B$365=$A$7)*(U$41:U$365))</f>
        <v>50</v>
      </c>
      <c r="V35" s="25" cm="1">
        <f t="array" ref="V35">SUMPRODUCT(($A$41:$A$365=$A35)*($B$41:$B$365=$A$7)*(V$41:V$365))</f>
        <v>60</v>
      </c>
      <c r="W35" s="25" cm="1">
        <f t="array" ref="W35">SUMPRODUCT(($A$41:$A$365=$A35)*($B$41:$B$365=$A$7)*(W$41:W$365))</f>
        <v>50</v>
      </c>
      <c r="X35" s="25" cm="1">
        <f t="array" ref="X35">SUMPRODUCT(($A$41:$A$365=$A35)*($B$41:$B$365=$A$7)*(X$41:X$365))</f>
        <v>50</v>
      </c>
      <c r="Y35" s="25" cm="1">
        <f t="array" ref="Y35">SUMPRODUCT(($A$41:$A$365=$A35)*($B$41:$B$365=$A$7)*(Y$41:Y$365))</f>
        <v>45</v>
      </c>
      <c r="Z35" s="25" cm="1">
        <f t="array" ref="Z35">SUMPRODUCT(($A$41:$A$365=$A35)*($B$41:$B$365=$A$7)*(Z$41:Z$365))</f>
        <v>40</v>
      </c>
      <c r="AA35" s="25" cm="1">
        <f t="array" ref="AA35">SUMPRODUCT(($A$41:$A$365=$A35)*($B$41:$B$365=$A$7)*(AA$41:AA$365))</f>
        <v>50</v>
      </c>
      <c r="AB35" s="25" cm="1">
        <f t="array" ref="AB35">SUMPRODUCT(($A$41:$A$365=$A35)*($B$41:$B$365=$A$7)*(AB$41:AB$365))</f>
        <v>50</v>
      </c>
      <c r="AC35" s="25" cm="1">
        <f t="array" ref="AC35">SUMPRODUCT(($A$41:$A$365=$A35)*($B$41:$B$365=$A$7)*(AC$41:AC$365))</f>
        <v>70</v>
      </c>
      <c r="AD35" s="25" cm="1">
        <f t="array" ref="AD35">SUMPRODUCT(($A$41:$A$365=$A35)*($B$41:$B$365=$A$7)*(AD$41:AD$365))</f>
        <v>35</v>
      </c>
      <c r="AE35" s="25" cm="1">
        <f t="array" ref="AE35">SUMPRODUCT(($A$41:$A$365=$A35)*($B$41:$B$365=$A$7)*(AE$41:AE$365))</f>
        <v>55</v>
      </c>
      <c r="AF35" s="25" cm="1">
        <f t="array" ref="AF35">SUMPRODUCT(($A$41:$A$365=$A35)*($B$41:$B$365=$A$7)*(AF$41:AF$365))</f>
        <v>55</v>
      </c>
      <c r="AG35" s="25" cm="1">
        <f t="array" ref="AG35">SUMPRODUCT(($A$41:$A$365=$A35)*($B$41:$B$365=$A$7)*(AG$41:AG$365))</f>
        <v>55</v>
      </c>
      <c r="AH35" s="25" cm="1">
        <f t="array" ref="AH35">SUMPRODUCT(($A$41:$A$365=$A35)*($B$41:$B$365=$A$7)*(AH$41:AH$365))</f>
        <v>65</v>
      </c>
      <c r="AI35" s="25" cm="1">
        <f t="array" ref="AI35">SUMPRODUCT(($A$41:$A$365=$A35)*($B$41:$B$365=$A$7)*(AI$41:AI$365))</f>
        <v>55</v>
      </c>
      <c r="AJ35" s="25" cm="1">
        <f t="array" ref="AJ35">SUMPRODUCT(($A$41:$A$365=$A35)*($B$41:$B$365=$A$7)*(AJ$41:AJ$365))</f>
        <v>60</v>
      </c>
      <c r="AK35" s="25" cm="1">
        <f t="array" ref="AK35">SUMPRODUCT(($A$41:$A$365=$A35)*($B$41:$B$365=$A$7)*(AK$41:AK$365))</f>
        <v>55</v>
      </c>
      <c r="AL35" s="25" cm="1">
        <f t="array" ref="AL35">SUMPRODUCT(($A$41:$A$365=$A35)*($B$41:$B$365=$A$7)*(AL$41:AL$365))</f>
        <v>30</v>
      </c>
      <c r="AM35" s="25" cm="1">
        <f t="array" ref="AM35">SUMPRODUCT(($A$41:$A$365=$A35)*($B$41:$B$365=$A$7)*(AM$41:AM$365))</f>
        <v>40</v>
      </c>
      <c r="AN35" s="25" cm="1">
        <f t="array" ref="AN35">SUMPRODUCT(($A$41:$A$365=$A35)*($B$41:$B$365=$A$7)*(AN$41:AN$365))</f>
        <v>40</v>
      </c>
      <c r="AO35" s="25" cm="1">
        <f t="array" ref="AO35">SUMPRODUCT(($A$41:$A$365=$A35)*($B$41:$B$365=$A$7)*(AO$41:AO$365))</f>
        <v>40</v>
      </c>
      <c r="AP35" s="25" cm="1">
        <f t="array" ref="AP35">SUMPRODUCT(($A$41:$A$365=$A35)*($B$41:$B$365=$A$7)*(AP$41:AP$365))</f>
        <v>40</v>
      </c>
      <c r="AQ35" s="25" cm="1">
        <f t="array" ref="AQ35">SUMPRODUCT(($A$41:$A$365=$A35)*($B$41:$B$365=$A$7)*(AQ$41:AQ$365))</f>
        <v>35</v>
      </c>
      <c r="AR35" s="25" cm="1">
        <f t="array" ref="AR35">SUMPRODUCT(($A$41:$A$365=$A35)*($B$41:$B$365=$A$7)*(AR$41:AR$365))</f>
        <v>50</v>
      </c>
      <c r="AS35" s="25" cm="1">
        <f t="array" ref="AS35">SUMPRODUCT(($A$41:$A$365=$A35)*($B$41:$B$365=$A$7)*(AS$41:AS$365))</f>
        <v>30</v>
      </c>
      <c r="AT35" s="25" cm="1">
        <f t="array" ref="AT35">SUMPRODUCT(($A$41:$A$365=$A35)*($B$41:$B$365=$A$7)*(AT$41:AT$365))</f>
        <v>30</v>
      </c>
      <c r="AU35" s="25" cm="1">
        <f t="array" ref="AU35">SUMPRODUCT(($A$41:$A$365=$A35)*($B$41:$B$365=$A$7)*(AU$41:AU$365))</f>
        <v>30</v>
      </c>
      <c r="AV35" s="25" cm="1">
        <f t="array" ref="AV35">SUMPRODUCT(($A$41:$A$365=$A35)*($B$41:$B$365=$A$7)*(AV$41:AV$365))</f>
        <v>25</v>
      </c>
      <c r="AW35" s="25" cm="1">
        <f t="array" ref="AW35">SUMPRODUCT(($A$41:$A$365=$A35)*($B$41:$B$365=$A$7)*(AW$41:AW$365))</f>
        <v>15</v>
      </c>
      <c r="AX35" s="25" cm="1">
        <f t="array" ref="AX35">SUMPRODUCT(($A$41:$A$365=$A35)*($B$41:$B$365=$A$7)*(AX$41:AX$365))</f>
        <v>35</v>
      </c>
    </row>
    <row r="36" spans="1:50" ht="15" x14ac:dyDescent="0.25">
      <c r="A36" t="s">
        <v>2058</v>
      </c>
      <c r="B36" s="171" cm="1">
        <f t="array" ref="B36">INDEX(C36:AY36,Control!$L$3)</f>
        <v>30</v>
      </c>
      <c r="C36" s="25" cm="1">
        <f t="array" ref="C36">SUMPRODUCT(($A$41:$A$365=$A36)*($B$41:$B$365=$A$7)*(C$41:C$365))</f>
        <v>40</v>
      </c>
      <c r="D36" s="25" cm="1">
        <f t="array" ref="D36">SUMPRODUCT(($A$41:$A$365=$A36)*($B$41:$B$365=$A$7)*(D$41:D$365))</f>
        <v>40</v>
      </c>
      <c r="E36" s="25" cm="1">
        <f t="array" ref="E36">SUMPRODUCT(($A$41:$A$365=$A36)*($B$41:$B$365=$A$7)*(E$41:E$365))</f>
        <v>65</v>
      </c>
      <c r="F36" s="25" cm="1">
        <f t="array" ref="F36">SUMPRODUCT(($A$41:$A$365=$A36)*($B$41:$B$365=$A$7)*(F$41:F$365))</f>
        <v>35</v>
      </c>
      <c r="G36" s="25" cm="1">
        <f t="array" ref="G36">SUMPRODUCT(($A$41:$A$365=$A36)*($B$41:$B$365=$A$7)*(G$41:G$365))</f>
        <v>25</v>
      </c>
      <c r="H36" s="25" cm="1">
        <f t="array" ref="H36">SUMPRODUCT(($A$41:$A$365=$A36)*($B$41:$B$365=$A$7)*(H$41:H$365))</f>
        <v>30</v>
      </c>
      <c r="I36" s="25" cm="1">
        <f t="array" ref="I36">SUMPRODUCT(($A$41:$A$365=$A36)*($B$41:$B$365=$A$7)*(I$41:I$365))</f>
        <v>55</v>
      </c>
      <c r="J36" s="25" cm="1">
        <f t="array" ref="J36">SUMPRODUCT(($A$41:$A$365=$A36)*($B$41:$B$365=$A$7)*(J$41:J$365))</f>
        <v>70</v>
      </c>
      <c r="K36" s="25" cm="1">
        <f t="array" ref="K36">SUMPRODUCT(($A$41:$A$365=$A36)*($B$41:$B$365=$A$7)*(K$41:K$365))</f>
        <v>65</v>
      </c>
      <c r="L36" s="25" cm="1">
        <f t="array" ref="L36">SUMPRODUCT(($A$41:$A$365=$A36)*($B$41:$B$365=$A$7)*(L$41:L$365))</f>
        <v>70</v>
      </c>
      <c r="M36" s="25" cm="1">
        <f t="array" ref="M36">SUMPRODUCT(($A$41:$A$365=$A36)*($B$41:$B$365=$A$7)*(M$41:M$365))</f>
        <v>55</v>
      </c>
      <c r="N36" s="25" cm="1">
        <f t="array" ref="N36">SUMPRODUCT(($A$41:$A$365=$A36)*($B$41:$B$365=$A$7)*(N$41:N$365))</f>
        <v>60</v>
      </c>
      <c r="O36" s="25" cm="1">
        <f t="array" ref="O36">SUMPRODUCT(($A$41:$A$365=$A36)*($B$41:$B$365=$A$7)*(O$41:O$365))</f>
        <v>55</v>
      </c>
      <c r="P36" s="25" cm="1">
        <f t="array" ref="P36">SUMPRODUCT(($A$41:$A$365=$A36)*($B$41:$B$365=$A$7)*(P$41:P$365))</f>
        <v>45</v>
      </c>
      <c r="Q36" s="25" cm="1">
        <f t="array" ref="Q36">SUMPRODUCT(($A$41:$A$365=$A36)*($B$41:$B$365=$A$7)*(Q$41:Q$365))</f>
        <v>95</v>
      </c>
      <c r="R36" s="25" cm="1">
        <f t="array" ref="R36">SUMPRODUCT(($A$41:$A$365=$A36)*($B$41:$B$365=$A$7)*(R$41:R$365))</f>
        <v>65</v>
      </c>
      <c r="S36" s="25" cm="1">
        <f t="array" ref="S36">SUMPRODUCT(($A$41:$A$365=$A36)*($B$41:$B$365=$A$7)*(S$41:S$365))</f>
        <v>65</v>
      </c>
      <c r="T36" s="25" cm="1">
        <f t="array" ref="T36">SUMPRODUCT(($A$41:$A$365=$A36)*($B$41:$B$365=$A$7)*(T$41:T$365))</f>
        <v>60</v>
      </c>
      <c r="U36" s="25" cm="1">
        <f t="array" ref="U36">SUMPRODUCT(($A$41:$A$365=$A36)*($B$41:$B$365=$A$7)*(U$41:U$365))</f>
        <v>100</v>
      </c>
      <c r="V36" s="25" cm="1">
        <f t="array" ref="V36">SUMPRODUCT(($A$41:$A$365=$A36)*($B$41:$B$365=$A$7)*(V$41:V$365))</f>
        <v>75</v>
      </c>
      <c r="W36" s="25" cm="1">
        <f t="array" ref="W36">SUMPRODUCT(($A$41:$A$365=$A36)*($B$41:$B$365=$A$7)*(W$41:W$365))</f>
        <v>70</v>
      </c>
      <c r="X36" s="25" cm="1">
        <f t="array" ref="X36">SUMPRODUCT(($A$41:$A$365=$A36)*($B$41:$B$365=$A$7)*(X$41:X$365))</f>
        <v>75</v>
      </c>
      <c r="Y36" s="25" cm="1">
        <f t="array" ref="Y36">SUMPRODUCT(($A$41:$A$365=$A36)*($B$41:$B$365=$A$7)*(Y$41:Y$365))</f>
        <v>80</v>
      </c>
      <c r="Z36" s="25" cm="1">
        <f t="array" ref="Z36">SUMPRODUCT(($A$41:$A$365=$A36)*($B$41:$B$365=$A$7)*(Z$41:Z$365))</f>
        <v>55</v>
      </c>
      <c r="AA36" s="25" cm="1">
        <f t="array" ref="AA36">SUMPRODUCT(($A$41:$A$365=$A36)*($B$41:$B$365=$A$7)*(AA$41:AA$365))</f>
        <v>80</v>
      </c>
      <c r="AB36" s="25" cm="1">
        <f t="array" ref="AB36">SUMPRODUCT(($A$41:$A$365=$A36)*($B$41:$B$365=$A$7)*(AB$41:AB$365))</f>
        <v>75</v>
      </c>
      <c r="AC36" s="25" cm="1">
        <f t="array" ref="AC36">SUMPRODUCT(($A$41:$A$365=$A36)*($B$41:$B$365=$A$7)*(AC$41:AC$365))</f>
        <v>95</v>
      </c>
      <c r="AD36" s="25" cm="1">
        <f t="array" ref="AD36">SUMPRODUCT(($A$41:$A$365=$A36)*($B$41:$B$365=$A$7)*(AD$41:AD$365))</f>
        <v>75</v>
      </c>
      <c r="AE36" s="25" cm="1">
        <f t="array" ref="AE36">SUMPRODUCT(($A$41:$A$365=$A36)*($B$41:$B$365=$A$7)*(AE$41:AE$365))</f>
        <v>80</v>
      </c>
      <c r="AF36" s="25" cm="1">
        <f t="array" ref="AF36">SUMPRODUCT(($A$41:$A$365=$A36)*($B$41:$B$365=$A$7)*(AF$41:AF$365))</f>
        <v>75</v>
      </c>
      <c r="AG36" s="25" cm="1">
        <f t="array" ref="AG36">SUMPRODUCT(($A$41:$A$365=$A36)*($B$41:$B$365=$A$7)*(AG$41:AG$365))</f>
        <v>90</v>
      </c>
      <c r="AH36" s="25" cm="1">
        <f t="array" ref="AH36">SUMPRODUCT(($A$41:$A$365=$A36)*($B$41:$B$365=$A$7)*(AH$41:AH$365))</f>
        <v>90</v>
      </c>
      <c r="AI36" s="25" cm="1">
        <f t="array" ref="AI36">SUMPRODUCT(($A$41:$A$365=$A36)*($B$41:$B$365=$A$7)*(AI$41:AI$365))</f>
        <v>80</v>
      </c>
      <c r="AJ36" s="25" cm="1">
        <f t="array" ref="AJ36">SUMPRODUCT(($A$41:$A$365=$A36)*($B$41:$B$365=$A$7)*(AJ$41:AJ$365))</f>
        <v>80</v>
      </c>
      <c r="AK36" s="25" cm="1">
        <f t="array" ref="AK36">SUMPRODUCT(($A$41:$A$365=$A36)*($B$41:$B$365=$A$7)*(AK$41:AK$365))</f>
        <v>75</v>
      </c>
      <c r="AL36" s="25" cm="1">
        <f t="array" ref="AL36">SUMPRODUCT(($A$41:$A$365=$A36)*($B$41:$B$365=$A$7)*(AL$41:AL$365))</f>
        <v>50</v>
      </c>
      <c r="AM36" s="25" cm="1">
        <f t="array" ref="AM36">SUMPRODUCT(($A$41:$A$365=$A36)*($B$41:$B$365=$A$7)*(AM$41:AM$365))</f>
        <v>60</v>
      </c>
      <c r="AN36" s="25" cm="1">
        <f t="array" ref="AN36">SUMPRODUCT(($A$41:$A$365=$A36)*($B$41:$B$365=$A$7)*(AN$41:AN$365))</f>
        <v>50</v>
      </c>
      <c r="AO36" s="25" cm="1">
        <f t="array" ref="AO36">SUMPRODUCT(($A$41:$A$365=$A36)*($B$41:$B$365=$A$7)*(AO$41:AO$365))</f>
        <v>155</v>
      </c>
      <c r="AP36" s="25" cm="1">
        <f t="array" ref="AP36">SUMPRODUCT(($A$41:$A$365=$A36)*($B$41:$B$365=$A$7)*(AP$41:AP$365))</f>
        <v>65</v>
      </c>
      <c r="AQ36" s="25" cm="1">
        <f t="array" ref="AQ36">SUMPRODUCT(($A$41:$A$365=$A36)*($B$41:$B$365=$A$7)*(AQ$41:AQ$365))</f>
        <v>65</v>
      </c>
      <c r="AR36" s="25" cm="1">
        <f t="array" ref="AR36">SUMPRODUCT(($A$41:$A$365=$A36)*($B$41:$B$365=$A$7)*(AR$41:AR$365))</f>
        <v>70</v>
      </c>
      <c r="AS36" s="25" cm="1">
        <f t="array" ref="AS36">SUMPRODUCT(($A$41:$A$365=$A36)*($B$41:$B$365=$A$7)*(AS$41:AS$365))</f>
        <v>65</v>
      </c>
      <c r="AT36" s="25" cm="1">
        <f t="array" ref="AT36">SUMPRODUCT(($A$41:$A$365=$A36)*($B$41:$B$365=$A$7)*(AT$41:AT$365))</f>
        <v>95</v>
      </c>
      <c r="AU36" s="25" cm="1">
        <f t="array" ref="AU36">SUMPRODUCT(($A$41:$A$365=$A36)*($B$41:$B$365=$A$7)*(AU$41:AU$365))</f>
        <v>30</v>
      </c>
      <c r="AV36" s="25" cm="1">
        <f t="array" ref="AV36">SUMPRODUCT(($A$41:$A$365=$A36)*($B$41:$B$365=$A$7)*(AV$41:AV$365))</f>
        <v>65</v>
      </c>
      <c r="AW36" s="25" cm="1">
        <f t="array" ref="AW36">SUMPRODUCT(($A$41:$A$365=$A36)*($B$41:$B$365=$A$7)*(AW$41:AW$365))</f>
        <v>65</v>
      </c>
      <c r="AX36" s="25" cm="1">
        <f t="array" ref="AX36">SUMPRODUCT(($A$41:$A$365=$A36)*($B$41:$B$365=$A$7)*(AX$41:AX$365))</f>
        <v>30</v>
      </c>
    </row>
    <row r="40" spans="1:50" x14ac:dyDescent="0.2">
      <c r="A40" t="s">
        <v>537</v>
      </c>
      <c r="B40" t="s">
        <v>540</v>
      </c>
      <c r="C40" t="s">
        <v>501</v>
      </c>
      <c r="D40" t="s">
        <v>502</v>
      </c>
      <c r="E40" t="s">
        <v>503</v>
      </c>
      <c r="F40" t="s">
        <v>504</v>
      </c>
      <c r="G40" t="s">
        <v>505</v>
      </c>
      <c r="H40" t="s">
        <v>506</v>
      </c>
      <c r="I40" t="s">
        <v>507</v>
      </c>
      <c r="J40" t="s">
        <v>508</v>
      </c>
      <c r="K40" t="s">
        <v>509</v>
      </c>
      <c r="L40" t="s">
        <v>510</v>
      </c>
      <c r="M40" t="s">
        <v>511</v>
      </c>
      <c r="N40" t="s">
        <v>512</v>
      </c>
      <c r="O40" t="s">
        <v>513</v>
      </c>
      <c r="P40" t="s">
        <v>514</v>
      </c>
      <c r="Q40" t="s">
        <v>515</v>
      </c>
      <c r="R40" t="s">
        <v>516</v>
      </c>
      <c r="S40" t="s">
        <v>517</v>
      </c>
      <c r="T40" t="s">
        <v>518</v>
      </c>
      <c r="U40" t="s">
        <v>519</v>
      </c>
      <c r="V40" t="s">
        <v>520</v>
      </c>
      <c r="W40" t="s">
        <v>521</v>
      </c>
      <c r="X40" t="s">
        <v>522</v>
      </c>
      <c r="Y40" t="s">
        <v>523</v>
      </c>
      <c r="Z40" t="s">
        <v>524</v>
      </c>
      <c r="AA40" t="s">
        <v>525</v>
      </c>
      <c r="AB40" t="s">
        <v>526</v>
      </c>
      <c r="AC40" t="s">
        <v>527</v>
      </c>
      <c r="AD40" t="s">
        <v>528</v>
      </c>
      <c r="AE40" t="s">
        <v>529</v>
      </c>
      <c r="AF40" t="s">
        <v>530</v>
      </c>
      <c r="AG40" t="s">
        <v>531</v>
      </c>
      <c r="AH40" t="s">
        <v>532</v>
      </c>
      <c r="AI40" t="s">
        <v>533</v>
      </c>
      <c r="AJ40" t="s">
        <v>534</v>
      </c>
      <c r="AK40" t="s">
        <v>535</v>
      </c>
      <c r="AL40" t="s">
        <v>536</v>
      </c>
      <c r="AM40" t="s">
        <v>2059</v>
      </c>
      <c r="AN40" t="s">
        <v>2060</v>
      </c>
      <c r="AO40" t="s">
        <v>2061</v>
      </c>
      <c r="AP40" t="s">
        <v>2062</v>
      </c>
      <c r="AQ40" t="s">
        <v>2063</v>
      </c>
      <c r="AR40" t="s">
        <v>2064</v>
      </c>
      <c r="AS40" t="s">
        <v>2065</v>
      </c>
      <c r="AT40" t="s">
        <v>2066</v>
      </c>
      <c r="AU40" t="s">
        <v>2067</v>
      </c>
      <c r="AV40" t="s">
        <v>2068</v>
      </c>
      <c r="AW40" t="s">
        <v>2069</v>
      </c>
      <c r="AX40" t="s">
        <v>2070</v>
      </c>
    </row>
    <row r="41" spans="1:50" x14ac:dyDescent="0.2">
      <c r="A41" t="s">
        <v>2033</v>
      </c>
      <c r="B41" t="s">
        <v>115</v>
      </c>
      <c r="C41">
        <v>180</v>
      </c>
      <c r="D41">
        <v>205</v>
      </c>
      <c r="E41">
        <v>135</v>
      </c>
      <c r="F41">
        <v>65</v>
      </c>
      <c r="G41">
        <v>50</v>
      </c>
      <c r="H41">
        <v>70</v>
      </c>
      <c r="I41">
        <v>70</v>
      </c>
      <c r="J41">
        <v>80</v>
      </c>
      <c r="K41">
        <v>80</v>
      </c>
      <c r="L41">
        <v>120</v>
      </c>
      <c r="M41">
        <v>95</v>
      </c>
      <c r="N41">
        <v>90</v>
      </c>
      <c r="O41">
        <v>130</v>
      </c>
      <c r="P41">
        <v>95</v>
      </c>
      <c r="Q41">
        <v>185</v>
      </c>
      <c r="R41">
        <v>115</v>
      </c>
      <c r="S41">
        <v>125</v>
      </c>
      <c r="T41">
        <v>185</v>
      </c>
      <c r="U41">
        <v>160</v>
      </c>
      <c r="V41">
        <v>195</v>
      </c>
      <c r="W41">
        <v>165</v>
      </c>
      <c r="X41">
        <v>245</v>
      </c>
      <c r="Y41">
        <v>210</v>
      </c>
      <c r="Z41">
        <v>225</v>
      </c>
      <c r="AA41">
        <v>290</v>
      </c>
      <c r="AB41">
        <v>280</v>
      </c>
      <c r="AC41">
        <v>260</v>
      </c>
      <c r="AD41">
        <v>210</v>
      </c>
      <c r="AE41">
        <v>275</v>
      </c>
      <c r="AF41">
        <v>235</v>
      </c>
      <c r="AG41">
        <v>225</v>
      </c>
      <c r="AH41">
        <v>210</v>
      </c>
      <c r="AI41">
        <v>220</v>
      </c>
      <c r="AJ41">
        <v>265</v>
      </c>
      <c r="AK41">
        <v>195</v>
      </c>
      <c r="AL41">
        <v>185</v>
      </c>
      <c r="AM41">
        <v>185</v>
      </c>
      <c r="AN41">
        <v>185</v>
      </c>
      <c r="AO41">
        <v>265</v>
      </c>
      <c r="AP41">
        <v>190</v>
      </c>
      <c r="AQ41">
        <v>180</v>
      </c>
      <c r="AR41">
        <v>170</v>
      </c>
      <c r="AS41">
        <v>140</v>
      </c>
      <c r="AT41">
        <v>155</v>
      </c>
      <c r="AU41">
        <v>115</v>
      </c>
      <c r="AV41">
        <v>135</v>
      </c>
      <c r="AW41">
        <v>130</v>
      </c>
      <c r="AX41">
        <v>90</v>
      </c>
    </row>
    <row r="42" spans="1:50" x14ac:dyDescent="0.2">
      <c r="A42" t="s">
        <v>2033</v>
      </c>
      <c r="B42" t="s">
        <v>116</v>
      </c>
      <c r="C42">
        <v>200</v>
      </c>
      <c r="D42">
        <v>150</v>
      </c>
      <c r="E42">
        <v>125</v>
      </c>
      <c r="F42">
        <v>55</v>
      </c>
      <c r="G42">
        <v>45</v>
      </c>
      <c r="H42">
        <v>55</v>
      </c>
      <c r="I42">
        <v>65</v>
      </c>
      <c r="J42">
        <v>90</v>
      </c>
      <c r="K42">
        <v>120</v>
      </c>
      <c r="L42">
        <v>110</v>
      </c>
      <c r="M42">
        <v>125</v>
      </c>
      <c r="N42">
        <v>95</v>
      </c>
      <c r="O42">
        <v>105</v>
      </c>
      <c r="P42">
        <v>105</v>
      </c>
      <c r="Q42">
        <v>185</v>
      </c>
      <c r="R42">
        <v>150</v>
      </c>
      <c r="S42">
        <v>165</v>
      </c>
      <c r="T42">
        <v>180</v>
      </c>
      <c r="U42">
        <v>205</v>
      </c>
      <c r="V42">
        <v>215</v>
      </c>
      <c r="W42">
        <v>255</v>
      </c>
      <c r="X42">
        <v>235</v>
      </c>
      <c r="Y42">
        <v>220</v>
      </c>
      <c r="Z42">
        <v>245</v>
      </c>
      <c r="AA42">
        <v>315</v>
      </c>
      <c r="AB42">
        <v>250</v>
      </c>
      <c r="AC42">
        <v>270</v>
      </c>
      <c r="AD42">
        <v>195</v>
      </c>
      <c r="AE42">
        <v>270</v>
      </c>
      <c r="AF42">
        <v>255</v>
      </c>
      <c r="AG42">
        <v>270</v>
      </c>
      <c r="AH42">
        <v>260</v>
      </c>
      <c r="AI42">
        <v>260</v>
      </c>
      <c r="AJ42">
        <v>265</v>
      </c>
      <c r="AK42">
        <v>215</v>
      </c>
      <c r="AL42">
        <v>200</v>
      </c>
      <c r="AM42">
        <v>210</v>
      </c>
      <c r="AN42">
        <v>230</v>
      </c>
      <c r="AO42">
        <v>220</v>
      </c>
      <c r="AP42">
        <v>185</v>
      </c>
      <c r="AQ42">
        <v>215</v>
      </c>
      <c r="AR42">
        <v>235</v>
      </c>
      <c r="AS42">
        <v>150</v>
      </c>
      <c r="AT42">
        <v>140</v>
      </c>
      <c r="AU42">
        <v>120</v>
      </c>
      <c r="AV42">
        <v>110</v>
      </c>
      <c r="AW42">
        <v>115</v>
      </c>
      <c r="AX42">
        <v>120</v>
      </c>
    </row>
    <row r="43" spans="1:50" x14ac:dyDescent="0.2">
      <c r="A43" t="s">
        <v>2033</v>
      </c>
      <c r="B43" t="s">
        <v>117</v>
      </c>
      <c r="C43">
        <v>210</v>
      </c>
      <c r="D43">
        <v>170</v>
      </c>
      <c r="E43">
        <v>150</v>
      </c>
      <c r="F43">
        <v>75</v>
      </c>
      <c r="G43">
        <v>60</v>
      </c>
      <c r="H43">
        <v>60</v>
      </c>
      <c r="I43">
        <v>85</v>
      </c>
      <c r="J43">
        <v>75</v>
      </c>
      <c r="K43">
        <v>120</v>
      </c>
      <c r="L43">
        <v>140</v>
      </c>
      <c r="M43">
        <v>125</v>
      </c>
      <c r="N43">
        <v>100</v>
      </c>
      <c r="O43">
        <v>135</v>
      </c>
      <c r="P43">
        <v>130</v>
      </c>
      <c r="Q43">
        <v>195</v>
      </c>
      <c r="R43">
        <v>160</v>
      </c>
      <c r="S43">
        <v>175</v>
      </c>
      <c r="T43">
        <v>165</v>
      </c>
      <c r="U43">
        <v>190</v>
      </c>
      <c r="V43">
        <v>215</v>
      </c>
      <c r="W43">
        <v>250</v>
      </c>
      <c r="X43">
        <v>255</v>
      </c>
      <c r="Y43">
        <v>255</v>
      </c>
      <c r="Z43">
        <v>210</v>
      </c>
      <c r="AA43">
        <v>270</v>
      </c>
      <c r="AB43">
        <v>240</v>
      </c>
      <c r="AC43">
        <v>245</v>
      </c>
      <c r="AD43">
        <v>215</v>
      </c>
      <c r="AE43">
        <v>295</v>
      </c>
      <c r="AF43">
        <v>295</v>
      </c>
      <c r="AG43">
        <v>305</v>
      </c>
      <c r="AH43">
        <v>255</v>
      </c>
      <c r="AI43">
        <v>285</v>
      </c>
      <c r="AJ43">
        <v>270</v>
      </c>
      <c r="AK43">
        <v>245</v>
      </c>
      <c r="AL43">
        <v>150</v>
      </c>
      <c r="AM43">
        <v>225</v>
      </c>
      <c r="AN43">
        <v>235</v>
      </c>
      <c r="AO43">
        <v>215</v>
      </c>
      <c r="AP43">
        <v>190</v>
      </c>
      <c r="AQ43">
        <v>190</v>
      </c>
      <c r="AR43">
        <v>205</v>
      </c>
      <c r="AS43">
        <v>155</v>
      </c>
      <c r="AT43">
        <v>130</v>
      </c>
      <c r="AU43">
        <v>120</v>
      </c>
      <c r="AV43">
        <v>125</v>
      </c>
      <c r="AW43">
        <v>125</v>
      </c>
      <c r="AX43">
        <v>90</v>
      </c>
    </row>
    <row r="44" spans="1:50" x14ac:dyDescent="0.2">
      <c r="A44" t="s">
        <v>2033</v>
      </c>
      <c r="B44" t="s">
        <v>118</v>
      </c>
      <c r="C44">
        <v>95</v>
      </c>
      <c r="D44">
        <v>80</v>
      </c>
      <c r="E44">
        <v>55</v>
      </c>
      <c r="F44">
        <v>20</v>
      </c>
      <c r="G44">
        <v>25</v>
      </c>
      <c r="H44">
        <v>55</v>
      </c>
      <c r="I44">
        <v>35</v>
      </c>
      <c r="J44">
        <v>40</v>
      </c>
      <c r="K44">
        <v>65</v>
      </c>
      <c r="L44">
        <v>80</v>
      </c>
      <c r="M44">
        <v>85</v>
      </c>
      <c r="N44">
        <v>90</v>
      </c>
      <c r="O44">
        <v>90</v>
      </c>
      <c r="P44">
        <v>65</v>
      </c>
      <c r="Q44">
        <v>125</v>
      </c>
      <c r="R44">
        <v>100</v>
      </c>
      <c r="S44">
        <v>115</v>
      </c>
      <c r="T44">
        <v>110</v>
      </c>
      <c r="U44">
        <v>100</v>
      </c>
      <c r="V44">
        <v>120</v>
      </c>
      <c r="W44">
        <v>175</v>
      </c>
      <c r="X44">
        <v>140</v>
      </c>
      <c r="Y44">
        <v>125</v>
      </c>
      <c r="Z44">
        <v>120</v>
      </c>
      <c r="AA44">
        <v>155</v>
      </c>
      <c r="AB44">
        <v>115</v>
      </c>
      <c r="AC44">
        <v>145</v>
      </c>
      <c r="AD44">
        <v>120</v>
      </c>
      <c r="AE44">
        <v>135</v>
      </c>
      <c r="AF44">
        <v>150</v>
      </c>
      <c r="AG44">
        <v>135</v>
      </c>
      <c r="AH44">
        <v>135</v>
      </c>
      <c r="AI44">
        <v>140</v>
      </c>
      <c r="AJ44">
        <v>140</v>
      </c>
      <c r="AK44">
        <v>125</v>
      </c>
      <c r="AL44">
        <v>90</v>
      </c>
      <c r="AM44">
        <v>130</v>
      </c>
      <c r="AN44">
        <v>145</v>
      </c>
      <c r="AO44">
        <v>125</v>
      </c>
      <c r="AP44">
        <v>105</v>
      </c>
      <c r="AQ44">
        <v>135</v>
      </c>
      <c r="AR44">
        <v>135</v>
      </c>
      <c r="AS44">
        <v>105</v>
      </c>
      <c r="AT44">
        <v>80</v>
      </c>
      <c r="AU44">
        <v>70</v>
      </c>
      <c r="AV44">
        <v>55</v>
      </c>
      <c r="AW44">
        <v>65</v>
      </c>
      <c r="AX44">
        <v>55</v>
      </c>
    </row>
    <row r="45" spans="1:50" x14ac:dyDescent="0.2">
      <c r="A45" t="s">
        <v>2033</v>
      </c>
      <c r="B45" t="s">
        <v>119</v>
      </c>
      <c r="C45">
        <v>50</v>
      </c>
      <c r="D45">
        <v>60</v>
      </c>
      <c r="E45">
        <v>50</v>
      </c>
      <c r="F45">
        <v>25</v>
      </c>
      <c r="G45">
        <v>15</v>
      </c>
      <c r="H45">
        <v>25</v>
      </c>
      <c r="I45">
        <v>50</v>
      </c>
      <c r="J45">
        <v>40</v>
      </c>
      <c r="K45">
        <v>50</v>
      </c>
      <c r="L45">
        <v>45</v>
      </c>
      <c r="M45">
        <v>40</v>
      </c>
      <c r="N45">
        <v>45</v>
      </c>
      <c r="O45">
        <v>55</v>
      </c>
      <c r="P45">
        <v>60</v>
      </c>
      <c r="Q45">
        <v>85</v>
      </c>
      <c r="R45">
        <v>65</v>
      </c>
      <c r="S45">
        <v>90</v>
      </c>
      <c r="T45">
        <v>80</v>
      </c>
      <c r="U45">
        <v>75</v>
      </c>
      <c r="V45">
        <v>105</v>
      </c>
      <c r="W45">
        <v>100</v>
      </c>
      <c r="X45">
        <v>95</v>
      </c>
      <c r="Y45">
        <v>120</v>
      </c>
      <c r="Z45">
        <v>85</v>
      </c>
      <c r="AA45">
        <v>120</v>
      </c>
      <c r="AB45">
        <v>105</v>
      </c>
      <c r="AC45">
        <v>105</v>
      </c>
      <c r="AD45">
        <v>80</v>
      </c>
      <c r="AE45">
        <v>125</v>
      </c>
      <c r="AF45">
        <v>125</v>
      </c>
      <c r="AG45">
        <v>120</v>
      </c>
      <c r="AH45">
        <v>100</v>
      </c>
      <c r="AI45">
        <v>75</v>
      </c>
      <c r="AJ45">
        <v>95</v>
      </c>
      <c r="AK45">
        <v>80</v>
      </c>
      <c r="AL45">
        <v>85</v>
      </c>
      <c r="AM45">
        <v>70</v>
      </c>
      <c r="AN45">
        <v>70</v>
      </c>
      <c r="AO45">
        <v>115</v>
      </c>
      <c r="AP45">
        <v>70</v>
      </c>
      <c r="AQ45">
        <v>90</v>
      </c>
      <c r="AR45">
        <v>95</v>
      </c>
      <c r="AS45">
        <v>85</v>
      </c>
      <c r="AT45">
        <v>35</v>
      </c>
      <c r="AU45">
        <v>45</v>
      </c>
      <c r="AV45">
        <v>50</v>
      </c>
      <c r="AW45">
        <v>50</v>
      </c>
      <c r="AX45">
        <v>40</v>
      </c>
    </row>
    <row r="46" spans="1:50" x14ac:dyDescent="0.2">
      <c r="A46" t="s">
        <v>2033</v>
      </c>
      <c r="B46" t="s">
        <v>120</v>
      </c>
      <c r="C46">
        <v>60</v>
      </c>
      <c r="D46">
        <v>60</v>
      </c>
      <c r="E46">
        <v>35</v>
      </c>
      <c r="F46">
        <v>20</v>
      </c>
      <c r="G46">
        <v>20</v>
      </c>
      <c r="H46">
        <v>25</v>
      </c>
      <c r="I46">
        <v>25</v>
      </c>
      <c r="J46">
        <v>35</v>
      </c>
      <c r="K46">
        <v>30</v>
      </c>
      <c r="L46">
        <v>35</v>
      </c>
      <c r="M46">
        <v>45</v>
      </c>
      <c r="N46">
        <v>25</v>
      </c>
      <c r="O46">
        <v>35</v>
      </c>
      <c r="P46">
        <v>35</v>
      </c>
      <c r="Q46">
        <v>65</v>
      </c>
      <c r="R46">
        <v>50</v>
      </c>
      <c r="S46">
        <v>75</v>
      </c>
      <c r="T46">
        <v>75</v>
      </c>
      <c r="U46">
        <v>85</v>
      </c>
      <c r="V46">
        <v>90</v>
      </c>
      <c r="W46">
        <v>105</v>
      </c>
      <c r="X46">
        <v>100</v>
      </c>
      <c r="Y46">
        <v>90</v>
      </c>
      <c r="Z46">
        <v>70</v>
      </c>
      <c r="AA46">
        <v>110</v>
      </c>
      <c r="AB46">
        <v>85</v>
      </c>
      <c r="AC46">
        <v>70</v>
      </c>
      <c r="AD46">
        <v>75</v>
      </c>
      <c r="AE46">
        <v>110</v>
      </c>
      <c r="AF46">
        <v>85</v>
      </c>
      <c r="AG46">
        <v>100</v>
      </c>
      <c r="AH46">
        <v>100</v>
      </c>
      <c r="AI46">
        <v>110</v>
      </c>
      <c r="AJ46">
        <v>95</v>
      </c>
      <c r="AK46">
        <v>105</v>
      </c>
      <c r="AL46">
        <v>70</v>
      </c>
      <c r="AM46">
        <v>75</v>
      </c>
      <c r="AN46">
        <v>85</v>
      </c>
      <c r="AO46">
        <v>85</v>
      </c>
      <c r="AP46">
        <v>75</v>
      </c>
      <c r="AQ46">
        <v>75</v>
      </c>
      <c r="AR46">
        <v>65</v>
      </c>
      <c r="AS46">
        <v>55</v>
      </c>
      <c r="AT46">
        <v>45</v>
      </c>
      <c r="AU46">
        <v>40</v>
      </c>
      <c r="AV46">
        <v>40</v>
      </c>
      <c r="AW46">
        <v>40</v>
      </c>
      <c r="AX46">
        <v>45</v>
      </c>
    </row>
    <row r="47" spans="1:50" x14ac:dyDescent="0.2">
      <c r="A47" t="s">
        <v>2033</v>
      </c>
      <c r="B47" t="s">
        <v>121</v>
      </c>
      <c r="C47">
        <v>285</v>
      </c>
      <c r="D47">
        <v>370</v>
      </c>
      <c r="E47">
        <v>280</v>
      </c>
      <c r="F47">
        <v>130</v>
      </c>
      <c r="G47">
        <v>100</v>
      </c>
      <c r="H47">
        <v>95</v>
      </c>
      <c r="I47">
        <v>115</v>
      </c>
      <c r="J47">
        <v>130</v>
      </c>
      <c r="K47">
        <v>145</v>
      </c>
      <c r="L47">
        <v>185</v>
      </c>
      <c r="M47">
        <v>170</v>
      </c>
      <c r="N47">
        <v>165</v>
      </c>
      <c r="O47">
        <v>175</v>
      </c>
      <c r="P47">
        <v>180</v>
      </c>
      <c r="Q47">
        <v>275</v>
      </c>
      <c r="R47">
        <v>225</v>
      </c>
      <c r="S47">
        <v>350</v>
      </c>
      <c r="T47">
        <v>460</v>
      </c>
      <c r="U47">
        <v>490</v>
      </c>
      <c r="V47">
        <v>465</v>
      </c>
      <c r="W47">
        <v>450</v>
      </c>
      <c r="X47">
        <v>405</v>
      </c>
      <c r="Y47">
        <v>380</v>
      </c>
      <c r="Z47">
        <v>295</v>
      </c>
      <c r="AA47">
        <v>425</v>
      </c>
      <c r="AB47">
        <v>370</v>
      </c>
      <c r="AC47">
        <v>420</v>
      </c>
      <c r="AD47">
        <v>330</v>
      </c>
      <c r="AE47">
        <v>395</v>
      </c>
      <c r="AF47">
        <v>390</v>
      </c>
      <c r="AG47">
        <v>405</v>
      </c>
      <c r="AH47">
        <v>370</v>
      </c>
      <c r="AI47">
        <v>355</v>
      </c>
      <c r="AJ47">
        <v>385</v>
      </c>
      <c r="AK47">
        <v>405</v>
      </c>
      <c r="AL47">
        <v>345</v>
      </c>
      <c r="AM47">
        <v>355</v>
      </c>
      <c r="AN47">
        <v>300</v>
      </c>
      <c r="AO47">
        <v>330</v>
      </c>
      <c r="AP47">
        <v>290</v>
      </c>
      <c r="AQ47">
        <v>315</v>
      </c>
      <c r="AR47">
        <v>300</v>
      </c>
      <c r="AS47">
        <v>235</v>
      </c>
      <c r="AT47">
        <v>225</v>
      </c>
      <c r="AU47">
        <v>210</v>
      </c>
      <c r="AV47">
        <v>190</v>
      </c>
      <c r="AW47">
        <v>190</v>
      </c>
      <c r="AX47">
        <v>180</v>
      </c>
    </row>
    <row r="48" spans="1:50" x14ac:dyDescent="0.2">
      <c r="A48" t="s">
        <v>2033</v>
      </c>
      <c r="B48" t="s">
        <v>122</v>
      </c>
      <c r="C48">
        <v>175</v>
      </c>
      <c r="D48">
        <v>200</v>
      </c>
      <c r="E48">
        <v>160</v>
      </c>
      <c r="F48">
        <v>70</v>
      </c>
      <c r="G48">
        <v>55</v>
      </c>
      <c r="H48">
        <v>50</v>
      </c>
      <c r="I48">
        <v>65</v>
      </c>
      <c r="J48">
        <v>65</v>
      </c>
      <c r="K48">
        <v>60</v>
      </c>
      <c r="L48">
        <v>80</v>
      </c>
      <c r="M48">
        <v>75</v>
      </c>
      <c r="N48">
        <v>90</v>
      </c>
      <c r="O48">
        <v>90</v>
      </c>
      <c r="P48">
        <v>85</v>
      </c>
      <c r="Q48">
        <v>160</v>
      </c>
      <c r="R48">
        <v>125</v>
      </c>
      <c r="S48">
        <v>195</v>
      </c>
      <c r="T48">
        <v>145</v>
      </c>
      <c r="U48">
        <v>140</v>
      </c>
      <c r="V48">
        <v>185</v>
      </c>
      <c r="W48">
        <v>190</v>
      </c>
      <c r="X48">
        <v>160</v>
      </c>
      <c r="Y48">
        <v>170</v>
      </c>
      <c r="Z48">
        <v>155</v>
      </c>
      <c r="AA48">
        <v>200</v>
      </c>
      <c r="AB48">
        <v>205</v>
      </c>
      <c r="AC48">
        <v>215</v>
      </c>
      <c r="AD48">
        <v>170</v>
      </c>
      <c r="AE48">
        <v>275</v>
      </c>
      <c r="AF48">
        <v>230</v>
      </c>
      <c r="AG48">
        <v>250</v>
      </c>
      <c r="AH48">
        <v>185</v>
      </c>
      <c r="AI48">
        <v>235</v>
      </c>
      <c r="AJ48">
        <v>195</v>
      </c>
      <c r="AK48">
        <v>155</v>
      </c>
      <c r="AL48">
        <v>150</v>
      </c>
      <c r="AM48">
        <v>200</v>
      </c>
      <c r="AN48">
        <v>190</v>
      </c>
      <c r="AO48">
        <v>240</v>
      </c>
      <c r="AP48">
        <v>185</v>
      </c>
      <c r="AQ48">
        <v>180</v>
      </c>
      <c r="AR48">
        <v>185</v>
      </c>
      <c r="AS48">
        <v>130</v>
      </c>
      <c r="AT48">
        <v>125</v>
      </c>
      <c r="AU48">
        <v>130</v>
      </c>
      <c r="AV48">
        <v>110</v>
      </c>
      <c r="AW48">
        <v>90</v>
      </c>
      <c r="AX48">
        <v>105</v>
      </c>
    </row>
    <row r="49" spans="1:50" x14ac:dyDescent="0.2">
      <c r="A49" t="s">
        <v>2033</v>
      </c>
      <c r="B49" t="s">
        <v>123</v>
      </c>
      <c r="C49">
        <v>85</v>
      </c>
      <c r="D49">
        <v>85</v>
      </c>
      <c r="E49">
        <v>85</v>
      </c>
      <c r="F49">
        <v>45</v>
      </c>
      <c r="G49">
        <v>40</v>
      </c>
      <c r="H49">
        <v>45</v>
      </c>
      <c r="I49">
        <v>50</v>
      </c>
      <c r="J49">
        <v>45</v>
      </c>
      <c r="K49">
        <v>60</v>
      </c>
      <c r="L49">
        <v>60</v>
      </c>
      <c r="M49">
        <v>50</v>
      </c>
      <c r="N49">
        <v>65</v>
      </c>
      <c r="O49">
        <v>60</v>
      </c>
      <c r="P49">
        <v>70</v>
      </c>
      <c r="Q49">
        <v>130</v>
      </c>
      <c r="R49">
        <v>100</v>
      </c>
      <c r="S49">
        <v>110</v>
      </c>
      <c r="T49">
        <v>130</v>
      </c>
      <c r="U49">
        <v>145</v>
      </c>
      <c r="V49">
        <v>125</v>
      </c>
      <c r="W49">
        <v>155</v>
      </c>
      <c r="X49">
        <v>140</v>
      </c>
      <c r="Y49">
        <v>130</v>
      </c>
      <c r="Z49">
        <v>135</v>
      </c>
      <c r="AA49">
        <v>175</v>
      </c>
      <c r="AB49">
        <v>130</v>
      </c>
      <c r="AC49">
        <v>155</v>
      </c>
      <c r="AD49">
        <v>130</v>
      </c>
      <c r="AE49">
        <v>160</v>
      </c>
      <c r="AF49">
        <v>155</v>
      </c>
      <c r="AG49">
        <v>175</v>
      </c>
      <c r="AH49">
        <v>160</v>
      </c>
      <c r="AI49">
        <v>160</v>
      </c>
      <c r="AJ49">
        <v>180</v>
      </c>
      <c r="AK49">
        <v>145</v>
      </c>
      <c r="AL49">
        <v>115</v>
      </c>
      <c r="AM49">
        <v>140</v>
      </c>
      <c r="AN49">
        <v>150</v>
      </c>
      <c r="AO49">
        <v>185</v>
      </c>
      <c r="AP49">
        <v>105</v>
      </c>
      <c r="AQ49">
        <v>145</v>
      </c>
      <c r="AR49">
        <v>180</v>
      </c>
      <c r="AS49">
        <v>105</v>
      </c>
      <c r="AT49">
        <v>125</v>
      </c>
      <c r="AU49">
        <v>70</v>
      </c>
      <c r="AV49">
        <v>90</v>
      </c>
      <c r="AW49">
        <v>80</v>
      </c>
      <c r="AX49">
        <v>70</v>
      </c>
    </row>
    <row r="50" spans="1:50" x14ac:dyDescent="0.2">
      <c r="A50" t="s">
        <v>2033</v>
      </c>
      <c r="B50" t="s">
        <v>124</v>
      </c>
      <c r="C50">
        <v>60</v>
      </c>
      <c r="D50">
        <v>95</v>
      </c>
      <c r="E50">
        <v>55</v>
      </c>
      <c r="F50">
        <v>25</v>
      </c>
      <c r="G50">
        <v>20</v>
      </c>
      <c r="H50">
        <v>35</v>
      </c>
      <c r="I50">
        <v>45</v>
      </c>
      <c r="J50">
        <v>45</v>
      </c>
      <c r="K50">
        <v>35</v>
      </c>
      <c r="L50">
        <v>90</v>
      </c>
      <c r="M50">
        <v>70</v>
      </c>
      <c r="N50">
        <v>75</v>
      </c>
      <c r="O50">
        <v>50</v>
      </c>
      <c r="P50">
        <v>55</v>
      </c>
      <c r="Q50">
        <v>75</v>
      </c>
      <c r="R50">
        <v>75</v>
      </c>
      <c r="S50">
        <v>85</v>
      </c>
      <c r="T50">
        <v>85</v>
      </c>
      <c r="U50">
        <v>90</v>
      </c>
      <c r="V50">
        <v>95</v>
      </c>
      <c r="W50">
        <v>110</v>
      </c>
      <c r="X50">
        <v>115</v>
      </c>
      <c r="Y50">
        <v>115</v>
      </c>
      <c r="Z50">
        <v>85</v>
      </c>
      <c r="AA50">
        <v>140</v>
      </c>
      <c r="AB50">
        <v>125</v>
      </c>
      <c r="AC50">
        <v>115</v>
      </c>
      <c r="AD50">
        <v>95</v>
      </c>
      <c r="AE50">
        <v>115</v>
      </c>
      <c r="AF50">
        <v>85</v>
      </c>
      <c r="AG50">
        <v>105</v>
      </c>
      <c r="AH50">
        <v>105</v>
      </c>
      <c r="AI50">
        <v>100</v>
      </c>
      <c r="AJ50">
        <v>90</v>
      </c>
      <c r="AK50">
        <v>90</v>
      </c>
      <c r="AL50">
        <v>80</v>
      </c>
      <c r="AM50">
        <v>125</v>
      </c>
      <c r="AN50">
        <v>80</v>
      </c>
      <c r="AO50">
        <v>85</v>
      </c>
      <c r="AP50">
        <v>85</v>
      </c>
      <c r="AQ50">
        <v>100</v>
      </c>
      <c r="AR50">
        <v>90</v>
      </c>
      <c r="AS50">
        <v>70</v>
      </c>
      <c r="AT50">
        <v>55</v>
      </c>
      <c r="AU50">
        <v>60</v>
      </c>
      <c r="AV50">
        <v>55</v>
      </c>
      <c r="AW50">
        <v>75</v>
      </c>
      <c r="AX50">
        <v>40</v>
      </c>
    </row>
    <row r="51" spans="1:50" x14ac:dyDescent="0.2">
      <c r="A51" t="s">
        <v>2033</v>
      </c>
      <c r="B51" t="s">
        <v>125</v>
      </c>
      <c r="C51">
        <v>230</v>
      </c>
      <c r="D51">
        <v>290</v>
      </c>
      <c r="E51">
        <v>220</v>
      </c>
      <c r="F51">
        <v>160</v>
      </c>
      <c r="G51">
        <v>115</v>
      </c>
      <c r="H51">
        <v>175</v>
      </c>
      <c r="I51">
        <v>215</v>
      </c>
      <c r="J51">
        <v>245</v>
      </c>
      <c r="K51">
        <v>285</v>
      </c>
      <c r="L51">
        <v>330</v>
      </c>
      <c r="M51">
        <v>265</v>
      </c>
      <c r="N51">
        <v>235</v>
      </c>
      <c r="O51">
        <v>285</v>
      </c>
      <c r="P51">
        <v>270</v>
      </c>
      <c r="Q51">
        <v>430</v>
      </c>
      <c r="R51">
        <v>385</v>
      </c>
      <c r="S51">
        <v>450</v>
      </c>
      <c r="T51">
        <v>455</v>
      </c>
      <c r="U51">
        <v>450</v>
      </c>
      <c r="V51">
        <v>465</v>
      </c>
      <c r="W51">
        <v>490</v>
      </c>
      <c r="X51">
        <v>500</v>
      </c>
      <c r="Y51">
        <v>545</v>
      </c>
      <c r="Z51">
        <v>535</v>
      </c>
      <c r="AA51">
        <v>705</v>
      </c>
      <c r="AB51">
        <v>655</v>
      </c>
      <c r="AC51">
        <v>735</v>
      </c>
      <c r="AD51">
        <v>560</v>
      </c>
      <c r="AE51">
        <v>720</v>
      </c>
      <c r="AF51">
        <v>595</v>
      </c>
      <c r="AG51">
        <v>605</v>
      </c>
      <c r="AH51">
        <v>625</v>
      </c>
      <c r="AI51">
        <v>825</v>
      </c>
      <c r="AJ51">
        <v>850</v>
      </c>
      <c r="AK51">
        <v>740</v>
      </c>
      <c r="AL51">
        <v>610</v>
      </c>
      <c r="AM51">
        <v>535</v>
      </c>
      <c r="AN51">
        <v>520</v>
      </c>
      <c r="AO51">
        <v>505</v>
      </c>
      <c r="AP51">
        <v>395</v>
      </c>
      <c r="AQ51">
        <v>410</v>
      </c>
      <c r="AR51">
        <v>385</v>
      </c>
      <c r="AS51">
        <v>340</v>
      </c>
      <c r="AT51">
        <v>330</v>
      </c>
      <c r="AU51">
        <v>270</v>
      </c>
      <c r="AV51">
        <v>275</v>
      </c>
      <c r="AW51">
        <v>275</v>
      </c>
      <c r="AX51">
        <v>195</v>
      </c>
    </row>
    <row r="52" spans="1:50" x14ac:dyDescent="0.2">
      <c r="A52" t="s">
        <v>2033</v>
      </c>
      <c r="B52" t="s">
        <v>126</v>
      </c>
      <c r="C52">
        <v>135</v>
      </c>
      <c r="D52">
        <v>135</v>
      </c>
      <c r="E52">
        <v>155</v>
      </c>
      <c r="F52">
        <v>60</v>
      </c>
      <c r="G52">
        <v>30</v>
      </c>
      <c r="H52">
        <v>55</v>
      </c>
      <c r="I52">
        <v>65</v>
      </c>
      <c r="J52">
        <v>90</v>
      </c>
      <c r="K52">
        <v>110</v>
      </c>
      <c r="L52">
        <v>120</v>
      </c>
      <c r="M52">
        <v>105</v>
      </c>
      <c r="N52">
        <v>75</v>
      </c>
      <c r="O52">
        <v>110</v>
      </c>
      <c r="P52">
        <v>90</v>
      </c>
      <c r="Q52">
        <v>180</v>
      </c>
      <c r="R52">
        <v>135</v>
      </c>
      <c r="S52">
        <v>180</v>
      </c>
      <c r="T52">
        <v>215</v>
      </c>
      <c r="U52">
        <v>230</v>
      </c>
      <c r="V52">
        <v>180</v>
      </c>
      <c r="W52">
        <v>235</v>
      </c>
      <c r="X52">
        <v>195</v>
      </c>
      <c r="Y52">
        <v>215</v>
      </c>
      <c r="Z52">
        <v>190</v>
      </c>
      <c r="AA52">
        <v>270</v>
      </c>
      <c r="AB52">
        <v>200</v>
      </c>
      <c r="AC52">
        <v>240</v>
      </c>
      <c r="AD52">
        <v>205</v>
      </c>
      <c r="AE52">
        <v>260</v>
      </c>
      <c r="AF52">
        <v>245</v>
      </c>
      <c r="AG52">
        <v>225</v>
      </c>
      <c r="AH52">
        <v>230</v>
      </c>
      <c r="AI52">
        <v>220</v>
      </c>
      <c r="AJ52">
        <v>220</v>
      </c>
      <c r="AK52">
        <v>240</v>
      </c>
      <c r="AL52">
        <v>185</v>
      </c>
      <c r="AM52">
        <v>215</v>
      </c>
      <c r="AN52">
        <v>180</v>
      </c>
      <c r="AO52">
        <v>185</v>
      </c>
      <c r="AP52">
        <v>185</v>
      </c>
      <c r="AQ52">
        <v>190</v>
      </c>
      <c r="AR52">
        <v>210</v>
      </c>
      <c r="AS52">
        <v>150</v>
      </c>
      <c r="AT52">
        <v>125</v>
      </c>
      <c r="AU52">
        <v>115</v>
      </c>
      <c r="AV52">
        <v>105</v>
      </c>
      <c r="AW52">
        <v>115</v>
      </c>
      <c r="AX52">
        <v>110</v>
      </c>
    </row>
    <row r="53" spans="1:50" x14ac:dyDescent="0.2">
      <c r="A53" t="s">
        <v>2033</v>
      </c>
      <c r="B53" t="s">
        <v>127</v>
      </c>
      <c r="C53">
        <v>220</v>
      </c>
      <c r="D53">
        <v>245</v>
      </c>
      <c r="E53">
        <v>170</v>
      </c>
      <c r="F53">
        <v>75</v>
      </c>
      <c r="G53">
        <v>65</v>
      </c>
      <c r="H53">
        <v>80</v>
      </c>
      <c r="I53">
        <v>120</v>
      </c>
      <c r="J53">
        <v>125</v>
      </c>
      <c r="K53">
        <v>130</v>
      </c>
      <c r="L53">
        <v>145</v>
      </c>
      <c r="M53">
        <v>120</v>
      </c>
      <c r="N53">
        <v>125</v>
      </c>
      <c r="O53">
        <v>175</v>
      </c>
      <c r="P53">
        <v>150</v>
      </c>
      <c r="Q53">
        <v>445</v>
      </c>
      <c r="R53">
        <v>220</v>
      </c>
      <c r="S53">
        <v>220</v>
      </c>
      <c r="T53">
        <v>230</v>
      </c>
      <c r="U53">
        <v>245</v>
      </c>
      <c r="V53">
        <v>255</v>
      </c>
      <c r="W53">
        <v>315</v>
      </c>
      <c r="X53">
        <v>290</v>
      </c>
      <c r="Y53">
        <v>290</v>
      </c>
      <c r="Z53">
        <v>250</v>
      </c>
      <c r="AA53">
        <v>385</v>
      </c>
      <c r="AB53">
        <v>290</v>
      </c>
      <c r="AC53">
        <v>290</v>
      </c>
      <c r="AD53">
        <v>245</v>
      </c>
      <c r="AE53">
        <v>360</v>
      </c>
      <c r="AF53">
        <v>350</v>
      </c>
      <c r="AG53">
        <v>330</v>
      </c>
      <c r="AH53">
        <v>305</v>
      </c>
      <c r="AI53">
        <v>265</v>
      </c>
      <c r="AJ53">
        <v>305</v>
      </c>
      <c r="AK53">
        <v>260</v>
      </c>
      <c r="AL53">
        <v>225</v>
      </c>
      <c r="AM53">
        <v>270</v>
      </c>
      <c r="AN53">
        <v>245</v>
      </c>
      <c r="AO53">
        <v>255</v>
      </c>
      <c r="AP53">
        <v>240</v>
      </c>
      <c r="AQ53">
        <v>250</v>
      </c>
      <c r="AR53">
        <v>290</v>
      </c>
      <c r="AS53">
        <v>170</v>
      </c>
      <c r="AT53">
        <v>180</v>
      </c>
      <c r="AU53">
        <v>160</v>
      </c>
      <c r="AV53">
        <v>150</v>
      </c>
      <c r="AW53">
        <v>155</v>
      </c>
      <c r="AX53">
        <v>140</v>
      </c>
    </row>
    <row r="54" spans="1:50" x14ac:dyDescent="0.2">
      <c r="A54" t="s">
        <v>2034</v>
      </c>
      <c r="B54" t="s">
        <v>115</v>
      </c>
      <c r="C54">
        <v>185</v>
      </c>
      <c r="D54">
        <v>230</v>
      </c>
      <c r="E54">
        <v>175</v>
      </c>
      <c r="F54">
        <v>95</v>
      </c>
      <c r="G54">
        <v>60</v>
      </c>
      <c r="H54">
        <v>70</v>
      </c>
      <c r="I54">
        <v>120</v>
      </c>
      <c r="J54">
        <v>110</v>
      </c>
      <c r="K54">
        <v>110</v>
      </c>
      <c r="L54">
        <v>120</v>
      </c>
      <c r="M54">
        <v>130</v>
      </c>
      <c r="N54">
        <v>115</v>
      </c>
      <c r="O54">
        <v>110</v>
      </c>
      <c r="P54">
        <v>115</v>
      </c>
      <c r="Q54">
        <v>195</v>
      </c>
      <c r="R54">
        <v>155</v>
      </c>
      <c r="S54">
        <v>190</v>
      </c>
      <c r="T54">
        <v>175</v>
      </c>
      <c r="U54">
        <v>175</v>
      </c>
      <c r="V54">
        <v>190</v>
      </c>
      <c r="W54">
        <v>155</v>
      </c>
      <c r="X54">
        <v>135</v>
      </c>
      <c r="Y54">
        <v>145</v>
      </c>
      <c r="Z54">
        <v>145</v>
      </c>
      <c r="AA54">
        <v>230</v>
      </c>
      <c r="AB54">
        <v>195</v>
      </c>
      <c r="AC54">
        <v>220</v>
      </c>
      <c r="AD54">
        <v>190</v>
      </c>
      <c r="AE54">
        <v>225</v>
      </c>
      <c r="AF54">
        <v>210</v>
      </c>
      <c r="AG54">
        <v>205</v>
      </c>
      <c r="AH54">
        <v>175</v>
      </c>
      <c r="AI54">
        <v>165</v>
      </c>
      <c r="AJ54">
        <v>175</v>
      </c>
      <c r="AK54">
        <v>175</v>
      </c>
      <c r="AL54">
        <v>145</v>
      </c>
      <c r="AM54">
        <v>195</v>
      </c>
      <c r="AN54">
        <v>140</v>
      </c>
      <c r="AO54">
        <v>215</v>
      </c>
      <c r="AP54">
        <v>140</v>
      </c>
      <c r="AQ54">
        <v>195</v>
      </c>
      <c r="AR54">
        <v>215</v>
      </c>
      <c r="AS54">
        <v>130</v>
      </c>
      <c r="AT54">
        <v>155</v>
      </c>
      <c r="AU54">
        <v>115</v>
      </c>
      <c r="AV54">
        <v>115</v>
      </c>
      <c r="AW54">
        <v>120</v>
      </c>
      <c r="AX54">
        <v>120</v>
      </c>
    </row>
    <row r="55" spans="1:50" x14ac:dyDescent="0.2">
      <c r="A55" t="s">
        <v>2034</v>
      </c>
      <c r="B55" t="s">
        <v>116</v>
      </c>
      <c r="C55">
        <v>175</v>
      </c>
      <c r="D55">
        <v>175</v>
      </c>
      <c r="E55">
        <v>220</v>
      </c>
      <c r="F55">
        <v>55</v>
      </c>
      <c r="G55">
        <v>65</v>
      </c>
      <c r="H55">
        <v>75</v>
      </c>
      <c r="I55">
        <v>85</v>
      </c>
      <c r="J55">
        <v>110</v>
      </c>
      <c r="K55">
        <v>130</v>
      </c>
      <c r="L55">
        <v>145</v>
      </c>
      <c r="M55">
        <v>135</v>
      </c>
      <c r="N55">
        <v>115</v>
      </c>
      <c r="O55">
        <v>110</v>
      </c>
      <c r="P55">
        <v>130</v>
      </c>
      <c r="Q55">
        <v>170</v>
      </c>
      <c r="R55">
        <v>165</v>
      </c>
      <c r="S55">
        <v>205</v>
      </c>
      <c r="T55">
        <v>195</v>
      </c>
      <c r="U55">
        <v>205</v>
      </c>
      <c r="V55">
        <v>200</v>
      </c>
      <c r="W55">
        <v>220</v>
      </c>
      <c r="X55">
        <v>215</v>
      </c>
      <c r="Y55">
        <v>195</v>
      </c>
      <c r="Z55">
        <v>215</v>
      </c>
      <c r="AA55">
        <v>330</v>
      </c>
      <c r="AB55">
        <v>255</v>
      </c>
      <c r="AC55">
        <v>290</v>
      </c>
      <c r="AD55">
        <v>200</v>
      </c>
      <c r="AE55">
        <v>215</v>
      </c>
      <c r="AF55">
        <v>240</v>
      </c>
      <c r="AG55">
        <v>240</v>
      </c>
      <c r="AH55">
        <v>240</v>
      </c>
      <c r="AI55">
        <v>220</v>
      </c>
      <c r="AJ55">
        <v>225</v>
      </c>
      <c r="AK55">
        <v>205</v>
      </c>
      <c r="AL55">
        <v>190</v>
      </c>
      <c r="AM55">
        <v>180</v>
      </c>
      <c r="AN55">
        <v>170</v>
      </c>
      <c r="AO55">
        <v>215</v>
      </c>
      <c r="AP55">
        <v>170</v>
      </c>
      <c r="AQ55">
        <v>240</v>
      </c>
      <c r="AR55">
        <v>240</v>
      </c>
      <c r="AS55">
        <v>135</v>
      </c>
      <c r="AT55">
        <v>105</v>
      </c>
      <c r="AU55">
        <v>125</v>
      </c>
      <c r="AV55">
        <v>130</v>
      </c>
      <c r="AW55">
        <v>110</v>
      </c>
      <c r="AX55">
        <v>115</v>
      </c>
    </row>
    <row r="56" spans="1:50" x14ac:dyDescent="0.2">
      <c r="A56" t="s">
        <v>2034</v>
      </c>
      <c r="B56" t="s">
        <v>117</v>
      </c>
      <c r="C56">
        <v>255</v>
      </c>
      <c r="D56">
        <v>285</v>
      </c>
      <c r="E56">
        <v>255</v>
      </c>
      <c r="F56">
        <v>120</v>
      </c>
      <c r="G56">
        <v>65</v>
      </c>
      <c r="H56">
        <v>80</v>
      </c>
      <c r="I56">
        <v>130</v>
      </c>
      <c r="J56">
        <v>140</v>
      </c>
      <c r="K56">
        <v>190</v>
      </c>
      <c r="L56">
        <v>165</v>
      </c>
      <c r="M56">
        <v>170</v>
      </c>
      <c r="N56">
        <v>145</v>
      </c>
      <c r="O56">
        <v>175</v>
      </c>
      <c r="P56">
        <v>150</v>
      </c>
      <c r="Q56">
        <v>240</v>
      </c>
      <c r="R56">
        <v>215</v>
      </c>
      <c r="S56">
        <v>265</v>
      </c>
      <c r="T56">
        <v>240</v>
      </c>
      <c r="U56">
        <v>295</v>
      </c>
      <c r="V56">
        <v>250</v>
      </c>
      <c r="W56">
        <v>245</v>
      </c>
      <c r="X56">
        <v>275</v>
      </c>
      <c r="Y56">
        <v>265</v>
      </c>
      <c r="Z56">
        <v>245</v>
      </c>
      <c r="AA56">
        <v>290</v>
      </c>
      <c r="AB56">
        <v>260</v>
      </c>
      <c r="AC56">
        <v>305</v>
      </c>
      <c r="AD56">
        <v>240</v>
      </c>
      <c r="AE56">
        <v>310</v>
      </c>
      <c r="AF56">
        <v>295</v>
      </c>
      <c r="AG56">
        <v>290</v>
      </c>
      <c r="AH56">
        <v>305</v>
      </c>
      <c r="AI56">
        <v>240</v>
      </c>
      <c r="AJ56">
        <v>245</v>
      </c>
      <c r="AK56">
        <v>240</v>
      </c>
      <c r="AL56">
        <v>220</v>
      </c>
      <c r="AM56">
        <v>300</v>
      </c>
      <c r="AN56">
        <v>265</v>
      </c>
      <c r="AO56">
        <v>235</v>
      </c>
      <c r="AP56">
        <v>205</v>
      </c>
      <c r="AQ56">
        <v>240</v>
      </c>
      <c r="AR56">
        <v>215</v>
      </c>
      <c r="AS56">
        <v>160</v>
      </c>
      <c r="AT56">
        <v>175</v>
      </c>
      <c r="AU56">
        <v>155</v>
      </c>
      <c r="AV56">
        <v>155</v>
      </c>
      <c r="AW56">
        <v>160</v>
      </c>
      <c r="AX56">
        <v>130</v>
      </c>
    </row>
    <row r="57" spans="1:50" x14ac:dyDescent="0.2">
      <c r="A57" t="s">
        <v>2034</v>
      </c>
      <c r="B57" t="s">
        <v>118</v>
      </c>
      <c r="C57">
        <v>95</v>
      </c>
      <c r="D57">
        <v>70</v>
      </c>
      <c r="E57">
        <v>75</v>
      </c>
      <c r="F57">
        <v>40</v>
      </c>
      <c r="G57">
        <v>35</v>
      </c>
      <c r="H57">
        <v>40</v>
      </c>
      <c r="I57">
        <v>50</v>
      </c>
      <c r="J57">
        <v>50</v>
      </c>
      <c r="K57">
        <v>60</v>
      </c>
      <c r="L57">
        <v>70</v>
      </c>
      <c r="M57">
        <v>45</v>
      </c>
      <c r="N57">
        <v>50</v>
      </c>
      <c r="O57">
        <v>70</v>
      </c>
      <c r="P57">
        <v>65</v>
      </c>
      <c r="Q57">
        <v>105</v>
      </c>
      <c r="R57">
        <v>85</v>
      </c>
      <c r="S57">
        <v>90</v>
      </c>
      <c r="T57">
        <v>80</v>
      </c>
      <c r="U57">
        <v>95</v>
      </c>
      <c r="V57">
        <v>75</v>
      </c>
      <c r="W57">
        <v>125</v>
      </c>
      <c r="X57">
        <v>105</v>
      </c>
      <c r="Y57">
        <v>90</v>
      </c>
      <c r="Z57">
        <v>95</v>
      </c>
      <c r="AA57">
        <v>120</v>
      </c>
      <c r="AB57">
        <v>100</v>
      </c>
      <c r="AC57">
        <v>105</v>
      </c>
      <c r="AD57">
        <v>75</v>
      </c>
      <c r="AE57">
        <v>105</v>
      </c>
      <c r="AF57">
        <v>110</v>
      </c>
      <c r="AG57">
        <v>105</v>
      </c>
      <c r="AH57">
        <v>110</v>
      </c>
      <c r="AI57">
        <v>80</v>
      </c>
      <c r="AJ57">
        <v>100</v>
      </c>
      <c r="AK57">
        <v>100</v>
      </c>
      <c r="AL57">
        <v>85</v>
      </c>
      <c r="AM57">
        <v>130</v>
      </c>
      <c r="AN57">
        <v>130</v>
      </c>
      <c r="AO57">
        <v>155</v>
      </c>
      <c r="AP57">
        <v>105</v>
      </c>
      <c r="AQ57">
        <v>120</v>
      </c>
      <c r="AR57">
        <v>100</v>
      </c>
      <c r="AS57">
        <v>75</v>
      </c>
      <c r="AT57">
        <v>65</v>
      </c>
      <c r="AU57">
        <v>70</v>
      </c>
      <c r="AV57">
        <v>55</v>
      </c>
      <c r="AW57">
        <v>60</v>
      </c>
      <c r="AX57">
        <v>50</v>
      </c>
    </row>
    <row r="58" spans="1:50" x14ac:dyDescent="0.2">
      <c r="A58" t="s">
        <v>2034</v>
      </c>
      <c r="B58" t="s">
        <v>119</v>
      </c>
      <c r="C58">
        <v>65</v>
      </c>
      <c r="D58">
        <v>75</v>
      </c>
      <c r="E58">
        <v>60</v>
      </c>
      <c r="F58">
        <v>35</v>
      </c>
      <c r="G58">
        <v>40</v>
      </c>
      <c r="H58">
        <v>35</v>
      </c>
      <c r="I58">
        <v>45</v>
      </c>
      <c r="J58">
        <v>50</v>
      </c>
      <c r="K58">
        <v>50</v>
      </c>
      <c r="L58">
        <v>50</v>
      </c>
      <c r="M58">
        <v>35</v>
      </c>
      <c r="N58">
        <v>45</v>
      </c>
      <c r="O58">
        <v>45</v>
      </c>
      <c r="P58">
        <v>45</v>
      </c>
      <c r="Q58">
        <v>95</v>
      </c>
      <c r="R58">
        <v>60</v>
      </c>
      <c r="S58">
        <v>85</v>
      </c>
      <c r="T58">
        <v>85</v>
      </c>
      <c r="U58">
        <v>95</v>
      </c>
      <c r="V58">
        <v>75</v>
      </c>
      <c r="W58">
        <v>75</v>
      </c>
      <c r="X58">
        <v>65</v>
      </c>
      <c r="Y58">
        <v>80</v>
      </c>
      <c r="Z58">
        <v>80</v>
      </c>
      <c r="AA58">
        <v>95</v>
      </c>
      <c r="AB58">
        <v>80</v>
      </c>
      <c r="AC58">
        <v>85</v>
      </c>
      <c r="AD58">
        <v>60</v>
      </c>
      <c r="AE58">
        <v>100</v>
      </c>
      <c r="AF58">
        <v>95</v>
      </c>
      <c r="AG58">
        <v>80</v>
      </c>
      <c r="AH58">
        <v>80</v>
      </c>
      <c r="AI58">
        <v>90</v>
      </c>
      <c r="AJ58">
        <v>90</v>
      </c>
      <c r="AK58">
        <v>80</v>
      </c>
      <c r="AL58">
        <v>80</v>
      </c>
      <c r="AM58">
        <v>90</v>
      </c>
      <c r="AN58">
        <v>105</v>
      </c>
      <c r="AO58">
        <v>130</v>
      </c>
      <c r="AP58">
        <v>55</v>
      </c>
      <c r="AQ58">
        <v>100</v>
      </c>
      <c r="AR58">
        <v>55</v>
      </c>
      <c r="AS58">
        <v>65</v>
      </c>
      <c r="AT58">
        <v>35</v>
      </c>
      <c r="AU58">
        <v>45</v>
      </c>
      <c r="AV58">
        <v>50</v>
      </c>
      <c r="AW58">
        <v>45</v>
      </c>
      <c r="AX58">
        <v>45</v>
      </c>
    </row>
    <row r="59" spans="1:50" x14ac:dyDescent="0.2">
      <c r="A59" t="s">
        <v>2034</v>
      </c>
      <c r="B59" t="s">
        <v>120</v>
      </c>
      <c r="C59">
        <v>65</v>
      </c>
      <c r="D59">
        <v>60</v>
      </c>
      <c r="E59">
        <v>55</v>
      </c>
      <c r="F59">
        <v>45</v>
      </c>
      <c r="G59">
        <v>25</v>
      </c>
      <c r="H59">
        <v>30</v>
      </c>
      <c r="I59">
        <v>35</v>
      </c>
      <c r="J59">
        <v>55</v>
      </c>
      <c r="K59">
        <v>55</v>
      </c>
      <c r="L59">
        <v>75</v>
      </c>
      <c r="M59">
        <v>45</v>
      </c>
      <c r="N59">
        <v>55</v>
      </c>
      <c r="O59">
        <v>55</v>
      </c>
      <c r="P59">
        <v>65</v>
      </c>
      <c r="Q59">
        <v>75</v>
      </c>
      <c r="R59">
        <v>45</v>
      </c>
      <c r="S59">
        <v>90</v>
      </c>
      <c r="T59">
        <v>80</v>
      </c>
      <c r="U59">
        <v>90</v>
      </c>
      <c r="V59">
        <v>75</v>
      </c>
      <c r="W59">
        <v>80</v>
      </c>
      <c r="X59">
        <v>75</v>
      </c>
      <c r="Y59">
        <v>75</v>
      </c>
      <c r="Z59">
        <v>60</v>
      </c>
      <c r="AA59">
        <v>95</v>
      </c>
      <c r="AB59">
        <v>90</v>
      </c>
      <c r="AC59">
        <v>105</v>
      </c>
      <c r="AD59">
        <v>70</v>
      </c>
      <c r="AE59">
        <v>95</v>
      </c>
      <c r="AF59">
        <v>100</v>
      </c>
      <c r="AG59">
        <v>95</v>
      </c>
      <c r="AH59">
        <v>90</v>
      </c>
      <c r="AI59">
        <v>100</v>
      </c>
      <c r="AJ59">
        <v>115</v>
      </c>
      <c r="AK59">
        <v>95</v>
      </c>
      <c r="AL59">
        <v>95</v>
      </c>
      <c r="AM59">
        <v>75</v>
      </c>
      <c r="AN59">
        <v>105</v>
      </c>
      <c r="AO59">
        <v>110</v>
      </c>
      <c r="AP59">
        <v>80</v>
      </c>
      <c r="AQ59">
        <v>110</v>
      </c>
      <c r="AR59">
        <v>100</v>
      </c>
      <c r="AS59">
        <v>60</v>
      </c>
      <c r="AT59">
        <v>40</v>
      </c>
      <c r="AU59">
        <v>65</v>
      </c>
      <c r="AV59">
        <v>55</v>
      </c>
      <c r="AW59">
        <v>70</v>
      </c>
      <c r="AX59">
        <v>30</v>
      </c>
    </row>
    <row r="60" spans="1:50" x14ac:dyDescent="0.2">
      <c r="A60" t="s">
        <v>2034</v>
      </c>
      <c r="B60" t="s">
        <v>121</v>
      </c>
      <c r="C60">
        <v>495</v>
      </c>
      <c r="D60">
        <v>565</v>
      </c>
      <c r="E60">
        <v>515</v>
      </c>
      <c r="F60">
        <v>200</v>
      </c>
      <c r="G60">
        <v>150</v>
      </c>
      <c r="H60">
        <v>150</v>
      </c>
      <c r="I60">
        <v>200</v>
      </c>
      <c r="J60">
        <v>205</v>
      </c>
      <c r="K60">
        <v>225</v>
      </c>
      <c r="L60">
        <v>250</v>
      </c>
      <c r="M60">
        <v>270</v>
      </c>
      <c r="N60">
        <v>205</v>
      </c>
      <c r="O60">
        <v>225</v>
      </c>
      <c r="P60">
        <v>215</v>
      </c>
      <c r="Q60">
        <v>390</v>
      </c>
      <c r="R60">
        <v>370</v>
      </c>
      <c r="S60">
        <v>540</v>
      </c>
      <c r="T60">
        <v>595</v>
      </c>
      <c r="U60">
        <v>650</v>
      </c>
      <c r="V60">
        <v>525</v>
      </c>
      <c r="W60">
        <v>515</v>
      </c>
      <c r="X60">
        <v>500</v>
      </c>
      <c r="Y60">
        <v>450</v>
      </c>
      <c r="Z60">
        <v>380</v>
      </c>
      <c r="AA60">
        <v>455</v>
      </c>
      <c r="AB60">
        <v>390</v>
      </c>
      <c r="AC60">
        <v>455</v>
      </c>
      <c r="AD60">
        <v>350</v>
      </c>
      <c r="AE60">
        <v>520</v>
      </c>
      <c r="AF60">
        <v>460</v>
      </c>
      <c r="AG60">
        <v>475</v>
      </c>
      <c r="AH60">
        <v>490</v>
      </c>
      <c r="AI60">
        <v>440</v>
      </c>
      <c r="AJ60">
        <v>470</v>
      </c>
      <c r="AK60">
        <v>435</v>
      </c>
      <c r="AL60">
        <v>410</v>
      </c>
      <c r="AM60">
        <v>460</v>
      </c>
      <c r="AN60">
        <v>385</v>
      </c>
      <c r="AO60">
        <v>475</v>
      </c>
      <c r="AP60">
        <v>325</v>
      </c>
      <c r="AQ60">
        <v>425</v>
      </c>
      <c r="AR60">
        <v>395</v>
      </c>
      <c r="AS60">
        <v>325</v>
      </c>
      <c r="AT60">
        <v>260</v>
      </c>
      <c r="AU60">
        <v>265</v>
      </c>
      <c r="AV60">
        <v>255</v>
      </c>
      <c r="AW60">
        <v>255</v>
      </c>
      <c r="AX60">
        <v>245</v>
      </c>
    </row>
    <row r="61" spans="1:50" x14ac:dyDescent="0.2">
      <c r="A61" t="s">
        <v>2034</v>
      </c>
      <c r="B61" t="s">
        <v>122</v>
      </c>
      <c r="C61">
        <v>155</v>
      </c>
      <c r="D61">
        <v>205</v>
      </c>
      <c r="E61">
        <v>180</v>
      </c>
      <c r="F61">
        <v>80</v>
      </c>
      <c r="G61">
        <v>40</v>
      </c>
      <c r="H61">
        <v>60</v>
      </c>
      <c r="I61">
        <v>70</v>
      </c>
      <c r="J61">
        <v>75</v>
      </c>
      <c r="K61">
        <v>85</v>
      </c>
      <c r="L61">
        <v>95</v>
      </c>
      <c r="M61">
        <v>80</v>
      </c>
      <c r="N61">
        <v>85</v>
      </c>
      <c r="O61">
        <v>115</v>
      </c>
      <c r="P61">
        <v>120</v>
      </c>
      <c r="Q61">
        <v>170</v>
      </c>
      <c r="R61">
        <v>140</v>
      </c>
      <c r="S61">
        <v>210</v>
      </c>
      <c r="T61">
        <v>175</v>
      </c>
      <c r="U61">
        <v>180</v>
      </c>
      <c r="V61">
        <v>175</v>
      </c>
      <c r="W61">
        <v>145</v>
      </c>
      <c r="X61">
        <v>160</v>
      </c>
      <c r="Y61">
        <v>130</v>
      </c>
      <c r="Z61">
        <v>120</v>
      </c>
      <c r="AA61">
        <v>195</v>
      </c>
      <c r="AB61">
        <v>190</v>
      </c>
      <c r="AC61">
        <v>200</v>
      </c>
      <c r="AD61">
        <v>180</v>
      </c>
      <c r="AE61">
        <v>265</v>
      </c>
      <c r="AF61">
        <v>235</v>
      </c>
      <c r="AG61">
        <v>215</v>
      </c>
      <c r="AH61">
        <v>185</v>
      </c>
      <c r="AI61">
        <v>210</v>
      </c>
      <c r="AJ61">
        <v>200</v>
      </c>
      <c r="AK61">
        <v>195</v>
      </c>
      <c r="AL61">
        <v>175</v>
      </c>
      <c r="AM61">
        <v>200</v>
      </c>
      <c r="AN61">
        <v>180</v>
      </c>
      <c r="AO61">
        <v>205</v>
      </c>
      <c r="AP61">
        <v>140</v>
      </c>
      <c r="AQ61">
        <v>180</v>
      </c>
      <c r="AR61">
        <v>165</v>
      </c>
      <c r="AS61">
        <v>130</v>
      </c>
      <c r="AT61">
        <v>105</v>
      </c>
      <c r="AU61">
        <v>125</v>
      </c>
      <c r="AV61">
        <v>120</v>
      </c>
      <c r="AW61">
        <v>105</v>
      </c>
      <c r="AX61">
        <v>110</v>
      </c>
    </row>
    <row r="62" spans="1:50" x14ac:dyDescent="0.2">
      <c r="A62" t="s">
        <v>2034</v>
      </c>
      <c r="B62" t="s">
        <v>123</v>
      </c>
      <c r="C62">
        <v>100</v>
      </c>
      <c r="D62">
        <v>100</v>
      </c>
      <c r="E62">
        <v>90</v>
      </c>
      <c r="F62">
        <v>60</v>
      </c>
      <c r="G62">
        <v>45</v>
      </c>
      <c r="H62">
        <v>40</v>
      </c>
      <c r="I62">
        <v>55</v>
      </c>
      <c r="J62">
        <v>60</v>
      </c>
      <c r="K62">
        <v>75</v>
      </c>
      <c r="L62">
        <v>65</v>
      </c>
      <c r="M62">
        <v>70</v>
      </c>
      <c r="N62">
        <v>50</v>
      </c>
      <c r="O62">
        <v>85</v>
      </c>
      <c r="P62">
        <v>80</v>
      </c>
      <c r="Q62">
        <v>125</v>
      </c>
      <c r="R62">
        <v>90</v>
      </c>
      <c r="S62">
        <v>110</v>
      </c>
      <c r="T62">
        <v>110</v>
      </c>
      <c r="U62">
        <v>100</v>
      </c>
      <c r="V62">
        <v>100</v>
      </c>
      <c r="W62">
        <v>120</v>
      </c>
      <c r="X62">
        <v>120</v>
      </c>
      <c r="Y62">
        <v>130</v>
      </c>
      <c r="Z62">
        <v>110</v>
      </c>
      <c r="AA62">
        <v>130</v>
      </c>
      <c r="AB62">
        <v>90</v>
      </c>
      <c r="AC62">
        <v>125</v>
      </c>
      <c r="AD62">
        <v>110</v>
      </c>
      <c r="AE62">
        <v>175</v>
      </c>
      <c r="AF62">
        <v>150</v>
      </c>
      <c r="AG62">
        <v>145</v>
      </c>
      <c r="AH62">
        <v>140</v>
      </c>
      <c r="AI62">
        <v>110</v>
      </c>
      <c r="AJ62">
        <v>125</v>
      </c>
      <c r="AK62">
        <v>150</v>
      </c>
      <c r="AL62">
        <v>100</v>
      </c>
      <c r="AM62">
        <v>145</v>
      </c>
      <c r="AN62">
        <v>135</v>
      </c>
      <c r="AO62">
        <v>135</v>
      </c>
      <c r="AP62">
        <v>95</v>
      </c>
      <c r="AQ62">
        <v>100</v>
      </c>
      <c r="AR62">
        <v>170</v>
      </c>
      <c r="AS62">
        <v>140</v>
      </c>
      <c r="AT62">
        <v>90</v>
      </c>
      <c r="AU62">
        <v>90</v>
      </c>
      <c r="AV62">
        <v>90</v>
      </c>
      <c r="AW62">
        <v>90</v>
      </c>
      <c r="AX62">
        <v>75</v>
      </c>
    </row>
    <row r="63" spans="1:50" x14ac:dyDescent="0.2">
      <c r="A63" t="s">
        <v>2034</v>
      </c>
      <c r="B63" t="s">
        <v>124</v>
      </c>
      <c r="C63">
        <v>75</v>
      </c>
      <c r="D63">
        <v>75</v>
      </c>
      <c r="E63">
        <v>65</v>
      </c>
      <c r="F63">
        <v>40</v>
      </c>
      <c r="G63">
        <v>35</v>
      </c>
      <c r="H63">
        <v>50</v>
      </c>
      <c r="I63">
        <v>45</v>
      </c>
      <c r="J63">
        <v>45</v>
      </c>
      <c r="K63">
        <v>45</v>
      </c>
      <c r="L63">
        <v>85</v>
      </c>
      <c r="M63">
        <v>65</v>
      </c>
      <c r="N63">
        <v>80</v>
      </c>
      <c r="O63">
        <v>85</v>
      </c>
      <c r="P63">
        <v>55</v>
      </c>
      <c r="Q63">
        <v>90</v>
      </c>
      <c r="R63">
        <v>60</v>
      </c>
      <c r="S63">
        <v>85</v>
      </c>
      <c r="T63">
        <v>100</v>
      </c>
      <c r="U63">
        <v>80</v>
      </c>
      <c r="V63">
        <v>70</v>
      </c>
      <c r="W63">
        <v>85</v>
      </c>
      <c r="X63">
        <v>90</v>
      </c>
      <c r="Y63">
        <v>100</v>
      </c>
      <c r="Z63">
        <v>65</v>
      </c>
      <c r="AA63">
        <v>110</v>
      </c>
      <c r="AB63">
        <v>75</v>
      </c>
      <c r="AC63">
        <v>80</v>
      </c>
      <c r="AD63">
        <v>55</v>
      </c>
      <c r="AE63">
        <v>85</v>
      </c>
      <c r="AF63">
        <v>80</v>
      </c>
      <c r="AG63">
        <v>65</v>
      </c>
      <c r="AH63">
        <v>95</v>
      </c>
      <c r="AI63">
        <v>90</v>
      </c>
      <c r="AJ63">
        <v>95</v>
      </c>
      <c r="AK63">
        <v>75</v>
      </c>
      <c r="AL63">
        <v>105</v>
      </c>
      <c r="AM63">
        <v>110</v>
      </c>
      <c r="AN63">
        <v>105</v>
      </c>
      <c r="AO63">
        <v>105</v>
      </c>
      <c r="AP63">
        <v>65</v>
      </c>
      <c r="AQ63">
        <v>80</v>
      </c>
      <c r="AR63">
        <v>80</v>
      </c>
      <c r="AS63">
        <v>70</v>
      </c>
      <c r="AT63">
        <v>35</v>
      </c>
      <c r="AU63">
        <v>65</v>
      </c>
      <c r="AV63">
        <v>50</v>
      </c>
      <c r="AW63">
        <v>55</v>
      </c>
      <c r="AX63">
        <v>35</v>
      </c>
    </row>
    <row r="64" spans="1:50" x14ac:dyDescent="0.2">
      <c r="A64" t="s">
        <v>2034</v>
      </c>
      <c r="B64" t="s">
        <v>125</v>
      </c>
      <c r="C64">
        <v>265</v>
      </c>
      <c r="D64">
        <v>275</v>
      </c>
      <c r="E64">
        <v>215</v>
      </c>
      <c r="F64">
        <v>260</v>
      </c>
      <c r="G64">
        <v>195</v>
      </c>
      <c r="H64">
        <v>265</v>
      </c>
      <c r="I64">
        <v>335</v>
      </c>
      <c r="J64">
        <v>330</v>
      </c>
      <c r="K64">
        <v>390</v>
      </c>
      <c r="L64">
        <v>445</v>
      </c>
      <c r="M64">
        <v>430</v>
      </c>
      <c r="N64">
        <v>370</v>
      </c>
      <c r="O64">
        <v>445</v>
      </c>
      <c r="P64">
        <v>450</v>
      </c>
      <c r="Q64">
        <v>535</v>
      </c>
      <c r="R64">
        <v>455</v>
      </c>
      <c r="S64">
        <v>585</v>
      </c>
      <c r="T64">
        <v>560</v>
      </c>
      <c r="U64">
        <v>580</v>
      </c>
      <c r="V64">
        <v>535</v>
      </c>
      <c r="W64">
        <v>490</v>
      </c>
      <c r="X64">
        <v>615</v>
      </c>
      <c r="Y64">
        <v>580</v>
      </c>
      <c r="Z64">
        <v>580</v>
      </c>
      <c r="AA64">
        <v>795</v>
      </c>
      <c r="AB64">
        <v>750</v>
      </c>
      <c r="AC64">
        <v>705</v>
      </c>
      <c r="AD64">
        <v>570</v>
      </c>
      <c r="AE64">
        <v>725</v>
      </c>
      <c r="AF64">
        <v>600</v>
      </c>
      <c r="AG64">
        <v>630</v>
      </c>
      <c r="AH64">
        <v>630</v>
      </c>
      <c r="AI64">
        <v>680</v>
      </c>
      <c r="AJ64">
        <v>660</v>
      </c>
      <c r="AK64">
        <v>645</v>
      </c>
      <c r="AL64">
        <v>535</v>
      </c>
      <c r="AM64">
        <v>725</v>
      </c>
      <c r="AN64">
        <v>560</v>
      </c>
      <c r="AO64">
        <v>535</v>
      </c>
      <c r="AP64">
        <v>505</v>
      </c>
      <c r="AQ64">
        <v>530</v>
      </c>
      <c r="AR64">
        <v>465</v>
      </c>
      <c r="AS64">
        <v>435</v>
      </c>
      <c r="AT64">
        <v>395</v>
      </c>
      <c r="AU64">
        <v>385</v>
      </c>
      <c r="AV64">
        <v>385</v>
      </c>
      <c r="AW64">
        <v>305</v>
      </c>
      <c r="AX64">
        <v>280</v>
      </c>
    </row>
    <row r="65" spans="1:50" x14ac:dyDescent="0.2">
      <c r="A65" t="s">
        <v>2034</v>
      </c>
      <c r="B65" t="s">
        <v>126</v>
      </c>
      <c r="C65">
        <v>210</v>
      </c>
      <c r="D65">
        <v>220</v>
      </c>
      <c r="E65">
        <v>225</v>
      </c>
      <c r="F65">
        <v>120</v>
      </c>
      <c r="G65">
        <v>65</v>
      </c>
      <c r="H65">
        <v>80</v>
      </c>
      <c r="I65">
        <v>115</v>
      </c>
      <c r="J65">
        <v>120</v>
      </c>
      <c r="K65">
        <v>145</v>
      </c>
      <c r="L65">
        <v>170</v>
      </c>
      <c r="M65">
        <v>145</v>
      </c>
      <c r="N65">
        <v>120</v>
      </c>
      <c r="O65">
        <v>140</v>
      </c>
      <c r="P65">
        <v>130</v>
      </c>
      <c r="Q65">
        <v>220</v>
      </c>
      <c r="R65">
        <v>160</v>
      </c>
      <c r="S65">
        <v>205</v>
      </c>
      <c r="T65">
        <v>180</v>
      </c>
      <c r="U65">
        <v>230</v>
      </c>
      <c r="V65">
        <v>175</v>
      </c>
      <c r="W65">
        <v>230</v>
      </c>
      <c r="X65">
        <v>225</v>
      </c>
      <c r="Y65">
        <v>210</v>
      </c>
      <c r="Z65">
        <v>235</v>
      </c>
      <c r="AA65">
        <v>300</v>
      </c>
      <c r="AB65">
        <v>270</v>
      </c>
      <c r="AC65">
        <v>295</v>
      </c>
      <c r="AD65">
        <v>245</v>
      </c>
      <c r="AE65">
        <v>310</v>
      </c>
      <c r="AF65">
        <v>265</v>
      </c>
      <c r="AG65">
        <v>250</v>
      </c>
      <c r="AH65">
        <v>275</v>
      </c>
      <c r="AI65">
        <v>220</v>
      </c>
      <c r="AJ65">
        <v>230</v>
      </c>
      <c r="AK65">
        <v>205</v>
      </c>
      <c r="AL65">
        <v>180</v>
      </c>
      <c r="AM65">
        <v>250</v>
      </c>
      <c r="AN65">
        <v>220</v>
      </c>
      <c r="AO65">
        <v>285</v>
      </c>
      <c r="AP65">
        <v>205</v>
      </c>
      <c r="AQ65">
        <v>225</v>
      </c>
      <c r="AR65">
        <v>200</v>
      </c>
      <c r="AS65">
        <v>155</v>
      </c>
      <c r="AT65">
        <v>135</v>
      </c>
      <c r="AU65">
        <v>135</v>
      </c>
      <c r="AV65">
        <v>155</v>
      </c>
      <c r="AW65">
        <v>125</v>
      </c>
      <c r="AX65">
        <v>105</v>
      </c>
    </row>
    <row r="66" spans="1:50" x14ac:dyDescent="0.2">
      <c r="A66" t="s">
        <v>2034</v>
      </c>
      <c r="B66" t="s">
        <v>127</v>
      </c>
      <c r="C66">
        <v>275</v>
      </c>
      <c r="D66">
        <v>265</v>
      </c>
      <c r="E66">
        <v>265</v>
      </c>
      <c r="F66">
        <v>125</v>
      </c>
      <c r="G66">
        <v>85</v>
      </c>
      <c r="H66">
        <v>105</v>
      </c>
      <c r="I66">
        <v>155</v>
      </c>
      <c r="J66">
        <v>165</v>
      </c>
      <c r="K66">
        <v>150</v>
      </c>
      <c r="L66">
        <v>185</v>
      </c>
      <c r="M66">
        <v>155</v>
      </c>
      <c r="N66">
        <v>170</v>
      </c>
      <c r="O66">
        <v>220</v>
      </c>
      <c r="P66">
        <v>210</v>
      </c>
      <c r="Q66">
        <v>530</v>
      </c>
      <c r="R66">
        <v>260</v>
      </c>
      <c r="S66">
        <v>290</v>
      </c>
      <c r="T66">
        <v>280</v>
      </c>
      <c r="U66">
        <v>275</v>
      </c>
      <c r="V66">
        <v>280</v>
      </c>
      <c r="W66">
        <v>270</v>
      </c>
      <c r="X66">
        <v>265</v>
      </c>
      <c r="Y66">
        <v>265</v>
      </c>
      <c r="Z66">
        <v>260</v>
      </c>
      <c r="AA66">
        <v>315</v>
      </c>
      <c r="AB66">
        <v>295</v>
      </c>
      <c r="AC66">
        <v>315</v>
      </c>
      <c r="AD66">
        <v>275</v>
      </c>
      <c r="AE66">
        <v>340</v>
      </c>
      <c r="AF66">
        <v>335</v>
      </c>
      <c r="AG66">
        <v>315</v>
      </c>
      <c r="AH66">
        <v>310</v>
      </c>
      <c r="AI66">
        <v>290</v>
      </c>
      <c r="AJ66">
        <v>300</v>
      </c>
      <c r="AK66">
        <v>265</v>
      </c>
      <c r="AL66">
        <v>240</v>
      </c>
      <c r="AM66">
        <v>345</v>
      </c>
      <c r="AN66">
        <v>245</v>
      </c>
      <c r="AO66">
        <v>255</v>
      </c>
      <c r="AP66">
        <v>235</v>
      </c>
      <c r="AQ66">
        <v>315</v>
      </c>
      <c r="AR66">
        <v>295</v>
      </c>
      <c r="AS66">
        <v>175</v>
      </c>
      <c r="AT66">
        <v>175</v>
      </c>
      <c r="AU66">
        <v>185</v>
      </c>
      <c r="AV66">
        <v>170</v>
      </c>
      <c r="AW66">
        <v>195</v>
      </c>
      <c r="AX66">
        <v>160</v>
      </c>
    </row>
    <row r="67" spans="1:50" x14ac:dyDescent="0.2">
      <c r="A67" t="s">
        <v>2035</v>
      </c>
      <c r="B67" t="s">
        <v>115</v>
      </c>
      <c r="C67">
        <v>115</v>
      </c>
      <c r="D67">
        <v>135</v>
      </c>
      <c r="E67">
        <v>120</v>
      </c>
      <c r="F67">
        <v>70</v>
      </c>
      <c r="G67">
        <v>35</v>
      </c>
      <c r="H67">
        <v>55</v>
      </c>
      <c r="I67">
        <v>75</v>
      </c>
      <c r="J67">
        <v>75</v>
      </c>
      <c r="K67">
        <v>90</v>
      </c>
      <c r="L67">
        <v>90</v>
      </c>
      <c r="M67">
        <v>80</v>
      </c>
      <c r="N67">
        <v>75</v>
      </c>
      <c r="O67">
        <v>80</v>
      </c>
      <c r="P67">
        <v>90</v>
      </c>
      <c r="Q67">
        <v>120</v>
      </c>
      <c r="R67">
        <v>90</v>
      </c>
      <c r="S67">
        <v>105</v>
      </c>
      <c r="T67">
        <v>125</v>
      </c>
      <c r="U67">
        <v>130</v>
      </c>
      <c r="V67">
        <v>100</v>
      </c>
      <c r="W67">
        <v>100</v>
      </c>
      <c r="X67">
        <v>120</v>
      </c>
      <c r="Y67">
        <v>100</v>
      </c>
      <c r="Z67">
        <v>115</v>
      </c>
      <c r="AA67">
        <v>125</v>
      </c>
      <c r="AB67">
        <v>160</v>
      </c>
      <c r="AC67">
        <v>125</v>
      </c>
      <c r="AD67">
        <v>105</v>
      </c>
      <c r="AE67">
        <v>115</v>
      </c>
      <c r="AF67">
        <v>115</v>
      </c>
      <c r="AG67">
        <v>120</v>
      </c>
      <c r="AH67">
        <v>105</v>
      </c>
      <c r="AI67">
        <v>115</v>
      </c>
      <c r="AJ67">
        <v>130</v>
      </c>
      <c r="AK67">
        <v>125</v>
      </c>
      <c r="AL67">
        <v>95</v>
      </c>
      <c r="AM67">
        <v>105</v>
      </c>
      <c r="AN67">
        <v>115</v>
      </c>
      <c r="AO67">
        <v>110</v>
      </c>
      <c r="AP67">
        <v>80</v>
      </c>
      <c r="AQ67">
        <v>115</v>
      </c>
      <c r="AR67">
        <v>120</v>
      </c>
      <c r="AS67">
        <v>125</v>
      </c>
      <c r="AT67">
        <v>110</v>
      </c>
      <c r="AU67">
        <v>90</v>
      </c>
      <c r="AV67">
        <v>85</v>
      </c>
      <c r="AW67">
        <v>80</v>
      </c>
      <c r="AX67">
        <v>90</v>
      </c>
    </row>
    <row r="68" spans="1:50" x14ac:dyDescent="0.2">
      <c r="A68" t="s">
        <v>2035</v>
      </c>
      <c r="B68" t="s">
        <v>116</v>
      </c>
      <c r="C68">
        <v>160</v>
      </c>
      <c r="D68">
        <v>145</v>
      </c>
      <c r="E68">
        <v>195</v>
      </c>
      <c r="F68">
        <v>85</v>
      </c>
      <c r="G68">
        <v>65</v>
      </c>
      <c r="H68">
        <v>105</v>
      </c>
      <c r="I68">
        <v>110</v>
      </c>
      <c r="J68">
        <v>95</v>
      </c>
      <c r="K68">
        <v>110</v>
      </c>
      <c r="L68">
        <v>125</v>
      </c>
      <c r="M68">
        <v>125</v>
      </c>
      <c r="N68">
        <v>90</v>
      </c>
      <c r="O68">
        <v>115</v>
      </c>
      <c r="P68">
        <v>115</v>
      </c>
      <c r="Q68">
        <v>150</v>
      </c>
      <c r="R68">
        <v>120</v>
      </c>
      <c r="S68">
        <v>140</v>
      </c>
      <c r="T68">
        <v>140</v>
      </c>
      <c r="U68">
        <v>140</v>
      </c>
      <c r="V68">
        <v>130</v>
      </c>
      <c r="W68">
        <v>125</v>
      </c>
      <c r="X68">
        <v>120</v>
      </c>
      <c r="Y68">
        <v>125</v>
      </c>
      <c r="Z68">
        <v>145</v>
      </c>
      <c r="AA68">
        <v>175</v>
      </c>
      <c r="AB68">
        <v>160</v>
      </c>
      <c r="AC68">
        <v>155</v>
      </c>
      <c r="AD68">
        <v>125</v>
      </c>
      <c r="AE68">
        <v>160</v>
      </c>
      <c r="AF68">
        <v>170</v>
      </c>
      <c r="AG68">
        <v>155</v>
      </c>
      <c r="AH68">
        <v>155</v>
      </c>
      <c r="AI68">
        <v>155</v>
      </c>
      <c r="AJ68">
        <v>165</v>
      </c>
      <c r="AK68">
        <v>155</v>
      </c>
      <c r="AL68">
        <v>135</v>
      </c>
      <c r="AM68">
        <v>155</v>
      </c>
      <c r="AN68">
        <v>120</v>
      </c>
      <c r="AO68">
        <v>135</v>
      </c>
      <c r="AP68">
        <v>115</v>
      </c>
      <c r="AQ68">
        <v>165</v>
      </c>
      <c r="AR68">
        <v>150</v>
      </c>
      <c r="AS68">
        <v>105</v>
      </c>
      <c r="AT68">
        <v>90</v>
      </c>
      <c r="AU68">
        <v>100</v>
      </c>
      <c r="AV68">
        <v>105</v>
      </c>
      <c r="AW68">
        <v>90</v>
      </c>
      <c r="AX68">
        <v>105</v>
      </c>
    </row>
    <row r="69" spans="1:50" x14ac:dyDescent="0.2">
      <c r="A69" t="s">
        <v>2035</v>
      </c>
      <c r="B69" t="s">
        <v>117</v>
      </c>
      <c r="C69">
        <v>115</v>
      </c>
      <c r="D69">
        <v>130</v>
      </c>
      <c r="E69">
        <v>115</v>
      </c>
      <c r="F69">
        <v>75</v>
      </c>
      <c r="G69">
        <v>40</v>
      </c>
      <c r="H69">
        <v>60</v>
      </c>
      <c r="I69">
        <v>55</v>
      </c>
      <c r="J69">
        <v>70</v>
      </c>
      <c r="K69">
        <v>75</v>
      </c>
      <c r="L69">
        <v>105</v>
      </c>
      <c r="M69">
        <v>105</v>
      </c>
      <c r="N69">
        <v>120</v>
      </c>
      <c r="O69">
        <v>120</v>
      </c>
      <c r="P69">
        <v>110</v>
      </c>
      <c r="Q69">
        <v>135</v>
      </c>
      <c r="R69">
        <v>120</v>
      </c>
      <c r="S69">
        <v>150</v>
      </c>
      <c r="T69">
        <v>130</v>
      </c>
      <c r="U69">
        <v>135</v>
      </c>
      <c r="V69">
        <v>145</v>
      </c>
      <c r="W69">
        <v>130</v>
      </c>
      <c r="X69">
        <v>145</v>
      </c>
      <c r="Y69">
        <v>160</v>
      </c>
      <c r="Z69">
        <v>135</v>
      </c>
      <c r="AA69">
        <v>175</v>
      </c>
      <c r="AB69">
        <v>125</v>
      </c>
      <c r="AC69">
        <v>130</v>
      </c>
      <c r="AD69">
        <v>120</v>
      </c>
      <c r="AE69">
        <v>140</v>
      </c>
      <c r="AF69">
        <v>125</v>
      </c>
      <c r="AG69">
        <v>120</v>
      </c>
      <c r="AH69">
        <v>150</v>
      </c>
      <c r="AI69">
        <v>115</v>
      </c>
      <c r="AJ69">
        <v>140</v>
      </c>
      <c r="AK69">
        <v>140</v>
      </c>
      <c r="AL69">
        <v>95</v>
      </c>
      <c r="AM69">
        <v>155</v>
      </c>
      <c r="AN69">
        <v>130</v>
      </c>
      <c r="AO69">
        <v>145</v>
      </c>
      <c r="AP69">
        <v>110</v>
      </c>
      <c r="AQ69">
        <v>110</v>
      </c>
      <c r="AR69">
        <v>105</v>
      </c>
      <c r="AS69">
        <v>100</v>
      </c>
      <c r="AT69">
        <v>95</v>
      </c>
      <c r="AU69">
        <v>95</v>
      </c>
      <c r="AV69">
        <v>85</v>
      </c>
      <c r="AW69">
        <v>90</v>
      </c>
      <c r="AX69">
        <v>70</v>
      </c>
    </row>
    <row r="70" spans="1:50" x14ac:dyDescent="0.2">
      <c r="A70" t="s">
        <v>2035</v>
      </c>
      <c r="B70" t="s">
        <v>118</v>
      </c>
      <c r="C70">
        <v>75</v>
      </c>
      <c r="D70">
        <v>65</v>
      </c>
      <c r="E70">
        <v>60</v>
      </c>
      <c r="F70">
        <v>40</v>
      </c>
      <c r="G70">
        <v>25</v>
      </c>
      <c r="H70">
        <v>45</v>
      </c>
      <c r="I70">
        <v>35</v>
      </c>
      <c r="J70">
        <v>35</v>
      </c>
      <c r="K70">
        <v>50</v>
      </c>
      <c r="L70">
        <v>45</v>
      </c>
      <c r="M70">
        <v>50</v>
      </c>
      <c r="N70">
        <v>50</v>
      </c>
      <c r="O70">
        <v>45</v>
      </c>
      <c r="P70">
        <v>50</v>
      </c>
      <c r="Q70">
        <v>50</v>
      </c>
      <c r="R70">
        <v>55</v>
      </c>
      <c r="S70">
        <v>45</v>
      </c>
      <c r="T70">
        <v>35</v>
      </c>
      <c r="U70">
        <v>50</v>
      </c>
      <c r="V70">
        <v>55</v>
      </c>
      <c r="W70">
        <v>55</v>
      </c>
      <c r="X70">
        <v>50</v>
      </c>
      <c r="Y70">
        <v>55</v>
      </c>
      <c r="Z70">
        <v>75</v>
      </c>
      <c r="AA70">
        <v>90</v>
      </c>
      <c r="AB70">
        <v>85</v>
      </c>
      <c r="AC70">
        <v>85</v>
      </c>
      <c r="AD70">
        <v>55</v>
      </c>
      <c r="AE70">
        <v>80</v>
      </c>
      <c r="AF70">
        <v>60</v>
      </c>
      <c r="AG70">
        <v>50</v>
      </c>
      <c r="AH70">
        <v>50</v>
      </c>
      <c r="AI70">
        <v>55</v>
      </c>
      <c r="AJ70">
        <v>55</v>
      </c>
      <c r="AK70">
        <v>55</v>
      </c>
      <c r="AL70">
        <v>50</v>
      </c>
      <c r="AM70">
        <v>60</v>
      </c>
      <c r="AN70">
        <v>45</v>
      </c>
      <c r="AO70">
        <v>55</v>
      </c>
      <c r="AP70">
        <v>50</v>
      </c>
      <c r="AQ70">
        <v>50</v>
      </c>
      <c r="AR70">
        <v>80</v>
      </c>
      <c r="AS70">
        <v>65</v>
      </c>
      <c r="AT70">
        <v>50</v>
      </c>
      <c r="AU70">
        <v>50</v>
      </c>
      <c r="AV70">
        <v>55</v>
      </c>
      <c r="AW70">
        <v>35</v>
      </c>
      <c r="AX70">
        <v>30</v>
      </c>
    </row>
    <row r="71" spans="1:50" x14ac:dyDescent="0.2">
      <c r="A71" t="s">
        <v>2035</v>
      </c>
      <c r="B71" t="s">
        <v>119</v>
      </c>
      <c r="C71">
        <v>50</v>
      </c>
      <c r="D71">
        <v>35</v>
      </c>
      <c r="E71">
        <v>50</v>
      </c>
      <c r="F71">
        <v>30</v>
      </c>
      <c r="G71">
        <v>20</v>
      </c>
      <c r="H71">
        <v>45</v>
      </c>
      <c r="I71">
        <v>45</v>
      </c>
      <c r="J71">
        <v>25</v>
      </c>
      <c r="K71">
        <v>30</v>
      </c>
      <c r="L71">
        <v>35</v>
      </c>
      <c r="M71">
        <v>45</v>
      </c>
      <c r="N71">
        <v>30</v>
      </c>
      <c r="O71">
        <v>35</v>
      </c>
      <c r="P71">
        <v>35</v>
      </c>
      <c r="Q71">
        <v>50</v>
      </c>
      <c r="R71">
        <v>40</v>
      </c>
      <c r="S71">
        <v>65</v>
      </c>
      <c r="T71">
        <v>35</v>
      </c>
      <c r="U71">
        <v>60</v>
      </c>
      <c r="V71">
        <v>50</v>
      </c>
      <c r="W71">
        <v>40</v>
      </c>
      <c r="X71">
        <v>55</v>
      </c>
      <c r="Y71">
        <v>40</v>
      </c>
      <c r="Z71">
        <v>45</v>
      </c>
      <c r="AA71">
        <v>60</v>
      </c>
      <c r="AB71">
        <v>45</v>
      </c>
      <c r="AC71">
        <v>50</v>
      </c>
      <c r="AD71">
        <v>50</v>
      </c>
      <c r="AE71">
        <v>85</v>
      </c>
      <c r="AF71">
        <v>85</v>
      </c>
      <c r="AG71">
        <v>75</v>
      </c>
      <c r="AH71">
        <v>70</v>
      </c>
      <c r="AI71">
        <v>55</v>
      </c>
      <c r="AJ71">
        <v>60</v>
      </c>
      <c r="AK71">
        <v>45</v>
      </c>
      <c r="AL71">
        <v>40</v>
      </c>
      <c r="AM71">
        <v>65</v>
      </c>
      <c r="AN71">
        <v>50</v>
      </c>
      <c r="AO71">
        <v>50</v>
      </c>
      <c r="AP71">
        <v>40</v>
      </c>
      <c r="AQ71">
        <v>45</v>
      </c>
      <c r="AR71">
        <v>55</v>
      </c>
      <c r="AS71">
        <v>35</v>
      </c>
      <c r="AT71">
        <v>25</v>
      </c>
      <c r="AU71">
        <v>25</v>
      </c>
      <c r="AV71">
        <v>25</v>
      </c>
      <c r="AW71">
        <v>30</v>
      </c>
      <c r="AX71">
        <v>25</v>
      </c>
    </row>
    <row r="72" spans="1:50" x14ac:dyDescent="0.2">
      <c r="A72" t="s">
        <v>2035</v>
      </c>
      <c r="B72" t="s">
        <v>120</v>
      </c>
      <c r="C72">
        <v>40</v>
      </c>
      <c r="D72">
        <v>65</v>
      </c>
      <c r="E72">
        <v>55</v>
      </c>
      <c r="F72">
        <v>25</v>
      </c>
      <c r="G72">
        <v>20</v>
      </c>
      <c r="H72">
        <v>25</v>
      </c>
      <c r="I72">
        <v>40</v>
      </c>
      <c r="J72">
        <v>40</v>
      </c>
      <c r="K72">
        <v>45</v>
      </c>
      <c r="L72">
        <v>45</v>
      </c>
      <c r="M72">
        <v>30</v>
      </c>
      <c r="N72">
        <v>35</v>
      </c>
      <c r="O72">
        <v>35</v>
      </c>
      <c r="P72">
        <v>55</v>
      </c>
      <c r="Q72">
        <v>70</v>
      </c>
      <c r="R72">
        <v>50</v>
      </c>
      <c r="S72">
        <v>50</v>
      </c>
      <c r="T72">
        <v>70</v>
      </c>
      <c r="U72">
        <v>45</v>
      </c>
      <c r="V72">
        <v>50</v>
      </c>
      <c r="W72">
        <v>55</v>
      </c>
      <c r="X72">
        <v>50</v>
      </c>
      <c r="Y72">
        <v>50</v>
      </c>
      <c r="Z72">
        <v>45</v>
      </c>
      <c r="AA72">
        <v>50</v>
      </c>
      <c r="AB72">
        <v>55</v>
      </c>
      <c r="AC72">
        <v>60</v>
      </c>
      <c r="AD72">
        <v>55</v>
      </c>
      <c r="AE72">
        <v>60</v>
      </c>
      <c r="AF72">
        <v>60</v>
      </c>
      <c r="AG72">
        <v>40</v>
      </c>
      <c r="AH72">
        <v>45</v>
      </c>
      <c r="AI72">
        <v>45</v>
      </c>
      <c r="AJ72">
        <v>60</v>
      </c>
      <c r="AK72">
        <v>45</v>
      </c>
      <c r="AL72">
        <v>35</v>
      </c>
      <c r="AM72">
        <v>40</v>
      </c>
      <c r="AN72">
        <v>40</v>
      </c>
      <c r="AO72">
        <v>60</v>
      </c>
      <c r="AP72">
        <v>30</v>
      </c>
      <c r="AQ72">
        <v>40</v>
      </c>
      <c r="AR72">
        <v>40</v>
      </c>
      <c r="AS72">
        <v>35</v>
      </c>
      <c r="AT72">
        <v>35</v>
      </c>
      <c r="AU72">
        <v>25</v>
      </c>
      <c r="AV72">
        <v>25</v>
      </c>
      <c r="AW72">
        <v>25</v>
      </c>
      <c r="AX72">
        <v>15</v>
      </c>
    </row>
    <row r="73" spans="1:50" x14ac:dyDescent="0.2">
      <c r="A73" t="s">
        <v>2035</v>
      </c>
      <c r="B73" t="s">
        <v>121</v>
      </c>
      <c r="C73">
        <v>290</v>
      </c>
      <c r="D73">
        <v>375</v>
      </c>
      <c r="E73">
        <v>380</v>
      </c>
      <c r="F73">
        <v>200</v>
      </c>
      <c r="G73">
        <v>150</v>
      </c>
      <c r="H73">
        <v>120</v>
      </c>
      <c r="I73">
        <v>120</v>
      </c>
      <c r="J73">
        <v>115</v>
      </c>
      <c r="K73">
        <v>130</v>
      </c>
      <c r="L73">
        <v>170</v>
      </c>
      <c r="M73">
        <v>215</v>
      </c>
      <c r="N73">
        <v>165</v>
      </c>
      <c r="O73">
        <v>230</v>
      </c>
      <c r="P73">
        <v>190</v>
      </c>
      <c r="Q73">
        <v>275</v>
      </c>
      <c r="R73">
        <v>265</v>
      </c>
      <c r="S73">
        <v>325</v>
      </c>
      <c r="T73">
        <v>370</v>
      </c>
      <c r="U73">
        <v>400</v>
      </c>
      <c r="V73">
        <v>370</v>
      </c>
      <c r="W73">
        <v>345</v>
      </c>
      <c r="X73">
        <v>310</v>
      </c>
      <c r="Y73">
        <v>260</v>
      </c>
      <c r="Z73">
        <v>220</v>
      </c>
      <c r="AA73">
        <v>305</v>
      </c>
      <c r="AB73">
        <v>220</v>
      </c>
      <c r="AC73">
        <v>235</v>
      </c>
      <c r="AD73">
        <v>235</v>
      </c>
      <c r="AE73">
        <v>305</v>
      </c>
      <c r="AF73">
        <v>250</v>
      </c>
      <c r="AG73">
        <v>245</v>
      </c>
      <c r="AH73">
        <v>260</v>
      </c>
      <c r="AI73">
        <v>275</v>
      </c>
      <c r="AJ73">
        <v>315</v>
      </c>
      <c r="AK73">
        <v>305</v>
      </c>
      <c r="AL73">
        <v>285</v>
      </c>
      <c r="AM73">
        <v>295</v>
      </c>
      <c r="AN73">
        <v>220</v>
      </c>
      <c r="AO73">
        <v>275</v>
      </c>
      <c r="AP73">
        <v>205</v>
      </c>
      <c r="AQ73">
        <v>265</v>
      </c>
      <c r="AR73">
        <v>250</v>
      </c>
      <c r="AS73">
        <v>195</v>
      </c>
      <c r="AT73">
        <v>185</v>
      </c>
      <c r="AU73">
        <v>190</v>
      </c>
      <c r="AV73">
        <v>155</v>
      </c>
      <c r="AW73">
        <v>180</v>
      </c>
      <c r="AX73">
        <v>170</v>
      </c>
    </row>
    <row r="74" spans="1:50" x14ac:dyDescent="0.2">
      <c r="A74" t="s">
        <v>2035</v>
      </c>
      <c r="B74" t="s">
        <v>122</v>
      </c>
      <c r="C74">
        <v>135</v>
      </c>
      <c r="D74">
        <v>145</v>
      </c>
      <c r="E74">
        <v>150</v>
      </c>
      <c r="F74">
        <v>65</v>
      </c>
      <c r="G74">
        <v>35</v>
      </c>
      <c r="H74">
        <v>55</v>
      </c>
      <c r="I74">
        <v>45</v>
      </c>
      <c r="J74">
        <v>55</v>
      </c>
      <c r="K74">
        <v>75</v>
      </c>
      <c r="L74">
        <v>70</v>
      </c>
      <c r="M74">
        <v>85</v>
      </c>
      <c r="N74">
        <v>90</v>
      </c>
      <c r="O74">
        <v>105</v>
      </c>
      <c r="P74">
        <v>95</v>
      </c>
      <c r="Q74">
        <v>120</v>
      </c>
      <c r="R74">
        <v>110</v>
      </c>
      <c r="S74">
        <v>150</v>
      </c>
      <c r="T74">
        <v>135</v>
      </c>
      <c r="U74">
        <v>115</v>
      </c>
      <c r="V74">
        <v>110</v>
      </c>
      <c r="W74">
        <v>150</v>
      </c>
      <c r="X74">
        <v>120</v>
      </c>
      <c r="Y74">
        <v>100</v>
      </c>
      <c r="Z74">
        <v>105</v>
      </c>
      <c r="AA74">
        <v>135</v>
      </c>
      <c r="AB74">
        <v>130</v>
      </c>
      <c r="AC74">
        <v>135</v>
      </c>
      <c r="AD74">
        <v>90</v>
      </c>
      <c r="AE74">
        <v>155</v>
      </c>
      <c r="AF74">
        <v>125</v>
      </c>
      <c r="AG74">
        <v>110</v>
      </c>
      <c r="AH74">
        <v>140</v>
      </c>
      <c r="AI74">
        <v>135</v>
      </c>
      <c r="AJ74">
        <v>135</v>
      </c>
      <c r="AK74">
        <v>155</v>
      </c>
      <c r="AL74">
        <v>130</v>
      </c>
      <c r="AM74">
        <v>170</v>
      </c>
      <c r="AN74">
        <v>140</v>
      </c>
      <c r="AO74">
        <v>120</v>
      </c>
      <c r="AP74">
        <v>115</v>
      </c>
      <c r="AQ74">
        <v>130</v>
      </c>
      <c r="AR74">
        <v>115</v>
      </c>
      <c r="AS74">
        <v>100</v>
      </c>
      <c r="AT74">
        <v>90</v>
      </c>
      <c r="AU74">
        <v>95</v>
      </c>
      <c r="AV74">
        <v>70</v>
      </c>
      <c r="AW74">
        <v>90</v>
      </c>
      <c r="AX74">
        <v>75</v>
      </c>
    </row>
    <row r="75" spans="1:50" x14ac:dyDescent="0.2">
      <c r="A75" t="s">
        <v>2035</v>
      </c>
      <c r="B75" t="s">
        <v>123</v>
      </c>
      <c r="C75">
        <v>75</v>
      </c>
      <c r="D75">
        <v>75</v>
      </c>
      <c r="E75">
        <v>75</v>
      </c>
      <c r="F75">
        <v>65</v>
      </c>
      <c r="G75">
        <v>50</v>
      </c>
      <c r="H75">
        <v>40</v>
      </c>
      <c r="I75">
        <v>55</v>
      </c>
      <c r="J75">
        <v>75</v>
      </c>
      <c r="K75">
        <v>60</v>
      </c>
      <c r="L75">
        <v>80</v>
      </c>
      <c r="M75">
        <v>65</v>
      </c>
      <c r="N75">
        <v>40</v>
      </c>
      <c r="O75">
        <v>50</v>
      </c>
      <c r="P75">
        <v>55</v>
      </c>
      <c r="Q75">
        <v>100</v>
      </c>
      <c r="R75">
        <v>60</v>
      </c>
      <c r="S75">
        <v>60</v>
      </c>
      <c r="T75">
        <v>70</v>
      </c>
      <c r="U75">
        <v>90</v>
      </c>
      <c r="V75">
        <v>80</v>
      </c>
      <c r="W75">
        <v>80</v>
      </c>
      <c r="X75">
        <v>75</v>
      </c>
      <c r="Y75">
        <v>70</v>
      </c>
      <c r="Z75">
        <v>75</v>
      </c>
      <c r="AA75">
        <v>95</v>
      </c>
      <c r="AB75">
        <v>90</v>
      </c>
      <c r="AC75">
        <v>80</v>
      </c>
      <c r="AD75">
        <v>60</v>
      </c>
      <c r="AE75">
        <v>120</v>
      </c>
      <c r="AF75">
        <v>95</v>
      </c>
      <c r="AG75">
        <v>75</v>
      </c>
      <c r="AH75">
        <v>60</v>
      </c>
      <c r="AI75">
        <v>85</v>
      </c>
      <c r="AJ75">
        <v>85</v>
      </c>
      <c r="AK75">
        <v>75</v>
      </c>
      <c r="AL75">
        <v>65</v>
      </c>
      <c r="AM75">
        <v>75</v>
      </c>
      <c r="AN75">
        <v>65</v>
      </c>
      <c r="AO75">
        <v>75</v>
      </c>
      <c r="AP75">
        <v>70</v>
      </c>
      <c r="AQ75">
        <v>75</v>
      </c>
      <c r="AR75">
        <v>90</v>
      </c>
      <c r="AS75">
        <v>55</v>
      </c>
      <c r="AT75">
        <v>55</v>
      </c>
      <c r="AU75">
        <v>45</v>
      </c>
      <c r="AV75">
        <v>45</v>
      </c>
      <c r="AW75">
        <v>60</v>
      </c>
      <c r="AX75">
        <v>50</v>
      </c>
    </row>
    <row r="76" spans="1:50" x14ac:dyDescent="0.2">
      <c r="A76" t="s">
        <v>2035</v>
      </c>
      <c r="B76" t="s">
        <v>124</v>
      </c>
      <c r="C76">
        <v>45</v>
      </c>
      <c r="D76">
        <v>45</v>
      </c>
      <c r="E76">
        <v>40</v>
      </c>
      <c r="F76">
        <v>25</v>
      </c>
      <c r="G76">
        <v>15</v>
      </c>
      <c r="H76">
        <v>20</v>
      </c>
      <c r="I76">
        <v>30</v>
      </c>
      <c r="J76">
        <v>30</v>
      </c>
      <c r="K76">
        <v>30</v>
      </c>
      <c r="L76">
        <v>35</v>
      </c>
      <c r="M76">
        <v>25</v>
      </c>
      <c r="N76">
        <v>30</v>
      </c>
      <c r="O76">
        <v>30</v>
      </c>
      <c r="P76">
        <v>40</v>
      </c>
      <c r="Q76">
        <v>55</v>
      </c>
      <c r="R76">
        <v>40</v>
      </c>
      <c r="S76">
        <v>35</v>
      </c>
      <c r="T76">
        <v>30</v>
      </c>
      <c r="U76">
        <v>30</v>
      </c>
      <c r="V76">
        <v>25</v>
      </c>
      <c r="W76">
        <v>25</v>
      </c>
      <c r="X76">
        <v>35</v>
      </c>
      <c r="Y76">
        <v>35</v>
      </c>
      <c r="Z76">
        <v>35</v>
      </c>
      <c r="AA76">
        <v>50</v>
      </c>
      <c r="AB76">
        <v>40</v>
      </c>
      <c r="AC76">
        <v>40</v>
      </c>
      <c r="AD76">
        <v>40</v>
      </c>
      <c r="AE76">
        <v>50</v>
      </c>
      <c r="AF76">
        <v>45</v>
      </c>
      <c r="AG76">
        <v>55</v>
      </c>
      <c r="AH76">
        <v>40</v>
      </c>
      <c r="AI76">
        <v>55</v>
      </c>
      <c r="AJ76">
        <v>55</v>
      </c>
      <c r="AK76">
        <v>55</v>
      </c>
      <c r="AL76">
        <v>35</v>
      </c>
      <c r="AM76">
        <v>60</v>
      </c>
      <c r="AN76">
        <v>45</v>
      </c>
      <c r="AO76">
        <v>50</v>
      </c>
      <c r="AP76">
        <v>35</v>
      </c>
      <c r="AQ76">
        <v>45</v>
      </c>
      <c r="AR76">
        <v>45</v>
      </c>
      <c r="AS76">
        <v>35</v>
      </c>
      <c r="AT76">
        <v>30</v>
      </c>
      <c r="AU76">
        <v>20</v>
      </c>
      <c r="AV76">
        <v>25</v>
      </c>
      <c r="AW76">
        <v>40</v>
      </c>
      <c r="AX76">
        <v>35</v>
      </c>
    </row>
    <row r="77" spans="1:50" x14ac:dyDescent="0.2">
      <c r="A77" t="s">
        <v>2035</v>
      </c>
      <c r="B77" t="s">
        <v>125</v>
      </c>
      <c r="C77">
        <v>140</v>
      </c>
      <c r="D77">
        <v>165</v>
      </c>
      <c r="E77">
        <v>195</v>
      </c>
      <c r="F77">
        <v>290</v>
      </c>
      <c r="G77">
        <v>145</v>
      </c>
      <c r="H77">
        <v>395</v>
      </c>
      <c r="I77">
        <v>270</v>
      </c>
      <c r="J77">
        <v>315</v>
      </c>
      <c r="K77">
        <v>350</v>
      </c>
      <c r="L77">
        <v>445</v>
      </c>
      <c r="M77">
        <v>460</v>
      </c>
      <c r="N77">
        <v>415</v>
      </c>
      <c r="O77">
        <v>555</v>
      </c>
      <c r="P77">
        <v>465</v>
      </c>
      <c r="Q77">
        <v>615</v>
      </c>
      <c r="R77">
        <v>475</v>
      </c>
      <c r="S77">
        <v>495</v>
      </c>
      <c r="T77">
        <v>465</v>
      </c>
      <c r="U77">
        <v>475</v>
      </c>
      <c r="V77">
        <v>470</v>
      </c>
      <c r="W77">
        <v>470</v>
      </c>
      <c r="X77">
        <v>450</v>
      </c>
      <c r="Y77">
        <v>465</v>
      </c>
      <c r="Z77">
        <v>505</v>
      </c>
      <c r="AA77">
        <v>660</v>
      </c>
      <c r="AB77">
        <v>550</v>
      </c>
      <c r="AC77">
        <v>560</v>
      </c>
      <c r="AD77">
        <v>430</v>
      </c>
      <c r="AE77">
        <v>610</v>
      </c>
      <c r="AF77">
        <v>500</v>
      </c>
      <c r="AG77">
        <v>490</v>
      </c>
      <c r="AH77">
        <v>495</v>
      </c>
      <c r="AI77">
        <v>570</v>
      </c>
      <c r="AJ77">
        <v>620</v>
      </c>
      <c r="AK77">
        <v>565</v>
      </c>
      <c r="AL77">
        <v>425</v>
      </c>
      <c r="AM77">
        <v>530</v>
      </c>
      <c r="AN77">
        <v>425</v>
      </c>
      <c r="AO77">
        <v>400</v>
      </c>
      <c r="AP77">
        <v>320</v>
      </c>
      <c r="AQ77">
        <v>360</v>
      </c>
      <c r="AR77">
        <v>345</v>
      </c>
      <c r="AS77">
        <v>305</v>
      </c>
      <c r="AT77">
        <v>270</v>
      </c>
      <c r="AU77">
        <v>265</v>
      </c>
      <c r="AV77">
        <v>230</v>
      </c>
      <c r="AW77">
        <v>225</v>
      </c>
      <c r="AX77">
        <v>200</v>
      </c>
    </row>
    <row r="78" spans="1:50" x14ac:dyDescent="0.2">
      <c r="A78" t="s">
        <v>2035</v>
      </c>
      <c r="B78" t="s">
        <v>126</v>
      </c>
      <c r="C78">
        <v>170</v>
      </c>
      <c r="D78">
        <v>180</v>
      </c>
      <c r="E78">
        <v>170</v>
      </c>
      <c r="F78">
        <v>90</v>
      </c>
      <c r="G78">
        <v>65</v>
      </c>
      <c r="H78">
        <v>80</v>
      </c>
      <c r="I78">
        <v>90</v>
      </c>
      <c r="J78">
        <v>75</v>
      </c>
      <c r="K78">
        <v>95</v>
      </c>
      <c r="L78">
        <v>100</v>
      </c>
      <c r="M78">
        <v>90</v>
      </c>
      <c r="N78">
        <v>105</v>
      </c>
      <c r="O78">
        <v>145</v>
      </c>
      <c r="P78">
        <v>130</v>
      </c>
      <c r="Q78">
        <v>170</v>
      </c>
      <c r="R78">
        <v>150</v>
      </c>
      <c r="S78">
        <v>160</v>
      </c>
      <c r="T78">
        <v>135</v>
      </c>
      <c r="U78">
        <v>180</v>
      </c>
      <c r="V78">
        <v>175</v>
      </c>
      <c r="W78">
        <v>175</v>
      </c>
      <c r="X78">
        <v>170</v>
      </c>
      <c r="Y78">
        <v>165</v>
      </c>
      <c r="Z78">
        <v>170</v>
      </c>
      <c r="AA78">
        <v>220</v>
      </c>
      <c r="AB78">
        <v>175</v>
      </c>
      <c r="AC78">
        <v>195</v>
      </c>
      <c r="AD78">
        <v>145</v>
      </c>
      <c r="AE78">
        <v>215</v>
      </c>
      <c r="AF78">
        <v>150</v>
      </c>
      <c r="AG78">
        <v>205</v>
      </c>
      <c r="AH78">
        <v>190</v>
      </c>
      <c r="AI78">
        <v>180</v>
      </c>
      <c r="AJ78">
        <v>205</v>
      </c>
      <c r="AK78">
        <v>185</v>
      </c>
      <c r="AL78">
        <v>165</v>
      </c>
      <c r="AM78">
        <v>190</v>
      </c>
      <c r="AN78">
        <v>165</v>
      </c>
      <c r="AO78">
        <v>185</v>
      </c>
      <c r="AP78">
        <v>120</v>
      </c>
      <c r="AQ78">
        <v>145</v>
      </c>
      <c r="AR78">
        <v>145</v>
      </c>
      <c r="AS78">
        <v>125</v>
      </c>
      <c r="AT78">
        <v>100</v>
      </c>
      <c r="AU78">
        <v>110</v>
      </c>
      <c r="AV78">
        <v>90</v>
      </c>
      <c r="AW78">
        <v>120</v>
      </c>
      <c r="AX78">
        <v>130</v>
      </c>
    </row>
    <row r="79" spans="1:50" x14ac:dyDescent="0.2">
      <c r="A79" t="s">
        <v>2035</v>
      </c>
      <c r="B79" t="s">
        <v>127</v>
      </c>
      <c r="C79">
        <v>115</v>
      </c>
      <c r="D79">
        <v>150</v>
      </c>
      <c r="E79">
        <v>195</v>
      </c>
      <c r="F79">
        <v>115</v>
      </c>
      <c r="G79">
        <v>85</v>
      </c>
      <c r="H79">
        <v>135</v>
      </c>
      <c r="I79">
        <v>120</v>
      </c>
      <c r="J79">
        <v>85</v>
      </c>
      <c r="K79">
        <v>130</v>
      </c>
      <c r="L79">
        <v>175</v>
      </c>
      <c r="M79">
        <v>160</v>
      </c>
      <c r="N79">
        <v>105</v>
      </c>
      <c r="O79">
        <v>150</v>
      </c>
      <c r="P79">
        <v>150</v>
      </c>
      <c r="Q79">
        <v>450</v>
      </c>
      <c r="R79">
        <v>190</v>
      </c>
      <c r="S79">
        <v>220</v>
      </c>
      <c r="T79">
        <v>225</v>
      </c>
      <c r="U79">
        <v>245</v>
      </c>
      <c r="V79">
        <v>250</v>
      </c>
      <c r="W79">
        <v>230</v>
      </c>
      <c r="X79">
        <v>220</v>
      </c>
      <c r="Y79">
        <v>210</v>
      </c>
      <c r="Z79">
        <v>170</v>
      </c>
      <c r="AA79">
        <v>225</v>
      </c>
      <c r="AB79">
        <v>155</v>
      </c>
      <c r="AC79">
        <v>220</v>
      </c>
      <c r="AD79">
        <v>190</v>
      </c>
      <c r="AE79">
        <v>210</v>
      </c>
      <c r="AF79">
        <v>205</v>
      </c>
      <c r="AG79">
        <v>185</v>
      </c>
      <c r="AH79">
        <v>190</v>
      </c>
      <c r="AI79">
        <v>200</v>
      </c>
      <c r="AJ79">
        <v>220</v>
      </c>
      <c r="AK79">
        <v>200</v>
      </c>
      <c r="AL79">
        <v>130</v>
      </c>
      <c r="AM79">
        <v>235</v>
      </c>
      <c r="AN79">
        <v>155</v>
      </c>
      <c r="AO79">
        <v>175</v>
      </c>
      <c r="AP79">
        <v>145</v>
      </c>
      <c r="AQ79">
        <v>235</v>
      </c>
      <c r="AR79">
        <v>195</v>
      </c>
      <c r="AS79">
        <v>165</v>
      </c>
      <c r="AT79">
        <v>135</v>
      </c>
      <c r="AU79">
        <v>120</v>
      </c>
      <c r="AV79">
        <v>100</v>
      </c>
      <c r="AW79">
        <v>120</v>
      </c>
      <c r="AX79">
        <v>105</v>
      </c>
    </row>
    <row r="80" spans="1:50" x14ac:dyDescent="0.2">
      <c r="A80" t="s">
        <v>2036</v>
      </c>
      <c r="B80" t="s">
        <v>115</v>
      </c>
      <c r="C80">
        <v>200</v>
      </c>
      <c r="D80">
        <v>205</v>
      </c>
      <c r="E80">
        <v>210</v>
      </c>
      <c r="F80">
        <v>160</v>
      </c>
      <c r="G80">
        <v>130</v>
      </c>
      <c r="H80">
        <v>150</v>
      </c>
      <c r="I80">
        <v>130</v>
      </c>
      <c r="J80">
        <v>135</v>
      </c>
      <c r="K80">
        <v>165</v>
      </c>
      <c r="L80">
        <v>180</v>
      </c>
      <c r="M80">
        <v>140</v>
      </c>
      <c r="N80">
        <v>160</v>
      </c>
      <c r="O80">
        <v>155</v>
      </c>
      <c r="P80">
        <v>115</v>
      </c>
      <c r="Q80">
        <v>205</v>
      </c>
      <c r="R80">
        <v>135</v>
      </c>
      <c r="S80">
        <v>170</v>
      </c>
      <c r="T80">
        <v>175</v>
      </c>
      <c r="U80">
        <v>200</v>
      </c>
      <c r="V80">
        <v>170</v>
      </c>
      <c r="W80">
        <v>235</v>
      </c>
      <c r="X80">
        <v>195</v>
      </c>
      <c r="Y80">
        <v>250</v>
      </c>
      <c r="Z80">
        <v>190</v>
      </c>
      <c r="AA80">
        <v>215</v>
      </c>
      <c r="AB80">
        <v>175</v>
      </c>
      <c r="AC80">
        <v>215</v>
      </c>
      <c r="AD80">
        <v>175</v>
      </c>
      <c r="AE80">
        <v>190</v>
      </c>
      <c r="AF80">
        <v>200</v>
      </c>
      <c r="AG80">
        <v>195</v>
      </c>
      <c r="AH80">
        <v>190</v>
      </c>
      <c r="AI80">
        <v>260</v>
      </c>
      <c r="AJ80">
        <v>220</v>
      </c>
      <c r="AK80">
        <v>260</v>
      </c>
      <c r="AL80">
        <v>205</v>
      </c>
      <c r="AM80">
        <v>245</v>
      </c>
      <c r="AN80">
        <v>175</v>
      </c>
      <c r="AO80">
        <v>170</v>
      </c>
      <c r="AP80">
        <v>155</v>
      </c>
      <c r="AQ80">
        <v>190</v>
      </c>
      <c r="AR80">
        <v>200</v>
      </c>
      <c r="AS80">
        <v>160</v>
      </c>
      <c r="AT80">
        <v>130</v>
      </c>
      <c r="AU80">
        <v>180</v>
      </c>
      <c r="AV80">
        <v>135</v>
      </c>
      <c r="AW80">
        <v>200</v>
      </c>
      <c r="AX80">
        <v>115</v>
      </c>
    </row>
    <row r="81" spans="1:50" x14ac:dyDescent="0.2">
      <c r="A81" t="s">
        <v>2036</v>
      </c>
      <c r="B81" t="s">
        <v>116</v>
      </c>
      <c r="C81">
        <v>185</v>
      </c>
      <c r="D81">
        <v>180</v>
      </c>
      <c r="E81">
        <v>210</v>
      </c>
      <c r="F81">
        <v>175</v>
      </c>
      <c r="G81">
        <v>140</v>
      </c>
      <c r="H81">
        <v>160</v>
      </c>
      <c r="I81">
        <v>150</v>
      </c>
      <c r="J81">
        <v>170</v>
      </c>
      <c r="K81">
        <v>175</v>
      </c>
      <c r="L81">
        <v>185</v>
      </c>
      <c r="M81">
        <v>165</v>
      </c>
      <c r="N81">
        <v>165</v>
      </c>
      <c r="O81">
        <v>200</v>
      </c>
      <c r="P81">
        <v>135</v>
      </c>
      <c r="Q81">
        <v>230</v>
      </c>
      <c r="R81">
        <v>185</v>
      </c>
      <c r="S81">
        <v>195</v>
      </c>
      <c r="T81">
        <v>225</v>
      </c>
      <c r="U81">
        <v>210</v>
      </c>
      <c r="V81">
        <v>190</v>
      </c>
      <c r="W81">
        <v>225</v>
      </c>
      <c r="X81">
        <v>235</v>
      </c>
      <c r="Y81">
        <v>240</v>
      </c>
      <c r="Z81">
        <v>225</v>
      </c>
      <c r="AA81">
        <v>300</v>
      </c>
      <c r="AB81">
        <v>270</v>
      </c>
      <c r="AC81">
        <v>285</v>
      </c>
      <c r="AD81">
        <v>175</v>
      </c>
      <c r="AE81">
        <v>215</v>
      </c>
      <c r="AF81">
        <v>225</v>
      </c>
      <c r="AG81">
        <v>220</v>
      </c>
      <c r="AH81">
        <v>210</v>
      </c>
      <c r="AI81">
        <v>225</v>
      </c>
      <c r="AJ81">
        <v>230</v>
      </c>
      <c r="AK81">
        <v>240</v>
      </c>
      <c r="AL81">
        <v>220</v>
      </c>
      <c r="AM81">
        <v>245</v>
      </c>
      <c r="AN81">
        <v>190</v>
      </c>
      <c r="AO81">
        <v>200</v>
      </c>
      <c r="AP81">
        <v>195</v>
      </c>
      <c r="AQ81">
        <v>210</v>
      </c>
      <c r="AR81">
        <v>230</v>
      </c>
      <c r="AS81">
        <v>185</v>
      </c>
      <c r="AT81">
        <v>125</v>
      </c>
      <c r="AU81">
        <v>150</v>
      </c>
      <c r="AV81">
        <v>135</v>
      </c>
      <c r="AW81">
        <v>140</v>
      </c>
      <c r="AX81">
        <v>135</v>
      </c>
    </row>
    <row r="82" spans="1:50" x14ac:dyDescent="0.2">
      <c r="A82" t="s">
        <v>2036</v>
      </c>
      <c r="B82" t="s">
        <v>117</v>
      </c>
      <c r="C82">
        <v>165</v>
      </c>
      <c r="D82">
        <v>130</v>
      </c>
      <c r="E82">
        <v>160</v>
      </c>
      <c r="F82">
        <v>130</v>
      </c>
      <c r="G82">
        <v>115</v>
      </c>
      <c r="H82">
        <v>125</v>
      </c>
      <c r="I82">
        <v>110</v>
      </c>
      <c r="J82">
        <v>115</v>
      </c>
      <c r="K82">
        <v>120</v>
      </c>
      <c r="L82">
        <v>115</v>
      </c>
      <c r="M82">
        <v>120</v>
      </c>
      <c r="N82">
        <v>110</v>
      </c>
      <c r="O82">
        <v>125</v>
      </c>
      <c r="P82">
        <v>95</v>
      </c>
      <c r="Q82">
        <v>165</v>
      </c>
      <c r="R82">
        <v>115</v>
      </c>
      <c r="S82">
        <v>115</v>
      </c>
      <c r="T82">
        <v>140</v>
      </c>
      <c r="U82">
        <v>160</v>
      </c>
      <c r="V82">
        <v>130</v>
      </c>
      <c r="W82">
        <v>170</v>
      </c>
      <c r="X82">
        <v>180</v>
      </c>
      <c r="Y82">
        <v>190</v>
      </c>
      <c r="Z82">
        <v>175</v>
      </c>
      <c r="AA82">
        <v>170</v>
      </c>
      <c r="AB82">
        <v>155</v>
      </c>
      <c r="AC82">
        <v>205</v>
      </c>
      <c r="AD82">
        <v>125</v>
      </c>
      <c r="AE82">
        <v>135</v>
      </c>
      <c r="AF82">
        <v>160</v>
      </c>
      <c r="AG82">
        <v>150</v>
      </c>
      <c r="AH82">
        <v>145</v>
      </c>
      <c r="AI82">
        <v>200</v>
      </c>
      <c r="AJ82">
        <v>195</v>
      </c>
      <c r="AK82">
        <v>195</v>
      </c>
      <c r="AL82">
        <v>155</v>
      </c>
      <c r="AM82">
        <v>175</v>
      </c>
      <c r="AN82">
        <v>175</v>
      </c>
      <c r="AO82">
        <v>160</v>
      </c>
      <c r="AP82">
        <v>135</v>
      </c>
      <c r="AQ82">
        <v>145</v>
      </c>
      <c r="AR82">
        <v>155</v>
      </c>
      <c r="AS82">
        <v>125</v>
      </c>
      <c r="AT82">
        <v>115</v>
      </c>
      <c r="AU82">
        <v>130</v>
      </c>
      <c r="AV82">
        <v>115</v>
      </c>
      <c r="AW82">
        <v>125</v>
      </c>
      <c r="AX82">
        <v>100</v>
      </c>
    </row>
    <row r="83" spans="1:50" x14ac:dyDescent="0.2">
      <c r="A83" t="s">
        <v>2036</v>
      </c>
      <c r="B83" t="s">
        <v>118</v>
      </c>
      <c r="C83">
        <v>105</v>
      </c>
      <c r="D83">
        <v>110</v>
      </c>
      <c r="E83">
        <v>115</v>
      </c>
      <c r="F83">
        <v>100</v>
      </c>
      <c r="G83">
        <v>120</v>
      </c>
      <c r="H83">
        <v>95</v>
      </c>
      <c r="I83">
        <v>115</v>
      </c>
      <c r="J83">
        <v>115</v>
      </c>
      <c r="K83">
        <v>140</v>
      </c>
      <c r="L83">
        <v>110</v>
      </c>
      <c r="M83">
        <v>95</v>
      </c>
      <c r="N83">
        <v>100</v>
      </c>
      <c r="O83">
        <v>80</v>
      </c>
      <c r="P83">
        <v>85</v>
      </c>
      <c r="Q83">
        <v>90</v>
      </c>
      <c r="R83">
        <v>105</v>
      </c>
      <c r="S83">
        <v>140</v>
      </c>
      <c r="T83">
        <v>170</v>
      </c>
      <c r="U83">
        <v>165</v>
      </c>
      <c r="V83">
        <v>175</v>
      </c>
      <c r="W83">
        <v>140</v>
      </c>
      <c r="X83">
        <v>180</v>
      </c>
      <c r="Y83">
        <v>170</v>
      </c>
      <c r="Z83">
        <v>180</v>
      </c>
      <c r="AA83">
        <v>185</v>
      </c>
      <c r="AB83">
        <v>175</v>
      </c>
      <c r="AC83">
        <v>215</v>
      </c>
      <c r="AD83">
        <v>145</v>
      </c>
      <c r="AE83">
        <v>165</v>
      </c>
      <c r="AF83">
        <v>175</v>
      </c>
      <c r="AG83">
        <v>170</v>
      </c>
      <c r="AH83">
        <v>165</v>
      </c>
      <c r="AI83">
        <v>145</v>
      </c>
      <c r="AJ83">
        <v>195</v>
      </c>
      <c r="AK83">
        <v>210</v>
      </c>
      <c r="AL83">
        <v>175</v>
      </c>
      <c r="AM83">
        <v>200</v>
      </c>
      <c r="AN83">
        <v>155</v>
      </c>
      <c r="AO83">
        <v>185</v>
      </c>
      <c r="AP83">
        <v>140</v>
      </c>
      <c r="AQ83">
        <v>155</v>
      </c>
      <c r="AR83">
        <v>150</v>
      </c>
      <c r="AS83">
        <v>135</v>
      </c>
      <c r="AT83">
        <v>110</v>
      </c>
      <c r="AU83">
        <v>135</v>
      </c>
      <c r="AV83">
        <v>90</v>
      </c>
      <c r="AW83">
        <v>125</v>
      </c>
      <c r="AX83">
        <v>100</v>
      </c>
    </row>
    <row r="84" spans="1:50" x14ac:dyDescent="0.2">
      <c r="A84" t="s">
        <v>2036</v>
      </c>
      <c r="B84" t="s">
        <v>119</v>
      </c>
      <c r="C84">
        <v>100</v>
      </c>
      <c r="D84">
        <v>80</v>
      </c>
      <c r="E84">
        <v>100</v>
      </c>
      <c r="F84">
        <v>120</v>
      </c>
      <c r="G84">
        <v>105</v>
      </c>
      <c r="H84">
        <v>95</v>
      </c>
      <c r="I84">
        <v>110</v>
      </c>
      <c r="J84">
        <v>110</v>
      </c>
      <c r="K84">
        <v>110</v>
      </c>
      <c r="L84">
        <v>125</v>
      </c>
      <c r="M84">
        <v>115</v>
      </c>
      <c r="N84">
        <v>90</v>
      </c>
      <c r="O84">
        <v>125</v>
      </c>
      <c r="P84">
        <v>90</v>
      </c>
      <c r="Q84">
        <v>135</v>
      </c>
      <c r="R84">
        <v>95</v>
      </c>
      <c r="S84">
        <v>130</v>
      </c>
      <c r="T84">
        <v>130</v>
      </c>
      <c r="U84">
        <v>145</v>
      </c>
      <c r="V84">
        <v>120</v>
      </c>
      <c r="W84">
        <v>135</v>
      </c>
      <c r="X84">
        <v>140</v>
      </c>
      <c r="Y84">
        <v>175</v>
      </c>
      <c r="Z84">
        <v>150</v>
      </c>
      <c r="AA84">
        <v>195</v>
      </c>
      <c r="AB84">
        <v>180</v>
      </c>
      <c r="AC84">
        <v>170</v>
      </c>
      <c r="AD84">
        <v>135</v>
      </c>
      <c r="AE84">
        <v>145</v>
      </c>
      <c r="AF84">
        <v>175</v>
      </c>
      <c r="AG84">
        <v>180</v>
      </c>
      <c r="AH84">
        <v>130</v>
      </c>
      <c r="AI84">
        <v>125</v>
      </c>
      <c r="AJ84">
        <v>140</v>
      </c>
      <c r="AK84">
        <v>155</v>
      </c>
      <c r="AL84">
        <v>140</v>
      </c>
      <c r="AM84">
        <v>165</v>
      </c>
      <c r="AN84">
        <v>135</v>
      </c>
      <c r="AO84">
        <v>125</v>
      </c>
      <c r="AP84">
        <v>90</v>
      </c>
      <c r="AQ84">
        <v>120</v>
      </c>
      <c r="AR84">
        <v>115</v>
      </c>
      <c r="AS84">
        <v>95</v>
      </c>
      <c r="AT84">
        <v>75</v>
      </c>
      <c r="AU84">
        <v>90</v>
      </c>
      <c r="AV84">
        <v>75</v>
      </c>
      <c r="AW84">
        <v>85</v>
      </c>
      <c r="AX84">
        <v>75</v>
      </c>
    </row>
    <row r="85" spans="1:50" x14ac:dyDescent="0.2">
      <c r="A85" t="s">
        <v>2036</v>
      </c>
      <c r="B85" t="s">
        <v>120</v>
      </c>
      <c r="C85">
        <v>80</v>
      </c>
      <c r="D85">
        <v>80</v>
      </c>
      <c r="E85">
        <v>85</v>
      </c>
      <c r="F85">
        <v>85</v>
      </c>
      <c r="G85">
        <v>90</v>
      </c>
      <c r="H85">
        <v>80</v>
      </c>
      <c r="I85">
        <v>85</v>
      </c>
      <c r="J85">
        <v>70</v>
      </c>
      <c r="K85">
        <v>90</v>
      </c>
      <c r="L85">
        <v>90</v>
      </c>
      <c r="M85">
        <v>80</v>
      </c>
      <c r="N85">
        <v>70</v>
      </c>
      <c r="O85">
        <v>60</v>
      </c>
      <c r="P85">
        <v>70</v>
      </c>
      <c r="Q85">
        <v>85</v>
      </c>
      <c r="R85">
        <v>75</v>
      </c>
      <c r="S85">
        <v>90</v>
      </c>
      <c r="T85">
        <v>85</v>
      </c>
      <c r="U85">
        <v>105</v>
      </c>
      <c r="V85">
        <v>85</v>
      </c>
      <c r="W85">
        <v>100</v>
      </c>
      <c r="X85">
        <v>100</v>
      </c>
      <c r="Y85">
        <v>135</v>
      </c>
      <c r="Z85">
        <v>105</v>
      </c>
      <c r="AA85">
        <v>120</v>
      </c>
      <c r="AB85">
        <v>120</v>
      </c>
      <c r="AC85">
        <v>125</v>
      </c>
      <c r="AD85">
        <v>110</v>
      </c>
      <c r="AE85">
        <v>125</v>
      </c>
      <c r="AF85">
        <v>115</v>
      </c>
      <c r="AG85">
        <v>120</v>
      </c>
      <c r="AH85">
        <v>120</v>
      </c>
      <c r="AI85">
        <v>105</v>
      </c>
      <c r="AJ85">
        <v>140</v>
      </c>
      <c r="AK85">
        <v>115</v>
      </c>
      <c r="AL85">
        <v>95</v>
      </c>
      <c r="AM85">
        <v>130</v>
      </c>
      <c r="AN85">
        <v>125</v>
      </c>
      <c r="AO85">
        <v>115</v>
      </c>
      <c r="AP85">
        <v>100</v>
      </c>
      <c r="AQ85">
        <v>115</v>
      </c>
      <c r="AR85">
        <v>125</v>
      </c>
      <c r="AS85">
        <v>75</v>
      </c>
      <c r="AT85">
        <v>70</v>
      </c>
      <c r="AU85">
        <v>105</v>
      </c>
      <c r="AV85">
        <v>70</v>
      </c>
      <c r="AW85">
        <v>80</v>
      </c>
      <c r="AX85">
        <v>75</v>
      </c>
    </row>
    <row r="86" spans="1:50" x14ac:dyDescent="0.2">
      <c r="A86" t="s">
        <v>2036</v>
      </c>
      <c r="B86" t="s">
        <v>121</v>
      </c>
      <c r="C86">
        <v>230</v>
      </c>
      <c r="D86">
        <v>260</v>
      </c>
      <c r="E86">
        <v>255</v>
      </c>
      <c r="F86">
        <v>235</v>
      </c>
      <c r="G86">
        <v>195</v>
      </c>
      <c r="H86">
        <v>195</v>
      </c>
      <c r="I86">
        <v>185</v>
      </c>
      <c r="J86">
        <v>160</v>
      </c>
      <c r="K86">
        <v>185</v>
      </c>
      <c r="L86">
        <v>225</v>
      </c>
      <c r="M86">
        <v>170</v>
      </c>
      <c r="N86">
        <v>180</v>
      </c>
      <c r="O86">
        <v>200</v>
      </c>
      <c r="P86">
        <v>140</v>
      </c>
      <c r="Q86">
        <v>225</v>
      </c>
      <c r="R86">
        <v>190</v>
      </c>
      <c r="S86">
        <v>290</v>
      </c>
      <c r="T86">
        <v>285</v>
      </c>
      <c r="U86">
        <v>320</v>
      </c>
      <c r="V86">
        <v>245</v>
      </c>
      <c r="W86">
        <v>285</v>
      </c>
      <c r="X86">
        <v>295</v>
      </c>
      <c r="Y86">
        <v>320</v>
      </c>
      <c r="Z86">
        <v>275</v>
      </c>
      <c r="AA86">
        <v>325</v>
      </c>
      <c r="AB86">
        <v>235</v>
      </c>
      <c r="AC86">
        <v>305</v>
      </c>
      <c r="AD86">
        <v>250</v>
      </c>
      <c r="AE86">
        <v>270</v>
      </c>
      <c r="AF86">
        <v>310</v>
      </c>
      <c r="AG86">
        <v>265</v>
      </c>
      <c r="AH86">
        <v>250</v>
      </c>
      <c r="AI86">
        <v>255</v>
      </c>
      <c r="AJ86">
        <v>345</v>
      </c>
      <c r="AK86">
        <v>420</v>
      </c>
      <c r="AL86">
        <v>295</v>
      </c>
      <c r="AM86">
        <v>360</v>
      </c>
      <c r="AN86">
        <v>240</v>
      </c>
      <c r="AO86">
        <v>235</v>
      </c>
      <c r="AP86">
        <v>205</v>
      </c>
      <c r="AQ86">
        <v>230</v>
      </c>
      <c r="AR86">
        <v>290</v>
      </c>
      <c r="AS86">
        <v>225</v>
      </c>
      <c r="AT86">
        <v>160</v>
      </c>
      <c r="AU86">
        <v>190</v>
      </c>
      <c r="AV86">
        <v>175</v>
      </c>
      <c r="AW86">
        <v>210</v>
      </c>
      <c r="AX86">
        <v>160</v>
      </c>
    </row>
    <row r="87" spans="1:50" x14ac:dyDescent="0.2">
      <c r="A87" t="s">
        <v>2036</v>
      </c>
      <c r="B87" t="s">
        <v>122</v>
      </c>
      <c r="C87">
        <v>130</v>
      </c>
      <c r="D87">
        <v>135</v>
      </c>
      <c r="E87">
        <v>150</v>
      </c>
      <c r="F87">
        <v>135</v>
      </c>
      <c r="G87">
        <v>105</v>
      </c>
      <c r="H87">
        <v>115</v>
      </c>
      <c r="I87">
        <v>120</v>
      </c>
      <c r="J87">
        <v>110</v>
      </c>
      <c r="K87">
        <v>150</v>
      </c>
      <c r="L87">
        <v>145</v>
      </c>
      <c r="M87">
        <v>135</v>
      </c>
      <c r="N87">
        <v>115</v>
      </c>
      <c r="O87">
        <v>130</v>
      </c>
      <c r="P87">
        <v>65</v>
      </c>
      <c r="Q87">
        <v>150</v>
      </c>
      <c r="R87">
        <v>150</v>
      </c>
      <c r="S87">
        <v>140</v>
      </c>
      <c r="T87">
        <v>160</v>
      </c>
      <c r="U87">
        <v>160</v>
      </c>
      <c r="V87">
        <v>125</v>
      </c>
      <c r="W87">
        <v>175</v>
      </c>
      <c r="X87">
        <v>165</v>
      </c>
      <c r="Y87">
        <v>215</v>
      </c>
      <c r="Z87">
        <v>150</v>
      </c>
      <c r="AA87">
        <v>225</v>
      </c>
      <c r="AB87">
        <v>170</v>
      </c>
      <c r="AC87">
        <v>225</v>
      </c>
      <c r="AD87">
        <v>175</v>
      </c>
      <c r="AE87">
        <v>215</v>
      </c>
      <c r="AF87">
        <v>190</v>
      </c>
      <c r="AG87">
        <v>185</v>
      </c>
      <c r="AH87">
        <v>145</v>
      </c>
      <c r="AI87">
        <v>220</v>
      </c>
      <c r="AJ87">
        <v>215</v>
      </c>
      <c r="AK87">
        <v>220</v>
      </c>
      <c r="AL87">
        <v>155</v>
      </c>
      <c r="AM87">
        <v>215</v>
      </c>
      <c r="AN87">
        <v>205</v>
      </c>
      <c r="AO87">
        <v>180</v>
      </c>
      <c r="AP87">
        <v>145</v>
      </c>
      <c r="AQ87">
        <v>150</v>
      </c>
      <c r="AR87">
        <v>145</v>
      </c>
      <c r="AS87">
        <v>140</v>
      </c>
      <c r="AT87">
        <v>110</v>
      </c>
      <c r="AU87">
        <v>170</v>
      </c>
      <c r="AV87">
        <v>135</v>
      </c>
      <c r="AW87">
        <v>145</v>
      </c>
      <c r="AX87">
        <v>120</v>
      </c>
    </row>
    <row r="88" spans="1:50" x14ac:dyDescent="0.2">
      <c r="A88" t="s">
        <v>2036</v>
      </c>
      <c r="B88" t="s">
        <v>123</v>
      </c>
      <c r="C88">
        <v>90</v>
      </c>
      <c r="D88">
        <v>85</v>
      </c>
      <c r="E88">
        <v>110</v>
      </c>
      <c r="F88">
        <v>100</v>
      </c>
      <c r="G88">
        <v>90</v>
      </c>
      <c r="H88">
        <v>105</v>
      </c>
      <c r="I88">
        <v>85</v>
      </c>
      <c r="J88">
        <v>85</v>
      </c>
      <c r="K88">
        <v>130</v>
      </c>
      <c r="L88">
        <v>105</v>
      </c>
      <c r="M88">
        <v>110</v>
      </c>
      <c r="N88">
        <v>105</v>
      </c>
      <c r="O88">
        <v>115</v>
      </c>
      <c r="P88">
        <v>100</v>
      </c>
      <c r="Q88">
        <v>115</v>
      </c>
      <c r="R88">
        <v>90</v>
      </c>
      <c r="S88">
        <v>100</v>
      </c>
      <c r="T88">
        <v>125</v>
      </c>
      <c r="U88">
        <v>145</v>
      </c>
      <c r="V88">
        <v>115</v>
      </c>
      <c r="W88">
        <v>125</v>
      </c>
      <c r="X88">
        <v>135</v>
      </c>
      <c r="Y88">
        <v>155</v>
      </c>
      <c r="Z88">
        <v>135</v>
      </c>
      <c r="AA88">
        <v>165</v>
      </c>
      <c r="AB88">
        <v>135</v>
      </c>
      <c r="AC88">
        <v>150</v>
      </c>
      <c r="AD88">
        <v>120</v>
      </c>
      <c r="AE88">
        <v>160</v>
      </c>
      <c r="AF88">
        <v>150</v>
      </c>
      <c r="AG88">
        <v>120</v>
      </c>
      <c r="AH88">
        <v>130</v>
      </c>
      <c r="AI88">
        <v>165</v>
      </c>
      <c r="AJ88">
        <v>130</v>
      </c>
      <c r="AK88">
        <v>175</v>
      </c>
      <c r="AL88">
        <v>135</v>
      </c>
      <c r="AM88">
        <v>160</v>
      </c>
      <c r="AN88">
        <v>125</v>
      </c>
      <c r="AO88">
        <v>135</v>
      </c>
      <c r="AP88">
        <v>125</v>
      </c>
      <c r="AQ88">
        <v>120</v>
      </c>
      <c r="AR88">
        <v>155</v>
      </c>
      <c r="AS88">
        <v>125</v>
      </c>
      <c r="AT88">
        <v>85</v>
      </c>
      <c r="AU88">
        <v>140</v>
      </c>
      <c r="AV88">
        <v>95</v>
      </c>
      <c r="AW88">
        <v>110</v>
      </c>
      <c r="AX88">
        <v>75</v>
      </c>
    </row>
    <row r="89" spans="1:50" x14ac:dyDescent="0.2">
      <c r="A89" t="s">
        <v>2036</v>
      </c>
      <c r="B89" t="s">
        <v>124</v>
      </c>
      <c r="C89">
        <v>105</v>
      </c>
      <c r="D89">
        <v>100</v>
      </c>
      <c r="E89">
        <v>110</v>
      </c>
      <c r="F89">
        <v>125</v>
      </c>
      <c r="G89">
        <v>105</v>
      </c>
      <c r="H89">
        <v>95</v>
      </c>
      <c r="I89">
        <v>105</v>
      </c>
      <c r="J89">
        <v>110</v>
      </c>
      <c r="K89">
        <v>125</v>
      </c>
      <c r="L89">
        <v>135</v>
      </c>
      <c r="M89">
        <v>125</v>
      </c>
      <c r="N89">
        <v>125</v>
      </c>
      <c r="O89">
        <v>130</v>
      </c>
      <c r="P89">
        <v>120</v>
      </c>
      <c r="Q89">
        <v>180</v>
      </c>
      <c r="R89">
        <v>115</v>
      </c>
      <c r="S89">
        <v>135</v>
      </c>
      <c r="T89">
        <v>175</v>
      </c>
      <c r="U89">
        <v>175</v>
      </c>
      <c r="V89">
        <v>150</v>
      </c>
      <c r="W89">
        <v>205</v>
      </c>
      <c r="X89">
        <v>205</v>
      </c>
      <c r="Y89">
        <v>230</v>
      </c>
      <c r="Z89">
        <v>230</v>
      </c>
      <c r="AA89">
        <v>235</v>
      </c>
      <c r="AB89">
        <v>210</v>
      </c>
      <c r="AC89">
        <v>225</v>
      </c>
      <c r="AD89">
        <v>145</v>
      </c>
      <c r="AE89">
        <v>180</v>
      </c>
      <c r="AF89">
        <v>205</v>
      </c>
      <c r="AG89">
        <v>155</v>
      </c>
      <c r="AH89">
        <v>200</v>
      </c>
      <c r="AI89">
        <v>205</v>
      </c>
      <c r="AJ89">
        <v>225</v>
      </c>
      <c r="AK89">
        <v>260</v>
      </c>
      <c r="AL89">
        <v>210</v>
      </c>
      <c r="AM89">
        <v>210</v>
      </c>
      <c r="AN89">
        <v>170</v>
      </c>
      <c r="AO89">
        <v>185</v>
      </c>
      <c r="AP89">
        <v>140</v>
      </c>
      <c r="AQ89">
        <v>165</v>
      </c>
      <c r="AR89">
        <v>170</v>
      </c>
      <c r="AS89">
        <v>150</v>
      </c>
      <c r="AT89">
        <v>125</v>
      </c>
      <c r="AU89">
        <v>160</v>
      </c>
      <c r="AV89">
        <v>140</v>
      </c>
      <c r="AW89">
        <v>135</v>
      </c>
      <c r="AX89">
        <v>95</v>
      </c>
    </row>
    <row r="90" spans="1:50" x14ac:dyDescent="0.2">
      <c r="A90" t="s">
        <v>2036</v>
      </c>
      <c r="B90" t="s">
        <v>125</v>
      </c>
      <c r="C90">
        <v>165</v>
      </c>
      <c r="D90">
        <v>140</v>
      </c>
      <c r="E90">
        <v>175</v>
      </c>
      <c r="F90">
        <v>250</v>
      </c>
      <c r="G90">
        <v>200</v>
      </c>
      <c r="H90">
        <v>270</v>
      </c>
      <c r="I90">
        <v>235</v>
      </c>
      <c r="J90">
        <v>205</v>
      </c>
      <c r="K90">
        <v>275</v>
      </c>
      <c r="L90">
        <v>335</v>
      </c>
      <c r="M90">
        <v>260</v>
      </c>
      <c r="N90">
        <v>270</v>
      </c>
      <c r="O90">
        <v>230</v>
      </c>
      <c r="P90">
        <v>195</v>
      </c>
      <c r="Q90">
        <v>250</v>
      </c>
      <c r="R90">
        <v>225</v>
      </c>
      <c r="S90">
        <v>260</v>
      </c>
      <c r="T90">
        <v>280</v>
      </c>
      <c r="U90">
        <v>305</v>
      </c>
      <c r="V90">
        <v>265</v>
      </c>
      <c r="W90">
        <v>265</v>
      </c>
      <c r="X90">
        <v>315</v>
      </c>
      <c r="Y90">
        <v>335</v>
      </c>
      <c r="Z90">
        <v>355</v>
      </c>
      <c r="AA90">
        <v>565</v>
      </c>
      <c r="AB90">
        <v>425</v>
      </c>
      <c r="AC90">
        <v>545</v>
      </c>
      <c r="AD90">
        <v>295</v>
      </c>
      <c r="AE90">
        <v>340</v>
      </c>
      <c r="AF90">
        <v>315</v>
      </c>
      <c r="AG90">
        <v>310</v>
      </c>
      <c r="AH90">
        <v>320</v>
      </c>
      <c r="AI90">
        <v>350</v>
      </c>
      <c r="AJ90">
        <v>415</v>
      </c>
      <c r="AK90">
        <v>425</v>
      </c>
      <c r="AL90">
        <v>350</v>
      </c>
      <c r="AM90">
        <v>430</v>
      </c>
      <c r="AN90">
        <v>305</v>
      </c>
      <c r="AO90">
        <v>290</v>
      </c>
      <c r="AP90">
        <v>225</v>
      </c>
      <c r="AQ90">
        <v>220</v>
      </c>
      <c r="AR90">
        <v>325</v>
      </c>
      <c r="AS90">
        <v>220</v>
      </c>
      <c r="AT90">
        <v>185</v>
      </c>
      <c r="AU90">
        <v>210</v>
      </c>
      <c r="AV90">
        <v>190</v>
      </c>
      <c r="AW90">
        <v>205</v>
      </c>
      <c r="AX90">
        <v>165</v>
      </c>
    </row>
    <row r="91" spans="1:50" x14ac:dyDescent="0.2">
      <c r="A91" t="s">
        <v>2036</v>
      </c>
      <c r="B91" t="s">
        <v>126</v>
      </c>
      <c r="C91">
        <v>130</v>
      </c>
      <c r="D91">
        <v>115</v>
      </c>
      <c r="E91">
        <v>150</v>
      </c>
      <c r="F91">
        <v>145</v>
      </c>
      <c r="G91">
        <v>100</v>
      </c>
      <c r="H91">
        <v>130</v>
      </c>
      <c r="I91">
        <v>120</v>
      </c>
      <c r="J91">
        <v>115</v>
      </c>
      <c r="K91">
        <v>140</v>
      </c>
      <c r="L91">
        <v>120</v>
      </c>
      <c r="M91">
        <v>105</v>
      </c>
      <c r="N91">
        <v>120</v>
      </c>
      <c r="O91">
        <v>115</v>
      </c>
      <c r="P91">
        <v>110</v>
      </c>
      <c r="Q91">
        <v>150</v>
      </c>
      <c r="R91">
        <v>115</v>
      </c>
      <c r="S91">
        <v>145</v>
      </c>
      <c r="T91">
        <v>155</v>
      </c>
      <c r="U91">
        <v>155</v>
      </c>
      <c r="V91">
        <v>150</v>
      </c>
      <c r="W91">
        <v>170</v>
      </c>
      <c r="X91">
        <v>115</v>
      </c>
      <c r="Y91">
        <v>175</v>
      </c>
      <c r="Z91">
        <v>165</v>
      </c>
      <c r="AA91">
        <v>215</v>
      </c>
      <c r="AB91">
        <v>185</v>
      </c>
      <c r="AC91">
        <v>225</v>
      </c>
      <c r="AD91">
        <v>160</v>
      </c>
      <c r="AE91">
        <v>200</v>
      </c>
      <c r="AF91">
        <v>195</v>
      </c>
      <c r="AG91">
        <v>175</v>
      </c>
      <c r="AH91">
        <v>165</v>
      </c>
      <c r="AI91">
        <v>150</v>
      </c>
      <c r="AJ91">
        <v>180</v>
      </c>
      <c r="AK91">
        <v>185</v>
      </c>
      <c r="AL91">
        <v>175</v>
      </c>
      <c r="AM91">
        <v>215</v>
      </c>
      <c r="AN91">
        <v>155</v>
      </c>
      <c r="AO91">
        <v>150</v>
      </c>
      <c r="AP91">
        <v>100</v>
      </c>
      <c r="AQ91">
        <v>155</v>
      </c>
      <c r="AR91">
        <v>150</v>
      </c>
      <c r="AS91">
        <v>110</v>
      </c>
      <c r="AT91">
        <v>90</v>
      </c>
      <c r="AU91">
        <v>145</v>
      </c>
      <c r="AV91">
        <v>90</v>
      </c>
      <c r="AW91">
        <v>125</v>
      </c>
      <c r="AX91">
        <v>95</v>
      </c>
    </row>
    <row r="92" spans="1:50" x14ac:dyDescent="0.2">
      <c r="A92" t="s">
        <v>2036</v>
      </c>
      <c r="B92" t="s">
        <v>127</v>
      </c>
      <c r="C92">
        <v>190</v>
      </c>
      <c r="D92">
        <v>215</v>
      </c>
      <c r="E92">
        <v>210</v>
      </c>
      <c r="F92">
        <v>195</v>
      </c>
      <c r="G92">
        <v>180</v>
      </c>
      <c r="H92">
        <v>175</v>
      </c>
      <c r="I92">
        <v>145</v>
      </c>
      <c r="J92">
        <v>135</v>
      </c>
      <c r="K92">
        <v>190</v>
      </c>
      <c r="L92">
        <v>245</v>
      </c>
      <c r="M92">
        <v>200</v>
      </c>
      <c r="N92">
        <v>195</v>
      </c>
      <c r="O92">
        <v>220</v>
      </c>
      <c r="P92">
        <v>220</v>
      </c>
      <c r="Q92">
        <v>270</v>
      </c>
      <c r="R92">
        <v>235</v>
      </c>
      <c r="S92">
        <v>215</v>
      </c>
      <c r="T92">
        <v>210</v>
      </c>
      <c r="U92">
        <v>230</v>
      </c>
      <c r="V92">
        <v>190</v>
      </c>
      <c r="W92">
        <v>260</v>
      </c>
      <c r="X92">
        <v>295</v>
      </c>
      <c r="Y92">
        <v>330</v>
      </c>
      <c r="Z92">
        <v>300</v>
      </c>
      <c r="AA92">
        <v>315</v>
      </c>
      <c r="AB92">
        <v>230</v>
      </c>
      <c r="AC92">
        <v>315</v>
      </c>
      <c r="AD92">
        <v>255</v>
      </c>
      <c r="AE92">
        <v>285</v>
      </c>
      <c r="AF92">
        <v>270</v>
      </c>
      <c r="AG92">
        <v>265</v>
      </c>
      <c r="AH92">
        <v>255</v>
      </c>
      <c r="AI92">
        <v>260</v>
      </c>
      <c r="AJ92">
        <v>275</v>
      </c>
      <c r="AK92">
        <v>290</v>
      </c>
      <c r="AL92">
        <v>260</v>
      </c>
      <c r="AM92">
        <v>315</v>
      </c>
      <c r="AN92">
        <v>250</v>
      </c>
      <c r="AO92">
        <v>235</v>
      </c>
      <c r="AP92">
        <v>185</v>
      </c>
      <c r="AQ92">
        <v>260</v>
      </c>
      <c r="AR92">
        <v>260</v>
      </c>
      <c r="AS92">
        <v>175</v>
      </c>
      <c r="AT92">
        <v>160</v>
      </c>
      <c r="AU92">
        <v>180</v>
      </c>
      <c r="AV92">
        <v>200</v>
      </c>
      <c r="AW92">
        <v>195</v>
      </c>
      <c r="AX92">
        <v>165</v>
      </c>
    </row>
    <row r="93" spans="1:50" x14ac:dyDescent="0.2">
      <c r="A93" t="s">
        <v>2038</v>
      </c>
      <c r="B93" t="s">
        <v>115</v>
      </c>
      <c r="C93">
        <v>50</v>
      </c>
      <c r="D93">
        <v>70</v>
      </c>
      <c r="E93">
        <v>70</v>
      </c>
      <c r="F93">
        <v>45</v>
      </c>
      <c r="G93">
        <v>35</v>
      </c>
      <c r="H93">
        <v>35</v>
      </c>
      <c r="I93">
        <v>50</v>
      </c>
      <c r="J93">
        <v>60</v>
      </c>
      <c r="K93">
        <v>45</v>
      </c>
      <c r="L93">
        <v>50</v>
      </c>
      <c r="M93">
        <v>40</v>
      </c>
      <c r="N93">
        <v>35</v>
      </c>
      <c r="O93">
        <v>50</v>
      </c>
      <c r="P93">
        <v>55</v>
      </c>
      <c r="Q93">
        <v>70</v>
      </c>
      <c r="R93">
        <v>60</v>
      </c>
      <c r="S93">
        <v>50</v>
      </c>
      <c r="T93">
        <v>50</v>
      </c>
      <c r="U93">
        <v>85</v>
      </c>
      <c r="V93">
        <v>85</v>
      </c>
      <c r="W93">
        <v>85</v>
      </c>
      <c r="X93">
        <v>65</v>
      </c>
      <c r="Y93">
        <v>65</v>
      </c>
      <c r="Z93">
        <v>80</v>
      </c>
      <c r="AA93">
        <v>80</v>
      </c>
      <c r="AB93">
        <v>95</v>
      </c>
      <c r="AC93">
        <v>95</v>
      </c>
      <c r="AD93">
        <v>70</v>
      </c>
      <c r="AE93">
        <v>85</v>
      </c>
      <c r="AF93">
        <v>85</v>
      </c>
      <c r="AG93">
        <v>85</v>
      </c>
      <c r="AH93">
        <v>70</v>
      </c>
      <c r="AI93">
        <v>80</v>
      </c>
      <c r="AJ93">
        <v>65</v>
      </c>
      <c r="AK93">
        <v>60</v>
      </c>
      <c r="AL93">
        <v>70</v>
      </c>
      <c r="AM93">
        <v>70</v>
      </c>
      <c r="AN93">
        <v>60</v>
      </c>
      <c r="AO93">
        <v>80</v>
      </c>
      <c r="AP93">
        <v>50</v>
      </c>
      <c r="AQ93">
        <v>55</v>
      </c>
      <c r="AR93">
        <v>60</v>
      </c>
      <c r="AS93">
        <v>65</v>
      </c>
      <c r="AT93">
        <v>40</v>
      </c>
      <c r="AU93">
        <v>50</v>
      </c>
      <c r="AV93">
        <v>50</v>
      </c>
      <c r="AW93">
        <v>35</v>
      </c>
      <c r="AX93">
        <v>35</v>
      </c>
    </row>
    <row r="94" spans="1:50" x14ac:dyDescent="0.2">
      <c r="A94" t="s">
        <v>2038</v>
      </c>
      <c r="B94" t="s">
        <v>116</v>
      </c>
      <c r="C94">
        <v>60</v>
      </c>
      <c r="D94">
        <v>70</v>
      </c>
      <c r="E94">
        <v>100</v>
      </c>
      <c r="F94">
        <v>40</v>
      </c>
      <c r="G94">
        <v>30</v>
      </c>
      <c r="H94">
        <v>40</v>
      </c>
      <c r="I94">
        <v>30</v>
      </c>
      <c r="J94">
        <v>55</v>
      </c>
      <c r="K94">
        <v>30</v>
      </c>
      <c r="L94">
        <v>55</v>
      </c>
      <c r="M94">
        <v>40</v>
      </c>
      <c r="N94">
        <v>35</v>
      </c>
      <c r="O94">
        <v>40</v>
      </c>
      <c r="P94">
        <v>45</v>
      </c>
      <c r="Q94">
        <v>85</v>
      </c>
      <c r="R94">
        <v>70</v>
      </c>
      <c r="S94">
        <v>75</v>
      </c>
      <c r="T94">
        <v>80</v>
      </c>
      <c r="U94">
        <v>85</v>
      </c>
      <c r="V94">
        <v>85</v>
      </c>
      <c r="W94">
        <v>105</v>
      </c>
      <c r="X94">
        <v>65</v>
      </c>
      <c r="Y94">
        <v>55</v>
      </c>
      <c r="Z94">
        <v>80</v>
      </c>
      <c r="AA94">
        <v>95</v>
      </c>
      <c r="AB94">
        <v>115</v>
      </c>
      <c r="AC94">
        <v>90</v>
      </c>
      <c r="AD94">
        <v>80</v>
      </c>
      <c r="AE94">
        <v>95</v>
      </c>
      <c r="AF94">
        <v>85</v>
      </c>
      <c r="AG94">
        <v>90</v>
      </c>
      <c r="AH94">
        <v>80</v>
      </c>
      <c r="AI94">
        <v>80</v>
      </c>
      <c r="AJ94">
        <v>115</v>
      </c>
      <c r="AK94">
        <v>75</v>
      </c>
      <c r="AL94">
        <v>75</v>
      </c>
      <c r="AM94">
        <v>80</v>
      </c>
      <c r="AN94">
        <v>60</v>
      </c>
      <c r="AO94">
        <v>80</v>
      </c>
      <c r="AP94">
        <v>75</v>
      </c>
      <c r="AQ94">
        <v>90</v>
      </c>
      <c r="AR94">
        <v>90</v>
      </c>
      <c r="AS94">
        <v>55</v>
      </c>
      <c r="AT94">
        <v>60</v>
      </c>
      <c r="AU94">
        <v>50</v>
      </c>
      <c r="AV94">
        <v>50</v>
      </c>
      <c r="AW94">
        <v>45</v>
      </c>
      <c r="AX94">
        <v>50</v>
      </c>
    </row>
    <row r="95" spans="1:50" x14ac:dyDescent="0.2">
      <c r="A95" t="s">
        <v>2038</v>
      </c>
      <c r="B95" t="s">
        <v>117</v>
      </c>
      <c r="C95">
        <v>60</v>
      </c>
      <c r="D95">
        <v>70</v>
      </c>
      <c r="E95">
        <v>80</v>
      </c>
      <c r="F95">
        <v>50</v>
      </c>
      <c r="G95">
        <v>35</v>
      </c>
      <c r="H95">
        <v>30</v>
      </c>
      <c r="I95">
        <v>45</v>
      </c>
      <c r="J95">
        <v>55</v>
      </c>
      <c r="K95">
        <v>35</v>
      </c>
      <c r="L95">
        <v>65</v>
      </c>
      <c r="M95">
        <v>45</v>
      </c>
      <c r="N95">
        <v>45</v>
      </c>
      <c r="O95">
        <v>60</v>
      </c>
      <c r="P95">
        <v>60</v>
      </c>
      <c r="Q95">
        <v>85</v>
      </c>
      <c r="R95">
        <v>60</v>
      </c>
      <c r="S95">
        <v>80</v>
      </c>
      <c r="T95">
        <v>75</v>
      </c>
      <c r="U95">
        <v>100</v>
      </c>
      <c r="V95">
        <v>95</v>
      </c>
      <c r="W95">
        <v>95</v>
      </c>
      <c r="X95">
        <v>85</v>
      </c>
      <c r="Y95">
        <v>85</v>
      </c>
      <c r="Z95">
        <v>70</v>
      </c>
      <c r="AA95">
        <v>95</v>
      </c>
      <c r="AB95">
        <v>90</v>
      </c>
      <c r="AC95">
        <v>75</v>
      </c>
      <c r="AD95">
        <v>60</v>
      </c>
      <c r="AE95">
        <v>105</v>
      </c>
      <c r="AF95">
        <v>70</v>
      </c>
      <c r="AG95">
        <v>85</v>
      </c>
      <c r="AH95">
        <v>75</v>
      </c>
      <c r="AI95">
        <v>85</v>
      </c>
      <c r="AJ95">
        <v>65</v>
      </c>
      <c r="AK95">
        <v>75</v>
      </c>
      <c r="AL95">
        <v>80</v>
      </c>
      <c r="AM95">
        <v>85</v>
      </c>
      <c r="AN95">
        <v>70</v>
      </c>
      <c r="AO95">
        <v>70</v>
      </c>
      <c r="AP95">
        <v>50</v>
      </c>
      <c r="AQ95">
        <v>55</v>
      </c>
      <c r="AR95">
        <v>55</v>
      </c>
      <c r="AS95">
        <v>40</v>
      </c>
      <c r="AT95">
        <v>50</v>
      </c>
      <c r="AU95">
        <v>45</v>
      </c>
      <c r="AV95">
        <v>35</v>
      </c>
      <c r="AW95">
        <v>35</v>
      </c>
      <c r="AX95">
        <v>35</v>
      </c>
    </row>
    <row r="96" spans="1:50" x14ac:dyDescent="0.2">
      <c r="A96" t="s">
        <v>2038</v>
      </c>
      <c r="B96" t="s">
        <v>118</v>
      </c>
      <c r="C96">
        <v>40</v>
      </c>
      <c r="D96">
        <v>35</v>
      </c>
      <c r="E96">
        <v>35</v>
      </c>
      <c r="F96">
        <v>15</v>
      </c>
      <c r="G96">
        <v>20</v>
      </c>
      <c r="H96">
        <v>15</v>
      </c>
      <c r="I96">
        <v>25</v>
      </c>
      <c r="J96">
        <v>15</v>
      </c>
      <c r="K96">
        <v>25</v>
      </c>
      <c r="L96">
        <v>15</v>
      </c>
      <c r="M96">
        <v>25</v>
      </c>
      <c r="N96">
        <v>30</v>
      </c>
      <c r="O96">
        <v>15</v>
      </c>
      <c r="P96">
        <v>25</v>
      </c>
      <c r="Q96">
        <v>35</v>
      </c>
      <c r="R96">
        <v>25</v>
      </c>
      <c r="S96">
        <v>25</v>
      </c>
      <c r="T96">
        <v>25</v>
      </c>
      <c r="U96">
        <v>35</v>
      </c>
      <c r="V96">
        <v>20</v>
      </c>
      <c r="W96">
        <v>20</v>
      </c>
      <c r="X96">
        <v>30</v>
      </c>
      <c r="Y96">
        <v>30</v>
      </c>
      <c r="Z96">
        <v>45</v>
      </c>
      <c r="AA96">
        <v>55</v>
      </c>
      <c r="AB96">
        <v>55</v>
      </c>
      <c r="AC96">
        <v>55</v>
      </c>
      <c r="AD96">
        <v>40</v>
      </c>
      <c r="AE96">
        <v>75</v>
      </c>
      <c r="AF96">
        <v>50</v>
      </c>
      <c r="AG96">
        <v>55</v>
      </c>
      <c r="AH96">
        <v>50</v>
      </c>
      <c r="AI96">
        <v>65</v>
      </c>
      <c r="AJ96">
        <v>45</v>
      </c>
      <c r="AK96">
        <v>50</v>
      </c>
      <c r="AL96">
        <v>35</v>
      </c>
      <c r="AM96">
        <v>45</v>
      </c>
      <c r="AN96">
        <v>45</v>
      </c>
      <c r="AO96">
        <v>45</v>
      </c>
      <c r="AP96">
        <v>40</v>
      </c>
      <c r="AQ96">
        <v>50</v>
      </c>
      <c r="AR96">
        <v>35</v>
      </c>
      <c r="AS96">
        <v>30</v>
      </c>
      <c r="AT96">
        <v>30</v>
      </c>
      <c r="AU96">
        <v>25</v>
      </c>
      <c r="AV96">
        <v>10</v>
      </c>
      <c r="AW96">
        <v>20</v>
      </c>
      <c r="AX96">
        <v>30</v>
      </c>
    </row>
    <row r="97" spans="1:50" x14ac:dyDescent="0.2">
      <c r="A97" t="s">
        <v>2038</v>
      </c>
      <c r="B97" t="s">
        <v>119</v>
      </c>
      <c r="C97">
        <v>25</v>
      </c>
      <c r="D97">
        <v>20</v>
      </c>
      <c r="E97">
        <v>30</v>
      </c>
      <c r="F97">
        <v>20</v>
      </c>
      <c r="G97">
        <v>15</v>
      </c>
      <c r="H97">
        <v>20</v>
      </c>
      <c r="I97">
        <v>25</v>
      </c>
      <c r="J97">
        <v>15</v>
      </c>
      <c r="K97">
        <v>20</v>
      </c>
      <c r="L97">
        <v>15</v>
      </c>
      <c r="M97">
        <v>20</v>
      </c>
      <c r="N97">
        <v>20</v>
      </c>
      <c r="O97">
        <v>20</v>
      </c>
      <c r="P97">
        <v>25</v>
      </c>
      <c r="Q97">
        <v>30</v>
      </c>
      <c r="R97">
        <v>25</v>
      </c>
      <c r="S97">
        <v>35</v>
      </c>
      <c r="T97">
        <v>30</v>
      </c>
      <c r="U97">
        <v>40</v>
      </c>
      <c r="V97">
        <v>35</v>
      </c>
      <c r="W97">
        <v>35</v>
      </c>
      <c r="X97">
        <v>45</v>
      </c>
      <c r="Y97">
        <v>40</v>
      </c>
      <c r="Z97">
        <v>30</v>
      </c>
      <c r="AA97">
        <v>40</v>
      </c>
      <c r="AB97">
        <v>35</v>
      </c>
      <c r="AC97">
        <v>30</v>
      </c>
      <c r="AD97">
        <v>35</v>
      </c>
      <c r="AE97">
        <v>40</v>
      </c>
      <c r="AF97">
        <v>50</v>
      </c>
      <c r="AG97">
        <v>30</v>
      </c>
      <c r="AH97">
        <v>30</v>
      </c>
      <c r="AI97">
        <v>45</v>
      </c>
      <c r="AJ97">
        <v>60</v>
      </c>
      <c r="AK97">
        <v>25</v>
      </c>
      <c r="AL97">
        <v>35</v>
      </c>
      <c r="AM97">
        <v>35</v>
      </c>
      <c r="AN97">
        <v>35</v>
      </c>
      <c r="AO97">
        <v>40</v>
      </c>
      <c r="AP97">
        <v>35</v>
      </c>
      <c r="AQ97">
        <v>35</v>
      </c>
      <c r="AR97">
        <v>35</v>
      </c>
      <c r="AS97">
        <v>20</v>
      </c>
      <c r="AT97">
        <v>15</v>
      </c>
      <c r="AU97">
        <v>15</v>
      </c>
      <c r="AV97">
        <v>15</v>
      </c>
      <c r="AW97">
        <v>15</v>
      </c>
      <c r="AX97">
        <v>10</v>
      </c>
    </row>
    <row r="98" spans="1:50" x14ac:dyDescent="0.2">
      <c r="A98" t="s">
        <v>2038</v>
      </c>
      <c r="B98" t="s">
        <v>120</v>
      </c>
      <c r="C98">
        <v>20</v>
      </c>
      <c r="D98">
        <v>15</v>
      </c>
      <c r="E98">
        <v>25</v>
      </c>
      <c r="F98">
        <v>10</v>
      </c>
      <c r="G98">
        <v>15</v>
      </c>
      <c r="H98">
        <v>15</v>
      </c>
      <c r="I98">
        <v>10</v>
      </c>
      <c r="J98">
        <v>25</v>
      </c>
      <c r="K98">
        <v>25</v>
      </c>
      <c r="L98">
        <v>35</v>
      </c>
      <c r="M98">
        <v>40</v>
      </c>
      <c r="N98">
        <v>35</v>
      </c>
      <c r="O98">
        <v>20</v>
      </c>
      <c r="P98">
        <v>40</v>
      </c>
      <c r="Q98">
        <v>25</v>
      </c>
      <c r="R98">
        <v>10</v>
      </c>
      <c r="S98">
        <v>20</v>
      </c>
      <c r="T98">
        <v>25</v>
      </c>
      <c r="U98">
        <v>25</v>
      </c>
      <c r="V98">
        <v>25</v>
      </c>
      <c r="W98">
        <v>25</v>
      </c>
      <c r="X98">
        <v>25</v>
      </c>
      <c r="Y98">
        <v>20</v>
      </c>
      <c r="Z98">
        <v>15</v>
      </c>
      <c r="AA98">
        <v>35</v>
      </c>
      <c r="AB98">
        <v>30</v>
      </c>
      <c r="AC98">
        <v>30</v>
      </c>
      <c r="AD98">
        <v>20</v>
      </c>
      <c r="AE98">
        <v>30</v>
      </c>
      <c r="AF98">
        <v>25</v>
      </c>
      <c r="AG98">
        <v>35</v>
      </c>
      <c r="AH98">
        <v>30</v>
      </c>
      <c r="AI98">
        <v>45</v>
      </c>
      <c r="AJ98">
        <v>30</v>
      </c>
      <c r="AK98">
        <v>25</v>
      </c>
      <c r="AL98">
        <v>15</v>
      </c>
      <c r="AM98">
        <v>35</v>
      </c>
      <c r="AN98">
        <v>30</v>
      </c>
      <c r="AO98">
        <v>40</v>
      </c>
      <c r="AP98">
        <v>20</v>
      </c>
      <c r="AQ98">
        <v>25</v>
      </c>
      <c r="AR98">
        <v>20</v>
      </c>
      <c r="AS98">
        <v>25</v>
      </c>
      <c r="AT98">
        <v>15</v>
      </c>
      <c r="AU98">
        <v>20</v>
      </c>
      <c r="AV98">
        <v>15</v>
      </c>
      <c r="AW98">
        <v>15</v>
      </c>
      <c r="AX98">
        <v>15</v>
      </c>
    </row>
    <row r="99" spans="1:50" x14ac:dyDescent="0.2">
      <c r="A99" t="s">
        <v>2038</v>
      </c>
      <c r="B99" t="s">
        <v>121</v>
      </c>
      <c r="C99">
        <v>120</v>
      </c>
      <c r="D99">
        <v>165</v>
      </c>
      <c r="E99">
        <v>145</v>
      </c>
      <c r="F99">
        <v>70</v>
      </c>
      <c r="G99">
        <v>60</v>
      </c>
      <c r="H99">
        <v>45</v>
      </c>
      <c r="I99">
        <v>50</v>
      </c>
      <c r="J99">
        <v>55</v>
      </c>
      <c r="K99">
        <v>55</v>
      </c>
      <c r="L99">
        <v>90</v>
      </c>
      <c r="M99">
        <v>85</v>
      </c>
      <c r="N99">
        <v>75</v>
      </c>
      <c r="O99">
        <v>70</v>
      </c>
      <c r="P99">
        <v>70</v>
      </c>
      <c r="Q99">
        <v>100</v>
      </c>
      <c r="R99">
        <v>95</v>
      </c>
      <c r="S99">
        <v>150</v>
      </c>
      <c r="T99">
        <v>190</v>
      </c>
      <c r="U99">
        <v>195</v>
      </c>
      <c r="V99">
        <v>185</v>
      </c>
      <c r="W99">
        <v>165</v>
      </c>
      <c r="X99">
        <v>135</v>
      </c>
      <c r="Y99">
        <v>125</v>
      </c>
      <c r="Z99">
        <v>110</v>
      </c>
      <c r="AA99">
        <v>135</v>
      </c>
      <c r="AB99">
        <v>105</v>
      </c>
      <c r="AC99">
        <v>125</v>
      </c>
      <c r="AD99">
        <v>85</v>
      </c>
      <c r="AE99">
        <v>120</v>
      </c>
      <c r="AF99">
        <v>130</v>
      </c>
      <c r="AG99">
        <v>150</v>
      </c>
      <c r="AH99">
        <v>160</v>
      </c>
      <c r="AI99">
        <v>155</v>
      </c>
      <c r="AJ99">
        <v>145</v>
      </c>
      <c r="AK99">
        <v>125</v>
      </c>
      <c r="AL99">
        <v>120</v>
      </c>
      <c r="AM99">
        <v>130</v>
      </c>
      <c r="AN99">
        <v>125</v>
      </c>
      <c r="AO99">
        <v>105</v>
      </c>
      <c r="AP99">
        <v>95</v>
      </c>
      <c r="AQ99">
        <v>110</v>
      </c>
      <c r="AR99">
        <v>110</v>
      </c>
      <c r="AS99">
        <v>75</v>
      </c>
      <c r="AT99">
        <v>80</v>
      </c>
      <c r="AU99">
        <v>75</v>
      </c>
      <c r="AV99">
        <v>75</v>
      </c>
      <c r="AW99">
        <v>75</v>
      </c>
      <c r="AX99">
        <v>55</v>
      </c>
    </row>
    <row r="100" spans="1:50" x14ac:dyDescent="0.2">
      <c r="A100" t="s">
        <v>2038</v>
      </c>
      <c r="B100" t="s">
        <v>122</v>
      </c>
      <c r="C100">
        <v>35</v>
      </c>
      <c r="D100">
        <v>50</v>
      </c>
      <c r="E100">
        <v>60</v>
      </c>
      <c r="F100">
        <v>25</v>
      </c>
      <c r="G100">
        <v>15</v>
      </c>
      <c r="H100">
        <v>15</v>
      </c>
      <c r="I100">
        <v>30</v>
      </c>
      <c r="J100">
        <v>50</v>
      </c>
      <c r="K100">
        <v>25</v>
      </c>
      <c r="L100">
        <v>35</v>
      </c>
      <c r="M100">
        <v>40</v>
      </c>
      <c r="N100">
        <v>35</v>
      </c>
      <c r="O100">
        <v>50</v>
      </c>
      <c r="P100">
        <v>40</v>
      </c>
      <c r="Q100">
        <v>65</v>
      </c>
      <c r="R100">
        <v>45</v>
      </c>
      <c r="S100">
        <v>55</v>
      </c>
      <c r="T100">
        <v>50</v>
      </c>
      <c r="U100">
        <v>60</v>
      </c>
      <c r="V100">
        <v>45</v>
      </c>
      <c r="W100">
        <v>60</v>
      </c>
      <c r="X100">
        <v>60</v>
      </c>
      <c r="Y100">
        <v>50</v>
      </c>
      <c r="Z100">
        <v>35</v>
      </c>
      <c r="AA100">
        <v>55</v>
      </c>
      <c r="AB100">
        <v>45</v>
      </c>
      <c r="AC100">
        <v>70</v>
      </c>
      <c r="AD100">
        <v>50</v>
      </c>
      <c r="AE100">
        <v>90</v>
      </c>
      <c r="AF100">
        <v>75</v>
      </c>
      <c r="AG100">
        <v>60</v>
      </c>
      <c r="AH100">
        <v>60</v>
      </c>
      <c r="AI100">
        <v>45</v>
      </c>
      <c r="AJ100">
        <v>85</v>
      </c>
      <c r="AK100">
        <v>75</v>
      </c>
      <c r="AL100">
        <v>60</v>
      </c>
      <c r="AM100">
        <v>55</v>
      </c>
      <c r="AN100">
        <v>40</v>
      </c>
      <c r="AO100">
        <v>50</v>
      </c>
      <c r="AP100">
        <v>50</v>
      </c>
      <c r="AQ100">
        <v>40</v>
      </c>
      <c r="AR100">
        <v>50</v>
      </c>
      <c r="AS100">
        <v>55</v>
      </c>
      <c r="AT100">
        <v>45</v>
      </c>
      <c r="AU100">
        <v>55</v>
      </c>
      <c r="AV100">
        <v>50</v>
      </c>
      <c r="AW100">
        <v>40</v>
      </c>
      <c r="AX100">
        <v>35</v>
      </c>
    </row>
    <row r="101" spans="1:50" x14ac:dyDescent="0.2">
      <c r="A101" t="s">
        <v>2038</v>
      </c>
      <c r="B101" t="s">
        <v>123</v>
      </c>
      <c r="C101">
        <v>35</v>
      </c>
      <c r="D101">
        <v>35</v>
      </c>
      <c r="E101">
        <v>40</v>
      </c>
      <c r="F101">
        <v>20</v>
      </c>
      <c r="G101">
        <v>30</v>
      </c>
      <c r="H101">
        <v>15</v>
      </c>
      <c r="I101">
        <v>30</v>
      </c>
      <c r="J101">
        <v>20</v>
      </c>
      <c r="K101">
        <v>35</v>
      </c>
      <c r="L101">
        <v>45</v>
      </c>
      <c r="M101">
        <v>30</v>
      </c>
      <c r="N101">
        <v>25</v>
      </c>
      <c r="O101">
        <v>50</v>
      </c>
      <c r="P101">
        <v>25</v>
      </c>
      <c r="Q101">
        <v>60</v>
      </c>
      <c r="R101">
        <v>40</v>
      </c>
      <c r="S101">
        <v>40</v>
      </c>
      <c r="T101">
        <v>45</v>
      </c>
      <c r="U101">
        <v>55</v>
      </c>
      <c r="V101">
        <v>40</v>
      </c>
      <c r="W101">
        <v>60</v>
      </c>
      <c r="X101">
        <v>50</v>
      </c>
      <c r="Y101">
        <v>45</v>
      </c>
      <c r="Z101">
        <v>45</v>
      </c>
      <c r="AA101">
        <v>65</v>
      </c>
      <c r="AB101">
        <v>40</v>
      </c>
      <c r="AC101">
        <v>55</v>
      </c>
      <c r="AD101">
        <v>50</v>
      </c>
      <c r="AE101">
        <v>60</v>
      </c>
      <c r="AF101">
        <v>50</v>
      </c>
      <c r="AG101">
        <v>55</v>
      </c>
      <c r="AH101">
        <v>50</v>
      </c>
      <c r="AI101">
        <v>50</v>
      </c>
      <c r="AJ101">
        <v>50</v>
      </c>
      <c r="AK101">
        <v>40</v>
      </c>
      <c r="AL101">
        <v>40</v>
      </c>
      <c r="AM101">
        <v>45</v>
      </c>
      <c r="AN101">
        <v>40</v>
      </c>
      <c r="AO101">
        <v>50</v>
      </c>
      <c r="AP101">
        <v>45</v>
      </c>
      <c r="AQ101">
        <v>45</v>
      </c>
      <c r="AR101">
        <v>50</v>
      </c>
      <c r="AS101">
        <v>45</v>
      </c>
      <c r="AT101">
        <v>40</v>
      </c>
      <c r="AU101">
        <v>40</v>
      </c>
      <c r="AV101">
        <v>30</v>
      </c>
      <c r="AW101">
        <v>40</v>
      </c>
      <c r="AX101">
        <v>35</v>
      </c>
    </row>
    <row r="102" spans="1:50" x14ac:dyDescent="0.2">
      <c r="A102" t="s">
        <v>2038</v>
      </c>
      <c r="B102" t="s">
        <v>124</v>
      </c>
      <c r="C102">
        <v>15</v>
      </c>
      <c r="D102">
        <v>20</v>
      </c>
      <c r="E102">
        <v>25</v>
      </c>
      <c r="F102">
        <v>10</v>
      </c>
      <c r="G102">
        <v>15</v>
      </c>
      <c r="H102">
        <v>10</v>
      </c>
      <c r="I102">
        <v>20</v>
      </c>
      <c r="J102">
        <v>20</v>
      </c>
      <c r="K102">
        <v>25</v>
      </c>
      <c r="L102">
        <v>40</v>
      </c>
      <c r="M102">
        <v>15</v>
      </c>
      <c r="N102">
        <v>15</v>
      </c>
      <c r="O102">
        <v>30</v>
      </c>
      <c r="P102">
        <v>20</v>
      </c>
      <c r="Q102">
        <v>30</v>
      </c>
      <c r="R102">
        <v>25</v>
      </c>
      <c r="S102">
        <v>25</v>
      </c>
      <c r="T102">
        <v>40</v>
      </c>
      <c r="U102">
        <v>45</v>
      </c>
      <c r="V102">
        <v>30</v>
      </c>
      <c r="W102">
        <v>40</v>
      </c>
      <c r="X102">
        <v>45</v>
      </c>
      <c r="Y102">
        <v>30</v>
      </c>
      <c r="Z102">
        <v>20</v>
      </c>
      <c r="AA102">
        <v>40</v>
      </c>
      <c r="AB102">
        <v>40</v>
      </c>
      <c r="AC102">
        <v>45</v>
      </c>
      <c r="AD102">
        <v>55</v>
      </c>
      <c r="AE102">
        <v>35</v>
      </c>
      <c r="AF102">
        <v>35</v>
      </c>
      <c r="AG102">
        <v>40</v>
      </c>
      <c r="AH102">
        <v>40</v>
      </c>
      <c r="AI102">
        <v>35</v>
      </c>
      <c r="AJ102">
        <v>50</v>
      </c>
      <c r="AK102">
        <v>40</v>
      </c>
      <c r="AL102">
        <v>35</v>
      </c>
      <c r="AM102">
        <v>55</v>
      </c>
      <c r="AN102">
        <v>25</v>
      </c>
      <c r="AO102">
        <v>35</v>
      </c>
      <c r="AP102">
        <v>25</v>
      </c>
      <c r="AQ102">
        <v>40</v>
      </c>
      <c r="AR102">
        <v>40</v>
      </c>
      <c r="AS102">
        <v>35</v>
      </c>
      <c r="AT102">
        <v>35</v>
      </c>
      <c r="AU102">
        <v>25</v>
      </c>
      <c r="AV102">
        <v>20</v>
      </c>
      <c r="AW102">
        <v>25</v>
      </c>
      <c r="AX102">
        <v>30</v>
      </c>
    </row>
    <row r="103" spans="1:50" x14ac:dyDescent="0.2">
      <c r="A103" t="s">
        <v>2038</v>
      </c>
      <c r="B103" t="s">
        <v>125</v>
      </c>
      <c r="C103">
        <v>55</v>
      </c>
      <c r="D103">
        <v>85</v>
      </c>
      <c r="E103">
        <v>75</v>
      </c>
      <c r="F103">
        <v>95</v>
      </c>
      <c r="G103">
        <v>65</v>
      </c>
      <c r="H103">
        <v>135</v>
      </c>
      <c r="I103">
        <v>145</v>
      </c>
      <c r="J103">
        <v>125</v>
      </c>
      <c r="K103">
        <v>120</v>
      </c>
      <c r="L103">
        <v>160</v>
      </c>
      <c r="M103">
        <v>145</v>
      </c>
      <c r="N103">
        <v>155</v>
      </c>
      <c r="O103">
        <v>195</v>
      </c>
      <c r="P103">
        <v>200</v>
      </c>
      <c r="Q103">
        <v>245</v>
      </c>
      <c r="R103">
        <v>170</v>
      </c>
      <c r="S103">
        <v>195</v>
      </c>
      <c r="T103">
        <v>160</v>
      </c>
      <c r="U103">
        <v>210</v>
      </c>
      <c r="V103">
        <v>185</v>
      </c>
      <c r="W103">
        <v>205</v>
      </c>
      <c r="X103">
        <v>185</v>
      </c>
      <c r="Y103">
        <v>190</v>
      </c>
      <c r="Z103">
        <v>200</v>
      </c>
      <c r="AA103">
        <v>310</v>
      </c>
      <c r="AB103">
        <v>240</v>
      </c>
      <c r="AC103">
        <v>260</v>
      </c>
      <c r="AD103">
        <v>235</v>
      </c>
      <c r="AE103">
        <v>280</v>
      </c>
      <c r="AF103">
        <v>215</v>
      </c>
      <c r="AG103">
        <v>245</v>
      </c>
      <c r="AH103">
        <v>235</v>
      </c>
      <c r="AI103">
        <v>240</v>
      </c>
      <c r="AJ103">
        <v>250</v>
      </c>
      <c r="AK103">
        <v>245</v>
      </c>
      <c r="AL103">
        <v>180</v>
      </c>
      <c r="AM103">
        <v>230</v>
      </c>
      <c r="AN103">
        <v>145</v>
      </c>
      <c r="AO103">
        <v>175</v>
      </c>
      <c r="AP103">
        <v>160</v>
      </c>
      <c r="AQ103">
        <v>175</v>
      </c>
      <c r="AR103">
        <v>150</v>
      </c>
      <c r="AS103">
        <v>145</v>
      </c>
      <c r="AT103">
        <v>130</v>
      </c>
      <c r="AU103">
        <v>115</v>
      </c>
      <c r="AV103">
        <v>110</v>
      </c>
      <c r="AW103">
        <v>115</v>
      </c>
      <c r="AX103">
        <v>70</v>
      </c>
    </row>
    <row r="104" spans="1:50" x14ac:dyDescent="0.2">
      <c r="A104" t="s">
        <v>2038</v>
      </c>
      <c r="B104" t="s">
        <v>126</v>
      </c>
      <c r="C104">
        <v>55</v>
      </c>
      <c r="D104">
        <v>55</v>
      </c>
      <c r="E104">
        <v>65</v>
      </c>
      <c r="F104">
        <v>25</v>
      </c>
      <c r="G104">
        <v>20</v>
      </c>
      <c r="H104">
        <v>35</v>
      </c>
      <c r="I104">
        <v>55</v>
      </c>
      <c r="J104">
        <v>35</v>
      </c>
      <c r="K104">
        <v>45</v>
      </c>
      <c r="L104">
        <v>40</v>
      </c>
      <c r="M104">
        <v>35</v>
      </c>
      <c r="N104">
        <v>40</v>
      </c>
      <c r="O104">
        <v>35</v>
      </c>
      <c r="P104">
        <v>40</v>
      </c>
      <c r="Q104">
        <v>65</v>
      </c>
      <c r="R104">
        <v>50</v>
      </c>
      <c r="S104">
        <v>75</v>
      </c>
      <c r="T104">
        <v>65</v>
      </c>
      <c r="U104">
        <v>65</v>
      </c>
      <c r="V104">
        <v>70</v>
      </c>
      <c r="W104">
        <v>60</v>
      </c>
      <c r="X104">
        <v>65</v>
      </c>
      <c r="Y104">
        <v>50</v>
      </c>
      <c r="Z104">
        <v>75</v>
      </c>
      <c r="AA104">
        <v>85</v>
      </c>
      <c r="AB104">
        <v>60</v>
      </c>
      <c r="AC104">
        <v>80</v>
      </c>
      <c r="AD104">
        <v>60</v>
      </c>
      <c r="AE104">
        <v>75</v>
      </c>
      <c r="AF104">
        <v>65</v>
      </c>
      <c r="AG104">
        <v>70</v>
      </c>
      <c r="AH104">
        <v>75</v>
      </c>
      <c r="AI104">
        <v>75</v>
      </c>
      <c r="AJ104">
        <v>60</v>
      </c>
      <c r="AK104">
        <v>60</v>
      </c>
      <c r="AL104">
        <v>45</v>
      </c>
      <c r="AM104">
        <v>65</v>
      </c>
      <c r="AN104">
        <v>60</v>
      </c>
      <c r="AO104">
        <v>65</v>
      </c>
      <c r="AP104">
        <v>45</v>
      </c>
      <c r="AQ104">
        <v>45</v>
      </c>
      <c r="AR104">
        <v>45</v>
      </c>
      <c r="AS104">
        <v>30</v>
      </c>
      <c r="AT104">
        <v>40</v>
      </c>
      <c r="AU104">
        <v>15</v>
      </c>
      <c r="AV104">
        <v>35</v>
      </c>
      <c r="AW104">
        <v>35</v>
      </c>
      <c r="AX104">
        <v>25</v>
      </c>
    </row>
    <row r="105" spans="1:50" x14ac:dyDescent="0.2">
      <c r="A105" t="s">
        <v>2038</v>
      </c>
      <c r="B105" t="s">
        <v>127</v>
      </c>
      <c r="C105">
        <v>70</v>
      </c>
      <c r="D105">
        <v>65</v>
      </c>
      <c r="E105">
        <v>100</v>
      </c>
      <c r="F105">
        <v>55</v>
      </c>
      <c r="G105">
        <v>45</v>
      </c>
      <c r="H105">
        <v>40</v>
      </c>
      <c r="I105">
        <v>55</v>
      </c>
      <c r="J105">
        <v>70</v>
      </c>
      <c r="K105">
        <v>40</v>
      </c>
      <c r="L105">
        <v>90</v>
      </c>
      <c r="M105">
        <v>55</v>
      </c>
      <c r="N105">
        <v>40</v>
      </c>
      <c r="O105">
        <v>95</v>
      </c>
      <c r="P105">
        <v>80</v>
      </c>
      <c r="Q105">
        <v>180</v>
      </c>
      <c r="R105">
        <v>105</v>
      </c>
      <c r="S105">
        <v>95</v>
      </c>
      <c r="T105">
        <v>80</v>
      </c>
      <c r="U105">
        <v>120</v>
      </c>
      <c r="V105">
        <v>105</v>
      </c>
      <c r="W105">
        <v>105</v>
      </c>
      <c r="X105">
        <v>100</v>
      </c>
      <c r="Y105">
        <v>80</v>
      </c>
      <c r="Z105">
        <v>95</v>
      </c>
      <c r="AA105">
        <v>85</v>
      </c>
      <c r="AB105">
        <v>115</v>
      </c>
      <c r="AC105">
        <v>115</v>
      </c>
      <c r="AD105">
        <v>95</v>
      </c>
      <c r="AE105">
        <v>125</v>
      </c>
      <c r="AF105">
        <v>140</v>
      </c>
      <c r="AG105">
        <v>115</v>
      </c>
      <c r="AH105">
        <v>85</v>
      </c>
      <c r="AI105">
        <v>95</v>
      </c>
      <c r="AJ105">
        <v>95</v>
      </c>
      <c r="AK105">
        <v>105</v>
      </c>
      <c r="AL105">
        <v>100</v>
      </c>
      <c r="AM105">
        <v>120</v>
      </c>
      <c r="AN105">
        <v>70</v>
      </c>
      <c r="AO105">
        <v>100</v>
      </c>
      <c r="AP105">
        <v>75</v>
      </c>
      <c r="AQ105">
        <v>100</v>
      </c>
      <c r="AR105">
        <v>120</v>
      </c>
      <c r="AS105">
        <v>80</v>
      </c>
      <c r="AT105">
        <v>80</v>
      </c>
      <c r="AU105">
        <v>50</v>
      </c>
      <c r="AV105">
        <v>60</v>
      </c>
      <c r="AW105">
        <v>80</v>
      </c>
      <c r="AX105">
        <v>55</v>
      </c>
    </row>
    <row r="106" spans="1:50" x14ac:dyDescent="0.2">
      <c r="A106" t="s">
        <v>2039</v>
      </c>
      <c r="B106" t="s">
        <v>115</v>
      </c>
      <c r="C106">
        <v>25</v>
      </c>
      <c r="D106">
        <v>30</v>
      </c>
      <c r="E106">
        <v>20</v>
      </c>
      <c r="F106">
        <v>20</v>
      </c>
      <c r="G106">
        <v>30</v>
      </c>
      <c r="H106">
        <v>20</v>
      </c>
      <c r="I106">
        <v>25</v>
      </c>
      <c r="J106">
        <v>5</v>
      </c>
      <c r="K106">
        <v>30</v>
      </c>
      <c r="L106">
        <v>20</v>
      </c>
      <c r="M106">
        <v>10</v>
      </c>
      <c r="N106">
        <v>15</v>
      </c>
      <c r="O106">
        <v>10</v>
      </c>
      <c r="P106">
        <v>10</v>
      </c>
      <c r="Q106">
        <v>25</v>
      </c>
      <c r="R106">
        <v>25</v>
      </c>
      <c r="S106">
        <v>25</v>
      </c>
      <c r="T106">
        <v>15</v>
      </c>
      <c r="U106">
        <v>15</v>
      </c>
      <c r="V106">
        <v>15</v>
      </c>
      <c r="W106">
        <v>25</v>
      </c>
      <c r="X106">
        <v>35</v>
      </c>
      <c r="Y106">
        <v>25</v>
      </c>
      <c r="Z106">
        <v>25</v>
      </c>
      <c r="AA106">
        <v>30</v>
      </c>
      <c r="AB106">
        <v>25</v>
      </c>
      <c r="AC106">
        <v>20</v>
      </c>
      <c r="AD106">
        <v>15</v>
      </c>
      <c r="AE106">
        <v>25</v>
      </c>
      <c r="AF106">
        <v>15</v>
      </c>
      <c r="AG106">
        <v>35</v>
      </c>
      <c r="AH106">
        <v>25</v>
      </c>
      <c r="AI106">
        <v>15</v>
      </c>
      <c r="AJ106">
        <v>35</v>
      </c>
      <c r="AK106">
        <v>40</v>
      </c>
      <c r="AL106">
        <v>30</v>
      </c>
      <c r="AM106">
        <v>45</v>
      </c>
      <c r="AN106">
        <v>35</v>
      </c>
      <c r="AO106">
        <v>30</v>
      </c>
      <c r="AP106">
        <v>30</v>
      </c>
      <c r="AQ106">
        <v>40</v>
      </c>
      <c r="AR106">
        <v>25</v>
      </c>
      <c r="AS106">
        <v>20</v>
      </c>
      <c r="AT106">
        <v>30</v>
      </c>
      <c r="AU106">
        <v>25</v>
      </c>
      <c r="AV106">
        <v>15</v>
      </c>
      <c r="AW106">
        <v>20</v>
      </c>
      <c r="AX106">
        <v>25</v>
      </c>
    </row>
    <row r="107" spans="1:50" x14ac:dyDescent="0.2">
      <c r="A107" t="s">
        <v>2039</v>
      </c>
      <c r="B107" t="s">
        <v>116</v>
      </c>
      <c r="C107">
        <v>40</v>
      </c>
      <c r="D107">
        <v>45</v>
      </c>
      <c r="E107">
        <v>35</v>
      </c>
      <c r="F107">
        <v>35</v>
      </c>
      <c r="G107">
        <v>20</v>
      </c>
      <c r="H107">
        <v>25</v>
      </c>
      <c r="I107">
        <v>35</v>
      </c>
      <c r="J107">
        <v>30</v>
      </c>
      <c r="K107">
        <v>25</v>
      </c>
      <c r="L107">
        <v>30</v>
      </c>
      <c r="M107">
        <v>30</v>
      </c>
      <c r="N107">
        <v>15</v>
      </c>
      <c r="O107">
        <v>25</v>
      </c>
      <c r="P107">
        <v>15</v>
      </c>
      <c r="Q107">
        <v>30</v>
      </c>
      <c r="R107">
        <v>40</v>
      </c>
      <c r="S107">
        <v>45</v>
      </c>
      <c r="T107">
        <v>50</v>
      </c>
      <c r="U107">
        <v>35</v>
      </c>
      <c r="V107">
        <v>35</v>
      </c>
      <c r="W107">
        <v>25</v>
      </c>
      <c r="X107">
        <v>35</v>
      </c>
      <c r="Y107">
        <v>20</v>
      </c>
      <c r="Z107">
        <v>35</v>
      </c>
      <c r="AA107">
        <v>45</v>
      </c>
      <c r="AB107">
        <v>40</v>
      </c>
      <c r="AC107">
        <v>40</v>
      </c>
      <c r="AD107">
        <v>35</v>
      </c>
      <c r="AE107">
        <v>30</v>
      </c>
      <c r="AF107">
        <v>40</v>
      </c>
      <c r="AG107">
        <v>25</v>
      </c>
      <c r="AH107">
        <v>30</v>
      </c>
      <c r="AI107">
        <v>20</v>
      </c>
      <c r="AJ107">
        <v>40</v>
      </c>
      <c r="AK107">
        <v>25</v>
      </c>
      <c r="AL107">
        <v>25</v>
      </c>
      <c r="AM107">
        <v>35</v>
      </c>
      <c r="AN107">
        <v>25</v>
      </c>
      <c r="AO107">
        <v>30</v>
      </c>
      <c r="AP107">
        <v>25</v>
      </c>
      <c r="AQ107">
        <v>30</v>
      </c>
      <c r="AR107">
        <v>25</v>
      </c>
      <c r="AS107">
        <v>15</v>
      </c>
      <c r="AT107">
        <v>25</v>
      </c>
      <c r="AU107">
        <v>15</v>
      </c>
      <c r="AV107">
        <v>10</v>
      </c>
      <c r="AW107">
        <v>15</v>
      </c>
      <c r="AX107">
        <v>15</v>
      </c>
    </row>
    <row r="108" spans="1:50" x14ac:dyDescent="0.2">
      <c r="A108" t="s">
        <v>2039</v>
      </c>
      <c r="B108" t="s">
        <v>117</v>
      </c>
      <c r="C108">
        <v>30</v>
      </c>
      <c r="D108">
        <v>30</v>
      </c>
      <c r="E108">
        <v>25</v>
      </c>
      <c r="F108">
        <v>10</v>
      </c>
      <c r="G108">
        <v>10</v>
      </c>
      <c r="H108">
        <v>5</v>
      </c>
      <c r="I108">
        <v>5</v>
      </c>
      <c r="J108">
        <v>10</v>
      </c>
      <c r="K108">
        <v>15</v>
      </c>
      <c r="L108">
        <v>5</v>
      </c>
      <c r="M108">
        <v>20</v>
      </c>
      <c r="N108">
        <v>15</v>
      </c>
      <c r="O108">
        <v>20</v>
      </c>
      <c r="P108">
        <v>10</v>
      </c>
      <c r="Q108">
        <v>20</v>
      </c>
      <c r="R108">
        <v>35</v>
      </c>
      <c r="S108">
        <v>35</v>
      </c>
      <c r="T108">
        <v>35</v>
      </c>
      <c r="U108">
        <v>25</v>
      </c>
      <c r="V108">
        <v>25</v>
      </c>
      <c r="W108">
        <v>40</v>
      </c>
      <c r="X108">
        <v>30</v>
      </c>
      <c r="Y108">
        <v>35</v>
      </c>
      <c r="Z108">
        <v>25</v>
      </c>
      <c r="AA108">
        <v>30</v>
      </c>
      <c r="AB108">
        <v>30</v>
      </c>
      <c r="AC108">
        <v>40</v>
      </c>
      <c r="AD108">
        <v>35</v>
      </c>
      <c r="AE108">
        <v>40</v>
      </c>
      <c r="AF108">
        <v>30</v>
      </c>
      <c r="AG108">
        <v>35</v>
      </c>
      <c r="AH108">
        <v>25</v>
      </c>
      <c r="AI108">
        <v>30</v>
      </c>
      <c r="AJ108">
        <v>35</v>
      </c>
      <c r="AK108">
        <v>30</v>
      </c>
      <c r="AL108">
        <v>25</v>
      </c>
      <c r="AM108">
        <v>45</v>
      </c>
      <c r="AN108">
        <v>20</v>
      </c>
      <c r="AO108">
        <v>35</v>
      </c>
      <c r="AP108">
        <v>25</v>
      </c>
      <c r="AQ108">
        <v>25</v>
      </c>
      <c r="AR108">
        <v>30</v>
      </c>
      <c r="AS108">
        <v>25</v>
      </c>
      <c r="AT108">
        <v>30</v>
      </c>
      <c r="AU108">
        <v>15</v>
      </c>
      <c r="AV108">
        <v>15</v>
      </c>
      <c r="AW108">
        <v>20</v>
      </c>
      <c r="AX108">
        <v>20</v>
      </c>
    </row>
    <row r="109" spans="1:50" x14ac:dyDescent="0.2">
      <c r="A109" t="s">
        <v>2039</v>
      </c>
      <c r="B109" t="s">
        <v>118</v>
      </c>
      <c r="C109">
        <v>15</v>
      </c>
      <c r="D109">
        <v>5</v>
      </c>
      <c r="E109">
        <v>15</v>
      </c>
      <c r="F109">
        <v>5</v>
      </c>
      <c r="G109">
        <v>5</v>
      </c>
      <c r="H109">
        <v>10</v>
      </c>
      <c r="I109">
        <v>10</v>
      </c>
      <c r="J109">
        <v>5</v>
      </c>
      <c r="K109">
        <v>10</v>
      </c>
      <c r="L109">
        <v>10</v>
      </c>
      <c r="M109">
        <v>20</v>
      </c>
      <c r="N109">
        <v>5</v>
      </c>
      <c r="O109">
        <v>10</v>
      </c>
      <c r="P109">
        <v>0</v>
      </c>
      <c r="Q109">
        <v>15</v>
      </c>
      <c r="R109">
        <v>10</v>
      </c>
      <c r="S109">
        <v>15</v>
      </c>
      <c r="T109">
        <v>20</v>
      </c>
      <c r="U109">
        <v>15</v>
      </c>
      <c r="V109">
        <v>15</v>
      </c>
      <c r="W109">
        <v>15</v>
      </c>
      <c r="X109">
        <v>15</v>
      </c>
      <c r="Y109">
        <v>10</v>
      </c>
      <c r="Z109">
        <v>25</v>
      </c>
      <c r="AA109">
        <v>20</v>
      </c>
      <c r="AB109">
        <v>15</v>
      </c>
      <c r="AC109">
        <v>10</v>
      </c>
      <c r="AD109">
        <v>10</v>
      </c>
      <c r="AE109">
        <v>15</v>
      </c>
      <c r="AF109">
        <v>15</v>
      </c>
      <c r="AG109">
        <v>10</v>
      </c>
      <c r="AH109">
        <v>10</v>
      </c>
      <c r="AI109">
        <v>20</v>
      </c>
      <c r="AJ109">
        <v>15</v>
      </c>
      <c r="AK109">
        <v>15</v>
      </c>
      <c r="AL109">
        <v>10</v>
      </c>
      <c r="AM109">
        <v>20</v>
      </c>
      <c r="AN109">
        <v>25</v>
      </c>
      <c r="AO109">
        <v>25</v>
      </c>
      <c r="AP109">
        <v>30</v>
      </c>
      <c r="AQ109">
        <v>20</v>
      </c>
      <c r="AR109">
        <v>20</v>
      </c>
      <c r="AS109">
        <v>15</v>
      </c>
      <c r="AT109">
        <v>15</v>
      </c>
      <c r="AU109">
        <v>15</v>
      </c>
      <c r="AV109">
        <v>10</v>
      </c>
      <c r="AW109">
        <v>5</v>
      </c>
      <c r="AX109">
        <v>15</v>
      </c>
    </row>
    <row r="110" spans="1:50" x14ac:dyDescent="0.2">
      <c r="A110" t="s">
        <v>2039</v>
      </c>
      <c r="B110" t="s">
        <v>119</v>
      </c>
      <c r="C110">
        <v>20</v>
      </c>
      <c r="D110">
        <v>10</v>
      </c>
      <c r="E110">
        <v>15</v>
      </c>
      <c r="F110">
        <v>10</v>
      </c>
      <c r="G110">
        <v>15</v>
      </c>
      <c r="H110">
        <v>15</v>
      </c>
      <c r="I110">
        <v>15</v>
      </c>
      <c r="J110">
        <v>10</v>
      </c>
      <c r="K110">
        <v>20</v>
      </c>
      <c r="L110">
        <v>5</v>
      </c>
      <c r="M110">
        <v>15</v>
      </c>
      <c r="N110">
        <v>5</v>
      </c>
      <c r="O110">
        <v>15</v>
      </c>
      <c r="P110">
        <v>10</v>
      </c>
      <c r="Q110">
        <v>10</v>
      </c>
      <c r="R110">
        <v>10</v>
      </c>
      <c r="S110">
        <v>20</v>
      </c>
      <c r="T110">
        <v>10</v>
      </c>
      <c r="U110">
        <v>10</v>
      </c>
      <c r="V110">
        <v>15</v>
      </c>
      <c r="W110">
        <v>20</v>
      </c>
      <c r="X110">
        <v>10</v>
      </c>
      <c r="Y110">
        <v>10</v>
      </c>
      <c r="Z110">
        <v>10</v>
      </c>
      <c r="AA110">
        <v>20</v>
      </c>
      <c r="AB110">
        <v>5</v>
      </c>
      <c r="AC110">
        <v>5</v>
      </c>
      <c r="AD110">
        <v>15</v>
      </c>
      <c r="AE110">
        <v>15</v>
      </c>
      <c r="AF110">
        <v>15</v>
      </c>
      <c r="AG110">
        <v>15</v>
      </c>
      <c r="AH110">
        <v>20</v>
      </c>
      <c r="AI110">
        <v>15</v>
      </c>
      <c r="AJ110">
        <v>15</v>
      </c>
      <c r="AK110">
        <v>25</v>
      </c>
      <c r="AL110">
        <v>15</v>
      </c>
      <c r="AM110">
        <v>30</v>
      </c>
      <c r="AN110">
        <v>10</v>
      </c>
      <c r="AO110">
        <v>15</v>
      </c>
      <c r="AP110">
        <v>10</v>
      </c>
      <c r="AQ110">
        <v>20</v>
      </c>
      <c r="AR110">
        <v>10</v>
      </c>
      <c r="AS110">
        <v>5</v>
      </c>
      <c r="AT110">
        <v>10</v>
      </c>
      <c r="AU110">
        <v>15</v>
      </c>
      <c r="AV110">
        <v>10</v>
      </c>
      <c r="AW110">
        <v>10</v>
      </c>
      <c r="AX110">
        <v>10</v>
      </c>
    </row>
    <row r="111" spans="1:50" x14ac:dyDescent="0.2">
      <c r="A111" t="s">
        <v>2039</v>
      </c>
      <c r="B111" t="s">
        <v>120</v>
      </c>
      <c r="C111">
        <v>15</v>
      </c>
      <c r="D111">
        <v>10</v>
      </c>
      <c r="E111">
        <v>15</v>
      </c>
      <c r="F111">
        <v>0</v>
      </c>
      <c r="G111">
        <v>10</v>
      </c>
      <c r="H111">
        <v>5</v>
      </c>
      <c r="I111">
        <v>10</v>
      </c>
      <c r="J111">
        <v>5</v>
      </c>
      <c r="K111">
        <v>5</v>
      </c>
      <c r="L111">
        <v>10</v>
      </c>
      <c r="M111">
        <v>15</v>
      </c>
      <c r="N111">
        <v>5</v>
      </c>
      <c r="O111">
        <v>5</v>
      </c>
      <c r="P111">
        <v>5</v>
      </c>
      <c r="Q111">
        <v>15</v>
      </c>
      <c r="R111">
        <v>15</v>
      </c>
      <c r="S111">
        <v>15</v>
      </c>
      <c r="T111">
        <v>10</v>
      </c>
      <c r="U111">
        <v>5</v>
      </c>
      <c r="V111">
        <v>10</v>
      </c>
      <c r="W111">
        <v>15</v>
      </c>
      <c r="X111">
        <v>5</v>
      </c>
      <c r="Y111">
        <v>15</v>
      </c>
      <c r="Z111">
        <v>15</v>
      </c>
      <c r="AA111">
        <v>25</v>
      </c>
      <c r="AB111">
        <v>15</v>
      </c>
      <c r="AC111">
        <v>15</v>
      </c>
      <c r="AD111">
        <v>20</v>
      </c>
      <c r="AE111">
        <v>15</v>
      </c>
      <c r="AF111">
        <v>10</v>
      </c>
      <c r="AG111">
        <v>20</v>
      </c>
      <c r="AH111">
        <v>10</v>
      </c>
      <c r="AI111">
        <v>20</v>
      </c>
      <c r="AJ111">
        <v>10</v>
      </c>
      <c r="AK111">
        <v>30</v>
      </c>
      <c r="AL111">
        <v>10</v>
      </c>
      <c r="AM111">
        <v>25</v>
      </c>
      <c r="AN111">
        <v>10</v>
      </c>
      <c r="AO111">
        <v>20</v>
      </c>
      <c r="AP111">
        <v>20</v>
      </c>
      <c r="AQ111">
        <v>25</v>
      </c>
      <c r="AR111">
        <v>15</v>
      </c>
      <c r="AS111">
        <v>20</v>
      </c>
      <c r="AT111">
        <v>15</v>
      </c>
      <c r="AU111">
        <v>15</v>
      </c>
      <c r="AV111">
        <v>5</v>
      </c>
      <c r="AW111">
        <v>15</v>
      </c>
      <c r="AX111">
        <v>10</v>
      </c>
    </row>
    <row r="112" spans="1:50" x14ac:dyDescent="0.2">
      <c r="A112" t="s">
        <v>2039</v>
      </c>
      <c r="B112" t="s">
        <v>121</v>
      </c>
      <c r="C112">
        <v>45</v>
      </c>
      <c r="D112">
        <v>60</v>
      </c>
      <c r="E112">
        <v>30</v>
      </c>
      <c r="F112">
        <v>40</v>
      </c>
      <c r="G112">
        <v>20</v>
      </c>
      <c r="H112">
        <v>25</v>
      </c>
      <c r="I112">
        <v>20</v>
      </c>
      <c r="J112">
        <v>25</v>
      </c>
      <c r="K112">
        <v>35</v>
      </c>
      <c r="L112">
        <v>35</v>
      </c>
      <c r="M112">
        <v>20</v>
      </c>
      <c r="N112">
        <v>20</v>
      </c>
      <c r="O112">
        <v>20</v>
      </c>
      <c r="P112">
        <v>20</v>
      </c>
      <c r="Q112">
        <v>45</v>
      </c>
      <c r="R112">
        <v>50</v>
      </c>
      <c r="S112">
        <v>65</v>
      </c>
      <c r="T112">
        <v>60</v>
      </c>
      <c r="U112">
        <v>55</v>
      </c>
      <c r="V112">
        <v>40</v>
      </c>
      <c r="W112">
        <v>45</v>
      </c>
      <c r="X112">
        <v>45</v>
      </c>
      <c r="Y112">
        <v>40</v>
      </c>
      <c r="Z112">
        <v>25</v>
      </c>
      <c r="AA112">
        <v>35</v>
      </c>
      <c r="AB112">
        <v>35</v>
      </c>
      <c r="AC112">
        <v>35</v>
      </c>
      <c r="AD112">
        <v>30</v>
      </c>
      <c r="AE112">
        <v>35</v>
      </c>
      <c r="AF112">
        <v>50</v>
      </c>
      <c r="AG112">
        <v>35</v>
      </c>
      <c r="AH112">
        <v>45</v>
      </c>
      <c r="AI112">
        <v>35</v>
      </c>
      <c r="AJ112">
        <v>55</v>
      </c>
      <c r="AK112">
        <v>40</v>
      </c>
      <c r="AL112">
        <v>35</v>
      </c>
      <c r="AM112">
        <v>40</v>
      </c>
      <c r="AN112">
        <v>35</v>
      </c>
      <c r="AO112">
        <v>40</v>
      </c>
      <c r="AP112">
        <v>35</v>
      </c>
      <c r="AQ112">
        <v>50</v>
      </c>
      <c r="AR112">
        <v>35</v>
      </c>
      <c r="AS112">
        <v>25</v>
      </c>
      <c r="AT112">
        <v>30</v>
      </c>
      <c r="AU112">
        <v>20</v>
      </c>
      <c r="AV112">
        <v>20</v>
      </c>
      <c r="AW112">
        <v>25</v>
      </c>
      <c r="AX112">
        <v>20</v>
      </c>
    </row>
    <row r="113" spans="1:50" x14ac:dyDescent="0.2">
      <c r="A113" t="s">
        <v>2039</v>
      </c>
      <c r="B113" t="s">
        <v>122</v>
      </c>
      <c r="C113">
        <v>25</v>
      </c>
      <c r="D113">
        <v>20</v>
      </c>
      <c r="E113">
        <v>25</v>
      </c>
      <c r="F113">
        <v>25</v>
      </c>
      <c r="G113">
        <v>20</v>
      </c>
      <c r="H113">
        <v>20</v>
      </c>
      <c r="I113">
        <v>20</v>
      </c>
      <c r="J113">
        <v>20</v>
      </c>
      <c r="K113">
        <v>20</v>
      </c>
      <c r="L113">
        <v>25</v>
      </c>
      <c r="M113">
        <v>25</v>
      </c>
      <c r="N113">
        <v>15</v>
      </c>
      <c r="O113">
        <v>20</v>
      </c>
      <c r="P113">
        <v>15</v>
      </c>
      <c r="Q113">
        <v>25</v>
      </c>
      <c r="R113">
        <v>30</v>
      </c>
      <c r="S113">
        <v>40</v>
      </c>
      <c r="T113">
        <v>15</v>
      </c>
      <c r="U113">
        <v>20</v>
      </c>
      <c r="V113">
        <v>15</v>
      </c>
      <c r="W113">
        <v>15</v>
      </c>
      <c r="X113">
        <v>20</v>
      </c>
      <c r="Y113">
        <v>15</v>
      </c>
      <c r="Z113">
        <v>20</v>
      </c>
      <c r="AA113">
        <v>30</v>
      </c>
      <c r="AB113">
        <v>10</v>
      </c>
      <c r="AC113">
        <v>25</v>
      </c>
      <c r="AD113">
        <v>20</v>
      </c>
      <c r="AE113">
        <v>20</v>
      </c>
      <c r="AF113">
        <v>30</v>
      </c>
      <c r="AG113">
        <v>35</v>
      </c>
      <c r="AH113">
        <v>25</v>
      </c>
      <c r="AI113">
        <v>20</v>
      </c>
      <c r="AJ113">
        <v>30</v>
      </c>
      <c r="AK113">
        <v>25</v>
      </c>
      <c r="AL113">
        <v>25</v>
      </c>
      <c r="AM113">
        <v>45</v>
      </c>
      <c r="AN113">
        <v>30</v>
      </c>
      <c r="AO113">
        <v>30</v>
      </c>
      <c r="AP113">
        <v>25</v>
      </c>
      <c r="AQ113">
        <v>25</v>
      </c>
      <c r="AR113">
        <v>30</v>
      </c>
      <c r="AS113">
        <v>15</v>
      </c>
      <c r="AT113">
        <v>20</v>
      </c>
      <c r="AU113">
        <v>25</v>
      </c>
      <c r="AV113">
        <v>15</v>
      </c>
      <c r="AW113">
        <v>10</v>
      </c>
      <c r="AX113">
        <v>15</v>
      </c>
    </row>
    <row r="114" spans="1:50" x14ac:dyDescent="0.2">
      <c r="A114" t="s">
        <v>2039</v>
      </c>
      <c r="B114" t="s">
        <v>123</v>
      </c>
      <c r="C114">
        <v>15</v>
      </c>
      <c r="D114">
        <v>15</v>
      </c>
      <c r="E114">
        <v>30</v>
      </c>
      <c r="F114">
        <v>15</v>
      </c>
      <c r="G114">
        <v>10</v>
      </c>
      <c r="H114">
        <v>10</v>
      </c>
      <c r="I114">
        <v>10</v>
      </c>
      <c r="J114">
        <v>10</v>
      </c>
      <c r="K114">
        <v>10</v>
      </c>
      <c r="L114">
        <v>10</v>
      </c>
      <c r="M114">
        <v>20</v>
      </c>
      <c r="N114">
        <v>5</v>
      </c>
      <c r="O114">
        <v>20</v>
      </c>
      <c r="P114">
        <v>5</v>
      </c>
      <c r="Q114">
        <v>15</v>
      </c>
      <c r="R114">
        <v>15</v>
      </c>
      <c r="S114">
        <v>20</v>
      </c>
      <c r="T114">
        <v>20</v>
      </c>
      <c r="U114">
        <v>15</v>
      </c>
      <c r="V114">
        <v>15</v>
      </c>
      <c r="W114">
        <v>15</v>
      </c>
      <c r="X114">
        <v>10</v>
      </c>
      <c r="Y114">
        <v>10</v>
      </c>
      <c r="Z114">
        <v>20</v>
      </c>
      <c r="AA114">
        <v>20</v>
      </c>
      <c r="AB114">
        <v>10</v>
      </c>
      <c r="AC114">
        <v>20</v>
      </c>
      <c r="AD114">
        <v>10</v>
      </c>
      <c r="AE114">
        <v>10</v>
      </c>
      <c r="AF114">
        <v>5</v>
      </c>
      <c r="AG114">
        <v>15</v>
      </c>
      <c r="AH114">
        <v>15</v>
      </c>
      <c r="AI114">
        <v>10</v>
      </c>
      <c r="AJ114">
        <v>10</v>
      </c>
      <c r="AK114">
        <v>15</v>
      </c>
      <c r="AL114">
        <v>10</v>
      </c>
      <c r="AM114">
        <v>15</v>
      </c>
      <c r="AN114">
        <v>15</v>
      </c>
      <c r="AO114">
        <v>20</v>
      </c>
      <c r="AP114">
        <v>10</v>
      </c>
      <c r="AQ114">
        <v>25</v>
      </c>
      <c r="AR114">
        <v>15</v>
      </c>
      <c r="AS114">
        <v>10</v>
      </c>
      <c r="AT114">
        <v>10</v>
      </c>
      <c r="AU114">
        <v>10</v>
      </c>
      <c r="AV114">
        <v>10</v>
      </c>
      <c r="AW114">
        <v>10</v>
      </c>
      <c r="AX114">
        <v>10</v>
      </c>
    </row>
    <row r="115" spans="1:50" x14ac:dyDescent="0.2">
      <c r="A115" t="s">
        <v>2039</v>
      </c>
      <c r="B115" t="s">
        <v>124</v>
      </c>
      <c r="C115">
        <v>10</v>
      </c>
      <c r="D115">
        <v>15</v>
      </c>
      <c r="E115">
        <v>5</v>
      </c>
      <c r="F115">
        <v>5</v>
      </c>
      <c r="G115">
        <v>10</v>
      </c>
      <c r="H115">
        <v>10</v>
      </c>
      <c r="I115">
        <v>10</v>
      </c>
      <c r="J115">
        <v>5</v>
      </c>
      <c r="K115">
        <v>10</v>
      </c>
      <c r="L115">
        <v>10</v>
      </c>
      <c r="M115">
        <v>15</v>
      </c>
      <c r="N115">
        <v>10</v>
      </c>
      <c r="O115">
        <v>20</v>
      </c>
      <c r="P115">
        <v>15</v>
      </c>
      <c r="Q115">
        <v>20</v>
      </c>
      <c r="R115">
        <v>10</v>
      </c>
      <c r="S115">
        <v>30</v>
      </c>
      <c r="T115">
        <v>10</v>
      </c>
      <c r="U115">
        <v>15</v>
      </c>
      <c r="V115">
        <v>10</v>
      </c>
      <c r="W115">
        <v>20</v>
      </c>
      <c r="X115">
        <v>15</v>
      </c>
      <c r="Y115">
        <v>20</v>
      </c>
      <c r="Z115">
        <v>25</v>
      </c>
      <c r="AA115">
        <v>20</v>
      </c>
      <c r="AB115">
        <v>10</v>
      </c>
      <c r="AC115">
        <v>15</v>
      </c>
      <c r="AD115">
        <v>10</v>
      </c>
      <c r="AE115">
        <v>15</v>
      </c>
      <c r="AF115">
        <v>10</v>
      </c>
      <c r="AG115">
        <v>10</v>
      </c>
      <c r="AH115">
        <v>15</v>
      </c>
      <c r="AI115">
        <v>15</v>
      </c>
      <c r="AJ115">
        <v>20</v>
      </c>
      <c r="AK115">
        <v>20</v>
      </c>
      <c r="AL115">
        <v>10</v>
      </c>
      <c r="AM115">
        <v>15</v>
      </c>
      <c r="AN115">
        <v>15</v>
      </c>
      <c r="AO115">
        <v>20</v>
      </c>
      <c r="AP115">
        <v>10</v>
      </c>
      <c r="AQ115">
        <v>20</v>
      </c>
      <c r="AR115">
        <v>15</v>
      </c>
      <c r="AS115">
        <v>10</v>
      </c>
      <c r="AT115">
        <v>15</v>
      </c>
      <c r="AU115">
        <v>10</v>
      </c>
      <c r="AV115">
        <v>10</v>
      </c>
      <c r="AW115">
        <v>10</v>
      </c>
      <c r="AX115">
        <v>15</v>
      </c>
    </row>
    <row r="116" spans="1:50" x14ac:dyDescent="0.2">
      <c r="A116" t="s">
        <v>2039</v>
      </c>
      <c r="B116" t="s">
        <v>125</v>
      </c>
      <c r="C116">
        <v>25</v>
      </c>
      <c r="D116">
        <v>25</v>
      </c>
      <c r="E116">
        <v>35</v>
      </c>
      <c r="F116">
        <v>30</v>
      </c>
      <c r="G116">
        <v>20</v>
      </c>
      <c r="H116">
        <v>45</v>
      </c>
      <c r="I116">
        <v>45</v>
      </c>
      <c r="J116">
        <v>35</v>
      </c>
      <c r="K116">
        <v>50</v>
      </c>
      <c r="L116">
        <v>50</v>
      </c>
      <c r="M116">
        <v>50</v>
      </c>
      <c r="N116">
        <v>55</v>
      </c>
      <c r="O116">
        <v>45</v>
      </c>
      <c r="P116">
        <v>50</v>
      </c>
      <c r="Q116">
        <v>65</v>
      </c>
      <c r="R116">
        <v>55</v>
      </c>
      <c r="S116">
        <v>75</v>
      </c>
      <c r="T116">
        <v>80</v>
      </c>
      <c r="U116">
        <v>70</v>
      </c>
      <c r="V116">
        <v>65</v>
      </c>
      <c r="W116">
        <v>70</v>
      </c>
      <c r="X116">
        <v>65</v>
      </c>
      <c r="Y116">
        <v>70</v>
      </c>
      <c r="Z116">
        <v>60</v>
      </c>
      <c r="AA116">
        <v>95</v>
      </c>
      <c r="AB116">
        <v>65</v>
      </c>
      <c r="AC116">
        <v>85</v>
      </c>
      <c r="AD116">
        <v>55</v>
      </c>
      <c r="AE116">
        <v>70</v>
      </c>
      <c r="AF116">
        <v>60</v>
      </c>
      <c r="AG116">
        <v>80</v>
      </c>
      <c r="AH116">
        <v>65</v>
      </c>
      <c r="AI116">
        <v>50</v>
      </c>
      <c r="AJ116">
        <v>65</v>
      </c>
      <c r="AK116">
        <v>75</v>
      </c>
      <c r="AL116">
        <v>35</v>
      </c>
      <c r="AM116">
        <v>95</v>
      </c>
      <c r="AN116">
        <v>50</v>
      </c>
      <c r="AO116">
        <v>50</v>
      </c>
      <c r="AP116">
        <v>75</v>
      </c>
      <c r="AQ116">
        <v>70</v>
      </c>
      <c r="AR116">
        <v>60</v>
      </c>
      <c r="AS116">
        <v>35</v>
      </c>
      <c r="AT116">
        <v>45</v>
      </c>
      <c r="AU116">
        <v>65</v>
      </c>
      <c r="AV116">
        <v>35</v>
      </c>
      <c r="AW116">
        <v>55</v>
      </c>
      <c r="AX116">
        <v>40</v>
      </c>
    </row>
    <row r="117" spans="1:50" x14ac:dyDescent="0.2">
      <c r="A117" t="s">
        <v>2039</v>
      </c>
      <c r="B117" t="s">
        <v>126</v>
      </c>
      <c r="C117">
        <v>35</v>
      </c>
      <c r="D117">
        <v>35</v>
      </c>
      <c r="E117">
        <v>20</v>
      </c>
      <c r="F117">
        <v>15</v>
      </c>
      <c r="G117">
        <v>15</v>
      </c>
      <c r="H117">
        <v>15</v>
      </c>
      <c r="I117">
        <v>15</v>
      </c>
      <c r="J117">
        <v>20</v>
      </c>
      <c r="K117">
        <v>20</v>
      </c>
      <c r="L117">
        <v>15</v>
      </c>
      <c r="M117">
        <v>25</v>
      </c>
      <c r="N117">
        <v>25</v>
      </c>
      <c r="O117">
        <v>20</v>
      </c>
      <c r="P117">
        <v>20</v>
      </c>
      <c r="Q117">
        <v>25</v>
      </c>
      <c r="R117">
        <v>35</v>
      </c>
      <c r="S117">
        <v>45</v>
      </c>
      <c r="T117">
        <v>35</v>
      </c>
      <c r="U117">
        <v>25</v>
      </c>
      <c r="V117">
        <v>25</v>
      </c>
      <c r="W117">
        <v>40</v>
      </c>
      <c r="X117">
        <v>30</v>
      </c>
      <c r="Y117">
        <v>25</v>
      </c>
      <c r="Z117">
        <v>35</v>
      </c>
      <c r="AA117">
        <v>50</v>
      </c>
      <c r="AB117">
        <v>45</v>
      </c>
      <c r="AC117">
        <v>25</v>
      </c>
      <c r="AD117">
        <v>25</v>
      </c>
      <c r="AE117">
        <v>40</v>
      </c>
      <c r="AF117">
        <v>30</v>
      </c>
      <c r="AG117">
        <v>25</v>
      </c>
      <c r="AH117">
        <v>20</v>
      </c>
      <c r="AI117">
        <v>20</v>
      </c>
      <c r="AJ117">
        <v>25</v>
      </c>
      <c r="AK117">
        <v>30</v>
      </c>
      <c r="AL117">
        <v>15</v>
      </c>
      <c r="AM117">
        <v>40</v>
      </c>
      <c r="AN117">
        <v>25</v>
      </c>
      <c r="AO117">
        <v>35</v>
      </c>
      <c r="AP117">
        <v>20</v>
      </c>
      <c r="AQ117">
        <v>40</v>
      </c>
      <c r="AR117">
        <v>30</v>
      </c>
      <c r="AS117">
        <v>25</v>
      </c>
      <c r="AT117">
        <v>20</v>
      </c>
      <c r="AU117">
        <v>25</v>
      </c>
      <c r="AV117">
        <v>20</v>
      </c>
      <c r="AW117">
        <v>30</v>
      </c>
      <c r="AX117">
        <v>25</v>
      </c>
    </row>
    <row r="118" spans="1:50" x14ac:dyDescent="0.2">
      <c r="A118" t="s">
        <v>2039</v>
      </c>
      <c r="B118" t="s">
        <v>127</v>
      </c>
      <c r="C118">
        <v>40</v>
      </c>
      <c r="D118">
        <v>50</v>
      </c>
      <c r="E118">
        <v>55</v>
      </c>
      <c r="F118">
        <v>35</v>
      </c>
      <c r="G118">
        <v>40</v>
      </c>
      <c r="H118">
        <v>30</v>
      </c>
      <c r="I118">
        <v>35</v>
      </c>
      <c r="J118">
        <v>35</v>
      </c>
      <c r="K118">
        <v>25</v>
      </c>
      <c r="L118">
        <v>40</v>
      </c>
      <c r="M118">
        <v>45</v>
      </c>
      <c r="N118">
        <v>25</v>
      </c>
      <c r="O118">
        <v>40</v>
      </c>
      <c r="P118">
        <v>15</v>
      </c>
      <c r="Q118">
        <v>50</v>
      </c>
      <c r="R118">
        <v>55</v>
      </c>
      <c r="S118">
        <v>45</v>
      </c>
      <c r="T118">
        <v>40</v>
      </c>
      <c r="U118">
        <v>35</v>
      </c>
      <c r="V118">
        <v>35</v>
      </c>
      <c r="W118">
        <v>35</v>
      </c>
      <c r="X118">
        <v>35</v>
      </c>
      <c r="Y118">
        <v>45</v>
      </c>
      <c r="Z118">
        <v>50</v>
      </c>
      <c r="AA118">
        <v>65</v>
      </c>
      <c r="AB118">
        <v>40</v>
      </c>
      <c r="AC118">
        <v>45</v>
      </c>
      <c r="AD118">
        <v>35</v>
      </c>
      <c r="AE118">
        <v>60</v>
      </c>
      <c r="AF118">
        <v>40</v>
      </c>
      <c r="AG118">
        <v>60</v>
      </c>
      <c r="AH118">
        <v>45</v>
      </c>
      <c r="AI118">
        <v>45</v>
      </c>
      <c r="AJ118">
        <v>35</v>
      </c>
      <c r="AK118">
        <v>50</v>
      </c>
      <c r="AL118">
        <v>40</v>
      </c>
      <c r="AM118">
        <v>60</v>
      </c>
      <c r="AN118">
        <v>45</v>
      </c>
      <c r="AO118">
        <v>40</v>
      </c>
      <c r="AP118">
        <v>35</v>
      </c>
      <c r="AQ118">
        <v>55</v>
      </c>
      <c r="AR118">
        <v>55</v>
      </c>
      <c r="AS118">
        <v>30</v>
      </c>
      <c r="AT118">
        <v>45</v>
      </c>
      <c r="AU118">
        <v>40</v>
      </c>
      <c r="AV118">
        <v>25</v>
      </c>
      <c r="AW118">
        <v>30</v>
      </c>
      <c r="AX118">
        <v>35</v>
      </c>
    </row>
    <row r="119" spans="1:50" x14ac:dyDescent="0.2">
      <c r="A119" t="s">
        <v>2040</v>
      </c>
      <c r="B119" t="s">
        <v>115</v>
      </c>
      <c r="C119">
        <v>45</v>
      </c>
      <c r="D119">
        <v>50</v>
      </c>
      <c r="E119">
        <v>60</v>
      </c>
      <c r="F119">
        <v>25</v>
      </c>
      <c r="G119">
        <v>15</v>
      </c>
      <c r="H119">
        <v>35</v>
      </c>
      <c r="I119">
        <v>20</v>
      </c>
      <c r="J119">
        <v>35</v>
      </c>
      <c r="K119">
        <v>45</v>
      </c>
      <c r="L119">
        <v>35</v>
      </c>
      <c r="M119">
        <v>20</v>
      </c>
      <c r="N119">
        <v>20</v>
      </c>
      <c r="O119">
        <v>30</v>
      </c>
      <c r="P119">
        <v>30</v>
      </c>
      <c r="Q119">
        <v>45</v>
      </c>
      <c r="R119">
        <v>40</v>
      </c>
      <c r="S119">
        <v>65</v>
      </c>
      <c r="T119">
        <v>55</v>
      </c>
      <c r="U119">
        <v>55</v>
      </c>
      <c r="V119">
        <v>65</v>
      </c>
      <c r="W119">
        <v>75</v>
      </c>
      <c r="X119">
        <v>75</v>
      </c>
      <c r="Y119">
        <v>60</v>
      </c>
      <c r="Z119">
        <v>55</v>
      </c>
      <c r="AA119">
        <v>60</v>
      </c>
      <c r="AB119">
        <v>50</v>
      </c>
      <c r="AC119">
        <v>70</v>
      </c>
      <c r="AD119">
        <v>55</v>
      </c>
      <c r="AE119">
        <v>70</v>
      </c>
      <c r="AF119">
        <v>75</v>
      </c>
      <c r="AG119">
        <v>80</v>
      </c>
      <c r="AH119">
        <v>65</v>
      </c>
      <c r="AI119">
        <v>65</v>
      </c>
      <c r="AJ119">
        <v>85</v>
      </c>
      <c r="AK119">
        <v>35</v>
      </c>
      <c r="AL119">
        <v>40</v>
      </c>
      <c r="AM119">
        <v>60</v>
      </c>
      <c r="AN119">
        <v>45</v>
      </c>
      <c r="AO119">
        <v>70</v>
      </c>
      <c r="AP119">
        <v>50</v>
      </c>
      <c r="AQ119">
        <v>60</v>
      </c>
      <c r="AR119">
        <v>55</v>
      </c>
      <c r="AS119">
        <v>50</v>
      </c>
      <c r="AT119">
        <v>35</v>
      </c>
      <c r="AU119">
        <v>35</v>
      </c>
      <c r="AV119">
        <v>40</v>
      </c>
      <c r="AW119">
        <v>30</v>
      </c>
      <c r="AX119">
        <v>30</v>
      </c>
    </row>
    <row r="120" spans="1:50" x14ac:dyDescent="0.2">
      <c r="A120" t="s">
        <v>2040</v>
      </c>
      <c r="B120" t="s">
        <v>116</v>
      </c>
      <c r="C120">
        <v>40</v>
      </c>
      <c r="D120">
        <v>35</v>
      </c>
      <c r="E120">
        <v>30</v>
      </c>
      <c r="F120">
        <v>15</v>
      </c>
      <c r="G120">
        <v>10</v>
      </c>
      <c r="H120">
        <v>25</v>
      </c>
      <c r="I120">
        <v>30</v>
      </c>
      <c r="J120">
        <v>25</v>
      </c>
      <c r="K120">
        <v>30</v>
      </c>
      <c r="L120">
        <v>35</v>
      </c>
      <c r="M120">
        <v>35</v>
      </c>
      <c r="N120">
        <v>30</v>
      </c>
      <c r="O120">
        <v>25</v>
      </c>
      <c r="P120">
        <v>30</v>
      </c>
      <c r="Q120">
        <v>45</v>
      </c>
      <c r="R120">
        <v>30</v>
      </c>
      <c r="S120">
        <v>35</v>
      </c>
      <c r="T120">
        <v>60</v>
      </c>
      <c r="U120">
        <v>45</v>
      </c>
      <c r="V120">
        <v>55</v>
      </c>
      <c r="W120">
        <v>50</v>
      </c>
      <c r="X120">
        <v>55</v>
      </c>
      <c r="Y120">
        <v>65</v>
      </c>
      <c r="Z120">
        <v>45</v>
      </c>
      <c r="AA120">
        <v>60</v>
      </c>
      <c r="AB120">
        <v>50</v>
      </c>
      <c r="AC120">
        <v>55</v>
      </c>
      <c r="AD120">
        <v>50</v>
      </c>
      <c r="AE120">
        <v>55</v>
      </c>
      <c r="AF120">
        <v>65</v>
      </c>
      <c r="AG120">
        <v>60</v>
      </c>
      <c r="AH120">
        <v>50</v>
      </c>
      <c r="AI120">
        <v>40</v>
      </c>
      <c r="AJ120">
        <v>45</v>
      </c>
      <c r="AK120">
        <v>55</v>
      </c>
      <c r="AL120">
        <v>50</v>
      </c>
      <c r="AM120">
        <v>50</v>
      </c>
      <c r="AN120">
        <v>35</v>
      </c>
      <c r="AO120">
        <v>55</v>
      </c>
      <c r="AP120">
        <v>50</v>
      </c>
      <c r="AQ120">
        <v>55</v>
      </c>
      <c r="AR120">
        <v>60</v>
      </c>
      <c r="AS120">
        <v>20</v>
      </c>
      <c r="AT120">
        <v>30</v>
      </c>
      <c r="AU120">
        <v>35</v>
      </c>
      <c r="AV120">
        <v>25</v>
      </c>
      <c r="AW120">
        <v>20</v>
      </c>
      <c r="AX120">
        <v>20</v>
      </c>
    </row>
    <row r="121" spans="1:50" x14ac:dyDescent="0.2">
      <c r="A121" t="s">
        <v>2040</v>
      </c>
      <c r="B121" t="s">
        <v>117</v>
      </c>
      <c r="C121">
        <v>45</v>
      </c>
      <c r="D121">
        <v>45</v>
      </c>
      <c r="E121">
        <v>30</v>
      </c>
      <c r="F121">
        <v>20</v>
      </c>
      <c r="G121">
        <v>10</v>
      </c>
      <c r="H121">
        <v>25</v>
      </c>
      <c r="I121">
        <v>25</v>
      </c>
      <c r="J121">
        <v>30</v>
      </c>
      <c r="K121">
        <v>45</v>
      </c>
      <c r="L121">
        <v>30</v>
      </c>
      <c r="M121">
        <v>30</v>
      </c>
      <c r="N121">
        <v>15</v>
      </c>
      <c r="O121">
        <v>35</v>
      </c>
      <c r="P121">
        <v>30</v>
      </c>
      <c r="Q121">
        <v>60</v>
      </c>
      <c r="R121">
        <v>40</v>
      </c>
      <c r="S121">
        <v>40</v>
      </c>
      <c r="T121">
        <v>70</v>
      </c>
      <c r="U121">
        <v>75</v>
      </c>
      <c r="V121">
        <v>55</v>
      </c>
      <c r="W121">
        <v>70</v>
      </c>
      <c r="X121">
        <v>70</v>
      </c>
      <c r="Y121">
        <v>55</v>
      </c>
      <c r="Z121">
        <v>50</v>
      </c>
      <c r="AA121">
        <v>70</v>
      </c>
      <c r="AB121">
        <v>35</v>
      </c>
      <c r="AC121">
        <v>70</v>
      </c>
      <c r="AD121">
        <v>45</v>
      </c>
      <c r="AE121">
        <v>65</v>
      </c>
      <c r="AF121">
        <v>65</v>
      </c>
      <c r="AG121">
        <v>70</v>
      </c>
      <c r="AH121">
        <v>55</v>
      </c>
      <c r="AI121">
        <v>55</v>
      </c>
      <c r="AJ121">
        <v>60</v>
      </c>
      <c r="AK121">
        <v>55</v>
      </c>
      <c r="AL121">
        <v>60</v>
      </c>
      <c r="AM121">
        <v>70</v>
      </c>
      <c r="AN121">
        <v>65</v>
      </c>
      <c r="AO121">
        <v>50</v>
      </c>
      <c r="AP121">
        <v>55</v>
      </c>
      <c r="AQ121">
        <v>75</v>
      </c>
      <c r="AR121">
        <v>50</v>
      </c>
      <c r="AS121">
        <v>60</v>
      </c>
      <c r="AT121">
        <v>45</v>
      </c>
      <c r="AU121">
        <v>45</v>
      </c>
      <c r="AV121">
        <v>40</v>
      </c>
      <c r="AW121">
        <v>35</v>
      </c>
      <c r="AX121">
        <v>25</v>
      </c>
    </row>
    <row r="122" spans="1:50" x14ac:dyDescent="0.2">
      <c r="A122" t="s">
        <v>2040</v>
      </c>
      <c r="B122" t="s">
        <v>118</v>
      </c>
      <c r="C122">
        <v>25</v>
      </c>
      <c r="D122">
        <v>15</v>
      </c>
      <c r="E122">
        <v>15</v>
      </c>
      <c r="F122">
        <v>10</v>
      </c>
      <c r="G122">
        <v>5</v>
      </c>
      <c r="H122">
        <v>25</v>
      </c>
      <c r="I122">
        <v>10</v>
      </c>
      <c r="J122">
        <v>15</v>
      </c>
      <c r="K122">
        <v>30</v>
      </c>
      <c r="L122">
        <v>20</v>
      </c>
      <c r="M122">
        <v>15</v>
      </c>
      <c r="N122">
        <v>15</v>
      </c>
      <c r="O122">
        <v>20</v>
      </c>
      <c r="P122">
        <v>35</v>
      </c>
      <c r="Q122">
        <v>35</v>
      </c>
      <c r="R122">
        <v>10</v>
      </c>
      <c r="S122">
        <v>20</v>
      </c>
      <c r="T122">
        <v>25</v>
      </c>
      <c r="U122">
        <v>25</v>
      </c>
      <c r="V122">
        <v>30</v>
      </c>
      <c r="W122">
        <v>40</v>
      </c>
      <c r="X122">
        <v>40</v>
      </c>
      <c r="Y122">
        <v>30</v>
      </c>
      <c r="Z122">
        <v>30</v>
      </c>
      <c r="AA122">
        <v>40</v>
      </c>
      <c r="AB122">
        <v>25</v>
      </c>
      <c r="AC122">
        <v>30</v>
      </c>
      <c r="AD122">
        <v>25</v>
      </c>
      <c r="AE122">
        <v>50</v>
      </c>
      <c r="AF122">
        <v>40</v>
      </c>
      <c r="AG122">
        <v>35</v>
      </c>
      <c r="AH122">
        <v>35</v>
      </c>
      <c r="AI122">
        <v>30</v>
      </c>
      <c r="AJ122">
        <v>45</v>
      </c>
      <c r="AK122">
        <v>20</v>
      </c>
      <c r="AL122">
        <v>15</v>
      </c>
      <c r="AM122">
        <v>30</v>
      </c>
      <c r="AN122">
        <v>25</v>
      </c>
      <c r="AO122">
        <v>20</v>
      </c>
      <c r="AP122">
        <v>20</v>
      </c>
      <c r="AQ122">
        <v>40</v>
      </c>
      <c r="AR122">
        <v>25</v>
      </c>
      <c r="AS122">
        <v>20</v>
      </c>
      <c r="AT122">
        <v>15</v>
      </c>
      <c r="AU122">
        <v>25</v>
      </c>
      <c r="AV122">
        <v>35</v>
      </c>
      <c r="AW122">
        <v>15</v>
      </c>
      <c r="AX122">
        <v>10</v>
      </c>
    </row>
    <row r="123" spans="1:50" x14ac:dyDescent="0.2">
      <c r="A123" t="s">
        <v>2040</v>
      </c>
      <c r="B123" t="s">
        <v>119</v>
      </c>
      <c r="C123">
        <v>15</v>
      </c>
      <c r="D123">
        <v>15</v>
      </c>
      <c r="E123">
        <v>15</v>
      </c>
      <c r="F123">
        <v>15</v>
      </c>
      <c r="G123">
        <v>5</v>
      </c>
      <c r="H123">
        <v>10</v>
      </c>
      <c r="I123">
        <v>15</v>
      </c>
      <c r="J123">
        <v>15</v>
      </c>
      <c r="K123">
        <v>15</v>
      </c>
      <c r="L123">
        <v>10</v>
      </c>
      <c r="M123">
        <v>20</v>
      </c>
      <c r="N123">
        <v>10</v>
      </c>
      <c r="O123">
        <v>10</v>
      </c>
      <c r="P123">
        <v>20</v>
      </c>
      <c r="Q123">
        <v>25</v>
      </c>
      <c r="R123">
        <v>20</v>
      </c>
      <c r="S123">
        <v>15</v>
      </c>
      <c r="T123">
        <v>30</v>
      </c>
      <c r="U123">
        <v>35</v>
      </c>
      <c r="V123">
        <v>25</v>
      </c>
      <c r="W123">
        <v>30</v>
      </c>
      <c r="X123">
        <v>35</v>
      </c>
      <c r="Y123">
        <v>30</v>
      </c>
      <c r="Z123">
        <v>35</v>
      </c>
      <c r="AA123">
        <v>40</v>
      </c>
      <c r="AB123">
        <v>20</v>
      </c>
      <c r="AC123">
        <v>25</v>
      </c>
      <c r="AD123">
        <v>20</v>
      </c>
      <c r="AE123">
        <v>40</v>
      </c>
      <c r="AF123">
        <v>25</v>
      </c>
      <c r="AG123">
        <v>35</v>
      </c>
      <c r="AH123">
        <v>20</v>
      </c>
      <c r="AI123">
        <v>20</v>
      </c>
      <c r="AJ123">
        <v>40</v>
      </c>
      <c r="AK123">
        <v>40</v>
      </c>
      <c r="AL123">
        <v>15</v>
      </c>
      <c r="AM123">
        <v>30</v>
      </c>
      <c r="AN123">
        <v>25</v>
      </c>
      <c r="AO123">
        <v>30</v>
      </c>
      <c r="AP123">
        <v>20</v>
      </c>
      <c r="AQ123">
        <v>30</v>
      </c>
      <c r="AR123">
        <v>30</v>
      </c>
      <c r="AS123">
        <v>20</v>
      </c>
      <c r="AT123">
        <v>15</v>
      </c>
      <c r="AU123">
        <v>15</v>
      </c>
      <c r="AV123">
        <v>20</v>
      </c>
      <c r="AW123">
        <v>10</v>
      </c>
      <c r="AX123">
        <v>5</v>
      </c>
    </row>
    <row r="124" spans="1:50" x14ac:dyDescent="0.2">
      <c r="A124" t="s">
        <v>2040</v>
      </c>
      <c r="B124" t="s">
        <v>120</v>
      </c>
      <c r="C124">
        <v>10</v>
      </c>
      <c r="D124">
        <v>10</v>
      </c>
      <c r="E124">
        <v>10</v>
      </c>
      <c r="F124">
        <v>0</v>
      </c>
      <c r="G124">
        <v>0</v>
      </c>
      <c r="H124">
        <v>15</v>
      </c>
      <c r="I124">
        <v>5</v>
      </c>
      <c r="J124">
        <v>5</v>
      </c>
      <c r="K124">
        <v>5</v>
      </c>
      <c r="L124">
        <v>15</v>
      </c>
      <c r="M124">
        <v>5</v>
      </c>
      <c r="N124">
        <v>15</v>
      </c>
      <c r="O124">
        <v>5</v>
      </c>
      <c r="P124">
        <v>10</v>
      </c>
      <c r="Q124">
        <v>15</v>
      </c>
      <c r="R124">
        <v>20</v>
      </c>
      <c r="S124">
        <v>15</v>
      </c>
      <c r="T124">
        <v>20</v>
      </c>
      <c r="U124">
        <v>25</v>
      </c>
      <c r="V124">
        <v>15</v>
      </c>
      <c r="W124">
        <v>15</v>
      </c>
      <c r="X124">
        <v>35</v>
      </c>
      <c r="Y124">
        <v>25</v>
      </c>
      <c r="Z124">
        <v>20</v>
      </c>
      <c r="AA124">
        <v>35</v>
      </c>
      <c r="AB124">
        <v>25</v>
      </c>
      <c r="AC124">
        <v>25</v>
      </c>
      <c r="AD124">
        <v>25</v>
      </c>
      <c r="AE124">
        <v>30</v>
      </c>
      <c r="AF124">
        <v>20</v>
      </c>
      <c r="AG124">
        <v>25</v>
      </c>
      <c r="AH124">
        <v>15</v>
      </c>
      <c r="AI124">
        <v>30</v>
      </c>
      <c r="AJ124">
        <v>20</v>
      </c>
      <c r="AK124">
        <v>15</v>
      </c>
      <c r="AL124">
        <v>20</v>
      </c>
      <c r="AM124">
        <v>15</v>
      </c>
      <c r="AN124">
        <v>15</v>
      </c>
      <c r="AO124">
        <v>25</v>
      </c>
      <c r="AP124">
        <v>10</v>
      </c>
      <c r="AQ124">
        <v>30</v>
      </c>
      <c r="AR124">
        <v>20</v>
      </c>
      <c r="AS124">
        <v>10</v>
      </c>
      <c r="AT124">
        <v>15</v>
      </c>
      <c r="AU124">
        <v>25</v>
      </c>
      <c r="AV124">
        <v>5</v>
      </c>
      <c r="AW124">
        <v>10</v>
      </c>
      <c r="AX124">
        <v>15</v>
      </c>
    </row>
    <row r="125" spans="1:50" x14ac:dyDescent="0.2">
      <c r="A125" t="s">
        <v>2040</v>
      </c>
      <c r="B125" t="s">
        <v>121</v>
      </c>
      <c r="C125">
        <v>50</v>
      </c>
      <c r="D125">
        <v>65</v>
      </c>
      <c r="E125">
        <v>60</v>
      </c>
      <c r="F125">
        <v>25</v>
      </c>
      <c r="G125">
        <v>20</v>
      </c>
      <c r="H125">
        <v>20</v>
      </c>
      <c r="I125">
        <v>30</v>
      </c>
      <c r="J125">
        <v>40</v>
      </c>
      <c r="K125">
        <v>30</v>
      </c>
      <c r="L125">
        <v>40</v>
      </c>
      <c r="M125">
        <v>40</v>
      </c>
      <c r="N125">
        <v>40</v>
      </c>
      <c r="O125">
        <v>40</v>
      </c>
      <c r="P125">
        <v>25</v>
      </c>
      <c r="Q125">
        <v>60</v>
      </c>
      <c r="R125">
        <v>60</v>
      </c>
      <c r="S125">
        <v>85</v>
      </c>
      <c r="T125">
        <v>125</v>
      </c>
      <c r="U125">
        <v>95</v>
      </c>
      <c r="V125">
        <v>115</v>
      </c>
      <c r="W125">
        <v>95</v>
      </c>
      <c r="X125">
        <v>100</v>
      </c>
      <c r="Y125">
        <v>85</v>
      </c>
      <c r="Z125">
        <v>70</v>
      </c>
      <c r="AA125">
        <v>85</v>
      </c>
      <c r="AB125">
        <v>65</v>
      </c>
      <c r="AC125">
        <v>80</v>
      </c>
      <c r="AD125">
        <v>80</v>
      </c>
      <c r="AE125">
        <v>90</v>
      </c>
      <c r="AF125">
        <v>95</v>
      </c>
      <c r="AG125">
        <v>95</v>
      </c>
      <c r="AH125">
        <v>95</v>
      </c>
      <c r="AI125">
        <v>85</v>
      </c>
      <c r="AJ125">
        <v>110</v>
      </c>
      <c r="AK125">
        <v>95</v>
      </c>
      <c r="AL125">
        <v>65</v>
      </c>
      <c r="AM125">
        <v>95</v>
      </c>
      <c r="AN125">
        <v>60</v>
      </c>
      <c r="AO125">
        <v>65</v>
      </c>
      <c r="AP125">
        <v>60</v>
      </c>
      <c r="AQ125">
        <v>65</v>
      </c>
      <c r="AR125">
        <v>85</v>
      </c>
      <c r="AS125">
        <v>45</v>
      </c>
      <c r="AT125">
        <v>65</v>
      </c>
      <c r="AU125">
        <v>55</v>
      </c>
      <c r="AV125">
        <v>25</v>
      </c>
      <c r="AW125">
        <v>45</v>
      </c>
      <c r="AX125">
        <v>30</v>
      </c>
    </row>
    <row r="126" spans="1:50" x14ac:dyDescent="0.2">
      <c r="A126" t="s">
        <v>2040</v>
      </c>
      <c r="B126" t="s">
        <v>122</v>
      </c>
      <c r="C126">
        <v>25</v>
      </c>
      <c r="D126">
        <v>30</v>
      </c>
      <c r="E126">
        <v>25</v>
      </c>
      <c r="F126">
        <v>10</v>
      </c>
      <c r="G126">
        <v>5</v>
      </c>
      <c r="H126">
        <v>25</v>
      </c>
      <c r="I126">
        <v>0</v>
      </c>
      <c r="J126">
        <v>15</v>
      </c>
      <c r="K126">
        <v>25</v>
      </c>
      <c r="L126">
        <v>20</v>
      </c>
      <c r="M126">
        <v>25</v>
      </c>
      <c r="N126">
        <v>25</v>
      </c>
      <c r="O126">
        <v>15</v>
      </c>
      <c r="P126">
        <v>25</v>
      </c>
      <c r="Q126">
        <v>30</v>
      </c>
      <c r="R126">
        <v>25</v>
      </c>
      <c r="S126">
        <v>25</v>
      </c>
      <c r="T126">
        <v>40</v>
      </c>
      <c r="U126">
        <v>40</v>
      </c>
      <c r="V126">
        <v>40</v>
      </c>
      <c r="W126">
        <v>40</v>
      </c>
      <c r="X126">
        <v>40</v>
      </c>
      <c r="Y126">
        <v>45</v>
      </c>
      <c r="Z126">
        <v>35</v>
      </c>
      <c r="AA126">
        <v>60</v>
      </c>
      <c r="AB126">
        <v>50</v>
      </c>
      <c r="AC126">
        <v>60</v>
      </c>
      <c r="AD126">
        <v>45</v>
      </c>
      <c r="AE126">
        <v>80</v>
      </c>
      <c r="AF126">
        <v>55</v>
      </c>
      <c r="AG126">
        <v>45</v>
      </c>
      <c r="AH126">
        <v>50</v>
      </c>
      <c r="AI126">
        <v>65</v>
      </c>
      <c r="AJ126">
        <v>60</v>
      </c>
      <c r="AK126">
        <v>40</v>
      </c>
      <c r="AL126">
        <v>40</v>
      </c>
      <c r="AM126">
        <v>40</v>
      </c>
      <c r="AN126">
        <v>40</v>
      </c>
      <c r="AO126">
        <v>45</v>
      </c>
      <c r="AP126">
        <v>30</v>
      </c>
      <c r="AQ126">
        <v>50</v>
      </c>
      <c r="AR126">
        <v>60</v>
      </c>
      <c r="AS126">
        <v>50</v>
      </c>
      <c r="AT126">
        <v>35</v>
      </c>
      <c r="AU126">
        <v>40</v>
      </c>
      <c r="AV126">
        <v>30</v>
      </c>
      <c r="AW126">
        <v>35</v>
      </c>
      <c r="AX126">
        <v>25</v>
      </c>
    </row>
    <row r="127" spans="1:50" x14ac:dyDescent="0.2">
      <c r="A127" t="s">
        <v>2040</v>
      </c>
      <c r="B127" t="s">
        <v>123</v>
      </c>
      <c r="C127">
        <v>20</v>
      </c>
      <c r="D127">
        <v>15</v>
      </c>
      <c r="E127">
        <v>15</v>
      </c>
      <c r="F127">
        <v>5</v>
      </c>
      <c r="G127">
        <v>5</v>
      </c>
      <c r="H127">
        <v>15</v>
      </c>
      <c r="I127">
        <v>20</v>
      </c>
      <c r="J127">
        <v>5</v>
      </c>
      <c r="K127">
        <v>15</v>
      </c>
      <c r="L127">
        <v>15</v>
      </c>
      <c r="M127">
        <v>5</v>
      </c>
      <c r="N127">
        <v>10</v>
      </c>
      <c r="O127">
        <v>10</v>
      </c>
      <c r="P127">
        <v>25</v>
      </c>
      <c r="Q127">
        <v>20</v>
      </c>
      <c r="R127">
        <v>10</v>
      </c>
      <c r="S127">
        <v>20</v>
      </c>
      <c r="T127">
        <v>30</v>
      </c>
      <c r="U127">
        <v>20</v>
      </c>
      <c r="V127">
        <v>25</v>
      </c>
      <c r="W127">
        <v>20</v>
      </c>
      <c r="X127">
        <v>35</v>
      </c>
      <c r="Y127">
        <v>35</v>
      </c>
      <c r="Z127">
        <v>30</v>
      </c>
      <c r="AA127">
        <v>40</v>
      </c>
      <c r="AB127">
        <v>15</v>
      </c>
      <c r="AC127">
        <v>35</v>
      </c>
      <c r="AD127">
        <v>20</v>
      </c>
      <c r="AE127">
        <v>45</v>
      </c>
      <c r="AF127">
        <v>25</v>
      </c>
      <c r="AG127">
        <v>45</v>
      </c>
      <c r="AH127">
        <v>30</v>
      </c>
      <c r="AI127">
        <v>30</v>
      </c>
      <c r="AJ127">
        <v>35</v>
      </c>
      <c r="AK127">
        <v>20</v>
      </c>
      <c r="AL127">
        <v>15</v>
      </c>
      <c r="AM127">
        <v>30</v>
      </c>
      <c r="AN127">
        <v>30</v>
      </c>
      <c r="AO127">
        <v>20</v>
      </c>
      <c r="AP127">
        <v>15</v>
      </c>
      <c r="AQ127">
        <v>35</v>
      </c>
      <c r="AR127">
        <v>30</v>
      </c>
      <c r="AS127">
        <v>20</v>
      </c>
      <c r="AT127">
        <v>10</v>
      </c>
      <c r="AU127">
        <v>10</v>
      </c>
      <c r="AV127">
        <v>10</v>
      </c>
      <c r="AW127">
        <v>15</v>
      </c>
      <c r="AX127">
        <v>10</v>
      </c>
    </row>
    <row r="128" spans="1:50" x14ac:dyDescent="0.2">
      <c r="A128" t="s">
        <v>2040</v>
      </c>
      <c r="B128" t="s">
        <v>124</v>
      </c>
      <c r="C128">
        <v>5</v>
      </c>
      <c r="D128">
        <v>10</v>
      </c>
      <c r="E128">
        <v>10</v>
      </c>
      <c r="F128">
        <v>10</v>
      </c>
      <c r="G128">
        <v>5</v>
      </c>
      <c r="H128">
        <v>25</v>
      </c>
      <c r="I128">
        <v>25</v>
      </c>
      <c r="J128">
        <v>15</v>
      </c>
      <c r="K128">
        <v>15</v>
      </c>
      <c r="L128">
        <v>25</v>
      </c>
      <c r="M128">
        <v>15</v>
      </c>
      <c r="N128">
        <v>10</v>
      </c>
      <c r="O128">
        <v>20</v>
      </c>
      <c r="P128">
        <v>20</v>
      </c>
      <c r="Q128">
        <v>20</v>
      </c>
      <c r="R128">
        <v>15</v>
      </c>
      <c r="S128">
        <v>20</v>
      </c>
      <c r="T128">
        <v>25</v>
      </c>
      <c r="U128">
        <v>20</v>
      </c>
      <c r="V128">
        <v>25</v>
      </c>
      <c r="W128">
        <v>20</v>
      </c>
      <c r="X128">
        <v>35</v>
      </c>
      <c r="Y128">
        <v>35</v>
      </c>
      <c r="Z128">
        <v>25</v>
      </c>
      <c r="AA128">
        <v>25</v>
      </c>
      <c r="AB128">
        <v>25</v>
      </c>
      <c r="AC128">
        <v>20</v>
      </c>
      <c r="AD128">
        <v>20</v>
      </c>
      <c r="AE128">
        <v>20</v>
      </c>
      <c r="AF128">
        <v>25</v>
      </c>
      <c r="AG128">
        <v>20</v>
      </c>
      <c r="AH128">
        <v>20</v>
      </c>
      <c r="AI128">
        <v>20</v>
      </c>
      <c r="AJ128">
        <v>20</v>
      </c>
      <c r="AK128">
        <v>20</v>
      </c>
      <c r="AL128">
        <v>15</v>
      </c>
      <c r="AM128">
        <v>30</v>
      </c>
      <c r="AN128">
        <v>15</v>
      </c>
      <c r="AO128">
        <v>30</v>
      </c>
      <c r="AP128">
        <v>10</v>
      </c>
      <c r="AQ128">
        <v>30</v>
      </c>
      <c r="AR128">
        <v>30</v>
      </c>
      <c r="AS128">
        <v>20</v>
      </c>
      <c r="AT128">
        <v>15</v>
      </c>
      <c r="AU128">
        <v>30</v>
      </c>
      <c r="AV128">
        <v>25</v>
      </c>
      <c r="AW128">
        <v>10</v>
      </c>
      <c r="AX128">
        <v>5</v>
      </c>
    </row>
    <row r="129" spans="1:50" x14ac:dyDescent="0.2">
      <c r="A129" t="s">
        <v>2040</v>
      </c>
      <c r="B129" t="s">
        <v>125</v>
      </c>
      <c r="C129">
        <v>75</v>
      </c>
      <c r="D129">
        <v>95</v>
      </c>
      <c r="E129">
        <v>75</v>
      </c>
      <c r="F129">
        <v>45</v>
      </c>
      <c r="G129">
        <v>25</v>
      </c>
      <c r="H129">
        <v>45</v>
      </c>
      <c r="I129">
        <v>40</v>
      </c>
      <c r="J129">
        <v>45</v>
      </c>
      <c r="K129">
        <v>65</v>
      </c>
      <c r="L129">
        <v>80</v>
      </c>
      <c r="M129">
        <v>65</v>
      </c>
      <c r="N129">
        <v>60</v>
      </c>
      <c r="O129">
        <v>60</v>
      </c>
      <c r="P129">
        <v>75</v>
      </c>
      <c r="Q129">
        <v>115</v>
      </c>
      <c r="R129">
        <v>70</v>
      </c>
      <c r="S129">
        <v>105</v>
      </c>
      <c r="T129">
        <v>120</v>
      </c>
      <c r="U129">
        <v>120</v>
      </c>
      <c r="V129">
        <v>85</v>
      </c>
      <c r="W129">
        <v>115</v>
      </c>
      <c r="X129">
        <v>130</v>
      </c>
      <c r="Y129">
        <v>115</v>
      </c>
      <c r="Z129">
        <v>115</v>
      </c>
      <c r="AA129">
        <v>150</v>
      </c>
      <c r="AB129">
        <v>100</v>
      </c>
      <c r="AC129">
        <v>160</v>
      </c>
      <c r="AD129">
        <v>125</v>
      </c>
      <c r="AE129">
        <v>150</v>
      </c>
      <c r="AF129">
        <v>135</v>
      </c>
      <c r="AG129">
        <v>155</v>
      </c>
      <c r="AH129">
        <v>155</v>
      </c>
      <c r="AI129">
        <v>175</v>
      </c>
      <c r="AJ129">
        <v>185</v>
      </c>
      <c r="AK129">
        <v>130</v>
      </c>
      <c r="AL129">
        <v>125</v>
      </c>
      <c r="AM129">
        <v>135</v>
      </c>
      <c r="AN129">
        <v>75</v>
      </c>
      <c r="AO129">
        <v>115</v>
      </c>
      <c r="AP129">
        <v>80</v>
      </c>
      <c r="AQ129">
        <v>95</v>
      </c>
      <c r="AR129">
        <v>110</v>
      </c>
      <c r="AS129">
        <v>80</v>
      </c>
      <c r="AT129">
        <v>110</v>
      </c>
      <c r="AU129">
        <v>90</v>
      </c>
      <c r="AV129">
        <v>80</v>
      </c>
      <c r="AW129">
        <v>65</v>
      </c>
      <c r="AX129">
        <v>70</v>
      </c>
    </row>
    <row r="130" spans="1:50" x14ac:dyDescent="0.2">
      <c r="A130" t="s">
        <v>2040</v>
      </c>
      <c r="B130" t="s">
        <v>126</v>
      </c>
      <c r="C130">
        <v>30</v>
      </c>
      <c r="D130">
        <v>55</v>
      </c>
      <c r="E130">
        <v>40</v>
      </c>
      <c r="F130">
        <v>10</v>
      </c>
      <c r="G130">
        <v>10</v>
      </c>
      <c r="H130">
        <v>30</v>
      </c>
      <c r="I130">
        <v>25</v>
      </c>
      <c r="J130">
        <v>50</v>
      </c>
      <c r="K130">
        <v>25</v>
      </c>
      <c r="L130">
        <v>35</v>
      </c>
      <c r="M130">
        <v>30</v>
      </c>
      <c r="N130">
        <v>20</v>
      </c>
      <c r="O130">
        <v>25</v>
      </c>
      <c r="P130">
        <v>30</v>
      </c>
      <c r="Q130">
        <v>65</v>
      </c>
      <c r="R130">
        <v>40</v>
      </c>
      <c r="S130">
        <v>50</v>
      </c>
      <c r="T130">
        <v>40</v>
      </c>
      <c r="U130">
        <v>45</v>
      </c>
      <c r="V130">
        <v>55</v>
      </c>
      <c r="W130">
        <v>60</v>
      </c>
      <c r="X130">
        <v>50</v>
      </c>
      <c r="Y130">
        <v>60</v>
      </c>
      <c r="Z130">
        <v>55</v>
      </c>
      <c r="AA130">
        <v>105</v>
      </c>
      <c r="AB130">
        <v>40</v>
      </c>
      <c r="AC130">
        <v>65</v>
      </c>
      <c r="AD130">
        <v>50</v>
      </c>
      <c r="AE130">
        <v>70</v>
      </c>
      <c r="AF130">
        <v>45</v>
      </c>
      <c r="AG130">
        <v>55</v>
      </c>
      <c r="AH130">
        <v>60</v>
      </c>
      <c r="AI130">
        <v>50</v>
      </c>
      <c r="AJ130">
        <v>40</v>
      </c>
      <c r="AK130">
        <v>45</v>
      </c>
      <c r="AL130">
        <v>45</v>
      </c>
      <c r="AM130">
        <v>50</v>
      </c>
      <c r="AN130">
        <v>55</v>
      </c>
      <c r="AO130">
        <v>45</v>
      </c>
      <c r="AP130">
        <v>30</v>
      </c>
      <c r="AQ130">
        <v>50</v>
      </c>
      <c r="AR130">
        <v>45</v>
      </c>
      <c r="AS130">
        <v>25</v>
      </c>
      <c r="AT130">
        <v>30</v>
      </c>
      <c r="AU130">
        <v>35</v>
      </c>
      <c r="AV130">
        <v>25</v>
      </c>
      <c r="AW130">
        <v>25</v>
      </c>
      <c r="AX130">
        <v>15</v>
      </c>
    </row>
    <row r="131" spans="1:50" x14ac:dyDescent="0.2">
      <c r="A131" t="s">
        <v>2040</v>
      </c>
      <c r="B131" t="s">
        <v>127</v>
      </c>
      <c r="C131">
        <v>50</v>
      </c>
      <c r="D131">
        <v>50</v>
      </c>
      <c r="E131">
        <v>30</v>
      </c>
      <c r="F131">
        <v>20</v>
      </c>
      <c r="G131">
        <v>20</v>
      </c>
      <c r="H131">
        <v>25</v>
      </c>
      <c r="I131">
        <v>30</v>
      </c>
      <c r="J131">
        <v>35</v>
      </c>
      <c r="K131">
        <v>20</v>
      </c>
      <c r="L131">
        <v>40</v>
      </c>
      <c r="M131">
        <v>30</v>
      </c>
      <c r="N131">
        <v>25</v>
      </c>
      <c r="O131">
        <v>30</v>
      </c>
      <c r="P131">
        <v>30</v>
      </c>
      <c r="Q131">
        <v>110</v>
      </c>
      <c r="R131">
        <v>50</v>
      </c>
      <c r="S131">
        <v>65</v>
      </c>
      <c r="T131">
        <v>80</v>
      </c>
      <c r="U131">
        <v>65</v>
      </c>
      <c r="V131">
        <v>70</v>
      </c>
      <c r="W131">
        <v>70</v>
      </c>
      <c r="X131">
        <v>70</v>
      </c>
      <c r="Y131">
        <v>70</v>
      </c>
      <c r="Z131">
        <v>45</v>
      </c>
      <c r="AA131">
        <v>70</v>
      </c>
      <c r="AB131">
        <v>50</v>
      </c>
      <c r="AC131">
        <v>55</v>
      </c>
      <c r="AD131">
        <v>75</v>
      </c>
      <c r="AE131">
        <v>70</v>
      </c>
      <c r="AF131">
        <v>70</v>
      </c>
      <c r="AG131">
        <v>75</v>
      </c>
      <c r="AH131">
        <v>70</v>
      </c>
      <c r="AI131">
        <v>65</v>
      </c>
      <c r="AJ131">
        <v>75</v>
      </c>
      <c r="AK131">
        <v>55</v>
      </c>
      <c r="AL131">
        <v>55</v>
      </c>
      <c r="AM131">
        <v>60</v>
      </c>
      <c r="AN131">
        <v>45</v>
      </c>
      <c r="AO131">
        <v>40</v>
      </c>
      <c r="AP131">
        <v>55</v>
      </c>
      <c r="AQ131">
        <v>55</v>
      </c>
      <c r="AR131">
        <v>80</v>
      </c>
      <c r="AS131">
        <v>45</v>
      </c>
      <c r="AT131">
        <v>35</v>
      </c>
      <c r="AU131">
        <v>40</v>
      </c>
      <c r="AV131">
        <v>35</v>
      </c>
      <c r="AW131">
        <v>35</v>
      </c>
      <c r="AX131">
        <v>40</v>
      </c>
    </row>
    <row r="132" spans="1:50" x14ac:dyDescent="0.2">
      <c r="A132" t="s">
        <v>2041</v>
      </c>
      <c r="B132" t="s">
        <v>115</v>
      </c>
      <c r="C132">
        <v>110</v>
      </c>
      <c r="D132">
        <v>120</v>
      </c>
      <c r="E132">
        <v>120</v>
      </c>
      <c r="F132">
        <v>80</v>
      </c>
      <c r="G132">
        <v>70</v>
      </c>
      <c r="H132">
        <v>65</v>
      </c>
      <c r="I132">
        <v>90</v>
      </c>
      <c r="J132">
        <v>95</v>
      </c>
      <c r="K132">
        <v>120</v>
      </c>
      <c r="L132">
        <v>130</v>
      </c>
      <c r="M132">
        <v>75</v>
      </c>
      <c r="N132">
        <v>90</v>
      </c>
      <c r="O132">
        <v>90</v>
      </c>
      <c r="P132">
        <v>85</v>
      </c>
      <c r="Q132">
        <v>150</v>
      </c>
      <c r="R132">
        <v>130</v>
      </c>
      <c r="S132">
        <v>160</v>
      </c>
      <c r="T132">
        <v>170</v>
      </c>
      <c r="U132">
        <v>190</v>
      </c>
      <c r="V132">
        <v>205</v>
      </c>
      <c r="W132">
        <v>215</v>
      </c>
      <c r="X132">
        <v>240</v>
      </c>
      <c r="Y132">
        <v>235</v>
      </c>
      <c r="Z132">
        <v>200</v>
      </c>
      <c r="AA132">
        <v>245</v>
      </c>
      <c r="AB132">
        <v>210</v>
      </c>
      <c r="AC132">
        <v>240</v>
      </c>
      <c r="AD132">
        <v>215</v>
      </c>
      <c r="AE132">
        <v>270</v>
      </c>
      <c r="AF132">
        <v>195</v>
      </c>
      <c r="AG132">
        <v>255</v>
      </c>
      <c r="AH132">
        <v>210</v>
      </c>
      <c r="AI132">
        <v>235</v>
      </c>
      <c r="AJ132">
        <v>250</v>
      </c>
      <c r="AK132">
        <v>235</v>
      </c>
      <c r="AL132">
        <v>185</v>
      </c>
      <c r="AM132">
        <v>225</v>
      </c>
      <c r="AN132">
        <v>190</v>
      </c>
      <c r="AO132">
        <v>240</v>
      </c>
      <c r="AP132">
        <v>170</v>
      </c>
      <c r="AQ132">
        <v>225</v>
      </c>
      <c r="AR132">
        <v>225</v>
      </c>
      <c r="AS132">
        <v>125</v>
      </c>
      <c r="AT132">
        <v>125</v>
      </c>
      <c r="AU132">
        <v>105</v>
      </c>
      <c r="AV132">
        <v>105</v>
      </c>
      <c r="AW132">
        <v>95</v>
      </c>
      <c r="AX132">
        <v>100</v>
      </c>
    </row>
    <row r="133" spans="1:50" x14ac:dyDescent="0.2">
      <c r="A133" t="s">
        <v>2041</v>
      </c>
      <c r="B133" t="s">
        <v>116</v>
      </c>
      <c r="C133">
        <v>145</v>
      </c>
      <c r="D133">
        <v>190</v>
      </c>
      <c r="E133">
        <v>130</v>
      </c>
      <c r="F133">
        <v>80</v>
      </c>
      <c r="G133">
        <v>80</v>
      </c>
      <c r="H133">
        <v>75</v>
      </c>
      <c r="I133">
        <v>100</v>
      </c>
      <c r="J133">
        <v>105</v>
      </c>
      <c r="K133">
        <v>120</v>
      </c>
      <c r="L133">
        <v>110</v>
      </c>
      <c r="M133">
        <v>90</v>
      </c>
      <c r="N133">
        <v>65</v>
      </c>
      <c r="O133">
        <v>80</v>
      </c>
      <c r="P133">
        <v>80</v>
      </c>
      <c r="Q133">
        <v>145</v>
      </c>
      <c r="R133">
        <v>150</v>
      </c>
      <c r="S133">
        <v>200</v>
      </c>
      <c r="T133">
        <v>215</v>
      </c>
      <c r="U133">
        <v>260</v>
      </c>
      <c r="V133">
        <v>265</v>
      </c>
      <c r="W133">
        <v>310</v>
      </c>
      <c r="X133">
        <v>285</v>
      </c>
      <c r="Y133">
        <v>220</v>
      </c>
      <c r="Z133">
        <v>210</v>
      </c>
      <c r="AA133">
        <v>325</v>
      </c>
      <c r="AB133">
        <v>245</v>
      </c>
      <c r="AC133">
        <v>320</v>
      </c>
      <c r="AD133">
        <v>295</v>
      </c>
      <c r="AE133">
        <v>300</v>
      </c>
      <c r="AF133">
        <v>275</v>
      </c>
      <c r="AG133">
        <v>295</v>
      </c>
      <c r="AH133">
        <v>300</v>
      </c>
      <c r="AI133">
        <v>320</v>
      </c>
      <c r="AJ133">
        <v>295</v>
      </c>
      <c r="AK133">
        <v>240</v>
      </c>
      <c r="AL133">
        <v>220</v>
      </c>
      <c r="AM133">
        <v>265</v>
      </c>
      <c r="AN133">
        <v>220</v>
      </c>
      <c r="AO133">
        <v>275</v>
      </c>
      <c r="AP133">
        <v>250</v>
      </c>
      <c r="AQ133">
        <v>295</v>
      </c>
      <c r="AR133">
        <v>310</v>
      </c>
      <c r="AS133">
        <v>160</v>
      </c>
      <c r="AT133">
        <v>160</v>
      </c>
      <c r="AU133">
        <v>140</v>
      </c>
      <c r="AV133">
        <v>145</v>
      </c>
      <c r="AW133">
        <v>125</v>
      </c>
      <c r="AX133">
        <v>100</v>
      </c>
    </row>
    <row r="134" spans="1:50" x14ac:dyDescent="0.2">
      <c r="A134" t="s">
        <v>2041</v>
      </c>
      <c r="B134" t="s">
        <v>117</v>
      </c>
      <c r="C134">
        <v>175</v>
      </c>
      <c r="D134">
        <v>230</v>
      </c>
      <c r="E134">
        <v>165</v>
      </c>
      <c r="F134">
        <v>105</v>
      </c>
      <c r="G134">
        <v>95</v>
      </c>
      <c r="H134">
        <v>75</v>
      </c>
      <c r="I134">
        <v>80</v>
      </c>
      <c r="J134">
        <v>100</v>
      </c>
      <c r="K134">
        <v>180</v>
      </c>
      <c r="L134">
        <v>165</v>
      </c>
      <c r="M134">
        <v>140</v>
      </c>
      <c r="N134">
        <v>115</v>
      </c>
      <c r="O134">
        <v>120</v>
      </c>
      <c r="P134">
        <v>95</v>
      </c>
      <c r="Q134">
        <v>175</v>
      </c>
      <c r="R134">
        <v>155</v>
      </c>
      <c r="S134">
        <v>195</v>
      </c>
      <c r="T134">
        <v>265</v>
      </c>
      <c r="U134">
        <v>235</v>
      </c>
      <c r="V134">
        <v>300</v>
      </c>
      <c r="W134">
        <v>335</v>
      </c>
      <c r="X134">
        <v>335</v>
      </c>
      <c r="Y134">
        <v>320</v>
      </c>
      <c r="Z134">
        <v>250</v>
      </c>
      <c r="AA134">
        <v>300</v>
      </c>
      <c r="AB134">
        <v>235</v>
      </c>
      <c r="AC134">
        <v>270</v>
      </c>
      <c r="AD134">
        <v>265</v>
      </c>
      <c r="AE134">
        <v>310</v>
      </c>
      <c r="AF134">
        <v>295</v>
      </c>
      <c r="AG134">
        <v>355</v>
      </c>
      <c r="AH134">
        <v>280</v>
      </c>
      <c r="AI134">
        <v>325</v>
      </c>
      <c r="AJ134">
        <v>345</v>
      </c>
      <c r="AK134">
        <v>350</v>
      </c>
      <c r="AL134">
        <v>205</v>
      </c>
      <c r="AM134">
        <v>270</v>
      </c>
      <c r="AN134">
        <v>210</v>
      </c>
      <c r="AO134">
        <v>205</v>
      </c>
      <c r="AP134">
        <v>180</v>
      </c>
      <c r="AQ134">
        <v>210</v>
      </c>
      <c r="AR134">
        <v>245</v>
      </c>
      <c r="AS134">
        <v>190</v>
      </c>
      <c r="AT134">
        <v>205</v>
      </c>
      <c r="AU134">
        <v>155</v>
      </c>
      <c r="AV134">
        <v>135</v>
      </c>
      <c r="AW134">
        <v>130</v>
      </c>
      <c r="AX134">
        <v>120</v>
      </c>
    </row>
    <row r="135" spans="1:50" x14ac:dyDescent="0.2">
      <c r="A135" t="s">
        <v>2041</v>
      </c>
      <c r="B135" t="s">
        <v>118</v>
      </c>
      <c r="C135">
        <v>45</v>
      </c>
      <c r="D135">
        <v>45</v>
      </c>
      <c r="E135">
        <v>55</v>
      </c>
      <c r="F135">
        <v>35</v>
      </c>
      <c r="G135">
        <v>45</v>
      </c>
      <c r="H135">
        <v>55</v>
      </c>
      <c r="I135">
        <v>60</v>
      </c>
      <c r="J135">
        <v>55</v>
      </c>
      <c r="K135">
        <v>65</v>
      </c>
      <c r="L135">
        <v>65</v>
      </c>
      <c r="M135">
        <v>40</v>
      </c>
      <c r="N135">
        <v>30</v>
      </c>
      <c r="O135">
        <v>35</v>
      </c>
      <c r="P135">
        <v>35</v>
      </c>
      <c r="Q135">
        <v>85</v>
      </c>
      <c r="R135">
        <v>70</v>
      </c>
      <c r="S135">
        <v>100</v>
      </c>
      <c r="T135">
        <v>150</v>
      </c>
      <c r="U135">
        <v>130</v>
      </c>
      <c r="V135">
        <v>120</v>
      </c>
      <c r="W135">
        <v>140</v>
      </c>
      <c r="X135">
        <v>145</v>
      </c>
      <c r="Y135">
        <v>150</v>
      </c>
      <c r="Z135">
        <v>100</v>
      </c>
      <c r="AA135">
        <v>155</v>
      </c>
      <c r="AB135">
        <v>145</v>
      </c>
      <c r="AC135">
        <v>170</v>
      </c>
      <c r="AD135">
        <v>150</v>
      </c>
      <c r="AE135">
        <v>160</v>
      </c>
      <c r="AF135">
        <v>155</v>
      </c>
      <c r="AG135">
        <v>140</v>
      </c>
      <c r="AH135">
        <v>135</v>
      </c>
      <c r="AI135">
        <v>160</v>
      </c>
      <c r="AJ135">
        <v>135</v>
      </c>
      <c r="AK135">
        <v>120</v>
      </c>
      <c r="AL135">
        <v>100</v>
      </c>
      <c r="AM135">
        <v>100</v>
      </c>
      <c r="AN135">
        <v>110</v>
      </c>
      <c r="AO135">
        <v>130</v>
      </c>
      <c r="AP135">
        <v>100</v>
      </c>
      <c r="AQ135">
        <v>150</v>
      </c>
      <c r="AR135">
        <v>160</v>
      </c>
      <c r="AS135">
        <v>95</v>
      </c>
      <c r="AT135">
        <v>90</v>
      </c>
      <c r="AU135">
        <v>65</v>
      </c>
      <c r="AV135">
        <v>65</v>
      </c>
      <c r="AW135">
        <v>55</v>
      </c>
      <c r="AX135">
        <v>45</v>
      </c>
    </row>
    <row r="136" spans="1:50" x14ac:dyDescent="0.2">
      <c r="A136" t="s">
        <v>2041</v>
      </c>
      <c r="B136" t="s">
        <v>119</v>
      </c>
      <c r="C136">
        <v>70</v>
      </c>
      <c r="D136">
        <v>55</v>
      </c>
      <c r="E136">
        <v>45</v>
      </c>
      <c r="F136">
        <v>40</v>
      </c>
      <c r="G136">
        <v>45</v>
      </c>
      <c r="H136">
        <v>65</v>
      </c>
      <c r="I136">
        <v>75</v>
      </c>
      <c r="J136">
        <v>45</v>
      </c>
      <c r="K136">
        <v>50</v>
      </c>
      <c r="L136">
        <v>60</v>
      </c>
      <c r="M136">
        <v>45</v>
      </c>
      <c r="N136">
        <v>40</v>
      </c>
      <c r="O136">
        <v>35</v>
      </c>
      <c r="P136">
        <v>40</v>
      </c>
      <c r="Q136">
        <v>90</v>
      </c>
      <c r="R136">
        <v>95</v>
      </c>
      <c r="S136">
        <v>85</v>
      </c>
      <c r="T136">
        <v>105</v>
      </c>
      <c r="U136">
        <v>135</v>
      </c>
      <c r="V136">
        <v>105</v>
      </c>
      <c r="W136">
        <v>140</v>
      </c>
      <c r="X136">
        <v>105</v>
      </c>
      <c r="Y136">
        <v>125</v>
      </c>
      <c r="Z136">
        <v>85</v>
      </c>
      <c r="AA136">
        <v>145</v>
      </c>
      <c r="AB136">
        <v>110</v>
      </c>
      <c r="AC136">
        <v>135</v>
      </c>
      <c r="AD136">
        <v>100</v>
      </c>
      <c r="AE136">
        <v>140</v>
      </c>
      <c r="AF136">
        <v>125</v>
      </c>
      <c r="AG136">
        <v>125</v>
      </c>
      <c r="AH136">
        <v>105</v>
      </c>
      <c r="AI136">
        <v>130</v>
      </c>
      <c r="AJ136">
        <v>140</v>
      </c>
      <c r="AK136">
        <v>110</v>
      </c>
      <c r="AL136">
        <v>80</v>
      </c>
      <c r="AM136">
        <v>115</v>
      </c>
      <c r="AN136">
        <v>105</v>
      </c>
      <c r="AO136">
        <v>110</v>
      </c>
      <c r="AP136">
        <v>90</v>
      </c>
      <c r="AQ136">
        <v>130</v>
      </c>
      <c r="AR136">
        <v>115</v>
      </c>
      <c r="AS136">
        <v>70</v>
      </c>
      <c r="AT136">
        <v>60</v>
      </c>
      <c r="AU136">
        <v>65</v>
      </c>
      <c r="AV136">
        <v>50</v>
      </c>
      <c r="AW136">
        <v>50</v>
      </c>
      <c r="AX136">
        <v>50</v>
      </c>
    </row>
    <row r="137" spans="1:50" x14ac:dyDescent="0.2">
      <c r="A137" t="s">
        <v>2041</v>
      </c>
      <c r="B137" t="s">
        <v>120</v>
      </c>
      <c r="C137">
        <v>60</v>
      </c>
      <c r="D137">
        <v>60</v>
      </c>
      <c r="E137">
        <v>55</v>
      </c>
      <c r="F137">
        <v>35</v>
      </c>
      <c r="G137">
        <v>30</v>
      </c>
      <c r="H137">
        <v>55</v>
      </c>
      <c r="I137">
        <v>55</v>
      </c>
      <c r="J137">
        <v>55</v>
      </c>
      <c r="K137">
        <v>80</v>
      </c>
      <c r="L137">
        <v>85</v>
      </c>
      <c r="M137">
        <v>60</v>
      </c>
      <c r="N137">
        <v>40</v>
      </c>
      <c r="O137">
        <v>35</v>
      </c>
      <c r="P137">
        <v>45</v>
      </c>
      <c r="Q137">
        <v>75</v>
      </c>
      <c r="R137">
        <v>70</v>
      </c>
      <c r="S137">
        <v>90</v>
      </c>
      <c r="T137">
        <v>120</v>
      </c>
      <c r="U137">
        <v>135</v>
      </c>
      <c r="V137">
        <v>145</v>
      </c>
      <c r="W137">
        <v>165</v>
      </c>
      <c r="X137">
        <v>165</v>
      </c>
      <c r="Y137">
        <v>150</v>
      </c>
      <c r="Z137">
        <v>95</v>
      </c>
      <c r="AA137">
        <v>145</v>
      </c>
      <c r="AB137">
        <v>135</v>
      </c>
      <c r="AC137">
        <v>115</v>
      </c>
      <c r="AD137">
        <v>115</v>
      </c>
      <c r="AE137">
        <v>125</v>
      </c>
      <c r="AF137">
        <v>130</v>
      </c>
      <c r="AG137">
        <v>130</v>
      </c>
      <c r="AH137">
        <v>135</v>
      </c>
      <c r="AI137">
        <v>160</v>
      </c>
      <c r="AJ137">
        <v>155</v>
      </c>
      <c r="AK137">
        <v>150</v>
      </c>
      <c r="AL137">
        <v>100</v>
      </c>
      <c r="AM137">
        <v>140</v>
      </c>
      <c r="AN137">
        <v>105</v>
      </c>
      <c r="AO137">
        <v>120</v>
      </c>
      <c r="AP137">
        <v>95</v>
      </c>
      <c r="AQ137">
        <v>140</v>
      </c>
      <c r="AR137">
        <v>120</v>
      </c>
      <c r="AS137">
        <v>65</v>
      </c>
      <c r="AT137">
        <v>105</v>
      </c>
      <c r="AU137">
        <v>50</v>
      </c>
      <c r="AV137">
        <v>70</v>
      </c>
      <c r="AW137">
        <v>60</v>
      </c>
      <c r="AX137">
        <v>50</v>
      </c>
    </row>
    <row r="138" spans="1:50" x14ac:dyDescent="0.2">
      <c r="A138" t="s">
        <v>2041</v>
      </c>
      <c r="B138" t="s">
        <v>121</v>
      </c>
      <c r="C138">
        <v>210</v>
      </c>
      <c r="D138">
        <v>240</v>
      </c>
      <c r="E138">
        <v>180</v>
      </c>
      <c r="F138">
        <v>120</v>
      </c>
      <c r="G138">
        <v>85</v>
      </c>
      <c r="H138">
        <v>100</v>
      </c>
      <c r="I138">
        <v>140</v>
      </c>
      <c r="J138">
        <v>130</v>
      </c>
      <c r="K138">
        <v>190</v>
      </c>
      <c r="L138">
        <v>190</v>
      </c>
      <c r="M138">
        <v>120</v>
      </c>
      <c r="N138">
        <v>115</v>
      </c>
      <c r="O138">
        <v>140</v>
      </c>
      <c r="P138">
        <v>110</v>
      </c>
      <c r="Q138">
        <v>230</v>
      </c>
      <c r="R138">
        <v>195</v>
      </c>
      <c r="S138">
        <v>260</v>
      </c>
      <c r="T138">
        <v>265</v>
      </c>
      <c r="U138">
        <v>300</v>
      </c>
      <c r="V138">
        <v>285</v>
      </c>
      <c r="W138">
        <v>340</v>
      </c>
      <c r="X138">
        <v>280</v>
      </c>
      <c r="Y138">
        <v>370</v>
      </c>
      <c r="Z138">
        <v>255</v>
      </c>
      <c r="AA138">
        <v>295</v>
      </c>
      <c r="AB138">
        <v>250</v>
      </c>
      <c r="AC138">
        <v>355</v>
      </c>
      <c r="AD138">
        <v>285</v>
      </c>
      <c r="AE138">
        <v>330</v>
      </c>
      <c r="AF138">
        <v>265</v>
      </c>
      <c r="AG138">
        <v>290</v>
      </c>
      <c r="AH138">
        <v>285</v>
      </c>
      <c r="AI138">
        <v>335</v>
      </c>
      <c r="AJ138">
        <v>365</v>
      </c>
      <c r="AK138">
        <v>355</v>
      </c>
      <c r="AL138">
        <v>230</v>
      </c>
      <c r="AM138">
        <v>270</v>
      </c>
      <c r="AN138">
        <v>200</v>
      </c>
      <c r="AO138">
        <v>240</v>
      </c>
      <c r="AP138">
        <v>210</v>
      </c>
      <c r="AQ138">
        <v>280</v>
      </c>
      <c r="AR138">
        <v>245</v>
      </c>
      <c r="AS138">
        <v>160</v>
      </c>
      <c r="AT138">
        <v>175</v>
      </c>
      <c r="AU138">
        <v>140</v>
      </c>
      <c r="AV138">
        <v>120</v>
      </c>
      <c r="AW138">
        <v>140</v>
      </c>
      <c r="AX138">
        <v>135</v>
      </c>
    </row>
    <row r="139" spans="1:50" x14ac:dyDescent="0.2">
      <c r="A139" t="s">
        <v>2041</v>
      </c>
      <c r="B139" t="s">
        <v>122</v>
      </c>
      <c r="C139">
        <v>130</v>
      </c>
      <c r="D139">
        <v>130</v>
      </c>
      <c r="E139">
        <v>105</v>
      </c>
      <c r="F139">
        <v>75</v>
      </c>
      <c r="G139">
        <v>55</v>
      </c>
      <c r="H139">
        <v>65</v>
      </c>
      <c r="I139">
        <v>70</v>
      </c>
      <c r="J139">
        <v>75</v>
      </c>
      <c r="K139">
        <v>125</v>
      </c>
      <c r="L139">
        <v>80</v>
      </c>
      <c r="M139">
        <v>55</v>
      </c>
      <c r="N139">
        <v>70</v>
      </c>
      <c r="O139">
        <v>45</v>
      </c>
      <c r="P139">
        <v>40</v>
      </c>
      <c r="Q139">
        <v>120</v>
      </c>
      <c r="R139">
        <v>105</v>
      </c>
      <c r="S139">
        <v>150</v>
      </c>
      <c r="T139">
        <v>185</v>
      </c>
      <c r="U139">
        <v>200</v>
      </c>
      <c r="V139">
        <v>210</v>
      </c>
      <c r="W139">
        <v>180</v>
      </c>
      <c r="X139">
        <v>180</v>
      </c>
      <c r="Y139">
        <v>195</v>
      </c>
      <c r="Z139">
        <v>140</v>
      </c>
      <c r="AA139">
        <v>190</v>
      </c>
      <c r="AB139">
        <v>180</v>
      </c>
      <c r="AC139">
        <v>200</v>
      </c>
      <c r="AD139">
        <v>190</v>
      </c>
      <c r="AE139">
        <v>225</v>
      </c>
      <c r="AF139">
        <v>195</v>
      </c>
      <c r="AG139">
        <v>215</v>
      </c>
      <c r="AH139">
        <v>220</v>
      </c>
      <c r="AI139">
        <v>250</v>
      </c>
      <c r="AJ139">
        <v>250</v>
      </c>
      <c r="AK139">
        <v>210</v>
      </c>
      <c r="AL139">
        <v>155</v>
      </c>
      <c r="AM139">
        <v>200</v>
      </c>
      <c r="AN139">
        <v>195</v>
      </c>
      <c r="AO139">
        <v>175</v>
      </c>
      <c r="AP139">
        <v>160</v>
      </c>
      <c r="AQ139">
        <v>205</v>
      </c>
      <c r="AR139">
        <v>185</v>
      </c>
      <c r="AS139">
        <v>150</v>
      </c>
      <c r="AT139">
        <v>130</v>
      </c>
      <c r="AU139">
        <v>105</v>
      </c>
      <c r="AV139">
        <v>95</v>
      </c>
      <c r="AW139">
        <v>85</v>
      </c>
      <c r="AX139">
        <v>100</v>
      </c>
    </row>
    <row r="140" spans="1:50" x14ac:dyDescent="0.2">
      <c r="A140" t="s">
        <v>2041</v>
      </c>
      <c r="B140" t="s">
        <v>123</v>
      </c>
      <c r="C140">
        <v>85</v>
      </c>
      <c r="D140">
        <v>80</v>
      </c>
      <c r="E140">
        <v>100</v>
      </c>
      <c r="F140">
        <v>55</v>
      </c>
      <c r="G140">
        <v>65</v>
      </c>
      <c r="H140">
        <v>80</v>
      </c>
      <c r="I140">
        <v>90</v>
      </c>
      <c r="J140">
        <v>115</v>
      </c>
      <c r="K140">
        <v>120</v>
      </c>
      <c r="L140">
        <v>100</v>
      </c>
      <c r="M140">
        <v>110</v>
      </c>
      <c r="N140">
        <v>70</v>
      </c>
      <c r="O140">
        <v>75</v>
      </c>
      <c r="P140">
        <v>55</v>
      </c>
      <c r="Q140">
        <v>135</v>
      </c>
      <c r="R140">
        <v>110</v>
      </c>
      <c r="S140">
        <v>140</v>
      </c>
      <c r="T140">
        <v>175</v>
      </c>
      <c r="U140">
        <v>195</v>
      </c>
      <c r="V140">
        <v>200</v>
      </c>
      <c r="W140">
        <v>210</v>
      </c>
      <c r="X140">
        <v>225</v>
      </c>
      <c r="Y140">
        <v>230</v>
      </c>
      <c r="Z140">
        <v>150</v>
      </c>
      <c r="AA140">
        <v>240</v>
      </c>
      <c r="AB140">
        <v>145</v>
      </c>
      <c r="AC140">
        <v>185</v>
      </c>
      <c r="AD140">
        <v>180</v>
      </c>
      <c r="AE140">
        <v>220</v>
      </c>
      <c r="AF140">
        <v>190</v>
      </c>
      <c r="AG140">
        <v>210</v>
      </c>
      <c r="AH140">
        <v>160</v>
      </c>
      <c r="AI140">
        <v>215</v>
      </c>
      <c r="AJ140">
        <v>215</v>
      </c>
      <c r="AK140">
        <v>205</v>
      </c>
      <c r="AL140">
        <v>145</v>
      </c>
      <c r="AM140">
        <v>180</v>
      </c>
      <c r="AN140">
        <v>195</v>
      </c>
      <c r="AO140">
        <v>215</v>
      </c>
      <c r="AP140">
        <v>155</v>
      </c>
      <c r="AQ140">
        <v>180</v>
      </c>
      <c r="AR140">
        <v>235</v>
      </c>
      <c r="AS140">
        <v>120</v>
      </c>
      <c r="AT140">
        <v>120</v>
      </c>
      <c r="AU140">
        <v>100</v>
      </c>
      <c r="AV140">
        <v>90</v>
      </c>
      <c r="AW140">
        <v>80</v>
      </c>
      <c r="AX140">
        <v>60</v>
      </c>
    </row>
    <row r="141" spans="1:50" x14ac:dyDescent="0.2">
      <c r="A141" t="s">
        <v>2041</v>
      </c>
      <c r="B141" t="s">
        <v>124</v>
      </c>
      <c r="C141">
        <v>60</v>
      </c>
      <c r="D141">
        <v>70</v>
      </c>
      <c r="E141">
        <v>80</v>
      </c>
      <c r="F141">
        <v>45</v>
      </c>
      <c r="G141">
        <v>40</v>
      </c>
      <c r="H141">
        <v>65</v>
      </c>
      <c r="I141">
        <v>65</v>
      </c>
      <c r="J141">
        <v>85</v>
      </c>
      <c r="K141">
        <v>75</v>
      </c>
      <c r="L141">
        <v>90</v>
      </c>
      <c r="M141">
        <v>80</v>
      </c>
      <c r="N141">
        <v>60</v>
      </c>
      <c r="O141">
        <v>65</v>
      </c>
      <c r="P141">
        <v>70</v>
      </c>
      <c r="Q141">
        <v>125</v>
      </c>
      <c r="R141">
        <v>80</v>
      </c>
      <c r="S141">
        <v>130</v>
      </c>
      <c r="T141">
        <v>150</v>
      </c>
      <c r="U141">
        <v>145</v>
      </c>
      <c r="V141">
        <v>140</v>
      </c>
      <c r="W141">
        <v>180</v>
      </c>
      <c r="X141">
        <v>165</v>
      </c>
      <c r="Y141">
        <v>140</v>
      </c>
      <c r="Z141">
        <v>110</v>
      </c>
      <c r="AA141">
        <v>165</v>
      </c>
      <c r="AB141">
        <v>150</v>
      </c>
      <c r="AC141">
        <v>185</v>
      </c>
      <c r="AD141">
        <v>120</v>
      </c>
      <c r="AE141">
        <v>160</v>
      </c>
      <c r="AF141">
        <v>155</v>
      </c>
      <c r="AG141">
        <v>150</v>
      </c>
      <c r="AH141">
        <v>145</v>
      </c>
      <c r="AI141">
        <v>180</v>
      </c>
      <c r="AJ141">
        <v>145</v>
      </c>
      <c r="AK141">
        <v>160</v>
      </c>
      <c r="AL141">
        <v>110</v>
      </c>
      <c r="AM141">
        <v>140</v>
      </c>
      <c r="AN141">
        <v>160</v>
      </c>
      <c r="AO141">
        <v>140</v>
      </c>
      <c r="AP141">
        <v>145</v>
      </c>
      <c r="AQ141">
        <v>205</v>
      </c>
      <c r="AR141">
        <v>185</v>
      </c>
      <c r="AS141">
        <v>135</v>
      </c>
      <c r="AT141">
        <v>120</v>
      </c>
      <c r="AU141">
        <v>115</v>
      </c>
      <c r="AV141">
        <v>95</v>
      </c>
      <c r="AW141">
        <v>80</v>
      </c>
      <c r="AX141">
        <v>65</v>
      </c>
    </row>
    <row r="142" spans="1:50" x14ac:dyDescent="0.2">
      <c r="A142" t="s">
        <v>2041</v>
      </c>
      <c r="B142" t="s">
        <v>125</v>
      </c>
      <c r="C142">
        <v>115</v>
      </c>
      <c r="D142">
        <v>150</v>
      </c>
      <c r="E142">
        <v>140</v>
      </c>
      <c r="F142">
        <v>140</v>
      </c>
      <c r="G142">
        <v>110</v>
      </c>
      <c r="H142">
        <v>130</v>
      </c>
      <c r="I142">
        <v>165</v>
      </c>
      <c r="J142">
        <v>205</v>
      </c>
      <c r="K142">
        <v>275</v>
      </c>
      <c r="L142">
        <v>260</v>
      </c>
      <c r="M142">
        <v>215</v>
      </c>
      <c r="N142">
        <v>155</v>
      </c>
      <c r="O142">
        <v>165</v>
      </c>
      <c r="P142">
        <v>155</v>
      </c>
      <c r="Q142">
        <v>260</v>
      </c>
      <c r="R142">
        <v>250</v>
      </c>
      <c r="S142">
        <v>295</v>
      </c>
      <c r="T142">
        <v>385</v>
      </c>
      <c r="U142">
        <v>380</v>
      </c>
      <c r="V142">
        <v>380</v>
      </c>
      <c r="W142">
        <v>450</v>
      </c>
      <c r="X142">
        <v>475</v>
      </c>
      <c r="Y142">
        <v>460</v>
      </c>
      <c r="Z142">
        <v>380</v>
      </c>
      <c r="AA142">
        <v>555</v>
      </c>
      <c r="AB142">
        <v>440</v>
      </c>
      <c r="AC142">
        <v>570</v>
      </c>
      <c r="AD142">
        <v>375</v>
      </c>
      <c r="AE142">
        <v>480</v>
      </c>
      <c r="AF142">
        <v>390</v>
      </c>
      <c r="AG142">
        <v>390</v>
      </c>
      <c r="AH142">
        <v>385</v>
      </c>
      <c r="AI142">
        <v>465</v>
      </c>
      <c r="AJ142">
        <v>525</v>
      </c>
      <c r="AK142">
        <v>465</v>
      </c>
      <c r="AL142">
        <v>365</v>
      </c>
      <c r="AM142">
        <v>370</v>
      </c>
      <c r="AN142">
        <v>265</v>
      </c>
      <c r="AO142">
        <v>315</v>
      </c>
      <c r="AP142">
        <v>255</v>
      </c>
      <c r="AQ142">
        <v>290</v>
      </c>
      <c r="AR142">
        <v>310</v>
      </c>
      <c r="AS142">
        <v>205</v>
      </c>
      <c r="AT142">
        <v>195</v>
      </c>
      <c r="AU142">
        <v>180</v>
      </c>
      <c r="AV142">
        <v>215</v>
      </c>
      <c r="AW142">
        <v>165</v>
      </c>
      <c r="AX142">
        <v>130</v>
      </c>
    </row>
    <row r="143" spans="1:50" x14ac:dyDescent="0.2">
      <c r="A143" t="s">
        <v>2041</v>
      </c>
      <c r="B143" t="s">
        <v>126</v>
      </c>
      <c r="C143">
        <v>130</v>
      </c>
      <c r="D143">
        <v>105</v>
      </c>
      <c r="E143">
        <v>80</v>
      </c>
      <c r="F143">
        <v>65</v>
      </c>
      <c r="G143">
        <v>55</v>
      </c>
      <c r="H143">
        <v>50</v>
      </c>
      <c r="I143">
        <v>105</v>
      </c>
      <c r="J143">
        <v>95</v>
      </c>
      <c r="K143">
        <v>125</v>
      </c>
      <c r="L143">
        <v>110</v>
      </c>
      <c r="M143">
        <v>100</v>
      </c>
      <c r="N143">
        <v>100</v>
      </c>
      <c r="O143">
        <v>80</v>
      </c>
      <c r="P143">
        <v>60</v>
      </c>
      <c r="Q143">
        <v>185</v>
      </c>
      <c r="R143">
        <v>125</v>
      </c>
      <c r="S143">
        <v>160</v>
      </c>
      <c r="T143">
        <v>170</v>
      </c>
      <c r="U143">
        <v>215</v>
      </c>
      <c r="V143">
        <v>215</v>
      </c>
      <c r="W143">
        <v>230</v>
      </c>
      <c r="X143">
        <v>230</v>
      </c>
      <c r="Y143">
        <v>235</v>
      </c>
      <c r="Z143">
        <v>200</v>
      </c>
      <c r="AA143">
        <v>270</v>
      </c>
      <c r="AB143">
        <v>220</v>
      </c>
      <c r="AC143">
        <v>245</v>
      </c>
      <c r="AD143">
        <v>210</v>
      </c>
      <c r="AE143">
        <v>235</v>
      </c>
      <c r="AF143">
        <v>200</v>
      </c>
      <c r="AG143">
        <v>170</v>
      </c>
      <c r="AH143">
        <v>190</v>
      </c>
      <c r="AI143">
        <v>195</v>
      </c>
      <c r="AJ143">
        <v>235</v>
      </c>
      <c r="AK143">
        <v>190</v>
      </c>
      <c r="AL143">
        <v>155</v>
      </c>
      <c r="AM143">
        <v>245</v>
      </c>
      <c r="AN143">
        <v>175</v>
      </c>
      <c r="AO143">
        <v>200</v>
      </c>
      <c r="AP143">
        <v>170</v>
      </c>
      <c r="AQ143">
        <v>200</v>
      </c>
      <c r="AR143">
        <v>210</v>
      </c>
      <c r="AS143">
        <v>125</v>
      </c>
      <c r="AT143">
        <v>115</v>
      </c>
      <c r="AU143">
        <v>105</v>
      </c>
      <c r="AV143">
        <v>100</v>
      </c>
      <c r="AW143">
        <v>85</v>
      </c>
      <c r="AX143">
        <v>100</v>
      </c>
    </row>
    <row r="144" spans="1:50" x14ac:dyDescent="0.2">
      <c r="A144" t="s">
        <v>2041</v>
      </c>
      <c r="B144" t="s">
        <v>127</v>
      </c>
      <c r="C144">
        <v>155</v>
      </c>
      <c r="D144">
        <v>165</v>
      </c>
      <c r="E144">
        <v>185</v>
      </c>
      <c r="F144">
        <v>105</v>
      </c>
      <c r="G144">
        <v>110</v>
      </c>
      <c r="H144">
        <v>140</v>
      </c>
      <c r="I144">
        <v>160</v>
      </c>
      <c r="J144">
        <v>155</v>
      </c>
      <c r="K144">
        <v>195</v>
      </c>
      <c r="L144">
        <v>215</v>
      </c>
      <c r="M144">
        <v>160</v>
      </c>
      <c r="N144">
        <v>130</v>
      </c>
      <c r="O144">
        <v>155</v>
      </c>
      <c r="P144">
        <v>125</v>
      </c>
      <c r="Q144">
        <v>300</v>
      </c>
      <c r="R144">
        <v>190</v>
      </c>
      <c r="S144">
        <v>230</v>
      </c>
      <c r="T144">
        <v>265</v>
      </c>
      <c r="U144">
        <v>245</v>
      </c>
      <c r="V144">
        <v>300</v>
      </c>
      <c r="W144">
        <v>340</v>
      </c>
      <c r="X144">
        <v>365</v>
      </c>
      <c r="Y144">
        <v>330</v>
      </c>
      <c r="Z144">
        <v>265</v>
      </c>
      <c r="AA144">
        <v>350</v>
      </c>
      <c r="AB144">
        <v>225</v>
      </c>
      <c r="AC144">
        <v>310</v>
      </c>
      <c r="AD144">
        <v>260</v>
      </c>
      <c r="AE144">
        <v>280</v>
      </c>
      <c r="AF144">
        <v>265</v>
      </c>
      <c r="AG144">
        <v>290</v>
      </c>
      <c r="AH144">
        <v>290</v>
      </c>
      <c r="AI144">
        <v>275</v>
      </c>
      <c r="AJ144">
        <v>320</v>
      </c>
      <c r="AK144">
        <v>265</v>
      </c>
      <c r="AL144">
        <v>180</v>
      </c>
      <c r="AM144">
        <v>245</v>
      </c>
      <c r="AN144">
        <v>190</v>
      </c>
      <c r="AO144">
        <v>190</v>
      </c>
      <c r="AP144">
        <v>160</v>
      </c>
      <c r="AQ144">
        <v>180</v>
      </c>
      <c r="AR144">
        <v>220</v>
      </c>
      <c r="AS144">
        <v>155</v>
      </c>
      <c r="AT144">
        <v>175</v>
      </c>
      <c r="AU144">
        <v>140</v>
      </c>
      <c r="AV144">
        <v>115</v>
      </c>
      <c r="AW144">
        <v>120</v>
      </c>
      <c r="AX144">
        <v>100</v>
      </c>
    </row>
    <row r="145" spans="1:50" x14ac:dyDescent="0.2">
      <c r="A145" t="s">
        <v>2042</v>
      </c>
      <c r="B145" t="s">
        <v>115</v>
      </c>
      <c r="C145">
        <v>25</v>
      </c>
      <c r="D145">
        <v>30</v>
      </c>
      <c r="E145">
        <v>30</v>
      </c>
      <c r="F145">
        <v>20</v>
      </c>
      <c r="G145">
        <v>10</v>
      </c>
      <c r="H145">
        <v>15</v>
      </c>
      <c r="I145">
        <v>35</v>
      </c>
      <c r="J145">
        <v>55</v>
      </c>
      <c r="K145">
        <v>70</v>
      </c>
      <c r="L145">
        <v>40</v>
      </c>
      <c r="M145">
        <v>45</v>
      </c>
      <c r="N145">
        <v>35</v>
      </c>
      <c r="O145">
        <v>40</v>
      </c>
      <c r="P145">
        <v>35</v>
      </c>
      <c r="Q145">
        <v>45</v>
      </c>
      <c r="R145">
        <v>50</v>
      </c>
      <c r="S145">
        <v>55</v>
      </c>
      <c r="T145">
        <v>55</v>
      </c>
      <c r="U145">
        <v>55</v>
      </c>
      <c r="V145">
        <v>40</v>
      </c>
      <c r="W145">
        <v>65</v>
      </c>
      <c r="X145">
        <v>50</v>
      </c>
      <c r="Y145">
        <v>50</v>
      </c>
      <c r="Z145">
        <v>25</v>
      </c>
      <c r="AA145">
        <v>65</v>
      </c>
      <c r="AB145">
        <v>55</v>
      </c>
      <c r="AC145">
        <v>45</v>
      </c>
      <c r="AD145">
        <v>45</v>
      </c>
      <c r="AE145">
        <v>50</v>
      </c>
      <c r="AF145">
        <v>45</v>
      </c>
      <c r="AG145">
        <v>55</v>
      </c>
      <c r="AH145">
        <v>40</v>
      </c>
      <c r="AI145">
        <v>45</v>
      </c>
      <c r="AJ145">
        <v>55</v>
      </c>
      <c r="AK145">
        <v>50</v>
      </c>
      <c r="AL145">
        <v>30</v>
      </c>
      <c r="AM145">
        <v>40</v>
      </c>
      <c r="AN145">
        <v>30</v>
      </c>
      <c r="AO145">
        <v>35</v>
      </c>
      <c r="AP145">
        <v>35</v>
      </c>
      <c r="AQ145">
        <v>30</v>
      </c>
      <c r="AR145">
        <v>35</v>
      </c>
      <c r="AS145">
        <v>25</v>
      </c>
      <c r="AT145">
        <v>15</v>
      </c>
      <c r="AU145">
        <v>25</v>
      </c>
      <c r="AV145">
        <v>20</v>
      </c>
      <c r="AW145">
        <v>15</v>
      </c>
      <c r="AX145">
        <v>15</v>
      </c>
    </row>
    <row r="146" spans="1:50" x14ac:dyDescent="0.2">
      <c r="A146" t="s">
        <v>2042</v>
      </c>
      <c r="B146" t="s">
        <v>116</v>
      </c>
      <c r="C146">
        <v>35</v>
      </c>
      <c r="D146">
        <v>25</v>
      </c>
      <c r="E146">
        <v>35</v>
      </c>
      <c r="F146">
        <v>20</v>
      </c>
      <c r="G146">
        <v>10</v>
      </c>
      <c r="H146">
        <v>10</v>
      </c>
      <c r="I146">
        <v>25</v>
      </c>
      <c r="J146">
        <v>25</v>
      </c>
      <c r="K146">
        <v>20</v>
      </c>
      <c r="L146">
        <v>20</v>
      </c>
      <c r="M146">
        <v>25</v>
      </c>
      <c r="N146">
        <v>25</v>
      </c>
      <c r="O146">
        <v>35</v>
      </c>
      <c r="P146">
        <v>45</v>
      </c>
      <c r="Q146">
        <v>45</v>
      </c>
      <c r="R146">
        <v>50</v>
      </c>
      <c r="S146">
        <v>55</v>
      </c>
      <c r="T146">
        <v>55</v>
      </c>
      <c r="U146">
        <v>50</v>
      </c>
      <c r="V146">
        <v>35</v>
      </c>
      <c r="W146">
        <v>50</v>
      </c>
      <c r="X146">
        <v>50</v>
      </c>
      <c r="Y146">
        <v>40</v>
      </c>
      <c r="Z146">
        <v>35</v>
      </c>
      <c r="AA146">
        <v>60</v>
      </c>
      <c r="AB146">
        <v>45</v>
      </c>
      <c r="AC146">
        <v>65</v>
      </c>
      <c r="AD146">
        <v>45</v>
      </c>
      <c r="AE146">
        <v>60</v>
      </c>
      <c r="AF146">
        <v>50</v>
      </c>
      <c r="AG146">
        <v>45</v>
      </c>
      <c r="AH146">
        <v>45</v>
      </c>
      <c r="AI146">
        <v>40</v>
      </c>
      <c r="AJ146">
        <v>35</v>
      </c>
      <c r="AK146">
        <v>45</v>
      </c>
      <c r="AL146">
        <v>25</v>
      </c>
      <c r="AM146">
        <v>45</v>
      </c>
      <c r="AN146">
        <v>30</v>
      </c>
      <c r="AO146">
        <v>40</v>
      </c>
      <c r="AP146">
        <v>40</v>
      </c>
      <c r="AQ146">
        <v>60</v>
      </c>
      <c r="AR146">
        <v>70</v>
      </c>
      <c r="AS146">
        <v>30</v>
      </c>
      <c r="AT146">
        <v>25</v>
      </c>
      <c r="AU146">
        <v>20</v>
      </c>
      <c r="AV146">
        <v>25</v>
      </c>
      <c r="AW146">
        <v>15</v>
      </c>
      <c r="AX146">
        <v>15</v>
      </c>
    </row>
    <row r="147" spans="1:50" x14ac:dyDescent="0.2">
      <c r="A147" t="s">
        <v>2042</v>
      </c>
      <c r="B147" t="s">
        <v>117</v>
      </c>
      <c r="C147">
        <v>30</v>
      </c>
      <c r="D147">
        <v>65</v>
      </c>
      <c r="E147">
        <v>25</v>
      </c>
      <c r="F147">
        <v>20</v>
      </c>
      <c r="G147">
        <v>10</v>
      </c>
      <c r="H147">
        <v>20</v>
      </c>
      <c r="I147">
        <v>30</v>
      </c>
      <c r="J147">
        <v>35</v>
      </c>
      <c r="K147">
        <v>45</v>
      </c>
      <c r="L147">
        <v>40</v>
      </c>
      <c r="M147">
        <v>20</v>
      </c>
      <c r="N147">
        <v>30</v>
      </c>
      <c r="O147">
        <v>40</v>
      </c>
      <c r="P147">
        <v>40</v>
      </c>
      <c r="Q147">
        <v>35</v>
      </c>
      <c r="R147">
        <v>55</v>
      </c>
      <c r="S147">
        <v>40</v>
      </c>
      <c r="T147">
        <v>50</v>
      </c>
      <c r="U147">
        <v>50</v>
      </c>
      <c r="V147">
        <v>55</v>
      </c>
      <c r="W147">
        <v>70</v>
      </c>
      <c r="X147">
        <v>50</v>
      </c>
      <c r="Y147">
        <v>40</v>
      </c>
      <c r="Z147">
        <v>30</v>
      </c>
      <c r="AA147">
        <v>50</v>
      </c>
      <c r="AB147">
        <v>50</v>
      </c>
      <c r="AC147">
        <v>45</v>
      </c>
      <c r="AD147">
        <v>40</v>
      </c>
      <c r="AE147">
        <v>55</v>
      </c>
      <c r="AF147">
        <v>50</v>
      </c>
      <c r="AG147">
        <v>60</v>
      </c>
      <c r="AH147">
        <v>70</v>
      </c>
      <c r="AI147">
        <v>40</v>
      </c>
      <c r="AJ147">
        <v>60</v>
      </c>
      <c r="AK147">
        <v>35</v>
      </c>
      <c r="AL147">
        <v>40</v>
      </c>
      <c r="AM147">
        <v>35</v>
      </c>
      <c r="AN147">
        <v>45</v>
      </c>
      <c r="AO147">
        <v>30</v>
      </c>
      <c r="AP147">
        <v>35</v>
      </c>
      <c r="AQ147">
        <v>30</v>
      </c>
      <c r="AR147">
        <v>30</v>
      </c>
      <c r="AS147">
        <v>15</v>
      </c>
      <c r="AT147">
        <v>25</v>
      </c>
      <c r="AU147">
        <v>20</v>
      </c>
      <c r="AV147">
        <v>15</v>
      </c>
      <c r="AW147">
        <v>25</v>
      </c>
      <c r="AX147">
        <v>20</v>
      </c>
    </row>
    <row r="148" spans="1:50" x14ac:dyDescent="0.2">
      <c r="A148" t="s">
        <v>2042</v>
      </c>
      <c r="B148" t="s">
        <v>118</v>
      </c>
      <c r="C148">
        <v>10</v>
      </c>
      <c r="D148">
        <v>25</v>
      </c>
      <c r="E148">
        <v>15</v>
      </c>
      <c r="F148">
        <v>10</v>
      </c>
      <c r="G148">
        <v>10</v>
      </c>
      <c r="H148">
        <v>10</v>
      </c>
      <c r="I148">
        <v>15</v>
      </c>
      <c r="J148">
        <v>20</v>
      </c>
      <c r="K148">
        <v>20</v>
      </c>
      <c r="L148">
        <v>15</v>
      </c>
      <c r="M148">
        <v>10</v>
      </c>
      <c r="N148">
        <v>20</v>
      </c>
      <c r="O148">
        <v>20</v>
      </c>
      <c r="P148">
        <v>20</v>
      </c>
      <c r="Q148">
        <v>35</v>
      </c>
      <c r="R148">
        <v>40</v>
      </c>
      <c r="S148">
        <v>40</v>
      </c>
      <c r="T148">
        <v>30</v>
      </c>
      <c r="U148">
        <v>35</v>
      </c>
      <c r="V148">
        <v>35</v>
      </c>
      <c r="W148">
        <v>40</v>
      </c>
      <c r="X148">
        <v>35</v>
      </c>
      <c r="Y148">
        <v>25</v>
      </c>
      <c r="Z148">
        <v>20</v>
      </c>
      <c r="AA148">
        <v>30</v>
      </c>
      <c r="AB148">
        <v>25</v>
      </c>
      <c r="AC148">
        <v>30</v>
      </c>
      <c r="AD148">
        <v>35</v>
      </c>
      <c r="AE148">
        <v>30</v>
      </c>
      <c r="AF148">
        <v>25</v>
      </c>
      <c r="AG148">
        <v>35</v>
      </c>
      <c r="AH148">
        <v>35</v>
      </c>
      <c r="AI148">
        <v>30</v>
      </c>
      <c r="AJ148">
        <v>35</v>
      </c>
      <c r="AK148">
        <v>30</v>
      </c>
      <c r="AL148">
        <v>25</v>
      </c>
      <c r="AM148">
        <v>20</v>
      </c>
      <c r="AN148">
        <v>25</v>
      </c>
      <c r="AO148">
        <v>30</v>
      </c>
      <c r="AP148">
        <v>20</v>
      </c>
      <c r="AQ148">
        <v>20</v>
      </c>
      <c r="AR148">
        <v>25</v>
      </c>
      <c r="AS148">
        <v>15</v>
      </c>
      <c r="AT148">
        <v>15</v>
      </c>
      <c r="AU148">
        <v>15</v>
      </c>
      <c r="AV148">
        <v>5</v>
      </c>
      <c r="AW148">
        <v>10</v>
      </c>
      <c r="AX148">
        <v>10</v>
      </c>
    </row>
    <row r="149" spans="1:50" x14ac:dyDescent="0.2">
      <c r="A149" t="s">
        <v>2042</v>
      </c>
      <c r="B149" t="s">
        <v>119</v>
      </c>
      <c r="C149">
        <v>5</v>
      </c>
      <c r="D149">
        <v>10</v>
      </c>
      <c r="E149">
        <v>10</v>
      </c>
      <c r="F149">
        <v>5</v>
      </c>
      <c r="G149">
        <v>5</v>
      </c>
      <c r="H149">
        <v>5</v>
      </c>
      <c r="I149">
        <v>20</v>
      </c>
      <c r="J149">
        <v>15</v>
      </c>
      <c r="K149">
        <v>10</v>
      </c>
      <c r="L149">
        <v>15</v>
      </c>
      <c r="M149">
        <v>5</v>
      </c>
      <c r="N149">
        <v>15</v>
      </c>
      <c r="O149">
        <v>20</v>
      </c>
      <c r="P149">
        <v>15</v>
      </c>
      <c r="Q149">
        <v>35</v>
      </c>
      <c r="R149">
        <v>30</v>
      </c>
      <c r="S149">
        <v>20</v>
      </c>
      <c r="T149">
        <v>20</v>
      </c>
      <c r="U149">
        <v>25</v>
      </c>
      <c r="V149">
        <v>15</v>
      </c>
      <c r="W149">
        <v>20</v>
      </c>
      <c r="X149">
        <v>25</v>
      </c>
      <c r="Y149">
        <v>25</v>
      </c>
      <c r="Z149">
        <v>25</v>
      </c>
      <c r="AA149">
        <v>25</v>
      </c>
      <c r="AB149">
        <v>30</v>
      </c>
      <c r="AC149">
        <v>35</v>
      </c>
      <c r="AD149">
        <v>20</v>
      </c>
      <c r="AE149">
        <v>20</v>
      </c>
      <c r="AF149">
        <v>35</v>
      </c>
      <c r="AG149">
        <v>40</v>
      </c>
      <c r="AH149">
        <v>35</v>
      </c>
      <c r="AI149">
        <v>25</v>
      </c>
      <c r="AJ149">
        <v>25</v>
      </c>
      <c r="AK149">
        <v>35</v>
      </c>
      <c r="AL149">
        <v>20</v>
      </c>
      <c r="AM149">
        <v>30</v>
      </c>
      <c r="AN149">
        <v>15</v>
      </c>
      <c r="AO149">
        <v>30</v>
      </c>
      <c r="AP149">
        <v>25</v>
      </c>
      <c r="AQ149">
        <v>25</v>
      </c>
      <c r="AR149">
        <v>30</v>
      </c>
      <c r="AS149">
        <v>20</v>
      </c>
      <c r="AT149">
        <v>15</v>
      </c>
      <c r="AU149">
        <v>10</v>
      </c>
      <c r="AV149">
        <v>15</v>
      </c>
      <c r="AW149">
        <v>10</v>
      </c>
      <c r="AX149">
        <v>5</v>
      </c>
    </row>
    <row r="150" spans="1:50" x14ac:dyDescent="0.2">
      <c r="A150" t="s">
        <v>2042</v>
      </c>
      <c r="B150" t="s">
        <v>120</v>
      </c>
      <c r="C150">
        <v>5</v>
      </c>
      <c r="D150">
        <v>20</v>
      </c>
      <c r="E150">
        <v>20</v>
      </c>
      <c r="F150">
        <v>10</v>
      </c>
      <c r="G150">
        <v>20</v>
      </c>
      <c r="H150">
        <v>15</v>
      </c>
      <c r="I150">
        <v>15</v>
      </c>
      <c r="J150">
        <v>15</v>
      </c>
      <c r="K150">
        <v>10</v>
      </c>
      <c r="L150">
        <v>25</v>
      </c>
      <c r="M150">
        <v>10</v>
      </c>
      <c r="N150">
        <v>5</v>
      </c>
      <c r="O150">
        <v>15</v>
      </c>
      <c r="P150">
        <v>15</v>
      </c>
      <c r="Q150">
        <v>25</v>
      </c>
      <c r="R150">
        <v>25</v>
      </c>
      <c r="S150">
        <v>15</v>
      </c>
      <c r="T150">
        <v>20</v>
      </c>
      <c r="U150">
        <v>30</v>
      </c>
      <c r="V150">
        <v>25</v>
      </c>
      <c r="W150">
        <v>30</v>
      </c>
      <c r="X150">
        <v>15</v>
      </c>
      <c r="Y150">
        <v>20</v>
      </c>
      <c r="Z150">
        <v>20</v>
      </c>
      <c r="AA150">
        <v>20</v>
      </c>
      <c r="AB150">
        <v>25</v>
      </c>
      <c r="AC150">
        <v>30</v>
      </c>
      <c r="AD150">
        <v>20</v>
      </c>
      <c r="AE150">
        <v>25</v>
      </c>
      <c r="AF150">
        <v>20</v>
      </c>
      <c r="AG150">
        <v>25</v>
      </c>
      <c r="AH150">
        <v>35</v>
      </c>
      <c r="AI150">
        <v>20</v>
      </c>
      <c r="AJ150">
        <v>30</v>
      </c>
      <c r="AK150">
        <v>25</v>
      </c>
      <c r="AL150">
        <v>25</v>
      </c>
      <c r="AM150">
        <v>20</v>
      </c>
      <c r="AN150">
        <v>15</v>
      </c>
      <c r="AO150">
        <v>25</v>
      </c>
      <c r="AP150">
        <v>20</v>
      </c>
      <c r="AQ150">
        <v>30</v>
      </c>
      <c r="AR150">
        <v>25</v>
      </c>
      <c r="AS150">
        <v>10</v>
      </c>
      <c r="AT150">
        <v>15</v>
      </c>
      <c r="AU150">
        <v>5</v>
      </c>
      <c r="AV150">
        <v>10</v>
      </c>
      <c r="AW150">
        <v>15</v>
      </c>
      <c r="AX150">
        <v>5</v>
      </c>
    </row>
    <row r="151" spans="1:50" x14ac:dyDescent="0.2">
      <c r="A151" t="s">
        <v>2042</v>
      </c>
      <c r="B151" t="s">
        <v>121</v>
      </c>
      <c r="C151">
        <v>60</v>
      </c>
      <c r="D151">
        <v>70</v>
      </c>
      <c r="E151">
        <v>65</v>
      </c>
      <c r="F151">
        <v>25</v>
      </c>
      <c r="G151">
        <v>15</v>
      </c>
      <c r="H151">
        <v>35</v>
      </c>
      <c r="I151">
        <v>40</v>
      </c>
      <c r="J151">
        <v>55</v>
      </c>
      <c r="K151">
        <v>75</v>
      </c>
      <c r="L151">
        <v>65</v>
      </c>
      <c r="M151">
        <v>60</v>
      </c>
      <c r="N151">
        <v>40</v>
      </c>
      <c r="O151">
        <v>60</v>
      </c>
      <c r="P151">
        <v>35</v>
      </c>
      <c r="Q151">
        <v>85</v>
      </c>
      <c r="R151">
        <v>75</v>
      </c>
      <c r="S151">
        <v>60</v>
      </c>
      <c r="T151">
        <v>60</v>
      </c>
      <c r="U151">
        <v>85</v>
      </c>
      <c r="V151">
        <v>80</v>
      </c>
      <c r="W151">
        <v>75</v>
      </c>
      <c r="X151">
        <v>90</v>
      </c>
      <c r="Y151">
        <v>55</v>
      </c>
      <c r="Z151">
        <v>45</v>
      </c>
      <c r="AA151">
        <v>80</v>
      </c>
      <c r="AB151">
        <v>85</v>
      </c>
      <c r="AC151">
        <v>70</v>
      </c>
      <c r="AD151">
        <v>55</v>
      </c>
      <c r="AE151">
        <v>80</v>
      </c>
      <c r="AF151">
        <v>65</v>
      </c>
      <c r="AG151">
        <v>75</v>
      </c>
      <c r="AH151">
        <v>50</v>
      </c>
      <c r="AI151">
        <v>70</v>
      </c>
      <c r="AJ151">
        <v>70</v>
      </c>
      <c r="AK151">
        <v>60</v>
      </c>
      <c r="AL151">
        <v>35</v>
      </c>
      <c r="AM151">
        <v>60</v>
      </c>
      <c r="AN151">
        <v>45</v>
      </c>
      <c r="AO151">
        <v>35</v>
      </c>
      <c r="AP151">
        <v>40</v>
      </c>
      <c r="AQ151">
        <v>55</v>
      </c>
      <c r="AR151">
        <v>45</v>
      </c>
      <c r="AS151">
        <v>40</v>
      </c>
      <c r="AT151">
        <v>25</v>
      </c>
      <c r="AU151">
        <v>15</v>
      </c>
      <c r="AV151">
        <v>20</v>
      </c>
      <c r="AW151">
        <v>20</v>
      </c>
      <c r="AX151">
        <v>15</v>
      </c>
    </row>
    <row r="152" spans="1:50" x14ac:dyDescent="0.2">
      <c r="A152" t="s">
        <v>2042</v>
      </c>
      <c r="B152" t="s">
        <v>122</v>
      </c>
      <c r="C152">
        <v>15</v>
      </c>
      <c r="D152">
        <v>25</v>
      </c>
      <c r="E152">
        <v>20</v>
      </c>
      <c r="F152">
        <v>5</v>
      </c>
      <c r="G152">
        <v>0</v>
      </c>
      <c r="H152">
        <v>10</v>
      </c>
      <c r="I152">
        <v>10</v>
      </c>
      <c r="J152">
        <v>25</v>
      </c>
      <c r="K152">
        <v>30</v>
      </c>
      <c r="L152">
        <v>35</v>
      </c>
      <c r="M152">
        <v>15</v>
      </c>
      <c r="N152">
        <v>15</v>
      </c>
      <c r="O152">
        <v>20</v>
      </c>
      <c r="P152">
        <v>25</v>
      </c>
      <c r="Q152">
        <v>30</v>
      </c>
      <c r="R152">
        <v>20</v>
      </c>
      <c r="S152">
        <v>30</v>
      </c>
      <c r="T152">
        <v>40</v>
      </c>
      <c r="U152">
        <v>30</v>
      </c>
      <c r="V152">
        <v>25</v>
      </c>
      <c r="W152">
        <v>25</v>
      </c>
      <c r="X152">
        <v>30</v>
      </c>
      <c r="Y152">
        <v>30</v>
      </c>
      <c r="Z152">
        <v>20</v>
      </c>
      <c r="AA152">
        <v>40</v>
      </c>
      <c r="AB152">
        <v>25</v>
      </c>
      <c r="AC152">
        <v>30</v>
      </c>
      <c r="AD152">
        <v>30</v>
      </c>
      <c r="AE152">
        <v>35</v>
      </c>
      <c r="AF152">
        <v>35</v>
      </c>
      <c r="AG152">
        <v>30</v>
      </c>
      <c r="AH152">
        <v>30</v>
      </c>
      <c r="AI152">
        <v>25</v>
      </c>
      <c r="AJ152">
        <v>35</v>
      </c>
      <c r="AK152">
        <v>45</v>
      </c>
      <c r="AL152">
        <v>25</v>
      </c>
      <c r="AM152">
        <v>30</v>
      </c>
      <c r="AN152">
        <v>20</v>
      </c>
      <c r="AO152">
        <v>20</v>
      </c>
      <c r="AP152">
        <v>15</v>
      </c>
      <c r="AQ152">
        <v>35</v>
      </c>
      <c r="AR152">
        <v>40</v>
      </c>
      <c r="AS152">
        <v>20</v>
      </c>
      <c r="AT152">
        <v>25</v>
      </c>
      <c r="AU152">
        <v>15</v>
      </c>
      <c r="AV152">
        <v>10</v>
      </c>
      <c r="AW152">
        <v>10</v>
      </c>
      <c r="AX152">
        <v>10</v>
      </c>
    </row>
    <row r="153" spans="1:50" x14ac:dyDescent="0.2">
      <c r="A153" t="s">
        <v>2042</v>
      </c>
      <c r="B153" t="s">
        <v>123</v>
      </c>
      <c r="C153">
        <v>40</v>
      </c>
      <c r="D153">
        <v>30</v>
      </c>
      <c r="E153">
        <v>30</v>
      </c>
      <c r="F153">
        <v>30</v>
      </c>
      <c r="G153">
        <v>10</v>
      </c>
      <c r="H153">
        <v>15</v>
      </c>
      <c r="I153">
        <v>20</v>
      </c>
      <c r="J153">
        <v>40</v>
      </c>
      <c r="K153">
        <v>25</v>
      </c>
      <c r="L153">
        <v>50</v>
      </c>
      <c r="M153">
        <v>40</v>
      </c>
      <c r="N153">
        <v>20</v>
      </c>
      <c r="O153">
        <v>40</v>
      </c>
      <c r="P153">
        <v>25</v>
      </c>
      <c r="Q153">
        <v>55</v>
      </c>
      <c r="R153">
        <v>45</v>
      </c>
      <c r="S153">
        <v>50</v>
      </c>
      <c r="T153">
        <v>55</v>
      </c>
      <c r="U153">
        <v>45</v>
      </c>
      <c r="V153">
        <v>45</v>
      </c>
      <c r="W153">
        <v>55</v>
      </c>
      <c r="X153">
        <v>50</v>
      </c>
      <c r="Y153">
        <v>50</v>
      </c>
      <c r="Z153">
        <v>40</v>
      </c>
      <c r="AA153">
        <v>45</v>
      </c>
      <c r="AB153">
        <v>50</v>
      </c>
      <c r="AC153">
        <v>40</v>
      </c>
      <c r="AD153">
        <v>50</v>
      </c>
      <c r="AE153">
        <v>45</v>
      </c>
      <c r="AF153">
        <v>45</v>
      </c>
      <c r="AG153">
        <v>55</v>
      </c>
      <c r="AH153">
        <v>55</v>
      </c>
      <c r="AI153">
        <v>60</v>
      </c>
      <c r="AJ153">
        <v>55</v>
      </c>
      <c r="AK153">
        <v>50</v>
      </c>
      <c r="AL153">
        <v>30</v>
      </c>
      <c r="AM153">
        <v>45</v>
      </c>
      <c r="AN153">
        <v>45</v>
      </c>
      <c r="AO153">
        <v>30</v>
      </c>
      <c r="AP153">
        <v>30</v>
      </c>
      <c r="AQ153">
        <v>30</v>
      </c>
      <c r="AR153">
        <v>50</v>
      </c>
      <c r="AS153">
        <v>35</v>
      </c>
      <c r="AT153">
        <v>30</v>
      </c>
      <c r="AU153">
        <v>15</v>
      </c>
      <c r="AV153">
        <v>15</v>
      </c>
      <c r="AW153">
        <v>20</v>
      </c>
      <c r="AX153">
        <v>15</v>
      </c>
    </row>
    <row r="154" spans="1:50" x14ac:dyDescent="0.2">
      <c r="A154" t="s">
        <v>2042</v>
      </c>
      <c r="B154" t="s">
        <v>124</v>
      </c>
      <c r="C154">
        <v>15</v>
      </c>
      <c r="D154">
        <v>20</v>
      </c>
      <c r="E154">
        <v>25</v>
      </c>
      <c r="F154">
        <v>5</v>
      </c>
      <c r="G154">
        <v>5</v>
      </c>
      <c r="H154">
        <v>15</v>
      </c>
      <c r="I154">
        <v>20</v>
      </c>
      <c r="J154">
        <v>15</v>
      </c>
      <c r="K154">
        <v>25</v>
      </c>
      <c r="L154">
        <v>40</v>
      </c>
      <c r="M154">
        <v>15</v>
      </c>
      <c r="N154">
        <v>25</v>
      </c>
      <c r="O154">
        <v>20</v>
      </c>
      <c r="P154">
        <v>20</v>
      </c>
      <c r="Q154">
        <v>25</v>
      </c>
      <c r="R154">
        <v>20</v>
      </c>
      <c r="S154">
        <v>35</v>
      </c>
      <c r="T154">
        <v>35</v>
      </c>
      <c r="U154">
        <v>35</v>
      </c>
      <c r="V154">
        <v>15</v>
      </c>
      <c r="W154">
        <v>20</v>
      </c>
      <c r="X154">
        <v>30</v>
      </c>
      <c r="Y154">
        <v>30</v>
      </c>
      <c r="Z154">
        <v>20</v>
      </c>
      <c r="AA154">
        <v>40</v>
      </c>
      <c r="AB154">
        <v>30</v>
      </c>
      <c r="AC154">
        <v>35</v>
      </c>
      <c r="AD154">
        <v>25</v>
      </c>
      <c r="AE154">
        <v>30</v>
      </c>
      <c r="AF154">
        <v>45</v>
      </c>
      <c r="AG154">
        <v>30</v>
      </c>
      <c r="AH154">
        <v>30</v>
      </c>
      <c r="AI154">
        <v>25</v>
      </c>
      <c r="AJ154">
        <v>25</v>
      </c>
      <c r="AK154">
        <v>25</v>
      </c>
      <c r="AL154">
        <v>20</v>
      </c>
      <c r="AM154">
        <v>30</v>
      </c>
      <c r="AN154">
        <v>15</v>
      </c>
      <c r="AO154">
        <v>20</v>
      </c>
      <c r="AP154">
        <v>25</v>
      </c>
      <c r="AQ154">
        <v>35</v>
      </c>
      <c r="AR154">
        <v>50</v>
      </c>
      <c r="AS154">
        <v>10</v>
      </c>
      <c r="AT154">
        <v>10</v>
      </c>
      <c r="AU154">
        <v>15</v>
      </c>
      <c r="AV154">
        <v>15</v>
      </c>
      <c r="AW154">
        <v>15</v>
      </c>
      <c r="AX154">
        <v>5</v>
      </c>
    </row>
    <row r="155" spans="1:50" x14ac:dyDescent="0.2">
      <c r="A155" t="s">
        <v>2042</v>
      </c>
      <c r="B155" t="s">
        <v>125</v>
      </c>
      <c r="C155">
        <v>30</v>
      </c>
      <c r="D155">
        <v>25</v>
      </c>
      <c r="E155">
        <v>25</v>
      </c>
      <c r="F155">
        <v>35</v>
      </c>
      <c r="G155">
        <v>15</v>
      </c>
      <c r="H155">
        <v>40</v>
      </c>
      <c r="I155">
        <v>40</v>
      </c>
      <c r="J155">
        <v>70</v>
      </c>
      <c r="K155">
        <v>70</v>
      </c>
      <c r="L155">
        <v>65</v>
      </c>
      <c r="M155">
        <v>40</v>
      </c>
      <c r="N155">
        <v>40</v>
      </c>
      <c r="O155">
        <v>50</v>
      </c>
      <c r="P155">
        <v>65</v>
      </c>
      <c r="Q155">
        <v>80</v>
      </c>
      <c r="R155">
        <v>70</v>
      </c>
      <c r="S155">
        <v>65</v>
      </c>
      <c r="T155">
        <v>90</v>
      </c>
      <c r="U155">
        <v>75</v>
      </c>
      <c r="V155">
        <v>80</v>
      </c>
      <c r="W155">
        <v>75</v>
      </c>
      <c r="X155">
        <v>80</v>
      </c>
      <c r="Y155">
        <v>70</v>
      </c>
      <c r="Z155">
        <v>85</v>
      </c>
      <c r="AA155">
        <v>115</v>
      </c>
      <c r="AB155">
        <v>60</v>
      </c>
      <c r="AC155">
        <v>85</v>
      </c>
      <c r="AD155">
        <v>70</v>
      </c>
      <c r="AE155">
        <v>80</v>
      </c>
      <c r="AF155">
        <v>85</v>
      </c>
      <c r="AG155">
        <v>80</v>
      </c>
      <c r="AH155">
        <v>80</v>
      </c>
      <c r="AI155">
        <v>80</v>
      </c>
      <c r="AJ155">
        <v>80</v>
      </c>
      <c r="AK155">
        <v>95</v>
      </c>
      <c r="AL155">
        <v>50</v>
      </c>
      <c r="AM155">
        <v>70</v>
      </c>
      <c r="AN155">
        <v>40</v>
      </c>
      <c r="AO155">
        <v>45</v>
      </c>
      <c r="AP155">
        <v>45</v>
      </c>
      <c r="AQ155">
        <v>50</v>
      </c>
      <c r="AR155">
        <v>55</v>
      </c>
      <c r="AS155">
        <v>50</v>
      </c>
      <c r="AT155">
        <v>35</v>
      </c>
      <c r="AU155">
        <v>35</v>
      </c>
      <c r="AV155">
        <v>30</v>
      </c>
      <c r="AW155">
        <v>20</v>
      </c>
      <c r="AX155">
        <v>15</v>
      </c>
    </row>
    <row r="156" spans="1:50" x14ac:dyDescent="0.2">
      <c r="A156" t="s">
        <v>2042</v>
      </c>
      <c r="B156" t="s">
        <v>126</v>
      </c>
      <c r="C156">
        <v>25</v>
      </c>
      <c r="D156">
        <v>20</v>
      </c>
      <c r="E156">
        <v>25</v>
      </c>
      <c r="F156">
        <v>15</v>
      </c>
      <c r="G156">
        <v>5</v>
      </c>
      <c r="H156">
        <v>20</v>
      </c>
      <c r="I156">
        <v>35</v>
      </c>
      <c r="J156">
        <v>35</v>
      </c>
      <c r="K156">
        <v>30</v>
      </c>
      <c r="L156">
        <v>45</v>
      </c>
      <c r="M156">
        <v>25</v>
      </c>
      <c r="N156">
        <v>20</v>
      </c>
      <c r="O156">
        <v>25</v>
      </c>
      <c r="P156">
        <v>30</v>
      </c>
      <c r="Q156">
        <v>60</v>
      </c>
      <c r="R156">
        <v>30</v>
      </c>
      <c r="S156">
        <v>45</v>
      </c>
      <c r="T156">
        <v>50</v>
      </c>
      <c r="U156">
        <v>50</v>
      </c>
      <c r="V156">
        <v>45</v>
      </c>
      <c r="W156">
        <v>35</v>
      </c>
      <c r="X156">
        <v>45</v>
      </c>
      <c r="Y156">
        <v>35</v>
      </c>
      <c r="Z156">
        <v>25</v>
      </c>
      <c r="AA156">
        <v>40</v>
      </c>
      <c r="AB156">
        <v>35</v>
      </c>
      <c r="AC156">
        <v>40</v>
      </c>
      <c r="AD156">
        <v>35</v>
      </c>
      <c r="AE156">
        <v>40</v>
      </c>
      <c r="AF156">
        <v>35</v>
      </c>
      <c r="AG156">
        <v>40</v>
      </c>
      <c r="AH156">
        <v>45</v>
      </c>
      <c r="AI156">
        <v>45</v>
      </c>
      <c r="AJ156">
        <v>45</v>
      </c>
      <c r="AK156">
        <v>50</v>
      </c>
      <c r="AL156">
        <v>20</v>
      </c>
      <c r="AM156">
        <v>35</v>
      </c>
      <c r="AN156">
        <v>35</v>
      </c>
      <c r="AO156">
        <v>35</v>
      </c>
      <c r="AP156">
        <v>35</v>
      </c>
      <c r="AQ156">
        <v>30</v>
      </c>
      <c r="AR156">
        <v>35</v>
      </c>
      <c r="AS156">
        <v>20</v>
      </c>
      <c r="AT156">
        <v>15</v>
      </c>
      <c r="AU156">
        <v>15</v>
      </c>
      <c r="AV156">
        <v>20</v>
      </c>
      <c r="AW156">
        <v>15</v>
      </c>
      <c r="AX156">
        <v>15</v>
      </c>
    </row>
    <row r="157" spans="1:50" x14ac:dyDescent="0.2">
      <c r="A157" t="s">
        <v>2042</v>
      </c>
      <c r="B157" t="s">
        <v>127</v>
      </c>
      <c r="C157">
        <v>45</v>
      </c>
      <c r="D157">
        <v>50</v>
      </c>
      <c r="E157">
        <v>45</v>
      </c>
      <c r="F157">
        <v>25</v>
      </c>
      <c r="G157">
        <v>15</v>
      </c>
      <c r="H157">
        <v>25</v>
      </c>
      <c r="I157">
        <v>30</v>
      </c>
      <c r="J157">
        <v>50</v>
      </c>
      <c r="K157">
        <v>55</v>
      </c>
      <c r="L157">
        <v>60</v>
      </c>
      <c r="M157">
        <v>35</v>
      </c>
      <c r="N157">
        <v>25</v>
      </c>
      <c r="O157">
        <v>50</v>
      </c>
      <c r="P157">
        <v>50</v>
      </c>
      <c r="Q157">
        <v>80</v>
      </c>
      <c r="R157">
        <v>85</v>
      </c>
      <c r="S157">
        <v>70</v>
      </c>
      <c r="T157">
        <v>65</v>
      </c>
      <c r="U157">
        <v>80</v>
      </c>
      <c r="V157">
        <v>80</v>
      </c>
      <c r="W157">
        <v>95</v>
      </c>
      <c r="X157">
        <v>65</v>
      </c>
      <c r="Y157">
        <v>70</v>
      </c>
      <c r="Z157">
        <v>40</v>
      </c>
      <c r="AA157">
        <v>70</v>
      </c>
      <c r="AB157">
        <v>60</v>
      </c>
      <c r="AC157">
        <v>60</v>
      </c>
      <c r="AD157">
        <v>50</v>
      </c>
      <c r="AE157">
        <v>60</v>
      </c>
      <c r="AF157">
        <v>55</v>
      </c>
      <c r="AG157">
        <v>75</v>
      </c>
      <c r="AH157">
        <v>65</v>
      </c>
      <c r="AI157">
        <v>75</v>
      </c>
      <c r="AJ157">
        <v>50</v>
      </c>
      <c r="AK157">
        <v>60</v>
      </c>
      <c r="AL157">
        <v>30</v>
      </c>
      <c r="AM157">
        <v>50</v>
      </c>
      <c r="AN157">
        <v>35</v>
      </c>
      <c r="AO157">
        <v>40</v>
      </c>
      <c r="AP157">
        <v>40</v>
      </c>
      <c r="AQ157">
        <v>60</v>
      </c>
      <c r="AR157">
        <v>60</v>
      </c>
      <c r="AS157">
        <v>35</v>
      </c>
      <c r="AT157">
        <v>45</v>
      </c>
      <c r="AU157">
        <v>35</v>
      </c>
      <c r="AV157">
        <v>30</v>
      </c>
      <c r="AW157">
        <v>25</v>
      </c>
      <c r="AX157">
        <v>20</v>
      </c>
    </row>
    <row r="158" spans="1:50" x14ac:dyDescent="0.2">
      <c r="A158" t="s">
        <v>2043</v>
      </c>
      <c r="B158" t="s">
        <v>115</v>
      </c>
      <c r="C158">
        <v>55</v>
      </c>
      <c r="D158">
        <v>60</v>
      </c>
      <c r="E158">
        <v>35</v>
      </c>
      <c r="F158">
        <v>25</v>
      </c>
      <c r="G158">
        <v>15</v>
      </c>
      <c r="H158">
        <v>30</v>
      </c>
      <c r="I158">
        <v>35</v>
      </c>
      <c r="J158">
        <v>25</v>
      </c>
      <c r="K158">
        <v>40</v>
      </c>
      <c r="L158">
        <v>40</v>
      </c>
      <c r="M158">
        <v>40</v>
      </c>
      <c r="N158">
        <v>30</v>
      </c>
      <c r="O158">
        <v>35</v>
      </c>
      <c r="P158">
        <v>40</v>
      </c>
      <c r="Q158">
        <v>55</v>
      </c>
      <c r="R158">
        <v>35</v>
      </c>
      <c r="S158">
        <v>50</v>
      </c>
      <c r="T158">
        <v>55</v>
      </c>
      <c r="U158">
        <v>75</v>
      </c>
      <c r="V158">
        <v>50</v>
      </c>
      <c r="W158">
        <v>50</v>
      </c>
      <c r="X158">
        <v>50</v>
      </c>
      <c r="Y158">
        <v>55</v>
      </c>
      <c r="Z158">
        <v>65</v>
      </c>
      <c r="AA158">
        <v>55</v>
      </c>
      <c r="AB158">
        <v>60</v>
      </c>
      <c r="AC158">
        <v>65</v>
      </c>
      <c r="AD158">
        <v>55</v>
      </c>
      <c r="AE158">
        <v>75</v>
      </c>
      <c r="AF158">
        <v>70</v>
      </c>
      <c r="AG158">
        <v>85</v>
      </c>
      <c r="AH158">
        <v>55</v>
      </c>
      <c r="AI158">
        <v>85</v>
      </c>
      <c r="AJ158">
        <v>80</v>
      </c>
      <c r="AK158">
        <v>65</v>
      </c>
      <c r="AL158">
        <v>65</v>
      </c>
      <c r="AM158">
        <v>85</v>
      </c>
      <c r="AN158">
        <v>65</v>
      </c>
      <c r="AO158">
        <v>60</v>
      </c>
      <c r="AP158">
        <v>50</v>
      </c>
      <c r="AQ158">
        <v>80</v>
      </c>
      <c r="AR158">
        <v>60</v>
      </c>
      <c r="AS158">
        <v>40</v>
      </c>
      <c r="AT158">
        <v>35</v>
      </c>
      <c r="AU158">
        <v>50</v>
      </c>
      <c r="AV158">
        <v>40</v>
      </c>
      <c r="AW158">
        <v>40</v>
      </c>
      <c r="AX158">
        <v>35</v>
      </c>
    </row>
    <row r="159" spans="1:50" x14ac:dyDescent="0.2">
      <c r="A159" t="s">
        <v>2043</v>
      </c>
      <c r="B159" t="s">
        <v>116</v>
      </c>
      <c r="C159">
        <v>45</v>
      </c>
      <c r="D159">
        <v>45</v>
      </c>
      <c r="E159">
        <v>35</v>
      </c>
      <c r="F159">
        <v>25</v>
      </c>
      <c r="G159">
        <v>25</v>
      </c>
      <c r="H159">
        <v>30</v>
      </c>
      <c r="I159">
        <v>35</v>
      </c>
      <c r="J159">
        <v>25</v>
      </c>
      <c r="K159">
        <v>60</v>
      </c>
      <c r="L159">
        <v>40</v>
      </c>
      <c r="M159">
        <v>35</v>
      </c>
      <c r="N159">
        <v>25</v>
      </c>
      <c r="O159">
        <v>25</v>
      </c>
      <c r="P159">
        <v>20</v>
      </c>
      <c r="Q159">
        <v>65</v>
      </c>
      <c r="R159">
        <v>45</v>
      </c>
      <c r="S159">
        <v>60</v>
      </c>
      <c r="T159">
        <v>50</v>
      </c>
      <c r="U159">
        <v>60</v>
      </c>
      <c r="V159">
        <v>40</v>
      </c>
      <c r="W159">
        <v>50</v>
      </c>
      <c r="X159">
        <v>60</v>
      </c>
      <c r="Y159">
        <v>50</v>
      </c>
      <c r="Z159">
        <v>60</v>
      </c>
      <c r="AA159">
        <v>50</v>
      </c>
      <c r="AB159">
        <v>75</v>
      </c>
      <c r="AC159">
        <v>70</v>
      </c>
      <c r="AD159">
        <v>40</v>
      </c>
      <c r="AE159">
        <v>65</v>
      </c>
      <c r="AF159">
        <v>50</v>
      </c>
      <c r="AG159">
        <v>55</v>
      </c>
      <c r="AH159">
        <v>70</v>
      </c>
      <c r="AI159">
        <v>70</v>
      </c>
      <c r="AJ159">
        <v>95</v>
      </c>
      <c r="AK159">
        <v>80</v>
      </c>
      <c r="AL159">
        <v>60</v>
      </c>
      <c r="AM159">
        <v>70</v>
      </c>
      <c r="AN159">
        <v>55</v>
      </c>
      <c r="AO159">
        <v>70</v>
      </c>
      <c r="AP159">
        <v>80</v>
      </c>
      <c r="AQ159">
        <v>80</v>
      </c>
      <c r="AR159">
        <v>80</v>
      </c>
      <c r="AS159">
        <v>60</v>
      </c>
      <c r="AT159">
        <v>45</v>
      </c>
      <c r="AU159">
        <v>50</v>
      </c>
      <c r="AV159">
        <v>60</v>
      </c>
      <c r="AW159">
        <v>35</v>
      </c>
      <c r="AX159">
        <v>30</v>
      </c>
    </row>
    <row r="160" spans="1:50" x14ac:dyDescent="0.2">
      <c r="A160" t="s">
        <v>2043</v>
      </c>
      <c r="B160" t="s">
        <v>117</v>
      </c>
      <c r="C160">
        <v>35</v>
      </c>
      <c r="D160">
        <v>45</v>
      </c>
      <c r="E160">
        <v>35</v>
      </c>
      <c r="F160">
        <v>20</v>
      </c>
      <c r="G160">
        <v>15</v>
      </c>
      <c r="H160">
        <v>25</v>
      </c>
      <c r="I160">
        <v>20</v>
      </c>
      <c r="J160">
        <v>25</v>
      </c>
      <c r="K160">
        <v>30</v>
      </c>
      <c r="L160">
        <v>25</v>
      </c>
      <c r="M160">
        <v>20</v>
      </c>
      <c r="N160">
        <v>10</v>
      </c>
      <c r="O160">
        <v>20</v>
      </c>
      <c r="P160">
        <v>15</v>
      </c>
      <c r="Q160">
        <v>45</v>
      </c>
      <c r="R160">
        <v>30</v>
      </c>
      <c r="S160">
        <v>35</v>
      </c>
      <c r="T160">
        <v>40</v>
      </c>
      <c r="U160">
        <v>35</v>
      </c>
      <c r="V160">
        <v>25</v>
      </c>
      <c r="W160">
        <v>40</v>
      </c>
      <c r="X160">
        <v>45</v>
      </c>
      <c r="Y160">
        <v>45</v>
      </c>
      <c r="Z160">
        <v>45</v>
      </c>
      <c r="AA160">
        <v>45</v>
      </c>
      <c r="AB160">
        <v>35</v>
      </c>
      <c r="AC160">
        <v>45</v>
      </c>
      <c r="AD160">
        <v>30</v>
      </c>
      <c r="AE160">
        <v>40</v>
      </c>
      <c r="AF160">
        <v>45</v>
      </c>
      <c r="AG160">
        <v>50</v>
      </c>
      <c r="AH160">
        <v>40</v>
      </c>
      <c r="AI160">
        <v>60</v>
      </c>
      <c r="AJ160">
        <v>40</v>
      </c>
      <c r="AK160">
        <v>30</v>
      </c>
      <c r="AL160">
        <v>30</v>
      </c>
      <c r="AM160">
        <v>50</v>
      </c>
      <c r="AN160">
        <v>50</v>
      </c>
      <c r="AO160">
        <v>40</v>
      </c>
      <c r="AP160">
        <v>45</v>
      </c>
      <c r="AQ160">
        <v>50</v>
      </c>
      <c r="AR160">
        <v>40</v>
      </c>
      <c r="AS160">
        <v>35</v>
      </c>
      <c r="AT160">
        <v>35</v>
      </c>
      <c r="AU160">
        <v>35</v>
      </c>
      <c r="AV160">
        <v>30</v>
      </c>
      <c r="AW160">
        <v>30</v>
      </c>
      <c r="AX160">
        <v>35</v>
      </c>
    </row>
    <row r="161" spans="1:50" x14ac:dyDescent="0.2">
      <c r="A161" t="s">
        <v>2043</v>
      </c>
      <c r="B161" t="s">
        <v>118</v>
      </c>
      <c r="C161">
        <v>20</v>
      </c>
      <c r="D161">
        <v>10</v>
      </c>
      <c r="E161">
        <v>25</v>
      </c>
      <c r="F161">
        <v>5</v>
      </c>
      <c r="G161">
        <v>10</v>
      </c>
      <c r="H161">
        <v>15</v>
      </c>
      <c r="I161">
        <v>20</v>
      </c>
      <c r="J161">
        <v>10</v>
      </c>
      <c r="K161">
        <v>20</v>
      </c>
      <c r="L161">
        <v>15</v>
      </c>
      <c r="M161">
        <v>10</v>
      </c>
      <c r="N161">
        <v>10</v>
      </c>
      <c r="O161">
        <v>10</v>
      </c>
      <c r="P161">
        <v>15</v>
      </c>
      <c r="Q161">
        <v>25</v>
      </c>
      <c r="R161">
        <v>15</v>
      </c>
      <c r="S161">
        <v>20</v>
      </c>
      <c r="T161">
        <v>25</v>
      </c>
      <c r="U161">
        <v>20</v>
      </c>
      <c r="V161">
        <v>20</v>
      </c>
      <c r="W161">
        <v>25</v>
      </c>
      <c r="X161">
        <v>30</v>
      </c>
      <c r="Y161">
        <v>40</v>
      </c>
      <c r="Z161">
        <v>40</v>
      </c>
      <c r="AA161">
        <v>35</v>
      </c>
      <c r="AB161">
        <v>40</v>
      </c>
      <c r="AC161">
        <v>40</v>
      </c>
      <c r="AD161">
        <v>30</v>
      </c>
      <c r="AE161">
        <v>40</v>
      </c>
      <c r="AF161">
        <v>35</v>
      </c>
      <c r="AG161">
        <v>30</v>
      </c>
      <c r="AH161">
        <v>35</v>
      </c>
      <c r="AI161">
        <v>30</v>
      </c>
      <c r="AJ161">
        <v>40</v>
      </c>
      <c r="AK161">
        <v>25</v>
      </c>
      <c r="AL161">
        <v>25</v>
      </c>
      <c r="AM161">
        <v>25</v>
      </c>
      <c r="AN161">
        <v>25</v>
      </c>
      <c r="AO161">
        <v>20</v>
      </c>
      <c r="AP161">
        <v>15</v>
      </c>
      <c r="AQ161">
        <v>25</v>
      </c>
      <c r="AR161">
        <v>25</v>
      </c>
      <c r="AS161">
        <v>30</v>
      </c>
      <c r="AT161">
        <v>20</v>
      </c>
      <c r="AU161">
        <v>15</v>
      </c>
      <c r="AV161">
        <v>20</v>
      </c>
      <c r="AW161">
        <v>15</v>
      </c>
      <c r="AX161">
        <v>25</v>
      </c>
    </row>
    <row r="162" spans="1:50" x14ac:dyDescent="0.2">
      <c r="A162" t="s">
        <v>2043</v>
      </c>
      <c r="B162" t="s">
        <v>119</v>
      </c>
      <c r="C162">
        <v>5</v>
      </c>
      <c r="D162">
        <v>20</v>
      </c>
      <c r="E162">
        <v>15</v>
      </c>
      <c r="F162">
        <v>5</v>
      </c>
      <c r="G162">
        <v>10</v>
      </c>
      <c r="H162">
        <v>15</v>
      </c>
      <c r="I162">
        <v>20</v>
      </c>
      <c r="J162">
        <v>15</v>
      </c>
      <c r="K162">
        <v>15</v>
      </c>
      <c r="L162">
        <v>10</v>
      </c>
      <c r="M162">
        <v>15</v>
      </c>
      <c r="N162">
        <v>10</v>
      </c>
      <c r="O162">
        <v>20</v>
      </c>
      <c r="P162">
        <v>10</v>
      </c>
      <c r="Q162">
        <v>25</v>
      </c>
      <c r="R162">
        <v>10</v>
      </c>
      <c r="S162">
        <v>20</v>
      </c>
      <c r="T162">
        <v>25</v>
      </c>
      <c r="U162">
        <v>20</v>
      </c>
      <c r="V162">
        <v>15</v>
      </c>
      <c r="W162">
        <v>20</v>
      </c>
      <c r="X162">
        <v>25</v>
      </c>
      <c r="Y162">
        <v>20</v>
      </c>
      <c r="Z162">
        <v>20</v>
      </c>
      <c r="AA162">
        <v>20</v>
      </c>
      <c r="AB162">
        <v>25</v>
      </c>
      <c r="AC162">
        <v>25</v>
      </c>
      <c r="AD162">
        <v>20</v>
      </c>
      <c r="AE162">
        <v>30</v>
      </c>
      <c r="AF162">
        <v>30</v>
      </c>
      <c r="AG162">
        <v>35</v>
      </c>
      <c r="AH162">
        <v>30</v>
      </c>
      <c r="AI162">
        <v>20</v>
      </c>
      <c r="AJ162">
        <v>15</v>
      </c>
      <c r="AK162">
        <v>25</v>
      </c>
      <c r="AL162">
        <v>15</v>
      </c>
      <c r="AM162">
        <v>25</v>
      </c>
      <c r="AN162">
        <v>20</v>
      </c>
      <c r="AO162">
        <v>20</v>
      </c>
      <c r="AP162">
        <v>20</v>
      </c>
      <c r="AQ162">
        <v>35</v>
      </c>
      <c r="AR162">
        <v>40</v>
      </c>
      <c r="AS162">
        <v>30</v>
      </c>
      <c r="AT162">
        <v>15</v>
      </c>
      <c r="AU162">
        <v>30</v>
      </c>
      <c r="AV162">
        <v>20</v>
      </c>
      <c r="AW162">
        <v>15</v>
      </c>
      <c r="AX162">
        <v>20</v>
      </c>
    </row>
    <row r="163" spans="1:50" x14ac:dyDescent="0.2">
      <c r="A163" t="s">
        <v>2043</v>
      </c>
      <c r="B163" t="s">
        <v>120</v>
      </c>
      <c r="C163">
        <v>15</v>
      </c>
      <c r="D163">
        <v>20</v>
      </c>
      <c r="E163">
        <v>10</v>
      </c>
      <c r="F163">
        <v>10</v>
      </c>
      <c r="G163">
        <v>10</v>
      </c>
      <c r="H163">
        <v>10</v>
      </c>
      <c r="I163">
        <v>15</v>
      </c>
      <c r="J163">
        <v>5</v>
      </c>
      <c r="K163">
        <v>20</v>
      </c>
      <c r="L163">
        <v>15</v>
      </c>
      <c r="M163">
        <v>20</v>
      </c>
      <c r="N163">
        <v>25</v>
      </c>
      <c r="O163">
        <v>10</v>
      </c>
      <c r="P163">
        <v>20</v>
      </c>
      <c r="Q163">
        <v>25</v>
      </c>
      <c r="R163">
        <v>20</v>
      </c>
      <c r="S163">
        <v>25</v>
      </c>
      <c r="T163">
        <v>20</v>
      </c>
      <c r="U163">
        <v>25</v>
      </c>
      <c r="V163">
        <v>15</v>
      </c>
      <c r="W163">
        <v>35</v>
      </c>
      <c r="X163">
        <v>25</v>
      </c>
      <c r="Y163">
        <v>25</v>
      </c>
      <c r="Z163">
        <v>25</v>
      </c>
      <c r="AA163">
        <v>15</v>
      </c>
      <c r="AB163">
        <v>25</v>
      </c>
      <c r="AC163">
        <v>40</v>
      </c>
      <c r="AD163">
        <v>20</v>
      </c>
      <c r="AE163">
        <v>40</v>
      </c>
      <c r="AF163">
        <v>25</v>
      </c>
      <c r="AG163">
        <v>35</v>
      </c>
      <c r="AH163">
        <v>25</v>
      </c>
      <c r="AI163">
        <v>30</v>
      </c>
      <c r="AJ163">
        <v>40</v>
      </c>
      <c r="AK163">
        <v>35</v>
      </c>
      <c r="AL163">
        <v>30</v>
      </c>
      <c r="AM163">
        <v>45</v>
      </c>
      <c r="AN163">
        <v>30</v>
      </c>
      <c r="AO163">
        <v>30</v>
      </c>
      <c r="AP163">
        <v>20</v>
      </c>
      <c r="AQ163">
        <v>25</v>
      </c>
      <c r="AR163">
        <v>25</v>
      </c>
      <c r="AS163">
        <v>20</v>
      </c>
      <c r="AT163">
        <v>30</v>
      </c>
      <c r="AU163">
        <v>20</v>
      </c>
      <c r="AV163">
        <v>20</v>
      </c>
      <c r="AW163">
        <v>15</v>
      </c>
      <c r="AX163">
        <v>15</v>
      </c>
    </row>
    <row r="164" spans="1:50" x14ac:dyDescent="0.2">
      <c r="A164" t="s">
        <v>2043</v>
      </c>
      <c r="B164" t="s">
        <v>121</v>
      </c>
      <c r="C164">
        <v>55</v>
      </c>
      <c r="D164">
        <v>85</v>
      </c>
      <c r="E164">
        <v>50</v>
      </c>
      <c r="F164">
        <v>40</v>
      </c>
      <c r="G164">
        <v>40</v>
      </c>
      <c r="H164">
        <v>35</v>
      </c>
      <c r="I164">
        <v>35</v>
      </c>
      <c r="J164">
        <v>40</v>
      </c>
      <c r="K164">
        <v>55</v>
      </c>
      <c r="L164">
        <v>60</v>
      </c>
      <c r="M164">
        <v>45</v>
      </c>
      <c r="N164">
        <v>45</v>
      </c>
      <c r="O164">
        <v>35</v>
      </c>
      <c r="P164">
        <v>45</v>
      </c>
      <c r="Q164">
        <v>55</v>
      </c>
      <c r="R164">
        <v>40</v>
      </c>
      <c r="S164">
        <v>65</v>
      </c>
      <c r="T164">
        <v>70</v>
      </c>
      <c r="U164">
        <v>75</v>
      </c>
      <c r="V164">
        <v>75</v>
      </c>
      <c r="W164">
        <v>75</v>
      </c>
      <c r="X164">
        <v>75</v>
      </c>
      <c r="Y164">
        <v>85</v>
      </c>
      <c r="Z164">
        <v>70</v>
      </c>
      <c r="AA164">
        <v>75</v>
      </c>
      <c r="AB164">
        <v>60</v>
      </c>
      <c r="AC164">
        <v>75</v>
      </c>
      <c r="AD164">
        <v>55</v>
      </c>
      <c r="AE164">
        <v>70</v>
      </c>
      <c r="AF164">
        <v>65</v>
      </c>
      <c r="AG164">
        <v>70</v>
      </c>
      <c r="AH164">
        <v>70</v>
      </c>
      <c r="AI164">
        <v>75</v>
      </c>
      <c r="AJ164">
        <v>100</v>
      </c>
      <c r="AK164">
        <v>100</v>
      </c>
      <c r="AL164">
        <v>100</v>
      </c>
      <c r="AM164">
        <v>90</v>
      </c>
      <c r="AN164">
        <v>70</v>
      </c>
      <c r="AO164">
        <v>75</v>
      </c>
      <c r="AP164">
        <v>55</v>
      </c>
      <c r="AQ164">
        <v>85</v>
      </c>
      <c r="AR164">
        <v>70</v>
      </c>
      <c r="AS164">
        <v>70</v>
      </c>
      <c r="AT164">
        <v>60</v>
      </c>
      <c r="AU164">
        <v>55</v>
      </c>
      <c r="AV164">
        <v>50</v>
      </c>
      <c r="AW164">
        <v>55</v>
      </c>
      <c r="AX164">
        <v>40</v>
      </c>
    </row>
    <row r="165" spans="1:50" x14ac:dyDescent="0.2">
      <c r="A165" t="s">
        <v>2043</v>
      </c>
      <c r="B165" t="s">
        <v>122</v>
      </c>
      <c r="C165">
        <v>20</v>
      </c>
      <c r="D165">
        <v>30</v>
      </c>
      <c r="E165">
        <v>20</v>
      </c>
      <c r="F165">
        <v>10</v>
      </c>
      <c r="G165">
        <v>10</v>
      </c>
      <c r="H165">
        <v>10</v>
      </c>
      <c r="I165">
        <v>20</v>
      </c>
      <c r="J165">
        <v>15</v>
      </c>
      <c r="K165">
        <v>15</v>
      </c>
      <c r="L165">
        <v>20</v>
      </c>
      <c r="M165">
        <v>20</v>
      </c>
      <c r="N165">
        <v>20</v>
      </c>
      <c r="O165">
        <v>25</v>
      </c>
      <c r="P165">
        <v>15</v>
      </c>
      <c r="Q165">
        <v>30</v>
      </c>
      <c r="R165">
        <v>30</v>
      </c>
      <c r="S165">
        <v>35</v>
      </c>
      <c r="T165">
        <v>35</v>
      </c>
      <c r="U165">
        <v>30</v>
      </c>
      <c r="V165">
        <v>20</v>
      </c>
      <c r="W165">
        <v>30</v>
      </c>
      <c r="X165">
        <v>25</v>
      </c>
      <c r="Y165">
        <v>30</v>
      </c>
      <c r="Z165">
        <v>20</v>
      </c>
      <c r="AA165">
        <v>35</v>
      </c>
      <c r="AB165">
        <v>35</v>
      </c>
      <c r="AC165">
        <v>40</v>
      </c>
      <c r="AD165">
        <v>30</v>
      </c>
      <c r="AE165">
        <v>30</v>
      </c>
      <c r="AF165">
        <v>40</v>
      </c>
      <c r="AG165">
        <v>30</v>
      </c>
      <c r="AH165">
        <v>35</v>
      </c>
      <c r="AI165">
        <v>30</v>
      </c>
      <c r="AJ165">
        <v>45</v>
      </c>
      <c r="AK165">
        <v>55</v>
      </c>
      <c r="AL165">
        <v>35</v>
      </c>
      <c r="AM165">
        <v>55</v>
      </c>
      <c r="AN165">
        <v>50</v>
      </c>
      <c r="AO165">
        <v>50</v>
      </c>
      <c r="AP165">
        <v>45</v>
      </c>
      <c r="AQ165">
        <v>50</v>
      </c>
      <c r="AR165">
        <v>35</v>
      </c>
      <c r="AS165">
        <v>40</v>
      </c>
      <c r="AT165">
        <v>25</v>
      </c>
      <c r="AU165">
        <v>15</v>
      </c>
      <c r="AV165">
        <v>25</v>
      </c>
      <c r="AW165">
        <v>25</v>
      </c>
      <c r="AX165">
        <v>25</v>
      </c>
    </row>
    <row r="166" spans="1:50" x14ac:dyDescent="0.2">
      <c r="A166" t="s">
        <v>2043</v>
      </c>
      <c r="B166" t="s">
        <v>123</v>
      </c>
      <c r="C166">
        <v>30</v>
      </c>
      <c r="D166">
        <v>25</v>
      </c>
      <c r="E166">
        <v>30</v>
      </c>
      <c r="F166">
        <v>20</v>
      </c>
      <c r="G166">
        <v>20</v>
      </c>
      <c r="H166">
        <v>10</v>
      </c>
      <c r="I166">
        <v>20</v>
      </c>
      <c r="J166">
        <v>10</v>
      </c>
      <c r="K166">
        <v>15</v>
      </c>
      <c r="L166">
        <v>25</v>
      </c>
      <c r="M166">
        <v>5</v>
      </c>
      <c r="N166">
        <v>15</v>
      </c>
      <c r="O166">
        <v>15</v>
      </c>
      <c r="P166">
        <v>20</v>
      </c>
      <c r="Q166">
        <v>25</v>
      </c>
      <c r="R166">
        <v>20</v>
      </c>
      <c r="S166">
        <v>15</v>
      </c>
      <c r="T166">
        <v>35</v>
      </c>
      <c r="U166">
        <v>35</v>
      </c>
      <c r="V166">
        <v>35</v>
      </c>
      <c r="W166">
        <v>40</v>
      </c>
      <c r="X166">
        <v>45</v>
      </c>
      <c r="Y166">
        <v>40</v>
      </c>
      <c r="Z166">
        <v>35</v>
      </c>
      <c r="AA166">
        <v>35</v>
      </c>
      <c r="AB166">
        <v>25</v>
      </c>
      <c r="AC166">
        <v>40</v>
      </c>
      <c r="AD166">
        <v>45</v>
      </c>
      <c r="AE166">
        <v>60</v>
      </c>
      <c r="AF166">
        <v>30</v>
      </c>
      <c r="AG166">
        <v>40</v>
      </c>
      <c r="AH166">
        <v>40</v>
      </c>
      <c r="AI166">
        <v>55</v>
      </c>
      <c r="AJ166">
        <v>45</v>
      </c>
      <c r="AK166">
        <v>45</v>
      </c>
      <c r="AL166">
        <v>45</v>
      </c>
      <c r="AM166">
        <v>50</v>
      </c>
      <c r="AN166">
        <v>25</v>
      </c>
      <c r="AO166">
        <v>40</v>
      </c>
      <c r="AP166">
        <v>25</v>
      </c>
      <c r="AQ166">
        <v>30</v>
      </c>
      <c r="AR166">
        <v>45</v>
      </c>
      <c r="AS166">
        <v>25</v>
      </c>
      <c r="AT166">
        <v>20</v>
      </c>
      <c r="AU166">
        <v>30</v>
      </c>
      <c r="AV166">
        <v>20</v>
      </c>
      <c r="AW166">
        <v>30</v>
      </c>
      <c r="AX166">
        <v>25</v>
      </c>
    </row>
    <row r="167" spans="1:50" x14ac:dyDescent="0.2">
      <c r="A167" t="s">
        <v>2043</v>
      </c>
      <c r="B167" t="s">
        <v>124</v>
      </c>
      <c r="C167">
        <v>30</v>
      </c>
      <c r="D167">
        <v>10</v>
      </c>
      <c r="E167">
        <v>5</v>
      </c>
      <c r="F167">
        <v>15</v>
      </c>
      <c r="G167">
        <v>15</v>
      </c>
      <c r="H167">
        <v>20</v>
      </c>
      <c r="I167">
        <v>20</v>
      </c>
      <c r="J167">
        <v>15</v>
      </c>
      <c r="K167">
        <v>20</v>
      </c>
      <c r="L167">
        <v>30</v>
      </c>
      <c r="M167">
        <v>15</v>
      </c>
      <c r="N167">
        <v>20</v>
      </c>
      <c r="O167">
        <v>20</v>
      </c>
      <c r="P167">
        <v>25</v>
      </c>
      <c r="Q167">
        <v>30</v>
      </c>
      <c r="R167">
        <v>20</v>
      </c>
      <c r="S167">
        <v>20</v>
      </c>
      <c r="T167">
        <v>35</v>
      </c>
      <c r="U167">
        <v>35</v>
      </c>
      <c r="V167">
        <v>30</v>
      </c>
      <c r="W167">
        <v>30</v>
      </c>
      <c r="X167">
        <v>30</v>
      </c>
      <c r="Y167">
        <v>40</v>
      </c>
      <c r="Z167">
        <v>45</v>
      </c>
      <c r="AA167">
        <v>45</v>
      </c>
      <c r="AB167">
        <v>35</v>
      </c>
      <c r="AC167">
        <v>35</v>
      </c>
      <c r="AD167">
        <v>35</v>
      </c>
      <c r="AE167">
        <v>40</v>
      </c>
      <c r="AF167">
        <v>40</v>
      </c>
      <c r="AG167">
        <v>35</v>
      </c>
      <c r="AH167">
        <v>30</v>
      </c>
      <c r="AI167">
        <v>40</v>
      </c>
      <c r="AJ167">
        <v>40</v>
      </c>
      <c r="AK167">
        <v>45</v>
      </c>
      <c r="AL167">
        <v>45</v>
      </c>
      <c r="AM167">
        <v>30</v>
      </c>
      <c r="AN167">
        <v>30</v>
      </c>
      <c r="AO167">
        <v>45</v>
      </c>
      <c r="AP167">
        <v>35</v>
      </c>
      <c r="AQ167">
        <v>35</v>
      </c>
      <c r="AR167">
        <v>45</v>
      </c>
      <c r="AS167">
        <v>35</v>
      </c>
      <c r="AT167">
        <v>35</v>
      </c>
      <c r="AU167">
        <v>35</v>
      </c>
      <c r="AV167">
        <v>30</v>
      </c>
      <c r="AW167">
        <v>30</v>
      </c>
      <c r="AX167">
        <v>25</v>
      </c>
    </row>
    <row r="168" spans="1:50" x14ac:dyDescent="0.2">
      <c r="A168" t="s">
        <v>2043</v>
      </c>
      <c r="B168" t="s">
        <v>125</v>
      </c>
      <c r="C168">
        <v>25</v>
      </c>
      <c r="D168">
        <v>25</v>
      </c>
      <c r="E168">
        <v>20</v>
      </c>
      <c r="F168">
        <v>45</v>
      </c>
      <c r="G168">
        <v>40</v>
      </c>
      <c r="H168">
        <v>65</v>
      </c>
      <c r="I168">
        <v>55</v>
      </c>
      <c r="J168">
        <v>45</v>
      </c>
      <c r="K168">
        <v>75</v>
      </c>
      <c r="L168">
        <v>85</v>
      </c>
      <c r="M168">
        <v>75</v>
      </c>
      <c r="N168">
        <v>55</v>
      </c>
      <c r="O168">
        <v>65</v>
      </c>
      <c r="P168">
        <v>60</v>
      </c>
      <c r="Q168">
        <v>85</v>
      </c>
      <c r="R168">
        <v>65</v>
      </c>
      <c r="S168">
        <v>90</v>
      </c>
      <c r="T168">
        <v>85</v>
      </c>
      <c r="U168">
        <v>95</v>
      </c>
      <c r="V168">
        <v>65</v>
      </c>
      <c r="W168">
        <v>60</v>
      </c>
      <c r="X168">
        <v>100</v>
      </c>
      <c r="Y168">
        <v>115</v>
      </c>
      <c r="Z168">
        <v>95</v>
      </c>
      <c r="AA168">
        <v>135</v>
      </c>
      <c r="AB168">
        <v>115</v>
      </c>
      <c r="AC168">
        <v>120</v>
      </c>
      <c r="AD168">
        <v>90</v>
      </c>
      <c r="AE168">
        <v>100</v>
      </c>
      <c r="AF168">
        <v>95</v>
      </c>
      <c r="AG168">
        <v>85</v>
      </c>
      <c r="AH168">
        <v>110</v>
      </c>
      <c r="AI168">
        <v>115</v>
      </c>
      <c r="AJ168">
        <v>115</v>
      </c>
      <c r="AK168">
        <v>95</v>
      </c>
      <c r="AL168">
        <v>80</v>
      </c>
      <c r="AM168">
        <v>110</v>
      </c>
      <c r="AN168">
        <v>70</v>
      </c>
      <c r="AO168">
        <v>70</v>
      </c>
      <c r="AP168">
        <v>60</v>
      </c>
      <c r="AQ168">
        <v>100</v>
      </c>
      <c r="AR168">
        <v>100</v>
      </c>
      <c r="AS168">
        <v>80</v>
      </c>
      <c r="AT168">
        <v>65</v>
      </c>
      <c r="AU168">
        <v>55</v>
      </c>
      <c r="AV168">
        <v>70</v>
      </c>
      <c r="AW168">
        <v>75</v>
      </c>
      <c r="AX168">
        <v>40</v>
      </c>
    </row>
    <row r="169" spans="1:50" x14ac:dyDescent="0.2">
      <c r="A169" t="s">
        <v>2043</v>
      </c>
      <c r="B169" t="s">
        <v>126</v>
      </c>
      <c r="C169">
        <v>35</v>
      </c>
      <c r="D169">
        <v>35</v>
      </c>
      <c r="E169">
        <v>30</v>
      </c>
      <c r="F169">
        <v>20</v>
      </c>
      <c r="G169">
        <v>20</v>
      </c>
      <c r="H169">
        <v>30</v>
      </c>
      <c r="I169">
        <v>25</v>
      </c>
      <c r="J169">
        <v>20</v>
      </c>
      <c r="K169">
        <v>20</v>
      </c>
      <c r="L169">
        <v>25</v>
      </c>
      <c r="M169">
        <v>25</v>
      </c>
      <c r="N169">
        <v>40</v>
      </c>
      <c r="O169">
        <v>30</v>
      </c>
      <c r="P169">
        <v>40</v>
      </c>
      <c r="Q169">
        <v>45</v>
      </c>
      <c r="R169">
        <v>25</v>
      </c>
      <c r="S169">
        <v>45</v>
      </c>
      <c r="T169">
        <v>40</v>
      </c>
      <c r="U169">
        <v>40</v>
      </c>
      <c r="V169">
        <v>35</v>
      </c>
      <c r="W169">
        <v>45</v>
      </c>
      <c r="X169">
        <v>40</v>
      </c>
      <c r="Y169">
        <v>45</v>
      </c>
      <c r="Z169">
        <v>50</v>
      </c>
      <c r="AA169">
        <v>40</v>
      </c>
      <c r="AB169">
        <v>35</v>
      </c>
      <c r="AC169">
        <v>35</v>
      </c>
      <c r="AD169">
        <v>30</v>
      </c>
      <c r="AE169">
        <v>45</v>
      </c>
      <c r="AF169">
        <v>40</v>
      </c>
      <c r="AG169">
        <v>45</v>
      </c>
      <c r="AH169">
        <v>55</v>
      </c>
      <c r="AI169">
        <v>40</v>
      </c>
      <c r="AJ169">
        <v>55</v>
      </c>
      <c r="AK169">
        <v>40</v>
      </c>
      <c r="AL169">
        <v>45</v>
      </c>
      <c r="AM169">
        <v>55</v>
      </c>
      <c r="AN169">
        <v>35</v>
      </c>
      <c r="AO169">
        <v>40</v>
      </c>
      <c r="AP169">
        <v>25</v>
      </c>
      <c r="AQ169">
        <v>35</v>
      </c>
      <c r="AR169">
        <v>50</v>
      </c>
      <c r="AS169">
        <v>40</v>
      </c>
      <c r="AT169">
        <v>20</v>
      </c>
      <c r="AU169">
        <v>30</v>
      </c>
      <c r="AV169">
        <v>30</v>
      </c>
      <c r="AW169">
        <v>35</v>
      </c>
      <c r="AX169">
        <v>25</v>
      </c>
    </row>
    <row r="170" spans="1:50" x14ac:dyDescent="0.2">
      <c r="A170" t="s">
        <v>2043</v>
      </c>
      <c r="B170" t="s">
        <v>127</v>
      </c>
      <c r="C170">
        <v>60</v>
      </c>
      <c r="D170">
        <v>60</v>
      </c>
      <c r="E170">
        <v>60</v>
      </c>
      <c r="F170">
        <v>35</v>
      </c>
      <c r="G170">
        <v>50</v>
      </c>
      <c r="H170">
        <v>45</v>
      </c>
      <c r="I170">
        <v>65</v>
      </c>
      <c r="J170">
        <v>70</v>
      </c>
      <c r="K170">
        <v>80</v>
      </c>
      <c r="L170">
        <v>75</v>
      </c>
      <c r="M170">
        <v>60</v>
      </c>
      <c r="N170">
        <v>55</v>
      </c>
      <c r="O170">
        <v>60</v>
      </c>
      <c r="P170">
        <v>70</v>
      </c>
      <c r="Q170">
        <v>110</v>
      </c>
      <c r="R170">
        <v>70</v>
      </c>
      <c r="S170">
        <v>75</v>
      </c>
      <c r="T170">
        <v>90</v>
      </c>
      <c r="U170">
        <v>100</v>
      </c>
      <c r="V170">
        <v>70</v>
      </c>
      <c r="W170">
        <v>90</v>
      </c>
      <c r="X170">
        <v>105</v>
      </c>
      <c r="Y170">
        <v>100</v>
      </c>
      <c r="Z170">
        <v>85</v>
      </c>
      <c r="AA170">
        <v>120</v>
      </c>
      <c r="AB170">
        <v>105</v>
      </c>
      <c r="AC170">
        <v>95</v>
      </c>
      <c r="AD170">
        <v>85</v>
      </c>
      <c r="AE170">
        <v>75</v>
      </c>
      <c r="AF170">
        <v>100</v>
      </c>
      <c r="AG170">
        <v>90</v>
      </c>
      <c r="AH170">
        <v>80</v>
      </c>
      <c r="AI170">
        <v>85</v>
      </c>
      <c r="AJ170">
        <v>85</v>
      </c>
      <c r="AK170">
        <v>75</v>
      </c>
      <c r="AL170">
        <v>70</v>
      </c>
      <c r="AM170">
        <v>110</v>
      </c>
      <c r="AN170">
        <v>90</v>
      </c>
      <c r="AO170">
        <v>100</v>
      </c>
      <c r="AP170">
        <v>70</v>
      </c>
      <c r="AQ170">
        <v>115</v>
      </c>
      <c r="AR170">
        <v>100</v>
      </c>
      <c r="AS170">
        <v>65</v>
      </c>
      <c r="AT170">
        <v>70</v>
      </c>
      <c r="AU170">
        <v>70</v>
      </c>
      <c r="AV170">
        <v>50</v>
      </c>
      <c r="AW170">
        <v>60</v>
      </c>
      <c r="AX170">
        <v>60</v>
      </c>
    </row>
    <row r="171" spans="1:50" x14ac:dyDescent="0.2">
      <c r="A171" t="s">
        <v>2044</v>
      </c>
      <c r="B171" t="s">
        <v>115</v>
      </c>
      <c r="C171">
        <v>145</v>
      </c>
      <c r="D171">
        <v>200</v>
      </c>
      <c r="E171">
        <v>190</v>
      </c>
      <c r="F171">
        <v>120</v>
      </c>
      <c r="G171">
        <v>125</v>
      </c>
      <c r="H171">
        <v>145</v>
      </c>
      <c r="I171">
        <v>125</v>
      </c>
      <c r="J171">
        <v>140</v>
      </c>
      <c r="K171">
        <v>160</v>
      </c>
      <c r="L171">
        <v>210</v>
      </c>
      <c r="M171">
        <v>155</v>
      </c>
      <c r="N171">
        <v>170</v>
      </c>
      <c r="O171">
        <v>195</v>
      </c>
      <c r="P171">
        <v>155</v>
      </c>
      <c r="Q171">
        <v>210</v>
      </c>
      <c r="R171">
        <v>185</v>
      </c>
      <c r="S171">
        <v>200</v>
      </c>
      <c r="T171">
        <v>205</v>
      </c>
      <c r="U171">
        <v>170</v>
      </c>
      <c r="V171">
        <v>185</v>
      </c>
      <c r="W171">
        <v>185</v>
      </c>
      <c r="X171">
        <v>200</v>
      </c>
      <c r="Y171">
        <v>165</v>
      </c>
      <c r="Z171">
        <v>205</v>
      </c>
      <c r="AA171">
        <v>175</v>
      </c>
      <c r="AB171">
        <v>170</v>
      </c>
      <c r="AC171">
        <v>205</v>
      </c>
      <c r="AD171">
        <v>195</v>
      </c>
      <c r="AE171">
        <v>210</v>
      </c>
      <c r="AF171">
        <v>200</v>
      </c>
      <c r="AG171">
        <v>175</v>
      </c>
      <c r="AH171">
        <v>205</v>
      </c>
      <c r="AI171">
        <v>200</v>
      </c>
      <c r="AJ171">
        <v>230</v>
      </c>
      <c r="AK171">
        <v>215</v>
      </c>
      <c r="AL171">
        <v>200</v>
      </c>
      <c r="AM171">
        <v>270</v>
      </c>
      <c r="AN171">
        <v>155</v>
      </c>
      <c r="AO171">
        <v>210</v>
      </c>
      <c r="AP171">
        <v>175</v>
      </c>
      <c r="AQ171">
        <v>195</v>
      </c>
      <c r="AR171">
        <v>240</v>
      </c>
      <c r="AS171">
        <v>180</v>
      </c>
      <c r="AT171">
        <v>140</v>
      </c>
      <c r="AU171">
        <v>135</v>
      </c>
      <c r="AV171">
        <v>130</v>
      </c>
      <c r="AW171">
        <v>130</v>
      </c>
      <c r="AX171">
        <v>105</v>
      </c>
    </row>
    <row r="172" spans="1:50" x14ac:dyDescent="0.2">
      <c r="A172" t="s">
        <v>2044</v>
      </c>
      <c r="B172" t="s">
        <v>116</v>
      </c>
      <c r="C172">
        <v>205</v>
      </c>
      <c r="D172">
        <v>180</v>
      </c>
      <c r="E172">
        <v>155</v>
      </c>
      <c r="F172">
        <v>130</v>
      </c>
      <c r="G172">
        <v>125</v>
      </c>
      <c r="H172">
        <v>170</v>
      </c>
      <c r="I172">
        <v>170</v>
      </c>
      <c r="J172">
        <v>165</v>
      </c>
      <c r="K172">
        <v>210</v>
      </c>
      <c r="L172">
        <v>205</v>
      </c>
      <c r="M172">
        <v>165</v>
      </c>
      <c r="N172">
        <v>220</v>
      </c>
      <c r="O172">
        <v>195</v>
      </c>
      <c r="P172">
        <v>175</v>
      </c>
      <c r="Q172">
        <v>240</v>
      </c>
      <c r="R172">
        <v>175</v>
      </c>
      <c r="S172">
        <v>190</v>
      </c>
      <c r="T172">
        <v>150</v>
      </c>
      <c r="U172">
        <v>175</v>
      </c>
      <c r="V172">
        <v>210</v>
      </c>
      <c r="W172">
        <v>155</v>
      </c>
      <c r="X172">
        <v>185</v>
      </c>
      <c r="Y172">
        <v>180</v>
      </c>
      <c r="Z172">
        <v>190</v>
      </c>
      <c r="AA172">
        <v>230</v>
      </c>
      <c r="AB172">
        <v>215</v>
      </c>
      <c r="AC172">
        <v>220</v>
      </c>
      <c r="AD172">
        <v>190</v>
      </c>
      <c r="AE172">
        <v>235</v>
      </c>
      <c r="AF172">
        <v>160</v>
      </c>
      <c r="AG172">
        <v>185</v>
      </c>
      <c r="AH172">
        <v>195</v>
      </c>
      <c r="AI172">
        <v>210</v>
      </c>
      <c r="AJ172">
        <v>210</v>
      </c>
      <c r="AK172">
        <v>210</v>
      </c>
      <c r="AL172">
        <v>200</v>
      </c>
      <c r="AM172">
        <v>230</v>
      </c>
      <c r="AN172">
        <v>160</v>
      </c>
      <c r="AO172">
        <v>225</v>
      </c>
      <c r="AP172">
        <v>230</v>
      </c>
      <c r="AQ172">
        <v>220</v>
      </c>
      <c r="AR172">
        <v>210</v>
      </c>
      <c r="AS172">
        <v>190</v>
      </c>
      <c r="AT172">
        <v>140</v>
      </c>
      <c r="AU172">
        <v>120</v>
      </c>
      <c r="AV172">
        <v>125</v>
      </c>
      <c r="AW172">
        <v>120</v>
      </c>
      <c r="AX172">
        <v>130</v>
      </c>
    </row>
    <row r="173" spans="1:50" x14ac:dyDescent="0.2">
      <c r="A173" t="s">
        <v>2044</v>
      </c>
      <c r="B173" t="s">
        <v>117</v>
      </c>
      <c r="C173">
        <v>170</v>
      </c>
      <c r="D173">
        <v>180</v>
      </c>
      <c r="E173">
        <v>145</v>
      </c>
      <c r="F173">
        <v>130</v>
      </c>
      <c r="G173">
        <v>140</v>
      </c>
      <c r="H173">
        <v>120</v>
      </c>
      <c r="I173">
        <v>120</v>
      </c>
      <c r="J173">
        <v>120</v>
      </c>
      <c r="K173">
        <v>130</v>
      </c>
      <c r="L173">
        <v>160</v>
      </c>
      <c r="M173">
        <v>135</v>
      </c>
      <c r="N173">
        <v>135</v>
      </c>
      <c r="O173">
        <v>175</v>
      </c>
      <c r="P173">
        <v>140</v>
      </c>
      <c r="Q173">
        <v>165</v>
      </c>
      <c r="R173">
        <v>110</v>
      </c>
      <c r="S173">
        <v>150</v>
      </c>
      <c r="T173">
        <v>150</v>
      </c>
      <c r="U173">
        <v>140</v>
      </c>
      <c r="V173">
        <v>105</v>
      </c>
      <c r="W173">
        <v>150</v>
      </c>
      <c r="X173">
        <v>150</v>
      </c>
      <c r="Y173">
        <v>170</v>
      </c>
      <c r="Z173">
        <v>150</v>
      </c>
      <c r="AA173">
        <v>145</v>
      </c>
      <c r="AB173">
        <v>140</v>
      </c>
      <c r="AC173">
        <v>155</v>
      </c>
      <c r="AD173">
        <v>130</v>
      </c>
      <c r="AE173">
        <v>170</v>
      </c>
      <c r="AF173">
        <v>140</v>
      </c>
      <c r="AG173">
        <v>165</v>
      </c>
      <c r="AH173">
        <v>170</v>
      </c>
      <c r="AI173">
        <v>155</v>
      </c>
      <c r="AJ173">
        <v>190</v>
      </c>
      <c r="AK173">
        <v>175</v>
      </c>
      <c r="AL173">
        <v>150</v>
      </c>
      <c r="AM173">
        <v>150</v>
      </c>
      <c r="AN173">
        <v>170</v>
      </c>
      <c r="AO173">
        <v>190</v>
      </c>
      <c r="AP173">
        <v>115</v>
      </c>
      <c r="AQ173">
        <v>110</v>
      </c>
      <c r="AR173">
        <v>140</v>
      </c>
      <c r="AS173">
        <v>145</v>
      </c>
      <c r="AT173">
        <v>115</v>
      </c>
      <c r="AU173">
        <v>90</v>
      </c>
      <c r="AV173">
        <v>115</v>
      </c>
      <c r="AW173">
        <v>120</v>
      </c>
      <c r="AX173">
        <v>95</v>
      </c>
    </row>
    <row r="174" spans="1:50" x14ac:dyDescent="0.2">
      <c r="A174" t="s">
        <v>2044</v>
      </c>
      <c r="B174" t="s">
        <v>118</v>
      </c>
      <c r="C174">
        <v>55</v>
      </c>
      <c r="D174">
        <v>50</v>
      </c>
      <c r="E174">
        <v>55</v>
      </c>
      <c r="F174">
        <v>40</v>
      </c>
      <c r="G174">
        <v>45</v>
      </c>
      <c r="H174">
        <v>65</v>
      </c>
      <c r="I174">
        <v>50</v>
      </c>
      <c r="J174">
        <v>60</v>
      </c>
      <c r="K174">
        <v>55</v>
      </c>
      <c r="L174">
        <v>85</v>
      </c>
      <c r="M174">
        <v>70</v>
      </c>
      <c r="N174">
        <v>50</v>
      </c>
      <c r="O174">
        <v>75</v>
      </c>
      <c r="P174">
        <v>45</v>
      </c>
      <c r="Q174">
        <v>60</v>
      </c>
      <c r="R174">
        <v>60</v>
      </c>
      <c r="S174">
        <v>60</v>
      </c>
      <c r="T174">
        <v>65</v>
      </c>
      <c r="U174">
        <v>55</v>
      </c>
      <c r="V174">
        <v>50</v>
      </c>
      <c r="W174">
        <v>60</v>
      </c>
      <c r="X174">
        <v>90</v>
      </c>
      <c r="Y174">
        <v>70</v>
      </c>
      <c r="Z174">
        <v>70</v>
      </c>
      <c r="AA174">
        <v>105</v>
      </c>
      <c r="AB174">
        <v>65</v>
      </c>
      <c r="AC174">
        <v>85</v>
      </c>
      <c r="AD174">
        <v>90</v>
      </c>
      <c r="AE174">
        <v>90</v>
      </c>
      <c r="AF174">
        <v>70</v>
      </c>
      <c r="AG174">
        <v>70</v>
      </c>
      <c r="AH174">
        <v>60</v>
      </c>
      <c r="AI174">
        <v>70</v>
      </c>
      <c r="AJ174">
        <v>65</v>
      </c>
      <c r="AK174">
        <v>100</v>
      </c>
      <c r="AL174">
        <v>70</v>
      </c>
      <c r="AM174">
        <v>75</v>
      </c>
      <c r="AN174">
        <v>50</v>
      </c>
      <c r="AO174">
        <v>70</v>
      </c>
      <c r="AP174">
        <v>35</v>
      </c>
      <c r="AQ174">
        <v>65</v>
      </c>
      <c r="AR174">
        <v>55</v>
      </c>
      <c r="AS174">
        <v>40</v>
      </c>
      <c r="AT174">
        <v>40</v>
      </c>
      <c r="AU174">
        <v>25</v>
      </c>
      <c r="AV174">
        <v>35</v>
      </c>
      <c r="AW174">
        <v>30</v>
      </c>
      <c r="AX174">
        <v>35</v>
      </c>
    </row>
    <row r="175" spans="1:50" x14ac:dyDescent="0.2">
      <c r="A175" t="s">
        <v>2044</v>
      </c>
      <c r="B175" t="s">
        <v>119</v>
      </c>
      <c r="C175">
        <v>55</v>
      </c>
      <c r="D175">
        <v>45</v>
      </c>
      <c r="E175">
        <v>35</v>
      </c>
      <c r="F175">
        <v>30</v>
      </c>
      <c r="G175">
        <v>25</v>
      </c>
      <c r="H175">
        <v>20</v>
      </c>
      <c r="I175">
        <v>25</v>
      </c>
      <c r="J175">
        <v>30</v>
      </c>
      <c r="K175">
        <v>35</v>
      </c>
      <c r="L175">
        <v>50</v>
      </c>
      <c r="M175">
        <v>50</v>
      </c>
      <c r="N175">
        <v>75</v>
      </c>
      <c r="O175">
        <v>45</v>
      </c>
      <c r="P175">
        <v>40</v>
      </c>
      <c r="Q175">
        <v>60</v>
      </c>
      <c r="R175">
        <v>40</v>
      </c>
      <c r="S175">
        <v>45</v>
      </c>
      <c r="T175">
        <v>55</v>
      </c>
      <c r="U175">
        <v>30</v>
      </c>
      <c r="V175">
        <v>40</v>
      </c>
      <c r="W175">
        <v>40</v>
      </c>
      <c r="X175">
        <v>50</v>
      </c>
      <c r="Y175">
        <v>55</v>
      </c>
      <c r="Z175">
        <v>45</v>
      </c>
      <c r="AA175">
        <v>75</v>
      </c>
      <c r="AB175">
        <v>45</v>
      </c>
      <c r="AC175">
        <v>70</v>
      </c>
      <c r="AD175">
        <v>40</v>
      </c>
      <c r="AE175">
        <v>70</v>
      </c>
      <c r="AF175">
        <v>50</v>
      </c>
      <c r="AG175">
        <v>60</v>
      </c>
      <c r="AH175">
        <v>40</v>
      </c>
      <c r="AI175">
        <v>35</v>
      </c>
      <c r="AJ175">
        <v>40</v>
      </c>
      <c r="AK175">
        <v>50</v>
      </c>
      <c r="AL175">
        <v>40</v>
      </c>
      <c r="AM175">
        <v>65</v>
      </c>
      <c r="AN175">
        <v>55</v>
      </c>
      <c r="AO175">
        <v>65</v>
      </c>
      <c r="AP175">
        <v>30</v>
      </c>
      <c r="AQ175">
        <v>50</v>
      </c>
      <c r="AR175">
        <v>60</v>
      </c>
      <c r="AS175">
        <v>30</v>
      </c>
      <c r="AT175">
        <v>35</v>
      </c>
      <c r="AU175">
        <v>35</v>
      </c>
      <c r="AV175">
        <v>40</v>
      </c>
      <c r="AW175">
        <v>45</v>
      </c>
      <c r="AX175">
        <v>35</v>
      </c>
    </row>
    <row r="176" spans="1:50" x14ac:dyDescent="0.2">
      <c r="A176" t="s">
        <v>2044</v>
      </c>
      <c r="B176" t="s">
        <v>120</v>
      </c>
      <c r="C176">
        <v>45</v>
      </c>
      <c r="D176">
        <v>50</v>
      </c>
      <c r="E176">
        <v>55</v>
      </c>
      <c r="F176">
        <v>35</v>
      </c>
      <c r="G176">
        <v>30</v>
      </c>
      <c r="H176">
        <v>50</v>
      </c>
      <c r="I176">
        <v>30</v>
      </c>
      <c r="J176">
        <v>35</v>
      </c>
      <c r="K176">
        <v>35</v>
      </c>
      <c r="L176">
        <v>60</v>
      </c>
      <c r="M176">
        <v>50</v>
      </c>
      <c r="N176">
        <v>45</v>
      </c>
      <c r="O176">
        <v>50</v>
      </c>
      <c r="P176">
        <v>35</v>
      </c>
      <c r="Q176">
        <v>40</v>
      </c>
      <c r="R176">
        <v>30</v>
      </c>
      <c r="S176">
        <v>35</v>
      </c>
      <c r="T176">
        <v>40</v>
      </c>
      <c r="U176">
        <v>50</v>
      </c>
      <c r="V176">
        <v>40</v>
      </c>
      <c r="W176">
        <v>30</v>
      </c>
      <c r="X176">
        <v>35</v>
      </c>
      <c r="Y176">
        <v>55</v>
      </c>
      <c r="Z176">
        <v>35</v>
      </c>
      <c r="AA176">
        <v>60</v>
      </c>
      <c r="AB176">
        <v>50</v>
      </c>
      <c r="AC176">
        <v>45</v>
      </c>
      <c r="AD176">
        <v>45</v>
      </c>
      <c r="AE176">
        <v>40</v>
      </c>
      <c r="AF176">
        <v>65</v>
      </c>
      <c r="AG176">
        <v>60</v>
      </c>
      <c r="AH176">
        <v>45</v>
      </c>
      <c r="AI176">
        <v>60</v>
      </c>
      <c r="AJ176">
        <v>40</v>
      </c>
      <c r="AK176">
        <v>55</v>
      </c>
      <c r="AL176">
        <v>50</v>
      </c>
      <c r="AM176">
        <v>55</v>
      </c>
      <c r="AN176">
        <v>45</v>
      </c>
      <c r="AO176">
        <v>45</v>
      </c>
      <c r="AP176">
        <v>35</v>
      </c>
      <c r="AQ176">
        <v>50</v>
      </c>
      <c r="AR176">
        <v>60</v>
      </c>
      <c r="AS176">
        <v>55</v>
      </c>
      <c r="AT176">
        <v>40</v>
      </c>
      <c r="AU176">
        <v>50</v>
      </c>
      <c r="AV176">
        <v>40</v>
      </c>
      <c r="AW176">
        <v>55</v>
      </c>
      <c r="AX176">
        <v>50</v>
      </c>
    </row>
    <row r="177" spans="1:50" x14ac:dyDescent="0.2">
      <c r="A177" t="s">
        <v>2044</v>
      </c>
      <c r="B177" t="s">
        <v>121</v>
      </c>
      <c r="C177">
        <v>265</v>
      </c>
      <c r="D177">
        <v>295</v>
      </c>
      <c r="E177">
        <v>255</v>
      </c>
      <c r="F177">
        <v>215</v>
      </c>
      <c r="G177">
        <v>215</v>
      </c>
      <c r="H177">
        <v>200</v>
      </c>
      <c r="I177">
        <v>220</v>
      </c>
      <c r="J177">
        <v>165</v>
      </c>
      <c r="K177">
        <v>185</v>
      </c>
      <c r="L177">
        <v>270</v>
      </c>
      <c r="M177">
        <v>195</v>
      </c>
      <c r="N177">
        <v>225</v>
      </c>
      <c r="O177">
        <v>265</v>
      </c>
      <c r="P177">
        <v>210</v>
      </c>
      <c r="Q177">
        <v>245</v>
      </c>
      <c r="R177">
        <v>255</v>
      </c>
      <c r="S177">
        <v>240</v>
      </c>
      <c r="T177">
        <v>265</v>
      </c>
      <c r="U177">
        <v>255</v>
      </c>
      <c r="V177">
        <v>240</v>
      </c>
      <c r="W177">
        <v>255</v>
      </c>
      <c r="X177">
        <v>250</v>
      </c>
      <c r="Y177">
        <v>260</v>
      </c>
      <c r="Z177">
        <v>205</v>
      </c>
      <c r="AA177">
        <v>240</v>
      </c>
      <c r="AB177">
        <v>230</v>
      </c>
      <c r="AC177">
        <v>240</v>
      </c>
      <c r="AD177">
        <v>220</v>
      </c>
      <c r="AE177">
        <v>280</v>
      </c>
      <c r="AF177">
        <v>270</v>
      </c>
      <c r="AG177">
        <v>285</v>
      </c>
      <c r="AH177">
        <v>260</v>
      </c>
      <c r="AI177">
        <v>255</v>
      </c>
      <c r="AJ177">
        <v>310</v>
      </c>
      <c r="AK177">
        <v>270</v>
      </c>
      <c r="AL177">
        <v>225</v>
      </c>
      <c r="AM177">
        <v>290</v>
      </c>
      <c r="AN177">
        <v>225</v>
      </c>
      <c r="AO177">
        <v>265</v>
      </c>
      <c r="AP177">
        <v>230</v>
      </c>
      <c r="AQ177">
        <v>295</v>
      </c>
      <c r="AR177">
        <v>275</v>
      </c>
      <c r="AS177">
        <v>275</v>
      </c>
      <c r="AT177">
        <v>205</v>
      </c>
      <c r="AU177">
        <v>200</v>
      </c>
      <c r="AV177">
        <v>230</v>
      </c>
      <c r="AW177">
        <v>220</v>
      </c>
      <c r="AX177">
        <v>185</v>
      </c>
    </row>
    <row r="178" spans="1:50" x14ac:dyDescent="0.2">
      <c r="A178" t="s">
        <v>2044</v>
      </c>
      <c r="B178" t="s">
        <v>122</v>
      </c>
      <c r="C178">
        <v>50</v>
      </c>
      <c r="D178">
        <v>45</v>
      </c>
      <c r="E178">
        <v>40</v>
      </c>
      <c r="F178">
        <v>65</v>
      </c>
      <c r="G178">
        <v>75</v>
      </c>
      <c r="H178">
        <v>75</v>
      </c>
      <c r="I178">
        <v>65</v>
      </c>
      <c r="J178">
        <v>75</v>
      </c>
      <c r="K178">
        <v>65</v>
      </c>
      <c r="L178">
        <v>80</v>
      </c>
      <c r="M178">
        <v>70</v>
      </c>
      <c r="N178">
        <v>95</v>
      </c>
      <c r="O178">
        <v>80</v>
      </c>
      <c r="P178">
        <v>50</v>
      </c>
      <c r="Q178">
        <v>70</v>
      </c>
      <c r="R178">
        <v>55</v>
      </c>
      <c r="S178">
        <v>65</v>
      </c>
      <c r="T178">
        <v>80</v>
      </c>
      <c r="U178">
        <v>90</v>
      </c>
      <c r="V178">
        <v>50</v>
      </c>
      <c r="W178">
        <v>75</v>
      </c>
      <c r="X178">
        <v>70</v>
      </c>
      <c r="Y178">
        <v>55</v>
      </c>
      <c r="Z178">
        <v>60</v>
      </c>
      <c r="AA178">
        <v>55</v>
      </c>
      <c r="AB178">
        <v>50</v>
      </c>
      <c r="AC178">
        <v>75</v>
      </c>
      <c r="AD178">
        <v>55</v>
      </c>
      <c r="AE178">
        <v>85</v>
      </c>
      <c r="AF178">
        <v>45</v>
      </c>
      <c r="AG178">
        <v>55</v>
      </c>
      <c r="AH178">
        <v>70</v>
      </c>
      <c r="AI178">
        <v>75</v>
      </c>
      <c r="AJ178">
        <v>75</v>
      </c>
      <c r="AK178">
        <v>90</v>
      </c>
      <c r="AL178">
        <v>75</v>
      </c>
      <c r="AM178">
        <v>85</v>
      </c>
      <c r="AN178">
        <v>65</v>
      </c>
      <c r="AO178">
        <v>65</v>
      </c>
      <c r="AP178">
        <v>75</v>
      </c>
      <c r="AQ178">
        <v>65</v>
      </c>
      <c r="AR178">
        <v>85</v>
      </c>
      <c r="AS178">
        <v>75</v>
      </c>
      <c r="AT178">
        <v>55</v>
      </c>
      <c r="AU178">
        <v>40</v>
      </c>
      <c r="AV178">
        <v>50</v>
      </c>
      <c r="AW178">
        <v>60</v>
      </c>
      <c r="AX178">
        <v>55</v>
      </c>
    </row>
    <row r="179" spans="1:50" x14ac:dyDescent="0.2">
      <c r="A179" t="s">
        <v>2044</v>
      </c>
      <c r="B179" t="s">
        <v>123</v>
      </c>
      <c r="C179">
        <v>85</v>
      </c>
      <c r="D179">
        <v>80</v>
      </c>
      <c r="E179">
        <v>90</v>
      </c>
      <c r="F179">
        <v>65</v>
      </c>
      <c r="G179">
        <v>60</v>
      </c>
      <c r="H179">
        <v>80</v>
      </c>
      <c r="I179">
        <v>95</v>
      </c>
      <c r="J179">
        <v>95</v>
      </c>
      <c r="K179">
        <v>90</v>
      </c>
      <c r="L179">
        <v>120</v>
      </c>
      <c r="M179">
        <v>115</v>
      </c>
      <c r="N179">
        <v>85</v>
      </c>
      <c r="O179">
        <v>105</v>
      </c>
      <c r="P179">
        <v>70</v>
      </c>
      <c r="Q179">
        <v>105</v>
      </c>
      <c r="R179">
        <v>75</v>
      </c>
      <c r="S179">
        <v>70</v>
      </c>
      <c r="T179">
        <v>80</v>
      </c>
      <c r="U179">
        <v>90</v>
      </c>
      <c r="V179">
        <v>80</v>
      </c>
      <c r="W179">
        <v>70</v>
      </c>
      <c r="X179">
        <v>95</v>
      </c>
      <c r="Y179">
        <v>75</v>
      </c>
      <c r="Z179">
        <v>65</v>
      </c>
      <c r="AA179">
        <v>90</v>
      </c>
      <c r="AB179">
        <v>85</v>
      </c>
      <c r="AC179">
        <v>85</v>
      </c>
      <c r="AD179">
        <v>90</v>
      </c>
      <c r="AE179">
        <v>100</v>
      </c>
      <c r="AF179">
        <v>115</v>
      </c>
      <c r="AG179">
        <v>90</v>
      </c>
      <c r="AH179">
        <v>100</v>
      </c>
      <c r="AI179">
        <v>115</v>
      </c>
      <c r="AJ179">
        <v>95</v>
      </c>
      <c r="AK179">
        <v>100</v>
      </c>
      <c r="AL179">
        <v>125</v>
      </c>
      <c r="AM179">
        <v>120</v>
      </c>
      <c r="AN179">
        <v>90</v>
      </c>
      <c r="AO179">
        <v>90</v>
      </c>
      <c r="AP179">
        <v>85</v>
      </c>
      <c r="AQ179">
        <v>100</v>
      </c>
      <c r="AR179">
        <v>75</v>
      </c>
      <c r="AS179">
        <v>85</v>
      </c>
      <c r="AT179">
        <v>75</v>
      </c>
      <c r="AU179">
        <v>75</v>
      </c>
      <c r="AV179">
        <v>55</v>
      </c>
      <c r="AW179">
        <v>70</v>
      </c>
      <c r="AX179">
        <v>65</v>
      </c>
    </row>
    <row r="180" spans="1:50" x14ac:dyDescent="0.2">
      <c r="A180" t="s">
        <v>2044</v>
      </c>
      <c r="B180" t="s">
        <v>124</v>
      </c>
      <c r="C180">
        <v>70</v>
      </c>
      <c r="D180">
        <v>90</v>
      </c>
      <c r="E180">
        <v>85</v>
      </c>
      <c r="F180">
        <v>65</v>
      </c>
      <c r="G180">
        <v>60</v>
      </c>
      <c r="H180">
        <v>100</v>
      </c>
      <c r="I180">
        <v>100</v>
      </c>
      <c r="J180">
        <v>95</v>
      </c>
      <c r="K180">
        <v>100</v>
      </c>
      <c r="L180">
        <v>115</v>
      </c>
      <c r="M180">
        <v>80</v>
      </c>
      <c r="N180">
        <v>110</v>
      </c>
      <c r="O180">
        <v>135</v>
      </c>
      <c r="P180">
        <v>75</v>
      </c>
      <c r="Q180">
        <v>120</v>
      </c>
      <c r="R180">
        <v>120</v>
      </c>
      <c r="S180">
        <v>90</v>
      </c>
      <c r="T180">
        <v>110</v>
      </c>
      <c r="U180">
        <v>130</v>
      </c>
      <c r="V180">
        <v>100</v>
      </c>
      <c r="W180">
        <v>95</v>
      </c>
      <c r="X180">
        <v>115</v>
      </c>
      <c r="Y180">
        <v>120</v>
      </c>
      <c r="Z180">
        <v>105</v>
      </c>
      <c r="AA180">
        <v>125</v>
      </c>
      <c r="AB180">
        <v>105</v>
      </c>
      <c r="AC180">
        <v>125</v>
      </c>
      <c r="AD180">
        <v>120</v>
      </c>
      <c r="AE180">
        <v>150</v>
      </c>
      <c r="AF180">
        <v>105</v>
      </c>
      <c r="AG180">
        <v>120</v>
      </c>
      <c r="AH180">
        <v>125</v>
      </c>
      <c r="AI180">
        <v>120</v>
      </c>
      <c r="AJ180">
        <v>155</v>
      </c>
      <c r="AK180">
        <v>130</v>
      </c>
      <c r="AL180">
        <v>155</v>
      </c>
      <c r="AM180">
        <v>145</v>
      </c>
      <c r="AN180">
        <v>125</v>
      </c>
      <c r="AO180">
        <v>145</v>
      </c>
      <c r="AP180">
        <v>100</v>
      </c>
      <c r="AQ180">
        <v>105</v>
      </c>
      <c r="AR180">
        <v>120</v>
      </c>
      <c r="AS180">
        <v>110</v>
      </c>
      <c r="AT180">
        <v>80</v>
      </c>
      <c r="AU180">
        <v>75</v>
      </c>
      <c r="AV180">
        <v>85</v>
      </c>
      <c r="AW180">
        <v>100</v>
      </c>
      <c r="AX180">
        <v>55</v>
      </c>
    </row>
    <row r="181" spans="1:50" x14ac:dyDescent="0.2">
      <c r="A181" t="s">
        <v>2044</v>
      </c>
      <c r="B181" t="s">
        <v>125</v>
      </c>
      <c r="C181">
        <v>70</v>
      </c>
      <c r="D181">
        <v>85</v>
      </c>
      <c r="E181">
        <v>90</v>
      </c>
      <c r="F181">
        <v>190</v>
      </c>
      <c r="G181">
        <v>145</v>
      </c>
      <c r="H181">
        <v>255</v>
      </c>
      <c r="I181">
        <v>240</v>
      </c>
      <c r="J181">
        <v>205</v>
      </c>
      <c r="K181">
        <v>255</v>
      </c>
      <c r="L181">
        <v>310</v>
      </c>
      <c r="M181">
        <v>235</v>
      </c>
      <c r="N181">
        <v>250</v>
      </c>
      <c r="O181">
        <v>275</v>
      </c>
      <c r="P181">
        <v>240</v>
      </c>
      <c r="Q181">
        <v>215</v>
      </c>
      <c r="R181">
        <v>210</v>
      </c>
      <c r="S181">
        <v>220</v>
      </c>
      <c r="T181">
        <v>220</v>
      </c>
      <c r="U181">
        <v>215</v>
      </c>
      <c r="V181">
        <v>190</v>
      </c>
      <c r="W181">
        <v>195</v>
      </c>
      <c r="X181">
        <v>195</v>
      </c>
      <c r="Y181">
        <v>210</v>
      </c>
      <c r="Z181">
        <v>170</v>
      </c>
      <c r="AA181">
        <v>235</v>
      </c>
      <c r="AB181">
        <v>195</v>
      </c>
      <c r="AC181">
        <v>225</v>
      </c>
      <c r="AD181">
        <v>165</v>
      </c>
      <c r="AE181">
        <v>285</v>
      </c>
      <c r="AF181">
        <v>185</v>
      </c>
      <c r="AG181">
        <v>225</v>
      </c>
      <c r="AH181">
        <v>185</v>
      </c>
      <c r="AI181">
        <v>185</v>
      </c>
      <c r="AJ181">
        <v>230</v>
      </c>
      <c r="AK181">
        <v>270</v>
      </c>
      <c r="AL181">
        <v>200</v>
      </c>
      <c r="AM181">
        <v>320</v>
      </c>
      <c r="AN181">
        <v>175</v>
      </c>
      <c r="AO181">
        <v>190</v>
      </c>
      <c r="AP181">
        <v>170</v>
      </c>
      <c r="AQ181">
        <v>165</v>
      </c>
      <c r="AR181">
        <v>200</v>
      </c>
      <c r="AS181">
        <v>150</v>
      </c>
      <c r="AT181">
        <v>125</v>
      </c>
      <c r="AU181">
        <v>145</v>
      </c>
      <c r="AV181">
        <v>130</v>
      </c>
      <c r="AW181">
        <v>150</v>
      </c>
      <c r="AX181">
        <v>135</v>
      </c>
    </row>
    <row r="182" spans="1:50" x14ac:dyDescent="0.2">
      <c r="A182" t="s">
        <v>2044</v>
      </c>
      <c r="B182" t="s">
        <v>126</v>
      </c>
      <c r="C182">
        <v>140</v>
      </c>
      <c r="D182">
        <v>115</v>
      </c>
      <c r="E182">
        <v>110</v>
      </c>
      <c r="F182">
        <v>105</v>
      </c>
      <c r="G182">
        <v>95</v>
      </c>
      <c r="H182">
        <v>110</v>
      </c>
      <c r="I182">
        <v>130</v>
      </c>
      <c r="J182">
        <v>135</v>
      </c>
      <c r="K182">
        <v>145</v>
      </c>
      <c r="L182">
        <v>160</v>
      </c>
      <c r="M182">
        <v>125</v>
      </c>
      <c r="N182">
        <v>150</v>
      </c>
      <c r="O182">
        <v>145</v>
      </c>
      <c r="P182">
        <v>155</v>
      </c>
      <c r="Q182">
        <v>170</v>
      </c>
      <c r="R182">
        <v>120</v>
      </c>
      <c r="S182">
        <v>140</v>
      </c>
      <c r="T182">
        <v>125</v>
      </c>
      <c r="U182">
        <v>140</v>
      </c>
      <c r="V182">
        <v>125</v>
      </c>
      <c r="W182">
        <v>130</v>
      </c>
      <c r="X182">
        <v>140</v>
      </c>
      <c r="Y182">
        <v>140</v>
      </c>
      <c r="Z182">
        <v>145</v>
      </c>
      <c r="AA182">
        <v>160</v>
      </c>
      <c r="AB182">
        <v>140</v>
      </c>
      <c r="AC182">
        <v>180</v>
      </c>
      <c r="AD182">
        <v>155</v>
      </c>
      <c r="AE182">
        <v>165</v>
      </c>
      <c r="AF182">
        <v>170</v>
      </c>
      <c r="AG182">
        <v>175</v>
      </c>
      <c r="AH182">
        <v>165</v>
      </c>
      <c r="AI182">
        <v>140</v>
      </c>
      <c r="AJ182">
        <v>200</v>
      </c>
      <c r="AK182">
        <v>200</v>
      </c>
      <c r="AL182">
        <v>155</v>
      </c>
      <c r="AM182">
        <v>215</v>
      </c>
      <c r="AN182">
        <v>180</v>
      </c>
      <c r="AO182">
        <v>190</v>
      </c>
      <c r="AP182">
        <v>145</v>
      </c>
      <c r="AQ182">
        <v>170</v>
      </c>
      <c r="AR182">
        <v>150</v>
      </c>
      <c r="AS182">
        <v>145</v>
      </c>
      <c r="AT182">
        <v>130</v>
      </c>
      <c r="AU182">
        <v>130</v>
      </c>
      <c r="AV182">
        <v>150</v>
      </c>
      <c r="AW182">
        <v>150</v>
      </c>
      <c r="AX182">
        <v>135</v>
      </c>
    </row>
    <row r="183" spans="1:50" x14ac:dyDescent="0.2">
      <c r="A183" t="s">
        <v>2044</v>
      </c>
      <c r="B183" t="s">
        <v>127</v>
      </c>
      <c r="C183">
        <v>170</v>
      </c>
      <c r="D183">
        <v>200</v>
      </c>
      <c r="E183">
        <v>195</v>
      </c>
      <c r="F183">
        <v>120</v>
      </c>
      <c r="G183">
        <v>150</v>
      </c>
      <c r="H183">
        <v>145</v>
      </c>
      <c r="I183">
        <v>185</v>
      </c>
      <c r="J183">
        <v>165</v>
      </c>
      <c r="K183">
        <v>185</v>
      </c>
      <c r="L183">
        <v>200</v>
      </c>
      <c r="M183">
        <v>160</v>
      </c>
      <c r="N183">
        <v>185</v>
      </c>
      <c r="O183">
        <v>265</v>
      </c>
      <c r="P183">
        <v>200</v>
      </c>
      <c r="Q183">
        <v>280</v>
      </c>
      <c r="R183">
        <v>210</v>
      </c>
      <c r="S183">
        <v>205</v>
      </c>
      <c r="T183">
        <v>265</v>
      </c>
      <c r="U183">
        <v>260</v>
      </c>
      <c r="V183">
        <v>220</v>
      </c>
      <c r="W183">
        <v>220</v>
      </c>
      <c r="X183">
        <v>220</v>
      </c>
      <c r="Y183">
        <v>200</v>
      </c>
      <c r="Z183">
        <v>210</v>
      </c>
      <c r="AA183">
        <v>260</v>
      </c>
      <c r="AB183">
        <v>245</v>
      </c>
      <c r="AC183">
        <v>290</v>
      </c>
      <c r="AD183">
        <v>235</v>
      </c>
      <c r="AE183">
        <v>280</v>
      </c>
      <c r="AF183">
        <v>220</v>
      </c>
      <c r="AG183">
        <v>235</v>
      </c>
      <c r="AH183">
        <v>220</v>
      </c>
      <c r="AI183">
        <v>225</v>
      </c>
      <c r="AJ183">
        <v>245</v>
      </c>
      <c r="AK183">
        <v>215</v>
      </c>
      <c r="AL183">
        <v>205</v>
      </c>
      <c r="AM183">
        <v>265</v>
      </c>
      <c r="AN183">
        <v>185</v>
      </c>
      <c r="AO183">
        <v>235</v>
      </c>
      <c r="AP183">
        <v>180</v>
      </c>
      <c r="AQ183">
        <v>205</v>
      </c>
      <c r="AR183">
        <v>230</v>
      </c>
      <c r="AS183">
        <v>160</v>
      </c>
      <c r="AT183">
        <v>140</v>
      </c>
      <c r="AU183">
        <v>110</v>
      </c>
      <c r="AV183">
        <v>165</v>
      </c>
      <c r="AW183">
        <v>145</v>
      </c>
      <c r="AX183">
        <v>160</v>
      </c>
    </row>
    <row r="184" spans="1:50" x14ac:dyDescent="0.2">
      <c r="A184" t="s">
        <v>2045</v>
      </c>
      <c r="B184" t="s">
        <v>115</v>
      </c>
      <c r="C184">
        <v>15</v>
      </c>
      <c r="D184">
        <v>15</v>
      </c>
      <c r="E184">
        <v>20</v>
      </c>
      <c r="F184">
        <v>15</v>
      </c>
      <c r="G184">
        <v>0</v>
      </c>
      <c r="H184">
        <v>5</v>
      </c>
      <c r="I184">
        <v>10</v>
      </c>
      <c r="J184">
        <v>15</v>
      </c>
      <c r="K184">
        <v>15</v>
      </c>
      <c r="L184">
        <v>10</v>
      </c>
      <c r="M184">
        <v>10</v>
      </c>
      <c r="N184">
        <v>20</v>
      </c>
      <c r="O184">
        <v>15</v>
      </c>
      <c r="P184">
        <v>15</v>
      </c>
      <c r="Q184">
        <v>25</v>
      </c>
      <c r="R184">
        <v>10</v>
      </c>
      <c r="S184">
        <v>25</v>
      </c>
      <c r="T184">
        <v>30</v>
      </c>
      <c r="U184">
        <v>45</v>
      </c>
      <c r="V184">
        <v>25</v>
      </c>
      <c r="W184">
        <v>25</v>
      </c>
      <c r="X184">
        <v>15</v>
      </c>
      <c r="Y184">
        <v>30</v>
      </c>
      <c r="Z184">
        <v>35</v>
      </c>
      <c r="AA184">
        <v>35</v>
      </c>
      <c r="AB184">
        <v>35</v>
      </c>
      <c r="AC184">
        <v>40</v>
      </c>
      <c r="AD184">
        <v>30</v>
      </c>
      <c r="AE184">
        <v>25</v>
      </c>
      <c r="AF184">
        <v>30</v>
      </c>
      <c r="AG184">
        <v>25</v>
      </c>
      <c r="AH184">
        <v>30</v>
      </c>
      <c r="AI184">
        <v>45</v>
      </c>
      <c r="AJ184">
        <v>40</v>
      </c>
      <c r="AK184">
        <v>50</v>
      </c>
      <c r="AL184">
        <v>45</v>
      </c>
      <c r="AM184">
        <v>45</v>
      </c>
      <c r="AN184">
        <v>20</v>
      </c>
      <c r="AO184">
        <v>25</v>
      </c>
      <c r="AP184">
        <v>35</v>
      </c>
      <c r="AQ184">
        <v>50</v>
      </c>
      <c r="AR184">
        <v>50</v>
      </c>
      <c r="AS184">
        <v>25</v>
      </c>
      <c r="AT184">
        <v>30</v>
      </c>
      <c r="AU184">
        <v>40</v>
      </c>
      <c r="AV184">
        <v>30</v>
      </c>
      <c r="AW184">
        <v>20</v>
      </c>
      <c r="AX184">
        <v>20</v>
      </c>
    </row>
    <row r="185" spans="1:50" x14ac:dyDescent="0.2">
      <c r="A185" t="s">
        <v>2045</v>
      </c>
      <c r="B185" t="s">
        <v>116</v>
      </c>
      <c r="C185">
        <v>25</v>
      </c>
      <c r="D185">
        <v>20</v>
      </c>
      <c r="E185">
        <v>15</v>
      </c>
      <c r="F185">
        <v>10</v>
      </c>
      <c r="G185">
        <v>10</v>
      </c>
      <c r="H185">
        <v>15</v>
      </c>
      <c r="I185">
        <v>15</v>
      </c>
      <c r="J185">
        <v>20</v>
      </c>
      <c r="K185">
        <v>20</v>
      </c>
      <c r="L185">
        <v>30</v>
      </c>
      <c r="M185">
        <v>15</v>
      </c>
      <c r="N185">
        <v>15</v>
      </c>
      <c r="O185">
        <v>15</v>
      </c>
      <c r="P185">
        <v>10</v>
      </c>
      <c r="Q185">
        <v>20</v>
      </c>
      <c r="R185">
        <v>20</v>
      </c>
      <c r="S185">
        <v>25</v>
      </c>
      <c r="T185">
        <v>20</v>
      </c>
      <c r="U185">
        <v>60</v>
      </c>
      <c r="V185">
        <v>30</v>
      </c>
      <c r="W185">
        <v>35</v>
      </c>
      <c r="X185">
        <v>30</v>
      </c>
      <c r="Y185">
        <v>30</v>
      </c>
      <c r="Z185">
        <v>35</v>
      </c>
      <c r="AA185">
        <v>40</v>
      </c>
      <c r="AB185">
        <v>35</v>
      </c>
      <c r="AC185">
        <v>30</v>
      </c>
      <c r="AD185">
        <v>30</v>
      </c>
      <c r="AE185">
        <v>45</v>
      </c>
      <c r="AF185">
        <v>45</v>
      </c>
      <c r="AG185">
        <v>45</v>
      </c>
      <c r="AH185">
        <v>40</v>
      </c>
      <c r="AI185">
        <v>30</v>
      </c>
      <c r="AJ185">
        <v>35</v>
      </c>
      <c r="AK185">
        <v>35</v>
      </c>
      <c r="AL185">
        <v>45</v>
      </c>
      <c r="AM185">
        <v>30</v>
      </c>
      <c r="AN185">
        <v>35</v>
      </c>
      <c r="AO185">
        <v>35</v>
      </c>
      <c r="AP185">
        <v>35</v>
      </c>
      <c r="AQ185">
        <v>50</v>
      </c>
      <c r="AR185">
        <v>45</v>
      </c>
      <c r="AS185">
        <v>25</v>
      </c>
      <c r="AT185">
        <v>25</v>
      </c>
      <c r="AU185">
        <v>25</v>
      </c>
      <c r="AV185">
        <v>25</v>
      </c>
      <c r="AW185">
        <v>20</v>
      </c>
      <c r="AX185">
        <v>25</v>
      </c>
    </row>
    <row r="186" spans="1:50" x14ac:dyDescent="0.2">
      <c r="A186" t="s">
        <v>2045</v>
      </c>
      <c r="B186" t="s">
        <v>117</v>
      </c>
      <c r="C186">
        <v>20</v>
      </c>
      <c r="D186">
        <v>25</v>
      </c>
      <c r="E186">
        <v>20</v>
      </c>
      <c r="F186">
        <v>15</v>
      </c>
      <c r="G186">
        <v>5</v>
      </c>
      <c r="H186">
        <v>5</v>
      </c>
      <c r="I186">
        <v>15</v>
      </c>
      <c r="J186">
        <v>15</v>
      </c>
      <c r="K186">
        <v>25</v>
      </c>
      <c r="L186">
        <v>30</v>
      </c>
      <c r="M186">
        <v>15</v>
      </c>
      <c r="N186">
        <v>20</v>
      </c>
      <c r="O186">
        <v>10</v>
      </c>
      <c r="P186">
        <v>10</v>
      </c>
      <c r="Q186">
        <v>20</v>
      </c>
      <c r="R186">
        <v>20</v>
      </c>
      <c r="S186">
        <v>25</v>
      </c>
      <c r="T186">
        <v>25</v>
      </c>
      <c r="U186">
        <v>45</v>
      </c>
      <c r="V186">
        <v>30</v>
      </c>
      <c r="W186">
        <v>35</v>
      </c>
      <c r="X186">
        <v>35</v>
      </c>
      <c r="Y186">
        <v>35</v>
      </c>
      <c r="Z186">
        <v>25</v>
      </c>
      <c r="AA186">
        <v>35</v>
      </c>
      <c r="AB186">
        <v>25</v>
      </c>
      <c r="AC186">
        <v>35</v>
      </c>
      <c r="AD186">
        <v>30</v>
      </c>
      <c r="AE186">
        <v>30</v>
      </c>
      <c r="AF186">
        <v>30</v>
      </c>
      <c r="AG186">
        <v>35</v>
      </c>
      <c r="AH186">
        <v>45</v>
      </c>
      <c r="AI186">
        <v>35</v>
      </c>
      <c r="AJ186">
        <v>35</v>
      </c>
      <c r="AK186">
        <v>45</v>
      </c>
      <c r="AL186">
        <v>30</v>
      </c>
      <c r="AM186">
        <v>40</v>
      </c>
      <c r="AN186">
        <v>30</v>
      </c>
      <c r="AO186">
        <v>40</v>
      </c>
      <c r="AP186">
        <v>40</v>
      </c>
      <c r="AQ186">
        <v>45</v>
      </c>
      <c r="AR186">
        <v>40</v>
      </c>
      <c r="AS186">
        <v>25</v>
      </c>
      <c r="AT186">
        <v>35</v>
      </c>
      <c r="AU186">
        <v>20</v>
      </c>
      <c r="AV186">
        <v>20</v>
      </c>
      <c r="AW186">
        <v>30</v>
      </c>
      <c r="AX186">
        <v>30</v>
      </c>
    </row>
    <row r="187" spans="1:50" x14ac:dyDescent="0.2">
      <c r="A187" t="s">
        <v>2045</v>
      </c>
      <c r="B187" t="s">
        <v>118</v>
      </c>
      <c r="C187">
        <v>5</v>
      </c>
      <c r="D187">
        <v>5</v>
      </c>
      <c r="E187">
        <v>5</v>
      </c>
      <c r="F187">
        <v>5</v>
      </c>
      <c r="G187">
        <v>0</v>
      </c>
      <c r="H187">
        <v>5</v>
      </c>
      <c r="I187">
        <v>5</v>
      </c>
      <c r="J187">
        <v>10</v>
      </c>
      <c r="K187">
        <v>5</v>
      </c>
      <c r="L187">
        <v>5</v>
      </c>
      <c r="M187">
        <v>5</v>
      </c>
      <c r="N187">
        <v>5</v>
      </c>
      <c r="O187">
        <v>5</v>
      </c>
      <c r="P187">
        <v>5</v>
      </c>
      <c r="Q187">
        <v>10</v>
      </c>
      <c r="R187">
        <v>10</v>
      </c>
      <c r="S187">
        <v>15</v>
      </c>
      <c r="T187">
        <v>10</v>
      </c>
      <c r="U187">
        <v>20</v>
      </c>
      <c r="V187">
        <v>15</v>
      </c>
      <c r="W187">
        <v>25</v>
      </c>
      <c r="X187">
        <v>20</v>
      </c>
      <c r="Y187">
        <v>25</v>
      </c>
      <c r="Z187">
        <v>15</v>
      </c>
      <c r="AA187">
        <v>25</v>
      </c>
      <c r="AB187">
        <v>15</v>
      </c>
      <c r="AC187">
        <v>20</v>
      </c>
      <c r="AD187">
        <v>15</v>
      </c>
      <c r="AE187">
        <v>25</v>
      </c>
      <c r="AF187">
        <v>20</v>
      </c>
      <c r="AG187">
        <v>30</v>
      </c>
      <c r="AH187">
        <v>5</v>
      </c>
      <c r="AI187">
        <v>25</v>
      </c>
      <c r="AJ187">
        <v>15</v>
      </c>
      <c r="AK187">
        <v>15</v>
      </c>
      <c r="AL187">
        <v>15</v>
      </c>
      <c r="AM187">
        <v>15</v>
      </c>
      <c r="AN187">
        <v>25</v>
      </c>
      <c r="AO187">
        <v>20</v>
      </c>
      <c r="AP187">
        <v>15</v>
      </c>
      <c r="AQ187">
        <v>15</v>
      </c>
      <c r="AR187">
        <v>25</v>
      </c>
      <c r="AS187">
        <v>10</v>
      </c>
      <c r="AT187">
        <v>15</v>
      </c>
      <c r="AU187">
        <v>5</v>
      </c>
      <c r="AV187">
        <v>5</v>
      </c>
      <c r="AW187">
        <v>5</v>
      </c>
      <c r="AX187">
        <v>5</v>
      </c>
    </row>
    <row r="188" spans="1:50" x14ac:dyDescent="0.2">
      <c r="A188" t="s">
        <v>2045</v>
      </c>
      <c r="B188" t="s">
        <v>119</v>
      </c>
      <c r="C188">
        <v>5</v>
      </c>
      <c r="D188">
        <v>5</v>
      </c>
      <c r="E188">
        <v>10</v>
      </c>
      <c r="F188">
        <v>5</v>
      </c>
      <c r="G188">
        <v>10</v>
      </c>
      <c r="H188">
        <v>10</v>
      </c>
      <c r="I188">
        <v>10</v>
      </c>
      <c r="J188">
        <v>5</v>
      </c>
      <c r="K188">
        <v>5</v>
      </c>
      <c r="L188">
        <v>5</v>
      </c>
      <c r="M188">
        <v>5</v>
      </c>
      <c r="N188">
        <v>5</v>
      </c>
      <c r="O188">
        <v>5</v>
      </c>
      <c r="P188">
        <v>0</v>
      </c>
      <c r="Q188">
        <v>10</v>
      </c>
      <c r="R188">
        <v>10</v>
      </c>
      <c r="S188">
        <v>10</v>
      </c>
      <c r="T188">
        <v>15</v>
      </c>
      <c r="U188">
        <v>15</v>
      </c>
      <c r="V188">
        <v>10</v>
      </c>
      <c r="W188">
        <v>15</v>
      </c>
      <c r="X188">
        <v>15</v>
      </c>
      <c r="Y188">
        <v>15</v>
      </c>
      <c r="Z188">
        <v>10</v>
      </c>
      <c r="AA188">
        <v>10</v>
      </c>
      <c r="AB188">
        <v>20</v>
      </c>
      <c r="AC188">
        <v>15</v>
      </c>
      <c r="AD188">
        <v>20</v>
      </c>
      <c r="AE188">
        <v>15</v>
      </c>
      <c r="AF188">
        <v>15</v>
      </c>
      <c r="AG188">
        <v>15</v>
      </c>
      <c r="AH188">
        <v>10</v>
      </c>
      <c r="AI188">
        <v>10</v>
      </c>
      <c r="AJ188">
        <v>15</v>
      </c>
      <c r="AK188">
        <v>15</v>
      </c>
      <c r="AL188">
        <v>15</v>
      </c>
      <c r="AM188">
        <v>20</v>
      </c>
      <c r="AN188">
        <v>10</v>
      </c>
      <c r="AO188">
        <v>15</v>
      </c>
      <c r="AP188">
        <v>10</v>
      </c>
      <c r="AQ188">
        <v>15</v>
      </c>
      <c r="AR188">
        <v>10</v>
      </c>
      <c r="AS188">
        <v>5</v>
      </c>
      <c r="AT188">
        <v>10</v>
      </c>
      <c r="AU188">
        <v>10</v>
      </c>
      <c r="AV188">
        <v>5</v>
      </c>
      <c r="AW188">
        <v>5</v>
      </c>
      <c r="AX188">
        <v>5</v>
      </c>
    </row>
    <row r="189" spans="1:50" x14ac:dyDescent="0.2">
      <c r="A189" t="s">
        <v>2045</v>
      </c>
      <c r="B189" t="s">
        <v>120</v>
      </c>
      <c r="C189">
        <v>10</v>
      </c>
      <c r="D189">
        <v>5</v>
      </c>
      <c r="E189">
        <v>15</v>
      </c>
      <c r="F189">
        <v>5</v>
      </c>
      <c r="G189">
        <v>0</v>
      </c>
      <c r="H189">
        <v>10</v>
      </c>
      <c r="I189">
        <v>5</v>
      </c>
      <c r="J189">
        <v>15</v>
      </c>
      <c r="K189">
        <v>5</v>
      </c>
      <c r="L189">
        <v>5</v>
      </c>
      <c r="M189">
        <v>5</v>
      </c>
      <c r="N189">
        <v>10</v>
      </c>
      <c r="O189">
        <v>5</v>
      </c>
      <c r="P189">
        <v>10</v>
      </c>
      <c r="Q189">
        <v>10</v>
      </c>
      <c r="R189">
        <v>10</v>
      </c>
      <c r="S189">
        <v>20</v>
      </c>
      <c r="T189">
        <v>15</v>
      </c>
      <c r="U189">
        <v>20</v>
      </c>
      <c r="V189">
        <v>10</v>
      </c>
      <c r="W189">
        <v>20</v>
      </c>
      <c r="X189">
        <v>15</v>
      </c>
      <c r="Y189">
        <v>5</v>
      </c>
      <c r="Z189">
        <v>15</v>
      </c>
      <c r="AA189">
        <v>15</v>
      </c>
      <c r="AB189">
        <v>15</v>
      </c>
      <c r="AC189">
        <v>15</v>
      </c>
      <c r="AD189">
        <v>15</v>
      </c>
      <c r="AE189">
        <v>15</v>
      </c>
      <c r="AF189">
        <v>20</v>
      </c>
      <c r="AG189">
        <v>30</v>
      </c>
      <c r="AH189">
        <v>15</v>
      </c>
      <c r="AI189">
        <v>25</v>
      </c>
      <c r="AJ189">
        <v>20</v>
      </c>
      <c r="AK189">
        <v>15</v>
      </c>
      <c r="AL189">
        <v>20</v>
      </c>
      <c r="AM189">
        <v>20</v>
      </c>
      <c r="AN189">
        <v>20</v>
      </c>
      <c r="AO189">
        <v>20</v>
      </c>
      <c r="AP189">
        <v>20</v>
      </c>
      <c r="AQ189">
        <v>25</v>
      </c>
      <c r="AR189">
        <v>25</v>
      </c>
      <c r="AS189">
        <v>10</v>
      </c>
      <c r="AT189">
        <v>15</v>
      </c>
      <c r="AU189">
        <v>10</v>
      </c>
      <c r="AV189">
        <v>10</v>
      </c>
      <c r="AW189">
        <v>10</v>
      </c>
      <c r="AX189">
        <v>10</v>
      </c>
    </row>
    <row r="190" spans="1:50" x14ac:dyDescent="0.2">
      <c r="A190" t="s">
        <v>2045</v>
      </c>
      <c r="B190" t="s">
        <v>121</v>
      </c>
      <c r="C190">
        <v>30</v>
      </c>
      <c r="D190">
        <v>40</v>
      </c>
      <c r="E190">
        <v>15</v>
      </c>
      <c r="F190">
        <v>25</v>
      </c>
      <c r="G190">
        <v>15</v>
      </c>
      <c r="H190">
        <v>15</v>
      </c>
      <c r="I190">
        <v>15</v>
      </c>
      <c r="J190">
        <v>20</v>
      </c>
      <c r="K190">
        <v>15</v>
      </c>
      <c r="L190">
        <v>25</v>
      </c>
      <c r="M190">
        <v>10</v>
      </c>
      <c r="N190">
        <v>10</v>
      </c>
      <c r="O190">
        <v>15</v>
      </c>
      <c r="P190">
        <v>10</v>
      </c>
      <c r="Q190">
        <v>30</v>
      </c>
      <c r="R190">
        <v>25</v>
      </c>
      <c r="S190">
        <v>40</v>
      </c>
      <c r="T190">
        <v>30</v>
      </c>
      <c r="U190">
        <v>25</v>
      </c>
      <c r="V190">
        <v>45</v>
      </c>
      <c r="W190">
        <v>40</v>
      </c>
      <c r="X190">
        <v>35</v>
      </c>
      <c r="Y190">
        <v>40</v>
      </c>
      <c r="Z190">
        <v>25</v>
      </c>
      <c r="AA190">
        <v>40</v>
      </c>
      <c r="AB190">
        <v>40</v>
      </c>
      <c r="AC190">
        <v>30</v>
      </c>
      <c r="AD190">
        <v>35</v>
      </c>
      <c r="AE190">
        <v>40</v>
      </c>
      <c r="AF190">
        <v>25</v>
      </c>
      <c r="AG190">
        <v>35</v>
      </c>
      <c r="AH190">
        <v>40</v>
      </c>
      <c r="AI190">
        <v>25</v>
      </c>
      <c r="AJ190">
        <v>40</v>
      </c>
      <c r="AK190">
        <v>55</v>
      </c>
      <c r="AL190">
        <v>30</v>
      </c>
      <c r="AM190">
        <v>35</v>
      </c>
      <c r="AN190">
        <v>25</v>
      </c>
      <c r="AO190">
        <v>35</v>
      </c>
      <c r="AP190">
        <v>25</v>
      </c>
      <c r="AQ190">
        <v>55</v>
      </c>
      <c r="AR190">
        <v>35</v>
      </c>
      <c r="AS190">
        <v>20</v>
      </c>
      <c r="AT190">
        <v>15</v>
      </c>
      <c r="AU190">
        <v>20</v>
      </c>
      <c r="AV190">
        <v>20</v>
      </c>
      <c r="AW190">
        <v>25</v>
      </c>
      <c r="AX190">
        <v>20</v>
      </c>
    </row>
    <row r="191" spans="1:50" x14ac:dyDescent="0.2">
      <c r="A191" t="s">
        <v>2045</v>
      </c>
      <c r="B191" t="s">
        <v>122</v>
      </c>
      <c r="C191">
        <v>15</v>
      </c>
      <c r="D191">
        <v>25</v>
      </c>
      <c r="E191">
        <v>20</v>
      </c>
      <c r="F191">
        <v>20</v>
      </c>
      <c r="G191">
        <v>10</v>
      </c>
      <c r="H191">
        <v>5</v>
      </c>
      <c r="I191">
        <v>15</v>
      </c>
      <c r="J191">
        <v>10</v>
      </c>
      <c r="K191">
        <v>15</v>
      </c>
      <c r="L191">
        <v>15</v>
      </c>
      <c r="M191">
        <v>20</v>
      </c>
      <c r="N191">
        <v>5</v>
      </c>
      <c r="O191">
        <v>10</v>
      </c>
      <c r="P191">
        <v>10</v>
      </c>
      <c r="Q191">
        <v>20</v>
      </c>
      <c r="R191">
        <v>20</v>
      </c>
      <c r="S191">
        <v>20</v>
      </c>
      <c r="T191">
        <v>15</v>
      </c>
      <c r="U191">
        <v>30</v>
      </c>
      <c r="V191">
        <v>20</v>
      </c>
      <c r="W191">
        <v>20</v>
      </c>
      <c r="X191">
        <v>15</v>
      </c>
      <c r="Y191">
        <v>20</v>
      </c>
      <c r="Z191">
        <v>20</v>
      </c>
      <c r="AA191">
        <v>35</v>
      </c>
      <c r="AB191">
        <v>25</v>
      </c>
      <c r="AC191">
        <v>30</v>
      </c>
      <c r="AD191">
        <v>25</v>
      </c>
      <c r="AE191">
        <v>35</v>
      </c>
      <c r="AF191">
        <v>35</v>
      </c>
      <c r="AG191">
        <v>40</v>
      </c>
      <c r="AH191">
        <v>50</v>
      </c>
      <c r="AI191">
        <v>35</v>
      </c>
      <c r="AJ191">
        <v>45</v>
      </c>
      <c r="AK191">
        <v>45</v>
      </c>
      <c r="AL191">
        <v>35</v>
      </c>
      <c r="AM191">
        <v>30</v>
      </c>
      <c r="AN191">
        <v>20</v>
      </c>
      <c r="AO191">
        <v>40</v>
      </c>
      <c r="AP191">
        <v>35</v>
      </c>
      <c r="AQ191">
        <v>40</v>
      </c>
      <c r="AR191">
        <v>35</v>
      </c>
      <c r="AS191">
        <v>25</v>
      </c>
      <c r="AT191">
        <v>30</v>
      </c>
      <c r="AU191">
        <v>20</v>
      </c>
      <c r="AV191">
        <v>20</v>
      </c>
      <c r="AW191">
        <v>10</v>
      </c>
      <c r="AX191">
        <v>15</v>
      </c>
    </row>
    <row r="192" spans="1:50" x14ac:dyDescent="0.2">
      <c r="A192" t="s">
        <v>2045</v>
      </c>
      <c r="B192" t="s">
        <v>123</v>
      </c>
      <c r="C192">
        <v>5</v>
      </c>
      <c r="D192">
        <v>5</v>
      </c>
      <c r="E192">
        <v>5</v>
      </c>
      <c r="F192">
        <v>0</v>
      </c>
      <c r="G192">
        <v>0</v>
      </c>
      <c r="H192">
        <v>5</v>
      </c>
      <c r="I192">
        <v>5</v>
      </c>
      <c r="J192">
        <v>10</v>
      </c>
      <c r="K192">
        <v>15</v>
      </c>
      <c r="L192">
        <v>5</v>
      </c>
      <c r="M192">
        <v>5</v>
      </c>
      <c r="N192">
        <v>5</v>
      </c>
      <c r="O192">
        <v>5</v>
      </c>
      <c r="P192">
        <v>5</v>
      </c>
      <c r="Q192">
        <v>10</v>
      </c>
      <c r="R192">
        <v>10</v>
      </c>
      <c r="S192">
        <v>15</v>
      </c>
      <c r="T192">
        <v>15</v>
      </c>
      <c r="U192">
        <v>20</v>
      </c>
      <c r="V192">
        <v>20</v>
      </c>
      <c r="W192">
        <v>20</v>
      </c>
      <c r="X192">
        <v>10</v>
      </c>
      <c r="Y192">
        <v>20</v>
      </c>
      <c r="Z192">
        <v>15</v>
      </c>
      <c r="AA192">
        <v>15</v>
      </c>
      <c r="AB192">
        <v>20</v>
      </c>
      <c r="AC192">
        <v>15</v>
      </c>
      <c r="AD192">
        <v>20</v>
      </c>
      <c r="AE192">
        <v>25</v>
      </c>
      <c r="AF192">
        <v>25</v>
      </c>
      <c r="AG192">
        <v>20</v>
      </c>
      <c r="AH192">
        <v>15</v>
      </c>
      <c r="AI192">
        <v>10</v>
      </c>
      <c r="AJ192">
        <v>10</v>
      </c>
      <c r="AK192">
        <v>10</v>
      </c>
      <c r="AL192">
        <v>20</v>
      </c>
      <c r="AM192">
        <v>20</v>
      </c>
      <c r="AN192">
        <v>15</v>
      </c>
      <c r="AO192">
        <v>15</v>
      </c>
      <c r="AP192">
        <v>20</v>
      </c>
      <c r="AQ192">
        <v>15</v>
      </c>
      <c r="AR192">
        <v>25</v>
      </c>
      <c r="AS192">
        <v>10</v>
      </c>
      <c r="AT192">
        <v>15</v>
      </c>
      <c r="AU192">
        <v>15</v>
      </c>
      <c r="AV192">
        <v>10</v>
      </c>
      <c r="AW192">
        <v>15</v>
      </c>
      <c r="AX192">
        <v>15</v>
      </c>
    </row>
    <row r="193" spans="1:50" x14ac:dyDescent="0.2">
      <c r="A193" t="s">
        <v>2045</v>
      </c>
      <c r="B193" t="s">
        <v>124</v>
      </c>
      <c r="C193">
        <v>10</v>
      </c>
      <c r="D193">
        <v>10</v>
      </c>
      <c r="E193">
        <v>5</v>
      </c>
      <c r="F193">
        <v>10</v>
      </c>
      <c r="G193">
        <v>5</v>
      </c>
      <c r="H193">
        <v>5</v>
      </c>
      <c r="I193">
        <v>10</v>
      </c>
      <c r="J193">
        <v>10</v>
      </c>
      <c r="K193">
        <v>10</v>
      </c>
      <c r="L193">
        <v>10</v>
      </c>
      <c r="M193">
        <v>5</v>
      </c>
      <c r="N193">
        <v>5</v>
      </c>
      <c r="O193">
        <v>15</v>
      </c>
      <c r="P193">
        <v>15</v>
      </c>
      <c r="Q193">
        <v>15</v>
      </c>
      <c r="R193">
        <v>15</v>
      </c>
      <c r="S193">
        <v>10</v>
      </c>
      <c r="T193">
        <v>15</v>
      </c>
      <c r="U193">
        <v>20</v>
      </c>
      <c r="V193">
        <v>15</v>
      </c>
      <c r="W193">
        <v>20</v>
      </c>
      <c r="X193">
        <v>20</v>
      </c>
      <c r="Y193">
        <v>35</v>
      </c>
      <c r="Z193">
        <v>25</v>
      </c>
      <c r="AA193">
        <v>25</v>
      </c>
      <c r="AB193">
        <v>10</v>
      </c>
      <c r="AC193">
        <v>25</v>
      </c>
      <c r="AD193">
        <v>15</v>
      </c>
      <c r="AE193">
        <v>20</v>
      </c>
      <c r="AF193">
        <v>25</v>
      </c>
      <c r="AG193">
        <v>25</v>
      </c>
      <c r="AH193">
        <v>25</v>
      </c>
      <c r="AI193">
        <v>20</v>
      </c>
      <c r="AJ193">
        <v>25</v>
      </c>
      <c r="AK193">
        <v>30</v>
      </c>
      <c r="AL193">
        <v>25</v>
      </c>
      <c r="AM193">
        <v>25</v>
      </c>
      <c r="AN193">
        <v>20</v>
      </c>
      <c r="AO193">
        <v>15</v>
      </c>
      <c r="AP193">
        <v>25</v>
      </c>
      <c r="AQ193">
        <v>25</v>
      </c>
      <c r="AR193">
        <v>35</v>
      </c>
      <c r="AS193">
        <v>20</v>
      </c>
      <c r="AT193">
        <v>30</v>
      </c>
      <c r="AU193">
        <v>15</v>
      </c>
      <c r="AV193">
        <v>20</v>
      </c>
      <c r="AW193">
        <v>15</v>
      </c>
      <c r="AX193">
        <v>10</v>
      </c>
    </row>
    <row r="194" spans="1:50" x14ac:dyDescent="0.2">
      <c r="A194" t="s">
        <v>2045</v>
      </c>
      <c r="B194" t="s">
        <v>125</v>
      </c>
      <c r="C194">
        <v>15</v>
      </c>
      <c r="D194">
        <v>15</v>
      </c>
      <c r="E194">
        <v>5</v>
      </c>
      <c r="F194">
        <v>10</v>
      </c>
      <c r="G194">
        <v>15</v>
      </c>
      <c r="H194">
        <v>15</v>
      </c>
      <c r="I194">
        <v>20</v>
      </c>
      <c r="J194">
        <v>25</v>
      </c>
      <c r="K194">
        <v>25</v>
      </c>
      <c r="L194">
        <v>25</v>
      </c>
      <c r="M194">
        <v>25</v>
      </c>
      <c r="N194">
        <v>15</v>
      </c>
      <c r="O194">
        <v>15</v>
      </c>
      <c r="P194">
        <v>15</v>
      </c>
      <c r="Q194">
        <v>25</v>
      </c>
      <c r="R194">
        <v>30</v>
      </c>
      <c r="S194">
        <v>35</v>
      </c>
      <c r="T194">
        <v>35</v>
      </c>
      <c r="U194">
        <v>60</v>
      </c>
      <c r="V194">
        <v>25</v>
      </c>
      <c r="W194">
        <v>50</v>
      </c>
      <c r="X194">
        <v>40</v>
      </c>
      <c r="Y194">
        <v>55</v>
      </c>
      <c r="Z194">
        <v>50</v>
      </c>
      <c r="AA194">
        <v>60</v>
      </c>
      <c r="AB194">
        <v>55</v>
      </c>
      <c r="AC194">
        <v>70</v>
      </c>
      <c r="AD194">
        <v>50</v>
      </c>
      <c r="AE194">
        <v>75</v>
      </c>
      <c r="AF194">
        <v>65</v>
      </c>
      <c r="AG194">
        <v>60</v>
      </c>
      <c r="AH194">
        <v>70</v>
      </c>
      <c r="AI194">
        <v>60</v>
      </c>
      <c r="AJ194">
        <v>65</v>
      </c>
      <c r="AK194">
        <v>70</v>
      </c>
      <c r="AL194">
        <v>55</v>
      </c>
      <c r="AM194">
        <v>75</v>
      </c>
      <c r="AN194">
        <v>40</v>
      </c>
      <c r="AO194">
        <v>45</v>
      </c>
      <c r="AP194">
        <v>35</v>
      </c>
      <c r="AQ194">
        <v>55</v>
      </c>
      <c r="AR194">
        <v>40</v>
      </c>
      <c r="AS194">
        <v>35</v>
      </c>
      <c r="AT194">
        <v>30</v>
      </c>
      <c r="AU194">
        <v>30</v>
      </c>
      <c r="AV194">
        <v>25</v>
      </c>
      <c r="AW194">
        <v>30</v>
      </c>
      <c r="AX194">
        <v>20</v>
      </c>
    </row>
    <row r="195" spans="1:50" x14ac:dyDescent="0.2">
      <c r="A195" t="s">
        <v>2045</v>
      </c>
      <c r="B195" t="s">
        <v>126</v>
      </c>
      <c r="C195">
        <v>40</v>
      </c>
      <c r="D195">
        <v>25</v>
      </c>
      <c r="E195">
        <v>25</v>
      </c>
      <c r="F195">
        <v>15</v>
      </c>
      <c r="G195">
        <v>5</v>
      </c>
      <c r="H195">
        <v>15</v>
      </c>
      <c r="I195">
        <v>5</v>
      </c>
      <c r="J195">
        <v>15</v>
      </c>
      <c r="K195">
        <v>10</v>
      </c>
      <c r="L195">
        <v>20</v>
      </c>
      <c r="M195">
        <v>15</v>
      </c>
      <c r="N195">
        <v>10</v>
      </c>
      <c r="O195">
        <v>10</v>
      </c>
      <c r="P195">
        <v>5</v>
      </c>
      <c r="Q195">
        <v>25</v>
      </c>
      <c r="R195">
        <v>10</v>
      </c>
      <c r="S195">
        <v>35</v>
      </c>
      <c r="T195">
        <v>15</v>
      </c>
      <c r="U195">
        <v>30</v>
      </c>
      <c r="V195">
        <v>25</v>
      </c>
      <c r="W195">
        <v>35</v>
      </c>
      <c r="X195">
        <v>25</v>
      </c>
      <c r="Y195">
        <v>35</v>
      </c>
      <c r="Z195">
        <v>25</v>
      </c>
      <c r="AA195">
        <v>30</v>
      </c>
      <c r="AB195">
        <v>25</v>
      </c>
      <c r="AC195">
        <v>45</v>
      </c>
      <c r="AD195">
        <v>30</v>
      </c>
      <c r="AE195">
        <v>50</v>
      </c>
      <c r="AF195">
        <v>40</v>
      </c>
      <c r="AG195">
        <v>25</v>
      </c>
      <c r="AH195">
        <v>45</v>
      </c>
      <c r="AI195">
        <v>40</v>
      </c>
      <c r="AJ195">
        <v>30</v>
      </c>
      <c r="AK195">
        <v>35</v>
      </c>
      <c r="AL195">
        <v>30</v>
      </c>
      <c r="AM195">
        <v>35</v>
      </c>
      <c r="AN195">
        <v>35</v>
      </c>
      <c r="AO195">
        <v>30</v>
      </c>
      <c r="AP195">
        <v>30</v>
      </c>
      <c r="AQ195">
        <v>25</v>
      </c>
      <c r="AR195">
        <v>25</v>
      </c>
      <c r="AS195">
        <v>15</v>
      </c>
      <c r="AT195">
        <v>25</v>
      </c>
      <c r="AU195">
        <v>20</v>
      </c>
      <c r="AV195">
        <v>15</v>
      </c>
      <c r="AW195">
        <v>30</v>
      </c>
      <c r="AX195">
        <v>15</v>
      </c>
    </row>
    <row r="196" spans="1:50" x14ac:dyDescent="0.2">
      <c r="A196" t="s">
        <v>2045</v>
      </c>
      <c r="B196" t="s">
        <v>127</v>
      </c>
      <c r="C196">
        <v>20</v>
      </c>
      <c r="D196">
        <v>15</v>
      </c>
      <c r="E196">
        <v>25</v>
      </c>
      <c r="F196">
        <v>20</v>
      </c>
      <c r="G196">
        <v>20</v>
      </c>
      <c r="H196">
        <v>20</v>
      </c>
      <c r="I196">
        <v>15</v>
      </c>
      <c r="J196">
        <v>10</v>
      </c>
      <c r="K196">
        <v>20</v>
      </c>
      <c r="L196">
        <v>25</v>
      </c>
      <c r="M196">
        <v>35</v>
      </c>
      <c r="N196">
        <v>25</v>
      </c>
      <c r="O196">
        <v>10</v>
      </c>
      <c r="P196">
        <v>15</v>
      </c>
      <c r="Q196">
        <v>20</v>
      </c>
      <c r="R196">
        <v>30</v>
      </c>
      <c r="S196">
        <v>30</v>
      </c>
      <c r="T196">
        <v>30</v>
      </c>
      <c r="U196">
        <v>30</v>
      </c>
      <c r="V196">
        <v>25</v>
      </c>
      <c r="W196">
        <v>30</v>
      </c>
      <c r="X196">
        <v>40</v>
      </c>
      <c r="Y196">
        <v>30</v>
      </c>
      <c r="Z196">
        <v>25</v>
      </c>
      <c r="AA196">
        <v>35</v>
      </c>
      <c r="AB196">
        <v>30</v>
      </c>
      <c r="AC196">
        <v>35</v>
      </c>
      <c r="AD196">
        <v>25</v>
      </c>
      <c r="AE196">
        <v>35</v>
      </c>
      <c r="AF196">
        <v>35</v>
      </c>
      <c r="AG196">
        <v>30</v>
      </c>
      <c r="AH196">
        <v>40</v>
      </c>
      <c r="AI196">
        <v>30</v>
      </c>
      <c r="AJ196">
        <v>25</v>
      </c>
      <c r="AK196">
        <v>45</v>
      </c>
      <c r="AL196">
        <v>35</v>
      </c>
      <c r="AM196">
        <v>35</v>
      </c>
      <c r="AN196">
        <v>30</v>
      </c>
      <c r="AO196">
        <v>35</v>
      </c>
      <c r="AP196">
        <v>30</v>
      </c>
      <c r="AQ196">
        <v>30</v>
      </c>
      <c r="AR196">
        <v>50</v>
      </c>
      <c r="AS196">
        <v>30</v>
      </c>
      <c r="AT196">
        <v>30</v>
      </c>
      <c r="AU196">
        <v>20</v>
      </c>
      <c r="AV196">
        <v>15</v>
      </c>
      <c r="AW196">
        <v>30</v>
      </c>
      <c r="AX196">
        <v>20</v>
      </c>
    </row>
    <row r="197" spans="1:50" x14ac:dyDescent="0.2">
      <c r="A197" t="s">
        <v>2046</v>
      </c>
      <c r="B197" t="s">
        <v>115</v>
      </c>
      <c r="C197">
        <v>30</v>
      </c>
      <c r="D197">
        <v>65</v>
      </c>
      <c r="E197">
        <v>40</v>
      </c>
      <c r="F197">
        <v>20</v>
      </c>
      <c r="G197">
        <v>15</v>
      </c>
      <c r="H197">
        <v>35</v>
      </c>
      <c r="I197">
        <v>30</v>
      </c>
      <c r="J197">
        <v>35</v>
      </c>
      <c r="K197">
        <v>40</v>
      </c>
      <c r="L197">
        <v>45</v>
      </c>
      <c r="M197">
        <v>45</v>
      </c>
      <c r="N197">
        <v>30</v>
      </c>
      <c r="O197">
        <v>30</v>
      </c>
      <c r="P197">
        <v>35</v>
      </c>
      <c r="Q197">
        <v>65</v>
      </c>
      <c r="R197">
        <v>50</v>
      </c>
      <c r="S197">
        <v>50</v>
      </c>
      <c r="T197">
        <v>45</v>
      </c>
      <c r="U197">
        <v>50</v>
      </c>
      <c r="V197">
        <v>50</v>
      </c>
      <c r="W197">
        <v>60</v>
      </c>
      <c r="X197">
        <v>40</v>
      </c>
      <c r="Y197">
        <v>50</v>
      </c>
      <c r="Z197">
        <v>45</v>
      </c>
      <c r="AA197">
        <v>50</v>
      </c>
      <c r="AB197">
        <v>40</v>
      </c>
      <c r="AC197">
        <v>40</v>
      </c>
      <c r="AD197">
        <v>45</v>
      </c>
      <c r="AE197">
        <v>45</v>
      </c>
      <c r="AF197">
        <v>65</v>
      </c>
      <c r="AG197">
        <v>60</v>
      </c>
      <c r="AH197">
        <v>65</v>
      </c>
      <c r="AI197">
        <v>55</v>
      </c>
      <c r="AJ197">
        <v>60</v>
      </c>
      <c r="AK197">
        <v>50</v>
      </c>
      <c r="AL197">
        <v>20</v>
      </c>
      <c r="AM197">
        <v>60</v>
      </c>
      <c r="AN197">
        <v>55</v>
      </c>
      <c r="AO197">
        <v>60</v>
      </c>
      <c r="AP197">
        <v>45</v>
      </c>
      <c r="AQ197">
        <v>60</v>
      </c>
      <c r="AR197">
        <v>50</v>
      </c>
      <c r="AS197">
        <v>50</v>
      </c>
      <c r="AT197">
        <v>35</v>
      </c>
      <c r="AU197">
        <v>40</v>
      </c>
      <c r="AV197">
        <v>40</v>
      </c>
      <c r="AW197">
        <v>30</v>
      </c>
      <c r="AX197">
        <v>45</v>
      </c>
    </row>
    <row r="198" spans="1:50" x14ac:dyDescent="0.2">
      <c r="A198" t="s">
        <v>2046</v>
      </c>
      <c r="B198" t="s">
        <v>116</v>
      </c>
      <c r="C198">
        <v>60</v>
      </c>
      <c r="D198">
        <v>40</v>
      </c>
      <c r="E198">
        <v>40</v>
      </c>
      <c r="F198">
        <v>25</v>
      </c>
      <c r="G198">
        <v>30</v>
      </c>
      <c r="H198">
        <v>40</v>
      </c>
      <c r="I198">
        <v>25</v>
      </c>
      <c r="J198">
        <v>25</v>
      </c>
      <c r="K198">
        <v>30</v>
      </c>
      <c r="L198">
        <v>45</v>
      </c>
      <c r="M198">
        <v>35</v>
      </c>
      <c r="N198">
        <v>40</v>
      </c>
      <c r="O198">
        <v>40</v>
      </c>
      <c r="P198">
        <v>55</v>
      </c>
      <c r="Q198">
        <v>70</v>
      </c>
      <c r="R198">
        <v>45</v>
      </c>
      <c r="S198">
        <v>55</v>
      </c>
      <c r="T198">
        <v>65</v>
      </c>
      <c r="U198">
        <v>80</v>
      </c>
      <c r="V198">
        <v>65</v>
      </c>
      <c r="W198">
        <v>65</v>
      </c>
      <c r="X198">
        <v>65</v>
      </c>
      <c r="Y198">
        <v>65</v>
      </c>
      <c r="Z198">
        <v>60</v>
      </c>
      <c r="AA198">
        <v>95</v>
      </c>
      <c r="AB198">
        <v>80</v>
      </c>
      <c r="AC198">
        <v>75</v>
      </c>
      <c r="AD198">
        <v>50</v>
      </c>
      <c r="AE198">
        <v>65</v>
      </c>
      <c r="AF198">
        <v>75</v>
      </c>
      <c r="AG198">
        <v>75</v>
      </c>
      <c r="AH198">
        <v>70</v>
      </c>
      <c r="AI198">
        <v>45</v>
      </c>
      <c r="AJ198">
        <v>65</v>
      </c>
      <c r="AK198">
        <v>60</v>
      </c>
      <c r="AL198">
        <v>60</v>
      </c>
      <c r="AM198">
        <v>90</v>
      </c>
      <c r="AN198">
        <v>40</v>
      </c>
      <c r="AO198">
        <v>70</v>
      </c>
      <c r="AP198">
        <v>50</v>
      </c>
      <c r="AQ198">
        <v>65</v>
      </c>
      <c r="AR198">
        <v>85</v>
      </c>
      <c r="AS198">
        <v>40</v>
      </c>
      <c r="AT198">
        <v>40</v>
      </c>
      <c r="AU198">
        <v>60</v>
      </c>
      <c r="AV198">
        <v>50</v>
      </c>
      <c r="AW198">
        <v>25</v>
      </c>
      <c r="AX198">
        <v>30</v>
      </c>
    </row>
    <row r="199" spans="1:50" x14ac:dyDescent="0.2">
      <c r="A199" t="s">
        <v>2046</v>
      </c>
      <c r="B199" t="s">
        <v>117</v>
      </c>
      <c r="C199">
        <v>40</v>
      </c>
      <c r="D199">
        <v>55</v>
      </c>
      <c r="E199">
        <v>25</v>
      </c>
      <c r="F199">
        <v>30</v>
      </c>
      <c r="G199">
        <v>30</v>
      </c>
      <c r="H199">
        <v>30</v>
      </c>
      <c r="I199">
        <v>45</v>
      </c>
      <c r="J199">
        <v>40</v>
      </c>
      <c r="K199">
        <v>30</v>
      </c>
      <c r="L199">
        <v>55</v>
      </c>
      <c r="M199">
        <v>35</v>
      </c>
      <c r="N199">
        <v>35</v>
      </c>
      <c r="O199">
        <v>50</v>
      </c>
      <c r="P199">
        <v>25</v>
      </c>
      <c r="Q199">
        <v>55</v>
      </c>
      <c r="R199">
        <v>55</v>
      </c>
      <c r="S199">
        <v>50</v>
      </c>
      <c r="T199">
        <v>70</v>
      </c>
      <c r="U199">
        <v>60</v>
      </c>
      <c r="V199">
        <v>55</v>
      </c>
      <c r="W199">
        <v>45</v>
      </c>
      <c r="X199">
        <v>60</v>
      </c>
      <c r="Y199">
        <v>55</v>
      </c>
      <c r="Z199">
        <v>60</v>
      </c>
      <c r="AA199">
        <v>80</v>
      </c>
      <c r="AB199">
        <v>60</v>
      </c>
      <c r="AC199">
        <v>85</v>
      </c>
      <c r="AD199">
        <v>60</v>
      </c>
      <c r="AE199">
        <v>60</v>
      </c>
      <c r="AF199">
        <v>60</v>
      </c>
      <c r="AG199">
        <v>75</v>
      </c>
      <c r="AH199">
        <v>75</v>
      </c>
      <c r="AI199">
        <v>60</v>
      </c>
      <c r="AJ199">
        <v>65</v>
      </c>
      <c r="AK199">
        <v>80</v>
      </c>
      <c r="AL199">
        <v>65</v>
      </c>
      <c r="AM199">
        <v>85</v>
      </c>
      <c r="AN199">
        <v>75</v>
      </c>
      <c r="AO199">
        <v>60</v>
      </c>
      <c r="AP199">
        <v>55</v>
      </c>
      <c r="AQ199">
        <v>70</v>
      </c>
      <c r="AR199">
        <v>70</v>
      </c>
      <c r="AS199">
        <v>70</v>
      </c>
      <c r="AT199">
        <v>40</v>
      </c>
      <c r="AU199">
        <v>40</v>
      </c>
      <c r="AV199">
        <v>55</v>
      </c>
      <c r="AW199">
        <v>40</v>
      </c>
      <c r="AX199">
        <v>40</v>
      </c>
    </row>
    <row r="200" spans="1:50" x14ac:dyDescent="0.2">
      <c r="A200" t="s">
        <v>2046</v>
      </c>
      <c r="B200" t="s">
        <v>118</v>
      </c>
      <c r="C200">
        <v>20</v>
      </c>
      <c r="D200">
        <v>20</v>
      </c>
      <c r="E200">
        <v>10</v>
      </c>
      <c r="F200">
        <v>5</v>
      </c>
      <c r="G200">
        <v>10</v>
      </c>
      <c r="H200">
        <v>15</v>
      </c>
      <c r="I200">
        <v>15</v>
      </c>
      <c r="J200">
        <v>20</v>
      </c>
      <c r="K200">
        <v>25</v>
      </c>
      <c r="L200">
        <v>30</v>
      </c>
      <c r="M200">
        <v>25</v>
      </c>
      <c r="N200">
        <v>35</v>
      </c>
      <c r="O200">
        <v>30</v>
      </c>
      <c r="P200">
        <v>55</v>
      </c>
      <c r="Q200">
        <v>60</v>
      </c>
      <c r="R200">
        <v>35</v>
      </c>
      <c r="S200">
        <v>45</v>
      </c>
      <c r="T200">
        <v>30</v>
      </c>
      <c r="U200">
        <v>45</v>
      </c>
      <c r="V200">
        <v>45</v>
      </c>
      <c r="W200">
        <v>50</v>
      </c>
      <c r="X200">
        <v>45</v>
      </c>
      <c r="Y200">
        <v>45</v>
      </c>
      <c r="Z200">
        <v>30</v>
      </c>
      <c r="AA200">
        <v>60</v>
      </c>
      <c r="AB200">
        <v>45</v>
      </c>
      <c r="AC200">
        <v>65</v>
      </c>
      <c r="AD200">
        <v>50</v>
      </c>
      <c r="AE200">
        <v>60</v>
      </c>
      <c r="AF200">
        <v>45</v>
      </c>
      <c r="AG200">
        <v>65</v>
      </c>
      <c r="AH200">
        <v>30</v>
      </c>
      <c r="AI200">
        <v>30</v>
      </c>
      <c r="AJ200">
        <v>35</v>
      </c>
      <c r="AK200">
        <v>40</v>
      </c>
      <c r="AL200">
        <v>30</v>
      </c>
      <c r="AM200">
        <v>25</v>
      </c>
      <c r="AN200">
        <v>35</v>
      </c>
      <c r="AO200">
        <v>30</v>
      </c>
      <c r="AP200">
        <v>35</v>
      </c>
      <c r="AQ200">
        <v>45</v>
      </c>
      <c r="AR200">
        <v>35</v>
      </c>
      <c r="AS200">
        <v>35</v>
      </c>
      <c r="AT200">
        <v>25</v>
      </c>
      <c r="AU200">
        <v>25</v>
      </c>
      <c r="AV200">
        <v>20</v>
      </c>
      <c r="AW200">
        <v>30</v>
      </c>
      <c r="AX200">
        <v>25</v>
      </c>
    </row>
    <row r="201" spans="1:50" x14ac:dyDescent="0.2">
      <c r="A201" t="s">
        <v>2046</v>
      </c>
      <c r="B201" t="s">
        <v>119</v>
      </c>
      <c r="C201">
        <v>15</v>
      </c>
      <c r="D201">
        <v>25</v>
      </c>
      <c r="E201">
        <v>10</v>
      </c>
      <c r="F201">
        <v>15</v>
      </c>
      <c r="G201">
        <v>15</v>
      </c>
      <c r="H201">
        <v>15</v>
      </c>
      <c r="I201">
        <v>15</v>
      </c>
      <c r="J201">
        <v>25</v>
      </c>
      <c r="K201">
        <v>25</v>
      </c>
      <c r="L201">
        <v>25</v>
      </c>
      <c r="M201">
        <v>25</v>
      </c>
      <c r="N201">
        <v>15</v>
      </c>
      <c r="O201">
        <v>15</v>
      </c>
      <c r="P201">
        <v>20</v>
      </c>
      <c r="Q201">
        <v>40</v>
      </c>
      <c r="R201">
        <v>25</v>
      </c>
      <c r="S201">
        <v>30</v>
      </c>
      <c r="T201">
        <v>25</v>
      </c>
      <c r="U201">
        <v>50</v>
      </c>
      <c r="V201">
        <v>25</v>
      </c>
      <c r="W201">
        <v>30</v>
      </c>
      <c r="X201">
        <v>25</v>
      </c>
      <c r="Y201">
        <v>25</v>
      </c>
      <c r="Z201">
        <v>35</v>
      </c>
      <c r="AA201">
        <v>35</v>
      </c>
      <c r="AB201">
        <v>35</v>
      </c>
      <c r="AC201">
        <v>45</v>
      </c>
      <c r="AD201">
        <v>35</v>
      </c>
      <c r="AE201">
        <v>45</v>
      </c>
      <c r="AF201">
        <v>40</v>
      </c>
      <c r="AG201">
        <v>40</v>
      </c>
      <c r="AH201">
        <v>35</v>
      </c>
      <c r="AI201">
        <v>30</v>
      </c>
      <c r="AJ201">
        <v>35</v>
      </c>
      <c r="AK201">
        <v>30</v>
      </c>
      <c r="AL201">
        <v>35</v>
      </c>
      <c r="AM201">
        <v>30</v>
      </c>
      <c r="AN201">
        <v>35</v>
      </c>
      <c r="AO201">
        <v>30</v>
      </c>
      <c r="AP201">
        <v>25</v>
      </c>
      <c r="AQ201">
        <v>30</v>
      </c>
      <c r="AR201">
        <v>35</v>
      </c>
      <c r="AS201">
        <v>10</v>
      </c>
      <c r="AT201">
        <v>25</v>
      </c>
      <c r="AU201">
        <v>15</v>
      </c>
      <c r="AV201">
        <v>20</v>
      </c>
      <c r="AW201">
        <v>15</v>
      </c>
      <c r="AX201">
        <v>15</v>
      </c>
    </row>
    <row r="202" spans="1:50" x14ac:dyDescent="0.2">
      <c r="A202" t="s">
        <v>2046</v>
      </c>
      <c r="B202" t="s">
        <v>120</v>
      </c>
      <c r="C202">
        <v>15</v>
      </c>
      <c r="D202">
        <v>15</v>
      </c>
      <c r="E202">
        <v>20</v>
      </c>
      <c r="F202">
        <v>15</v>
      </c>
      <c r="G202">
        <v>10</v>
      </c>
      <c r="H202">
        <v>20</v>
      </c>
      <c r="I202">
        <v>10</v>
      </c>
      <c r="J202">
        <v>5</v>
      </c>
      <c r="K202">
        <v>20</v>
      </c>
      <c r="L202">
        <v>25</v>
      </c>
      <c r="M202">
        <v>15</v>
      </c>
      <c r="N202">
        <v>25</v>
      </c>
      <c r="O202">
        <v>15</v>
      </c>
      <c r="P202">
        <v>20</v>
      </c>
      <c r="Q202">
        <v>25</v>
      </c>
      <c r="R202">
        <v>25</v>
      </c>
      <c r="S202">
        <v>20</v>
      </c>
      <c r="T202">
        <v>25</v>
      </c>
      <c r="U202">
        <v>25</v>
      </c>
      <c r="V202">
        <v>20</v>
      </c>
      <c r="W202">
        <v>35</v>
      </c>
      <c r="X202">
        <v>15</v>
      </c>
      <c r="Y202">
        <v>15</v>
      </c>
      <c r="Z202">
        <v>25</v>
      </c>
      <c r="AA202">
        <v>25</v>
      </c>
      <c r="AB202">
        <v>15</v>
      </c>
      <c r="AC202">
        <v>35</v>
      </c>
      <c r="AD202">
        <v>10</v>
      </c>
      <c r="AE202">
        <v>25</v>
      </c>
      <c r="AF202">
        <v>20</v>
      </c>
      <c r="AG202">
        <v>35</v>
      </c>
      <c r="AH202">
        <v>30</v>
      </c>
      <c r="AI202">
        <v>35</v>
      </c>
      <c r="AJ202">
        <v>30</v>
      </c>
      <c r="AK202">
        <v>35</v>
      </c>
      <c r="AL202">
        <v>25</v>
      </c>
      <c r="AM202">
        <v>20</v>
      </c>
      <c r="AN202">
        <v>25</v>
      </c>
      <c r="AO202">
        <v>20</v>
      </c>
      <c r="AP202">
        <v>35</v>
      </c>
      <c r="AQ202">
        <v>30</v>
      </c>
      <c r="AR202">
        <v>25</v>
      </c>
      <c r="AS202">
        <v>15</v>
      </c>
      <c r="AT202">
        <v>25</v>
      </c>
      <c r="AU202">
        <v>10</v>
      </c>
      <c r="AV202">
        <v>10</v>
      </c>
      <c r="AW202">
        <v>10</v>
      </c>
      <c r="AX202">
        <v>10</v>
      </c>
    </row>
    <row r="203" spans="1:50" x14ac:dyDescent="0.2">
      <c r="A203" t="s">
        <v>2046</v>
      </c>
      <c r="B203" t="s">
        <v>121</v>
      </c>
      <c r="C203">
        <v>60</v>
      </c>
      <c r="D203">
        <v>95</v>
      </c>
      <c r="E203">
        <v>65</v>
      </c>
      <c r="F203">
        <v>50</v>
      </c>
      <c r="G203">
        <v>40</v>
      </c>
      <c r="H203">
        <v>55</v>
      </c>
      <c r="I203">
        <v>65</v>
      </c>
      <c r="J203">
        <v>40</v>
      </c>
      <c r="K203">
        <v>55</v>
      </c>
      <c r="L203">
        <v>65</v>
      </c>
      <c r="M203">
        <v>55</v>
      </c>
      <c r="N203">
        <v>40</v>
      </c>
      <c r="O203">
        <v>40</v>
      </c>
      <c r="P203">
        <v>35</v>
      </c>
      <c r="Q203">
        <v>70</v>
      </c>
      <c r="R203">
        <v>55</v>
      </c>
      <c r="S203">
        <v>85</v>
      </c>
      <c r="T203">
        <v>75</v>
      </c>
      <c r="U203">
        <v>115</v>
      </c>
      <c r="V203">
        <v>80</v>
      </c>
      <c r="W203">
        <v>95</v>
      </c>
      <c r="X203">
        <v>65</v>
      </c>
      <c r="Y203">
        <v>75</v>
      </c>
      <c r="Z203">
        <v>60</v>
      </c>
      <c r="AA203">
        <v>85</v>
      </c>
      <c r="AB203">
        <v>80</v>
      </c>
      <c r="AC203">
        <v>70</v>
      </c>
      <c r="AD203">
        <v>70</v>
      </c>
      <c r="AE203">
        <v>100</v>
      </c>
      <c r="AF203">
        <v>75</v>
      </c>
      <c r="AG203">
        <v>80</v>
      </c>
      <c r="AH203">
        <v>85</v>
      </c>
      <c r="AI203">
        <v>65</v>
      </c>
      <c r="AJ203">
        <v>80</v>
      </c>
      <c r="AK203">
        <v>90</v>
      </c>
      <c r="AL203">
        <v>55</v>
      </c>
      <c r="AM203">
        <v>85</v>
      </c>
      <c r="AN203">
        <v>45</v>
      </c>
      <c r="AO203">
        <v>50</v>
      </c>
      <c r="AP203">
        <v>55</v>
      </c>
      <c r="AQ203">
        <v>75</v>
      </c>
      <c r="AR203">
        <v>70</v>
      </c>
      <c r="AS203">
        <v>45</v>
      </c>
      <c r="AT203">
        <v>50</v>
      </c>
      <c r="AU203">
        <v>40</v>
      </c>
      <c r="AV203">
        <v>35</v>
      </c>
      <c r="AW203">
        <v>45</v>
      </c>
      <c r="AX203">
        <v>40</v>
      </c>
    </row>
    <row r="204" spans="1:50" x14ac:dyDescent="0.2">
      <c r="A204" t="s">
        <v>2046</v>
      </c>
      <c r="B204" t="s">
        <v>122</v>
      </c>
      <c r="C204">
        <v>25</v>
      </c>
      <c r="D204">
        <v>30</v>
      </c>
      <c r="E204">
        <v>25</v>
      </c>
      <c r="F204">
        <v>10</v>
      </c>
      <c r="G204">
        <v>20</v>
      </c>
      <c r="H204">
        <v>20</v>
      </c>
      <c r="I204">
        <v>20</v>
      </c>
      <c r="J204">
        <v>25</v>
      </c>
      <c r="K204">
        <v>30</v>
      </c>
      <c r="L204">
        <v>30</v>
      </c>
      <c r="M204">
        <v>25</v>
      </c>
      <c r="N204">
        <v>20</v>
      </c>
      <c r="O204">
        <v>10</v>
      </c>
      <c r="P204">
        <v>20</v>
      </c>
      <c r="Q204">
        <v>45</v>
      </c>
      <c r="R204">
        <v>40</v>
      </c>
      <c r="S204">
        <v>45</v>
      </c>
      <c r="T204">
        <v>45</v>
      </c>
      <c r="U204">
        <v>50</v>
      </c>
      <c r="V204">
        <v>35</v>
      </c>
      <c r="W204">
        <v>35</v>
      </c>
      <c r="X204">
        <v>40</v>
      </c>
      <c r="Y204">
        <v>30</v>
      </c>
      <c r="Z204">
        <v>30</v>
      </c>
      <c r="AA204">
        <v>35</v>
      </c>
      <c r="AB204">
        <v>40</v>
      </c>
      <c r="AC204">
        <v>65</v>
      </c>
      <c r="AD204">
        <v>35</v>
      </c>
      <c r="AE204">
        <v>55</v>
      </c>
      <c r="AF204">
        <v>55</v>
      </c>
      <c r="AG204">
        <v>65</v>
      </c>
      <c r="AH204">
        <v>75</v>
      </c>
      <c r="AI204">
        <v>55</v>
      </c>
      <c r="AJ204">
        <v>65</v>
      </c>
      <c r="AK204">
        <v>50</v>
      </c>
      <c r="AL204">
        <v>55</v>
      </c>
      <c r="AM204">
        <v>60</v>
      </c>
      <c r="AN204">
        <v>50</v>
      </c>
      <c r="AO204">
        <v>50</v>
      </c>
      <c r="AP204">
        <v>30</v>
      </c>
      <c r="AQ204">
        <v>40</v>
      </c>
      <c r="AR204">
        <v>40</v>
      </c>
      <c r="AS204">
        <v>35</v>
      </c>
      <c r="AT204">
        <v>30</v>
      </c>
      <c r="AU204">
        <v>25</v>
      </c>
      <c r="AV204">
        <v>30</v>
      </c>
      <c r="AW204">
        <v>20</v>
      </c>
      <c r="AX204">
        <v>20</v>
      </c>
    </row>
    <row r="205" spans="1:50" x14ac:dyDescent="0.2">
      <c r="A205" t="s">
        <v>2046</v>
      </c>
      <c r="B205" t="s">
        <v>123</v>
      </c>
      <c r="C205">
        <v>45</v>
      </c>
      <c r="D205">
        <v>30</v>
      </c>
      <c r="E205">
        <v>30</v>
      </c>
      <c r="F205">
        <v>15</v>
      </c>
      <c r="G205">
        <v>15</v>
      </c>
      <c r="H205">
        <v>20</v>
      </c>
      <c r="I205">
        <v>25</v>
      </c>
      <c r="J205">
        <v>25</v>
      </c>
      <c r="K205">
        <v>20</v>
      </c>
      <c r="L205">
        <v>25</v>
      </c>
      <c r="M205">
        <v>25</v>
      </c>
      <c r="N205">
        <v>15</v>
      </c>
      <c r="O205">
        <v>20</v>
      </c>
      <c r="P205">
        <v>25</v>
      </c>
      <c r="Q205">
        <v>35</v>
      </c>
      <c r="R205">
        <v>30</v>
      </c>
      <c r="S205">
        <v>25</v>
      </c>
      <c r="T205">
        <v>60</v>
      </c>
      <c r="U205">
        <v>55</v>
      </c>
      <c r="V205">
        <v>40</v>
      </c>
      <c r="W205">
        <v>55</v>
      </c>
      <c r="X205">
        <v>40</v>
      </c>
      <c r="Y205">
        <v>35</v>
      </c>
      <c r="Z205">
        <v>40</v>
      </c>
      <c r="AA205">
        <v>40</v>
      </c>
      <c r="AB205">
        <v>45</v>
      </c>
      <c r="AC205">
        <v>30</v>
      </c>
      <c r="AD205">
        <v>40</v>
      </c>
      <c r="AE205">
        <v>35</v>
      </c>
      <c r="AF205">
        <v>45</v>
      </c>
      <c r="AG205">
        <v>50</v>
      </c>
      <c r="AH205">
        <v>40</v>
      </c>
      <c r="AI205">
        <v>35</v>
      </c>
      <c r="AJ205">
        <v>40</v>
      </c>
      <c r="AK205">
        <v>40</v>
      </c>
      <c r="AL205">
        <v>30</v>
      </c>
      <c r="AM205">
        <v>35</v>
      </c>
      <c r="AN205">
        <v>40</v>
      </c>
      <c r="AO205">
        <v>35</v>
      </c>
      <c r="AP205">
        <v>25</v>
      </c>
      <c r="AQ205">
        <v>35</v>
      </c>
      <c r="AR205">
        <v>30</v>
      </c>
      <c r="AS205">
        <v>35</v>
      </c>
      <c r="AT205">
        <v>30</v>
      </c>
      <c r="AU205">
        <v>15</v>
      </c>
      <c r="AV205">
        <v>20</v>
      </c>
      <c r="AW205">
        <v>20</v>
      </c>
      <c r="AX205">
        <v>15</v>
      </c>
    </row>
    <row r="206" spans="1:50" x14ac:dyDescent="0.2">
      <c r="A206" t="s">
        <v>2046</v>
      </c>
      <c r="B206" t="s">
        <v>124</v>
      </c>
      <c r="C206">
        <v>15</v>
      </c>
      <c r="D206">
        <v>30</v>
      </c>
      <c r="E206">
        <v>15</v>
      </c>
      <c r="F206">
        <v>15</v>
      </c>
      <c r="G206">
        <v>15</v>
      </c>
      <c r="H206">
        <v>25</v>
      </c>
      <c r="I206">
        <v>45</v>
      </c>
      <c r="J206">
        <v>50</v>
      </c>
      <c r="K206">
        <v>35</v>
      </c>
      <c r="L206">
        <v>30</v>
      </c>
      <c r="M206">
        <v>20</v>
      </c>
      <c r="N206">
        <v>35</v>
      </c>
      <c r="O206">
        <v>25</v>
      </c>
      <c r="P206">
        <v>40</v>
      </c>
      <c r="Q206">
        <v>45</v>
      </c>
      <c r="R206">
        <v>40</v>
      </c>
      <c r="S206">
        <v>35</v>
      </c>
      <c r="T206">
        <v>25</v>
      </c>
      <c r="U206">
        <v>30</v>
      </c>
      <c r="V206">
        <v>30</v>
      </c>
      <c r="W206">
        <v>30</v>
      </c>
      <c r="X206">
        <v>30</v>
      </c>
      <c r="Y206">
        <v>30</v>
      </c>
      <c r="Z206">
        <v>35</v>
      </c>
      <c r="AA206">
        <v>45</v>
      </c>
      <c r="AB206">
        <v>40</v>
      </c>
      <c r="AC206">
        <v>40</v>
      </c>
      <c r="AD206">
        <v>25</v>
      </c>
      <c r="AE206">
        <v>35</v>
      </c>
      <c r="AF206">
        <v>35</v>
      </c>
      <c r="AG206">
        <v>45</v>
      </c>
      <c r="AH206">
        <v>45</v>
      </c>
      <c r="AI206">
        <v>50</v>
      </c>
      <c r="AJ206">
        <v>40</v>
      </c>
      <c r="AK206">
        <v>30</v>
      </c>
      <c r="AL206">
        <v>25</v>
      </c>
      <c r="AM206">
        <v>40</v>
      </c>
      <c r="AN206">
        <v>25</v>
      </c>
      <c r="AO206">
        <v>20</v>
      </c>
      <c r="AP206">
        <v>35</v>
      </c>
      <c r="AQ206">
        <v>25</v>
      </c>
      <c r="AR206">
        <v>35</v>
      </c>
      <c r="AS206">
        <v>20</v>
      </c>
      <c r="AT206">
        <v>10</v>
      </c>
      <c r="AU206">
        <v>15</v>
      </c>
      <c r="AV206">
        <v>15</v>
      </c>
      <c r="AW206">
        <v>25</v>
      </c>
      <c r="AX206">
        <v>15</v>
      </c>
    </row>
    <row r="207" spans="1:50" x14ac:dyDescent="0.2">
      <c r="A207" t="s">
        <v>2046</v>
      </c>
      <c r="B207" t="s">
        <v>125</v>
      </c>
      <c r="C207">
        <v>40</v>
      </c>
      <c r="D207">
        <v>45</v>
      </c>
      <c r="E207">
        <v>20</v>
      </c>
      <c r="F207">
        <v>40</v>
      </c>
      <c r="G207">
        <v>45</v>
      </c>
      <c r="H207">
        <v>70</v>
      </c>
      <c r="I207">
        <v>85</v>
      </c>
      <c r="J207">
        <v>85</v>
      </c>
      <c r="K207">
        <v>75</v>
      </c>
      <c r="L207">
        <v>130</v>
      </c>
      <c r="M207">
        <v>95</v>
      </c>
      <c r="N207">
        <v>85</v>
      </c>
      <c r="O207">
        <v>90</v>
      </c>
      <c r="P207">
        <v>90</v>
      </c>
      <c r="Q207">
        <v>130</v>
      </c>
      <c r="R207">
        <v>110</v>
      </c>
      <c r="S207">
        <v>110</v>
      </c>
      <c r="T207">
        <v>120</v>
      </c>
      <c r="U207">
        <v>130</v>
      </c>
      <c r="V207">
        <v>115</v>
      </c>
      <c r="W207">
        <v>120</v>
      </c>
      <c r="X207">
        <v>120</v>
      </c>
      <c r="Y207">
        <v>115</v>
      </c>
      <c r="Z207">
        <v>95</v>
      </c>
      <c r="AA207">
        <v>170</v>
      </c>
      <c r="AB207">
        <v>130</v>
      </c>
      <c r="AC207">
        <v>150</v>
      </c>
      <c r="AD207">
        <v>115</v>
      </c>
      <c r="AE207">
        <v>155</v>
      </c>
      <c r="AF207">
        <v>155</v>
      </c>
      <c r="AG207">
        <v>120</v>
      </c>
      <c r="AH207">
        <v>140</v>
      </c>
      <c r="AI207">
        <v>130</v>
      </c>
      <c r="AJ207">
        <v>170</v>
      </c>
      <c r="AK207">
        <v>145</v>
      </c>
      <c r="AL207">
        <v>105</v>
      </c>
      <c r="AM207">
        <v>155</v>
      </c>
      <c r="AN207">
        <v>85</v>
      </c>
      <c r="AO207">
        <v>100</v>
      </c>
      <c r="AP207">
        <v>80</v>
      </c>
      <c r="AQ207">
        <v>110</v>
      </c>
      <c r="AR207">
        <v>85</v>
      </c>
      <c r="AS207">
        <v>80</v>
      </c>
      <c r="AT207">
        <v>55</v>
      </c>
      <c r="AU207">
        <v>65</v>
      </c>
      <c r="AV207">
        <v>65</v>
      </c>
      <c r="AW207">
        <v>75</v>
      </c>
      <c r="AX207">
        <v>55</v>
      </c>
    </row>
    <row r="208" spans="1:50" x14ac:dyDescent="0.2">
      <c r="A208" t="s">
        <v>2046</v>
      </c>
      <c r="B208" t="s">
        <v>126</v>
      </c>
      <c r="C208">
        <v>40</v>
      </c>
      <c r="D208">
        <v>45</v>
      </c>
      <c r="E208">
        <v>50</v>
      </c>
      <c r="F208">
        <v>20</v>
      </c>
      <c r="G208">
        <v>20</v>
      </c>
      <c r="H208">
        <v>25</v>
      </c>
      <c r="I208">
        <v>30</v>
      </c>
      <c r="J208">
        <v>15</v>
      </c>
      <c r="K208">
        <v>25</v>
      </c>
      <c r="L208">
        <v>35</v>
      </c>
      <c r="M208">
        <v>30</v>
      </c>
      <c r="N208">
        <v>35</v>
      </c>
      <c r="O208">
        <v>30</v>
      </c>
      <c r="P208">
        <v>25</v>
      </c>
      <c r="Q208">
        <v>45</v>
      </c>
      <c r="R208">
        <v>40</v>
      </c>
      <c r="S208">
        <v>40</v>
      </c>
      <c r="T208">
        <v>40</v>
      </c>
      <c r="U208">
        <v>60</v>
      </c>
      <c r="V208">
        <v>55</v>
      </c>
      <c r="W208">
        <v>40</v>
      </c>
      <c r="X208">
        <v>45</v>
      </c>
      <c r="Y208">
        <v>55</v>
      </c>
      <c r="Z208">
        <v>60</v>
      </c>
      <c r="AA208">
        <v>35</v>
      </c>
      <c r="AB208">
        <v>45</v>
      </c>
      <c r="AC208">
        <v>45</v>
      </c>
      <c r="AD208">
        <v>35</v>
      </c>
      <c r="AE208">
        <v>60</v>
      </c>
      <c r="AF208">
        <v>60</v>
      </c>
      <c r="AG208">
        <v>60</v>
      </c>
      <c r="AH208">
        <v>50</v>
      </c>
      <c r="AI208">
        <v>50</v>
      </c>
      <c r="AJ208">
        <v>40</v>
      </c>
      <c r="AK208">
        <v>50</v>
      </c>
      <c r="AL208">
        <v>35</v>
      </c>
      <c r="AM208">
        <v>50</v>
      </c>
      <c r="AN208">
        <v>45</v>
      </c>
      <c r="AO208">
        <v>45</v>
      </c>
      <c r="AP208">
        <v>35</v>
      </c>
      <c r="AQ208">
        <v>45</v>
      </c>
      <c r="AR208">
        <v>50</v>
      </c>
      <c r="AS208">
        <v>25</v>
      </c>
      <c r="AT208">
        <v>30</v>
      </c>
      <c r="AU208">
        <v>20</v>
      </c>
      <c r="AV208">
        <v>40</v>
      </c>
      <c r="AW208">
        <v>20</v>
      </c>
      <c r="AX208">
        <v>30</v>
      </c>
    </row>
    <row r="209" spans="1:50" x14ac:dyDescent="0.2">
      <c r="A209" t="s">
        <v>2046</v>
      </c>
      <c r="B209" t="s">
        <v>127</v>
      </c>
      <c r="C209">
        <v>50</v>
      </c>
      <c r="D209">
        <v>60</v>
      </c>
      <c r="E209">
        <v>45</v>
      </c>
      <c r="F209">
        <v>30</v>
      </c>
      <c r="G209">
        <v>35</v>
      </c>
      <c r="H209">
        <v>60</v>
      </c>
      <c r="I209">
        <v>65</v>
      </c>
      <c r="J209">
        <v>55</v>
      </c>
      <c r="K209">
        <v>65</v>
      </c>
      <c r="L209">
        <v>85</v>
      </c>
      <c r="M209">
        <v>60</v>
      </c>
      <c r="N209">
        <v>75</v>
      </c>
      <c r="O209">
        <v>80</v>
      </c>
      <c r="P209">
        <v>80</v>
      </c>
      <c r="Q209">
        <v>155</v>
      </c>
      <c r="R209">
        <v>80</v>
      </c>
      <c r="S209">
        <v>90</v>
      </c>
      <c r="T209">
        <v>105</v>
      </c>
      <c r="U209">
        <v>95</v>
      </c>
      <c r="V209">
        <v>90</v>
      </c>
      <c r="W209">
        <v>100</v>
      </c>
      <c r="X209">
        <v>105</v>
      </c>
      <c r="Y209">
        <v>110</v>
      </c>
      <c r="Z209">
        <v>70</v>
      </c>
      <c r="AA209">
        <v>90</v>
      </c>
      <c r="AB209">
        <v>90</v>
      </c>
      <c r="AC209">
        <v>90</v>
      </c>
      <c r="AD209">
        <v>70</v>
      </c>
      <c r="AE209">
        <v>100</v>
      </c>
      <c r="AF209">
        <v>115</v>
      </c>
      <c r="AG209">
        <v>110</v>
      </c>
      <c r="AH209">
        <v>95</v>
      </c>
      <c r="AI209">
        <v>80</v>
      </c>
      <c r="AJ209">
        <v>90</v>
      </c>
      <c r="AK209">
        <v>85</v>
      </c>
      <c r="AL209">
        <v>60</v>
      </c>
      <c r="AM209">
        <v>100</v>
      </c>
      <c r="AN209">
        <v>60</v>
      </c>
      <c r="AO209">
        <v>80</v>
      </c>
      <c r="AP209">
        <v>65</v>
      </c>
      <c r="AQ209">
        <v>85</v>
      </c>
      <c r="AR209">
        <v>85</v>
      </c>
      <c r="AS209">
        <v>60</v>
      </c>
      <c r="AT209">
        <v>50</v>
      </c>
      <c r="AU209">
        <v>50</v>
      </c>
      <c r="AV209">
        <v>55</v>
      </c>
      <c r="AW209">
        <v>55</v>
      </c>
      <c r="AX209">
        <v>50</v>
      </c>
    </row>
    <row r="210" spans="1:50" x14ac:dyDescent="0.2">
      <c r="A210" t="s">
        <v>2047</v>
      </c>
      <c r="B210" t="s">
        <v>115</v>
      </c>
      <c r="C210">
        <v>40</v>
      </c>
      <c r="D210">
        <v>50</v>
      </c>
      <c r="E210">
        <v>50</v>
      </c>
      <c r="F210">
        <v>35</v>
      </c>
      <c r="G210">
        <v>25</v>
      </c>
      <c r="H210">
        <v>35</v>
      </c>
      <c r="I210">
        <v>50</v>
      </c>
      <c r="J210">
        <v>50</v>
      </c>
      <c r="K210">
        <v>65</v>
      </c>
      <c r="L210">
        <v>55</v>
      </c>
      <c r="M210">
        <v>50</v>
      </c>
      <c r="N210">
        <v>35</v>
      </c>
      <c r="O210">
        <v>35</v>
      </c>
      <c r="P210">
        <v>30</v>
      </c>
      <c r="Q210">
        <v>55</v>
      </c>
      <c r="R210">
        <v>55</v>
      </c>
      <c r="S210">
        <v>70</v>
      </c>
      <c r="T210">
        <v>65</v>
      </c>
      <c r="U210">
        <v>80</v>
      </c>
      <c r="V210">
        <v>65</v>
      </c>
      <c r="W210">
        <v>65</v>
      </c>
      <c r="X210">
        <v>95</v>
      </c>
      <c r="Y210">
        <v>95</v>
      </c>
      <c r="Z210">
        <v>65</v>
      </c>
      <c r="AA210">
        <v>85</v>
      </c>
      <c r="AB210">
        <v>70</v>
      </c>
      <c r="AC210">
        <v>105</v>
      </c>
      <c r="AD210">
        <v>65</v>
      </c>
      <c r="AE210">
        <v>100</v>
      </c>
      <c r="AF210">
        <v>85</v>
      </c>
      <c r="AG210">
        <v>85</v>
      </c>
      <c r="AH210">
        <v>85</v>
      </c>
      <c r="AI210">
        <v>55</v>
      </c>
      <c r="AJ210">
        <v>85</v>
      </c>
      <c r="AK210">
        <v>80</v>
      </c>
      <c r="AL210">
        <v>50</v>
      </c>
      <c r="AM210">
        <v>85</v>
      </c>
      <c r="AN210">
        <v>55</v>
      </c>
      <c r="AO210">
        <v>70</v>
      </c>
      <c r="AP210">
        <v>60</v>
      </c>
      <c r="AQ210">
        <v>65</v>
      </c>
      <c r="AR210">
        <v>70</v>
      </c>
      <c r="AS210">
        <v>55</v>
      </c>
      <c r="AT210">
        <v>55</v>
      </c>
      <c r="AU210">
        <v>40</v>
      </c>
      <c r="AV210">
        <v>40</v>
      </c>
      <c r="AW210">
        <v>35</v>
      </c>
      <c r="AX210">
        <v>45</v>
      </c>
    </row>
    <row r="211" spans="1:50" x14ac:dyDescent="0.2">
      <c r="A211" t="s">
        <v>2047</v>
      </c>
      <c r="B211" t="s">
        <v>116</v>
      </c>
      <c r="C211">
        <v>45</v>
      </c>
      <c r="D211">
        <v>40</v>
      </c>
      <c r="E211">
        <v>50</v>
      </c>
      <c r="F211">
        <v>20</v>
      </c>
      <c r="G211">
        <v>40</v>
      </c>
      <c r="H211">
        <v>25</v>
      </c>
      <c r="I211">
        <v>40</v>
      </c>
      <c r="J211">
        <v>30</v>
      </c>
      <c r="K211">
        <v>40</v>
      </c>
      <c r="L211">
        <v>40</v>
      </c>
      <c r="M211">
        <v>35</v>
      </c>
      <c r="N211">
        <v>35</v>
      </c>
      <c r="O211">
        <v>40</v>
      </c>
      <c r="P211">
        <v>40</v>
      </c>
      <c r="Q211">
        <v>50</v>
      </c>
      <c r="R211">
        <v>40</v>
      </c>
      <c r="S211">
        <v>65</v>
      </c>
      <c r="T211">
        <v>40</v>
      </c>
      <c r="U211">
        <v>50</v>
      </c>
      <c r="V211">
        <v>40</v>
      </c>
      <c r="W211">
        <v>45</v>
      </c>
      <c r="X211">
        <v>50</v>
      </c>
      <c r="Y211">
        <v>40</v>
      </c>
      <c r="Z211">
        <v>45</v>
      </c>
      <c r="AA211">
        <v>45</v>
      </c>
      <c r="AB211">
        <v>50</v>
      </c>
      <c r="AC211">
        <v>55</v>
      </c>
      <c r="AD211">
        <v>40</v>
      </c>
      <c r="AE211">
        <v>55</v>
      </c>
      <c r="AF211">
        <v>60</v>
      </c>
      <c r="AG211">
        <v>50</v>
      </c>
      <c r="AH211">
        <v>60</v>
      </c>
      <c r="AI211">
        <v>45</v>
      </c>
      <c r="AJ211">
        <v>85</v>
      </c>
      <c r="AK211">
        <v>65</v>
      </c>
      <c r="AL211">
        <v>70</v>
      </c>
      <c r="AM211">
        <v>55</v>
      </c>
      <c r="AN211">
        <v>45</v>
      </c>
      <c r="AO211">
        <v>55</v>
      </c>
      <c r="AP211">
        <v>55</v>
      </c>
      <c r="AQ211">
        <v>95</v>
      </c>
      <c r="AR211">
        <v>100</v>
      </c>
      <c r="AS211">
        <v>35</v>
      </c>
      <c r="AT211">
        <v>40</v>
      </c>
      <c r="AU211">
        <v>35</v>
      </c>
      <c r="AV211">
        <v>30</v>
      </c>
      <c r="AW211">
        <v>30</v>
      </c>
      <c r="AX211">
        <v>25</v>
      </c>
    </row>
    <row r="212" spans="1:50" x14ac:dyDescent="0.2">
      <c r="A212" t="s">
        <v>2047</v>
      </c>
      <c r="B212" t="s">
        <v>117</v>
      </c>
      <c r="C212">
        <v>65</v>
      </c>
      <c r="D212">
        <v>65</v>
      </c>
      <c r="E212">
        <v>50</v>
      </c>
      <c r="F212">
        <v>30</v>
      </c>
      <c r="G212">
        <v>35</v>
      </c>
      <c r="H212">
        <v>35</v>
      </c>
      <c r="I212">
        <v>40</v>
      </c>
      <c r="J212">
        <v>55</v>
      </c>
      <c r="K212">
        <v>55</v>
      </c>
      <c r="L212">
        <v>55</v>
      </c>
      <c r="M212">
        <v>55</v>
      </c>
      <c r="N212">
        <v>65</v>
      </c>
      <c r="O212">
        <v>80</v>
      </c>
      <c r="P212">
        <v>75</v>
      </c>
      <c r="Q212">
        <v>90</v>
      </c>
      <c r="R212">
        <v>90</v>
      </c>
      <c r="S212">
        <v>85</v>
      </c>
      <c r="T212">
        <v>90</v>
      </c>
      <c r="U212">
        <v>120</v>
      </c>
      <c r="V212">
        <v>70</v>
      </c>
      <c r="W212">
        <v>85</v>
      </c>
      <c r="X212">
        <v>100</v>
      </c>
      <c r="Y212">
        <v>105</v>
      </c>
      <c r="Z212">
        <v>75</v>
      </c>
      <c r="AA212">
        <v>75</v>
      </c>
      <c r="AB212">
        <v>75</v>
      </c>
      <c r="AC212">
        <v>90</v>
      </c>
      <c r="AD212">
        <v>70</v>
      </c>
      <c r="AE212">
        <v>100</v>
      </c>
      <c r="AF212">
        <v>110</v>
      </c>
      <c r="AG212">
        <v>95</v>
      </c>
      <c r="AH212">
        <v>100</v>
      </c>
      <c r="AI212">
        <v>90</v>
      </c>
      <c r="AJ212">
        <v>105</v>
      </c>
      <c r="AK212">
        <v>90</v>
      </c>
      <c r="AL212">
        <v>65</v>
      </c>
      <c r="AM212">
        <v>85</v>
      </c>
      <c r="AN212">
        <v>85</v>
      </c>
      <c r="AO212">
        <v>85</v>
      </c>
      <c r="AP212">
        <v>70</v>
      </c>
      <c r="AQ212">
        <v>75</v>
      </c>
      <c r="AR212">
        <v>80</v>
      </c>
      <c r="AS212">
        <v>55</v>
      </c>
      <c r="AT212">
        <v>60</v>
      </c>
      <c r="AU212">
        <v>50</v>
      </c>
      <c r="AV212">
        <v>50</v>
      </c>
      <c r="AW212">
        <v>50</v>
      </c>
      <c r="AX212">
        <v>55</v>
      </c>
    </row>
    <row r="213" spans="1:50" x14ac:dyDescent="0.2">
      <c r="A213" t="s">
        <v>2047</v>
      </c>
      <c r="B213" t="s">
        <v>118</v>
      </c>
      <c r="C213">
        <v>15</v>
      </c>
      <c r="D213">
        <v>25</v>
      </c>
      <c r="E213">
        <v>25</v>
      </c>
      <c r="F213">
        <v>15</v>
      </c>
      <c r="G213">
        <v>10</v>
      </c>
      <c r="H213">
        <v>10</v>
      </c>
      <c r="I213">
        <v>15</v>
      </c>
      <c r="J213">
        <v>15</v>
      </c>
      <c r="K213">
        <v>35</v>
      </c>
      <c r="L213">
        <v>25</v>
      </c>
      <c r="M213">
        <v>10</v>
      </c>
      <c r="N213">
        <v>15</v>
      </c>
      <c r="O213">
        <v>20</v>
      </c>
      <c r="P213">
        <v>25</v>
      </c>
      <c r="Q213">
        <v>60</v>
      </c>
      <c r="R213">
        <v>35</v>
      </c>
      <c r="S213">
        <v>40</v>
      </c>
      <c r="T213">
        <v>60</v>
      </c>
      <c r="U213">
        <v>60</v>
      </c>
      <c r="V213">
        <v>40</v>
      </c>
      <c r="W213">
        <v>65</v>
      </c>
      <c r="X213">
        <v>50</v>
      </c>
      <c r="Y213">
        <v>45</v>
      </c>
      <c r="Z213">
        <v>60</v>
      </c>
      <c r="AA213">
        <v>50</v>
      </c>
      <c r="AB213">
        <v>55</v>
      </c>
      <c r="AC213">
        <v>55</v>
      </c>
      <c r="AD213">
        <v>40</v>
      </c>
      <c r="AE213">
        <v>55</v>
      </c>
      <c r="AF213">
        <v>35</v>
      </c>
      <c r="AG213">
        <v>35</v>
      </c>
      <c r="AH213">
        <v>70</v>
      </c>
      <c r="AI213">
        <v>55</v>
      </c>
      <c r="AJ213">
        <v>55</v>
      </c>
      <c r="AK213">
        <v>45</v>
      </c>
      <c r="AL213">
        <v>35</v>
      </c>
      <c r="AM213">
        <v>50</v>
      </c>
      <c r="AN213">
        <v>30</v>
      </c>
      <c r="AO213">
        <v>60</v>
      </c>
      <c r="AP213">
        <v>45</v>
      </c>
      <c r="AQ213">
        <v>45</v>
      </c>
      <c r="AR213">
        <v>55</v>
      </c>
      <c r="AS213">
        <v>40</v>
      </c>
      <c r="AT213">
        <v>25</v>
      </c>
      <c r="AU213">
        <v>15</v>
      </c>
      <c r="AV213">
        <v>20</v>
      </c>
      <c r="AW213">
        <v>20</v>
      </c>
      <c r="AX213">
        <v>20</v>
      </c>
    </row>
    <row r="214" spans="1:50" x14ac:dyDescent="0.2">
      <c r="A214" t="s">
        <v>2047</v>
      </c>
      <c r="B214" t="s">
        <v>119</v>
      </c>
      <c r="C214">
        <v>15</v>
      </c>
      <c r="D214">
        <v>30</v>
      </c>
      <c r="E214">
        <v>20</v>
      </c>
      <c r="F214">
        <v>20</v>
      </c>
      <c r="G214">
        <v>10</v>
      </c>
      <c r="H214">
        <v>20</v>
      </c>
      <c r="I214">
        <v>10</v>
      </c>
      <c r="J214">
        <v>20</v>
      </c>
      <c r="K214">
        <v>20</v>
      </c>
      <c r="L214">
        <v>20</v>
      </c>
      <c r="M214">
        <v>30</v>
      </c>
      <c r="N214">
        <v>25</v>
      </c>
      <c r="O214">
        <v>25</v>
      </c>
      <c r="P214">
        <v>30</v>
      </c>
      <c r="Q214">
        <v>55</v>
      </c>
      <c r="R214">
        <v>35</v>
      </c>
      <c r="S214">
        <v>50</v>
      </c>
      <c r="T214">
        <v>40</v>
      </c>
      <c r="U214">
        <v>40</v>
      </c>
      <c r="V214">
        <v>30</v>
      </c>
      <c r="W214">
        <v>50</v>
      </c>
      <c r="X214">
        <v>35</v>
      </c>
      <c r="Y214">
        <v>35</v>
      </c>
      <c r="Z214">
        <v>35</v>
      </c>
      <c r="AA214">
        <v>40</v>
      </c>
      <c r="AB214">
        <v>20</v>
      </c>
      <c r="AC214">
        <v>30</v>
      </c>
      <c r="AD214">
        <v>30</v>
      </c>
      <c r="AE214">
        <v>45</v>
      </c>
      <c r="AF214">
        <v>45</v>
      </c>
      <c r="AG214">
        <v>35</v>
      </c>
      <c r="AH214">
        <v>40</v>
      </c>
      <c r="AI214">
        <v>30</v>
      </c>
      <c r="AJ214">
        <v>35</v>
      </c>
      <c r="AK214">
        <v>35</v>
      </c>
      <c r="AL214">
        <v>35</v>
      </c>
      <c r="AM214">
        <v>40</v>
      </c>
      <c r="AN214">
        <v>30</v>
      </c>
      <c r="AO214">
        <v>40</v>
      </c>
      <c r="AP214">
        <v>25</v>
      </c>
      <c r="AQ214">
        <v>25</v>
      </c>
      <c r="AR214">
        <v>45</v>
      </c>
      <c r="AS214">
        <v>35</v>
      </c>
      <c r="AT214">
        <v>15</v>
      </c>
      <c r="AU214">
        <v>15</v>
      </c>
      <c r="AV214">
        <v>15</v>
      </c>
      <c r="AW214">
        <v>15</v>
      </c>
      <c r="AX214">
        <v>15</v>
      </c>
    </row>
    <row r="215" spans="1:50" x14ac:dyDescent="0.2">
      <c r="A215" t="s">
        <v>2047</v>
      </c>
      <c r="B215" t="s">
        <v>120</v>
      </c>
      <c r="C215">
        <v>20</v>
      </c>
      <c r="D215">
        <v>15</v>
      </c>
      <c r="E215">
        <v>15</v>
      </c>
      <c r="F215">
        <v>10</v>
      </c>
      <c r="G215">
        <v>5</v>
      </c>
      <c r="H215">
        <v>10</v>
      </c>
      <c r="I215">
        <v>15</v>
      </c>
      <c r="J215">
        <v>15</v>
      </c>
      <c r="K215">
        <v>20</v>
      </c>
      <c r="L215">
        <v>35</v>
      </c>
      <c r="M215">
        <v>15</v>
      </c>
      <c r="N215">
        <v>15</v>
      </c>
      <c r="O215">
        <v>20</v>
      </c>
      <c r="P215">
        <v>20</v>
      </c>
      <c r="Q215">
        <v>35</v>
      </c>
      <c r="R215">
        <v>25</v>
      </c>
      <c r="S215">
        <v>35</v>
      </c>
      <c r="T215">
        <v>35</v>
      </c>
      <c r="U215">
        <v>65</v>
      </c>
      <c r="V215">
        <v>45</v>
      </c>
      <c r="W215">
        <v>45</v>
      </c>
      <c r="X215">
        <v>40</v>
      </c>
      <c r="Y215">
        <v>45</v>
      </c>
      <c r="Z215">
        <v>25</v>
      </c>
      <c r="AA215">
        <v>25</v>
      </c>
      <c r="AB215">
        <v>50</v>
      </c>
      <c r="AC215">
        <v>45</v>
      </c>
      <c r="AD215">
        <v>35</v>
      </c>
      <c r="AE215">
        <v>45</v>
      </c>
      <c r="AF215">
        <v>40</v>
      </c>
      <c r="AG215">
        <v>40</v>
      </c>
      <c r="AH215">
        <v>40</v>
      </c>
      <c r="AI215">
        <v>30</v>
      </c>
      <c r="AJ215">
        <v>45</v>
      </c>
      <c r="AK215">
        <v>25</v>
      </c>
      <c r="AL215">
        <v>25</v>
      </c>
      <c r="AM215">
        <v>30</v>
      </c>
      <c r="AN215">
        <v>30</v>
      </c>
      <c r="AO215">
        <v>25</v>
      </c>
      <c r="AP215">
        <v>25</v>
      </c>
      <c r="AQ215">
        <v>30</v>
      </c>
      <c r="AR215">
        <v>40</v>
      </c>
      <c r="AS215">
        <v>20</v>
      </c>
      <c r="AT215">
        <v>25</v>
      </c>
      <c r="AU215">
        <v>10</v>
      </c>
      <c r="AV215">
        <v>10</v>
      </c>
      <c r="AW215">
        <v>20</v>
      </c>
      <c r="AX215">
        <v>20</v>
      </c>
    </row>
    <row r="216" spans="1:50" x14ac:dyDescent="0.2">
      <c r="A216" t="s">
        <v>2047</v>
      </c>
      <c r="B216" t="s">
        <v>121</v>
      </c>
      <c r="C216">
        <v>70</v>
      </c>
      <c r="D216">
        <v>80</v>
      </c>
      <c r="E216">
        <v>85</v>
      </c>
      <c r="F216">
        <v>50</v>
      </c>
      <c r="G216">
        <v>25</v>
      </c>
      <c r="H216">
        <v>50</v>
      </c>
      <c r="I216">
        <v>55</v>
      </c>
      <c r="J216">
        <v>70</v>
      </c>
      <c r="K216">
        <v>75</v>
      </c>
      <c r="L216">
        <v>95</v>
      </c>
      <c r="M216">
        <v>75</v>
      </c>
      <c r="N216">
        <v>70</v>
      </c>
      <c r="O216">
        <v>95</v>
      </c>
      <c r="P216">
        <v>70</v>
      </c>
      <c r="Q216">
        <v>120</v>
      </c>
      <c r="R216">
        <v>125</v>
      </c>
      <c r="S216">
        <v>140</v>
      </c>
      <c r="T216">
        <v>135</v>
      </c>
      <c r="U216">
        <v>155</v>
      </c>
      <c r="V216">
        <v>110</v>
      </c>
      <c r="W216">
        <v>115</v>
      </c>
      <c r="X216">
        <v>130</v>
      </c>
      <c r="Y216">
        <v>150</v>
      </c>
      <c r="Z216">
        <v>105</v>
      </c>
      <c r="AA216">
        <v>145</v>
      </c>
      <c r="AB216">
        <v>105</v>
      </c>
      <c r="AC216">
        <v>100</v>
      </c>
      <c r="AD216">
        <v>90</v>
      </c>
      <c r="AE216">
        <v>115</v>
      </c>
      <c r="AF216">
        <v>100</v>
      </c>
      <c r="AG216">
        <v>85</v>
      </c>
      <c r="AH216">
        <v>105</v>
      </c>
      <c r="AI216">
        <v>115</v>
      </c>
      <c r="AJ216">
        <v>95</v>
      </c>
      <c r="AK216">
        <v>100</v>
      </c>
      <c r="AL216">
        <v>70</v>
      </c>
      <c r="AM216">
        <v>90</v>
      </c>
      <c r="AN216">
        <v>60</v>
      </c>
      <c r="AO216">
        <v>90</v>
      </c>
      <c r="AP216">
        <v>70</v>
      </c>
      <c r="AQ216">
        <v>80</v>
      </c>
      <c r="AR216">
        <v>95</v>
      </c>
      <c r="AS216">
        <v>70</v>
      </c>
      <c r="AT216">
        <v>55</v>
      </c>
      <c r="AU216">
        <v>50</v>
      </c>
      <c r="AV216">
        <v>40</v>
      </c>
      <c r="AW216">
        <v>60</v>
      </c>
      <c r="AX216">
        <v>50</v>
      </c>
    </row>
    <row r="217" spans="1:50" x14ac:dyDescent="0.2">
      <c r="A217" t="s">
        <v>2047</v>
      </c>
      <c r="B217" t="s">
        <v>122</v>
      </c>
      <c r="C217">
        <v>50</v>
      </c>
      <c r="D217">
        <v>55</v>
      </c>
      <c r="E217">
        <v>40</v>
      </c>
      <c r="F217">
        <v>20</v>
      </c>
      <c r="G217">
        <v>15</v>
      </c>
      <c r="H217">
        <v>20</v>
      </c>
      <c r="I217">
        <v>25</v>
      </c>
      <c r="J217">
        <v>30</v>
      </c>
      <c r="K217">
        <v>40</v>
      </c>
      <c r="L217">
        <v>35</v>
      </c>
      <c r="M217">
        <v>30</v>
      </c>
      <c r="N217">
        <v>30</v>
      </c>
      <c r="O217">
        <v>35</v>
      </c>
      <c r="P217">
        <v>40</v>
      </c>
      <c r="Q217">
        <v>45</v>
      </c>
      <c r="R217">
        <v>45</v>
      </c>
      <c r="S217">
        <v>50</v>
      </c>
      <c r="T217">
        <v>40</v>
      </c>
      <c r="U217">
        <v>45</v>
      </c>
      <c r="V217">
        <v>45</v>
      </c>
      <c r="W217">
        <v>40</v>
      </c>
      <c r="X217">
        <v>30</v>
      </c>
      <c r="Y217">
        <v>30</v>
      </c>
      <c r="Z217">
        <v>50</v>
      </c>
      <c r="AA217">
        <v>55</v>
      </c>
      <c r="AB217">
        <v>45</v>
      </c>
      <c r="AC217">
        <v>45</v>
      </c>
      <c r="AD217">
        <v>35</v>
      </c>
      <c r="AE217">
        <v>70</v>
      </c>
      <c r="AF217">
        <v>50</v>
      </c>
      <c r="AG217">
        <v>40</v>
      </c>
      <c r="AH217">
        <v>60</v>
      </c>
      <c r="AI217">
        <v>60</v>
      </c>
      <c r="AJ217">
        <v>65</v>
      </c>
      <c r="AK217">
        <v>50</v>
      </c>
      <c r="AL217">
        <v>50</v>
      </c>
      <c r="AM217">
        <v>40</v>
      </c>
      <c r="AN217">
        <v>35</v>
      </c>
      <c r="AO217">
        <v>50</v>
      </c>
      <c r="AP217">
        <v>35</v>
      </c>
      <c r="AQ217">
        <v>55</v>
      </c>
      <c r="AR217">
        <v>50</v>
      </c>
      <c r="AS217">
        <v>40</v>
      </c>
      <c r="AT217">
        <v>40</v>
      </c>
      <c r="AU217">
        <v>30</v>
      </c>
      <c r="AV217">
        <v>35</v>
      </c>
      <c r="AW217">
        <v>35</v>
      </c>
      <c r="AX217">
        <v>20</v>
      </c>
    </row>
    <row r="218" spans="1:50" x14ac:dyDescent="0.2">
      <c r="A218" t="s">
        <v>2047</v>
      </c>
      <c r="B218" t="s">
        <v>123</v>
      </c>
      <c r="C218">
        <v>60</v>
      </c>
      <c r="D218">
        <v>40</v>
      </c>
      <c r="E218">
        <v>50</v>
      </c>
      <c r="F218">
        <v>20</v>
      </c>
      <c r="G218">
        <v>30</v>
      </c>
      <c r="H218">
        <v>35</v>
      </c>
      <c r="I218">
        <v>50</v>
      </c>
      <c r="J218">
        <v>45</v>
      </c>
      <c r="K218">
        <v>55</v>
      </c>
      <c r="L218">
        <v>50</v>
      </c>
      <c r="M218">
        <v>40</v>
      </c>
      <c r="N218">
        <v>45</v>
      </c>
      <c r="O218">
        <v>45</v>
      </c>
      <c r="P218">
        <v>40</v>
      </c>
      <c r="Q218">
        <v>60</v>
      </c>
      <c r="R218">
        <v>70</v>
      </c>
      <c r="S218">
        <v>75</v>
      </c>
      <c r="T218">
        <v>80</v>
      </c>
      <c r="U218">
        <v>95</v>
      </c>
      <c r="V218">
        <v>70</v>
      </c>
      <c r="W218">
        <v>65</v>
      </c>
      <c r="X218">
        <v>80</v>
      </c>
      <c r="Y218">
        <v>75</v>
      </c>
      <c r="Z218">
        <v>55</v>
      </c>
      <c r="AA218">
        <v>80</v>
      </c>
      <c r="AB218">
        <v>45</v>
      </c>
      <c r="AC218">
        <v>70</v>
      </c>
      <c r="AD218">
        <v>65</v>
      </c>
      <c r="AE218">
        <v>75</v>
      </c>
      <c r="AF218">
        <v>70</v>
      </c>
      <c r="AG218">
        <v>75</v>
      </c>
      <c r="AH218">
        <v>75</v>
      </c>
      <c r="AI218">
        <v>70</v>
      </c>
      <c r="AJ218">
        <v>75</v>
      </c>
      <c r="AK218">
        <v>50</v>
      </c>
      <c r="AL218">
        <v>45</v>
      </c>
      <c r="AM218">
        <v>55</v>
      </c>
      <c r="AN218">
        <v>60</v>
      </c>
      <c r="AO218">
        <v>70</v>
      </c>
      <c r="AP218">
        <v>55</v>
      </c>
      <c r="AQ218">
        <v>75</v>
      </c>
      <c r="AR218">
        <v>80</v>
      </c>
      <c r="AS218">
        <v>80</v>
      </c>
      <c r="AT218">
        <v>60</v>
      </c>
      <c r="AU218">
        <v>40</v>
      </c>
      <c r="AV218">
        <v>45</v>
      </c>
      <c r="AW218">
        <v>50</v>
      </c>
      <c r="AX218">
        <v>30</v>
      </c>
    </row>
    <row r="219" spans="1:50" x14ac:dyDescent="0.2">
      <c r="A219" t="s">
        <v>2047</v>
      </c>
      <c r="B219" t="s">
        <v>124</v>
      </c>
      <c r="C219">
        <v>15</v>
      </c>
      <c r="D219">
        <v>20</v>
      </c>
      <c r="E219">
        <v>15</v>
      </c>
      <c r="F219">
        <v>10</v>
      </c>
      <c r="G219">
        <v>10</v>
      </c>
      <c r="H219">
        <v>15</v>
      </c>
      <c r="I219">
        <v>10</v>
      </c>
      <c r="J219">
        <v>30</v>
      </c>
      <c r="K219">
        <v>30</v>
      </c>
      <c r="L219">
        <v>45</v>
      </c>
      <c r="M219">
        <v>25</v>
      </c>
      <c r="N219">
        <v>20</v>
      </c>
      <c r="O219">
        <v>15</v>
      </c>
      <c r="P219">
        <v>20</v>
      </c>
      <c r="Q219">
        <v>35</v>
      </c>
      <c r="R219">
        <v>30</v>
      </c>
      <c r="S219">
        <v>45</v>
      </c>
      <c r="T219">
        <v>35</v>
      </c>
      <c r="U219">
        <v>40</v>
      </c>
      <c r="V219">
        <v>25</v>
      </c>
      <c r="W219">
        <v>35</v>
      </c>
      <c r="X219">
        <v>40</v>
      </c>
      <c r="Y219">
        <v>60</v>
      </c>
      <c r="Z219">
        <v>35</v>
      </c>
      <c r="AA219">
        <v>40</v>
      </c>
      <c r="AB219">
        <v>30</v>
      </c>
      <c r="AC219">
        <v>40</v>
      </c>
      <c r="AD219">
        <v>40</v>
      </c>
      <c r="AE219">
        <v>40</v>
      </c>
      <c r="AF219">
        <v>30</v>
      </c>
      <c r="AG219">
        <v>30</v>
      </c>
      <c r="AH219">
        <v>45</v>
      </c>
      <c r="AI219">
        <v>50</v>
      </c>
      <c r="AJ219">
        <v>45</v>
      </c>
      <c r="AK219">
        <v>35</v>
      </c>
      <c r="AL219">
        <v>40</v>
      </c>
      <c r="AM219">
        <v>45</v>
      </c>
      <c r="AN219">
        <v>35</v>
      </c>
      <c r="AO219">
        <v>35</v>
      </c>
      <c r="AP219">
        <v>30</v>
      </c>
      <c r="AQ219">
        <v>45</v>
      </c>
      <c r="AR219">
        <v>50</v>
      </c>
      <c r="AS219">
        <v>30</v>
      </c>
      <c r="AT219">
        <v>25</v>
      </c>
      <c r="AU219">
        <v>15</v>
      </c>
      <c r="AV219">
        <v>15</v>
      </c>
      <c r="AW219">
        <v>25</v>
      </c>
      <c r="AX219">
        <v>15</v>
      </c>
    </row>
    <row r="220" spans="1:50" x14ac:dyDescent="0.2">
      <c r="A220" t="s">
        <v>2047</v>
      </c>
      <c r="B220" t="s">
        <v>125</v>
      </c>
      <c r="C220">
        <v>45</v>
      </c>
      <c r="D220">
        <v>50</v>
      </c>
      <c r="E220">
        <v>65</v>
      </c>
      <c r="F220">
        <v>70</v>
      </c>
      <c r="G220">
        <v>65</v>
      </c>
      <c r="H220">
        <v>75</v>
      </c>
      <c r="I220">
        <v>105</v>
      </c>
      <c r="J220">
        <v>105</v>
      </c>
      <c r="K220">
        <v>125</v>
      </c>
      <c r="L220">
        <v>160</v>
      </c>
      <c r="M220">
        <v>130</v>
      </c>
      <c r="N220">
        <v>100</v>
      </c>
      <c r="O220">
        <v>120</v>
      </c>
      <c r="P220">
        <v>140</v>
      </c>
      <c r="Q220">
        <v>160</v>
      </c>
      <c r="R220">
        <v>150</v>
      </c>
      <c r="S220">
        <v>175</v>
      </c>
      <c r="T220">
        <v>165</v>
      </c>
      <c r="U220">
        <v>165</v>
      </c>
      <c r="V220">
        <v>140</v>
      </c>
      <c r="W220">
        <v>145</v>
      </c>
      <c r="X220">
        <v>145</v>
      </c>
      <c r="Y220">
        <v>175</v>
      </c>
      <c r="Z220">
        <v>140</v>
      </c>
      <c r="AA220">
        <v>200</v>
      </c>
      <c r="AB220">
        <v>150</v>
      </c>
      <c r="AC220">
        <v>210</v>
      </c>
      <c r="AD220">
        <v>110</v>
      </c>
      <c r="AE220">
        <v>170</v>
      </c>
      <c r="AF220">
        <v>150</v>
      </c>
      <c r="AG220">
        <v>180</v>
      </c>
      <c r="AH220">
        <v>175</v>
      </c>
      <c r="AI220">
        <v>175</v>
      </c>
      <c r="AJ220">
        <v>195</v>
      </c>
      <c r="AK220">
        <v>195</v>
      </c>
      <c r="AL220">
        <v>125</v>
      </c>
      <c r="AM220">
        <v>165</v>
      </c>
      <c r="AN220">
        <v>115</v>
      </c>
      <c r="AO220">
        <v>135</v>
      </c>
      <c r="AP220">
        <v>105</v>
      </c>
      <c r="AQ220">
        <v>160</v>
      </c>
      <c r="AR220">
        <v>150</v>
      </c>
      <c r="AS220">
        <v>105</v>
      </c>
      <c r="AT220">
        <v>85</v>
      </c>
      <c r="AU220">
        <v>85</v>
      </c>
      <c r="AV220">
        <v>65</v>
      </c>
      <c r="AW220">
        <v>75</v>
      </c>
      <c r="AX220">
        <v>70</v>
      </c>
    </row>
    <row r="221" spans="1:50" x14ac:dyDescent="0.2">
      <c r="A221" t="s">
        <v>2047</v>
      </c>
      <c r="B221" t="s">
        <v>126</v>
      </c>
      <c r="C221">
        <v>50</v>
      </c>
      <c r="D221">
        <v>55</v>
      </c>
      <c r="E221">
        <v>60</v>
      </c>
      <c r="F221">
        <v>25</v>
      </c>
      <c r="G221">
        <v>15</v>
      </c>
      <c r="H221">
        <v>25</v>
      </c>
      <c r="I221">
        <v>45</v>
      </c>
      <c r="J221">
        <v>40</v>
      </c>
      <c r="K221">
        <v>55</v>
      </c>
      <c r="L221">
        <v>55</v>
      </c>
      <c r="M221">
        <v>50</v>
      </c>
      <c r="N221">
        <v>25</v>
      </c>
      <c r="O221">
        <v>40</v>
      </c>
      <c r="P221">
        <v>35</v>
      </c>
      <c r="Q221">
        <v>70</v>
      </c>
      <c r="R221">
        <v>80</v>
      </c>
      <c r="S221">
        <v>95</v>
      </c>
      <c r="T221">
        <v>70</v>
      </c>
      <c r="U221">
        <v>80</v>
      </c>
      <c r="V221">
        <v>60</v>
      </c>
      <c r="W221">
        <v>70</v>
      </c>
      <c r="X221">
        <v>60</v>
      </c>
      <c r="Y221">
        <v>60</v>
      </c>
      <c r="Z221">
        <v>50</v>
      </c>
      <c r="AA221">
        <v>75</v>
      </c>
      <c r="AB221">
        <v>55</v>
      </c>
      <c r="AC221">
        <v>60</v>
      </c>
      <c r="AD221">
        <v>45</v>
      </c>
      <c r="AE221">
        <v>65</v>
      </c>
      <c r="AF221">
        <v>65</v>
      </c>
      <c r="AG221">
        <v>60</v>
      </c>
      <c r="AH221">
        <v>60</v>
      </c>
      <c r="AI221">
        <v>60</v>
      </c>
      <c r="AJ221">
        <v>65</v>
      </c>
      <c r="AK221">
        <v>45</v>
      </c>
      <c r="AL221">
        <v>60</v>
      </c>
      <c r="AM221">
        <v>65</v>
      </c>
      <c r="AN221">
        <v>80</v>
      </c>
      <c r="AO221">
        <v>60</v>
      </c>
      <c r="AP221">
        <v>60</v>
      </c>
      <c r="AQ221">
        <v>60</v>
      </c>
      <c r="AR221">
        <v>65</v>
      </c>
      <c r="AS221">
        <v>40</v>
      </c>
      <c r="AT221">
        <v>35</v>
      </c>
      <c r="AU221">
        <v>35</v>
      </c>
      <c r="AV221">
        <v>30</v>
      </c>
      <c r="AW221">
        <v>35</v>
      </c>
      <c r="AX221">
        <v>40</v>
      </c>
    </row>
    <row r="222" spans="1:50" x14ac:dyDescent="0.2">
      <c r="A222" t="s">
        <v>2047</v>
      </c>
      <c r="B222" t="s">
        <v>127</v>
      </c>
      <c r="C222">
        <v>80</v>
      </c>
      <c r="D222">
        <v>85</v>
      </c>
      <c r="E222">
        <v>75</v>
      </c>
      <c r="F222">
        <v>40</v>
      </c>
      <c r="G222">
        <v>35</v>
      </c>
      <c r="H222">
        <v>45</v>
      </c>
      <c r="I222">
        <v>55</v>
      </c>
      <c r="J222">
        <v>75</v>
      </c>
      <c r="K222">
        <v>80</v>
      </c>
      <c r="L222">
        <v>110</v>
      </c>
      <c r="M222">
        <v>95</v>
      </c>
      <c r="N222">
        <v>60</v>
      </c>
      <c r="O222">
        <v>85</v>
      </c>
      <c r="P222">
        <v>70</v>
      </c>
      <c r="Q222">
        <v>155</v>
      </c>
      <c r="R222">
        <v>130</v>
      </c>
      <c r="S222">
        <v>115</v>
      </c>
      <c r="T222">
        <v>120</v>
      </c>
      <c r="U222">
        <v>115</v>
      </c>
      <c r="V222">
        <v>120</v>
      </c>
      <c r="W222">
        <v>115</v>
      </c>
      <c r="X222">
        <v>115</v>
      </c>
      <c r="Y222">
        <v>145</v>
      </c>
      <c r="Z222">
        <v>95</v>
      </c>
      <c r="AA222">
        <v>130</v>
      </c>
      <c r="AB222">
        <v>100</v>
      </c>
      <c r="AC222">
        <v>110</v>
      </c>
      <c r="AD222">
        <v>85</v>
      </c>
      <c r="AE222">
        <v>115</v>
      </c>
      <c r="AF222">
        <v>110</v>
      </c>
      <c r="AG222">
        <v>100</v>
      </c>
      <c r="AH222">
        <v>100</v>
      </c>
      <c r="AI222">
        <v>95</v>
      </c>
      <c r="AJ222">
        <v>115</v>
      </c>
      <c r="AK222">
        <v>75</v>
      </c>
      <c r="AL222">
        <v>90</v>
      </c>
      <c r="AM222">
        <v>95</v>
      </c>
      <c r="AN222">
        <v>65</v>
      </c>
      <c r="AO222">
        <v>80</v>
      </c>
      <c r="AP222">
        <v>75</v>
      </c>
      <c r="AQ222">
        <v>80</v>
      </c>
      <c r="AR222">
        <v>120</v>
      </c>
      <c r="AS222">
        <v>65</v>
      </c>
      <c r="AT222">
        <v>85</v>
      </c>
      <c r="AU222">
        <v>60</v>
      </c>
      <c r="AV222">
        <v>60</v>
      </c>
      <c r="AW222">
        <v>55</v>
      </c>
      <c r="AX222">
        <v>50</v>
      </c>
    </row>
    <row r="223" spans="1:50" x14ac:dyDescent="0.2">
      <c r="A223" t="s">
        <v>2048</v>
      </c>
      <c r="B223" t="s">
        <v>115</v>
      </c>
      <c r="C223">
        <v>0</v>
      </c>
      <c r="D223">
        <v>10</v>
      </c>
      <c r="E223">
        <v>10</v>
      </c>
      <c r="F223">
        <v>0</v>
      </c>
      <c r="G223">
        <v>5</v>
      </c>
      <c r="H223">
        <v>0</v>
      </c>
      <c r="I223">
        <v>0</v>
      </c>
      <c r="J223">
        <v>0</v>
      </c>
      <c r="K223">
        <v>5</v>
      </c>
      <c r="L223">
        <v>0</v>
      </c>
      <c r="M223">
        <v>5</v>
      </c>
      <c r="N223">
        <v>0</v>
      </c>
      <c r="O223">
        <v>5</v>
      </c>
      <c r="P223">
        <v>10</v>
      </c>
      <c r="Q223">
        <v>10</v>
      </c>
      <c r="R223">
        <v>5</v>
      </c>
      <c r="S223">
        <v>0</v>
      </c>
      <c r="T223">
        <v>0</v>
      </c>
      <c r="U223">
        <v>5</v>
      </c>
      <c r="V223">
        <v>0</v>
      </c>
      <c r="W223">
        <v>0</v>
      </c>
      <c r="X223">
        <v>0</v>
      </c>
      <c r="Y223">
        <v>0</v>
      </c>
      <c r="Z223">
        <v>5</v>
      </c>
      <c r="AA223">
        <v>5</v>
      </c>
      <c r="AB223">
        <v>5</v>
      </c>
      <c r="AC223">
        <v>5</v>
      </c>
      <c r="AD223">
        <v>10</v>
      </c>
      <c r="AE223">
        <v>5</v>
      </c>
      <c r="AF223">
        <v>5</v>
      </c>
      <c r="AG223">
        <v>5</v>
      </c>
      <c r="AH223">
        <v>0</v>
      </c>
      <c r="AI223">
        <v>0</v>
      </c>
      <c r="AJ223">
        <v>0</v>
      </c>
      <c r="AK223">
        <v>5</v>
      </c>
      <c r="AL223">
        <v>0</v>
      </c>
      <c r="AM223">
        <v>20</v>
      </c>
      <c r="AN223">
        <v>10</v>
      </c>
      <c r="AO223">
        <v>25</v>
      </c>
      <c r="AP223">
        <v>10</v>
      </c>
      <c r="AQ223">
        <v>5</v>
      </c>
      <c r="AR223">
        <v>0</v>
      </c>
      <c r="AS223">
        <v>0</v>
      </c>
      <c r="AT223">
        <v>5</v>
      </c>
      <c r="AU223">
        <v>5</v>
      </c>
      <c r="AV223">
        <v>5</v>
      </c>
      <c r="AW223">
        <v>5</v>
      </c>
      <c r="AX223">
        <v>5</v>
      </c>
    </row>
    <row r="224" spans="1:50" x14ac:dyDescent="0.2">
      <c r="A224" t="s">
        <v>2048</v>
      </c>
      <c r="B224" t="s">
        <v>116</v>
      </c>
      <c r="C224">
        <v>5</v>
      </c>
      <c r="D224">
        <v>0</v>
      </c>
      <c r="E224">
        <v>5</v>
      </c>
      <c r="F224">
        <v>0</v>
      </c>
      <c r="G224">
        <v>0</v>
      </c>
      <c r="H224">
        <v>5</v>
      </c>
      <c r="I224">
        <v>0</v>
      </c>
      <c r="J224">
        <v>5</v>
      </c>
      <c r="K224">
        <v>5</v>
      </c>
      <c r="L224">
        <v>0</v>
      </c>
      <c r="M224">
        <v>5</v>
      </c>
      <c r="N224">
        <v>0</v>
      </c>
      <c r="O224">
        <v>0</v>
      </c>
      <c r="P224">
        <v>5</v>
      </c>
      <c r="Q224">
        <v>0</v>
      </c>
      <c r="R224">
        <v>5</v>
      </c>
      <c r="S224">
        <v>0</v>
      </c>
      <c r="T224">
        <v>5</v>
      </c>
      <c r="U224">
        <v>5</v>
      </c>
      <c r="V224">
        <v>5</v>
      </c>
      <c r="W224">
        <v>5</v>
      </c>
      <c r="X224">
        <v>0</v>
      </c>
      <c r="Y224">
        <v>0</v>
      </c>
      <c r="Z224">
        <v>0</v>
      </c>
      <c r="AA224">
        <v>10</v>
      </c>
      <c r="AB224">
        <v>10</v>
      </c>
      <c r="AC224">
        <v>5</v>
      </c>
      <c r="AD224">
        <v>5</v>
      </c>
      <c r="AE224">
        <v>5</v>
      </c>
      <c r="AF224">
        <v>5</v>
      </c>
      <c r="AG224">
        <v>5</v>
      </c>
      <c r="AH224">
        <v>0</v>
      </c>
      <c r="AI224">
        <v>5</v>
      </c>
      <c r="AJ224">
        <v>10</v>
      </c>
      <c r="AK224">
        <v>5</v>
      </c>
      <c r="AL224">
        <v>0</v>
      </c>
      <c r="AM224">
        <v>20</v>
      </c>
      <c r="AN224">
        <v>5</v>
      </c>
      <c r="AO224">
        <v>20</v>
      </c>
      <c r="AP224">
        <v>15</v>
      </c>
      <c r="AQ224">
        <v>5</v>
      </c>
      <c r="AR224">
        <v>15</v>
      </c>
      <c r="AS224">
        <v>5</v>
      </c>
      <c r="AT224">
        <v>0</v>
      </c>
      <c r="AU224">
        <v>5</v>
      </c>
      <c r="AV224">
        <v>5</v>
      </c>
      <c r="AW224">
        <v>0</v>
      </c>
      <c r="AX224">
        <v>5</v>
      </c>
    </row>
    <row r="225" spans="1:50" x14ac:dyDescent="0.2">
      <c r="A225" t="s">
        <v>2048</v>
      </c>
      <c r="B225" t="s">
        <v>117</v>
      </c>
      <c r="C225">
        <v>5</v>
      </c>
      <c r="D225">
        <v>5</v>
      </c>
      <c r="E225">
        <v>5</v>
      </c>
      <c r="F225">
        <v>0</v>
      </c>
      <c r="G225">
        <v>0</v>
      </c>
      <c r="H225">
        <v>0</v>
      </c>
      <c r="I225">
        <v>0</v>
      </c>
      <c r="J225">
        <v>10</v>
      </c>
      <c r="K225">
        <v>5</v>
      </c>
      <c r="L225">
        <v>5</v>
      </c>
      <c r="M225">
        <v>10</v>
      </c>
      <c r="N225">
        <v>5</v>
      </c>
      <c r="O225">
        <v>5</v>
      </c>
      <c r="P225">
        <v>5</v>
      </c>
      <c r="Q225">
        <v>5</v>
      </c>
      <c r="R225">
        <v>5</v>
      </c>
      <c r="S225">
        <v>5</v>
      </c>
      <c r="T225">
        <v>5</v>
      </c>
      <c r="U225">
        <v>10</v>
      </c>
      <c r="V225">
        <v>15</v>
      </c>
      <c r="W225">
        <v>10</v>
      </c>
      <c r="X225">
        <v>15</v>
      </c>
      <c r="Y225">
        <v>5</v>
      </c>
      <c r="Z225">
        <v>10</v>
      </c>
      <c r="AA225">
        <v>10</v>
      </c>
      <c r="AB225">
        <v>10</v>
      </c>
      <c r="AC225">
        <v>10</v>
      </c>
      <c r="AD225">
        <v>5</v>
      </c>
      <c r="AE225">
        <v>10</v>
      </c>
      <c r="AF225">
        <v>10</v>
      </c>
      <c r="AG225">
        <v>5</v>
      </c>
      <c r="AH225">
        <v>10</v>
      </c>
      <c r="AI225">
        <v>10</v>
      </c>
      <c r="AJ225">
        <v>10</v>
      </c>
      <c r="AK225">
        <v>0</v>
      </c>
      <c r="AL225">
        <v>10</v>
      </c>
      <c r="AM225">
        <v>20</v>
      </c>
      <c r="AN225">
        <v>15</v>
      </c>
      <c r="AO225">
        <v>20</v>
      </c>
      <c r="AP225">
        <v>15</v>
      </c>
      <c r="AQ225">
        <v>5</v>
      </c>
      <c r="AR225">
        <v>10</v>
      </c>
      <c r="AS225">
        <v>15</v>
      </c>
      <c r="AT225">
        <v>15</v>
      </c>
      <c r="AU225">
        <v>5</v>
      </c>
      <c r="AV225">
        <v>10</v>
      </c>
      <c r="AW225">
        <v>15</v>
      </c>
      <c r="AX225">
        <v>5</v>
      </c>
    </row>
    <row r="226" spans="1:50" x14ac:dyDescent="0.2">
      <c r="A226" t="s">
        <v>2048</v>
      </c>
      <c r="B226" t="s">
        <v>118</v>
      </c>
      <c r="C226">
        <v>10</v>
      </c>
      <c r="D226">
        <v>10</v>
      </c>
      <c r="E226">
        <v>10</v>
      </c>
      <c r="F226">
        <v>5</v>
      </c>
      <c r="G226">
        <v>0</v>
      </c>
      <c r="H226">
        <v>0</v>
      </c>
      <c r="I226">
        <v>0</v>
      </c>
      <c r="J226">
        <v>5</v>
      </c>
      <c r="K226">
        <v>5</v>
      </c>
      <c r="L226">
        <v>10</v>
      </c>
      <c r="M226">
        <v>15</v>
      </c>
      <c r="N226">
        <v>10</v>
      </c>
      <c r="O226">
        <v>10</v>
      </c>
      <c r="P226">
        <v>10</v>
      </c>
      <c r="Q226">
        <v>15</v>
      </c>
      <c r="R226">
        <v>10</v>
      </c>
      <c r="S226">
        <v>10</v>
      </c>
      <c r="T226">
        <v>10</v>
      </c>
      <c r="U226">
        <v>15</v>
      </c>
      <c r="V226">
        <v>10</v>
      </c>
      <c r="W226">
        <v>20</v>
      </c>
      <c r="X226">
        <v>15</v>
      </c>
      <c r="Y226">
        <v>15</v>
      </c>
      <c r="Z226">
        <v>15</v>
      </c>
      <c r="AA226">
        <v>25</v>
      </c>
      <c r="AB226">
        <v>10</v>
      </c>
      <c r="AC226">
        <v>30</v>
      </c>
      <c r="AD226">
        <v>20</v>
      </c>
      <c r="AE226">
        <v>20</v>
      </c>
      <c r="AF226">
        <v>15</v>
      </c>
      <c r="AG226">
        <v>15</v>
      </c>
      <c r="AH226">
        <v>15</v>
      </c>
      <c r="AI226">
        <v>20</v>
      </c>
      <c r="AJ226">
        <v>20</v>
      </c>
      <c r="AK226">
        <v>15</v>
      </c>
      <c r="AL226">
        <v>10</v>
      </c>
      <c r="AM226">
        <v>20</v>
      </c>
      <c r="AN226">
        <v>15</v>
      </c>
      <c r="AO226">
        <v>35</v>
      </c>
      <c r="AP226">
        <v>15</v>
      </c>
      <c r="AQ226">
        <v>15</v>
      </c>
      <c r="AR226">
        <v>10</v>
      </c>
      <c r="AS226">
        <v>15</v>
      </c>
      <c r="AT226">
        <v>5</v>
      </c>
      <c r="AU226">
        <v>10</v>
      </c>
      <c r="AV226">
        <v>5</v>
      </c>
      <c r="AW226">
        <v>10</v>
      </c>
      <c r="AX226">
        <v>0</v>
      </c>
    </row>
    <row r="227" spans="1:50" x14ac:dyDescent="0.2">
      <c r="A227" t="s">
        <v>2048</v>
      </c>
      <c r="B227" t="s">
        <v>119</v>
      </c>
      <c r="C227">
        <v>5</v>
      </c>
      <c r="D227">
        <v>5</v>
      </c>
      <c r="E227">
        <v>5</v>
      </c>
      <c r="F227">
        <v>0</v>
      </c>
      <c r="G227">
        <v>0</v>
      </c>
      <c r="H227">
        <v>0</v>
      </c>
      <c r="I227">
        <v>5</v>
      </c>
      <c r="J227">
        <v>0</v>
      </c>
      <c r="K227">
        <v>5</v>
      </c>
      <c r="L227">
        <v>5</v>
      </c>
      <c r="M227">
        <v>5</v>
      </c>
      <c r="N227">
        <v>5</v>
      </c>
      <c r="O227">
        <v>5</v>
      </c>
      <c r="P227">
        <v>0</v>
      </c>
      <c r="Q227">
        <v>5</v>
      </c>
      <c r="R227">
        <v>5</v>
      </c>
      <c r="S227">
        <v>0</v>
      </c>
      <c r="T227">
        <v>5</v>
      </c>
      <c r="U227">
        <v>5</v>
      </c>
      <c r="V227">
        <v>0</v>
      </c>
      <c r="W227">
        <v>5</v>
      </c>
      <c r="X227">
        <v>5</v>
      </c>
      <c r="Y227">
        <v>10</v>
      </c>
      <c r="Z227">
        <v>10</v>
      </c>
      <c r="AA227">
        <v>5</v>
      </c>
      <c r="AB227">
        <v>5</v>
      </c>
      <c r="AC227">
        <v>5</v>
      </c>
      <c r="AD227">
        <v>10</v>
      </c>
      <c r="AE227">
        <v>5</v>
      </c>
      <c r="AF227">
        <v>0</v>
      </c>
      <c r="AG227">
        <v>0</v>
      </c>
      <c r="AH227">
        <v>0</v>
      </c>
      <c r="AI227">
        <v>10</v>
      </c>
      <c r="AJ227">
        <v>5</v>
      </c>
      <c r="AK227">
        <v>5</v>
      </c>
      <c r="AL227">
        <v>0</v>
      </c>
      <c r="AM227">
        <v>15</v>
      </c>
      <c r="AN227">
        <v>10</v>
      </c>
      <c r="AO227">
        <v>10</v>
      </c>
      <c r="AP227">
        <v>10</v>
      </c>
      <c r="AQ227">
        <v>0</v>
      </c>
      <c r="AR227">
        <v>5</v>
      </c>
      <c r="AS227">
        <v>5</v>
      </c>
      <c r="AT227">
        <v>5</v>
      </c>
      <c r="AU227">
        <v>0</v>
      </c>
      <c r="AV227">
        <v>5</v>
      </c>
      <c r="AW227">
        <v>5</v>
      </c>
      <c r="AX227">
        <v>0</v>
      </c>
    </row>
    <row r="228" spans="1:50" x14ac:dyDescent="0.2">
      <c r="A228" t="s">
        <v>2048</v>
      </c>
      <c r="B228" t="s">
        <v>120</v>
      </c>
      <c r="C228">
        <v>0</v>
      </c>
      <c r="D228">
        <v>0</v>
      </c>
      <c r="E228">
        <v>0</v>
      </c>
      <c r="F228">
        <v>0</v>
      </c>
      <c r="G228">
        <v>0</v>
      </c>
      <c r="H228">
        <v>0</v>
      </c>
      <c r="I228">
        <v>0</v>
      </c>
      <c r="J228">
        <v>0</v>
      </c>
      <c r="K228">
        <v>5</v>
      </c>
      <c r="L228">
        <v>0</v>
      </c>
      <c r="M228">
        <v>0</v>
      </c>
      <c r="N228">
        <v>0</v>
      </c>
      <c r="O228">
        <v>0</v>
      </c>
      <c r="P228">
        <v>0</v>
      </c>
      <c r="Q228">
        <v>0</v>
      </c>
      <c r="R228">
        <v>0</v>
      </c>
      <c r="S228">
        <v>0</v>
      </c>
      <c r="T228">
        <v>0</v>
      </c>
      <c r="U228">
        <v>0</v>
      </c>
      <c r="V228">
        <v>0</v>
      </c>
      <c r="W228">
        <v>5</v>
      </c>
      <c r="X228">
        <v>5</v>
      </c>
      <c r="Y228">
        <v>0</v>
      </c>
      <c r="Z228">
        <v>5</v>
      </c>
      <c r="AA228">
        <v>5</v>
      </c>
      <c r="AB228">
        <v>5</v>
      </c>
      <c r="AC228">
        <v>0</v>
      </c>
      <c r="AD228">
        <v>0</v>
      </c>
      <c r="AE228">
        <v>5</v>
      </c>
      <c r="AF228">
        <v>5</v>
      </c>
      <c r="AG228">
        <v>5</v>
      </c>
      <c r="AH228">
        <v>5</v>
      </c>
      <c r="AI228">
        <v>10</v>
      </c>
      <c r="AJ228">
        <v>5</v>
      </c>
      <c r="AK228">
        <v>5</v>
      </c>
      <c r="AL228">
        <v>5</v>
      </c>
      <c r="AM228">
        <v>5</v>
      </c>
      <c r="AN228">
        <v>10</v>
      </c>
      <c r="AO228">
        <v>10</v>
      </c>
      <c r="AP228">
        <v>5</v>
      </c>
      <c r="AQ228">
        <v>5</v>
      </c>
      <c r="AR228">
        <v>5</v>
      </c>
      <c r="AS228">
        <v>5</v>
      </c>
      <c r="AT228">
        <v>5</v>
      </c>
      <c r="AU228">
        <v>5</v>
      </c>
      <c r="AV228">
        <v>5</v>
      </c>
      <c r="AW228">
        <v>0</v>
      </c>
      <c r="AX228">
        <v>5</v>
      </c>
    </row>
    <row r="229" spans="1:50" x14ac:dyDescent="0.2">
      <c r="A229" t="s">
        <v>2048</v>
      </c>
      <c r="B229" t="s">
        <v>121</v>
      </c>
      <c r="C229">
        <v>10</v>
      </c>
      <c r="D229">
        <v>5</v>
      </c>
      <c r="E229">
        <v>10</v>
      </c>
      <c r="F229">
        <v>5</v>
      </c>
      <c r="G229">
        <v>5</v>
      </c>
      <c r="H229">
        <v>5</v>
      </c>
      <c r="I229">
        <v>5</v>
      </c>
      <c r="J229">
        <v>5</v>
      </c>
      <c r="K229">
        <v>5</v>
      </c>
      <c r="L229">
        <v>10</v>
      </c>
      <c r="M229">
        <v>10</v>
      </c>
      <c r="N229">
        <v>5</v>
      </c>
      <c r="O229">
        <v>10</v>
      </c>
      <c r="P229">
        <v>5</v>
      </c>
      <c r="Q229">
        <v>10</v>
      </c>
      <c r="R229">
        <v>5</v>
      </c>
      <c r="S229">
        <v>10</v>
      </c>
      <c r="T229">
        <v>25</v>
      </c>
      <c r="U229">
        <v>15</v>
      </c>
      <c r="V229">
        <v>10</v>
      </c>
      <c r="W229">
        <v>10</v>
      </c>
      <c r="X229">
        <v>10</v>
      </c>
      <c r="Y229">
        <v>20</v>
      </c>
      <c r="Z229">
        <v>20</v>
      </c>
      <c r="AA229">
        <v>25</v>
      </c>
      <c r="AB229">
        <v>20</v>
      </c>
      <c r="AC229">
        <v>15</v>
      </c>
      <c r="AD229">
        <v>20</v>
      </c>
      <c r="AE229">
        <v>15</v>
      </c>
      <c r="AF229">
        <v>15</v>
      </c>
      <c r="AG229">
        <v>10</v>
      </c>
      <c r="AH229">
        <v>15</v>
      </c>
      <c r="AI229">
        <v>25</v>
      </c>
      <c r="AJ229">
        <v>10</v>
      </c>
      <c r="AK229">
        <v>25</v>
      </c>
      <c r="AL229">
        <v>20</v>
      </c>
      <c r="AM229">
        <v>25</v>
      </c>
      <c r="AN229">
        <v>15</v>
      </c>
      <c r="AO229">
        <v>30</v>
      </c>
      <c r="AP229">
        <v>15</v>
      </c>
      <c r="AQ229">
        <v>10</v>
      </c>
      <c r="AR229">
        <v>15</v>
      </c>
      <c r="AS229">
        <v>10</v>
      </c>
      <c r="AT229">
        <v>5</v>
      </c>
      <c r="AU229">
        <v>10</v>
      </c>
      <c r="AV229">
        <v>5</v>
      </c>
      <c r="AW229">
        <v>5</v>
      </c>
      <c r="AX229">
        <v>10</v>
      </c>
    </row>
    <row r="230" spans="1:50" x14ac:dyDescent="0.2">
      <c r="A230" t="s">
        <v>2048</v>
      </c>
      <c r="B230" t="s">
        <v>122</v>
      </c>
      <c r="C230">
        <v>0</v>
      </c>
      <c r="D230">
        <v>0</v>
      </c>
      <c r="E230">
        <v>5</v>
      </c>
      <c r="F230">
        <v>0</v>
      </c>
      <c r="G230">
        <v>0</v>
      </c>
      <c r="H230">
        <v>0</v>
      </c>
      <c r="I230">
        <v>0</v>
      </c>
      <c r="J230">
        <v>0</v>
      </c>
      <c r="K230">
        <v>0</v>
      </c>
      <c r="L230">
        <v>0</v>
      </c>
      <c r="M230">
        <v>0</v>
      </c>
      <c r="N230">
        <v>0</v>
      </c>
      <c r="O230">
        <v>0</v>
      </c>
      <c r="P230">
        <v>0</v>
      </c>
      <c r="Q230">
        <v>5</v>
      </c>
      <c r="R230">
        <v>0</v>
      </c>
      <c r="S230">
        <v>0</v>
      </c>
      <c r="T230">
        <v>0</v>
      </c>
      <c r="U230">
        <v>0</v>
      </c>
      <c r="V230">
        <v>0</v>
      </c>
      <c r="W230">
        <v>0</v>
      </c>
      <c r="X230">
        <v>5</v>
      </c>
      <c r="Y230">
        <v>0</v>
      </c>
      <c r="Z230">
        <v>5</v>
      </c>
      <c r="AA230">
        <v>0</v>
      </c>
      <c r="AB230">
        <v>0</v>
      </c>
      <c r="AC230">
        <v>0</v>
      </c>
      <c r="AD230">
        <v>0</v>
      </c>
      <c r="AE230">
        <v>0</v>
      </c>
      <c r="AF230">
        <v>5</v>
      </c>
      <c r="AG230">
        <v>5</v>
      </c>
      <c r="AH230">
        <v>5</v>
      </c>
      <c r="AI230">
        <v>5</v>
      </c>
      <c r="AJ230">
        <v>5</v>
      </c>
      <c r="AK230">
        <v>5</v>
      </c>
      <c r="AL230">
        <v>0</v>
      </c>
      <c r="AM230">
        <v>5</v>
      </c>
      <c r="AN230">
        <v>10</v>
      </c>
      <c r="AO230">
        <v>20</v>
      </c>
      <c r="AP230">
        <v>10</v>
      </c>
      <c r="AQ230">
        <v>5</v>
      </c>
      <c r="AR230">
        <v>10</v>
      </c>
      <c r="AS230">
        <v>5</v>
      </c>
      <c r="AT230">
        <v>5</v>
      </c>
      <c r="AU230">
        <v>5</v>
      </c>
      <c r="AV230">
        <v>5</v>
      </c>
      <c r="AW230">
        <v>5</v>
      </c>
      <c r="AX230">
        <v>5</v>
      </c>
    </row>
    <row r="231" spans="1:50" x14ac:dyDescent="0.2">
      <c r="A231" t="s">
        <v>2048</v>
      </c>
      <c r="B231" t="s">
        <v>123</v>
      </c>
      <c r="C231">
        <v>10</v>
      </c>
      <c r="D231">
        <v>5</v>
      </c>
      <c r="E231">
        <v>5</v>
      </c>
      <c r="F231">
        <v>0</v>
      </c>
      <c r="G231">
        <v>0</v>
      </c>
      <c r="H231">
        <v>0</v>
      </c>
      <c r="I231">
        <v>5</v>
      </c>
      <c r="J231">
        <v>5</v>
      </c>
      <c r="K231">
        <v>5</v>
      </c>
      <c r="L231">
        <v>15</v>
      </c>
      <c r="M231">
        <v>15</v>
      </c>
      <c r="N231">
        <v>5</v>
      </c>
      <c r="O231">
        <v>15</v>
      </c>
      <c r="P231">
        <v>10</v>
      </c>
      <c r="Q231">
        <v>5</v>
      </c>
      <c r="R231">
        <v>5</v>
      </c>
      <c r="S231">
        <v>10</v>
      </c>
      <c r="T231">
        <v>10</v>
      </c>
      <c r="U231">
        <v>10</v>
      </c>
      <c r="V231">
        <v>10</v>
      </c>
      <c r="W231">
        <v>5</v>
      </c>
      <c r="X231">
        <v>15</v>
      </c>
      <c r="Y231">
        <v>25</v>
      </c>
      <c r="Z231">
        <v>15</v>
      </c>
      <c r="AA231">
        <v>20</v>
      </c>
      <c r="AB231">
        <v>20</v>
      </c>
      <c r="AC231">
        <v>15</v>
      </c>
      <c r="AD231">
        <v>15</v>
      </c>
      <c r="AE231">
        <v>20</v>
      </c>
      <c r="AF231">
        <v>20</v>
      </c>
      <c r="AG231">
        <v>15</v>
      </c>
      <c r="AH231">
        <v>15</v>
      </c>
      <c r="AI231">
        <v>15</v>
      </c>
      <c r="AJ231">
        <v>20</v>
      </c>
      <c r="AK231">
        <v>25</v>
      </c>
      <c r="AL231">
        <v>15</v>
      </c>
      <c r="AM231">
        <v>30</v>
      </c>
      <c r="AN231">
        <v>30</v>
      </c>
      <c r="AO231">
        <v>30</v>
      </c>
      <c r="AP231">
        <v>30</v>
      </c>
      <c r="AQ231">
        <v>20</v>
      </c>
      <c r="AR231">
        <v>25</v>
      </c>
      <c r="AS231">
        <v>30</v>
      </c>
      <c r="AT231">
        <v>15</v>
      </c>
      <c r="AU231">
        <v>20</v>
      </c>
      <c r="AV231">
        <v>30</v>
      </c>
      <c r="AW231">
        <v>15</v>
      </c>
      <c r="AX231">
        <v>15</v>
      </c>
    </row>
    <row r="232" spans="1:50" x14ac:dyDescent="0.2">
      <c r="A232" t="s">
        <v>2048</v>
      </c>
      <c r="B232" t="s">
        <v>124</v>
      </c>
      <c r="C232">
        <v>0</v>
      </c>
      <c r="D232">
        <v>5</v>
      </c>
      <c r="E232">
        <v>0</v>
      </c>
      <c r="F232">
        <v>0</v>
      </c>
      <c r="G232">
        <v>0</v>
      </c>
      <c r="H232">
        <v>0</v>
      </c>
      <c r="I232">
        <v>0</v>
      </c>
      <c r="J232">
        <v>0</v>
      </c>
      <c r="K232">
        <v>0</v>
      </c>
      <c r="L232">
        <v>0</v>
      </c>
      <c r="M232">
        <v>0</v>
      </c>
      <c r="N232">
        <v>0</v>
      </c>
      <c r="O232">
        <v>0</v>
      </c>
      <c r="P232">
        <v>0</v>
      </c>
      <c r="Q232">
        <v>5</v>
      </c>
      <c r="R232">
        <v>5</v>
      </c>
      <c r="S232">
        <v>5</v>
      </c>
      <c r="T232">
        <v>0</v>
      </c>
      <c r="U232">
        <v>0</v>
      </c>
      <c r="V232">
        <v>0</v>
      </c>
      <c r="W232">
        <v>0</v>
      </c>
      <c r="X232">
        <v>5</v>
      </c>
      <c r="Y232">
        <v>0</v>
      </c>
      <c r="Z232">
        <v>0</v>
      </c>
      <c r="AA232">
        <v>5</v>
      </c>
      <c r="AB232">
        <v>0</v>
      </c>
      <c r="AC232">
        <v>0</v>
      </c>
      <c r="AD232">
        <v>0</v>
      </c>
      <c r="AE232">
        <v>0</v>
      </c>
      <c r="AF232">
        <v>5</v>
      </c>
      <c r="AG232">
        <v>0</v>
      </c>
      <c r="AH232">
        <v>0</v>
      </c>
      <c r="AI232">
        <v>10</v>
      </c>
      <c r="AJ232">
        <v>10</v>
      </c>
      <c r="AK232">
        <v>5</v>
      </c>
      <c r="AL232">
        <v>5</v>
      </c>
      <c r="AM232">
        <v>5</v>
      </c>
      <c r="AN232">
        <v>5</v>
      </c>
      <c r="AO232">
        <v>10</v>
      </c>
      <c r="AP232">
        <v>5</v>
      </c>
      <c r="AQ232">
        <v>5</v>
      </c>
      <c r="AR232">
        <v>10</v>
      </c>
      <c r="AS232">
        <v>0</v>
      </c>
      <c r="AT232">
        <v>5</v>
      </c>
      <c r="AU232">
        <v>10</v>
      </c>
      <c r="AV232">
        <v>5</v>
      </c>
      <c r="AW232">
        <v>5</v>
      </c>
      <c r="AX232">
        <v>5</v>
      </c>
    </row>
    <row r="233" spans="1:50" x14ac:dyDescent="0.2">
      <c r="A233" t="s">
        <v>2048</v>
      </c>
      <c r="B233" t="s">
        <v>125</v>
      </c>
      <c r="C233">
        <v>5</v>
      </c>
      <c r="D233">
        <v>10</v>
      </c>
      <c r="E233">
        <v>10</v>
      </c>
      <c r="F233">
        <v>5</v>
      </c>
      <c r="G233">
        <v>5</v>
      </c>
      <c r="H233">
        <v>10</v>
      </c>
      <c r="I233">
        <v>5</v>
      </c>
      <c r="J233">
        <v>10</v>
      </c>
      <c r="K233">
        <v>10</v>
      </c>
      <c r="L233">
        <v>5</v>
      </c>
      <c r="M233">
        <v>10</v>
      </c>
      <c r="N233">
        <v>5</v>
      </c>
      <c r="O233">
        <v>10</v>
      </c>
      <c r="P233">
        <v>15</v>
      </c>
      <c r="Q233">
        <v>15</v>
      </c>
      <c r="R233">
        <v>10</v>
      </c>
      <c r="S233">
        <v>5</v>
      </c>
      <c r="T233">
        <v>15</v>
      </c>
      <c r="U233">
        <v>10</v>
      </c>
      <c r="V233">
        <v>10</v>
      </c>
      <c r="W233">
        <v>15</v>
      </c>
      <c r="X233">
        <v>30</v>
      </c>
      <c r="Y233">
        <v>20</v>
      </c>
      <c r="Z233">
        <v>20</v>
      </c>
      <c r="AA233">
        <v>20</v>
      </c>
      <c r="AB233">
        <v>25</v>
      </c>
      <c r="AC233">
        <v>25</v>
      </c>
      <c r="AD233">
        <v>15</v>
      </c>
      <c r="AE233">
        <v>25</v>
      </c>
      <c r="AF233">
        <v>20</v>
      </c>
      <c r="AG233">
        <v>20</v>
      </c>
      <c r="AH233">
        <v>20</v>
      </c>
      <c r="AI233">
        <v>20</v>
      </c>
      <c r="AJ233">
        <v>30</v>
      </c>
      <c r="AK233">
        <v>20</v>
      </c>
      <c r="AL233">
        <v>20</v>
      </c>
      <c r="AM233">
        <v>30</v>
      </c>
      <c r="AN233">
        <v>15</v>
      </c>
      <c r="AO233">
        <v>35</v>
      </c>
      <c r="AP233">
        <v>15</v>
      </c>
      <c r="AQ233">
        <v>15</v>
      </c>
      <c r="AR233">
        <v>15</v>
      </c>
      <c r="AS233">
        <v>20</v>
      </c>
      <c r="AT233">
        <v>10</v>
      </c>
      <c r="AU233">
        <v>10</v>
      </c>
      <c r="AV233">
        <v>20</v>
      </c>
      <c r="AW233">
        <v>15</v>
      </c>
      <c r="AX233">
        <v>5</v>
      </c>
    </row>
    <row r="234" spans="1:50" x14ac:dyDescent="0.2">
      <c r="A234" t="s">
        <v>2048</v>
      </c>
      <c r="B234" t="s">
        <v>126</v>
      </c>
      <c r="C234">
        <v>5</v>
      </c>
      <c r="D234">
        <v>5</v>
      </c>
      <c r="E234">
        <v>0</v>
      </c>
      <c r="F234">
        <v>5</v>
      </c>
      <c r="G234">
        <v>0</v>
      </c>
      <c r="H234">
        <v>0</v>
      </c>
      <c r="I234">
        <v>0</v>
      </c>
      <c r="J234">
        <v>0</v>
      </c>
      <c r="K234">
        <v>0</v>
      </c>
      <c r="L234">
        <v>5</v>
      </c>
      <c r="M234">
        <v>0</v>
      </c>
      <c r="N234">
        <v>0</v>
      </c>
      <c r="O234">
        <v>5</v>
      </c>
      <c r="P234">
        <v>5</v>
      </c>
      <c r="Q234">
        <v>10</v>
      </c>
      <c r="R234">
        <v>0</v>
      </c>
      <c r="S234">
        <v>5</v>
      </c>
      <c r="T234">
        <v>5</v>
      </c>
      <c r="U234">
        <v>5</v>
      </c>
      <c r="V234">
        <v>0</v>
      </c>
      <c r="W234">
        <v>5</v>
      </c>
      <c r="X234">
        <v>5</v>
      </c>
      <c r="Y234">
        <v>5</v>
      </c>
      <c r="Z234">
        <v>5</v>
      </c>
      <c r="AA234">
        <v>5</v>
      </c>
      <c r="AB234">
        <v>5</v>
      </c>
      <c r="AC234">
        <v>5</v>
      </c>
      <c r="AD234">
        <v>5</v>
      </c>
      <c r="AE234">
        <v>5</v>
      </c>
      <c r="AF234">
        <v>0</v>
      </c>
      <c r="AG234">
        <v>5</v>
      </c>
      <c r="AH234">
        <v>5</v>
      </c>
      <c r="AI234">
        <v>0</v>
      </c>
      <c r="AJ234">
        <v>5</v>
      </c>
      <c r="AK234">
        <v>10</v>
      </c>
      <c r="AL234">
        <v>5</v>
      </c>
      <c r="AM234">
        <v>10</v>
      </c>
      <c r="AN234">
        <v>5</v>
      </c>
      <c r="AO234">
        <v>10</v>
      </c>
      <c r="AP234">
        <v>5</v>
      </c>
      <c r="AQ234">
        <v>5</v>
      </c>
      <c r="AR234">
        <v>5</v>
      </c>
      <c r="AS234">
        <v>0</v>
      </c>
      <c r="AT234">
        <v>5</v>
      </c>
      <c r="AU234">
        <v>5</v>
      </c>
      <c r="AV234">
        <v>5</v>
      </c>
      <c r="AW234">
        <v>0</v>
      </c>
      <c r="AX234">
        <v>5</v>
      </c>
    </row>
    <row r="235" spans="1:50" x14ac:dyDescent="0.2">
      <c r="A235" t="s">
        <v>2048</v>
      </c>
      <c r="B235" t="s">
        <v>127</v>
      </c>
      <c r="C235">
        <v>5</v>
      </c>
      <c r="D235">
        <v>5</v>
      </c>
      <c r="E235">
        <v>10</v>
      </c>
      <c r="F235">
        <v>0</v>
      </c>
      <c r="G235">
        <v>10</v>
      </c>
      <c r="H235">
        <v>5</v>
      </c>
      <c r="I235">
        <v>0</v>
      </c>
      <c r="J235">
        <v>5</v>
      </c>
      <c r="K235">
        <v>10</v>
      </c>
      <c r="L235">
        <v>10</v>
      </c>
      <c r="M235">
        <v>10</v>
      </c>
      <c r="N235">
        <v>10</v>
      </c>
      <c r="O235">
        <v>5</v>
      </c>
      <c r="P235">
        <v>15</v>
      </c>
      <c r="Q235">
        <v>15</v>
      </c>
      <c r="R235">
        <v>5</v>
      </c>
      <c r="S235">
        <v>15</v>
      </c>
      <c r="T235">
        <v>10</v>
      </c>
      <c r="U235">
        <v>5</v>
      </c>
      <c r="V235">
        <v>10</v>
      </c>
      <c r="W235">
        <v>10</v>
      </c>
      <c r="X235">
        <v>20</v>
      </c>
      <c r="Y235">
        <v>15</v>
      </c>
      <c r="Z235">
        <v>15</v>
      </c>
      <c r="AA235">
        <v>15</v>
      </c>
      <c r="AB235">
        <v>10</v>
      </c>
      <c r="AC235">
        <v>15</v>
      </c>
      <c r="AD235">
        <v>15</v>
      </c>
      <c r="AE235">
        <v>15</v>
      </c>
      <c r="AF235">
        <v>20</v>
      </c>
      <c r="AG235">
        <v>15</v>
      </c>
      <c r="AH235">
        <v>15</v>
      </c>
      <c r="AI235">
        <v>20</v>
      </c>
      <c r="AJ235">
        <v>5</v>
      </c>
      <c r="AK235">
        <v>15</v>
      </c>
      <c r="AL235">
        <v>10</v>
      </c>
      <c r="AM235">
        <v>15</v>
      </c>
      <c r="AN235">
        <v>15</v>
      </c>
      <c r="AO235">
        <v>25</v>
      </c>
      <c r="AP235">
        <v>25</v>
      </c>
      <c r="AQ235">
        <v>15</v>
      </c>
      <c r="AR235">
        <v>25</v>
      </c>
      <c r="AS235">
        <v>5</v>
      </c>
      <c r="AT235">
        <v>20</v>
      </c>
      <c r="AU235">
        <v>10</v>
      </c>
      <c r="AV235">
        <v>20</v>
      </c>
      <c r="AW235">
        <v>10</v>
      </c>
      <c r="AX235">
        <v>10</v>
      </c>
    </row>
    <row r="236" spans="1:50" x14ac:dyDescent="0.2">
      <c r="A236" t="s">
        <v>2049</v>
      </c>
      <c r="B236" t="s">
        <v>115</v>
      </c>
      <c r="C236">
        <v>45</v>
      </c>
      <c r="D236">
        <v>65</v>
      </c>
      <c r="E236">
        <v>70</v>
      </c>
      <c r="F236">
        <v>25</v>
      </c>
      <c r="G236">
        <v>15</v>
      </c>
      <c r="H236">
        <v>30</v>
      </c>
      <c r="I236">
        <v>35</v>
      </c>
      <c r="J236">
        <v>60</v>
      </c>
      <c r="K236">
        <v>55</v>
      </c>
      <c r="L236">
        <v>70</v>
      </c>
      <c r="M236">
        <v>35</v>
      </c>
      <c r="N236">
        <v>40</v>
      </c>
      <c r="O236">
        <v>25</v>
      </c>
      <c r="P236">
        <v>25</v>
      </c>
      <c r="Q236">
        <v>80</v>
      </c>
      <c r="R236">
        <v>50</v>
      </c>
      <c r="S236">
        <v>75</v>
      </c>
      <c r="T236">
        <v>65</v>
      </c>
      <c r="U236">
        <v>100</v>
      </c>
      <c r="V236">
        <v>90</v>
      </c>
      <c r="W236">
        <v>95</v>
      </c>
      <c r="X236">
        <v>70</v>
      </c>
      <c r="Y236">
        <v>65</v>
      </c>
      <c r="Z236">
        <v>65</v>
      </c>
      <c r="AA236">
        <v>90</v>
      </c>
      <c r="AB236">
        <v>55</v>
      </c>
      <c r="AC236">
        <v>95</v>
      </c>
      <c r="AD236">
        <v>85</v>
      </c>
      <c r="AE236">
        <v>110</v>
      </c>
      <c r="AF236">
        <v>80</v>
      </c>
      <c r="AG236">
        <v>95</v>
      </c>
      <c r="AH236">
        <v>85</v>
      </c>
      <c r="AI236">
        <v>115</v>
      </c>
      <c r="AJ236">
        <v>85</v>
      </c>
      <c r="AK236">
        <v>85</v>
      </c>
      <c r="AL236">
        <v>85</v>
      </c>
      <c r="AM236">
        <v>85</v>
      </c>
      <c r="AN236">
        <v>60</v>
      </c>
      <c r="AO236">
        <v>85</v>
      </c>
      <c r="AP236">
        <v>75</v>
      </c>
      <c r="AQ236">
        <v>90</v>
      </c>
      <c r="AR236">
        <v>85</v>
      </c>
      <c r="AS236">
        <v>55</v>
      </c>
      <c r="AT236">
        <v>55</v>
      </c>
      <c r="AU236">
        <v>45</v>
      </c>
      <c r="AV236">
        <v>40</v>
      </c>
      <c r="AW236">
        <v>45</v>
      </c>
      <c r="AX236">
        <v>25</v>
      </c>
    </row>
    <row r="237" spans="1:50" x14ac:dyDescent="0.2">
      <c r="A237" t="s">
        <v>2049</v>
      </c>
      <c r="B237" t="s">
        <v>116</v>
      </c>
      <c r="C237">
        <v>45</v>
      </c>
      <c r="D237">
        <v>70</v>
      </c>
      <c r="E237">
        <v>45</v>
      </c>
      <c r="F237">
        <v>15</v>
      </c>
      <c r="G237">
        <v>30</v>
      </c>
      <c r="H237">
        <v>40</v>
      </c>
      <c r="I237">
        <v>40</v>
      </c>
      <c r="J237">
        <v>50</v>
      </c>
      <c r="K237">
        <v>35</v>
      </c>
      <c r="L237">
        <v>55</v>
      </c>
      <c r="M237">
        <v>45</v>
      </c>
      <c r="N237">
        <v>40</v>
      </c>
      <c r="O237">
        <v>20</v>
      </c>
      <c r="P237">
        <v>25</v>
      </c>
      <c r="Q237">
        <v>75</v>
      </c>
      <c r="R237">
        <v>60</v>
      </c>
      <c r="S237">
        <v>85</v>
      </c>
      <c r="T237">
        <v>75</v>
      </c>
      <c r="U237">
        <v>110</v>
      </c>
      <c r="V237">
        <v>95</v>
      </c>
      <c r="W237">
        <v>75</v>
      </c>
      <c r="X237">
        <v>125</v>
      </c>
      <c r="Y237">
        <v>85</v>
      </c>
      <c r="Z237">
        <v>60</v>
      </c>
      <c r="AA237">
        <v>125</v>
      </c>
      <c r="AB237">
        <v>105</v>
      </c>
      <c r="AC237">
        <v>110</v>
      </c>
      <c r="AD237">
        <v>85</v>
      </c>
      <c r="AE237">
        <v>95</v>
      </c>
      <c r="AF237">
        <v>90</v>
      </c>
      <c r="AG237">
        <v>85</v>
      </c>
      <c r="AH237">
        <v>95</v>
      </c>
      <c r="AI237">
        <v>90</v>
      </c>
      <c r="AJ237">
        <v>90</v>
      </c>
      <c r="AK237">
        <v>80</v>
      </c>
      <c r="AL237">
        <v>75</v>
      </c>
      <c r="AM237">
        <v>75</v>
      </c>
      <c r="AN237">
        <v>60</v>
      </c>
      <c r="AO237">
        <v>75</v>
      </c>
      <c r="AP237">
        <v>70</v>
      </c>
      <c r="AQ237">
        <v>95</v>
      </c>
      <c r="AR237">
        <v>115</v>
      </c>
      <c r="AS237">
        <v>50</v>
      </c>
      <c r="AT237">
        <v>55</v>
      </c>
      <c r="AU237">
        <v>45</v>
      </c>
      <c r="AV237">
        <v>35</v>
      </c>
      <c r="AW237">
        <v>30</v>
      </c>
      <c r="AX237">
        <v>35</v>
      </c>
    </row>
    <row r="238" spans="1:50" x14ac:dyDescent="0.2">
      <c r="A238" t="s">
        <v>2049</v>
      </c>
      <c r="B238" t="s">
        <v>117</v>
      </c>
      <c r="C238">
        <v>65</v>
      </c>
      <c r="D238">
        <v>55</v>
      </c>
      <c r="E238">
        <v>40</v>
      </c>
      <c r="F238">
        <v>20</v>
      </c>
      <c r="G238">
        <v>15</v>
      </c>
      <c r="H238">
        <v>25</v>
      </c>
      <c r="I238">
        <v>30</v>
      </c>
      <c r="J238">
        <v>30</v>
      </c>
      <c r="K238">
        <v>55</v>
      </c>
      <c r="L238">
        <v>50</v>
      </c>
      <c r="M238">
        <v>40</v>
      </c>
      <c r="N238">
        <v>35</v>
      </c>
      <c r="O238">
        <v>25</v>
      </c>
      <c r="P238">
        <v>20</v>
      </c>
      <c r="Q238">
        <v>65</v>
      </c>
      <c r="R238">
        <v>50</v>
      </c>
      <c r="S238">
        <v>75</v>
      </c>
      <c r="T238">
        <v>95</v>
      </c>
      <c r="U238">
        <v>115</v>
      </c>
      <c r="V238">
        <v>125</v>
      </c>
      <c r="W238">
        <v>135</v>
      </c>
      <c r="X238">
        <v>145</v>
      </c>
      <c r="Y238">
        <v>110</v>
      </c>
      <c r="Z238">
        <v>105</v>
      </c>
      <c r="AA238">
        <v>135</v>
      </c>
      <c r="AB238">
        <v>100</v>
      </c>
      <c r="AC238">
        <v>110</v>
      </c>
      <c r="AD238">
        <v>90</v>
      </c>
      <c r="AE238">
        <v>115</v>
      </c>
      <c r="AF238">
        <v>95</v>
      </c>
      <c r="AG238">
        <v>95</v>
      </c>
      <c r="AH238">
        <v>105</v>
      </c>
      <c r="AI238">
        <v>130</v>
      </c>
      <c r="AJ238">
        <v>120</v>
      </c>
      <c r="AK238">
        <v>115</v>
      </c>
      <c r="AL238">
        <v>100</v>
      </c>
      <c r="AM238">
        <v>90</v>
      </c>
      <c r="AN238">
        <v>75</v>
      </c>
      <c r="AO238">
        <v>70</v>
      </c>
      <c r="AP238">
        <v>80</v>
      </c>
      <c r="AQ238">
        <v>90</v>
      </c>
      <c r="AR238">
        <v>90</v>
      </c>
      <c r="AS238">
        <v>70</v>
      </c>
      <c r="AT238">
        <v>65</v>
      </c>
      <c r="AU238">
        <v>75</v>
      </c>
      <c r="AV238">
        <v>65</v>
      </c>
      <c r="AW238">
        <v>70</v>
      </c>
      <c r="AX238">
        <v>40</v>
      </c>
    </row>
    <row r="239" spans="1:50" x14ac:dyDescent="0.2">
      <c r="A239" t="s">
        <v>2049</v>
      </c>
      <c r="B239" t="s">
        <v>118</v>
      </c>
      <c r="C239">
        <v>10</v>
      </c>
      <c r="D239">
        <v>15</v>
      </c>
      <c r="E239">
        <v>15</v>
      </c>
      <c r="F239">
        <v>10</v>
      </c>
      <c r="G239">
        <v>15</v>
      </c>
      <c r="H239">
        <v>10</v>
      </c>
      <c r="I239">
        <v>20</v>
      </c>
      <c r="J239">
        <v>20</v>
      </c>
      <c r="K239">
        <v>25</v>
      </c>
      <c r="L239">
        <v>20</v>
      </c>
      <c r="M239">
        <v>10</v>
      </c>
      <c r="N239">
        <v>15</v>
      </c>
      <c r="O239">
        <v>15</v>
      </c>
      <c r="P239">
        <v>20</v>
      </c>
      <c r="Q239">
        <v>25</v>
      </c>
      <c r="R239">
        <v>20</v>
      </c>
      <c r="S239">
        <v>30</v>
      </c>
      <c r="T239">
        <v>35</v>
      </c>
      <c r="U239">
        <v>35</v>
      </c>
      <c r="V239">
        <v>40</v>
      </c>
      <c r="W239">
        <v>60</v>
      </c>
      <c r="X239">
        <v>70</v>
      </c>
      <c r="Y239">
        <v>45</v>
      </c>
      <c r="Z239">
        <v>25</v>
      </c>
      <c r="AA239">
        <v>50</v>
      </c>
      <c r="AB239">
        <v>30</v>
      </c>
      <c r="AC239">
        <v>40</v>
      </c>
      <c r="AD239">
        <v>45</v>
      </c>
      <c r="AE239">
        <v>50</v>
      </c>
      <c r="AF239">
        <v>55</v>
      </c>
      <c r="AG239">
        <v>45</v>
      </c>
      <c r="AH239">
        <v>45</v>
      </c>
      <c r="AI239">
        <v>40</v>
      </c>
      <c r="AJ239">
        <v>50</v>
      </c>
      <c r="AK239">
        <v>25</v>
      </c>
      <c r="AL239">
        <v>20</v>
      </c>
      <c r="AM239">
        <v>35</v>
      </c>
      <c r="AN239">
        <v>30</v>
      </c>
      <c r="AO239">
        <v>45</v>
      </c>
      <c r="AP239">
        <v>35</v>
      </c>
      <c r="AQ239">
        <v>40</v>
      </c>
      <c r="AR239">
        <v>40</v>
      </c>
      <c r="AS239">
        <v>35</v>
      </c>
      <c r="AT239">
        <v>35</v>
      </c>
      <c r="AU239">
        <v>25</v>
      </c>
      <c r="AV239">
        <v>30</v>
      </c>
      <c r="AW239">
        <v>25</v>
      </c>
      <c r="AX239">
        <v>20</v>
      </c>
    </row>
    <row r="240" spans="1:50" x14ac:dyDescent="0.2">
      <c r="A240" t="s">
        <v>2049</v>
      </c>
      <c r="B240" t="s">
        <v>119</v>
      </c>
      <c r="C240">
        <v>15</v>
      </c>
      <c r="D240">
        <v>30</v>
      </c>
      <c r="E240">
        <v>15</v>
      </c>
      <c r="F240">
        <v>0</v>
      </c>
      <c r="G240">
        <v>5</v>
      </c>
      <c r="H240">
        <v>20</v>
      </c>
      <c r="I240">
        <v>15</v>
      </c>
      <c r="J240">
        <v>15</v>
      </c>
      <c r="K240">
        <v>15</v>
      </c>
      <c r="L240">
        <v>30</v>
      </c>
      <c r="M240">
        <v>10</v>
      </c>
      <c r="N240">
        <v>15</v>
      </c>
      <c r="O240">
        <v>15</v>
      </c>
      <c r="P240">
        <v>10</v>
      </c>
      <c r="Q240">
        <v>25</v>
      </c>
      <c r="R240">
        <v>35</v>
      </c>
      <c r="S240">
        <v>35</v>
      </c>
      <c r="T240">
        <v>25</v>
      </c>
      <c r="U240">
        <v>40</v>
      </c>
      <c r="V240">
        <v>35</v>
      </c>
      <c r="W240">
        <v>40</v>
      </c>
      <c r="X240">
        <v>50</v>
      </c>
      <c r="Y240">
        <v>35</v>
      </c>
      <c r="Z240">
        <v>35</v>
      </c>
      <c r="AA240">
        <v>50</v>
      </c>
      <c r="AB240">
        <v>30</v>
      </c>
      <c r="AC240">
        <v>30</v>
      </c>
      <c r="AD240">
        <v>30</v>
      </c>
      <c r="AE240">
        <v>20</v>
      </c>
      <c r="AF240">
        <v>40</v>
      </c>
      <c r="AG240">
        <v>40</v>
      </c>
      <c r="AH240">
        <v>40</v>
      </c>
      <c r="AI240">
        <v>40</v>
      </c>
      <c r="AJ240">
        <v>35</v>
      </c>
      <c r="AK240">
        <v>40</v>
      </c>
      <c r="AL240">
        <v>20</v>
      </c>
      <c r="AM240">
        <v>35</v>
      </c>
      <c r="AN240">
        <v>20</v>
      </c>
      <c r="AO240">
        <v>25</v>
      </c>
      <c r="AP240">
        <v>25</v>
      </c>
      <c r="AQ240">
        <v>40</v>
      </c>
      <c r="AR240">
        <v>50</v>
      </c>
      <c r="AS240">
        <v>25</v>
      </c>
      <c r="AT240">
        <v>20</v>
      </c>
      <c r="AU240">
        <v>20</v>
      </c>
      <c r="AV240">
        <v>15</v>
      </c>
      <c r="AW240">
        <v>25</v>
      </c>
      <c r="AX240">
        <v>10</v>
      </c>
    </row>
    <row r="241" spans="1:50" x14ac:dyDescent="0.2">
      <c r="A241" t="s">
        <v>2049</v>
      </c>
      <c r="B241" t="s">
        <v>120</v>
      </c>
      <c r="C241">
        <v>10</v>
      </c>
      <c r="D241">
        <v>15</v>
      </c>
      <c r="E241">
        <v>20</v>
      </c>
      <c r="F241">
        <v>5</v>
      </c>
      <c r="G241">
        <v>10</v>
      </c>
      <c r="H241">
        <v>15</v>
      </c>
      <c r="I241">
        <v>15</v>
      </c>
      <c r="J241">
        <v>15</v>
      </c>
      <c r="K241">
        <v>20</v>
      </c>
      <c r="L241">
        <v>25</v>
      </c>
      <c r="M241">
        <v>10</v>
      </c>
      <c r="N241">
        <v>15</v>
      </c>
      <c r="O241">
        <v>15</v>
      </c>
      <c r="P241">
        <v>15</v>
      </c>
      <c r="Q241">
        <v>25</v>
      </c>
      <c r="R241">
        <v>20</v>
      </c>
      <c r="S241">
        <v>35</v>
      </c>
      <c r="T241">
        <v>30</v>
      </c>
      <c r="U241">
        <v>45</v>
      </c>
      <c r="V241">
        <v>40</v>
      </c>
      <c r="W241">
        <v>55</v>
      </c>
      <c r="X241">
        <v>40</v>
      </c>
      <c r="Y241">
        <v>45</v>
      </c>
      <c r="Z241">
        <v>40</v>
      </c>
      <c r="AA241">
        <v>40</v>
      </c>
      <c r="AB241">
        <v>45</v>
      </c>
      <c r="AC241">
        <v>35</v>
      </c>
      <c r="AD241">
        <v>40</v>
      </c>
      <c r="AE241">
        <v>45</v>
      </c>
      <c r="AF241">
        <v>45</v>
      </c>
      <c r="AG241">
        <v>25</v>
      </c>
      <c r="AH241">
        <v>40</v>
      </c>
      <c r="AI241">
        <v>30</v>
      </c>
      <c r="AJ241">
        <v>25</v>
      </c>
      <c r="AK241">
        <v>35</v>
      </c>
      <c r="AL241">
        <v>40</v>
      </c>
      <c r="AM241">
        <v>40</v>
      </c>
      <c r="AN241">
        <v>25</v>
      </c>
      <c r="AO241">
        <v>25</v>
      </c>
      <c r="AP241">
        <v>30</v>
      </c>
      <c r="AQ241">
        <v>30</v>
      </c>
      <c r="AR241">
        <v>45</v>
      </c>
      <c r="AS241">
        <v>20</v>
      </c>
      <c r="AT241">
        <v>25</v>
      </c>
      <c r="AU241">
        <v>15</v>
      </c>
      <c r="AV241">
        <v>15</v>
      </c>
      <c r="AW241">
        <v>15</v>
      </c>
      <c r="AX241">
        <v>10</v>
      </c>
    </row>
    <row r="242" spans="1:50" x14ac:dyDescent="0.2">
      <c r="A242" t="s">
        <v>2049</v>
      </c>
      <c r="B242" t="s">
        <v>121</v>
      </c>
      <c r="C242">
        <v>100</v>
      </c>
      <c r="D242">
        <v>105</v>
      </c>
      <c r="E242">
        <v>90</v>
      </c>
      <c r="F242">
        <v>50</v>
      </c>
      <c r="G242">
        <v>20</v>
      </c>
      <c r="H242">
        <v>35</v>
      </c>
      <c r="I242">
        <v>40</v>
      </c>
      <c r="J242">
        <v>60</v>
      </c>
      <c r="K242">
        <v>50</v>
      </c>
      <c r="L242">
        <v>80</v>
      </c>
      <c r="M242">
        <v>50</v>
      </c>
      <c r="N242">
        <v>55</v>
      </c>
      <c r="O242">
        <v>50</v>
      </c>
      <c r="P242">
        <v>50</v>
      </c>
      <c r="Q242">
        <v>90</v>
      </c>
      <c r="R242">
        <v>80</v>
      </c>
      <c r="S242">
        <v>95</v>
      </c>
      <c r="T242">
        <v>105</v>
      </c>
      <c r="U242">
        <v>140</v>
      </c>
      <c r="V242">
        <v>115</v>
      </c>
      <c r="W242">
        <v>145</v>
      </c>
      <c r="X242">
        <v>125</v>
      </c>
      <c r="Y242">
        <v>115</v>
      </c>
      <c r="Z242">
        <v>80</v>
      </c>
      <c r="AA242">
        <v>120</v>
      </c>
      <c r="AB242">
        <v>115</v>
      </c>
      <c r="AC242">
        <v>105</v>
      </c>
      <c r="AD242">
        <v>90</v>
      </c>
      <c r="AE242">
        <v>110</v>
      </c>
      <c r="AF242">
        <v>110</v>
      </c>
      <c r="AG242">
        <v>115</v>
      </c>
      <c r="AH242">
        <v>115</v>
      </c>
      <c r="AI242">
        <v>95</v>
      </c>
      <c r="AJ242">
        <v>125</v>
      </c>
      <c r="AK242">
        <v>105</v>
      </c>
      <c r="AL242">
        <v>90</v>
      </c>
      <c r="AM242">
        <v>75</v>
      </c>
      <c r="AN242">
        <v>90</v>
      </c>
      <c r="AO242">
        <v>85</v>
      </c>
      <c r="AP242">
        <v>65</v>
      </c>
      <c r="AQ242">
        <v>95</v>
      </c>
      <c r="AR242">
        <v>80</v>
      </c>
      <c r="AS242">
        <v>65</v>
      </c>
      <c r="AT242">
        <v>65</v>
      </c>
      <c r="AU242">
        <v>55</v>
      </c>
      <c r="AV242">
        <v>60</v>
      </c>
      <c r="AW242">
        <v>45</v>
      </c>
      <c r="AX242">
        <v>35</v>
      </c>
    </row>
    <row r="243" spans="1:50" x14ac:dyDescent="0.2">
      <c r="A243" t="s">
        <v>2049</v>
      </c>
      <c r="B243" t="s">
        <v>122</v>
      </c>
      <c r="C243">
        <v>30</v>
      </c>
      <c r="D243">
        <v>50</v>
      </c>
      <c r="E243">
        <v>30</v>
      </c>
      <c r="F243">
        <v>15</v>
      </c>
      <c r="G243">
        <v>20</v>
      </c>
      <c r="H243">
        <v>15</v>
      </c>
      <c r="I243">
        <v>15</v>
      </c>
      <c r="J243">
        <v>25</v>
      </c>
      <c r="K243">
        <v>20</v>
      </c>
      <c r="L243">
        <v>35</v>
      </c>
      <c r="M243">
        <v>25</v>
      </c>
      <c r="N243">
        <v>25</v>
      </c>
      <c r="O243">
        <v>25</v>
      </c>
      <c r="P243">
        <v>15</v>
      </c>
      <c r="Q243">
        <v>45</v>
      </c>
      <c r="R243">
        <v>30</v>
      </c>
      <c r="S243">
        <v>35</v>
      </c>
      <c r="T243">
        <v>55</v>
      </c>
      <c r="U243">
        <v>60</v>
      </c>
      <c r="V243">
        <v>45</v>
      </c>
      <c r="W243">
        <v>55</v>
      </c>
      <c r="X243">
        <v>55</v>
      </c>
      <c r="Y243">
        <v>35</v>
      </c>
      <c r="Z243">
        <v>45</v>
      </c>
      <c r="AA243">
        <v>75</v>
      </c>
      <c r="AB243">
        <v>45</v>
      </c>
      <c r="AC243">
        <v>70</v>
      </c>
      <c r="AD243">
        <v>65</v>
      </c>
      <c r="AE243">
        <v>85</v>
      </c>
      <c r="AF243">
        <v>60</v>
      </c>
      <c r="AG243">
        <v>65</v>
      </c>
      <c r="AH243">
        <v>50</v>
      </c>
      <c r="AI243">
        <v>45</v>
      </c>
      <c r="AJ243">
        <v>55</v>
      </c>
      <c r="AK243">
        <v>50</v>
      </c>
      <c r="AL243">
        <v>30</v>
      </c>
      <c r="AM243">
        <v>60</v>
      </c>
      <c r="AN243">
        <v>50</v>
      </c>
      <c r="AO243">
        <v>50</v>
      </c>
      <c r="AP243">
        <v>40</v>
      </c>
      <c r="AQ243">
        <v>45</v>
      </c>
      <c r="AR243">
        <v>45</v>
      </c>
      <c r="AS243">
        <v>40</v>
      </c>
      <c r="AT243">
        <v>30</v>
      </c>
      <c r="AU243">
        <v>35</v>
      </c>
      <c r="AV243">
        <v>25</v>
      </c>
      <c r="AW243">
        <v>40</v>
      </c>
      <c r="AX243">
        <v>30</v>
      </c>
    </row>
    <row r="244" spans="1:50" x14ac:dyDescent="0.2">
      <c r="A244" t="s">
        <v>2049</v>
      </c>
      <c r="B244" t="s">
        <v>123</v>
      </c>
      <c r="C244">
        <v>15</v>
      </c>
      <c r="D244">
        <v>20</v>
      </c>
      <c r="E244">
        <v>25</v>
      </c>
      <c r="F244">
        <v>15</v>
      </c>
      <c r="G244">
        <v>5</v>
      </c>
      <c r="H244">
        <v>20</v>
      </c>
      <c r="I244">
        <v>15</v>
      </c>
      <c r="J244">
        <v>15</v>
      </c>
      <c r="K244">
        <v>15</v>
      </c>
      <c r="L244">
        <v>30</v>
      </c>
      <c r="M244">
        <v>10</v>
      </c>
      <c r="N244">
        <v>15</v>
      </c>
      <c r="O244">
        <v>25</v>
      </c>
      <c r="P244">
        <v>10</v>
      </c>
      <c r="Q244">
        <v>25</v>
      </c>
      <c r="R244">
        <v>20</v>
      </c>
      <c r="S244">
        <v>35</v>
      </c>
      <c r="T244">
        <v>35</v>
      </c>
      <c r="U244">
        <v>45</v>
      </c>
      <c r="V244">
        <v>40</v>
      </c>
      <c r="W244">
        <v>50</v>
      </c>
      <c r="X244">
        <v>55</v>
      </c>
      <c r="Y244">
        <v>50</v>
      </c>
      <c r="Z244">
        <v>35</v>
      </c>
      <c r="AA244">
        <v>60</v>
      </c>
      <c r="AB244">
        <v>40</v>
      </c>
      <c r="AC244">
        <v>45</v>
      </c>
      <c r="AD244">
        <v>40</v>
      </c>
      <c r="AE244">
        <v>35</v>
      </c>
      <c r="AF244">
        <v>45</v>
      </c>
      <c r="AG244">
        <v>45</v>
      </c>
      <c r="AH244">
        <v>55</v>
      </c>
      <c r="AI244">
        <v>65</v>
      </c>
      <c r="AJ244">
        <v>45</v>
      </c>
      <c r="AK244">
        <v>50</v>
      </c>
      <c r="AL244">
        <v>40</v>
      </c>
      <c r="AM244">
        <v>35</v>
      </c>
      <c r="AN244">
        <v>35</v>
      </c>
      <c r="AO244">
        <v>40</v>
      </c>
      <c r="AP244">
        <v>40</v>
      </c>
      <c r="AQ244">
        <v>40</v>
      </c>
      <c r="AR244">
        <v>60</v>
      </c>
      <c r="AS244">
        <v>45</v>
      </c>
      <c r="AT244">
        <v>40</v>
      </c>
      <c r="AU244">
        <v>15</v>
      </c>
      <c r="AV244">
        <v>20</v>
      </c>
      <c r="AW244">
        <v>20</v>
      </c>
      <c r="AX244">
        <v>10</v>
      </c>
    </row>
    <row r="245" spans="1:50" x14ac:dyDescent="0.2">
      <c r="A245" t="s">
        <v>2049</v>
      </c>
      <c r="B245" t="s">
        <v>124</v>
      </c>
      <c r="C245">
        <v>25</v>
      </c>
      <c r="D245">
        <v>35</v>
      </c>
      <c r="E245">
        <v>30</v>
      </c>
      <c r="F245">
        <v>10</v>
      </c>
      <c r="G245">
        <v>10</v>
      </c>
      <c r="H245">
        <v>20</v>
      </c>
      <c r="I245">
        <v>20</v>
      </c>
      <c r="J245">
        <v>30</v>
      </c>
      <c r="K245">
        <v>30</v>
      </c>
      <c r="L245">
        <v>50</v>
      </c>
      <c r="M245">
        <v>25</v>
      </c>
      <c r="N245">
        <v>30</v>
      </c>
      <c r="O245">
        <v>35</v>
      </c>
      <c r="P245">
        <v>15</v>
      </c>
      <c r="Q245">
        <v>45</v>
      </c>
      <c r="R245">
        <v>25</v>
      </c>
      <c r="S245">
        <v>35</v>
      </c>
      <c r="T245">
        <v>50</v>
      </c>
      <c r="U245">
        <v>65</v>
      </c>
      <c r="V245">
        <v>45</v>
      </c>
      <c r="W245">
        <v>60</v>
      </c>
      <c r="X245">
        <v>65</v>
      </c>
      <c r="Y245">
        <v>55</v>
      </c>
      <c r="Z245">
        <v>45</v>
      </c>
      <c r="AA245">
        <v>65</v>
      </c>
      <c r="AB245">
        <v>45</v>
      </c>
      <c r="AC245">
        <v>55</v>
      </c>
      <c r="AD245">
        <v>40</v>
      </c>
      <c r="AE245">
        <v>45</v>
      </c>
      <c r="AF245">
        <v>60</v>
      </c>
      <c r="AG245">
        <v>60</v>
      </c>
      <c r="AH245">
        <v>50</v>
      </c>
      <c r="AI245">
        <v>50</v>
      </c>
      <c r="AJ245">
        <v>40</v>
      </c>
      <c r="AK245">
        <v>40</v>
      </c>
      <c r="AL245">
        <v>25</v>
      </c>
      <c r="AM245">
        <v>40</v>
      </c>
      <c r="AN245">
        <v>20</v>
      </c>
      <c r="AO245">
        <v>45</v>
      </c>
      <c r="AP245">
        <v>35</v>
      </c>
      <c r="AQ245">
        <v>45</v>
      </c>
      <c r="AR245">
        <v>45</v>
      </c>
      <c r="AS245">
        <v>25</v>
      </c>
      <c r="AT245">
        <v>45</v>
      </c>
      <c r="AU245">
        <v>35</v>
      </c>
      <c r="AV245">
        <v>30</v>
      </c>
      <c r="AW245">
        <v>20</v>
      </c>
      <c r="AX245">
        <v>10</v>
      </c>
    </row>
    <row r="246" spans="1:50" x14ac:dyDescent="0.2">
      <c r="A246" t="s">
        <v>2049</v>
      </c>
      <c r="B246" t="s">
        <v>125</v>
      </c>
      <c r="C246">
        <v>50</v>
      </c>
      <c r="D246">
        <v>65</v>
      </c>
      <c r="E246">
        <v>45</v>
      </c>
      <c r="F246">
        <v>35</v>
      </c>
      <c r="G246">
        <v>25</v>
      </c>
      <c r="H246">
        <v>30</v>
      </c>
      <c r="I246">
        <v>40</v>
      </c>
      <c r="J246">
        <v>55</v>
      </c>
      <c r="K246">
        <v>55</v>
      </c>
      <c r="L246">
        <v>90</v>
      </c>
      <c r="M246">
        <v>45</v>
      </c>
      <c r="N246">
        <v>45</v>
      </c>
      <c r="O246">
        <v>60</v>
      </c>
      <c r="P246">
        <v>40</v>
      </c>
      <c r="Q246">
        <v>90</v>
      </c>
      <c r="R246">
        <v>75</v>
      </c>
      <c r="S246">
        <v>75</v>
      </c>
      <c r="T246">
        <v>115</v>
      </c>
      <c r="U246">
        <v>115</v>
      </c>
      <c r="V246">
        <v>100</v>
      </c>
      <c r="W246">
        <v>130</v>
      </c>
      <c r="X246">
        <v>120</v>
      </c>
      <c r="Y246">
        <v>125</v>
      </c>
      <c r="Z246">
        <v>110</v>
      </c>
      <c r="AA246">
        <v>120</v>
      </c>
      <c r="AB246">
        <v>125</v>
      </c>
      <c r="AC246">
        <v>140</v>
      </c>
      <c r="AD246">
        <v>130</v>
      </c>
      <c r="AE246">
        <v>115</v>
      </c>
      <c r="AF246">
        <v>115</v>
      </c>
      <c r="AG246">
        <v>105</v>
      </c>
      <c r="AH246">
        <v>100</v>
      </c>
      <c r="AI246">
        <v>105</v>
      </c>
      <c r="AJ246">
        <v>125</v>
      </c>
      <c r="AK246">
        <v>115</v>
      </c>
      <c r="AL246">
        <v>105</v>
      </c>
      <c r="AM246">
        <v>125</v>
      </c>
      <c r="AN246">
        <v>70</v>
      </c>
      <c r="AO246">
        <v>100</v>
      </c>
      <c r="AP246">
        <v>85</v>
      </c>
      <c r="AQ246">
        <v>95</v>
      </c>
      <c r="AR246">
        <v>90</v>
      </c>
      <c r="AS246">
        <v>65</v>
      </c>
      <c r="AT246">
        <v>60</v>
      </c>
      <c r="AU246">
        <v>50</v>
      </c>
      <c r="AV246">
        <v>55</v>
      </c>
      <c r="AW246">
        <v>45</v>
      </c>
      <c r="AX246">
        <v>25</v>
      </c>
    </row>
    <row r="247" spans="1:50" x14ac:dyDescent="0.2">
      <c r="A247" t="s">
        <v>2049</v>
      </c>
      <c r="B247" t="s">
        <v>126</v>
      </c>
      <c r="C247">
        <v>60</v>
      </c>
      <c r="D247">
        <v>70</v>
      </c>
      <c r="E247">
        <v>55</v>
      </c>
      <c r="F247">
        <v>25</v>
      </c>
      <c r="G247">
        <v>20</v>
      </c>
      <c r="H247">
        <v>20</v>
      </c>
      <c r="I247">
        <v>30</v>
      </c>
      <c r="J247">
        <v>35</v>
      </c>
      <c r="K247">
        <v>40</v>
      </c>
      <c r="L247">
        <v>45</v>
      </c>
      <c r="M247">
        <v>30</v>
      </c>
      <c r="N247">
        <v>40</v>
      </c>
      <c r="O247">
        <v>30</v>
      </c>
      <c r="P247">
        <v>25</v>
      </c>
      <c r="Q247">
        <v>60</v>
      </c>
      <c r="R247">
        <v>45</v>
      </c>
      <c r="S247">
        <v>55</v>
      </c>
      <c r="T247">
        <v>60</v>
      </c>
      <c r="U247">
        <v>85</v>
      </c>
      <c r="V247">
        <v>80</v>
      </c>
      <c r="W247">
        <v>90</v>
      </c>
      <c r="X247">
        <v>90</v>
      </c>
      <c r="Y247">
        <v>75</v>
      </c>
      <c r="Z247">
        <v>75</v>
      </c>
      <c r="AA247">
        <v>115</v>
      </c>
      <c r="AB247">
        <v>85</v>
      </c>
      <c r="AC247">
        <v>85</v>
      </c>
      <c r="AD247">
        <v>80</v>
      </c>
      <c r="AE247">
        <v>90</v>
      </c>
      <c r="AF247">
        <v>85</v>
      </c>
      <c r="AG247">
        <v>80</v>
      </c>
      <c r="AH247">
        <v>65</v>
      </c>
      <c r="AI247">
        <v>65</v>
      </c>
      <c r="AJ247">
        <v>80</v>
      </c>
      <c r="AK247">
        <v>110</v>
      </c>
      <c r="AL247">
        <v>55</v>
      </c>
      <c r="AM247">
        <v>70</v>
      </c>
      <c r="AN247">
        <v>75</v>
      </c>
      <c r="AO247">
        <v>80</v>
      </c>
      <c r="AP247">
        <v>85</v>
      </c>
      <c r="AQ247">
        <v>65</v>
      </c>
      <c r="AR247">
        <v>55</v>
      </c>
      <c r="AS247">
        <v>45</v>
      </c>
      <c r="AT247">
        <v>45</v>
      </c>
      <c r="AU247">
        <v>60</v>
      </c>
      <c r="AV247">
        <v>55</v>
      </c>
      <c r="AW247">
        <v>50</v>
      </c>
      <c r="AX247">
        <v>40</v>
      </c>
    </row>
    <row r="248" spans="1:50" x14ac:dyDescent="0.2">
      <c r="A248" t="s">
        <v>2049</v>
      </c>
      <c r="B248" t="s">
        <v>127</v>
      </c>
      <c r="C248">
        <v>110</v>
      </c>
      <c r="D248">
        <v>80</v>
      </c>
      <c r="E248">
        <v>65</v>
      </c>
      <c r="F248">
        <v>30</v>
      </c>
      <c r="G248">
        <v>35</v>
      </c>
      <c r="H248">
        <v>20</v>
      </c>
      <c r="I248">
        <v>55</v>
      </c>
      <c r="J248">
        <v>50</v>
      </c>
      <c r="K248">
        <v>35</v>
      </c>
      <c r="L248">
        <v>60</v>
      </c>
      <c r="M248">
        <v>45</v>
      </c>
      <c r="N248">
        <v>40</v>
      </c>
      <c r="O248">
        <v>65</v>
      </c>
      <c r="P248">
        <v>40</v>
      </c>
      <c r="Q248">
        <v>125</v>
      </c>
      <c r="R248">
        <v>100</v>
      </c>
      <c r="S248">
        <v>105</v>
      </c>
      <c r="T248">
        <v>95</v>
      </c>
      <c r="U248">
        <v>135</v>
      </c>
      <c r="V248">
        <v>100</v>
      </c>
      <c r="W248">
        <v>120</v>
      </c>
      <c r="X248">
        <v>130</v>
      </c>
      <c r="Y248">
        <v>100</v>
      </c>
      <c r="Z248">
        <v>100</v>
      </c>
      <c r="AA248">
        <v>135</v>
      </c>
      <c r="AB248">
        <v>100</v>
      </c>
      <c r="AC248">
        <v>120</v>
      </c>
      <c r="AD248">
        <v>115</v>
      </c>
      <c r="AE248">
        <v>120</v>
      </c>
      <c r="AF248">
        <v>120</v>
      </c>
      <c r="AG248">
        <v>90</v>
      </c>
      <c r="AH248">
        <v>95</v>
      </c>
      <c r="AI248">
        <v>80</v>
      </c>
      <c r="AJ248">
        <v>110</v>
      </c>
      <c r="AK248">
        <v>95</v>
      </c>
      <c r="AL248">
        <v>90</v>
      </c>
      <c r="AM248">
        <v>90</v>
      </c>
      <c r="AN248">
        <v>70</v>
      </c>
      <c r="AO248">
        <v>80</v>
      </c>
      <c r="AP248">
        <v>65</v>
      </c>
      <c r="AQ248">
        <v>95</v>
      </c>
      <c r="AR248">
        <v>100</v>
      </c>
      <c r="AS248">
        <v>50</v>
      </c>
      <c r="AT248">
        <v>50</v>
      </c>
      <c r="AU248">
        <v>50</v>
      </c>
      <c r="AV248">
        <v>40</v>
      </c>
      <c r="AW248">
        <v>45</v>
      </c>
      <c r="AX248">
        <v>25</v>
      </c>
    </row>
    <row r="249" spans="1:50" x14ac:dyDescent="0.2">
      <c r="A249" t="s">
        <v>2050</v>
      </c>
      <c r="B249" t="s">
        <v>115</v>
      </c>
      <c r="C249">
        <v>55</v>
      </c>
      <c r="D249">
        <v>75</v>
      </c>
      <c r="E249">
        <v>50</v>
      </c>
      <c r="F249">
        <v>35</v>
      </c>
      <c r="G249">
        <v>20</v>
      </c>
      <c r="H249">
        <v>30</v>
      </c>
      <c r="I249">
        <v>35</v>
      </c>
      <c r="J249">
        <v>45</v>
      </c>
      <c r="K249">
        <v>60</v>
      </c>
      <c r="L249">
        <v>35</v>
      </c>
      <c r="M249">
        <v>35</v>
      </c>
      <c r="N249">
        <v>40</v>
      </c>
      <c r="O249">
        <v>40</v>
      </c>
      <c r="P249">
        <v>55</v>
      </c>
      <c r="Q249">
        <v>90</v>
      </c>
      <c r="R249">
        <v>50</v>
      </c>
      <c r="S249">
        <v>70</v>
      </c>
      <c r="T249">
        <v>70</v>
      </c>
      <c r="U249">
        <v>70</v>
      </c>
      <c r="V249">
        <v>80</v>
      </c>
      <c r="W249">
        <v>75</v>
      </c>
      <c r="X249">
        <v>75</v>
      </c>
      <c r="Y249">
        <v>80</v>
      </c>
      <c r="Z249">
        <v>55</v>
      </c>
      <c r="AA249">
        <v>80</v>
      </c>
      <c r="AB249">
        <v>65</v>
      </c>
      <c r="AC249">
        <v>95</v>
      </c>
      <c r="AD249">
        <v>65</v>
      </c>
      <c r="AE249">
        <v>90</v>
      </c>
      <c r="AF249">
        <v>80</v>
      </c>
      <c r="AG249">
        <v>80</v>
      </c>
      <c r="AH249">
        <v>85</v>
      </c>
      <c r="AI249">
        <v>85</v>
      </c>
      <c r="AJ249">
        <v>90</v>
      </c>
      <c r="AK249">
        <v>85</v>
      </c>
      <c r="AL249">
        <v>70</v>
      </c>
      <c r="AM249">
        <v>90</v>
      </c>
      <c r="AN249">
        <v>60</v>
      </c>
      <c r="AO249">
        <v>65</v>
      </c>
      <c r="AP249">
        <v>85</v>
      </c>
      <c r="AQ249">
        <v>65</v>
      </c>
      <c r="AR249">
        <v>85</v>
      </c>
      <c r="AS249">
        <v>60</v>
      </c>
      <c r="AT249">
        <v>55</v>
      </c>
      <c r="AU249">
        <v>60</v>
      </c>
      <c r="AV249">
        <v>65</v>
      </c>
      <c r="AW249">
        <v>50</v>
      </c>
      <c r="AX249">
        <v>50</v>
      </c>
    </row>
    <row r="250" spans="1:50" x14ac:dyDescent="0.2">
      <c r="A250" t="s">
        <v>2050</v>
      </c>
      <c r="B250" t="s">
        <v>116</v>
      </c>
      <c r="C250">
        <v>70</v>
      </c>
      <c r="D250">
        <v>90</v>
      </c>
      <c r="E250">
        <v>75</v>
      </c>
      <c r="F250">
        <v>25</v>
      </c>
      <c r="G250">
        <v>30</v>
      </c>
      <c r="H250">
        <v>55</v>
      </c>
      <c r="I250">
        <v>40</v>
      </c>
      <c r="J250">
        <v>40</v>
      </c>
      <c r="K250">
        <v>45</v>
      </c>
      <c r="L250">
        <v>50</v>
      </c>
      <c r="M250">
        <v>45</v>
      </c>
      <c r="N250">
        <v>50</v>
      </c>
      <c r="O250">
        <v>50</v>
      </c>
      <c r="P250">
        <v>35</v>
      </c>
      <c r="Q250">
        <v>75</v>
      </c>
      <c r="R250">
        <v>70</v>
      </c>
      <c r="S250">
        <v>65</v>
      </c>
      <c r="T250">
        <v>65</v>
      </c>
      <c r="U250">
        <v>85</v>
      </c>
      <c r="V250">
        <v>65</v>
      </c>
      <c r="W250">
        <v>70</v>
      </c>
      <c r="X250">
        <v>65</v>
      </c>
      <c r="Y250">
        <v>70</v>
      </c>
      <c r="Z250">
        <v>60</v>
      </c>
      <c r="AA250">
        <v>95</v>
      </c>
      <c r="AB250">
        <v>75</v>
      </c>
      <c r="AC250">
        <v>85</v>
      </c>
      <c r="AD250">
        <v>75</v>
      </c>
      <c r="AE250">
        <v>90</v>
      </c>
      <c r="AF250">
        <v>85</v>
      </c>
      <c r="AG250">
        <v>85</v>
      </c>
      <c r="AH250">
        <v>85</v>
      </c>
      <c r="AI250">
        <v>90</v>
      </c>
      <c r="AJ250">
        <v>90</v>
      </c>
      <c r="AK250">
        <v>65</v>
      </c>
      <c r="AL250">
        <v>80</v>
      </c>
      <c r="AM250">
        <v>110</v>
      </c>
      <c r="AN250">
        <v>75</v>
      </c>
      <c r="AO250">
        <v>65</v>
      </c>
      <c r="AP250">
        <v>65</v>
      </c>
      <c r="AQ250">
        <v>75</v>
      </c>
      <c r="AR250">
        <v>90</v>
      </c>
      <c r="AS250">
        <v>65</v>
      </c>
      <c r="AT250">
        <v>60</v>
      </c>
      <c r="AU250">
        <v>40</v>
      </c>
      <c r="AV250">
        <v>50</v>
      </c>
      <c r="AW250">
        <v>40</v>
      </c>
      <c r="AX250">
        <v>35</v>
      </c>
    </row>
    <row r="251" spans="1:50" x14ac:dyDescent="0.2">
      <c r="A251" t="s">
        <v>2050</v>
      </c>
      <c r="B251" t="s">
        <v>117</v>
      </c>
      <c r="C251">
        <v>85</v>
      </c>
      <c r="D251">
        <v>100</v>
      </c>
      <c r="E251">
        <v>70</v>
      </c>
      <c r="F251">
        <v>35</v>
      </c>
      <c r="G251">
        <v>20</v>
      </c>
      <c r="H251">
        <v>45</v>
      </c>
      <c r="I251">
        <v>45</v>
      </c>
      <c r="J251">
        <v>40</v>
      </c>
      <c r="K251">
        <v>50</v>
      </c>
      <c r="L251">
        <v>55</v>
      </c>
      <c r="M251">
        <v>65</v>
      </c>
      <c r="N251">
        <v>60</v>
      </c>
      <c r="O251">
        <v>70</v>
      </c>
      <c r="P251">
        <v>60</v>
      </c>
      <c r="Q251">
        <v>100</v>
      </c>
      <c r="R251">
        <v>60</v>
      </c>
      <c r="S251">
        <v>80</v>
      </c>
      <c r="T251">
        <v>90</v>
      </c>
      <c r="U251">
        <v>85</v>
      </c>
      <c r="V251">
        <v>65</v>
      </c>
      <c r="W251">
        <v>95</v>
      </c>
      <c r="X251">
        <v>110</v>
      </c>
      <c r="Y251">
        <v>100</v>
      </c>
      <c r="Z251">
        <v>80</v>
      </c>
      <c r="AA251">
        <v>90</v>
      </c>
      <c r="AB251">
        <v>90</v>
      </c>
      <c r="AC251">
        <v>120</v>
      </c>
      <c r="AD251">
        <v>80</v>
      </c>
      <c r="AE251">
        <v>120</v>
      </c>
      <c r="AF251">
        <v>115</v>
      </c>
      <c r="AG251">
        <v>105</v>
      </c>
      <c r="AH251">
        <v>110</v>
      </c>
      <c r="AI251">
        <v>95</v>
      </c>
      <c r="AJ251">
        <v>120</v>
      </c>
      <c r="AK251">
        <v>110</v>
      </c>
      <c r="AL251">
        <v>80</v>
      </c>
      <c r="AM251">
        <v>115</v>
      </c>
      <c r="AN251">
        <v>85</v>
      </c>
      <c r="AO251">
        <v>80</v>
      </c>
      <c r="AP251">
        <v>75</v>
      </c>
      <c r="AQ251">
        <v>70</v>
      </c>
      <c r="AR251">
        <v>80</v>
      </c>
      <c r="AS251">
        <v>55</v>
      </c>
      <c r="AT251">
        <v>70</v>
      </c>
      <c r="AU251">
        <v>45</v>
      </c>
      <c r="AV251">
        <v>50</v>
      </c>
      <c r="AW251">
        <v>45</v>
      </c>
      <c r="AX251">
        <v>55</v>
      </c>
    </row>
    <row r="252" spans="1:50" x14ac:dyDescent="0.2">
      <c r="A252" t="s">
        <v>2050</v>
      </c>
      <c r="B252" t="s">
        <v>118</v>
      </c>
      <c r="C252">
        <v>30</v>
      </c>
      <c r="D252">
        <v>25</v>
      </c>
      <c r="E252">
        <v>25</v>
      </c>
      <c r="F252">
        <v>20</v>
      </c>
      <c r="G252">
        <v>15</v>
      </c>
      <c r="H252">
        <v>20</v>
      </c>
      <c r="I252">
        <v>30</v>
      </c>
      <c r="J252">
        <v>25</v>
      </c>
      <c r="K252">
        <v>25</v>
      </c>
      <c r="L252">
        <v>20</v>
      </c>
      <c r="M252">
        <v>20</v>
      </c>
      <c r="N252">
        <v>25</v>
      </c>
      <c r="O252">
        <v>20</v>
      </c>
      <c r="P252">
        <v>30</v>
      </c>
      <c r="Q252">
        <v>50</v>
      </c>
      <c r="R252">
        <v>35</v>
      </c>
      <c r="S252">
        <v>45</v>
      </c>
      <c r="T252">
        <v>30</v>
      </c>
      <c r="U252">
        <v>40</v>
      </c>
      <c r="V252">
        <v>45</v>
      </c>
      <c r="W252">
        <v>45</v>
      </c>
      <c r="X252">
        <v>55</v>
      </c>
      <c r="Y252">
        <v>50</v>
      </c>
      <c r="Z252">
        <v>45</v>
      </c>
      <c r="AA252">
        <v>55</v>
      </c>
      <c r="AB252">
        <v>50</v>
      </c>
      <c r="AC252">
        <v>60</v>
      </c>
      <c r="AD252">
        <v>40</v>
      </c>
      <c r="AE252">
        <v>55</v>
      </c>
      <c r="AF252">
        <v>40</v>
      </c>
      <c r="AG252">
        <v>45</v>
      </c>
      <c r="AH252">
        <v>50</v>
      </c>
      <c r="AI252">
        <v>45</v>
      </c>
      <c r="AJ252">
        <v>40</v>
      </c>
      <c r="AK252">
        <v>40</v>
      </c>
      <c r="AL252">
        <v>30</v>
      </c>
      <c r="AM252">
        <v>45</v>
      </c>
      <c r="AN252">
        <v>30</v>
      </c>
      <c r="AO252">
        <v>35</v>
      </c>
      <c r="AP252">
        <v>45</v>
      </c>
      <c r="AQ252">
        <v>45</v>
      </c>
      <c r="AR252">
        <v>35</v>
      </c>
      <c r="AS252">
        <v>40</v>
      </c>
      <c r="AT252">
        <v>25</v>
      </c>
      <c r="AU252">
        <v>35</v>
      </c>
      <c r="AV252">
        <v>25</v>
      </c>
      <c r="AW252">
        <v>20</v>
      </c>
      <c r="AX252">
        <v>25</v>
      </c>
    </row>
    <row r="253" spans="1:50" x14ac:dyDescent="0.2">
      <c r="A253" t="s">
        <v>2050</v>
      </c>
      <c r="B253" t="s">
        <v>119</v>
      </c>
      <c r="C253">
        <v>20</v>
      </c>
      <c r="D253">
        <v>30</v>
      </c>
      <c r="E253">
        <v>30</v>
      </c>
      <c r="F253">
        <v>15</v>
      </c>
      <c r="G253">
        <v>25</v>
      </c>
      <c r="H253">
        <v>15</v>
      </c>
      <c r="I253">
        <v>25</v>
      </c>
      <c r="J253">
        <v>10</v>
      </c>
      <c r="K253">
        <v>10</v>
      </c>
      <c r="L253">
        <v>15</v>
      </c>
      <c r="M253">
        <v>10</v>
      </c>
      <c r="N253">
        <v>25</v>
      </c>
      <c r="O253">
        <v>25</v>
      </c>
      <c r="P253">
        <v>30</v>
      </c>
      <c r="Q253">
        <v>45</v>
      </c>
      <c r="R253">
        <v>30</v>
      </c>
      <c r="S253">
        <v>30</v>
      </c>
      <c r="T253">
        <v>30</v>
      </c>
      <c r="U253">
        <v>30</v>
      </c>
      <c r="V253">
        <v>20</v>
      </c>
      <c r="W253">
        <v>35</v>
      </c>
      <c r="X253">
        <v>40</v>
      </c>
      <c r="Y253">
        <v>40</v>
      </c>
      <c r="Z253">
        <v>45</v>
      </c>
      <c r="AA253">
        <v>45</v>
      </c>
      <c r="AB253">
        <v>40</v>
      </c>
      <c r="AC253">
        <v>35</v>
      </c>
      <c r="AD253">
        <v>35</v>
      </c>
      <c r="AE253">
        <v>35</v>
      </c>
      <c r="AF253">
        <v>35</v>
      </c>
      <c r="AG253">
        <v>45</v>
      </c>
      <c r="AH253">
        <v>25</v>
      </c>
      <c r="AI253">
        <v>20</v>
      </c>
      <c r="AJ253">
        <v>35</v>
      </c>
      <c r="AK253">
        <v>25</v>
      </c>
      <c r="AL253">
        <v>25</v>
      </c>
      <c r="AM253">
        <v>45</v>
      </c>
      <c r="AN253">
        <v>30</v>
      </c>
      <c r="AO253">
        <v>30</v>
      </c>
      <c r="AP253">
        <v>25</v>
      </c>
      <c r="AQ253">
        <v>35</v>
      </c>
      <c r="AR253">
        <v>40</v>
      </c>
      <c r="AS253">
        <v>15</v>
      </c>
      <c r="AT253">
        <v>20</v>
      </c>
      <c r="AU253">
        <v>15</v>
      </c>
      <c r="AV253">
        <v>25</v>
      </c>
      <c r="AW253">
        <v>15</v>
      </c>
      <c r="AX253">
        <v>25</v>
      </c>
    </row>
    <row r="254" spans="1:50" x14ac:dyDescent="0.2">
      <c r="A254" t="s">
        <v>2050</v>
      </c>
      <c r="B254" t="s">
        <v>120</v>
      </c>
      <c r="C254">
        <v>25</v>
      </c>
      <c r="D254">
        <v>25</v>
      </c>
      <c r="E254">
        <v>25</v>
      </c>
      <c r="F254">
        <v>15</v>
      </c>
      <c r="G254">
        <v>10</v>
      </c>
      <c r="H254">
        <v>15</v>
      </c>
      <c r="I254">
        <v>10</v>
      </c>
      <c r="J254">
        <v>10</v>
      </c>
      <c r="K254">
        <v>20</v>
      </c>
      <c r="L254">
        <v>25</v>
      </c>
      <c r="M254">
        <v>25</v>
      </c>
      <c r="N254">
        <v>10</v>
      </c>
      <c r="O254">
        <v>10</v>
      </c>
      <c r="P254">
        <v>15</v>
      </c>
      <c r="Q254">
        <v>30</v>
      </c>
      <c r="R254">
        <v>30</v>
      </c>
      <c r="S254">
        <v>35</v>
      </c>
      <c r="T254">
        <v>45</v>
      </c>
      <c r="U254">
        <v>35</v>
      </c>
      <c r="V254">
        <v>30</v>
      </c>
      <c r="W254">
        <v>50</v>
      </c>
      <c r="X254">
        <v>30</v>
      </c>
      <c r="Y254">
        <v>25</v>
      </c>
      <c r="Z254">
        <v>35</v>
      </c>
      <c r="AA254">
        <v>45</v>
      </c>
      <c r="AB254">
        <v>45</v>
      </c>
      <c r="AC254">
        <v>45</v>
      </c>
      <c r="AD254">
        <v>40</v>
      </c>
      <c r="AE254">
        <v>40</v>
      </c>
      <c r="AF254">
        <v>45</v>
      </c>
      <c r="AG254">
        <v>40</v>
      </c>
      <c r="AH254">
        <v>45</v>
      </c>
      <c r="AI254">
        <v>40</v>
      </c>
      <c r="AJ254">
        <v>35</v>
      </c>
      <c r="AK254">
        <v>40</v>
      </c>
      <c r="AL254">
        <v>35</v>
      </c>
      <c r="AM254">
        <v>30</v>
      </c>
      <c r="AN254">
        <v>45</v>
      </c>
      <c r="AO254">
        <v>25</v>
      </c>
      <c r="AP254">
        <v>30</v>
      </c>
      <c r="AQ254">
        <v>30</v>
      </c>
      <c r="AR254">
        <v>35</v>
      </c>
      <c r="AS254">
        <v>25</v>
      </c>
      <c r="AT254">
        <v>25</v>
      </c>
      <c r="AU254">
        <v>25</v>
      </c>
      <c r="AV254">
        <v>30</v>
      </c>
      <c r="AW254">
        <v>20</v>
      </c>
      <c r="AX254">
        <v>20</v>
      </c>
    </row>
    <row r="255" spans="1:50" x14ac:dyDescent="0.2">
      <c r="A255" t="s">
        <v>2050</v>
      </c>
      <c r="B255" t="s">
        <v>121</v>
      </c>
      <c r="C255">
        <v>85</v>
      </c>
      <c r="D255">
        <v>120</v>
      </c>
      <c r="E255">
        <v>125</v>
      </c>
      <c r="F255">
        <v>50</v>
      </c>
      <c r="G255">
        <v>40</v>
      </c>
      <c r="H255">
        <v>50</v>
      </c>
      <c r="I255">
        <v>55</v>
      </c>
      <c r="J255">
        <v>65</v>
      </c>
      <c r="K255">
        <v>65</v>
      </c>
      <c r="L255">
        <v>90</v>
      </c>
      <c r="M255">
        <v>75</v>
      </c>
      <c r="N255">
        <v>65</v>
      </c>
      <c r="O255">
        <v>75</v>
      </c>
      <c r="P255">
        <v>85</v>
      </c>
      <c r="Q255">
        <v>125</v>
      </c>
      <c r="R255">
        <v>130</v>
      </c>
      <c r="S255">
        <v>195</v>
      </c>
      <c r="T255">
        <v>160</v>
      </c>
      <c r="U255">
        <v>180</v>
      </c>
      <c r="V255">
        <v>180</v>
      </c>
      <c r="W255">
        <v>170</v>
      </c>
      <c r="X255">
        <v>190</v>
      </c>
      <c r="Y255">
        <v>140</v>
      </c>
      <c r="Z255">
        <v>110</v>
      </c>
      <c r="AA255">
        <v>110</v>
      </c>
      <c r="AB255">
        <v>105</v>
      </c>
      <c r="AC255">
        <v>125</v>
      </c>
      <c r="AD255">
        <v>85</v>
      </c>
      <c r="AE255">
        <v>110</v>
      </c>
      <c r="AF255">
        <v>135</v>
      </c>
      <c r="AG255">
        <v>140</v>
      </c>
      <c r="AH255">
        <v>155</v>
      </c>
      <c r="AI255">
        <v>165</v>
      </c>
      <c r="AJ255">
        <v>160</v>
      </c>
      <c r="AK255">
        <v>190</v>
      </c>
      <c r="AL255">
        <v>145</v>
      </c>
      <c r="AM255">
        <v>130</v>
      </c>
      <c r="AN255">
        <v>125</v>
      </c>
      <c r="AO255">
        <v>135</v>
      </c>
      <c r="AP255">
        <v>90</v>
      </c>
      <c r="AQ255">
        <v>115</v>
      </c>
      <c r="AR255">
        <v>105</v>
      </c>
      <c r="AS255">
        <v>80</v>
      </c>
      <c r="AT255">
        <v>90</v>
      </c>
      <c r="AU255">
        <v>60</v>
      </c>
      <c r="AV255">
        <v>60</v>
      </c>
      <c r="AW255">
        <v>85</v>
      </c>
      <c r="AX255">
        <v>75</v>
      </c>
    </row>
    <row r="256" spans="1:50" x14ac:dyDescent="0.2">
      <c r="A256" t="s">
        <v>2050</v>
      </c>
      <c r="B256" t="s">
        <v>122</v>
      </c>
      <c r="C256">
        <v>40</v>
      </c>
      <c r="D256">
        <v>45</v>
      </c>
      <c r="E256">
        <v>50</v>
      </c>
      <c r="F256">
        <v>25</v>
      </c>
      <c r="G256">
        <v>20</v>
      </c>
      <c r="H256">
        <v>20</v>
      </c>
      <c r="I256">
        <v>30</v>
      </c>
      <c r="J256">
        <v>30</v>
      </c>
      <c r="K256">
        <v>30</v>
      </c>
      <c r="L256">
        <v>30</v>
      </c>
      <c r="M256">
        <v>30</v>
      </c>
      <c r="N256">
        <v>35</v>
      </c>
      <c r="O256">
        <v>45</v>
      </c>
      <c r="P256">
        <v>45</v>
      </c>
      <c r="Q256">
        <v>60</v>
      </c>
      <c r="R256">
        <v>55</v>
      </c>
      <c r="S256">
        <v>80</v>
      </c>
      <c r="T256">
        <v>75</v>
      </c>
      <c r="U256">
        <v>65</v>
      </c>
      <c r="V256">
        <v>50</v>
      </c>
      <c r="W256">
        <v>60</v>
      </c>
      <c r="X256">
        <v>70</v>
      </c>
      <c r="Y256">
        <v>60</v>
      </c>
      <c r="Z256">
        <v>50</v>
      </c>
      <c r="AA256">
        <v>80</v>
      </c>
      <c r="AB256">
        <v>50</v>
      </c>
      <c r="AC256">
        <v>70</v>
      </c>
      <c r="AD256">
        <v>55</v>
      </c>
      <c r="AE256">
        <v>60</v>
      </c>
      <c r="AF256">
        <v>65</v>
      </c>
      <c r="AG256">
        <v>60</v>
      </c>
      <c r="AH256">
        <v>65</v>
      </c>
      <c r="AI256">
        <v>45</v>
      </c>
      <c r="AJ256">
        <v>60</v>
      </c>
      <c r="AK256">
        <v>75</v>
      </c>
      <c r="AL256">
        <v>45</v>
      </c>
      <c r="AM256">
        <v>80</v>
      </c>
      <c r="AN256">
        <v>50</v>
      </c>
      <c r="AO256">
        <v>75</v>
      </c>
      <c r="AP256">
        <v>70</v>
      </c>
      <c r="AQ256">
        <v>50</v>
      </c>
      <c r="AR256">
        <v>45</v>
      </c>
      <c r="AS256">
        <v>45</v>
      </c>
      <c r="AT256">
        <v>50</v>
      </c>
      <c r="AU256">
        <v>30</v>
      </c>
      <c r="AV256">
        <v>30</v>
      </c>
      <c r="AW256">
        <v>35</v>
      </c>
      <c r="AX256">
        <v>40</v>
      </c>
    </row>
    <row r="257" spans="1:50" x14ac:dyDescent="0.2">
      <c r="A257" t="s">
        <v>2050</v>
      </c>
      <c r="B257" t="s">
        <v>123</v>
      </c>
      <c r="C257">
        <v>50</v>
      </c>
      <c r="D257">
        <v>50</v>
      </c>
      <c r="E257">
        <v>60</v>
      </c>
      <c r="F257">
        <v>15</v>
      </c>
      <c r="G257">
        <v>25</v>
      </c>
      <c r="H257">
        <v>25</v>
      </c>
      <c r="I257">
        <v>35</v>
      </c>
      <c r="J257">
        <v>35</v>
      </c>
      <c r="K257">
        <v>45</v>
      </c>
      <c r="L257">
        <v>50</v>
      </c>
      <c r="M257">
        <v>30</v>
      </c>
      <c r="N257">
        <v>30</v>
      </c>
      <c r="O257">
        <v>30</v>
      </c>
      <c r="P257">
        <v>40</v>
      </c>
      <c r="Q257">
        <v>55</v>
      </c>
      <c r="R257">
        <v>35</v>
      </c>
      <c r="S257">
        <v>55</v>
      </c>
      <c r="T257">
        <v>40</v>
      </c>
      <c r="U257">
        <v>45</v>
      </c>
      <c r="V257">
        <v>40</v>
      </c>
      <c r="W257">
        <v>65</v>
      </c>
      <c r="X257">
        <v>60</v>
      </c>
      <c r="Y257">
        <v>50</v>
      </c>
      <c r="Z257">
        <v>40</v>
      </c>
      <c r="AA257">
        <v>55</v>
      </c>
      <c r="AB257">
        <v>70</v>
      </c>
      <c r="AC257">
        <v>55</v>
      </c>
      <c r="AD257">
        <v>50</v>
      </c>
      <c r="AE257">
        <v>65</v>
      </c>
      <c r="AF257">
        <v>50</v>
      </c>
      <c r="AG257">
        <v>65</v>
      </c>
      <c r="AH257">
        <v>45</v>
      </c>
      <c r="AI257">
        <v>40</v>
      </c>
      <c r="AJ257">
        <v>65</v>
      </c>
      <c r="AK257">
        <v>55</v>
      </c>
      <c r="AL257">
        <v>40</v>
      </c>
      <c r="AM257">
        <v>50</v>
      </c>
      <c r="AN257">
        <v>75</v>
      </c>
      <c r="AO257">
        <v>55</v>
      </c>
      <c r="AP257">
        <v>45</v>
      </c>
      <c r="AQ257">
        <v>50</v>
      </c>
      <c r="AR257">
        <v>60</v>
      </c>
      <c r="AS257">
        <v>70</v>
      </c>
      <c r="AT257">
        <v>55</v>
      </c>
      <c r="AU257">
        <v>30</v>
      </c>
      <c r="AV257">
        <v>25</v>
      </c>
      <c r="AW257">
        <v>35</v>
      </c>
      <c r="AX257">
        <v>30</v>
      </c>
    </row>
    <row r="258" spans="1:50" x14ac:dyDescent="0.2">
      <c r="A258" t="s">
        <v>2050</v>
      </c>
      <c r="B258" t="s">
        <v>124</v>
      </c>
      <c r="C258">
        <v>30</v>
      </c>
      <c r="D258">
        <v>20</v>
      </c>
      <c r="E258">
        <v>10</v>
      </c>
      <c r="F258">
        <v>10</v>
      </c>
      <c r="G258">
        <v>15</v>
      </c>
      <c r="H258">
        <v>20</v>
      </c>
      <c r="I258">
        <v>10</v>
      </c>
      <c r="J258">
        <v>20</v>
      </c>
      <c r="K258">
        <v>20</v>
      </c>
      <c r="L258">
        <v>30</v>
      </c>
      <c r="M258">
        <v>25</v>
      </c>
      <c r="N258">
        <v>30</v>
      </c>
      <c r="O258">
        <v>40</v>
      </c>
      <c r="P258">
        <v>25</v>
      </c>
      <c r="Q258">
        <v>40</v>
      </c>
      <c r="R258">
        <v>30</v>
      </c>
      <c r="S258">
        <v>50</v>
      </c>
      <c r="T258">
        <v>30</v>
      </c>
      <c r="U258">
        <v>25</v>
      </c>
      <c r="V258">
        <v>20</v>
      </c>
      <c r="W258">
        <v>35</v>
      </c>
      <c r="X258">
        <v>35</v>
      </c>
      <c r="Y258">
        <v>20</v>
      </c>
      <c r="Z258">
        <v>20</v>
      </c>
      <c r="AA258">
        <v>25</v>
      </c>
      <c r="AB258">
        <v>20</v>
      </c>
      <c r="AC258">
        <v>30</v>
      </c>
      <c r="AD258">
        <v>30</v>
      </c>
      <c r="AE258">
        <v>45</v>
      </c>
      <c r="AF258">
        <v>40</v>
      </c>
      <c r="AG258">
        <v>25</v>
      </c>
      <c r="AH258">
        <v>35</v>
      </c>
      <c r="AI258">
        <v>35</v>
      </c>
      <c r="AJ258">
        <v>35</v>
      </c>
      <c r="AK258">
        <v>45</v>
      </c>
      <c r="AL258">
        <v>40</v>
      </c>
      <c r="AM258">
        <v>40</v>
      </c>
      <c r="AN258">
        <v>20</v>
      </c>
      <c r="AO258">
        <v>25</v>
      </c>
      <c r="AP258">
        <v>25</v>
      </c>
      <c r="AQ258">
        <v>35</v>
      </c>
      <c r="AR258">
        <v>30</v>
      </c>
      <c r="AS258">
        <v>30</v>
      </c>
      <c r="AT258">
        <v>20</v>
      </c>
      <c r="AU258">
        <v>15</v>
      </c>
      <c r="AV258">
        <v>20</v>
      </c>
      <c r="AW258">
        <v>15</v>
      </c>
      <c r="AX258">
        <v>10</v>
      </c>
    </row>
    <row r="259" spans="1:50" x14ac:dyDescent="0.2">
      <c r="A259" t="s">
        <v>2050</v>
      </c>
      <c r="B259" t="s">
        <v>125</v>
      </c>
      <c r="C259">
        <v>80</v>
      </c>
      <c r="D259">
        <v>80</v>
      </c>
      <c r="E259">
        <v>70</v>
      </c>
      <c r="F259">
        <v>110</v>
      </c>
      <c r="G259">
        <v>85</v>
      </c>
      <c r="H259">
        <v>110</v>
      </c>
      <c r="I259">
        <v>110</v>
      </c>
      <c r="J259">
        <v>95</v>
      </c>
      <c r="K259">
        <v>120</v>
      </c>
      <c r="L259">
        <v>150</v>
      </c>
      <c r="M259">
        <v>130</v>
      </c>
      <c r="N259">
        <v>115</v>
      </c>
      <c r="O259">
        <v>155</v>
      </c>
      <c r="P259">
        <v>145</v>
      </c>
      <c r="Q259">
        <v>205</v>
      </c>
      <c r="R259">
        <v>200</v>
      </c>
      <c r="S259">
        <v>215</v>
      </c>
      <c r="T259">
        <v>185</v>
      </c>
      <c r="U259">
        <v>200</v>
      </c>
      <c r="V259">
        <v>175</v>
      </c>
      <c r="W259">
        <v>180</v>
      </c>
      <c r="X259">
        <v>205</v>
      </c>
      <c r="Y259">
        <v>210</v>
      </c>
      <c r="Z259">
        <v>215</v>
      </c>
      <c r="AA259">
        <v>285</v>
      </c>
      <c r="AB259">
        <v>195</v>
      </c>
      <c r="AC259">
        <v>255</v>
      </c>
      <c r="AD259">
        <v>195</v>
      </c>
      <c r="AE259">
        <v>230</v>
      </c>
      <c r="AF259">
        <v>250</v>
      </c>
      <c r="AG259">
        <v>225</v>
      </c>
      <c r="AH259">
        <v>265</v>
      </c>
      <c r="AI259">
        <v>230</v>
      </c>
      <c r="AJ259">
        <v>235</v>
      </c>
      <c r="AK259">
        <v>290</v>
      </c>
      <c r="AL259">
        <v>225</v>
      </c>
      <c r="AM259">
        <v>280</v>
      </c>
      <c r="AN259">
        <v>180</v>
      </c>
      <c r="AO259">
        <v>180</v>
      </c>
      <c r="AP259">
        <v>165</v>
      </c>
      <c r="AQ259">
        <v>160</v>
      </c>
      <c r="AR259">
        <v>205</v>
      </c>
      <c r="AS259">
        <v>145</v>
      </c>
      <c r="AT259">
        <v>145</v>
      </c>
      <c r="AU259">
        <v>105</v>
      </c>
      <c r="AV259">
        <v>125</v>
      </c>
      <c r="AW259">
        <v>115</v>
      </c>
      <c r="AX259">
        <v>85</v>
      </c>
    </row>
    <row r="260" spans="1:50" x14ac:dyDescent="0.2">
      <c r="A260" t="s">
        <v>2050</v>
      </c>
      <c r="B260" t="s">
        <v>126</v>
      </c>
      <c r="C260">
        <v>45</v>
      </c>
      <c r="D260">
        <v>50</v>
      </c>
      <c r="E260">
        <v>45</v>
      </c>
      <c r="F260">
        <v>25</v>
      </c>
      <c r="G260">
        <v>15</v>
      </c>
      <c r="H260">
        <v>20</v>
      </c>
      <c r="I260">
        <v>30</v>
      </c>
      <c r="J260">
        <v>25</v>
      </c>
      <c r="K260">
        <v>25</v>
      </c>
      <c r="L260">
        <v>35</v>
      </c>
      <c r="M260">
        <v>20</v>
      </c>
      <c r="N260">
        <v>25</v>
      </c>
      <c r="O260">
        <v>35</v>
      </c>
      <c r="P260">
        <v>40</v>
      </c>
      <c r="Q260">
        <v>55</v>
      </c>
      <c r="R260">
        <v>50</v>
      </c>
      <c r="S260">
        <v>60</v>
      </c>
      <c r="T260">
        <v>65</v>
      </c>
      <c r="U260">
        <v>65</v>
      </c>
      <c r="V260">
        <v>60</v>
      </c>
      <c r="W260">
        <v>75</v>
      </c>
      <c r="X260">
        <v>50</v>
      </c>
      <c r="Y260">
        <v>65</v>
      </c>
      <c r="Z260">
        <v>55</v>
      </c>
      <c r="AA260">
        <v>80</v>
      </c>
      <c r="AB260">
        <v>45</v>
      </c>
      <c r="AC260">
        <v>60</v>
      </c>
      <c r="AD260">
        <v>50</v>
      </c>
      <c r="AE260">
        <v>60</v>
      </c>
      <c r="AF260">
        <v>50</v>
      </c>
      <c r="AG260">
        <v>75</v>
      </c>
      <c r="AH260">
        <v>55</v>
      </c>
      <c r="AI260">
        <v>45</v>
      </c>
      <c r="AJ260">
        <v>65</v>
      </c>
      <c r="AK260">
        <v>70</v>
      </c>
      <c r="AL260">
        <v>65</v>
      </c>
      <c r="AM260">
        <v>75</v>
      </c>
      <c r="AN260">
        <v>50</v>
      </c>
      <c r="AO260">
        <v>55</v>
      </c>
      <c r="AP260">
        <v>45</v>
      </c>
      <c r="AQ260">
        <v>55</v>
      </c>
      <c r="AR260">
        <v>45</v>
      </c>
      <c r="AS260">
        <v>45</v>
      </c>
      <c r="AT260">
        <v>45</v>
      </c>
      <c r="AU260">
        <v>30</v>
      </c>
      <c r="AV260">
        <v>30</v>
      </c>
      <c r="AW260">
        <v>30</v>
      </c>
      <c r="AX260">
        <v>40</v>
      </c>
    </row>
    <row r="261" spans="1:50" x14ac:dyDescent="0.2">
      <c r="A261" t="s">
        <v>2050</v>
      </c>
      <c r="B261" t="s">
        <v>127</v>
      </c>
      <c r="C261">
        <v>95</v>
      </c>
      <c r="D261">
        <v>100</v>
      </c>
      <c r="E261">
        <v>80</v>
      </c>
      <c r="F261">
        <v>40</v>
      </c>
      <c r="G261">
        <v>35</v>
      </c>
      <c r="H261">
        <v>85</v>
      </c>
      <c r="I261">
        <v>60</v>
      </c>
      <c r="J261">
        <v>55</v>
      </c>
      <c r="K261">
        <v>80</v>
      </c>
      <c r="L261">
        <v>80</v>
      </c>
      <c r="M261">
        <v>65</v>
      </c>
      <c r="N261">
        <v>70</v>
      </c>
      <c r="O261">
        <v>80</v>
      </c>
      <c r="P261">
        <v>70</v>
      </c>
      <c r="Q261">
        <v>145</v>
      </c>
      <c r="R261">
        <v>95</v>
      </c>
      <c r="S261">
        <v>95</v>
      </c>
      <c r="T261">
        <v>95</v>
      </c>
      <c r="U261">
        <v>100</v>
      </c>
      <c r="V261">
        <v>100</v>
      </c>
      <c r="W261">
        <v>100</v>
      </c>
      <c r="X261">
        <v>100</v>
      </c>
      <c r="Y261">
        <v>95</v>
      </c>
      <c r="Z261">
        <v>105</v>
      </c>
      <c r="AA261">
        <v>135</v>
      </c>
      <c r="AB261">
        <v>120</v>
      </c>
      <c r="AC261">
        <v>110</v>
      </c>
      <c r="AD261">
        <v>120</v>
      </c>
      <c r="AE261">
        <v>145</v>
      </c>
      <c r="AF261">
        <v>115</v>
      </c>
      <c r="AG261">
        <v>135</v>
      </c>
      <c r="AH261">
        <v>140</v>
      </c>
      <c r="AI261">
        <v>115</v>
      </c>
      <c r="AJ261">
        <v>105</v>
      </c>
      <c r="AK261">
        <v>105</v>
      </c>
      <c r="AL261">
        <v>95</v>
      </c>
      <c r="AM261">
        <v>140</v>
      </c>
      <c r="AN261">
        <v>85</v>
      </c>
      <c r="AO261">
        <v>105</v>
      </c>
      <c r="AP261">
        <v>115</v>
      </c>
      <c r="AQ261">
        <v>110</v>
      </c>
      <c r="AR261">
        <v>120</v>
      </c>
      <c r="AS261">
        <v>80</v>
      </c>
      <c r="AT261">
        <v>65</v>
      </c>
      <c r="AU261">
        <v>70</v>
      </c>
      <c r="AV261">
        <v>45</v>
      </c>
      <c r="AW261">
        <v>65</v>
      </c>
      <c r="AX261">
        <v>45</v>
      </c>
    </row>
    <row r="262" spans="1:50" x14ac:dyDescent="0.2">
      <c r="A262" t="s">
        <v>2051</v>
      </c>
      <c r="B262" t="s">
        <v>115</v>
      </c>
      <c r="C262">
        <v>90</v>
      </c>
      <c r="D262">
        <v>105</v>
      </c>
      <c r="E262">
        <v>125</v>
      </c>
      <c r="F262">
        <v>55</v>
      </c>
      <c r="G262">
        <v>40</v>
      </c>
      <c r="H262">
        <v>70</v>
      </c>
      <c r="I262">
        <v>60</v>
      </c>
      <c r="J262">
        <v>65</v>
      </c>
      <c r="K262">
        <v>65</v>
      </c>
      <c r="L262">
        <v>55</v>
      </c>
      <c r="M262">
        <v>50</v>
      </c>
      <c r="N262">
        <v>45</v>
      </c>
      <c r="O262">
        <v>65</v>
      </c>
      <c r="P262">
        <v>70</v>
      </c>
      <c r="Q262">
        <v>105</v>
      </c>
      <c r="R262">
        <v>85</v>
      </c>
      <c r="S262">
        <v>90</v>
      </c>
      <c r="T262">
        <v>110</v>
      </c>
      <c r="U262">
        <v>100</v>
      </c>
      <c r="V262">
        <v>95</v>
      </c>
      <c r="W262">
        <v>90</v>
      </c>
      <c r="X262">
        <v>105</v>
      </c>
      <c r="Y262">
        <v>90</v>
      </c>
      <c r="Z262">
        <v>95</v>
      </c>
      <c r="AA262">
        <v>120</v>
      </c>
      <c r="AB262">
        <v>100</v>
      </c>
      <c r="AC262">
        <v>115</v>
      </c>
      <c r="AD262">
        <v>90</v>
      </c>
      <c r="AE262">
        <v>110</v>
      </c>
      <c r="AF262">
        <v>80</v>
      </c>
      <c r="AG262">
        <v>95</v>
      </c>
      <c r="AH262">
        <v>90</v>
      </c>
      <c r="AI262">
        <v>80</v>
      </c>
      <c r="AJ262">
        <v>105</v>
      </c>
      <c r="AK262">
        <v>100</v>
      </c>
      <c r="AL262">
        <v>80</v>
      </c>
      <c r="AM262">
        <v>90</v>
      </c>
      <c r="AN262">
        <v>70</v>
      </c>
      <c r="AO262">
        <v>90</v>
      </c>
      <c r="AP262">
        <v>65</v>
      </c>
      <c r="AQ262">
        <v>90</v>
      </c>
      <c r="AR262">
        <v>85</v>
      </c>
      <c r="AS262">
        <v>65</v>
      </c>
      <c r="AT262">
        <v>60</v>
      </c>
      <c r="AU262">
        <v>60</v>
      </c>
      <c r="AV262">
        <v>45</v>
      </c>
      <c r="AW262">
        <v>50</v>
      </c>
      <c r="AX262">
        <v>45</v>
      </c>
    </row>
    <row r="263" spans="1:50" x14ac:dyDescent="0.2">
      <c r="A263" t="s">
        <v>2051</v>
      </c>
      <c r="B263" t="s">
        <v>116</v>
      </c>
      <c r="C263">
        <v>80</v>
      </c>
      <c r="D263">
        <v>75</v>
      </c>
      <c r="E263">
        <v>75</v>
      </c>
      <c r="F263">
        <v>45</v>
      </c>
      <c r="G263">
        <v>35</v>
      </c>
      <c r="H263">
        <v>50</v>
      </c>
      <c r="I263">
        <v>60</v>
      </c>
      <c r="J263">
        <v>55</v>
      </c>
      <c r="K263">
        <v>75</v>
      </c>
      <c r="L263">
        <v>70</v>
      </c>
      <c r="M263">
        <v>75</v>
      </c>
      <c r="N263">
        <v>75</v>
      </c>
      <c r="O263">
        <v>75</v>
      </c>
      <c r="P263">
        <v>50</v>
      </c>
      <c r="Q263">
        <v>135</v>
      </c>
      <c r="R263">
        <v>110</v>
      </c>
      <c r="S263">
        <v>100</v>
      </c>
      <c r="T263">
        <v>105</v>
      </c>
      <c r="U263">
        <v>110</v>
      </c>
      <c r="V263">
        <v>90</v>
      </c>
      <c r="W263">
        <v>75</v>
      </c>
      <c r="X263">
        <v>70</v>
      </c>
      <c r="Y263">
        <v>80</v>
      </c>
      <c r="Z263">
        <v>110</v>
      </c>
      <c r="AA263">
        <v>170</v>
      </c>
      <c r="AB263">
        <v>170</v>
      </c>
      <c r="AC263">
        <v>125</v>
      </c>
      <c r="AD263">
        <v>105</v>
      </c>
      <c r="AE263">
        <v>160</v>
      </c>
      <c r="AF263">
        <v>100</v>
      </c>
      <c r="AG263">
        <v>90</v>
      </c>
      <c r="AH263">
        <v>100</v>
      </c>
      <c r="AI263">
        <v>70</v>
      </c>
      <c r="AJ263">
        <v>150</v>
      </c>
      <c r="AK263">
        <v>170</v>
      </c>
      <c r="AL263">
        <v>95</v>
      </c>
      <c r="AM263">
        <v>95</v>
      </c>
      <c r="AN263">
        <v>95</v>
      </c>
      <c r="AO263">
        <v>115</v>
      </c>
      <c r="AP263">
        <v>70</v>
      </c>
      <c r="AQ263">
        <v>95</v>
      </c>
      <c r="AR263">
        <v>95</v>
      </c>
      <c r="AS263">
        <v>35</v>
      </c>
      <c r="AT263">
        <v>45</v>
      </c>
      <c r="AU263">
        <v>45</v>
      </c>
      <c r="AV263">
        <v>40</v>
      </c>
      <c r="AW263">
        <v>40</v>
      </c>
      <c r="AX263">
        <v>50</v>
      </c>
    </row>
    <row r="264" spans="1:50" x14ac:dyDescent="0.2">
      <c r="A264" t="s">
        <v>2051</v>
      </c>
      <c r="B264" t="s">
        <v>117</v>
      </c>
      <c r="C264">
        <v>115</v>
      </c>
      <c r="D264">
        <v>145</v>
      </c>
      <c r="E264">
        <v>140</v>
      </c>
      <c r="F264">
        <v>80</v>
      </c>
      <c r="G264">
        <v>55</v>
      </c>
      <c r="H264">
        <v>45</v>
      </c>
      <c r="I264">
        <v>60</v>
      </c>
      <c r="J264">
        <v>75</v>
      </c>
      <c r="K264">
        <v>70</v>
      </c>
      <c r="L264">
        <v>70</v>
      </c>
      <c r="M264">
        <v>100</v>
      </c>
      <c r="N264">
        <v>75</v>
      </c>
      <c r="O264">
        <v>115</v>
      </c>
      <c r="P264">
        <v>155</v>
      </c>
      <c r="Q264">
        <v>175</v>
      </c>
      <c r="R264">
        <v>160</v>
      </c>
      <c r="S264">
        <v>185</v>
      </c>
      <c r="T264">
        <v>160</v>
      </c>
      <c r="U264">
        <v>150</v>
      </c>
      <c r="V264">
        <v>125</v>
      </c>
      <c r="W264">
        <v>130</v>
      </c>
      <c r="X264">
        <v>125</v>
      </c>
      <c r="Y264">
        <v>150</v>
      </c>
      <c r="Z264">
        <v>105</v>
      </c>
      <c r="AA264">
        <v>140</v>
      </c>
      <c r="AB264">
        <v>115</v>
      </c>
      <c r="AC264">
        <v>140</v>
      </c>
      <c r="AD264">
        <v>130</v>
      </c>
      <c r="AE264">
        <v>135</v>
      </c>
      <c r="AF264">
        <v>110</v>
      </c>
      <c r="AG264">
        <v>140</v>
      </c>
      <c r="AH264">
        <v>130</v>
      </c>
      <c r="AI264">
        <v>120</v>
      </c>
      <c r="AJ264">
        <v>135</v>
      </c>
      <c r="AK264">
        <v>115</v>
      </c>
      <c r="AL264">
        <v>125</v>
      </c>
      <c r="AM264">
        <v>105</v>
      </c>
      <c r="AN264">
        <v>110</v>
      </c>
      <c r="AO264">
        <v>110</v>
      </c>
      <c r="AP264">
        <v>85</v>
      </c>
      <c r="AQ264">
        <v>65</v>
      </c>
      <c r="AR264">
        <v>85</v>
      </c>
      <c r="AS264">
        <v>65</v>
      </c>
      <c r="AT264">
        <v>85</v>
      </c>
      <c r="AU264">
        <v>65</v>
      </c>
      <c r="AV264">
        <v>70</v>
      </c>
      <c r="AW264">
        <v>60</v>
      </c>
      <c r="AX264">
        <v>60</v>
      </c>
    </row>
    <row r="265" spans="1:50" x14ac:dyDescent="0.2">
      <c r="A265" t="s">
        <v>2051</v>
      </c>
      <c r="B265" t="s">
        <v>118</v>
      </c>
      <c r="C265">
        <v>50</v>
      </c>
      <c r="D265">
        <v>40</v>
      </c>
      <c r="E265">
        <v>60</v>
      </c>
      <c r="F265">
        <v>35</v>
      </c>
      <c r="G265">
        <v>45</v>
      </c>
      <c r="H265">
        <v>35</v>
      </c>
      <c r="I265">
        <v>30</v>
      </c>
      <c r="J265">
        <v>45</v>
      </c>
      <c r="K265">
        <v>40</v>
      </c>
      <c r="L265">
        <v>40</v>
      </c>
      <c r="M265">
        <v>35</v>
      </c>
      <c r="N265">
        <v>45</v>
      </c>
      <c r="O265">
        <v>50</v>
      </c>
      <c r="P265">
        <v>50</v>
      </c>
      <c r="Q265">
        <v>75</v>
      </c>
      <c r="R265">
        <v>60</v>
      </c>
      <c r="S265">
        <v>50</v>
      </c>
      <c r="T265">
        <v>40</v>
      </c>
      <c r="U265">
        <v>50</v>
      </c>
      <c r="V265">
        <v>45</v>
      </c>
      <c r="W265">
        <v>55</v>
      </c>
      <c r="X265">
        <v>65</v>
      </c>
      <c r="Y265">
        <v>45</v>
      </c>
      <c r="Z265">
        <v>60</v>
      </c>
      <c r="AA265">
        <v>65</v>
      </c>
      <c r="AB265">
        <v>80</v>
      </c>
      <c r="AC265">
        <v>65</v>
      </c>
      <c r="AD265">
        <v>45</v>
      </c>
      <c r="AE265">
        <v>65</v>
      </c>
      <c r="AF265">
        <v>55</v>
      </c>
      <c r="AG265">
        <v>45</v>
      </c>
      <c r="AH265">
        <v>60</v>
      </c>
      <c r="AI265">
        <v>70</v>
      </c>
      <c r="AJ265">
        <v>50</v>
      </c>
      <c r="AK265">
        <v>55</v>
      </c>
      <c r="AL265">
        <v>60</v>
      </c>
      <c r="AM265">
        <v>65</v>
      </c>
      <c r="AN265">
        <v>45</v>
      </c>
      <c r="AO265">
        <v>55</v>
      </c>
      <c r="AP265">
        <v>50</v>
      </c>
      <c r="AQ265">
        <v>60</v>
      </c>
      <c r="AR265">
        <v>85</v>
      </c>
      <c r="AS265">
        <v>65</v>
      </c>
      <c r="AT265">
        <v>45</v>
      </c>
      <c r="AU265">
        <v>40</v>
      </c>
      <c r="AV265">
        <v>35</v>
      </c>
      <c r="AW265">
        <v>30</v>
      </c>
      <c r="AX265">
        <v>55</v>
      </c>
    </row>
    <row r="266" spans="1:50" x14ac:dyDescent="0.2">
      <c r="A266" t="s">
        <v>2051</v>
      </c>
      <c r="B266" t="s">
        <v>119</v>
      </c>
      <c r="C266">
        <v>40</v>
      </c>
      <c r="D266">
        <v>30</v>
      </c>
      <c r="E266">
        <v>25</v>
      </c>
      <c r="F266">
        <v>35</v>
      </c>
      <c r="G266">
        <v>25</v>
      </c>
      <c r="H266">
        <v>30</v>
      </c>
      <c r="I266">
        <v>25</v>
      </c>
      <c r="J266">
        <v>30</v>
      </c>
      <c r="K266">
        <v>45</v>
      </c>
      <c r="L266">
        <v>35</v>
      </c>
      <c r="M266">
        <v>30</v>
      </c>
      <c r="N266">
        <v>35</v>
      </c>
      <c r="O266">
        <v>45</v>
      </c>
      <c r="P266">
        <v>40</v>
      </c>
      <c r="Q266">
        <v>70</v>
      </c>
      <c r="R266">
        <v>40</v>
      </c>
      <c r="S266">
        <v>50</v>
      </c>
      <c r="T266">
        <v>45</v>
      </c>
      <c r="U266">
        <v>60</v>
      </c>
      <c r="V266">
        <v>50</v>
      </c>
      <c r="W266">
        <v>45</v>
      </c>
      <c r="X266">
        <v>50</v>
      </c>
      <c r="Y266">
        <v>35</v>
      </c>
      <c r="Z266">
        <v>50</v>
      </c>
      <c r="AA266">
        <v>45</v>
      </c>
      <c r="AB266">
        <v>45</v>
      </c>
      <c r="AC266">
        <v>70</v>
      </c>
      <c r="AD266">
        <v>50</v>
      </c>
      <c r="AE266">
        <v>55</v>
      </c>
      <c r="AF266">
        <v>50</v>
      </c>
      <c r="AG266">
        <v>60</v>
      </c>
      <c r="AH266">
        <v>55</v>
      </c>
      <c r="AI266">
        <v>40</v>
      </c>
      <c r="AJ266">
        <v>50</v>
      </c>
      <c r="AK266">
        <v>60</v>
      </c>
      <c r="AL266">
        <v>55</v>
      </c>
      <c r="AM266">
        <v>80</v>
      </c>
      <c r="AN266">
        <v>55</v>
      </c>
      <c r="AO266">
        <v>50</v>
      </c>
      <c r="AP266">
        <v>35</v>
      </c>
      <c r="AQ266">
        <v>40</v>
      </c>
      <c r="AR266">
        <v>30</v>
      </c>
      <c r="AS266">
        <v>30</v>
      </c>
      <c r="AT266">
        <v>20</v>
      </c>
      <c r="AU266">
        <v>25</v>
      </c>
      <c r="AV266">
        <v>25</v>
      </c>
      <c r="AW266">
        <v>20</v>
      </c>
      <c r="AX266">
        <v>20</v>
      </c>
    </row>
    <row r="267" spans="1:50" x14ac:dyDescent="0.2">
      <c r="A267" t="s">
        <v>2051</v>
      </c>
      <c r="B267" t="s">
        <v>120</v>
      </c>
      <c r="C267">
        <v>30</v>
      </c>
      <c r="D267">
        <v>25</v>
      </c>
      <c r="E267">
        <v>40</v>
      </c>
      <c r="F267">
        <v>25</v>
      </c>
      <c r="G267">
        <v>5</v>
      </c>
      <c r="H267">
        <v>10</v>
      </c>
      <c r="I267">
        <v>15</v>
      </c>
      <c r="J267">
        <v>20</v>
      </c>
      <c r="K267">
        <v>20</v>
      </c>
      <c r="L267">
        <v>30</v>
      </c>
      <c r="M267">
        <v>35</v>
      </c>
      <c r="N267">
        <v>25</v>
      </c>
      <c r="O267">
        <v>20</v>
      </c>
      <c r="P267">
        <v>40</v>
      </c>
      <c r="Q267">
        <v>45</v>
      </c>
      <c r="R267">
        <v>20</v>
      </c>
      <c r="S267">
        <v>40</v>
      </c>
      <c r="T267">
        <v>30</v>
      </c>
      <c r="U267">
        <v>30</v>
      </c>
      <c r="V267">
        <v>30</v>
      </c>
      <c r="W267">
        <v>20</v>
      </c>
      <c r="X267">
        <v>30</v>
      </c>
      <c r="Y267">
        <v>25</v>
      </c>
      <c r="Z267">
        <v>40</v>
      </c>
      <c r="AA267">
        <v>35</v>
      </c>
      <c r="AB267">
        <v>35</v>
      </c>
      <c r="AC267">
        <v>40</v>
      </c>
      <c r="AD267">
        <v>35</v>
      </c>
      <c r="AE267">
        <v>30</v>
      </c>
      <c r="AF267">
        <v>35</v>
      </c>
      <c r="AG267">
        <v>30</v>
      </c>
      <c r="AH267">
        <v>30</v>
      </c>
      <c r="AI267">
        <v>25</v>
      </c>
      <c r="AJ267">
        <v>45</v>
      </c>
      <c r="AK267">
        <v>30</v>
      </c>
      <c r="AL267">
        <v>35</v>
      </c>
      <c r="AM267">
        <v>40</v>
      </c>
      <c r="AN267">
        <v>30</v>
      </c>
      <c r="AO267">
        <v>20</v>
      </c>
      <c r="AP267">
        <v>25</v>
      </c>
      <c r="AQ267">
        <v>35</v>
      </c>
      <c r="AR267">
        <v>20</v>
      </c>
      <c r="AS267">
        <v>15</v>
      </c>
      <c r="AT267">
        <v>20</v>
      </c>
      <c r="AU267">
        <v>15</v>
      </c>
      <c r="AV267">
        <v>30</v>
      </c>
      <c r="AW267">
        <v>20</v>
      </c>
      <c r="AX267">
        <v>10</v>
      </c>
    </row>
    <row r="268" spans="1:50" x14ac:dyDescent="0.2">
      <c r="A268" t="s">
        <v>2051</v>
      </c>
      <c r="B268" t="s">
        <v>121</v>
      </c>
      <c r="C268">
        <v>165</v>
      </c>
      <c r="D268">
        <v>205</v>
      </c>
      <c r="E268">
        <v>210</v>
      </c>
      <c r="F268">
        <v>150</v>
      </c>
      <c r="G268">
        <v>105</v>
      </c>
      <c r="H268">
        <v>85</v>
      </c>
      <c r="I268">
        <v>105</v>
      </c>
      <c r="J268">
        <v>110</v>
      </c>
      <c r="K268">
        <v>105</v>
      </c>
      <c r="L268">
        <v>150</v>
      </c>
      <c r="M268">
        <v>155</v>
      </c>
      <c r="N268">
        <v>140</v>
      </c>
      <c r="O268">
        <v>200</v>
      </c>
      <c r="P268">
        <v>160</v>
      </c>
      <c r="Q268">
        <v>245</v>
      </c>
      <c r="R268">
        <v>430</v>
      </c>
      <c r="S268">
        <v>615</v>
      </c>
      <c r="T268">
        <v>530</v>
      </c>
      <c r="U268">
        <v>480</v>
      </c>
      <c r="V268">
        <v>390</v>
      </c>
      <c r="W268">
        <v>265</v>
      </c>
      <c r="X268">
        <v>335</v>
      </c>
      <c r="Y268">
        <v>220</v>
      </c>
      <c r="Z268">
        <v>170</v>
      </c>
      <c r="AA268">
        <v>245</v>
      </c>
      <c r="AB268">
        <v>175</v>
      </c>
      <c r="AC268">
        <v>215</v>
      </c>
      <c r="AD268">
        <v>180</v>
      </c>
      <c r="AE268">
        <v>230</v>
      </c>
      <c r="AF268">
        <v>200</v>
      </c>
      <c r="AG268">
        <v>205</v>
      </c>
      <c r="AH268">
        <v>270</v>
      </c>
      <c r="AI268">
        <v>235</v>
      </c>
      <c r="AJ268">
        <v>335</v>
      </c>
      <c r="AK268">
        <v>250</v>
      </c>
      <c r="AL268">
        <v>365</v>
      </c>
      <c r="AM268">
        <v>185</v>
      </c>
      <c r="AN268">
        <v>210</v>
      </c>
      <c r="AO268">
        <v>240</v>
      </c>
      <c r="AP268">
        <v>165</v>
      </c>
      <c r="AQ268">
        <v>175</v>
      </c>
      <c r="AR268">
        <v>200</v>
      </c>
      <c r="AS268">
        <v>150</v>
      </c>
      <c r="AT268">
        <v>125</v>
      </c>
      <c r="AU268">
        <v>110</v>
      </c>
      <c r="AV268">
        <v>100</v>
      </c>
      <c r="AW268">
        <v>130</v>
      </c>
      <c r="AX268">
        <v>110</v>
      </c>
    </row>
    <row r="269" spans="1:50" x14ac:dyDescent="0.2">
      <c r="A269" t="s">
        <v>2051</v>
      </c>
      <c r="B269" t="s">
        <v>122</v>
      </c>
      <c r="C269">
        <v>65</v>
      </c>
      <c r="D269">
        <v>90</v>
      </c>
      <c r="E269">
        <v>85</v>
      </c>
      <c r="F269">
        <v>65</v>
      </c>
      <c r="G269">
        <v>50</v>
      </c>
      <c r="H269">
        <v>45</v>
      </c>
      <c r="I269">
        <v>40</v>
      </c>
      <c r="J269">
        <v>35</v>
      </c>
      <c r="K269">
        <v>55</v>
      </c>
      <c r="L269">
        <v>45</v>
      </c>
      <c r="M269">
        <v>55</v>
      </c>
      <c r="N269">
        <v>70</v>
      </c>
      <c r="O269">
        <v>80</v>
      </c>
      <c r="P269">
        <v>70</v>
      </c>
      <c r="Q269">
        <v>110</v>
      </c>
      <c r="R269">
        <v>80</v>
      </c>
      <c r="S269">
        <v>125</v>
      </c>
      <c r="T269">
        <v>70</v>
      </c>
      <c r="U269">
        <v>100</v>
      </c>
      <c r="V269">
        <v>80</v>
      </c>
      <c r="W269">
        <v>60</v>
      </c>
      <c r="X269">
        <v>85</v>
      </c>
      <c r="Y269">
        <v>65</v>
      </c>
      <c r="Z269">
        <v>80</v>
      </c>
      <c r="AA269">
        <v>100</v>
      </c>
      <c r="AB269">
        <v>100</v>
      </c>
      <c r="AC269">
        <v>105</v>
      </c>
      <c r="AD269">
        <v>75</v>
      </c>
      <c r="AE269">
        <v>105</v>
      </c>
      <c r="AF269">
        <v>125</v>
      </c>
      <c r="AG269">
        <v>115</v>
      </c>
      <c r="AH269">
        <v>100</v>
      </c>
      <c r="AI269">
        <v>110</v>
      </c>
      <c r="AJ269">
        <v>100</v>
      </c>
      <c r="AK269">
        <v>105</v>
      </c>
      <c r="AL269">
        <v>85</v>
      </c>
      <c r="AM269">
        <v>85</v>
      </c>
      <c r="AN269">
        <v>75</v>
      </c>
      <c r="AO269">
        <v>110</v>
      </c>
      <c r="AP269">
        <v>65</v>
      </c>
      <c r="AQ269">
        <v>75</v>
      </c>
      <c r="AR269">
        <v>65</v>
      </c>
      <c r="AS269">
        <v>40</v>
      </c>
      <c r="AT269">
        <v>50</v>
      </c>
      <c r="AU269">
        <v>60</v>
      </c>
      <c r="AV269">
        <v>45</v>
      </c>
      <c r="AW269">
        <v>45</v>
      </c>
      <c r="AX269">
        <v>50</v>
      </c>
    </row>
    <row r="270" spans="1:50" x14ac:dyDescent="0.2">
      <c r="A270" t="s">
        <v>2051</v>
      </c>
      <c r="B270" t="s">
        <v>123</v>
      </c>
      <c r="C270">
        <v>40</v>
      </c>
      <c r="D270">
        <v>55</v>
      </c>
      <c r="E270">
        <v>75</v>
      </c>
      <c r="F270">
        <v>50</v>
      </c>
      <c r="G270">
        <v>30</v>
      </c>
      <c r="H270">
        <v>40</v>
      </c>
      <c r="I270">
        <v>45</v>
      </c>
      <c r="J270">
        <v>50</v>
      </c>
      <c r="K270">
        <v>35</v>
      </c>
      <c r="L270">
        <v>50</v>
      </c>
      <c r="M270">
        <v>45</v>
      </c>
      <c r="N270">
        <v>30</v>
      </c>
      <c r="O270">
        <v>50</v>
      </c>
      <c r="P270">
        <v>45</v>
      </c>
      <c r="Q270">
        <v>85</v>
      </c>
      <c r="R270">
        <v>50</v>
      </c>
      <c r="S270">
        <v>60</v>
      </c>
      <c r="T270">
        <v>50</v>
      </c>
      <c r="U270">
        <v>55</v>
      </c>
      <c r="V270">
        <v>45</v>
      </c>
      <c r="W270">
        <v>55</v>
      </c>
      <c r="X270">
        <v>55</v>
      </c>
      <c r="Y270">
        <v>50</v>
      </c>
      <c r="Z270">
        <v>60</v>
      </c>
      <c r="AA270">
        <v>55</v>
      </c>
      <c r="AB270">
        <v>55</v>
      </c>
      <c r="AC270">
        <v>80</v>
      </c>
      <c r="AD270">
        <v>55</v>
      </c>
      <c r="AE270">
        <v>100</v>
      </c>
      <c r="AF270">
        <v>55</v>
      </c>
      <c r="AG270">
        <v>55</v>
      </c>
      <c r="AH270">
        <v>70</v>
      </c>
      <c r="AI270">
        <v>60</v>
      </c>
      <c r="AJ270">
        <v>70</v>
      </c>
      <c r="AK270">
        <v>65</v>
      </c>
      <c r="AL270">
        <v>55</v>
      </c>
      <c r="AM270">
        <v>50</v>
      </c>
      <c r="AN270">
        <v>55</v>
      </c>
      <c r="AO270">
        <v>75</v>
      </c>
      <c r="AP270">
        <v>50</v>
      </c>
      <c r="AQ270">
        <v>40</v>
      </c>
      <c r="AR270">
        <v>75</v>
      </c>
      <c r="AS270">
        <v>50</v>
      </c>
      <c r="AT270">
        <v>40</v>
      </c>
      <c r="AU270">
        <v>40</v>
      </c>
      <c r="AV270">
        <v>35</v>
      </c>
      <c r="AW270">
        <v>35</v>
      </c>
      <c r="AX270">
        <v>35</v>
      </c>
    </row>
    <row r="271" spans="1:50" x14ac:dyDescent="0.2">
      <c r="A271" t="s">
        <v>2051</v>
      </c>
      <c r="B271" t="s">
        <v>124</v>
      </c>
      <c r="C271">
        <v>20</v>
      </c>
      <c r="D271">
        <v>15</v>
      </c>
      <c r="E271">
        <v>15</v>
      </c>
      <c r="F271">
        <v>15</v>
      </c>
      <c r="G271">
        <v>10</v>
      </c>
      <c r="H271">
        <v>5</v>
      </c>
      <c r="I271">
        <v>15</v>
      </c>
      <c r="J271">
        <v>25</v>
      </c>
      <c r="K271">
        <v>20</v>
      </c>
      <c r="L271">
        <v>30</v>
      </c>
      <c r="M271">
        <v>25</v>
      </c>
      <c r="N271">
        <v>30</v>
      </c>
      <c r="O271">
        <v>35</v>
      </c>
      <c r="P271">
        <v>30</v>
      </c>
      <c r="Q271">
        <v>50</v>
      </c>
      <c r="R271">
        <v>30</v>
      </c>
      <c r="S271">
        <v>35</v>
      </c>
      <c r="T271">
        <v>15</v>
      </c>
      <c r="U271">
        <v>35</v>
      </c>
      <c r="V271">
        <v>25</v>
      </c>
      <c r="W271">
        <v>30</v>
      </c>
      <c r="X271">
        <v>30</v>
      </c>
      <c r="Y271">
        <v>25</v>
      </c>
      <c r="Z271">
        <v>45</v>
      </c>
      <c r="AA271">
        <v>30</v>
      </c>
      <c r="AB271">
        <v>35</v>
      </c>
      <c r="AC271">
        <v>50</v>
      </c>
      <c r="AD271">
        <v>30</v>
      </c>
      <c r="AE271">
        <v>40</v>
      </c>
      <c r="AF271">
        <v>25</v>
      </c>
      <c r="AG271">
        <v>40</v>
      </c>
      <c r="AH271">
        <v>45</v>
      </c>
      <c r="AI271">
        <v>25</v>
      </c>
      <c r="AJ271">
        <v>45</v>
      </c>
      <c r="AK271">
        <v>35</v>
      </c>
      <c r="AL271">
        <v>35</v>
      </c>
      <c r="AM271">
        <v>35</v>
      </c>
      <c r="AN271">
        <v>20</v>
      </c>
      <c r="AO271">
        <v>20</v>
      </c>
      <c r="AP271">
        <v>20</v>
      </c>
      <c r="AQ271">
        <v>35</v>
      </c>
      <c r="AR271">
        <v>15</v>
      </c>
      <c r="AS271">
        <v>25</v>
      </c>
      <c r="AT271">
        <v>15</v>
      </c>
      <c r="AU271">
        <v>20</v>
      </c>
      <c r="AV271">
        <v>20</v>
      </c>
      <c r="AW271">
        <v>10</v>
      </c>
      <c r="AX271">
        <v>15</v>
      </c>
    </row>
    <row r="272" spans="1:50" x14ac:dyDescent="0.2">
      <c r="A272" t="s">
        <v>2051</v>
      </c>
      <c r="B272" t="s">
        <v>125</v>
      </c>
      <c r="C272">
        <v>115</v>
      </c>
      <c r="D272">
        <v>110</v>
      </c>
      <c r="E272">
        <v>145</v>
      </c>
      <c r="F272">
        <v>320</v>
      </c>
      <c r="G272">
        <v>215</v>
      </c>
      <c r="H272">
        <v>260</v>
      </c>
      <c r="I272">
        <v>260</v>
      </c>
      <c r="J272">
        <v>260</v>
      </c>
      <c r="K272">
        <v>275</v>
      </c>
      <c r="L272">
        <v>335</v>
      </c>
      <c r="M272">
        <v>320</v>
      </c>
      <c r="N272">
        <v>320</v>
      </c>
      <c r="O272">
        <v>390</v>
      </c>
      <c r="P272">
        <v>380</v>
      </c>
      <c r="Q272">
        <v>520</v>
      </c>
      <c r="R272">
        <v>515</v>
      </c>
      <c r="S272">
        <v>495</v>
      </c>
      <c r="T272">
        <v>370</v>
      </c>
      <c r="U272">
        <v>380</v>
      </c>
      <c r="V272">
        <v>325</v>
      </c>
      <c r="W272">
        <v>355</v>
      </c>
      <c r="X272">
        <v>380</v>
      </c>
      <c r="Y272">
        <v>335</v>
      </c>
      <c r="Z272">
        <v>435</v>
      </c>
      <c r="AA272">
        <v>645</v>
      </c>
      <c r="AB272">
        <v>545</v>
      </c>
      <c r="AC272">
        <v>455</v>
      </c>
      <c r="AD272">
        <v>470</v>
      </c>
      <c r="AE272">
        <v>490</v>
      </c>
      <c r="AF272">
        <v>420</v>
      </c>
      <c r="AG272">
        <v>395</v>
      </c>
      <c r="AH272">
        <v>430</v>
      </c>
      <c r="AI272">
        <v>400</v>
      </c>
      <c r="AJ272">
        <v>495</v>
      </c>
      <c r="AK272">
        <v>500</v>
      </c>
      <c r="AL272">
        <v>390</v>
      </c>
      <c r="AM272">
        <v>430</v>
      </c>
      <c r="AN272">
        <v>305</v>
      </c>
      <c r="AO272">
        <v>350</v>
      </c>
      <c r="AP272">
        <v>265</v>
      </c>
      <c r="AQ272">
        <v>265</v>
      </c>
      <c r="AR272">
        <v>305</v>
      </c>
      <c r="AS272">
        <v>240</v>
      </c>
      <c r="AT272">
        <v>210</v>
      </c>
      <c r="AU272">
        <v>215</v>
      </c>
      <c r="AV272">
        <v>185</v>
      </c>
      <c r="AW272">
        <v>185</v>
      </c>
      <c r="AX272">
        <v>175</v>
      </c>
    </row>
    <row r="273" spans="1:50" x14ac:dyDescent="0.2">
      <c r="A273" t="s">
        <v>2051</v>
      </c>
      <c r="B273" t="s">
        <v>126</v>
      </c>
      <c r="C273">
        <v>100</v>
      </c>
      <c r="D273">
        <v>80</v>
      </c>
      <c r="E273">
        <v>115</v>
      </c>
      <c r="F273">
        <v>70</v>
      </c>
      <c r="G273">
        <v>40</v>
      </c>
      <c r="H273">
        <v>35</v>
      </c>
      <c r="I273">
        <v>75</v>
      </c>
      <c r="J273">
        <v>50</v>
      </c>
      <c r="K273">
        <v>75</v>
      </c>
      <c r="L273">
        <v>75</v>
      </c>
      <c r="M273">
        <v>65</v>
      </c>
      <c r="N273">
        <v>45</v>
      </c>
      <c r="O273">
        <v>70</v>
      </c>
      <c r="P273">
        <v>75</v>
      </c>
      <c r="Q273">
        <v>110</v>
      </c>
      <c r="R273">
        <v>70</v>
      </c>
      <c r="S273">
        <v>90</v>
      </c>
      <c r="T273">
        <v>90</v>
      </c>
      <c r="U273">
        <v>95</v>
      </c>
      <c r="V273">
        <v>75</v>
      </c>
      <c r="W273">
        <v>70</v>
      </c>
      <c r="X273">
        <v>65</v>
      </c>
      <c r="Y273">
        <v>65</v>
      </c>
      <c r="Z273">
        <v>75</v>
      </c>
      <c r="AA273">
        <v>90</v>
      </c>
      <c r="AB273">
        <v>70</v>
      </c>
      <c r="AC273">
        <v>105</v>
      </c>
      <c r="AD273">
        <v>65</v>
      </c>
      <c r="AE273">
        <v>80</v>
      </c>
      <c r="AF273">
        <v>70</v>
      </c>
      <c r="AG273">
        <v>85</v>
      </c>
      <c r="AH273">
        <v>100</v>
      </c>
      <c r="AI273">
        <v>85</v>
      </c>
      <c r="AJ273">
        <v>75</v>
      </c>
      <c r="AK273">
        <v>85</v>
      </c>
      <c r="AL273">
        <v>85</v>
      </c>
      <c r="AM273">
        <v>80</v>
      </c>
      <c r="AN273">
        <v>75</v>
      </c>
      <c r="AO273">
        <v>100</v>
      </c>
      <c r="AP273">
        <v>70</v>
      </c>
      <c r="AQ273">
        <v>65</v>
      </c>
      <c r="AR273">
        <v>60</v>
      </c>
      <c r="AS273">
        <v>45</v>
      </c>
      <c r="AT273">
        <v>45</v>
      </c>
      <c r="AU273">
        <v>40</v>
      </c>
      <c r="AV273">
        <v>50</v>
      </c>
      <c r="AW273">
        <v>60</v>
      </c>
      <c r="AX273">
        <v>50</v>
      </c>
    </row>
    <row r="274" spans="1:50" x14ac:dyDescent="0.2">
      <c r="A274" t="s">
        <v>2051</v>
      </c>
      <c r="B274" t="s">
        <v>127</v>
      </c>
      <c r="C274">
        <v>135</v>
      </c>
      <c r="D274">
        <v>125</v>
      </c>
      <c r="E274">
        <v>145</v>
      </c>
      <c r="F274">
        <v>80</v>
      </c>
      <c r="G274">
        <v>75</v>
      </c>
      <c r="H274">
        <v>105</v>
      </c>
      <c r="I274">
        <v>75</v>
      </c>
      <c r="J274">
        <v>75</v>
      </c>
      <c r="K274">
        <v>70</v>
      </c>
      <c r="L274">
        <v>80</v>
      </c>
      <c r="M274">
        <v>100</v>
      </c>
      <c r="N274">
        <v>60</v>
      </c>
      <c r="O274">
        <v>100</v>
      </c>
      <c r="P274">
        <v>95</v>
      </c>
      <c r="Q274">
        <v>365</v>
      </c>
      <c r="R274">
        <v>175</v>
      </c>
      <c r="S274">
        <v>205</v>
      </c>
      <c r="T274">
        <v>105</v>
      </c>
      <c r="U274">
        <v>145</v>
      </c>
      <c r="V274">
        <v>150</v>
      </c>
      <c r="W274">
        <v>150</v>
      </c>
      <c r="X274">
        <v>135</v>
      </c>
      <c r="Y274">
        <v>105</v>
      </c>
      <c r="Z274">
        <v>160</v>
      </c>
      <c r="AA274">
        <v>190</v>
      </c>
      <c r="AB274">
        <v>130</v>
      </c>
      <c r="AC274">
        <v>180</v>
      </c>
      <c r="AD274">
        <v>125</v>
      </c>
      <c r="AE274">
        <v>160</v>
      </c>
      <c r="AF274">
        <v>145</v>
      </c>
      <c r="AG274">
        <v>155</v>
      </c>
      <c r="AH274">
        <v>155</v>
      </c>
      <c r="AI274">
        <v>130</v>
      </c>
      <c r="AJ274">
        <v>150</v>
      </c>
      <c r="AK274">
        <v>130</v>
      </c>
      <c r="AL274">
        <v>140</v>
      </c>
      <c r="AM274">
        <v>150</v>
      </c>
      <c r="AN274">
        <v>105</v>
      </c>
      <c r="AO274">
        <v>145</v>
      </c>
      <c r="AP274">
        <v>115</v>
      </c>
      <c r="AQ274">
        <v>160</v>
      </c>
      <c r="AR274">
        <v>135</v>
      </c>
      <c r="AS274">
        <v>115</v>
      </c>
      <c r="AT274">
        <v>95</v>
      </c>
      <c r="AU274">
        <v>90</v>
      </c>
      <c r="AV274">
        <v>60</v>
      </c>
      <c r="AW274">
        <v>95</v>
      </c>
      <c r="AX274">
        <v>65</v>
      </c>
    </row>
    <row r="275" spans="1:50" x14ac:dyDescent="0.2">
      <c r="A275" t="s">
        <v>2052</v>
      </c>
      <c r="B275" t="s">
        <v>115</v>
      </c>
      <c r="C275">
        <v>35</v>
      </c>
      <c r="D275">
        <v>45</v>
      </c>
      <c r="E275">
        <v>35</v>
      </c>
      <c r="F275">
        <v>20</v>
      </c>
      <c r="G275">
        <v>15</v>
      </c>
      <c r="H275">
        <v>15</v>
      </c>
      <c r="I275">
        <v>35</v>
      </c>
      <c r="J275">
        <v>15</v>
      </c>
      <c r="K275">
        <v>25</v>
      </c>
      <c r="L275">
        <v>15</v>
      </c>
      <c r="M275">
        <v>15</v>
      </c>
      <c r="N275">
        <v>10</v>
      </c>
      <c r="O275">
        <v>20</v>
      </c>
      <c r="P275">
        <v>20</v>
      </c>
      <c r="Q275">
        <v>35</v>
      </c>
      <c r="R275">
        <v>50</v>
      </c>
      <c r="S275">
        <v>65</v>
      </c>
      <c r="T275">
        <v>75</v>
      </c>
      <c r="U275">
        <v>60</v>
      </c>
      <c r="V275">
        <v>45</v>
      </c>
      <c r="W275">
        <v>65</v>
      </c>
      <c r="X275">
        <v>65</v>
      </c>
      <c r="Y275">
        <v>50</v>
      </c>
      <c r="Z275">
        <v>50</v>
      </c>
      <c r="AA275">
        <v>65</v>
      </c>
      <c r="AB275">
        <v>55</v>
      </c>
      <c r="AC275">
        <v>50</v>
      </c>
      <c r="AD275">
        <v>45</v>
      </c>
      <c r="AE275">
        <v>55</v>
      </c>
      <c r="AF275">
        <v>50</v>
      </c>
      <c r="AG275">
        <v>55</v>
      </c>
      <c r="AH275">
        <v>60</v>
      </c>
      <c r="AI275">
        <v>50</v>
      </c>
      <c r="AJ275">
        <v>70</v>
      </c>
      <c r="AK275">
        <v>60</v>
      </c>
      <c r="AL275">
        <v>40</v>
      </c>
      <c r="AM275">
        <v>50</v>
      </c>
      <c r="AN275">
        <v>55</v>
      </c>
      <c r="AO275">
        <v>55</v>
      </c>
      <c r="AP275">
        <v>50</v>
      </c>
      <c r="AQ275">
        <v>45</v>
      </c>
      <c r="AR275">
        <v>60</v>
      </c>
      <c r="AS275">
        <v>35</v>
      </c>
      <c r="AT275">
        <v>50</v>
      </c>
      <c r="AU275">
        <v>30</v>
      </c>
      <c r="AV275">
        <v>25</v>
      </c>
      <c r="AW275">
        <v>25</v>
      </c>
      <c r="AX275">
        <v>25</v>
      </c>
    </row>
    <row r="276" spans="1:50" x14ac:dyDescent="0.2">
      <c r="A276" t="s">
        <v>2052</v>
      </c>
      <c r="B276" t="s">
        <v>116</v>
      </c>
      <c r="C276">
        <v>50</v>
      </c>
      <c r="D276">
        <v>60</v>
      </c>
      <c r="E276">
        <v>40</v>
      </c>
      <c r="F276">
        <v>20</v>
      </c>
      <c r="G276">
        <v>10</v>
      </c>
      <c r="H276">
        <v>20</v>
      </c>
      <c r="I276">
        <v>25</v>
      </c>
      <c r="J276">
        <v>25</v>
      </c>
      <c r="K276">
        <v>20</v>
      </c>
      <c r="L276">
        <v>25</v>
      </c>
      <c r="M276">
        <v>25</v>
      </c>
      <c r="N276">
        <v>25</v>
      </c>
      <c r="O276">
        <v>25</v>
      </c>
      <c r="P276">
        <v>20</v>
      </c>
      <c r="Q276">
        <v>60</v>
      </c>
      <c r="R276">
        <v>55</v>
      </c>
      <c r="S276">
        <v>75</v>
      </c>
      <c r="T276">
        <v>75</v>
      </c>
      <c r="U276">
        <v>55</v>
      </c>
      <c r="V276">
        <v>75</v>
      </c>
      <c r="W276">
        <v>70</v>
      </c>
      <c r="X276">
        <v>70</v>
      </c>
      <c r="Y276">
        <v>70</v>
      </c>
      <c r="Z276">
        <v>60</v>
      </c>
      <c r="AA276">
        <v>75</v>
      </c>
      <c r="AB276">
        <v>65</v>
      </c>
      <c r="AC276">
        <v>80</v>
      </c>
      <c r="AD276">
        <v>65</v>
      </c>
      <c r="AE276">
        <v>65</v>
      </c>
      <c r="AF276">
        <v>65</v>
      </c>
      <c r="AG276">
        <v>60</v>
      </c>
      <c r="AH276">
        <v>65</v>
      </c>
      <c r="AI276">
        <v>60</v>
      </c>
      <c r="AJ276">
        <v>60</v>
      </c>
      <c r="AK276">
        <v>55</v>
      </c>
      <c r="AL276">
        <v>60</v>
      </c>
      <c r="AM276">
        <v>45</v>
      </c>
      <c r="AN276">
        <v>50</v>
      </c>
      <c r="AO276">
        <v>40</v>
      </c>
      <c r="AP276">
        <v>45</v>
      </c>
      <c r="AQ276">
        <v>50</v>
      </c>
      <c r="AR276">
        <v>65</v>
      </c>
      <c r="AS276">
        <v>50</v>
      </c>
      <c r="AT276">
        <v>40</v>
      </c>
      <c r="AU276">
        <v>35</v>
      </c>
      <c r="AV276">
        <v>25</v>
      </c>
      <c r="AW276">
        <v>30</v>
      </c>
      <c r="AX276">
        <v>30</v>
      </c>
    </row>
    <row r="277" spans="1:50" x14ac:dyDescent="0.2">
      <c r="A277" t="s">
        <v>2052</v>
      </c>
      <c r="B277" t="s">
        <v>117</v>
      </c>
      <c r="C277">
        <v>30</v>
      </c>
      <c r="D277">
        <v>35</v>
      </c>
      <c r="E277">
        <v>25</v>
      </c>
      <c r="F277">
        <v>10</v>
      </c>
      <c r="G277">
        <v>5</v>
      </c>
      <c r="H277">
        <v>10</v>
      </c>
      <c r="I277">
        <v>10</v>
      </c>
      <c r="J277">
        <v>10</v>
      </c>
      <c r="K277">
        <v>15</v>
      </c>
      <c r="L277">
        <v>20</v>
      </c>
      <c r="M277">
        <v>25</v>
      </c>
      <c r="N277">
        <v>20</v>
      </c>
      <c r="O277">
        <v>15</v>
      </c>
      <c r="P277">
        <v>5</v>
      </c>
      <c r="Q277">
        <v>20</v>
      </c>
      <c r="R277">
        <v>15</v>
      </c>
      <c r="S277">
        <v>30</v>
      </c>
      <c r="T277">
        <v>30</v>
      </c>
      <c r="U277">
        <v>40</v>
      </c>
      <c r="V277">
        <v>30</v>
      </c>
      <c r="W277">
        <v>45</v>
      </c>
      <c r="X277">
        <v>45</v>
      </c>
      <c r="Y277">
        <v>45</v>
      </c>
      <c r="Z277">
        <v>30</v>
      </c>
      <c r="AA277">
        <v>35</v>
      </c>
      <c r="AB277">
        <v>30</v>
      </c>
      <c r="AC277">
        <v>40</v>
      </c>
      <c r="AD277">
        <v>35</v>
      </c>
      <c r="AE277">
        <v>45</v>
      </c>
      <c r="AF277">
        <v>35</v>
      </c>
      <c r="AG277">
        <v>50</v>
      </c>
      <c r="AH277">
        <v>30</v>
      </c>
      <c r="AI277">
        <v>45</v>
      </c>
      <c r="AJ277">
        <v>55</v>
      </c>
      <c r="AK277">
        <v>45</v>
      </c>
      <c r="AL277">
        <v>25</v>
      </c>
      <c r="AM277">
        <v>35</v>
      </c>
      <c r="AN277">
        <v>30</v>
      </c>
      <c r="AO277">
        <v>50</v>
      </c>
      <c r="AP277">
        <v>25</v>
      </c>
      <c r="AQ277">
        <v>40</v>
      </c>
      <c r="AR277">
        <v>30</v>
      </c>
      <c r="AS277">
        <v>25</v>
      </c>
      <c r="AT277">
        <v>20</v>
      </c>
      <c r="AU277">
        <v>25</v>
      </c>
      <c r="AV277">
        <v>20</v>
      </c>
      <c r="AW277">
        <v>25</v>
      </c>
      <c r="AX277">
        <v>10</v>
      </c>
    </row>
    <row r="278" spans="1:50" x14ac:dyDescent="0.2">
      <c r="A278" t="s">
        <v>2052</v>
      </c>
      <c r="B278" t="s">
        <v>118</v>
      </c>
      <c r="C278">
        <v>5</v>
      </c>
      <c r="D278">
        <v>10</v>
      </c>
      <c r="E278">
        <v>5</v>
      </c>
      <c r="F278">
        <v>0</v>
      </c>
      <c r="G278">
        <v>0</v>
      </c>
      <c r="H278">
        <v>0</v>
      </c>
      <c r="I278">
        <v>20</v>
      </c>
      <c r="J278">
        <v>5</v>
      </c>
      <c r="K278">
        <v>15</v>
      </c>
      <c r="L278">
        <v>10</v>
      </c>
      <c r="M278">
        <v>10</v>
      </c>
      <c r="N278">
        <v>10</v>
      </c>
      <c r="O278">
        <v>0</v>
      </c>
      <c r="P278">
        <v>5</v>
      </c>
      <c r="Q278">
        <v>15</v>
      </c>
      <c r="R278">
        <v>5</v>
      </c>
      <c r="S278">
        <v>25</v>
      </c>
      <c r="T278">
        <v>15</v>
      </c>
      <c r="U278">
        <v>15</v>
      </c>
      <c r="V278">
        <v>25</v>
      </c>
      <c r="W278">
        <v>35</v>
      </c>
      <c r="X278">
        <v>25</v>
      </c>
      <c r="Y278">
        <v>20</v>
      </c>
      <c r="Z278">
        <v>25</v>
      </c>
      <c r="AA278">
        <v>25</v>
      </c>
      <c r="AB278">
        <v>35</v>
      </c>
      <c r="AC278">
        <v>20</v>
      </c>
      <c r="AD278">
        <v>30</v>
      </c>
      <c r="AE278">
        <v>20</v>
      </c>
      <c r="AF278">
        <v>30</v>
      </c>
      <c r="AG278">
        <v>25</v>
      </c>
      <c r="AH278">
        <v>25</v>
      </c>
      <c r="AI278">
        <v>25</v>
      </c>
      <c r="AJ278">
        <v>35</v>
      </c>
      <c r="AK278">
        <v>20</v>
      </c>
      <c r="AL278">
        <v>10</v>
      </c>
      <c r="AM278">
        <v>20</v>
      </c>
      <c r="AN278">
        <v>25</v>
      </c>
      <c r="AO278">
        <v>25</v>
      </c>
      <c r="AP278">
        <v>20</v>
      </c>
      <c r="AQ278">
        <v>20</v>
      </c>
      <c r="AR278">
        <v>25</v>
      </c>
      <c r="AS278">
        <v>15</v>
      </c>
      <c r="AT278">
        <v>15</v>
      </c>
      <c r="AU278">
        <v>10</v>
      </c>
      <c r="AV278">
        <v>15</v>
      </c>
      <c r="AW278">
        <v>15</v>
      </c>
      <c r="AX278">
        <v>5</v>
      </c>
    </row>
    <row r="279" spans="1:50" x14ac:dyDescent="0.2">
      <c r="A279" t="s">
        <v>2052</v>
      </c>
      <c r="B279" t="s">
        <v>119</v>
      </c>
      <c r="C279">
        <v>15</v>
      </c>
      <c r="D279">
        <v>15</v>
      </c>
      <c r="E279">
        <v>5</v>
      </c>
      <c r="F279">
        <v>5</v>
      </c>
      <c r="G279">
        <v>0</v>
      </c>
      <c r="H279">
        <v>5</v>
      </c>
      <c r="I279">
        <v>5</v>
      </c>
      <c r="J279">
        <v>10</v>
      </c>
      <c r="K279">
        <v>5</v>
      </c>
      <c r="L279">
        <v>10</v>
      </c>
      <c r="M279">
        <v>15</v>
      </c>
      <c r="N279">
        <v>5</v>
      </c>
      <c r="O279">
        <v>10</v>
      </c>
      <c r="P279">
        <v>10</v>
      </c>
      <c r="Q279">
        <v>15</v>
      </c>
      <c r="R279">
        <v>5</v>
      </c>
      <c r="S279">
        <v>15</v>
      </c>
      <c r="T279">
        <v>15</v>
      </c>
      <c r="U279">
        <v>25</v>
      </c>
      <c r="V279">
        <v>20</v>
      </c>
      <c r="W279">
        <v>25</v>
      </c>
      <c r="X279">
        <v>30</v>
      </c>
      <c r="Y279">
        <v>15</v>
      </c>
      <c r="Z279">
        <v>20</v>
      </c>
      <c r="AA279">
        <v>15</v>
      </c>
      <c r="AB279">
        <v>15</v>
      </c>
      <c r="AC279">
        <v>15</v>
      </c>
      <c r="AD279">
        <v>15</v>
      </c>
      <c r="AE279">
        <v>20</v>
      </c>
      <c r="AF279">
        <v>20</v>
      </c>
      <c r="AG279">
        <v>25</v>
      </c>
      <c r="AH279">
        <v>25</v>
      </c>
      <c r="AI279">
        <v>20</v>
      </c>
      <c r="AJ279">
        <v>20</v>
      </c>
      <c r="AK279">
        <v>25</v>
      </c>
      <c r="AL279">
        <v>10</v>
      </c>
      <c r="AM279">
        <v>15</v>
      </c>
      <c r="AN279">
        <v>15</v>
      </c>
      <c r="AO279">
        <v>20</v>
      </c>
      <c r="AP279">
        <v>20</v>
      </c>
      <c r="AQ279">
        <v>25</v>
      </c>
      <c r="AR279">
        <v>10</v>
      </c>
      <c r="AS279">
        <v>10</v>
      </c>
      <c r="AT279">
        <v>10</v>
      </c>
      <c r="AU279">
        <v>5</v>
      </c>
      <c r="AV279">
        <v>5</v>
      </c>
      <c r="AW279">
        <v>10</v>
      </c>
      <c r="AX279">
        <v>10</v>
      </c>
    </row>
    <row r="280" spans="1:50" x14ac:dyDescent="0.2">
      <c r="A280" t="s">
        <v>2052</v>
      </c>
      <c r="B280" t="s">
        <v>120</v>
      </c>
      <c r="C280">
        <v>20</v>
      </c>
      <c r="D280">
        <v>15</v>
      </c>
      <c r="E280">
        <v>10</v>
      </c>
      <c r="F280">
        <v>5</v>
      </c>
      <c r="G280">
        <v>5</v>
      </c>
      <c r="H280">
        <v>5</v>
      </c>
      <c r="I280">
        <v>5</v>
      </c>
      <c r="J280">
        <v>10</v>
      </c>
      <c r="K280">
        <v>5</v>
      </c>
      <c r="L280">
        <v>10</v>
      </c>
      <c r="M280">
        <v>15</v>
      </c>
      <c r="N280">
        <v>5</v>
      </c>
      <c r="O280">
        <v>10</v>
      </c>
      <c r="P280">
        <v>5</v>
      </c>
      <c r="Q280">
        <v>20</v>
      </c>
      <c r="R280">
        <v>10</v>
      </c>
      <c r="S280">
        <v>10</v>
      </c>
      <c r="T280">
        <v>10</v>
      </c>
      <c r="U280">
        <v>25</v>
      </c>
      <c r="V280">
        <v>10</v>
      </c>
      <c r="W280">
        <v>15</v>
      </c>
      <c r="X280">
        <v>20</v>
      </c>
      <c r="Y280">
        <v>20</v>
      </c>
      <c r="Z280">
        <v>20</v>
      </c>
      <c r="AA280">
        <v>30</v>
      </c>
      <c r="AB280">
        <v>30</v>
      </c>
      <c r="AC280">
        <v>30</v>
      </c>
      <c r="AD280">
        <v>20</v>
      </c>
      <c r="AE280">
        <v>20</v>
      </c>
      <c r="AF280">
        <v>30</v>
      </c>
      <c r="AG280">
        <v>30</v>
      </c>
      <c r="AH280">
        <v>25</v>
      </c>
      <c r="AI280">
        <v>25</v>
      </c>
      <c r="AJ280">
        <v>25</v>
      </c>
      <c r="AK280">
        <v>25</v>
      </c>
      <c r="AL280">
        <v>15</v>
      </c>
      <c r="AM280">
        <v>25</v>
      </c>
      <c r="AN280">
        <v>20</v>
      </c>
      <c r="AO280">
        <v>25</v>
      </c>
      <c r="AP280">
        <v>20</v>
      </c>
      <c r="AQ280">
        <v>30</v>
      </c>
      <c r="AR280">
        <v>15</v>
      </c>
      <c r="AS280">
        <v>15</v>
      </c>
      <c r="AT280">
        <v>10</v>
      </c>
      <c r="AU280">
        <v>15</v>
      </c>
      <c r="AV280">
        <v>10</v>
      </c>
      <c r="AW280">
        <v>10</v>
      </c>
      <c r="AX280">
        <v>10</v>
      </c>
    </row>
    <row r="281" spans="1:50" x14ac:dyDescent="0.2">
      <c r="A281" t="s">
        <v>2052</v>
      </c>
      <c r="B281" t="s">
        <v>121</v>
      </c>
      <c r="C281">
        <v>50</v>
      </c>
      <c r="D281">
        <v>40</v>
      </c>
      <c r="E281">
        <v>35</v>
      </c>
      <c r="F281">
        <v>10</v>
      </c>
      <c r="G281">
        <v>5</v>
      </c>
      <c r="H281">
        <v>10</v>
      </c>
      <c r="I281">
        <v>20</v>
      </c>
      <c r="J281">
        <v>25</v>
      </c>
      <c r="K281">
        <v>30</v>
      </c>
      <c r="L281">
        <v>30</v>
      </c>
      <c r="M281">
        <v>25</v>
      </c>
      <c r="N281">
        <v>20</v>
      </c>
      <c r="O281">
        <v>25</v>
      </c>
      <c r="P281">
        <v>25</v>
      </c>
      <c r="Q281">
        <v>40</v>
      </c>
      <c r="R281">
        <v>25</v>
      </c>
      <c r="S281">
        <v>45</v>
      </c>
      <c r="T281">
        <v>55</v>
      </c>
      <c r="U281">
        <v>40</v>
      </c>
      <c r="V281">
        <v>70</v>
      </c>
      <c r="W281">
        <v>40</v>
      </c>
      <c r="X281">
        <v>55</v>
      </c>
      <c r="Y281">
        <v>65</v>
      </c>
      <c r="Z281">
        <v>45</v>
      </c>
      <c r="AA281">
        <v>55</v>
      </c>
      <c r="AB281">
        <v>50</v>
      </c>
      <c r="AC281">
        <v>60</v>
      </c>
      <c r="AD281">
        <v>55</v>
      </c>
      <c r="AE281">
        <v>80</v>
      </c>
      <c r="AF281">
        <v>65</v>
      </c>
      <c r="AG281">
        <v>60</v>
      </c>
      <c r="AH281">
        <v>45</v>
      </c>
      <c r="AI281">
        <v>45</v>
      </c>
      <c r="AJ281">
        <v>45</v>
      </c>
      <c r="AK281">
        <v>65</v>
      </c>
      <c r="AL281">
        <v>35</v>
      </c>
      <c r="AM281">
        <v>60</v>
      </c>
      <c r="AN281">
        <v>50</v>
      </c>
      <c r="AO281">
        <v>60</v>
      </c>
      <c r="AP281">
        <v>55</v>
      </c>
      <c r="AQ281">
        <v>45</v>
      </c>
      <c r="AR281">
        <v>45</v>
      </c>
      <c r="AS281">
        <v>35</v>
      </c>
      <c r="AT281">
        <v>45</v>
      </c>
      <c r="AU281">
        <v>45</v>
      </c>
      <c r="AV281">
        <v>35</v>
      </c>
      <c r="AW281">
        <v>30</v>
      </c>
      <c r="AX281">
        <v>30</v>
      </c>
    </row>
    <row r="282" spans="1:50" x14ac:dyDescent="0.2">
      <c r="A282" t="s">
        <v>2052</v>
      </c>
      <c r="B282" t="s">
        <v>122</v>
      </c>
      <c r="C282">
        <v>20</v>
      </c>
      <c r="D282">
        <v>25</v>
      </c>
      <c r="E282">
        <v>20</v>
      </c>
      <c r="F282">
        <v>0</v>
      </c>
      <c r="G282">
        <v>5</v>
      </c>
      <c r="H282">
        <v>10</v>
      </c>
      <c r="I282">
        <v>10</v>
      </c>
      <c r="J282">
        <v>10</v>
      </c>
      <c r="K282">
        <v>15</v>
      </c>
      <c r="L282">
        <v>10</v>
      </c>
      <c r="M282">
        <v>10</v>
      </c>
      <c r="N282">
        <v>10</v>
      </c>
      <c r="O282">
        <v>5</v>
      </c>
      <c r="P282">
        <v>15</v>
      </c>
      <c r="Q282">
        <v>25</v>
      </c>
      <c r="R282">
        <v>15</v>
      </c>
      <c r="S282">
        <v>25</v>
      </c>
      <c r="T282">
        <v>25</v>
      </c>
      <c r="U282">
        <v>25</v>
      </c>
      <c r="V282">
        <v>20</v>
      </c>
      <c r="W282">
        <v>35</v>
      </c>
      <c r="X282">
        <v>40</v>
      </c>
      <c r="Y282">
        <v>40</v>
      </c>
      <c r="Z282">
        <v>40</v>
      </c>
      <c r="AA282">
        <v>50</v>
      </c>
      <c r="AB282">
        <v>25</v>
      </c>
      <c r="AC282">
        <v>35</v>
      </c>
      <c r="AD282">
        <v>25</v>
      </c>
      <c r="AE282">
        <v>35</v>
      </c>
      <c r="AF282">
        <v>30</v>
      </c>
      <c r="AG282">
        <v>35</v>
      </c>
      <c r="AH282">
        <v>35</v>
      </c>
      <c r="AI282">
        <v>35</v>
      </c>
      <c r="AJ282">
        <v>25</v>
      </c>
      <c r="AK282">
        <v>15</v>
      </c>
      <c r="AL282">
        <v>15</v>
      </c>
      <c r="AM282">
        <v>20</v>
      </c>
      <c r="AN282">
        <v>25</v>
      </c>
      <c r="AO282">
        <v>35</v>
      </c>
      <c r="AP282">
        <v>20</v>
      </c>
      <c r="AQ282">
        <v>35</v>
      </c>
      <c r="AR282">
        <v>20</v>
      </c>
      <c r="AS282">
        <v>25</v>
      </c>
      <c r="AT282">
        <v>10</v>
      </c>
      <c r="AU282">
        <v>15</v>
      </c>
      <c r="AV282">
        <v>20</v>
      </c>
      <c r="AW282">
        <v>25</v>
      </c>
      <c r="AX282">
        <v>15</v>
      </c>
    </row>
    <row r="283" spans="1:50" x14ac:dyDescent="0.2">
      <c r="A283" t="s">
        <v>2052</v>
      </c>
      <c r="B283" t="s">
        <v>123</v>
      </c>
      <c r="C283">
        <v>5</v>
      </c>
      <c r="D283">
        <v>10</v>
      </c>
      <c r="E283">
        <v>15</v>
      </c>
      <c r="F283">
        <v>5</v>
      </c>
      <c r="G283">
        <v>5</v>
      </c>
      <c r="H283">
        <v>5</v>
      </c>
      <c r="I283">
        <v>15</v>
      </c>
      <c r="J283">
        <v>5</v>
      </c>
      <c r="K283">
        <v>10</v>
      </c>
      <c r="L283">
        <v>5</v>
      </c>
      <c r="M283">
        <v>10</v>
      </c>
      <c r="N283">
        <v>15</v>
      </c>
      <c r="O283">
        <v>10</v>
      </c>
      <c r="P283">
        <v>5</v>
      </c>
      <c r="Q283">
        <v>15</v>
      </c>
      <c r="R283">
        <v>20</v>
      </c>
      <c r="S283">
        <v>25</v>
      </c>
      <c r="T283">
        <v>15</v>
      </c>
      <c r="U283">
        <v>30</v>
      </c>
      <c r="V283">
        <v>25</v>
      </c>
      <c r="W283">
        <v>30</v>
      </c>
      <c r="X283">
        <v>40</v>
      </c>
      <c r="Y283">
        <v>30</v>
      </c>
      <c r="Z283">
        <v>30</v>
      </c>
      <c r="AA283">
        <v>20</v>
      </c>
      <c r="AB283">
        <v>15</v>
      </c>
      <c r="AC283">
        <v>20</v>
      </c>
      <c r="AD283">
        <v>15</v>
      </c>
      <c r="AE283">
        <v>35</v>
      </c>
      <c r="AF283">
        <v>30</v>
      </c>
      <c r="AG283">
        <v>45</v>
      </c>
      <c r="AH283">
        <v>15</v>
      </c>
      <c r="AI283">
        <v>35</v>
      </c>
      <c r="AJ283">
        <v>10</v>
      </c>
      <c r="AK283">
        <v>20</v>
      </c>
      <c r="AL283">
        <v>10</v>
      </c>
      <c r="AM283">
        <v>25</v>
      </c>
      <c r="AN283">
        <v>30</v>
      </c>
      <c r="AO283">
        <v>20</v>
      </c>
      <c r="AP283">
        <v>20</v>
      </c>
      <c r="AQ283">
        <v>10</v>
      </c>
      <c r="AR283">
        <v>20</v>
      </c>
      <c r="AS283">
        <v>20</v>
      </c>
      <c r="AT283">
        <v>15</v>
      </c>
      <c r="AU283">
        <v>5</v>
      </c>
      <c r="AV283">
        <v>10</v>
      </c>
      <c r="AW283">
        <v>15</v>
      </c>
      <c r="AX283">
        <v>5</v>
      </c>
    </row>
    <row r="284" spans="1:50" x14ac:dyDescent="0.2">
      <c r="A284" t="s">
        <v>2052</v>
      </c>
      <c r="B284" t="s">
        <v>124</v>
      </c>
      <c r="C284">
        <v>10</v>
      </c>
      <c r="D284">
        <v>15</v>
      </c>
      <c r="E284">
        <v>10</v>
      </c>
      <c r="F284">
        <v>5</v>
      </c>
      <c r="G284">
        <v>10</v>
      </c>
      <c r="H284">
        <v>10</v>
      </c>
      <c r="I284">
        <v>15</v>
      </c>
      <c r="J284">
        <v>10</v>
      </c>
      <c r="K284">
        <v>20</v>
      </c>
      <c r="L284">
        <v>15</v>
      </c>
      <c r="M284">
        <v>20</v>
      </c>
      <c r="N284">
        <v>10</v>
      </c>
      <c r="O284">
        <v>10</v>
      </c>
      <c r="P284">
        <v>10</v>
      </c>
      <c r="Q284">
        <v>30</v>
      </c>
      <c r="R284">
        <v>20</v>
      </c>
      <c r="S284">
        <v>20</v>
      </c>
      <c r="T284">
        <v>25</v>
      </c>
      <c r="U284">
        <v>25</v>
      </c>
      <c r="V284">
        <v>25</v>
      </c>
      <c r="W284">
        <v>30</v>
      </c>
      <c r="X284">
        <v>25</v>
      </c>
      <c r="Y284">
        <v>25</v>
      </c>
      <c r="Z284">
        <v>15</v>
      </c>
      <c r="AA284">
        <v>35</v>
      </c>
      <c r="AB284">
        <v>20</v>
      </c>
      <c r="AC284">
        <v>25</v>
      </c>
      <c r="AD284">
        <v>25</v>
      </c>
      <c r="AE284">
        <v>30</v>
      </c>
      <c r="AF284">
        <v>45</v>
      </c>
      <c r="AG284">
        <v>35</v>
      </c>
      <c r="AH284">
        <v>30</v>
      </c>
      <c r="AI284">
        <v>25</v>
      </c>
      <c r="AJ284">
        <v>40</v>
      </c>
      <c r="AK284">
        <v>35</v>
      </c>
      <c r="AL284">
        <v>20</v>
      </c>
      <c r="AM284">
        <v>25</v>
      </c>
      <c r="AN284">
        <v>15</v>
      </c>
      <c r="AO284">
        <v>40</v>
      </c>
      <c r="AP284">
        <v>25</v>
      </c>
      <c r="AQ284">
        <v>20</v>
      </c>
      <c r="AR284">
        <v>30</v>
      </c>
      <c r="AS284">
        <v>25</v>
      </c>
      <c r="AT284">
        <v>20</v>
      </c>
      <c r="AU284">
        <v>20</v>
      </c>
      <c r="AV284">
        <v>10</v>
      </c>
      <c r="AW284">
        <v>20</v>
      </c>
      <c r="AX284">
        <v>15</v>
      </c>
    </row>
    <row r="285" spans="1:50" x14ac:dyDescent="0.2">
      <c r="A285" t="s">
        <v>2052</v>
      </c>
      <c r="B285" t="s">
        <v>125</v>
      </c>
      <c r="C285">
        <v>30</v>
      </c>
      <c r="D285">
        <v>10</v>
      </c>
      <c r="E285">
        <v>20</v>
      </c>
      <c r="F285">
        <v>15</v>
      </c>
      <c r="G285">
        <v>10</v>
      </c>
      <c r="H285">
        <v>15</v>
      </c>
      <c r="I285">
        <v>30</v>
      </c>
      <c r="J285">
        <v>20</v>
      </c>
      <c r="K285">
        <v>25</v>
      </c>
      <c r="L285">
        <v>30</v>
      </c>
      <c r="M285">
        <v>30</v>
      </c>
      <c r="N285">
        <v>20</v>
      </c>
      <c r="O285">
        <v>25</v>
      </c>
      <c r="P285">
        <v>30</v>
      </c>
      <c r="Q285">
        <v>50</v>
      </c>
      <c r="R285">
        <v>45</v>
      </c>
      <c r="S285">
        <v>60</v>
      </c>
      <c r="T285">
        <v>70</v>
      </c>
      <c r="U285">
        <v>65</v>
      </c>
      <c r="V285">
        <v>70</v>
      </c>
      <c r="W285">
        <v>65</v>
      </c>
      <c r="X285">
        <v>65</v>
      </c>
      <c r="Y285">
        <v>55</v>
      </c>
      <c r="Z285">
        <v>75</v>
      </c>
      <c r="AA285">
        <v>100</v>
      </c>
      <c r="AB285">
        <v>80</v>
      </c>
      <c r="AC285">
        <v>90</v>
      </c>
      <c r="AD285">
        <v>70</v>
      </c>
      <c r="AE285">
        <v>80</v>
      </c>
      <c r="AF285">
        <v>70</v>
      </c>
      <c r="AG285">
        <v>95</v>
      </c>
      <c r="AH285">
        <v>80</v>
      </c>
      <c r="AI285">
        <v>70</v>
      </c>
      <c r="AJ285">
        <v>85</v>
      </c>
      <c r="AK285">
        <v>70</v>
      </c>
      <c r="AL285">
        <v>60</v>
      </c>
      <c r="AM285">
        <v>70</v>
      </c>
      <c r="AN285">
        <v>60</v>
      </c>
      <c r="AO285">
        <v>50</v>
      </c>
      <c r="AP285">
        <v>45</v>
      </c>
      <c r="AQ285">
        <v>50</v>
      </c>
      <c r="AR285">
        <v>50</v>
      </c>
      <c r="AS285">
        <v>35</v>
      </c>
      <c r="AT285">
        <v>30</v>
      </c>
      <c r="AU285">
        <v>30</v>
      </c>
      <c r="AV285">
        <v>50</v>
      </c>
      <c r="AW285">
        <v>25</v>
      </c>
      <c r="AX285">
        <v>20</v>
      </c>
    </row>
    <row r="286" spans="1:50" x14ac:dyDescent="0.2">
      <c r="A286" t="s">
        <v>2052</v>
      </c>
      <c r="B286" t="s">
        <v>126</v>
      </c>
      <c r="C286">
        <v>35</v>
      </c>
      <c r="D286">
        <v>50</v>
      </c>
      <c r="E286">
        <v>55</v>
      </c>
      <c r="F286">
        <v>15</v>
      </c>
      <c r="G286">
        <v>10</v>
      </c>
      <c r="H286">
        <v>5</v>
      </c>
      <c r="I286">
        <v>10</v>
      </c>
      <c r="J286">
        <v>15</v>
      </c>
      <c r="K286">
        <v>15</v>
      </c>
      <c r="L286">
        <v>15</v>
      </c>
      <c r="M286">
        <v>15</v>
      </c>
      <c r="N286">
        <v>20</v>
      </c>
      <c r="O286">
        <v>15</v>
      </c>
      <c r="P286">
        <v>20</v>
      </c>
      <c r="Q286">
        <v>40</v>
      </c>
      <c r="R286">
        <v>30</v>
      </c>
      <c r="S286">
        <v>60</v>
      </c>
      <c r="T286">
        <v>55</v>
      </c>
      <c r="U286">
        <v>60</v>
      </c>
      <c r="V286">
        <v>50</v>
      </c>
      <c r="W286">
        <v>55</v>
      </c>
      <c r="X286">
        <v>60</v>
      </c>
      <c r="Y286">
        <v>65</v>
      </c>
      <c r="Z286">
        <v>50</v>
      </c>
      <c r="AA286">
        <v>95</v>
      </c>
      <c r="AB286">
        <v>65</v>
      </c>
      <c r="AC286">
        <v>75</v>
      </c>
      <c r="AD286">
        <v>70</v>
      </c>
      <c r="AE286">
        <v>75</v>
      </c>
      <c r="AF286">
        <v>70</v>
      </c>
      <c r="AG286">
        <v>70</v>
      </c>
      <c r="AH286">
        <v>50</v>
      </c>
      <c r="AI286">
        <v>35</v>
      </c>
      <c r="AJ286">
        <v>70</v>
      </c>
      <c r="AK286">
        <v>60</v>
      </c>
      <c r="AL286">
        <v>45</v>
      </c>
      <c r="AM286">
        <v>65</v>
      </c>
      <c r="AN286">
        <v>55</v>
      </c>
      <c r="AO286">
        <v>50</v>
      </c>
      <c r="AP286">
        <v>40</v>
      </c>
      <c r="AQ286">
        <v>40</v>
      </c>
      <c r="AR286">
        <v>30</v>
      </c>
      <c r="AS286">
        <v>45</v>
      </c>
      <c r="AT286">
        <v>50</v>
      </c>
      <c r="AU286">
        <v>35</v>
      </c>
      <c r="AV286">
        <v>30</v>
      </c>
      <c r="AW286">
        <v>30</v>
      </c>
      <c r="AX286">
        <v>50</v>
      </c>
    </row>
    <row r="287" spans="1:50" x14ac:dyDescent="0.2">
      <c r="A287" t="s">
        <v>2052</v>
      </c>
      <c r="B287" t="s">
        <v>127</v>
      </c>
      <c r="C287">
        <v>25</v>
      </c>
      <c r="D287">
        <v>40</v>
      </c>
      <c r="E287">
        <v>25</v>
      </c>
      <c r="F287">
        <v>5</v>
      </c>
      <c r="G287">
        <v>10</v>
      </c>
      <c r="H287">
        <v>5</v>
      </c>
      <c r="I287">
        <v>20</v>
      </c>
      <c r="J287">
        <v>15</v>
      </c>
      <c r="K287">
        <v>15</v>
      </c>
      <c r="L287">
        <v>20</v>
      </c>
      <c r="M287">
        <v>25</v>
      </c>
      <c r="N287">
        <v>20</v>
      </c>
      <c r="O287">
        <v>15</v>
      </c>
      <c r="P287">
        <v>20</v>
      </c>
      <c r="Q287">
        <v>25</v>
      </c>
      <c r="R287">
        <v>35</v>
      </c>
      <c r="S287">
        <v>40</v>
      </c>
      <c r="T287">
        <v>45</v>
      </c>
      <c r="U287">
        <v>45</v>
      </c>
      <c r="V287">
        <v>45</v>
      </c>
      <c r="W287">
        <v>60</v>
      </c>
      <c r="X287">
        <v>55</v>
      </c>
      <c r="Y287">
        <v>40</v>
      </c>
      <c r="Z287">
        <v>60</v>
      </c>
      <c r="AA287">
        <v>55</v>
      </c>
      <c r="AB287">
        <v>35</v>
      </c>
      <c r="AC287">
        <v>55</v>
      </c>
      <c r="AD287">
        <v>40</v>
      </c>
      <c r="AE287">
        <v>40</v>
      </c>
      <c r="AF287">
        <v>50</v>
      </c>
      <c r="AG287">
        <v>65</v>
      </c>
      <c r="AH287">
        <v>50</v>
      </c>
      <c r="AI287">
        <v>55</v>
      </c>
      <c r="AJ287">
        <v>55</v>
      </c>
      <c r="AK287">
        <v>50</v>
      </c>
      <c r="AL287">
        <v>30</v>
      </c>
      <c r="AM287">
        <v>55</v>
      </c>
      <c r="AN287">
        <v>35</v>
      </c>
      <c r="AO287">
        <v>40</v>
      </c>
      <c r="AP287">
        <v>40</v>
      </c>
      <c r="AQ287">
        <v>30</v>
      </c>
      <c r="AR287">
        <v>40</v>
      </c>
      <c r="AS287">
        <v>25</v>
      </c>
      <c r="AT287">
        <v>35</v>
      </c>
      <c r="AU287">
        <v>25</v>
      </c>
      <c r="AV287">
        <v>25</v>
      </c>
      <c r="AW287">
        <v>20</v>
      </c>
      <c r="AX287">
        <v>20</v>
      </c>
    </row>
    <row r="288" spans="1:50" x14ac:dyDescent="0.2">
      <c r="A288" t="s">
        <v>2053</v>
      </c>
      <c r="B288" t="s">
        <v>115</v>
      </c>
      <c r="C288">
        <v>0</v>
      </c>
      <c r="D288">
        <v>5</v>
      </c>
      <c r="E288">
        <v>5</v>
      </c>
      <c r="F288">
        <v>0</v>
      </c>
      <c r="G288">
        <v>5</v>
      </c>
      <c r="H288">
        <v>5</v>
      </c>
      <c r="I288">
        <v>0</v>
      </c>
      <c r="J288">
        <v>5</v>
      </c>
      <c r="K288">
        <v>5</v>
      </c>
      <c r="L288">
        <v>5</v>
      </c>
      <c r="M288">
        <v>0</v>
      </c>
      <c r="N288">
        <v>5</v>
      </c>
      <c r="O288">
        <v>0</v>
      </c>
      <c r="P288">
        <v>10</v>
      </c>
      <c r="Q288">
        <v>10</v>
      </c>
      <c r="R288">
        <v>15</v>
      </c>
      <c r="S288">
        <v>5</v>
      </c>
      <c r="T288">
        <v>10</v>
      </c>
      <c r="U288">
        <v>10</v>
      </c>
      <c r="V288">
        <v>10</v>
      </c>
      <c r="W288">
        <v>5</v>
      </c>
      <c r="X288">
        <v>10</v>
      </c>
      <c r="Y288">
        <v>10</v>
      </c>
      <c r="Z288">
        <v>5</v>
      </c>
      <c r="AA288">
        <v>10</v>
      </c>
      <c r="AB288">
        <v>10</v>
      </c>
      <c r="AC288">
        <v>15</v>
      </c>
      <c r="AD288">
        <v>10</v>
      </c>
      <c r="AE288">
        <v>10</v>
      </c>
      <c r="AF288">
        <v>5</v>
      </c>
      <c r="AG288">
        <v>10</v>
      </c>
      <c r="AH288">
        <v>5</v>
      </c>
      <c r="AI288">
        <v>0</v>
      </c>
      <c r="AJ288">
        <v>0</v>
      </c>
      <c r="AK288">
        <v>5</v>
      </c>
      <c r="AL288">
        <v>0</v>
      </c>
      <c r="AM288">
        <v>5</v>
      </c>
      <c r="AN288">
        <v>10</v>
      </c>
      <c r="AO288">
        <v>10</v>
      </c>
      <c r="AP288">
        <v>5</v>
      </c>
      <c r="AQ288">
        <v>5</v>
      </c>
      <c r="AR288">
        <v>10</v>
      </c>
      <c r="AS288">
        <v>5</v>
      </c>
      <c r="AT288">
        <v>0</v>
      </c>
      <c r="AU288">
        <v>0</v>
      </c>
      <c r="AV288">
        <v>5</v>
      </c>
      <c r="AW288">
        <v>5</v>
      </c>
      <c r="AX288">
        <v>0</v>
      </c>
    </row>
    <row r="289" spans="1:50" x14ac:dyDescent="0.2">
      <c r="A289" t="s">
        <v>2053</v>
      </c>
      <c r="B289" t="s">
        <v>116</v>
      </c>
      <c r="C289">
        <v>5</v>
      </c>
      <c r="D289">
        <v>0</v>
      </c>
      <c r="E289">
        <v>5</v>
      </c>
      <c r="F289">
        <v>0</v>
      </c>
      <c r="G289">
        <v>0</v>
      </c>
      <c r="H289">
        <v>0</v>
      </c>
      <c r="I289">
        <v>5</v>
      </c>
      <c r="J289">
        <v>5</v>
      </c>
      <c r="K289">
        <v>5</v>
      </c>
      <c r="L289">
        <v>0</v>
      </c>
      <c r="M289">
        <v>5</v>
      </c>
      <c r="N289">
        <v>5</v>
      </c>
      <c r="O289">
        <v>5</v>
      </c>
      <c r="P289">
        <v>10</v>
      </c>
      <c r="Q289">
        <v>10</v>
      </c>
      <c r="R289">
        <v>5</v>
      </c>
      <c r="S289">
        <v>5</v>
      </c>
      <c r="T289">
        <v>15</v>
      </c>
      <c r="U289">
        <v>10</v>
      </c>
      <c r="V289">
        <v>10</v>
      </c>
      <c r="W289">
        <v>15</v>
      </c>
      <c r="X289">
        <v>5</v>
      </c>
      <c r="Y289">
        <v>15</v>
      </c>
      <c r="Z289">
        <v>5</v>
      </c>
      <c r="AA289">
        <v>15</v>
      </c>
      <c r="AB289">
        <v>10</v>
      </c>
      <c r="AC289">
        <v>10</v>
      </c>
      <c r="AD289">
        <v>10</v>
      </c>
      <c r="AE289">
        <v>10</v>
      </c>
      <c r="AF289">
        <v>10</v>
      </c>
      <c r="AG289">
        <v>10</v>
      </c>
      <c r="AH289">
        <v>5</v>
      </c>
      <c r="AI289">
        <v>5</v>
      </c>
      <c r="AJ289">
        <v>5</v>
      </c>
      <c r="AK289">
        <v>5</v>
      </c>
      <c r="AL289">
        <v>5</v>
      </c>
      <c r="AM289">
        <v>10</v>
      </c>
      <c r="AN289">
        <v>0</v>
      </c>
      <c r="AO289">
        <v>10</v>
      </c>
      <c r="AP289">
        <v>10</v>
      </c>
      <c r="AQ289">
        <v>15</v>
      </c>
      <c r="AR289">
        <v>15</v>
      </c>
      <c r="AS289">
        <v>5</v>
      </c>
      <c r="AT289">
        <v>5</v>
      </c>
      <c r="AU289">
        <v>0</v>
      </c>
      <c r="AV289">
        <v>5</v>
      </c>
      <c r="AW289">
        <v>5</v>
      </c>
      <c r="AX289">
        <v>0</v>
      </c>
    </row>
    <row r="290" spans="1:50" x14ac:dyDescent="0.2">
      <c r="A290" t="s">
        <v>2053</v>
      </c>
      <c r="B290" t="s">
        <v>117</v>
      </c>
      <c r="C290">
        <v>5</v>
      </c>
      <c r="D290">
        <v>5</v>
      </c>
      <c r="E290">
        <v>5</v>
      </c>
      <c r="F290">
        <v>0</v>
      </c>
      <c r="G290">
        <v>5</v>
      </c>
      <c r="H290">
        <v>5</v>
      </c>
      <c r="I290">
        <v>0</v>
      </c>
      <c r="J290">
        <v>5</v>
      </c>
      <c r="K290">
        <v>10</v>
      </c>
      <c r="L290">
        <v>0</v>
      </c>
      <c r="M290">
        <v>5</v>
      </c>
      <c r="N290">
        <v>0</v>
      </c>
      <c r="O290">
        <v>0</v>
      </c>
      <c r="P290">
        <v>0</v>
      </c>
      <c r="Q290">
        <v>5</v>
      </c>
      <c r="R290">
        <v>5</v>
      </c>
      <c r="S290">
        <v>0</v>
      </c>
      <c r="T290">
        <v>10</v>
      </c>
      <c r="U290">
        <v>10</v>
      </c>
      <c r="V290">
        <v>5</v>
      </c>
      <c r="W290">
        <v>10</v>
      </c>
      <c r="X290">
        <v>5</v>
      </c>
      <c r="Y290">
        <v>10</v>
      </c>
      <c r="Z290">
        <v>5</v>
      </c>
      <c r="AA290">
        <v>5</v>
      </c>
      <c r="AB290">
        <v>5</v>
      </c>
      <c r="AC290">
        <v>10</v>
      </c>
      <c r="AD290">
        <v>5</v>
      </c>
      <c r="AE290">
        <v>5</v>
      </c>
      <c r="AF290">
        <v>10</v>
      </c>
      <c r="AG290">
        <v>5</v>
      </c>
      <c r="AH290">
        <v>10</v>
      </c>
      <c r="AI290">
        <v>5</v>
      </c>
      <c r="AJ290">
        <v>10</v>
      </c>
      <c r="AK290">
        <v>5</v>
      </c>
      <c r="AL290">
        <v>5</v>
      </c>
      <c r="AM290">
        <v>10</v>
      </c>
      <c r="AN290">
        <v>10</v>
      </c>
      <c r="AO290">
        <v>15</v>
      </c>
      <c r="AP290">
        <v>10</v>
      </c>
      <c r="AQ290">
        <v>15</v>
      </c>
      <c r="AR290">
        <v>15</v>
      </c>
      <c r="AS290">
        <v>5</v>
      </c>
      <c r="AT290">
        <v>10</v>
      </c>
      <c r="AU290">
        <v>5</v>
      </c>
      <c r="AV290">
        <v>5</v>
      </c>
      <c r="AW290">
        <v>5</v>
      </c>
      <c r="AX290">
        <v>5</v>
      </c>
    </row>
    <row r="291" spans="1:50" x14ac:dyDescent="0.2">
      <c r="A291" t="s">
        <v>2053</v>
      </c>
      <c r="B291" t="s">
        <v>118</v>
      </c>
      <c r="C291">
        <v>5</v>
      </c>
      <c r="D291">
        <v>0</v>
      </c>
      <c r="E291">
        <v>0</v>
      </c>
      <c r="F291">
        <v>5</v>
      </c>
      <c r="G291">
        <v>0</v>
      </c>
      <c r="H291">
        <v>0</v>
      </c>
      <c r="I291">
        <v>0</v>
      </c>
      <c r="J291">
        <v>0</v>
      </c>
      <c r="K291">
        <v>0</v>
      </c>
      <c r="L291">
        <v>5</v>
      </c>
      <c r="M291">
        <v>5</v>
      </c>
      <c r="N291">
        <v>5</v>
      </c>
      <c r="O291">
        <v>0</v>
      </c>
      <c r="P291">
        <v>0</v>
      </c>
      <c r="Q291">
        <v>5</v>
      </c>
      <c r="R291">
        <v>0</v>
      </c>
      <c r="S291">
        <v>5</v>
      </c>
      <c r="T291">
        <v>5</v>
      </c>
      <c r="U291">
        <v>5</v>
      </c>
      <c r="V291">
        <v>5</v>
      </c>
      <c r="W291">
        <v>5</v>
      </c>
      <c r="X291">
        <v>5</v>
      </c>
      <c r="Y291">
        <v>5</v>
      </c>
      <c r="Z291">
        <v>5</v>
      </c>
      <c r="AA291">
        <v>5</v>
      </c>
      <c r="AB291">
        <v>5</v>
      </c>
      <c r="AC291">
        <v>10</v>
      </c>
      <c r="AD291">
        <v>5</v>
      </c>
      <c r="AE291">
        <v>10</v>
      </c>
      <c r="AF291">
        <v>5</v>
      </c>
      <c r="AG291">
        <v>5</v>
      </c>
      <c r="AH291">
        <v>5</v>
      </c>
      <c r="AI291">
        <v>5</v>
      </c>
      <c r="AJ291">
        <v>5</v>
      </c>
      <c r="AK291">
        <v>5</v>
      </c>
      <c r="AL291">
        <v>0</v>
      </c>
      <c r="AM291">
        <v>0</v>
      </c>
      <c r="AN291">
        <v>5</v>
      </c>
      <c r="AO291">
        <v>0</v>
      </c>
      <c r="AP291">
        <v>5</v>
      </c>
      <c r="AQ291">
        <v>0</v>
      </c>
      <c r="AR291">
        <v>5</v>
      </c>
      <c r="AS291">
        <v>5</v>
      </c>
      <c r="AT291">
        <v>5</v>
      </c>
      <c r="AU291">
        <v>0</v>
      </c>
      <c r="AV291">
        <v>0</v>
      </c>
      <c r="AW291">
        <v>0</v>
      </c>
      <c r="AX291">
        <v>0</v>
      </c>
    </row>
    <row r="292" spans="1:50" x14ac:dyDescent="0.2">
      <c r="A292" t="s">
        <v>2053</v>
      </c>
      <c r="B292" t="s">
        <v>119</v>
      </c>
      <c r="C292">
        <v>5</v>
      </c>
      <c r="D292">
        <v>0</v>
      </c>
      <c r="E292">
        <v>0</v>
      </c>
      <c r="F292">
        <v>5</v>
      </c>
      <c r="G292">
        <v>0</v>
      </c>
      <c r="H292">
        <v>5</v>
      </c>
      <c r="I292">
        <v>10</v>
      </c>
      <c r="J292">
        <v>0</v>
      </c>
      <c r="K292">
        <v>0</v>
      </c>
      <c r="L292">
        <v>0</v>
      </c>
      <c r="M292">
        <v>0</v>
      </c>
      <c r="N292">
        <v>0</v>
      </c>
      <c r="O292">
        <v>0</v>
      </c>
      <c r="P292">
        <v>5</v>
      </c>
      <c r="Q292">
        <v>5</v>
      </c>
      <c r="R292">
        <v>10</v>
      </c>
      <c r="S292">
        <v>5</v>
      </c>
      <c r="T292">
        <v>5</v>
      </c>
      <c r="U292">
        <v>5</v>
      </c>
      <c r="V292">
        <v>0</v>
      </c>
      <c r="W292">
        <v>0</v>
      </c>
      <c r="X292">
        <v>0</v>
      </c>
      <c r="Y292">
        <v>0</v>
      </c>
      <c r="Z292">
        <v>5</v>
      </c>
      <c r="AA292">
        <v>5</v>
      </c>
      <c r="AB292">
        <v>10</v>
      </c>
      <c r="AC292">
        <v>0</v>
      </c>
      <c r="AD292">
        <v>5</v>
      </c>
      <c r="AE292">
        <v>10</v>
      </c>
      <c r="AF292">
        <v>5</v>
      </c>
      <c r="AG292">
        <v>0</v>
      </c>
      <c r="AH292">
        <v>0</v>
      </c>
      <c r="AI292">
        <v>0</v>
      </c>
      <c r="AJ292">
        <v>5</v>
      </c>
      <c r="AK292">
        <v>0</v>
      </c>
      <c r="AL292">
        <v>5</v>
      </c>
      <c r="AM292">
        <v>10</v>
      </c>
      <c r="AN292">
        <v>0</v>
      </c>
      <c r="AO292">
        <v>5</v>
      </c>
      <c r="AP292">
        <v>0</v>
      </c>
      <c r="AQ292">
        <v>5</v>
      </c>
      <c r="AR292">
        <v>5</v>
      </c>
      <c r="AS292">
        <v>5</v>
      </c>
      <c r="AT292">
        <v>10</v>
      </c>
      <c r="AU292">
        <v>0</v>
      </c>
      <c r="AV292">
        <v>0</v>
      </c>
      <c r="AW292">
        <v>0</v>
      </c>
      <c r="AX292">
        <v>0</v>
      </c>
    </row>
    <row r="293" spans="1:50" x14ac:dyDescent="0.2">
      <c r="A293" t="s">
        <v>2053</v>
      </c>
      <c r="B293" t="s">
        <v>120</v>
      </c>
      <c r="C293">
        <v>5</v>
      </c>
      <c r="D293">
        <v>0</v>
      </c>
      <c r="E293">
        <v>0</v>
      </c>
      <c r="F293">
        <v>0</v>
      </c>
      <c r="G293">
        <v>0</v>
      </c>
      <c r="H293">
        <v>0</v>
      </c>
      <c r="I293">
        <v>0</v>
      </c>
      <c r="J293">
        <v>0</v>
      </c>
      <c r="K293">
        <v>0</v>
      </c>
      <c r="L293">
        <v>0</v>
      </c>
      <c r="M293">
        <v>0</v>
      </c>
      <c r="N293">
        <v>0</v>
      </c>
      <c r="O293">
        <v>5</v>
      </c>
      <c r="P293">
        <v>5</v>
      </c>
      <c r="Q293">
        <v>0</v>
      </c>
      <c r="R293">
        <v>0</v>
      </c>
      <c r="S293">
        <v>0</v>
      </c>
      <c r="T293">
        <v>0</v>
      </c>
      <c r="U293">
        <v>0</v>
      </c>
      <c r="V293">
        <v>5</v>
      </c>
      <c r="W293">
        <v>5</v>
      </c>
      <c r="X293">
        <v>5</v>
      </c>
      <c r="Y293">
        <v>5</v>
      </c>
      <c r="Z293">
        <v>5</v>
      </c>
      <c r="AA293">
        <v>0</v>
      </c>
      <c r="AB293">
        <v>5</v>
      </c>
      <c r="AC293">
        <v>5</v>
      </c>
      <c r="AD293">
        <v>5</v>
      </c>
      <c r="AE293">
        <v>5</v>
      </c>
      <c r="AF293">
        <v>10</v>
      </c>
      <c r="AG293">
        <v>10</v>
      </c>
      <c r="AH293">
        <v>15</v>
      </c>
      <c r="AI293">
        <v>5</v>
      </c>
      <c r="AJ293">
        <v>0</v>
      </c>
      <c r="AK293">
        <v>0</v>
      </c>
      <c r="AL293">
        <v>5</v>
      </c>
      <c r="AM293">
        <v>5</v>
      </c>
      <c r="AN293">
        <v>5</v>
      </c>
      <c r="AO293">
        <v>5</v>
      </c>
      <c r="AP293">
        <v>0</v>
      </c>
      <c r="AQ293">
        <v>5</v>
      </c>
      <c r="AR293">
        <v>5</v>
      </c>
      <c r="AS293">
        <v>0</v>
      </c>
      <c r="AT293">
        <v>5</v>
      </c>
      <c r="AU293">
        <v>0</v>
      </c>
      <c r="AV293">
        <v>0</v>
      </c>
      <c r="AW293">
        <v>0</v>
      </c>
      <c r="AX293">
        <v>5</v>
      </c>
    </row>
    <row r="294" spans="1:50" x14ac:dyDescent="0.2">
      <c r="A294" t="s">
        <v>2053</v>
      </c>
      <c r="B294" t="s">
        <v>121</v>
      </c>
      <c r="C294">
        <v>15</v>
      </c>
      <c r="D294">
        <v>15</v>
      </c>
      <c r="E294">
        <v>5</v>
      </c>
      <c r="F294">
        <v>5</v>
      </c>
      <c r="G294">
        <v>10</v>
      </c>
      <c r="H294">
        <v>0</v>
      </c>
      <c r="I294">
        <v>5</v>
      </c>
      <c r="J294">
        <v>10</v>
      </c>
      <c r="K294">
        <v>5</v>
      </c>
      <c r="L294">
        <v>5</v>
      </c>
      <c r="M294">
        <v>10</v>
      </c>
      <c r="N294">
        <v>10</v>
      </c>
      <c r="O294">
        <v>10</v>
      </c>
      <c r="P294">
        <v>10</v>
      </c>
      <c r="Q294">
        <v>15</v>
      </c>
      <c r="R294">
        <v>25</v>
      </c>
      <c r="S294">
        <v>10</v>
      </c>
      <c r="T294">
        <v>10</v>
      </c>
      <c r="U294">
        <v>20</v>
      </c>
      <c r="V294">
        <v>10</v>
      </c>
      <c r="W294">
        <v>20</v>
      </c>
      <c r="X294">
        <v>15</v>
      </c>
      <c r="Y294">
        <v>15</v>
      </c>
      <c r="Z294">
        <v>10</v>
      </c>
      <c r="AA294">
        <v>25</v>
      </c>
      <c r="AB294">
        <v>10</v>
      </c>
      <c r="AC294">
        <v>20</v>
      </c>
      <c r="AD294">
        <v>15</v>
      </c>
      <c r="AE294">
        <v>20</v>
      </c>
      <c r="AF294">
        <v>10</v>
      </c>
      <c r="AG294">
        <v>15</v>
      </c>
      <c r="AH294">
        <v>10</v>
      </c>
      <c r="AI294">
        <v>10</v>
      </c>
      <c r="AJ294">
        <v>15</v>
      </c>
      <c r="AK294">
        <v>10</v>
      </c>
      <c r="AL294">
        <v>5</v>
      </c>
      <c r="AM294">
        <v>10</v>
      </c>
      <c r="AN294">
        <v>10</v>
      </c>
      <c r="AO294">
        <v>15</v>
      </c>
      <c r="AP294">
        <v>10</v>
      </c>
      <c r="AQ294">
        <v>20</v>
      </c>
      <c r="AR294">
        <v>20</v>
      </c>
      <c r="AS294">
        <v>10</v>
      </c>
      <c r="AT294">
        <v>5</v>
      </c>
      <c r="AU294">
        <v>5</v>
      </c>
      <c r="AV294">
        <v>5</v>
      </c>
      <c r="AW294">
        <v>5</v>
      </c>
      <c r="AX294">
        <v>5</v>
      </c>
    </row>
    <row r="295" spans="1:50" x14ac:dyDescent="0.2">
      <c r="A295" t="s">
        <v>2053</v>
      </c>
      <c r="B295" t="s">
        <v>122</v>
      </c>
      <c r="C295">
        <v>5</v>
      </c>
      <c r="D295">
        <v>5</v>
      </c>
      <c r="E295">
        <v>10</v>
      </c>
      <c r="F295">
        <v>10</v>
      </c>
      <c r="G295">
        <v>10</v>
      </c>
      <c r="H295">
        <v>5</v>
      </c>
      <c r="I295">
        <v>10</v>
      </c>
      <c r="J295">
        <v>10</v>
      </c>
      <c r="K295">
        <v>5</v>
      </c>
      <c r="L295">
        <v>10</v>
      </c>
      <c r="M295">
        <v>0</v>
      </c>
      <c r="N295">
        <v>5</v>
      </c>
      <c r="O295">
        <v>5</v>
      </c>
      <c r="P295">
        <v>10</v>
      </c>
      <c r="Q295">
        <v>10</v>
      </c>
      <c r="R295">
        <v>5</v>
      </c>
      <c r="S295">
        <v>10</v>
      </c>
      <c r="T295">
        <v>10</v>
      </c>
      <c r="U295">
        <v>10</v>
      </c>
      <c r="V295">
        <v>10</v>
      </c>
      <c r="W295">
        <v>10</v>
      </c>
      <c r="X295">
        <v>10</v>
      </c>
      <c r="Y295">
        <v>20</v>
      </c>
      <c r="Z295">
        <v>10</v>
      </c>
      <c r="AA295">
        <v>10</v>
      </c>
      <c r="AB295">
        <v>10</v>
      </c>
      <c r="AC295">
        <v>10</v>
      </c>
      <c r="AD295">
        <v>15</v>
      </c>
      <c r="AE295">
        <v>15</v>
      </c>
      <c r="AF295">
        <v>15</v>
      </c>
      <c r="AG295">
        <v>15</v>
      </c>
      <c r="AH295">
        <v>5</v>
      </c>
      <c r="AI295">
        <v>5</v>
      </c>
      <c r="AJ295">
        <v>10</v>
      </c>
      <c r="AK295">
        <v>10</v>
      </c>
      <c r="AL295">
        <v>10</v>
      </c>
      <c r="AM295">
        <v>15</v>
      </c>
      <c r="AN295">
        <v>10</v>
      </c>
      <c r="AO295">
        <v>20</v>
      </c>
      <c r="AP295">
        <v>5</v>
      </c>
      <c r="AQ295">
        <v>25</v>
      </c>
      <c r="AR295">
        <v>10</v>
      </c>
      <c r="AS295">
        <v>5</v>
      </c>
      <c r="AT295">
        <v>5</v>
      </c>
      <c r="AU295">
        <v>5</v>
      </c>
      <c r="AV295">
        <v>5</v>
      </c>
      <c r="AW295">
        <v>5</v>
      </c>
      <c r="AX295">
        <v>5</v>
      </c>
    </row>
    <row r="296" spans="1:50" x14ac:dyDescent="0.2">
      <c r="A296" t="s">
        <v>2053</v>
      </c>
      <c r="B296" t="s">
        <v>123</v>
      </c>
      <c r="C296">
        <v>0</v>
      </c>
      <c r="D296">
        <v>5</v>
      </c>
      <c r="E296">
        <v>0</v>
      </c>
      <c r="F296">
        <v>0</v>
      </c>
      <c r="G296">
        <v>0</v>
      </c>
      <c r="H296">
        <v>5</v>
      </c>
      <c r="I296">
        <v>5</v>
      </c>
      <c r="J296">
        <v>0</v>
      </c>
      <c r="K296">
        <v>5</v>
      </c>
      <c r="L296">
        <v>0</v>
      </c>
      <c r="M296">
        <v>5</v>
      </c>
      <c r="N296">
        <v>0</v>
      </c>
      <c r="O296">
        <v>5</v>
      </c>
      <c r="P296">
        <v>5</v>
      </c>
      <c r="Q296">
        <v>5</v>
      </c>
      <c r="R296">
        <v>5</v>
      </c>
      <c r="S296">
        <v>10</v>
      </c>
      <c r="T296">
        <v>5</v>
      </c>
      <c r="U296">
        <v>10</v>
      </c>
      <c r="V296">
        <v>5</v>
      </c>
      <c r="W296">
        <v>5</v>
      </c>
      <c r="X296">
        <v>5</v>
      </c>
      <c r="Y296">
        <v>10</v>
      </c>
      <c r="Z296">
        <v>5</v>
      </c>
      <c r="AA296">
        <v>5</v>
      </c>
      <c r="AB296">
        <v>0</v>
      </c>
      <c r="AC296">
        <v>5</v>
      </c>
      <c r="AD296">
        <v>5</v>
      </c>
      <c r="AE296">
        <v>10</v>
      </c>
      <c r="AF296">
        <v>5</v>
      </c>
      <c r="AG296">
        <v>0</v>
      </c>
      <c r="AH296">
        <v>5</v>
      </c>
      <c r="AI296">
        <v>5</v>
      </c>
      <c r="AJ296">
        <v>5</v>
      </c>
      <c r="AK296">
        <v>5</v>
      </c>
      <c r="AL296">
        <v>5</v>
      </c>
      <c r="AM296">
        <v>0</v>
      </c>
      <c r="AN296">
        <v>0</v>
      </c>
      <c r="AO296">
        <v>10</v>
      </c>
      <c r="AP296">
        <v>5</v>
      </c>
      <c r="AQ296">
        <v>15</v>
      </c>
      <c r="AR296">
        <v>5</v>
      </c>
      <c r="AS296">
        <v>5</v>
      </c>
      <c r="AT296">
        <v>10</v>
      </c>
      <c r="AU296">
        <v>0</v>
      </c>
      <c r="AV296">
        <v>5</v>
      </c>
      <c r="AW296">
        <v>0</v>
      </c>
      <c r="AX296">
        <v>5</v>
      </c>
    </row>
    <row r="297" spans="1:50" x14ac:dyDescent="0.2">
      <c r="A297" t="s">
        <v>2053</v>
      </c>
      <c r="B297" t="s">
        <v>124</v>
      </c>
      <c r="C297">
        <v>0</v>
      </c>
      <c r="D297">
        <v>5</v>
      </c>
      <c r="E297">
        <v>0</v>
      </c>
      <c r="F297">
        <v>0</v>
      </c>
      <c r="G297">
        <v>0</v>
      </c>
      <c r="H297">
        <v>0</v>
      </c>
      <c r="I297">
        <v>5</v>
      </c>
      <c r="J297">
        <v>5</v>
      </c>
      <c r="K297">
        <v>0</v>
      </c>
      <c r="L297">
        <v>0</v>
      </c>
      <c r="M297">
        <v>0</v>
      </c>
      <c r="N297">
        <v>5</v>
      </c>
      <c r="O297">
        <v>0</v>
      </c>
      <c r="P297">
        <v>0</v>
      </c>
      <c r="Q297">
        <v>10</v>
      </c>
      <c r="R297">
        <v>0</v>
      </c>
      <c r="S297">
        <v>0</v>
      </c>
      <c r="T297">
        <v>0</v>
      </c>
      <c r="U297">
        <v>5</v>
      </c>
      <c r="V297">
        <v>0</v>
      </c>
      <c r="W297">
        <v>0</v>
      </c>
      <c r="X297">
        <v>5</v>
      </c>
      <c r="Y297">
        <v>0</v>
      </c>
      <c r="Z297">
        <v>0</v>
      </c>
      <c r="AA297">
        <v>5</v>
      </c>
      <c r="AB297">
        <v>0</v>
      </c>
      <c r="AC297">
        <v>5</v>
      </c>
      <c r="AD297">
        <v>5</v>
      </c>
      <c r="AE297">
        <v>5</v>
      </c>
      <c r="AF297">
        <v>0</v>
      </c>
      <c r="AG297">
        <v>5</v>
      </c>
      <c r="AH297">
        <v>0</v>
      </c>
      <c r="AI297">
        <v>0</v>
      </c>
      <c r="AJ297">
        <v>5</v>
      </c>
      <c r="AK297">
        <v>5</v>
      </c>
      <c r="AL297">
        <v>0</v>
      </c>
      <c r="AM297">
        <v>5</v>
      </c>
      <c r="AN297">
        <v>0</v>
      </c>
      <c r="AO297">
        <v>5</v>
      </c>
      <c r="AP297">
        <v>5</v>
      </c>
      <c r="AQ297">
        <v>5</v>
      </c>
      <c r="AR297">
        <v>5</v>
      </c>
      <c r="AS297">
        <v>5</v>
      </c>
      <c r="AT297">
        <v>5</v>
      </c>
      <c r="AU297">
        <v>0</v>
      </c>
      <c r="AV297">
        <v>0</v>
      </c>
      <c r="AW297">
        <v>0</v>
      </c>
      <c r="AX297">
        <v>0</v>
      </c>
    </row>
    <row r="298" spans="1:50" x14ac:dyDescent="0.2">
      <c r="A298" t="s">
        <v>2053</v>
      </c>
      <c r="B298" t="s">
        <v>125</v>
      </c>
      <c r="C298">
        <v>0</v>
      </c>
      <c r="D298">
        <v>10</v>
      </c>
      <c r="E298">
        <v>0</v>
      </c>
      <c r="F298">
        <v>5</v>
      </c>
      <c r="G298">
        <v>10</v>
      </c>
      <c r="H298">
        <v>5</v>
      </c>
      <c r="I298">
        <v>20</v>
      </c>
      <c r="J298">
        <v>15</v>
      </c>
      <c r="K298">
        <v>15</v>
      </c>
      <c r="L298">
        <v>20</v>
      </c>
      <c r="M298">
        <v>10</v>
      </c>
      <c r="N298">
        <v>10</v>
      </c>
      <c r="O298">
        <v>15</v>
      </c>
      <c r="P298">
        <v>20</v>
      </c>
      <c r="Q298">
        <v>25</v>
      </c>
      <c r="R298">
        <v>15</v>
      </c>
      <c r="S298">
        <v>25</v>
      </c>
      <c r="T298">
        <v>20</v>
      </c>
      <c r="U298">
        <v>25</v>
      </c>
      <c r="V298">
        <v>25</v>
      </c>
      <c r="W298">
        <v>30</v>
      </c>
      <c r="X298">
        <v>20</v>
      </c>
      <c r="Y298">
        <v>15</v>
      </c>
      <c r="Z298">
        <v>15</v>
      </c>
      <c r="AA298">
        <v>25</v>
      </c>
      <c r="AB298">
        <v>20</v>
      </c>
      <c r="AC298">
        <v>25</v>
      </c>
      <c r="AD298">
        <v>20</v>
      </c>
      <c r="AE298">
        <v>25</v>
      </c>
      <c r="AF298">
        <v>25</v>
      </c>
      <c r="AG298">
        <v>35</v>
      </c>
      <c r="AH298">
        <v>15</v>
      </c>
      <c r="AI298">
        <v>10</v>
      </c>
      <c r="AJ298">
        <v>20</v>
      </c>
      <c r="AK298">
        <v>20</v>
      </c>
      <c r="AL298">
        <v>15</v>
      </c>
      <c r="AM298">
        <v>15</v>
      </c>
      <c r="AN298">
        <v>10</v>
      </c>
      <c r="AO298">
        <v>20</v>
      </c>
      <c r="AP298">
        <v>15</v>
      </c>
      <c r="AQ298">
        <v>30</v>
      </c>
      <c r="AR298">
        <v>15</v>
      </c>
      <c r="AS298">
        <v>10</v>
      </c>
      <c r="AT298">
        <v>10</v>
      </c>
      <c r="AU298">
        <v>20</v>
      </c>
      <c r="AV298">
        <v>10</v>
      </c>
      <c r="AW298">
        <v>5</v>
      </c>
      <c r="AX298">
        <v>10</v>
      </c>
    </row>
    <row r="299" spans="1:50" x14ac:dyDescent="0.2">
      <c r="A299" t="s">
        <v>2053</v>
      </c>
      <c r="B299" t="s">
        <v>126</v>
      </c>
      <c r="C299">
        <v>5</v>
      </c>
      <c r="D299">
        <v>5</v>
      </c>
      <c r="E299">
        <v>5</v>
      </c>
      <c r="F299">
        <v>0</v>
      </c>
      <c r="G299">
        <v>5</v>
      </c>
      <c r="H299">
        <v>5</v>
      </c>
      <c r="I299">
        <v>0</v>
      </c>
      <c r="J299">
        <v>5</v>
      </c>
      <c r="K299">
        <v>10</v>
      </c>
      <c r="L299">
        <v>0</v>
      </c>
      <c r="M299">
        <v>0</v>
      </c>
      <c r="N299">
        <v>0</v>
      </c>
      <c r="O299">
        <v>10</v>
      </c>
      <c r="P299">
        <v>5</v>
      </c>
      <c r="Q299">
        <v>5</v>
      </c>
      <c r="R299">
        <v>10</v>
      </c>
      <c r="S299">
        <v>5</v>
      </c>
      <c r="T299">
        <v>10</v>
      </c>
      <c r="U299">
        <v>15</v>
      </c>
      <c r="V299">
        <v>5</v>
      </c>
      <c r="W299">
        <v>10</v>
      </c>
      <c r="X299">
        <v>10</v>
      </c>
      <c r="Y299">
        <v>5</v>
      </c>
      <c r="Z299">
        <v>5</v>
      </c>
      <c r="AA299">
        <v>10</v>
      </c>
      <c r="AB299">
        <v>10</v>
      </c>
      <c r="AC299">
        <v>20</v>
      </c>
      <c r="AD299">
        <v>10</v>
      </c>
      <c r="AE299">
        <v>10</v>
      </c>
      <c r="AF299">
        <v>15</v>
      </c>
      <c r="AG299">
        <v>10</v>
      </c>
      <c r="AH299">
        <v>5</v>
      </c>
      <c r="AI299">
        <v>5</v>
      </c>
      <c r="AJ299">
        <v>5</v>
      </c>
      <c r="AK299">
        <v>5</v>
      </c>
      <c r="AL299">
        <v>5</v>
      </c>
      <c r="AM299">
        <v>10</v>
      </c>
      <c r="AN299">
        <v>10</v>
      </c>
      <c r="AO299">
        <v>15</v>
      </c>
      <c r="AP299">
        <v>5</v>
      </c>
      <c r="AQ299">
        <v>20</v>
      </c>
      <c r="AR299">
        <v>5</v>
      </c>
      <c r="AS299">
        <v>0</v>
      </c>
      <c r="AT299">
        <v>5</v>
      </c>
      <c r="AU299">
        <v>0</v>
      </c>
      <c r="AV299">
        <v>5</v>
      </c>
      <c r="AW299">
        <v>5</v>
      </c>
      <c r="AX299">
        <v>0</v>
      </c>
    </row>
    <row r="300" spans="1:50" x14ac:dyDescent="0.2">
      <c r="A300" t="s">
        <v>2053</v>
      </c>
      <c r="B300" t="s">
        <v>127</v>
      </c>
      <c r="C300">
        <v>5</v>
      </c>
      <c r="D300">
        <v>10</v>
      </c>
      <c r="E300">
        <v>5</v>
      </c>
      <c r="F300">
        <v>10</v>
      </c>
      <c r="G300">
        <v>5</v>
      </c>
      <c r="H300">
        <v>10</v>
      </c>
      <c r="I300">
        <v>5</v>
      </c>
      <c r="J300">
        <v>10</v>
      </c>
      <c r="K300">
        <v>10</v>
      </c>
      <c r="L300">
        <v>5</v>
      </c>
      <c r="M300">
        <v>5</v>
      </c>
      <c r="N300">
        <v>5</v>
      </c>
      <c r="O300">
        <v>10</v>
      </c>
      <c r="P300">
        <v>15</v>
      </c>
      <c r="Q300">
        <v>20</v>
      </c>
      <c r="R300">
        <v>15</v>
      </c>
      <c r="S300">
        <v>15</v>
      </c>
      <c r="T300">
        <v>10</v>
      </c>
      <c r="U300">
        <v>10</v>
      </c>
      <c r="V300">
        <v>10</v>
      </c>
      <c r="W300">
        <v>10</v>
      </c>
      <c r="X300">
        <v>10</v>
      </c>
      <c r="Y300">
        <v>15</v>
      </c>
      <c r="Z300">
        <v>15</v>
      </c>
      <c r="AA300">
        <v>15</v>
      </c>
      <c r="AB300">
        <v>10</v>
      </c>
      <c r="AC300">
        <v>10</v>
      </c>
      <c r="AD300">
        <v>10</v>
      </c>
      <c r="AE300">
        <v>5</v>
      </c>
      <c r="AF300">
        <v>10</v>
      </c>
      <c r="AG300">
        <v>10</v>
      </c>
      <c r="AH300">
        <v>5</v>
      </c>
      <c r="AI300">
        <v>10</v>
      </c>
      <c r="AJ300">
        <v>5</v>
      </c>
      <c r="AK300">
        <v>15</v>
      </c>
      <c r="AL300">
        <v>15</v>
      </c>
      <c r="AM300">
        <v>15</v>
      </c>
      <c r="AN300">
        <v>10</v>
      </c>
      <c r="AO300">
        <v>15</v>
      </c>
      <c r="AP300">
        <v>15</v>
      </c>
      <c r="AQ300">
        <v>15</v>
      </c>
      <c r="AR300">
        <v>10</v>
      </c>
      <c r="AS300">
        <v>10</v>
      </c>
      <c r="AT300">
        <v>10</v>
      </c>
      <c r="AU300">
        <v>15</v>
      </c>
      <c r="AV300">
        <v>5</v>
      </c>
      <c r="AW300">
        <v>5</v>
      </c>
      <c r="AX300">
        <v>10</v>
      </c>
    </row>
    <row r="301" spans="1:50" x14ac:dyDescent="0.2">
      <c r="A301" t="s">
        <v>2054</v>
      </c>
      <c r="B301" t="s">
        <v>115</v>
      </c>
      <c r="C301">
        <v>25</v>
      </c>
      <c r="D301">
        <v>40</v>
      </c>
      <c r="E301">
        <v>35</v>
      </c>
      <c r="F301">
        <v>15</v>
      </c>
      <c r="G301">
        <v>5</v>
      </c>
      <c r="H301">
        <v>10</v>
      </c>
      <c r="I301">
        <v>20</v>
      </c>
      <c r="J301">
        <v>50</v>
      </c>
      <c r="K301">
        <v>50</v>
      </c>
      <c r="L301">
        <v>40</v>
      </c>
      <c r="M301">
        <v>30</v>
      </c>
      <c r="N301">
        <v>25</v>
      </c>
      <c r="O301">
        <v>40</v>
      </c>
      <c r="P301">
        <v>35</v>
      </c>
      <c r="Q301">
        <v>50</v>
      </c>
      <c r="R301">
        <v>35</v>
      </c>
      <c r="S301">
        <v>65</v>
      </c>
      <c r="T301">
        <v>40</v>
      </c>
      <c r="U301">
        <v>55</v>
      </c>
      <c r="V301">
        <v>30</v>
      </c>
      <c r="W301">
        <v>45</v>
      </c>
      <c r="X301">
        <v>30</v>
      </c>
      <c r="Y301">
        <v>30</v>
      </c>
      <c r="Z301">
        <v>30</v>
      </c>
      <c r="AA301">
        <v>30</v>
      </c>
      <c r="AB301">
        <v>35</v>
      </c>
      <c r="AC301">
        <v>35</v>
      </c>
      <c r="AD301">
        <v>25</v>
      </c>
      <c r="AE301">
        <v>20</v>
      </c>
      <c r="AF301">
        <v>45</v>
      </c>
      <c r="AG301">
        <v>30</v>
      </c>
      <c r="AH301">
        <v>40</v>
      </c>
      <c r="AI301">
        <v>30</v>
      </c>
      <c r="AJ301">
        <v>30</v>
      </c>
      <c r="AK301">
        <v>35</v>
      </c>
      <c r="AL301">
        <v>20</v>
      </c>
      <c r="AM301">
        <v>45</v>
      </c>
      <c r="AN301">
        <v>25</v>
      </c>
      <c r="AO301">
        <v>25</v>
      </c>
      <c r="AP301">
        <v>30</v>
      </c>
      <c r="AQ301">
        <v>25</v>
      </c>
      <c r="AR301">
        <v>30</v>
      </c>
      <c r="AS301">
        <v>15</v>
      </c>
      <c r="AT301">
        <v>20</v>
      </c>
      <c r="AU301">
        <v>20</v>
      </c>
      <c r="AV301">
        <v>15</v>
      </c>
      <c r="AW301">
        <v>5</v>
      </c>
      <c r="AX301">
        <v>10</v>
      </c>
    </row>
    <row r="302" spans="1:50" x14ac:dyDescent="0.2">
      <c r="A302" t="s">
        <v>2054</v>
      </c>
      <c r="B302" t="s">
        <v>116</v>
      </c>
      <c r="C302">
        <v>35</v>
      </c>
      <c r="D302">
        <v>30</v>
      </c>
      <c r="E302">
        <v>30</v>
      </c>
      <c r="F302">
        <v>20</v>
      </c>
      <c r="G302">
        <v>5</v>
      </c>
      <c r="H302">
        <v>15</v>
      </c>
      <c r="I302">
        <v>30</v>
      </c>
      <c r="J302">
        <v>55</v>
      </c>
      <c r="K302">
        <v>35</v>
      </c>
      <c r="L302">
        <v>30</v>
      </c>
      <c r="M302">
        <v>35</v>
      </c>
      <c r="N302">
        <v>35</v>
      </c>
      <c r="O302">
        <v>30</v>
      </c>
      <c r="P302">
        <v>30</v>
      </c>
      <c r="Q302">
        <v>45</v>
      </c>
      <c r="R302">
        <v>50</v>
      </c>
      <c r="S302">
        <v>70</v>
      </c>
      <c r="T302">
        <v>50</v>
      </c>
      <c r="U302">
        <v>55</v>
      </c>
      <c r="V302">
        <v>25</v>
      </c>
      <c r="W302">
        <v>30</v>
      </c>
      <c r="X302">
        <v>35</v>
      </c>
      <c r="Y302">
        <v>30</v>
      </c>
      <c r="Z302">
        <v>25</v>
      </c>
      <c r="AA302">
        <v>45</v>
      </c>
      <c r="AB302">
        <v>40</v>
      </c>
      <c r="AC302">
        <v>25</v>
      </c>
      <c r="AD302">
        <v>15</v>
      </c>
      <c r="AE302">
        <v>45</v>
      </c>
      <c r="AF302">
        <v>50</v>
      </c>
      <c r="AG302">
        <v>55</v>
      </c>
      <c r="AH302">
        <v>50</v>
      </c>
      <c r="AI302">
        <v>45</v>
      </c>
      <c r="AJ302">
        <v>40</v>
      </c>
      <c r="AK302">
        <v>45</v>
      </c>
      <c r="AL302">
        <v>35</v>
      </c>
      <c r="AM302">
        <v>45</v>
      </c>
      <c r="AN302">
        <v>35</v>
      </c>
      <c r="AO302">
        <v>40</v>
      </c>
      <c r="AP302">
        <v>35</v>
      </c>
      <c r="AQ302">
        <v>55</v>
      </c>
      <c r="AR302">
        <v>80</v>
      </c>
      <c r="AS302">
        <v>30</v>
      </c>
      <c r="AT302">
        <v>25</v>
      </c>
      <c r="AU302">
        <v>10</v>
      </c>
      <c r="AV302">
        <v>10</v>
      </c>
      <c r="AW302">
        <v>5</v>
      </c>
      <c r="AX302">
        <v>20</v>
      </c>
    </row>
    <row r="303" spans="1:50" x14ac:dyDescent="0.2">
      <c r="A303" t="s">
        <v>2054</v>
      </c>
      <c r="B303" t="s">
        <v>117</v>
      </c>
      <c r="C303">
        <v>35</v>
      </c>
      <c r="D303">
        <v>50</v>
      </c>
      <c r="E303">
        <v>35</v>
      </c>
      <c r="F303">
        <v>25</v>
      </c>
      <c r="G303">
        <v>5</v>
      </c>
      <c r="H303">
        <v>10</v>
      </c>
      <c r="I303">
        <v>15</v>
      </c>
      <c r="J303">
        <v>40</v>
      </c>
      <c r="K303">
        <v>40</v>
      </c>
      <c r="L303">
        <v>65</v>
      </c>
      <c r="M303">
        <v>35</v>
      </c>
      <c r="N303">
        <v>40</v>
      </c>
      <c r="O303">
        <v>45</v>
      </c>
      <c r="P303">
        <v>40</v>
      </c>
      <c r="Q303">
        <v>60</v>
      </c>
      <c r="R303">
        <v>55</v>
      </c>
      <c r="S303">
        <v>60</v>
      </c>
      <c r="T303">
        <v>45</v>
      </c>
      <c r="U303">
        <v>55</v>
      </c>
      <c r="V303">
        <v>40</v>
      </c>
      <c r="W303">
        <v>60</v>
      </c>
      <c r="X303">
        <v>40</v>
      </c>
      <c r="Y303">
        <v>40</v>
      </c>
      <c r="Z303">
        <v>40</v>
      </c>
      <c r="AA303">
        <v>40</v>
      </c>
      <c r="AB303">
        <v>40</v>
      </c>
      <c r="AC303">
        <v>50</v>
      </c>
      <c r="AD303">
        <v>35</v>
      </c>
      <c r="AE303">
        <v>55</v>
      </c>
      <c r="AF303">
        <v>55</v>
      </c>
      <c r="AG303">
        <v>50</v>
      </c>
      <c r="AH303">
        <v>70</v>
      </c>
      <c r="AI303">
        <v>45</v>
      </c>
      <c r="AJ303">
        <v>55</v>
      </c>
      <c r="AK303">
        <v>25</v>
      </c>
      <c r="AL303">
        <v>40</v>
      </c>
      <c r="AM303">
        <v>50</v>
      </c>
      <c r="AN303">
        <v>50</v>
      </c>
      <c r="AO303">
        <v>40</v>
      </c>
      <c r="AP303">
        <v>30</v>
      </c>
      <c r="AQ303">
        <v>30</v>
      </c>
      <c r="AR303">
        <v>50</v>
      </c>
      <c r="AS303">
        <v>30</v>
      </c>
      <c r="AT303">
        <v>30</v>
      </c>
      <c r="AU303">
        <v>20</v>
      </c>
      <c r="AV303">
        <v>15</v>
      </c>
      <c r="AW303">
        <v>25</v>
      </c>
      <c r="AX303">
        <v>30</v>
      </c>
    </row>
    <row r="304" spans="1:50" x14ac:dyDescent="0.2">
      <c r="A304" t="s">
        <v>2054</v>
      </c>
      <c r="B304" t="s">
        <v>118</v>
      </c>
      <c r="C304">
        <v>15</v>
      </c>
      <c r="D304">
        <v>15</v>
      </c>
      <c r="E304">
        <v>15</v>
      </c>
      <c r="F304">
        <v>10</v>
      </c>
      <c r="G304">
        <v>5</v>
      </c>
      <c r="H304">
        <v>5</v>
      </c>
      <c r="I304">
        <v>15</v>
      </c>
      <c r="J304">
        <v>25</v>
      </c>
      <c r="K304">
        <v>15</v>
      </c>
      <c r="L304">
        <v>15</v>
      </c>
      <c r="M304">
        <v>20</v>
      </c>
      <c r="N304">
        <v>10</v>
      </c>
      <c r="O304">
        <v>10</v>
      </c>
      <c r="P304">
        <v>15</v>
      </c>
      <c r="Q304">
        <v>20</v>
      </c>
      <c r="R304">
        <v>20</v>
      </c>
      <c r="S304">
        <v>25</v>
      </c>
      <c r="T304">
        <v>15</v>
      </c>
      <c r="U304">
        <v>20</v>
      </c>
      <c r="V304">
        <v>15</v>
      </c>
      <c r="W304">
        <v>10</v>
      </c>
      <c r="X304">
        <v>10</v>
      </c>
      <c r="Y304">
        <v>10</v>
      </c>
      <c r="Z304">
        <v>5</v>
      </c>
      <c r="AA304">
        <v>10</v>
      </c>
      <c r="AB304">
        <v>10</v>
      </c>
      <c r="AC304">
        <v>10</v>
      </c>
      <c r="AD304">
        <v>15</v>
      </c>
      <c r="AE304">
        <v>10</v>
      </c>
      <c r="AF304">
        <v>10</v>
      </c>
      <c r="AG304">
        <v>5</v>
      </c>
      <c r="AH304">
        <v>15</v>
      </c>
      <c r="AI304">
        <v>15</v>
      </c>
      <c r="AJ304">
        <v>10</v>
      </c>
      <c r="AK304">
        <v>20</v>
      </c>
      <c r="AL304">
        <v>10</v>
      </c>
      <c r="AM304">
        <v>20</v>
      </c>
      <c r="AN304">
        <v>15</v>
      </c>
      <c r="AO304">
        <v>15</v>
      </c>
      <c r="AP304">
        <v>10</v>
      </c>
      <c r="AQ304">
        <v>30</v>
      </c>
      <c r="AR304">
        <v>20</v>
      </c>
      <c r="AS304">
        <v>20</v>
      </c>
      <c r="AT304">
        <v>15</v>
      </c>
      <c r="AU304">
        <v>15</v>
      </c>
      <c r="AV304">
        <v>10</v>
      </c>
      <c r="AW304">
        <v>10</v>
      </c>
      <c r="AX304">
        <v>10</v>
      </c>
    </row>
    <row r="305" spans="1:50" x14ac:dyDescent="0.2">
      <c r="A305" t="s">
        <v>2054</v>
      </c>
      <c r="B305" t="s">
        <v>119</v>
      </c>
      <c r="C305">
        <v>10</v>
      </c>
      <c r="D305">
        <v>15</v>
      </c>
      <c r="E305">
        <v>20</v>
      </c>
      <c r="F305">
        <v>10</v>
      </c>
      <c r="G305">
        <v>5</v>
      </c>
      <c r="H305">
        <v>10</v>
      </c>
      <c r="I305">
        <v>15</v>
      </c>
      <c r="J305">
        <v>10</v>
      </c>
      <c r="K305">
        <v>15</v>
      </c>
      <c r="L305">
        <v>25</v>
      </c>
      <c r="M305">
        <v>10</v>
      </c>
      <c r="N305">
        <v>10</v>
      </c>
      <c r="O305">
        <v>25</v>
      </c>
      <c r="P305">
        <v>15</v>
      </c>
      <c r="Q305">
        <v>35</v>
      </c>
      <c r="R305">
        <v>25</v>
      </c>
      <c r="S305">
        <v>25</v>
      </c>
      <c r="T305">
        <v>25</v>
      </c>
      <c r="U305">
        <v>40</v>
      </c>
      <c r="V305">
        <v>20</v>
      </c>
      <c r="W305">
        <v>15</v>
      </c>
      <c r="X305">
        <v>20</v>
      </c>
      <c r="Y305">
        <v>20</v>
      </c>
      <c r="Z305">
        <v>20</v>
      </c>
      <c r="AA305">
        <v>15</v>
      </c>
      <c r="AB305">
        <v>15</v>
      </c>
      <c r="AC305">
        <v>20</v>
      </c>
      <c r="AD305">
        <v>20</v>
      </c>
      <c r="AE305">
        <v>15</v>
      </c>
      <c r="AF305">
        <v>20</v>
      </c>
      <c r="AG305">
        <v>15</v>
      </c>
      <c r="AH305">
        <v>25</v>
      </c>
      <c r="AI305">
        <v>20</v>
      </c>
      <c r="AJ305">
        <v>25</v>
      </c>
      <c r="AK305">
        <v>25</v>
      </c>
      <c r="AL305">
        <v>5</v>
      </c>
      <c r="AM305">
        <v>25</v>
      </c>
      <c r="AN305">
        <v>25</v>
      </c>
      <c r="AO305">
        <v>15</v>
      </c>
      <c r="AP305">
        <v>15</v>
      </c>
      <c r="AQ305">
        <v>20</v>
      </c>
      <c r="AR305">
        <v>20</v>
      </c>
      <c r="AS305">
        <v>15</v>
      </c>
      <c r="AT305">
        <v>15</v>
      </c>
      <c r="AU305">
        <v>10</v>
      </c>
      <c r="AV305">
        <v>5</v>
      </c>
      <c r="AW305">
        <v>5</v>
      </c>
      <c r="AX305">
        <v>10</v>
      </c>
    </row>
    <row r="306" spans="1:50" x14ac:dyDescent="0.2">
      <c r="A306" t="s">
        <v>2054</v>
      </c>
      <c r="B306" t="s">
        <v>120</v>
      </c>
      <c r="C306">
        <v>10</v>
      </c>
      <c r="D306">
        <v>15</v>
      </c>
      <c r="E306">
        <v>15</v>
      </c>
      <c r="F306">
        <v>5</v>
      </c>
      <c r="G306">
        <v>5</v>
      </c>
      <c r="H306">
        <v>5</v>
      </c>
      <c r="I306">
        <v>5</v>
      </c>
      <c r="J306">
        <v>20</v>
      </c>
      <c r="K306">
        <v>10</v>
      </c>
      <c r="L306">
        <v>15</v>
      </c>
      <c r="M306">
        <v>15</v>
      </c>
      <c r="N306">
        <v>10</v>
      </c>
      <c r="O306">
        <v>20</v>
      </c>
      <c r="P306">
        <v>15</v>
      </c>
      <c r="Q306">
        <v>30</v>
      </c>
      <c r="R306">
        <v>25</v>
      </c>
      <c r="S306">
        <v>25</v>
      </c>
      <c r="T306">
        <v>25</v>
      </c>
      <c r="U306">
        <v>30</v>
      </c>
      <c r="V306">
        <v>20</v>
      </c>
      <c r="W306">
        <v>30</v>
      </c>
      <c r="X306">
        <v>10</v>
      </c>
      <c r="Y306">
        <v>5</v>
      </c>
      <c r="Z306">
        <v>15</v>
      </c>
      <c r="AA306">
        <v>15</v>
      </c>
      <c r="AB306">
        <v>15</v>
      </c>
      <c r="AC306">
        <v>10</v>
      </c>
      <c r="AD306">
        <v>5</v>
      </c>
      <c r="AE306">
        <v>25</v>
      </c>
      <c r="AF306">
        <v>25</v>
      </c>
      <c r="AG306">
        <v>15</v>
      </c>
      <c r="AH306">
        <v>25</v>
      </c>
      <c r="AI306">
        <v>15</v>
      </c>
      <c r="AJ306">
        <v>20</v>
      </c>
      <c r="AK306">
        <v>20</v>
      </c>
      <c r="AL306">
        <v>10</v>
      </c>
      <c r="AM306">
        <v>20</v>
      </c>
      <c r="AN306">
        <v>20</v>
      </c>
      <c r="AO306">
        <v>10</v>
      </c>
      <c r="AP306">
        <v>10</v>
      </c>
      <c r="AQ306">
        <v>25</v>
      </c>
      <c r="AR306">
        <v>25</v>
      </c>
      <c r="AS306">
        <v>10</v>
      </c>
      <c r="AT306">
        <v>15</v>
      </c>
      <c r="AU306">
        <v>10</v>
      </c>
      <c r="AV306">
        <v>15</v>
      </c>
      <c r="AW306">
        <v>20</v>
      </c>
      <c r="AX306">
        <v>15</v>
      </c>
    </row>
    <row r="307" spans="1:50" x14ac:dyDescent="0.2">
      <c r="A307" t="s">
        <v>2054</v>
      </c>
      <c r="B307" t="s">
        <v>121</v>
      </c>
      <c r="C307">
        <v>40</v>
      </c>
      <c r="D307">
        <v>45</v>
      </c>
      <c r="E307">
        <v>40</v>
      </c>
      <c r="F307">
        <v>30</v>
      </c>
      <c r="G307">
        <v>20</v>
      </c>
      <c r="H307">
        <v>25</v>
      </c>
      <c r="I307">
        <v>35</v>
      </c>
      <c r="J307">
        <v>50</v>
      </c>
      <c r="K307">
        <v>40</v>
      </c>
      <c r="L307">
        <v>65</v>
      </c>
      <c r="M307">
        <v>70</v>
      </c>
      <c r="N307">
        <v>35</v>
      </c>
      <c r="O307">
        <v>55</v>
      </c>
      <c r="P307">
        <v>65</v>
      </c>
      <c r="Q307">
        <v>125</v>
      </c>
      <c r="R307">
        <v>65</v>
      </c>
      <c r="S307">
        <v>65</v>
      </c>
      <c r="T307">
        <v>75</v>
      </c>
      <c r="U307">
        <v>85</v>
      </c>
      <c r="V307">
        <v>65</v>
      </c>
      <c r="W307">
        <v>60</v>
      </c>
      <c r="X307">
        <v>55</v>
      </c>
      <c r="Y307">
        <v>55</v>
      </c>
      <c r="Z307">
        <v>40</v>
      </c>
      <c r="AA307">
        <v>50</v>
      </c>
      <c r="AB307">
        <v>45</v>
      </c>
      <c r="AC307">
        <v>60</v>
      </c>
      <c r="AD307">
        <v>45</v>
      </c>
      <c r="AE307">
        <v>70</v>
      </c>
      <c r="AF307">
        <v>45</v>
      </c>
      <c r="AG307">
        <v>55</v>
      </c>
      <c r="AH307">
        <v>60</v>
      </c>
      <c r="AI307">
        <v>70</v>
      </c>
      <c r="AJ307">
        <v>75</v>
      </c>
      <c r="AK307">
        <v>60</v>
      </c>
      <c r="AL307">
        <v>50</v>
      </c>
      <c r="AM307">
        <v>70</v>
      </c>
      <c r="AN307">
        <v>35</v>
      </c>
      <c r="AO307">
        <v>45</v>
      </c>
      <c r="AP307">
        <v>45</v>
      </c>
      <c r="AQ307">
        <v>60</v>
      </c>
      <c r="AR307">
        <v>60</v>
      </c>
      <c r="AS307">
        <v>45</v>
      </c>
      <c r="AT307">
        <v>40</v>
      </c>
      <c r="AU307">
        <v>25</v>
      </c>
      <c r="AV307">
        <v>25</v>
      </c>
      <c r="AW307">
        <v>20</v>
      </c>
      <c r="AX307">
        <v>40</v>
      </c>
    </row>
    <row r="308" spans="1:50" x14ac:dyDescent="0.2">
      <c r="A308" t="s">
        <v>2054</v>
      </c>
      <c r="B308" t="s">
        <v>122</v>
      </c>
      <c r="C308">
        <v>20</v>
      </c>
      <c r="D308">
        <v>15</v>
      </c>
      <c r="E308">
        <v>10</v>
      </c>
      <c r="F308">
        <v>15</v>
      </c>
      <c r="G308">
        <v>10</v>
      </c>
      <c r="H308">
        <v>30</v>
      </c>
      <c r="I308">
        <v>15</v>
      </c>
      <c r="J308">
        <v>20</v>
      </c>
      <c r="K308">
        <v>30</v>
      </c>
      <c r="L308">
        <v>20</v>
      </c>
      <c r="M308">
        <v>15</v>
      </c>
      <c r="N308">
        <v>15</v>
      </c>
      <c r="O308">
        <v>20</v>
      </c>
      <c r="P308">
        <v>25</v>
      </c>
      <c r="Q308">
        <v>35</v>
      </c>
      <c r="R308">
        <v>40</v>
      </c>
      <c r="S308">
        <v>40</v>
      </c>
      <c r="T308">
        <v>35</v>
      </c>
      <c r="U308">
        <v>40</v>
      </c>
      <c r="V308">
        <v>50</v>
      </c>
      <c r="W308">
        <v>25</v>
      </c>
      <c r="X308">
        <v>10</v>
      </c>
      <c r="Y308">
        <v>20</v>
      </c>
      <c r="Z308">
        <v>20</v>
      </c>
      <c r="AA308">
        <v>30</v>
      </c>
      <c r="AB308">
        <v>25</v>
      </c>
      <c r="AC308">
        <v>20</v>
      </c>
      <c r="AD308">
        <v>15</v>
      </c>
      <c r="AE308">
        <v>40</v>
      </c>
      <c r="AF308">
        <v>30</v>
      </c>
      <c r="AG308">
        <v>35</v>
      </c>
      <c r="AH308">
        <v>35</v>
      </c>
      <c r="AI308">
        <v>25</v>
      </c>
      <c r="AJ308">
        <v>30</v>
      </c>
      <c r="AK308">
        <v>40</v>
      </c>
      <c r="AL308">
        <v>15</v>
      </c>
      <c r="AM308">
        <v>25</v>
      </c>
      <c r="AN308">
        <v>15</v>
      </c>
      <c r="AO308">
        <v>35</v>
      </c>
      <c r="AP308">
        <v>25</v>
      </c>
      <c r="AQ308">
        <v>35</v>
      </c>
      <c r="AR308">
        <v>35</v>
      </c>
      <c r="AS308">
        <v>10</v>
      </c>
      <c r="AT308">
        <v>15</v>
      </c>
      <c r="AU308">
        <v>15</v>
      </c>
      <c r="AV308">
        <v>15</v>
      </c>
      <c r="AW308">
        <v>15</v>
      </c>
      <c r="AX308">
        <v>15</v>
      </c>
    </row>
    <row r="309" spans="1:50" x14ac:dyDescent="0.2">
      <c r="A309" t="s">
        <v>2054</v>
      </c>
      <c r="B309" t="s">
        <v>123</v>
      </c>
      <c r="C309">
        <v>20</v>
      </c>
      <c r="D309">
        <v>35</v>
      </c>
      <c r="E309">
        <v>10</v>
      </c>
      <c r="F309">
        <v>5</v>
      </c>
      <c r="G309">
        <v>10</v>
      </c>
      <c r="H309">
        <v>15</v>
      </c>
      <c r="I309">
        <v>10</v>
      </c>
      <c r="J309">
        <v>15</v>
      </c>
      <c r="K309">
        <v>20</v>
      </c>
      <c r="L309">
        <v>20</v>
      </c>
      <c r="M309">
        <v>25</v>
      </c>
      <c r="N309">
        <v>20</v>
      </c>
      <c r="O309">
        <v>35</v>
      </c>
      <c r="P309">
        <v>30</v>
      </c>
      <c r="Q309">
        <v>45</v>
      </c>
      <c r="R309">
        <v>30</v>
      </c>
      <c r="S309">
        <v>35</v>
      </c>
      <c r="T309">
        <v>25</v>
      </c>
      <c r="U309">
        <v>35</v>
      </c>
      <c r="V309">
        <v>30</v>
      </c>
      <c r="W309">
        <v>30</v>
      </c>
      <c r="X309">
        <v>20</v>
      </c>
      <c r="Y309">
        <v>20</v>
      </c>
      <c r="Z309">
        <v>20</v>
      </c>
      <c r="AA309">
        <v>35</v>
      </c>
      <c r="AB309">
        <v>15</v>
      </c>
      <c r="AC309">
        <v>25</v>
      </c>
      <c r="AD309">
        <v>15</v>
      </c>
      <c r="AE309">
        <v>35</v>
      </c>
      <c r="AF309">
        <v>20</v>
      </c>
      <c r="AG309">
        <v>25</v>
      </c>
      <c r="AH309">
        <v>35</v>
      </c>
      <c r="AI309">
        <v>20</v>
      </c>
      <c r="AJ309">
        <v>25</v>
      </c>
      <c r="AK309">
        <v>30</v>
      </c>
      <c r="AL309">
        <v>20</v>
      </c>
      <c r="AM309">
        <v>30</v>
      </c>
      <c r="AN309">
        <v>25</v>
      </c>
      <c r="AO309">
        <v>20</v>
      </c>
      <c r="AP309">
        <v>15</v>
      </c>
      <c r="AQ309">
        <v>25</v>
      </c>
      <c r="AR309">
        <v>25</v>
      </c>
      <c r="AS309">
        <v>15</v>
      </c>
      <c r="AT309">
        <v>15</v>
      </c>
      <c r="AU309">
        <v>15</v>
      </c>
      <c r="AV309">
        <v>10</v>
      </c>
      <c r="AW309">
        <v>20</v>
      </c>
      <c r="AX309">
        <v>15</v>
      </c>
    </row>
    <row r="310" spans="1:50" x14ac:dyDescent="0.2">
      <c r="A310" t="s">
        <v>2054</v>
      </c>
      <c r="B310" t="s">
        <v>124</v>
      </c>
      <c r="C310">
        <v>15</v>
      </c>
      <c r="D310">
        <v>25</v>
      </c>
      <c r="E310">
        <v>5</v>
      </c>
      <c r="F310">
        <v>5</v>
      </c>
      <c r="G310">
        <v>5</v>
      </c>
      <c r="H310">
        <v>10</v>
      </c>
      <c r="I310">
        <v>5</v>
      </c>
      <c r="J310">
        <v>10</v>
      </c>
      <c r="K310">
        <v>25</v>
      </c>
      <c r="L310">
        <v>20</v>
      </c>
      <c r="M310">
        <v>20</v>
      </c>
      <c r="N310">
        <v>10</v>
      </c>
      <c r="O310">
        <v>10</v>
      </c>
      <c r="P310">
        <v>20</v>
      </c>
      <c r="Q310">
        <v>20</v>
      </c>
      <c r="R310">
        <v>20</v>
      </c>
      <c r="S310">
        <v>30</v>
      </c>
      <c r="T310">
        <v>15</v>
      </c>
      <c r="U310">
        <v>15</v>
      </c>
      <c r="V310">
        <v>15</v>
      </c>
      <c r="W310">
        <v>10</v>
      </c>
      <c r="X310">
        <v>10</v>
      </c>
      <c r="Y310">
        <v>10</v>
      </c>
      <c r="Z310">
        <v>10</v>
      </c>
      <c r="AA310">
        <v>15</v>
      </c>
      <c r="AB310">
        <v>10</v>
      </c>
      <c r="AC310">
        <v>15</v>
      </c>
      <c r="AD310">
        <v>10</v>
      </c>
      <c r="AE310">
        <v>15</v>
      </c>
      <c r="AF310">
        <v>15</v>
      </c>
      <c r="AG310">
        <v>15</v>
      </c>
      <c r="AH310">
        <v>25</v>
      </c>
      <c r="AI310">
        <v>30</v>
      </c>
      <c r="AJ310">
        <v>15</v>
      </c>
      <c r="AK310">
        <v>35</v>
      </c>
      <c r="AL310">
        <v>10</v>
      </c>
      <c r="AM310">
        <v>25</v>
      </c>
      <c r="AN310">
        <v>20</v>
      </c>
      <c r="AO310">
        <v>15</v>
      </c>
      <c r="AP310">
        <v>10</v>
      </c>
      <c r="AQ310">
        <v>25</v>
      </c>
      <c r="AR310">
        <v>15</v>
      </c>
      <c r="AS310">
        <v>5</v>
      </c>
      <c r="AT310">
        <v>20</v>
      </c>
      <c r="AU310">
        <v>10</v>
      </c>
      <c r="AV310">
        <v>10</v>
      </c>
      <c r="AW310">
        <v>10</v>
      </c>
      <c r="AX310">
        <v>10</v>
      </c>
    </row>
    <row r="311" spans="1:50" x14ac:dyDescent="0.2">
      <c r="A311" t="s">
        <v>2054</v>
      </c>
      <c r="B311" t="s">
        <v>125</v>
      </c>
      <c r="C311">
        <v>40</v>
      </c>
      <c r="D311">
        <v>40</v>
      </c>
      <c r="E311">
        <v>15</v>
      </c>
      <c r="F311">
        <v>35</v>
      </c>
      <c r="G311">
        <v>25</v>
      </c>
      <c r="H311">
        <v>55</v>
      </c>
      <c r="I311">
        <v>65</v>
      </c>
      <c r="J311">
        <v>90</v>
      </c>
      <c r="K311">
        <v>95</v>
      </c>
      <c r="L311">
        <v>110</v>
      </c>
      <c r="M311">
        <v>85</v>
      </c>
      <c r="N311">
        <v>75</v>
      </c>
      <c r="O311">
        <v>75</v>
      </c>
      <c r="P311">
        <v>95</v>
      </c>
      <c r="Q311">
        <v>80</v>
      </c>
      <c r="R311">
        <v>115</v>
      </c>
      <c r="S311">
        <v>115</v>
      </c>
      <c r="T311">
        <v>110</v>
      </c>
      <c r="U311">
        <v>125</v>
      </c>
      <c r="V311">
        <v>80</v>
      </c>
      <c r="W311">
        <v>90</v>
      </c>
      <c r="X311">
        <v>85</v>
      </c>
      <c r="Y311">
        <v>80</v>
      </c>
      <c r="Z311">
        <v>60</v>
      </c>
      <c r="AA311">
        <v>90</v>
      </c>
      <c r="AB311">
        <v>70</v>
      </c>
      <c r="AC311">
        <v>80</v>
      </c>
      <c r="AD311">
        <v>60</v>
      </c>
      <c r="AE311">
        <v>100</v>
      </c>
      <c r="AF311">
        <v>75</v>
      </c>
      <c r="AG311">
        <v>80</v>
      </c>
      <c r="AH311">
        <v>110</v>
      </c>
      <c r="AI311">
        <v>95</v>
      </c>
      <c r="AJ311">
        <v>125</v>
      </c>
      <c r="AK311">
        <v>135</v>
      </c>
      <c r="AL311">
        <v>75</v>
      </c>
      <c r="AM311">
        <v>85</v>
      </c>
      <c r="AN311">
        <v>60</v>
      </c>
      <c r="AO311">
        <v>60</v>
      </c>
      <c r="AP311">
        <v>65</v>
      </c>
      <c r="AQ311">
        <v>70</v>
      </c>
      <c r="AR311">
        <v>65</v>
      </c>
      <c r="AS311">
        <v>40</v>
      </c>
      <c r="AT311">
        <v>55</v>
      </c>
      <c r="AU311">
        <v>30</v>
      </c>
      <c r="AV311">
        <v>40</v>
      </c>
      <c r="AW311">
        <v>35</v>
      </c>
      <c r="AX311">
        <v>35</v>
      </c>
    </row>
    <row r="312" spans="1:50" x14ac:dyDescent="0.2">
      <c r="A312" t="s">
        <v>2054</v>
      </c>
      <c r="B312" t="s">
        <v>126</v>
      </c>
      <c r="C312">
        <v>15</v>
      </c>
      <c r="D312">
        <v>25</v>
      </c>
      <c r="E312">
        <v>25</v>
      </c>
      <c r="F312">
        <v>10</v>
      </c>
      <c r="G312">
        <v>5</v>
      </c>
      <c r="H312">
        <v>10</v>
      </c>
      <c r="I312">
        <v>15</v>
      </c>
      <c r="J312">
        <v>30</v>
      </c>
      <c r="K312">
        <v>45</v>
      </c>
      <c r="L312">
        <v>45</v>
      </c>
      <c r="M312">
        <v>40</v>
      </c>
      <c r="N312">
        <v>30</v>
      </c>
      <c r="O312">
        <v>35</v>
      </c>
      <c r="P312">
        <v>30</v>
      </c>
      <c r="Q312">
        <v>45</v>
      </c>
      <c r="R312">
        <v>55</v>
      </c>
      <c r="S312">
        <v>45</v>
      </c>
      <c r="T312">
        <v>40</v>
      </c>
      <c r="U312">
        <v>45</v>
      </c>
      <c r="V312">
        <v>35</v>
      </c>
      <c r="W312">
        <v>25</v>
      </c>
      <c r="X312">
        <v>25</v>
      </c>
      <c r="Y312">
        <v>25</v>
      </c>
      <c r="Z312">
        <v>25</v>
      </c>
      <c r="AA312">
        <v>30</v>
      </c>
      <c r="AB312">
        <v>35</v>
      </c>
      <c r="AC312">
        <v>25</v>
      </c>
      <c r="AD312">
        <v>20</v>
      </c>
      <c r="AE312">
        <v>25</v>
      </c>
      <c r="AF312">
        <v>25</v>
      </c>
      <c r="AG312">
        <v>40</v>
      </c>
      <c r="AH312">
        <v>30</v>
      </c>
      <c r="AI312">
        <v>40</v>
      </c>
      <c r="AJ312">
        <v>35</v>
      </c>
      <c r="AK312">
        <v>20</v>
      </c>
      <c r="AL312">
        <v>20</v>
      </c>
      <c r="AM312">
        <v>25</v>
      </c>
      <c r="AN312">
        <v>15</v>
      </c>
      <c r="AO312">
        <v>25</v>
      </c>
      <c r="AP312">
        <v>25</v>
      </c>
      <c r="AQ312">
        <v>20</v>
      </c>
      <c r="AR312">
        <v>25</v>
      </c>
      <c r="AS312">
        <v>25</v>
      </c>
      <c r="AT312">
        <v>20</v>
      </c>
      <c r="AU312">
        <v>10</v>
      </c>
      <c r="AV312">
        <v>25</v>
      </c>
      <c r="AW312">
        <v>20</v>
      </c>
      <c r="AX312">
        <v>15</v>
      </c>
    </row>
    <row r="313" spans="1:50" x14ac:dyDescent="0.2">
      <c r="A313" t="s">
        <v>2054</v>
      </c>
      <c r="B313" t="s">
        <v>127</v>
      </c>
      <c r="C313">
        <v>25</v>
      </c>
      <c r="D313">
        <v>40</v>
      </c>
      <c r="E313">
        <v>25</v>
      </c>
      <c r="F313">
        <v>5</v>
      </c>
      <c r="G313">
        <v>15</v>
      </c>
      <c r="H313">
        <v>10</v>
      </c>
      <c r="I313">
        <v>25</v>
      </c>
      <c r="J313">
        <v>40</v>
      </c>
      <c r="K313">
        <v>50</v>
      </c>
      <c r="L313">
        <v>55</v>
      </c>
      <c r="M313">
        <v>45</v>
      </c>
      <c r="N313">
        <v>30</v>
      </c>
      <c r="O313">
        <v>50</v>
      </c>
      <c r="P313">
        <v>40</v>
      </c>
      <c r="Q313">
        <v>70</v>
      </c>
      <c r="R313">
        <v>75</v>
      </c>
      <c r="S313">
        <v>70</v>
      </c>
      <c r="T313">
        <v>80</v>
      </c>
      <c r="U313">
        <v>70</v>
      </c>
      <c r="V313">
        <v>70</v>
      </c>
      <c r="W313">
        <v>65</v>
      </c>
      <c r="X313">
        <v>35</v>
      </c>
      <c r="Y313">
        <v>45</v>
      </c>
      <c r="Z313">
        <v>30</v>
      </c>
      <c r="AA313">
        <v>45</v>
      </c>
      <c r="AB313">
        <v>40</v>
      </c>
      <c r="AC313">
        <v>50</v>
      </c>
      <c r="AD313">
        <v>30</v>
      </c>
      <c r="AE313">
        <v>30</v>
      </c>
      <c r="AF313">
        <v>65</v>
      </c>
      <c r="AG313">
        <v>40</v>
      </c>
      <c r="AH313">
        <v>55</v>
      </c>
      <c r="AI313">
        <v>40</v>
      </c>
      <c r="AJ313">
        <v>45</v>
      </c>
      <c r="AK313">
        <v>40</v>
      </c>
      <c r="AL313">
        <v>40</v>
      </c>
      <c r="AM313">
        <v>55</v>
      </c>
      <c r="AN313">
        <v>40</v>
      </c>
      <c r="AO313">
        <v>45</v>
      </c>
      <c r="AP313">
        <v>40</v>
      </c>
      <c r="AQ313">
        <v>45</v>
      </c>
      <c r="AR313">
        <v>60</v>
      </c>
      <c r="AS313">
        <v>35</v>
      </c>
      <c r="AT313">
        <v>30</v>
      </c>
      <c r="AU313">
        <v>30</v>
      </c>
      <c r="AV313">
        <v>25</v>
      </c>
      <c r="AW313">
        <v>25</v>
      </c>
      <c r="AX313">
        <v>20</v>
      </c>
    </row>
    <row r="314" spans="1:50" x14ac:dyDescent="0.2">
      <c r="A314" t="s">
        <v>2055</v>
      </c>
      <c r="B314" t="s">
        <v>115</v>
      </c>
      <c r="C314">
        <v>85</v>
      </c>
      <c r="D314">
        <v>85</v>
      </c>
      <c r="E314">
        <v>85</v>
      </c>
      <c r="F314">
        <v>45</v>
      </c>
      <c r="G314">
        <v>30</v>
      </c>
      <c r="H314">
        <v>40</v>
      </c>
      <c r="I314">
        <v>55</v>
      </c>
      <c r="J314">
        <v>60</v>
      </c>
      <c r="K314">
        <v>55</v>
      </c>
      <c r="L314">
        <v>65</v>
      </c>
      <c r="M314">
        <v>70</v>
      </c>
      <c r="N314">
        <v>65</v>
      </c>
      <c r="O314">
        <v>80</v>
      </c>
      <c r="P314">
        <v>80</v>
      </c>
      <c r="Q314">
        <v>130</v>
      </c>
      <c r="R314">
        <v>115</v>
      </c>
      <c r="S314">
        <v>80</v>
      </c>
      <c r="T314">
        <v>85</v>
      </c>
      <c r="U314">
        <v>95</v>
      </c>
      <c r="V314">
        <v>70</v>
      </c>
      <c r="W314">
        <v>75</v>
      </c>
      <c r="X314">
        <v>80</v>
      </c>
      <c r="Y314">
        <v>85</v>
      </c>
      <c r="Z314">
        <v>80</v>
      </c>
      <c r="AA314">
        <v>100</v>
      </c>
      <c r="AB314">
        <v>90</v>
      </c>
      <c r="AC314">
        <v>90</v>
      </c>
      <c r="AD314">
        <v>85</v>
      </c>
      <c r="AE314">
        <v>110</v>
      </c>
      <c r="AF314">
        <v>95</v>
      </c>
      <c r="AG314">
        <v>100</v>
      </c>
      <c r="AH314">
        <v>110</v>
      </c>
      <c r="AI314">
        <v>105</v>
      </c>
      <c r="AJ314">
        <v>125</v>
      </c>
      <c r="AK314">
        <v>105</v>
      </c>
      <c r="AL314">
        <v>90</v>
      </c>
      <c r="AM314">
        <v>120</v>
      </c>
      <c r="AN314">
        <v>95</v>
      </c>
      <c r="AO314">
        <v>110</v>
      </c>
      <c r="AP314">
        <v>70</v>
      </c>
      <c r="AQ314">
        <v>95</v>
      </c>
      <c r="AR314">
        <v>100</v>
      </c>
      <c r="AS314">
        <v>90</v>
      </c>
      <c r="AT314">
        <v>75</v>
      </c>
      <c r="AU314">
        <v>75</v>
      </c>
      <c r="AV314">
        <v>75</v>
      </c>
      <c r="AW314">
        <v>55</v>
      </c>
      <c r="AX314">
        <v>60</v>
      </c>
    </row>
    <row r="315" spans="1:50" x14ac:dyDescent="0.2">
      <c r="A315" t="s">
        <v>2055</v>
      </c>
      <c r="B315" t="s">
        <v>116</v>
      </c>
      <c r="C315">
        <v>75</v>
      </c>
      <c r="D315">
        <v>80</v>
      </c>
      <c r="E315">
        <v>95</v>
      </c>
      <c r="F315">
        <v>40</v>
      </c>
      <c r="G315">
        <v>30</v>
      </c>
      <c r="H315">
        <v>45</v>
      </c>
      <c r="I315">
        <v>45</v>
      </c>
      <c r="J315">
        <v>45</v>
      </c>
      <c r="K315">
        <v>65</v>
      </c>
      <c r="L315">
        <v>70</v>
      </c>
      <c r="M315">
        <v>55</v>
      </c>
      <c r="N315">
        <v>65</v>
      </c>
      <c r="O315">
        <v>80</v>
      </c>
      <c r="P315">
        <v>50</v>
      </c>
      <c r="Q315">
        <v>100</v>
      </c>
      <c r="R315">
        <v>75</v>
      </c>
      <c r="S315">
        <v>95</v>
      </c>
      <c r="T315">
        <v>75</v>
      </c>
      <c r="U315">
        <v>80</v>
      </c>
      <c r="V315">
        <v>70</v>
      </c>
      <c r="W315">
        <v>90</v>
      </c>
      <c r="X315">
        <v>85</v>
      </c>
      <c r="Y315">
        <v>75</v>
      </c>
      <c r="Z315">
        <v>80</v>
      </c>
      <c r="AA315">
        <v>95</v>
      </c>
      <c r="AB315">
        <v>95</v>
      </c>
      <c r="AC315">
        <v>100</v>
      </c>
      <c r="AD315">
        <v>70</v>
      </c>
      <c r="AE315">
        <v>95</v>
      </c>
      <c r="AF315">
        <v>90</v>
      </c>
      <c r="AG315">
        <v>115</v>
      </c>
      <c r="AH315">
        <v>105</v>
      </c>
      <c r="AI315">
        <v>75</v>
      </c>
      <c r="AJ315">
        <v>115</v>
      </c>
      <c r="AK315">
        <v>85</v>
      </c>
      <c r="AL315">
        <v>95</v>
      </c>
      <c r="AM315">
        <v>100</v>
      </c>
      <c r="AN315">
        <v>85</v>
      </c>
      <c r="AO315">
        <v>90</v>
      </c>
      <c r="AP315">
        <v>85</v>
      </c>
      <c r="AQ315">
        <v>100</v>
      </c>
      <c r="AR315">
        <v>120</v>
      </c>
      <c r="AS315">
        <v>65</v>
      </c>
      <c r="AT315">
        <v>55</v>
      </c>
      <c r="AU315">
        <v>70</v>
      </c>
      <c r="AV315">
        <v>70</v>
      </c>
      <c r="AW315">
        <v>65</v>
      </c>
      <c r="AX315">
        <v>55</v>
      </c>
    </row>
    <row r="316" spans="1:50" x14ac:dyDescent="0.2">
      <c r="A316" t="s">
        <v>2055</v>
      </c>
      <c r="B316" t="s">
        <v>117</v>
      </c>
      <c r="C316">
        <v>185</v>
      </c>
      <c r="D316">
        <v>210</v>
      </c>
      <c r="E316">
        <v>180</v>
      </c>
      <c r="F316">
        <v>85</v>
      </c>
      <c r="G316">
        <v>50</v>
      </c>
      <c r="H316">
        <v>70</v>
      </c>
      <c r="I316">
        <v>85</v>
      </c>
      <c r="J316">
        <v>105</v>
      </c>
      <c r="K316">
        <v>105</v>
      </c>
      <c r="L316">
        <v>135</v>
      </c>
      <c r="M316">
        <v>125</v>
      </c>
      <c r="N316">
        <v>120</v>
      </c>
      <c r="O316">
        <v>140</v>
      </c>
      <c r="P316">
        <v>180</v>
      </c>
      <c r="Q316">
        <v>205</v>
      </c>
      <c r="R316">
        <v>205</v>
      </c>
      <c r="S316">
        <v>225</v>
      </c>
      <c r="T316">
        <v>135</v>
      </c>
      <c r="U316">
        <v>185</v>
      </c>
      <c r="V316">
        <v>155</v>
      </c>
      <c r="W316">
        <v>185</v>
      </c>
      <c r="X316">
        <v>205</v>
      </c>
      <c r="Y316">
        <v>165</v>
      </c>
      <c r="Z316">
        <v>120</v>
      </c>
      <c r="AA316">
        <v>140</v>
      </c>
      <c r="AB316">
        <v>140</v>
      </c>
      <c r="AC316">
        <v>210</v>
      </c>
      <c r="AD316">
        <v>150</v>
      </c>
      <c r="AE316">
        <v>200</v>
      </c>
      <c r="AF316">
        <v>195</v>
      </c>
      <c r="AG316">
        <v>195</v>
      </c>
      <c r="AH316">
        <v>210</v>
      </c>
      <c r="AI316">
        <v>180</v>
      </c>
      <c r="AJ316">
        <v>195</v>
      </c>
      <c r="AK316">
        <v>200</v>
      </c>
      <c r="AL316">
        <v>165</v>
      </c>
      <c r="AM316">
        <v>200</v>
      </c>
      <c r="AN316">
        <v>180</v>
      </c>
      <c r="AO316">
        <v>180</v>
      </c>
      <c r="AP316">
        <v>140</v>
      </c>
      <c r="AQ316">
        <v>150</v>
      </c>
      <c r="AR316">
        <v>145</v>
      </c>
      <c r="AS316">
        <v>140</v>
      </c>
      <c r="AT316">
        <v>140</v>
      </c>
      <c r="AU316">
        <v>95</v>
      </c>
      <c r="AV316">
        <v>110</v>
      </c>
      <c r="AW316">
        <v>125</v>
      </c>
      <c r="AX316">
        <v>110</v>
      </c>
    </row>
    <row r="317" spans="1:50" x14ac:dyDescent="0.2">
      <c r="A317" t="s">
        <v>2055</v>
      </c>
      <c r="B317" t="s">
        <v>118</v>
      </c>
      <c r="C317">
        <v>45</v>
      </c>
      <c r="D317">
        <v>40</v>
      </c>
      <c r="E317">
        <v>40</v>
      </c>
      <c r="F317">
        <v>20</v>
      </c>
      <c r="G317">
        <v>15</v>
      </c>
      <c r="H317">
        <v>15</v>
      </c>
      <c r="I317">
        <v>15</v>
      </c>
      <c r="J317">
        <v>20</v>
      </c>
      <c r="K317">
        <v>35</v>
      </c>
      <c r="L317">
        <v>30</v>
      </c>
      <c r="M317">
        <v>25</v>
      </c>
      <c r="N317">
        <v>30</v>
      </c>
      <c r="O317">
        <v>30</v>
      </c>
      <c r="P317">
        <v>25</v>
      </c>
      <c r="Q317">
        <v>35</v>
      </c>
      <c r="R317">
        <v>45</v>
      </c>
      <c r="S317">
        <v>55</v>
      </c>
      <c r="T317">
        <v>35</v>
      </c>
      <c r="U317">
        <v>70</v>
      </c>
      <c r="V317">
        <v>40</v>
      </c>
      <c r="W317">
        <v>50</v>
      </c>
      <c r="X317">
        <v>65</v>
      </c>
      <c r="Y317">
        <v>45</v>
      </c>
      <c r="Z317">
        <v>45</v>
      </c>
      <c r="AA317">
        <v>55</v>
      </c>
      <c r="AB317">
        <v>55</v>
      </c>
      <c r="AC317">
        <v>50</v>
      </c>
      <c r="AD317">
        <v>35</v>
      </c>
      <c r="AE317">
        <v>45</v>
      </c>
      <c r="AF317">
        <v>40</v>
      </c>
      <c r="AG317">
        <v>35</v>
      </c>
      <c r="AH317">
        <v>40</v>
      </c>
      <c r="AI317">
        <v>45</v>
      </c>
      <c r="AJ317">
        <v>40</v>
      </c>
      <c r="AK317">
        <v>35</v>
      </c>
      <c r="AL317">
        <v>30</v>
      </c>
      <c r="AM317">
        <v>40</v>
      </c>
      <c r="AN317">
        <v>45</v>
      </c>
      <c r="AO317">
        <v>55</v>
      </c>
      <c r="AP317">
        <v>30</v>
      </c>
      <c r="AQ317">
        <v>30</v>
      </c>
      <c r="AR317">
        <v>50</v>
      </c>
      <c r="AS317">
        <v>30</v>
      </c>
      <c r="AT317">
        <v>55</v>
      </c>
      <c r="AU317">
        <v>25</v>
      </c>
      <c r="AV317">
        <v>40</v>
      </c>
      <c r="AW317">
        <v>35</v>
      </c>
      <c r="AX317">
        <v>25</v>
      </c>
    </row>
    <row r="318" spans="1:50" x14ac:dyDescent="0.2">
      <c r="A318" t="s">
        <v>2055</v>
      </c>
      <c r="B318" t="s">
        <v>119</v>
      </c>
      <c r="C318">
        <v>25</v>
      </c>
      <c r="D318">
        <v>25</v>
      </c>
      <c r="E318">
        <v>35</v>
      </c>
      <c r="F318">
        <v>10</v>
      </c>
      <c r="G318">
        <v>10</v>
      </c>
      <c r="H318">
        <v>20</v>
      </c>
      <c r="I318">
        <v>5</v>
      </c>
      <c r="J318">
        <v>10</v>
      </c>
      <c r="K318">
        <v>20</v>
      </c>
      <c r="L318">
        <v>20</v>
      </c>
      <c r="M318">
        <v>15</v>
      </c>
      <c r="N318">
        <v>10</v>
      </c>
      <c r="O318">
        <v>10</v>
      </c>
      <c r="P318">
        <v>25</v>
      </c>
      <c r="Q318">
        <v>35</v>
      </c>
      <c r="R318">
        <v>30</v>
      </c>
      <c r="S318">
        <v>30</v>
      </c>
      <c r="T318">
        <v>20</v>
      </c>
      <c r="U318">
        <v>30</v>
      </c>
      <c r="V318">
        <v>20</v>
      </c>
      <c r="W318">
        <v>25</v>
      </c>
      <c r="X318">
        <v>30</v>
      </c>
      <c r="Y318">
        <v>25</v>
      </c>
      <c r="Z318">
        <v>35</v>
      </c>
      <c r="AA318">
        <v>40</v>
      </c>
      <c r="AB318">
        <v>35</v>
      </c>
      <c r="AC318">
        <v>30</v>
      </c>
      <c r="AD318">
        <v>25</v>
      </c>
      <c r="AE318">
        <v>25</v>
      </c>
      <c r="AF318">
        <v>45</v>
      </c>
      <c r="AG318">
        <v>40</v>
      </c>
      <c r="AH318">
        <v>35</v>
      </c>
      <c r="AI318">
        <v>25</v>
      </c>
      <c r="AJ318">
        <v>45</v>
      </c>
      <c r="AK318">
        <v>30</v>
      </c>
      <c r="AL318">
        <v>30</v>
      </c>
      <c r="AM318">
        <v>45</v>
      </c>
      <c r="AN318">
        <v>45</v>
      </c>
      <c r="AO318">
        <v>35</v>
      </c>
      <c r="AP318">
        <v>20</v>
      </c>
      <c r="AQ318">
        <v>25</v>
      </c>
      <c r="AR318">
        <v>25</v>
      </c>
      <c r="AS318">
        <v>25</v>
      </c>
      <c r="AT318">
        <v>30</v>
      </c>
      <c r="AU318">
        <v>25</v>
      </c>
      <c r="AV318">
        <v>20</v>
      </c>
      <c r="AW318">
        <v>20</v>
      </c>
      <c r="AX318">
        <v>15</v>
      </c>
    </row>
    <row r="319" spans="1:50" x14ac:dyDescent="0.2">
      <c r="A319" t="s">
        <v>2055</v>
      </c>
      <c r="B319" t="s">
        <v>120</v>
      </c>
      <c r="C319">
        <v>25</v>
      </c>
      <c r="D319">
        <v>50</v>
      </c>
      <c r="E319">
        <v>25</v>
      </c>
      <c r="F319">
        <v>25</v>
      </c>
      <c r="G319">
        <v>20</v>
      </c>
      <c r="H319">
        <v>30</v>
      </c>
      <c r="I319">
        <v>30</v>
      </c>
      <c r="J319">
        <v>30</v>
      </c>
      <c r="K319">
        <v>40</v>
      </c>
      <c r="L319">
        <v>45</v>
      </c>
      <c r="M319">
        <v>45</v>
      </c>
      <c r="N319">
        <v>35</v>
      </c>
      <c r="O319">
        <v>25</v>
      </c>
      <c r="P319">
        <v>45</v>
      </c>
      <c r="Q319">
        <v>55</v>
      </c>
      <c r="R319">
        <v>55</v>
      </c>
      <c r="S319">
        <v>45</v>
      </c>
      <c r="T319">
        <v>45</v>
      </c>
      <c r="U319">
        <v>50</v>
      </c>
      <c r="V319">
        <v>50</v>
      </c>
      <c r="W319">
        <v>60</v>
      </c>
      <c r="X319">
        <v>60</v>
      </c>
      <c r="Y319">
        <v>40</v>
      </c>
      <c r="Z319">
        <v>35</v>
      </c>
      <c r="AA319">
        <v>45</v>
      </c>
      <c r="AB319">
        <v>35</v>
      </c>
      <c r="AC319">
        <v>40</v>
      </c>
      <c r="AD319">
        <v>30</v>
      </c>
      <c r="AE319">
        <v>40</v>
      </c>
      <c r="AF319">
        <v>30</v>
      </c>
      <c r="AG319">
        <v>35</v>
      </c>
      <c r="AH319">
        <v>55</v>
      </c>
      <c r="AI319">
        <v>45</v>
      </c>
      <c r="AJ319">
        <v>50</v>
      </c>
      <c r="AK319">
        <v>65</v>
      </c>
      <c r="AL319">
        <v>45</v>
      </c>
      <c r="AM319">
        <v>45</v>
      </c>
      <c r="AN319">
        <v>40</v>
      </c>
      <c r="AO319">
        <v>35</v>
      </c>
      <c r="AP319">
        <v>30</v>
      </c>
      <c r="AQ319">
        <v>35</v>
      </c>
      <c r="AR319">
        <v>25</v>
      </c>
      <c r="AS319">
        <v>20</v>
      </c>
      <c r="AT319">
        <v>35</v>
      </c>
      <c r="AU319">
        <v>30</v>
      </c>
      <c r="AV319">
        <v>35</v>
      </c>
      <c r="AW319">
        <v>40</v>
      </c>
      <c r="AX319">
        <v>30</v>
      </c>
    </row>
    <row r="320" spans="1:50" x14ac:dyDescent="0.2">
      <c r="A320" t="s">
        <v>2055</v>
      </c>
      <c r="B320" t="s">
        <v>121</v>
      </c>
      <c r="C320">
        <v>170</v>
      </c>
      <c r="D320">
        <v>175</v>
      </c>
      <c r="E320">
        <v>175</v>
      </c>
      <c r="F320">
        <v>120</v>
      </c>
      <c r="G320">
        <v>60</v>
      </c>
      <c r="H320">
        <v>85</v>
      </c>
      <c r="I320">
        <v>85</v>
      </c>
      <c r="J320">
        <v>100</v>
      </c>
      <c r="K320">
        <v>105</v>
      </c>
      <c r="L320">
        <v>145</v>
      </c>
      <c r="M320">
        <v>145</v>
      </c>
      <c r="N320">
        <v>120</v>
      </c>
      <c r="O320">
        <v>155</v>
      </c>
      <c r="P320">
        <v>105</v>
      </c>
      <c r="Q320">
        <v>220</v>
      </c>
      <c r="R320">
        <v>220</v>
      </c>
      <c r="S320">
        <v>220</v>
      </c>
      <c r="T320">
        <v>265</v>
      </c>
      <c r="U320">
        <v>280</v>
      </c>
      <c r="V320">
        <v>210</v>
      </c>
      <c r="W320">
        <v>205</v>
      </c>
      <c r="X320">
        <v>210</v>
      </c>
      <c r="Y320">
        <v>215</v>
      </c>
      <c r="Z320">
        <v>190</v>
      </c>
      <c r="AA320">
        <v>200</v>
      </c>
      <c r="AB320">
        <v>175</v>
      </c>
      <c r="AC320">
        <v>180</v>
      </c>
      <c r="AD320">
        <v>140</v>
      </c>
      <c r="AE320">
        <v>210</v>
      </c>
      <c r="AF320">
        <v>180</v>
      </c>
      <c r="AG320">
        <v>205</v>
      </c>
      <c r="AH320">
        <v>220</v>
      </c>
      <c r="AI320">
        <v>210</v>
      </c>
      <c r="AJ320">
        <v>240</v>
      </c>
      <c r="AK320">
        <v>235</v>
      </c>
      <c r="AL320">
        <v>205</v>
      </c>
      <c r="AM320">
        <v>215</v>
      </c>
      <c r="AN320">
        <v>190</v>
      </c>
      <c r="AO320">
        <v>205</v>
      </c>
      <c r="AP320">
        <v>135</v>
      </c>
      <c r="AQ320">
        <v>185</v>
      </c>
      <c r="AR320">
        <v>225</v>
      </c>
      <c r="AS320">
        <v>155</v>
      </c>
      <c r="AT320">
        <v>145</v>
      </c>
      <c r="AU320">
        <v>145</v>
      </c>
      <c r="AV320">
        <v>155</v>
      </c>
      <c r="AW320">
        <v>180</v>
      </c>
      <c r="AX320">
        <v>120</v>
      </c>
    </row>
    <row r="321" spans="1:50" x14ac:dyDescent="0.2">
      <c r="A321" t="s">
        <v>2055</v>
      </c>
      <c r="B321" t="s">
        <v>122</v>
      </c>
      <c r="C321">
        <v>50</v>
      </c>
      <c r="D321">
        <v>40</v>
      </c>
      <c r="E321">
        <v>30</v>
      </c>
      <c r="F321">
        <v>25</v>
      </c>
      <c r="G321">
        <v>20</v>
      </c>
      <c r="H321">
        <v>15</v>
      </c>
      <c r="I321">
        <v>35</v>
      </c>
      <c r="J321">
        <v>25</v>
      </c>
      <c r="K321">
        <v>35</v>
      </c>
      <c r="L321">
        <v>35</v>
      </c>
      <c r="M321">
        <v>40</v>
      </c>
      <c r="N321">
        <v>50</v>
      </c>
      <c r="O321">
        <v>50</v>
      </c>
      <c r="P321">
        <v>45</v>
      </c>
      <c r="Q321">
        <v>70</v>
      </c>
      <c r="R321">
        <v>70</v>
      </c>
      <c r="S321">
        <v>70</v>
      </c>
      <c r="T321">
        <v>65</v>
      </c>
      <c r="U321">
        <v>55</v>
      </c>
      <c r="V321">
        <v>40</v>
      </c>
      <c r="W321">
        <v>50</v>
      </c>
      <c r="X321">
        <v>50</v>
      </c>
      <c r="Y321">
        <v>60</v>
      </c>
      <c r="Z321">
        <v>65</v>
      </c>
      <c r="AA321">
        <v>75</v>
      </c>
      <c r="AB321">
        <v>60</v>
      </c>
      <c r="AC321">
        <v>85</v>
      </c>
      <c r="AD321">
        <v>60</v>
      </c>
      <c r="AE321">
        <v>70</v>
      </c>
      <c r="AF321">
        <v>105</v>
      </c>
      <c r="AG321">
        <v>105</v>
      </c>
      <c r="AH321">
        <v>95</v>
      </c>
      <c r="AI321">
        <v>80</v>
      </c>
      <c r="AJ321">
        <v>95</v>
      </c>
      <c r="AK321">
        <v>85</v>
      </c>
      <c r="AL321">
        <v>75</v>
      </c>
      <c r="AM321">
        <v>100</v>
      </c>
      <c r="AN321">
        <v>90</v>
      </c>
      <c r="AO321">
        <v>90</v>
      </c>
      <c r="AP321">
        <v>75</v>
      </c>
      <c r="AQ321">
        <v>75</v>
      </c>
      <c r="AR321">
        <v>75</v>
      </c>
      <c r="AS321">
        <v>60</v>
      </c>
      <c r="AT321">
        <v>70</v>
      </c>
      <c r="AU321">
        <v>60</v>
      </c>
      <c r="AV321">
        <v>55</v>
      </c>
      <c r="AW321">
        <v>80</v>
      </c>
      <c r="AX321">
        <v>80</v>
      </c>
    </row>
    <row r="322" spans="1:50" x14ac:dyDescent="0.2">
      <c r="A322" t="s">
        <v>2055</v>
      </c>
      <c r="B322" t="s">
        <v>123</v>
      </c>
      <c r="C322">
        <v>65</v>
      </c>
      <c r="D322">
        <v>50</v>
      </c>
      <c r="E322">
        <v>70</v>
      </c>
      <c r="F322">
        <v>40</v>
      </c>
      <c r="G322">
        <v>20</v>
      </c>
      <c r="H322">
        <v>30</v>
      </c>
      <c r="I322">
        <v>30</v>
      </c>
      <c r="J322">
        <v>35</v>
      </c>
      <c r="K322">
        <v>50</v>
      </c>
      <c r="L322">
        <v>50</v>
      </c>
      <c r="M322">
        <v>50</v>
      </c>
      <c r="N322">
        <v>55</v>
      </c>
      <c r="O322">
        <v>75</v>
      </c>
      <c r="P322">
        <v>70</v>
      </c>
      <c r="Q322">
        <v>115</v>
      </c>
      <c r="R322">
        <v>85</v>
      </c>
      <c r="S322">
        <v>75</v>
      </c>
      <c r="T322">
        <v>80</v>
      </c>
      <c r="U322">
        <v>90</v>
      </c>
      <c r="V322">
        <v>65</v>
      </c>
      <c r="W322">
        <v>70</v>
      </c>
      <c r="X322">
        <v>65</v>
      </c>
      <c r="Y322">
        <v>90</v>
      </c>
      <c r="Z322">
        <v>80</v>
      </c>
      <c r="AA322">
        <v>95</v>
      </c>
      <c r="AB322">
        <v>65</v>
      </c>
      <c r="AC322">
        <v>80</v>
      </c>
      <c r="AD322">
        <v>65</v>
      </c>
      <c r="AE322">
        <v>85</v>
      </c>
      <c r="AF322">
        <v>90</v>
      </c>
      <c r="AG322">
        <v>80</v>
      </c>
      <c r="AH322">
        <v>110</v>
      </c>
      <c r="AI322">
        <v>80</v>
      </c>
      <c r="AJ322">
        <v>85</v>
      </c>
      <c r="AK322">
        <v>90</v>
      </c>
      <c r="AL322">
        <v>60</v>
      </c>
      <c r="AM322">
        <v>95</v>
      </c>
      <c r="AN322">
        <v>95</v>
      </c>
      <c r="AO322">
        <v>95</v>
      </c>
      <c r="AP322">
        <v>65</v>
      </c>
      <c r="AQ322">
        <v>100</v>
      </c>
      <c r="AR322">
        <v>125</v>
      </c>
      <c r="AS322">
        <v>100</v>
      </c>
      <c r="AT322">
        <v>75</v>
      </c>
      <c r="AU322">
        <v>65</v>
      </c>
      <c r="AV322">
        <v>70</v>
      </c>
      <c r="AW322">
        <v>70</v>
      </c>
      <c r="AX322">
        <v>70</v>
      </c>
    </row>
    <row r="323" spans="1:50" x14ac:dyDescent="0.2">
      <c r="A323" t="s">
        <v>2055</v>
      </c>
      <c r="B323" t="s">
        <v>124</v>
      </c>
      <c r="C323">
        <v>15</v>
      </c>
      <c r="D323">
        <v>20</v>
      </c>
      <c r="E323">
        <v>20</v>
      </c>
      <c r="F323">
        <v>15</v>
      </c>
      <c r="G323">
        <v>10</v>
      </c>
      <c r="H323">
        <v>10</v>
      </c>
      <c r="I323">
        <v>25</v>
      </c>
      <c r="J323">
        <v>25</v>
      </c>
      <c r="K323">
        <v>45</v>
      </c>
      <c r="L323">
        <v>30</v>
      </c>
      <c r="M323">
        <v>30</v>
      </c>
      <c r="N323">
        <v>30</v>
      </c>
      <c r="O323">
        <v>35</v>
      </c>
      <c r="P323">
        <v>15</v>
      </c>
      <c r="Q323">
        <v>45</v>
      </c>
      <c r="R323">
        <v>20</v>
      </c>
      <c r="S323">
        <v>30</v>
      </c>
      <c r="T323">
        <v>40</v>
      </c>
      <c r="U323">
        <v>60</v>
      </c>
      <c r="V323">
        <v>35</v>
      </c>
      <c r="W323">
        <v>30</v>
      </c>
      <c r="X323">
        <v>25</v>
      </c>
      <c r="Y323">
        <v>35</v>
      </c>
      <c r="Z323">
        <v>30</v>
      </c>
      <c r="AA323">
        <v>30</v>
      </c>
      <c r="AB323">
        <v>40</v>
      </c>
      <c r="AC323">
        <v>35</v>
      </c>
      <c r="AD323">
        <v>25</v>
      </c>
      <c r="AE323">
        <v>30</v>
      </c>
      <c r="AF323">
        <v>35</v>
      </c>
      <c r="AG323">
        <v>30</v>
      </c>
      <c r="AH323">
        <v>45</v>
      </c>
      <c r="AI323">
        <v>35</v>
      </c>
      <c r="AJ323">
        <v>35</v>
      </c>
      <c r="AK323">
        <v>35</v>
      </c>
      <c r="AL323">
        <v>35</v>
      </c>
      <c r="AM323">
        <v>45</v>
      </c>
      <c r="AN323">
        <v>35</v>
      </c>
      <c r="AO323">
        <v>30</v>
      </c>
      <c r="AP323">
        <v>20</v>
      </c>
      <c r="AQ323">
        <v>35</v>
      </c>
      <c r="AR323">
        <v>20</v>
      </c>
      <c r="AS323">
        <v>25</v>
      </c>
      <c r="AT323">
        <v>20</v>
      </c>
      <c r="AU323">
        <v>25</v>
      </c>
      <c r="AV323">
        <v>25</v>
      </c>
      <c r="AW323">
        <v>35</v>
      </c>
      <c r="AX323">
        <v>20</v>
      </c>
    </row>
    <row r="324" spans="1:50" x14ac:dyDescent="0.2">
      <c r="A324" t="s">
        <v>2055</v>
      </c>
      <c r="B324" t="s">
        <v>125</v>
      </c>
      <c r="C324">
        <v>115</v>
      </c>
      <c r="D324">
        <v>110</v>
      </c>
      <c r="E324">
        <v>100</v>
      </c>
      <c r="F324">
        <v>165</v>
      </c>
      <c r="G324">
        <v>110</v>
      </c>
      <c r="H324">
        <v>165</v>
      </c>
      <c r="I324">
        <v>205</v>
      </c>
      <c r="J324">
        <v>220</v>
      </c>
      <c r="K324">
        <v>270</v>
      </c>
      <c r="L324">
        <v>310</v>
      </c>
      <c r="M324">
        <v>225</v>
      </c>
      <c r="N324">
        <v>255</v>
      </c>
      <c r="O324">
        <v>295</v>
      </c>
      <c r="P324">
        <v>265</v>
      </c>
      <c r="Q324">
        <v>350</v>
      </c>
      <c r="R324">
        <v>360</v>
      </c>
      <c r="S324">
        <v>330</v>
      </c>
      <c r="T324">
        <v>280</v>
      </c>
      <c r="U324">
        <v>275</v>
      </c>
      <c r="V324">
        <v>205</v>
      </c>
      <c r="W324">
        <v>260</v>
      </c>
      <c r="X324">
        <v>260</v>
      </c>
      <c r="Y324">
        <v>295</v>
      </c>
      <c r="Z324">
        <v>305</v>
      </c>
      <c r="AA324">
        <v>390</v>
      </c>
      <c r="AB324">
        <v>255</v>
      </c>
      <c r="AC324">
        <v>325</v>
      </c>
      <c r="AD324">
        <v>270</v>
      </c>
      <c r="AE324">
        <v>300</v>
      </c>
      <c r="AF324">
        <v>310</v>
      </c>
      <c r="AG324">
        <v>320</v>
      </c>
      <c r="AH324">
        <v>350</v>
      </c>
      <c r="AI324">
        <v>390</v>
      </c>
      <c r="AJ324">
        <v>395</v>
      </c>
      <c r="AK324">
        <v>395</v>
      </c>
      <c r="AL324">
        <v>355</v>
      </c>
      <c r="AM324">
        <v>355</v>
      </c>
      <c r="AN324">
        <v>325</v>
      </c>
      <c r="AO324">
        <v>285</v>
      </c>
      <c r="AP324">
        <v>245</v>
      </c>
      <c r="AQ324">
        <v>245</v>
      </c>
      <c r="AR324">
        <v>260</v>
      </c>
      <c r="AS324">
        <v>225</v>
      </c>
      <c r="AT324">
        <v>220</v>
      </c>
      <c r="AU324">
        <v>170</v>
      </c>
      <c r="AV324">
        <v>210</v>
      </c>
      <c r="AW324">
        <v>205</v>
      </c>
      <c r="AX324">
        <v>175</v>
      </c>
    </row>
    <row r="325" spans="1:50" x14ac:dyDescent="0.2">
      <c r="A325" t="s">
        <v>2055</v>
      </c>
      <c r="B325" t="s">
        <v>126</v>
      </c>
      <c r="C325">
        <v>60</v>
      </c>
      <c r="D325">
        <v>55</v>
      </c>
      <c r="E325">
        <v>60</v>
      </c>
      <c r="F325">
        <v>30</v>
      </c>
      <c r="G325">
        <v>20</v>
      </c>
      <c r="H325">
        <v>25</v>
      </c>
      <c r="I325">
        <v>60</v>
      </c>
      <c r="J325">
        <v>50</v>
      </c>
      <c r="K325">
        <v>55</v>
      </c>
      <c r="L325">
        <v>50</v>
      </c>
      <c r="M325">
        <v>25</v>
      </c>
      <c r="N325">
        <v>50</v>
      </c>
      <c r="O325">
        <v>65</v>
      </c>
      <c r="P325">
        <v>50</v>
      </c>
      <c r="Q325">
        <v>110</v>
      </c>
      <c r="R325">
        <v>65</v>
      </c>
      <c r="S325">
        <v>70</v>
      </c>
      <c r="T325">
        <v>75</v>
      </c>
      <c r="U325">
        <v>55</v>
      </c>
      <c r="V325">
        <v>55</v>
      </c>
      <c r="W325">
        <v>50</v>
      </c>
      <c r="X325">
        <v>75</v>
      </c>
      <c r="Y325">
        <v>60</v>
      </c>
      <c r="Z325">
        <v>60</v>
      </c>
      <c r="AA325">
        <v>75</v>
      </c>
      <c r="AB325">
        <v>50</v>
      </c>
      <c r="AC325">
        <v>60</v>
      </c>
      <c r="AD325">
        <v>30</v>
      </c>
      <c r="AE325">
        <v>80</v>
      </c>
      <c r="AF325">
        <v>60</v>
      </c>
      <c r="AG325">
        <v>65</v>
      </c>
      <c r="AH325">
        <v>75</v>
      </c>
      <c r="AI325">
        <v>70</v>
      </c>
      <c r="AJ325">
        <v>75</v>
      </c>
      <c r="AK325">
        <v>70</v>
      </c>
      <c r="AL325">
        <v>60</v>
      </c>
      <c r="AM325">
        <v>70</v>
      </c>
      <c r="AN325">
        <v>65</v>
      </c>
      <c r="AO325">
        <v>85</v>
      </c>
      <c r="AP325">
        <v>60</v>
      </c>
      <c r="AQ325">
        <v>55</v>
      </c>
      <c r="AR325">
        <v>70</v>
      </c>
      <c r="AS325">
        <v>60</v>
      </c>
      <c r="AT325">
        <v>80</v>
      </c>
      <c r="AU325">
        <v>55</v>
      </c>
      <c r="AV325">
        <v>65</v>
      </c>
      <c r="AW325">
        <v>70</v>
      </c>
      <c r="AX325">
        <v>55</v>
      </c>
    </row>
    <row r="326" spans="1:50" x14ac:dyDescent="0.2">
      <c r="A326" t="s">
        <v>2055</v>
      </c>
      <c r="B326" t="s">
        <v>127</v>
      </c>
      <c r="C326">
        <v>120</v>
      </c>
      <c r="D326">
        <v>145</v>
      </c>
      <c r="E326">
        <v>140</v>
      </c>
      <c r="F326">
        <v>75</v>
      </c>
      <c r="G326">
        <v>70</v>
      </c>
      <c r="H326">
        <v>95</v>
      </c>
      <c r="I326">
        <v>75</v>
      </c>
      <c r="J326">
        <v>105</v>
      </c>
      <c r="K326">
        <v>95</v>
      </c>
      <c r="L326">
        <v>130</v>
      </c>
      <c r="M326">
        <v>140</v>
      </c>
      <c r="N326">
        <v>105</v>
      </c>
      <c r="O326">
        <v>155</v>
      </c>
      <c r="P326">
        <v>120</v>
      </c>
      <c r="Q326">
        <v>280</v>
      </c>
      <c r="R326">
        <v>190</v>
      </c>
      <c r="S326">
        <v>160</v>
      </c>
      <c r="T326">
        <v>150</v>
      </c>
      <c r="U326">
        <v>210</v>
      </c>
      <c r="V326">
        <v>145</v>
      </c>
      <c r="W326">
        <v>150</v>
      </c>
      <c r="X326">
        <v>165</v>
      </c>
      <c r="Y326">
        <v>150</v>
      </c>
      <c r="Z326">
        <v>145</v>
      </c>
      <c r="AA326">
        <v>180</v>
      </c>
      <c r="AB326">
        <v>145</v>
      </c>
      <c r="AC326">
        <v>170</v>
      </c>
      <c r="AD326">
        <v>145</v>
      </c>
      <c r="AE326">
        <v>155</v>
      </c>
      <c r="AF326">
        <v>185</v>
      </c>
      <c r="AG326">
        <v>200</v>
      </c>
      <c r="AH326">
        <v>195</v>
      </c>
      <c r="AI326">
        <v>150</v>
      </c>
      <c r="AJ326">
        <v>200</v>
      </c>
      <c r="AK326">
        <v>150</v>
      </c>
      <c r="AL326">
        <v>165</v>
      </c>
      <c r="AM326">
        <v>210</v>
      </c>
      <c r="AN326">
        <v>175</v>
      </c>
      <c r="AO326">
        <v>190</v>
      </c>
      <c r="AP326">
        <v>160</v>
      </c>
      <c r="AQ326">
        <v>165</v>
      </c>
      <c r="AR326">
        <v>225</v>
      </c>
      <c r="AS326">
        <v>180</v>
      </c>
      <c r="AT326">
        <v>160</v>
      </c>
      <c r="AU326">
        <v>150</v>
      </c>
      <c r="AV326">
        <v>110</v>
      </c>
      <c r="AW326">
        <v>125</v>
      </c>
      <c r="AX326">
        <v>145</v>
      </c>
    </row>
    <row r="327" spans="1:50" x14ac:dyDescent="0.2">
      <c r="A327" t="s">
        <v>2056</v>
      </c>
      <c r="B327" t="s">
        <v>115</v>
      </c>
      <c r="C327">
        <v>90</v>
      </c>
      <c r="D327">
        <v>80</v>
      </c>
      <c r="E327">
        <v>95</v>
      </c>
      <c r="F327">
        <v>55</v>
      </c>
      <c r="G327">
        <v>85</v>
      </c>
      <c r="H327">
        <v>50</v>
      </c>
      <c r="I327">
        <v>25</v>
      </c>
      <c r="J327">
        <v>35</v>
      </c>
      <c r="K327">
        <v>40</v>
      </c>
      <c r="L327">
        <v>55</v>
      </c>
      <c r="M327">
        <v>40</v>
      </c>
      <c r="N327">
        <v>45</v>
      </c>
      <c r="O327">
        <v>35</v>
      </c>
      <c r="P327">
        <v>40</v>
      </c>
      <c r="Q327">
        <v>80</v>
      </c>
      <c r="R327">
        <v>50</v>
      </c>
      <c r="S327">
        <v>65</v>
      </c>
      <c r="T327">
        <v>75</v>
      </c>
      <c r="U327">
        <v>45</v>
      </c>
      <c r="V327">
        <v>35</v>
      </c>
      <c r="W327">
        <v>70</v>
      </c>
      <c r="X327">
        <v>65</v>
      </c>
      <c r="Y327">
        <v>65</v>
      </c>
      <c r="Z327">
        <v>60</v>
      </c>
      <c r="AA327">
        <v>65</v>
      </c>
      <c r="AB327">
        <v>55</v>
      </c>
      <c r="AC327">
        <v>85</v>
      </c>
      <c r="AD327">
        <v>65</v>
      </c>
      <c r="AE327">
        <v>75</v>
      </c>
      <c r="AF327">
        <v>65</v>
      </c>
      <c r="AG327">
        <v>80</v>
      </c>
      <c r="AH327">
        <v>35</v>
      </c>
      <c r="AI327">
        <v>70</v>
      </c>
      <c r="AJ327">
        <v>65</v>
      </c>
      <c r="AK327">
        <v>80</v>
      </c>
      <c r="AL327">
        <v>65</v>
      </c>
      <c r="AM327">
        <v>110</v>
      </c>
      <c r="AN327">
        <v>65</v>
      </c>
      <c r="AO327">
        <v>65</v>
      </c>
      <c r="AP327">
        <v>75</v>
      </c>
      <c r="AQ327">
        <v>80</v>
      </c>
      <c r="AR327">
        <v>65</v>
      </c>
      <c r="AS327">
        <v>45</v>
      </c>
      <c r="AT327">
        <v>45</v>
      </c>
      <c r="AU327">
        <v>65</v>
      </c>
      <c r="AV327">
        <v>50</v>
      </c>
      <c r="AW327">
        <v>80</v>
      </c>
      <c r="AX327">
        <v>45</v>
      </c>
    </row>
    <row r="328" spans="1:50" x14ac:dyDescent="0.2">
      <c r="A328" t="s">
        <v>2056</v>
      </c>
      <c r="B328" t="s">
        <v>116</v>
      </c>
      <c r="C328">
        <v>95</v>
      </c>
      <c r="D328">
        <v>90</v>
      </c>
      <c r="E328">
        <v>105</v>
      </c>
      <c r="F328">
        <v>75</v>
      </c>
      <c r="G328">
        <v>70</v>
      </c>
      <c r="H328">
        <v>70</v>
      </c>
      <c r="I328">
        <v>75</v>
      </c>
      <c r="J328">
        <v>50</v>
      </c>
      <c r="K328">
        <v>75</v>
      </c>
      <c r="L328">
        <v>50</v>
      </c>
      <c r="M328">
        <v>60</v>
      </c>
      <c r="N328">
        <v>60</v>
      </c>
      <c r="O328">
        <v>45</v>
      </c>
      <c r="P328">
        <v>50</v>
      </c>
      <c r="Q328">
        <v>70</v>
      </c>
      <c r="R328">
        <v>70</v>
      </c>
      <c r="S328">
        <v>95</v>
      </c>
      <c r="T328">
        <v>95</v>
      </c>
      <c r="U328">
        <v>50</v>
      </c>
      <c r="V328">
        <v>30</v>
      </c>
      <c r="W328">
        <v>55</v>
      </c>
      <c r="X328">
        <v>70</v>
      </c>
      <c r="Y328">
        <v>85</v>
      </c>
      <c r="Z328">
        <v>75</v>
      </c>
      <c r="AA328">
        <v>95</v>
      </c>
      <c r="AB328">
        <v>95</v>
      </c>
      <c r="AC328">
        <v>115</v>
      </c>
      <c r="AD328">
        <v>90</v>
      </c>
      <c r="AE328">
        <v>125</v>
      </c>
      <c r="AF328">
        <v>90</v>
      </c>
      <c r="AG328">
        <v>90</v>
      </c>
      <c r="AH328">
        <v>65</v>
      </c>
      <c r="AI328">
        <v>80</v>
      </c>
      <c r="AJ328">
        <v>80</v>
      </c>
      <c r="AK328">
        <v>105</v>
      </c>
      <c r="AL328">
        <v>95</v>
      </c>
      <c r="AM328">
        <v>100</v>
      </c>
      <c r="AN328">
        <v>90</v>
      </c>
      <c r="AO328">
        <v>100</v>
      </c>
      <c r="AP328">
        <v>105</v>
      </c>
      <c r="AQ328">
        <v>100</v>
      </c>
      <c r="AR328">
        <v>85</v>
      </c>
      <c r="AS328">
        <v>65</v>
      </c>
      <c r="AT328">
        <v>65</v>
      </c>
      <c r="AU328">
        <v>50</v>
      </c>
      <c r="AV328">
        <v>65</v>
      </c>
      <c r="AW328">
        <v>70</v>
      </c>
      <c r="AX328">
        <v>70</v>
      </c>
    </row>
    <row r="329" spans="1:50" x14ac:dyDescent="0.2">
      <c r="A329" t="s">
        <v>2056</v>
      </c>
      <c r="B329" t="s">
        <v>117</v>
      </c>
      <c r="C329">
        <v>100</v>
      </c>
      <c r="D329">
        <v>90</v>
      </c>
      <c r="E329">
        <v>110</v>
      </c>
      <c r="F329">
        <v>75</v>
      </c>
      <c r="G329">
        <v>60</v>
      </c>
      <c r="H329">
        <v>45</v>
      </c>
      <c r="I329">
        <v>25</v>
      </c>
      <c r="J329">
        <v>25</v>
      </c>
      <c r="K329">
        <v>40</v>
      </c>
      <c r="L329">
        <v>40</v>
      </c>
      <c r="M329">
        <v>35</v>
      </c>
      <c r="N329">
        <v>40</v>
      </c>
      <c r="O329">
        <v>40</v>
      </c>
      <c r="P329">
        <v>45</v>
      </c>
      <c r="Q329">
        <v>80</v>
      </c>
      <c r="R329">
        <v>60</v>
      </c>
      <c r="S329">
        <v>90</v>
      </c>
      <c r="T329">
        <v>120</v>
      </c>
      <c r="U329">
        <v>45</v>
      </c>
      <c r="V329">
        <v>30</v>
      </c>
      <c r="W329">
        <v>60</v>
      </c>
      <c r="X329">
        <v>75</v>
      </c>
      <c r="Y329">
        <v>60</v>
      </c>
      <c r="Z329">
        <v>60</v>
      </c>
      <c r="AA329">
        <v>75</v>
      </c>
      <c r="AB329">
        <v>60</v>
      </c>
      <c r="AC329">
        <v>125</v>
      </c>
      <c r="AD329">
        <v>95</v>
      </c>
      <c r="AE329">
        <v>130</v>
      </c>
      <c r="AF329">
        <v>95</v>
      </c>
      <c r="AG329">
        <v>70</v>
      </c>
      <c r="AH329">
        <v>40</v>
      </c>
      <c r="AI329">
        <v>75</v>
      </c>
      <c r="AJ329">
        <v>95</v>
      </c>
      <c r="AK329">
        <v>105</v>
      </c>
      <c r="AL329">
        <v>75</v>
      </c>
      <c r="AM329">
        <v>120</v>
      </c>
      <c r="AN329">
        <v>110</v>
      </c>
      <c r="AO329">
        <v>115</v>
      </c>
      <c r="AP329">
        <v>90</v>
      </c>
      <c r="AQ329">
        <v>110</v>
      </c>
      <c r="AR329">
        <v>105</v>
      </c>
      <c r="AS329">
        <v>75</v>
      </c>
      <c r="AT329">
        <v>60</v>
      </c>
      <c r="AU329">
        <v>65</v>
      </c>
      <c r="AV329">
        <v>80</v>
      </c>
      <c r="AW329">
        <v>85</v>
      </c>
      <c r="AX329">
        <v>80</v>
      </c>
    </row>
    <row r="330" spans="1:50" x14ac:dyDescent="0.2">
      <c r="A330" t="s">
        <v>2056</v>
      </c>
      <c r="B330" t="s">
        <v>118</v>
      </c>
      <c r="C330">
        <v>35</v>
      </c>
      <c r="D330">
        <v>50</v>
      </c>
      <c r="E330">
        <v>70</v>
      </c>
      <c r="F330">
        <v>60</v>
      </c>
      <c r="G330">
        <v>30</v>
      </c>
      <c r="H330">
        <v>30</v>
      </c>
      <c r="I330">
        <v>35</v>
      </c>
      <c r="J330">
        <v>25</v>
      </c>
      <c r="K330">
        <v>35</v>
      </c>
      <c r="L330">
        <v>30</v>
      </c>
      <c r="M330">
        <v>25</v>
      </c>
      <c r="N330">
        <v>40</v>
      </c>
      <c r="O330">
        <v>50</v>
      </c>
      <c r="P330">
        <v>30</v>
      </c>
      <c r="Q330">
        <v>35</v>
      </c>
      <c r="R330">
        <v>25</v>
      </c>
      <c r="S330">
        <v>50</v>
      </c>
      <c r="T330">
        <v>40</v>
      </c>
      <c r="U330">
        <v>20</v>
      </c>
      <c r="V330">
        <v>20</v>
      </c>
      <c r="W330">
        <v>30</v>
      </c>
      <c r="X330">
        <v>35</v>
      </c>
      <c r="Y330">
        <v>35</v>
      </c>
      <c r="Z330">
        <v>30</v>
      </c>
      <c r="AA330">
        <v>55</v>
      </c>
      <c r="AB330">
        <v>60</v>
      </c>
      <c r="AC330">
        <v>55</v>
      </c>
      <c r="AD330">
        <v>55</v>
      </c>
      <c r="AE330">
        <v>60</v>
      </c>
      <c r="AF330">
        <v>50</v>
      </c>
      <c r="AG330">
        <v>30</v>
      </c>
      <c r="AH330">
        <v>35</v>
      </c>
      <c r="AI330">
        <v>35</v>
      </c>
      <c r="AJ330">
        <v>50</v>
      </c>
      <c r="AK330">
        <v>70</v>
      </c>
      <c r="AL330">
        <v>65</v>
      </c>
      <c r="AM330">
        <v>65</v>
      </c>
      <c r="AN330">
        <v>55</v>
      </c>
      <c r="AO330">
        <v>70</v>
      </c>
      <c r="AP330">
        <v>60</v>
      </c>
      <c r="AQ330">
        <v>65</v>
      </c>
      <c r="AR330">
        <v>40</v>
      </c>
      <c r="AS330">
        <v>25</v>
      </c>
      <c r="AT330">
        <v>25</v>
      </c>
      <c r="AU330">
        <v>35</v>
      </c>
      <c r="AV330">
        <v>40</v>
      </c>
      <c r="AW330">
        <v>25</v>
      </c>
      <c r="AX330">
        <v>20</v>
      </c>
    </row>
    <row r="331" spans="1:50" x14ac:dyDescent="0.2">
      <c r="A331" t="s">
        <v>2056</v>
      </c>
      <c r="B331" t="s">
        <v>119</v>
      </c>
      <c r="C331">
        <v>25</v>
      </c>
      <c r="D331">
        <v>50</v>
      </c>
      <c r="E331">
        <v>75</v>
      </c>
      <c r="F331">
        <v>20</v>
      </c>
      <c r="G331">
        <v>25</v>
      </c>
      <c r="H331">
        <v>25</v>
      </c>
      <c r="I331">
        <v>15</v>
      </c>
      <c r="J331">
        <v>5</v>
      </c>
      <c r="K331">
        <v>30</v>
      </c>
      <c r="L331">
        <v>20</v>
      </c>
      <c r="M331">
        <v>20</v>
      </c>
      <c r="N331">
        <v>15</v>
      </c>
      <c r="O331">
        <v>30</v>
      </c>
      <c r="P331">
        <v>15</v>
      </c>
      <c r="Q331">
        <v>30</v>
      </c>
      <c r="R331">
        <v>10</v>
      </c>
      <c r="S331">
        <v>40</v>
      </c>
      <c r="T331">
        <v>40</v>
      </c>
      <c r="U331">
        <v>30</v>
      </c>
      <c r="V331">
        <v>20</v>
      </c>
      <c r="W331">
        <v>35</v>
      </c>
      <c r="X331">
        <v>25</v>
      </c>
      <c r="Y331">
        <v>20</v>
      </c>
      <c r="Z331">
        <v>35</v>
      </c>
      <c r="AA331">
        <v>35</v>
      </c>
      <c r="AB331">
        <v>25</v>
      </c>
      <c r="AC331">
        <v>40</v>
      </c>
      <c r="AD331">
        <v>25</v>
      </c>
      <c r="AE331">
        <v>45</v>
      </c>
      <c r="AF331">
        <v>20</v>
      </c>
      <c r="AG331">
        <v>25</v>
      </c>
      <c r="AH331">
        <v>10</v>
      </c>
      <c r="AI331">
        <v>20</v>
      </c>
      <c r="AJ331">
        <v>20</v>
      </c>
      <c r="AK331">
        <v>45</v>
      </c>
      <c r="AL331">
        <v>60</v>
      </c>
      <c r="AM331">
        <v>60</v>
      </c>
      <c r="AN331">
        <v>50</v>
      </c>
      <c r="AO331">
        <v>35</v>
      </c>
      <c r="AP331">
        <v>20</v>
      </c>
      <c r="AQ331">
        <v>55</v>
      </c>
      <c r="AR331">
        <v>25</v>
      </c>
      <c r="AS331">
        <v>15</v>
      </c>
      <c r="AT331">
        <v>15</v>
      </c>
      <c r="AU331">
        <v>30</v>
      </c>
      <c r="AV331">
        <v>30</v>
      </c>
      <c r="AW331">
        <v>35</v>
      </c>
      <c r="AX331">
        <v>20</v>
      </c>
    </row>
    <row r="332" spans="1:50" x14ac:dyDescent="0.2">
      <c r="A332" t="s">
        <v>2056</v>
      </c>
      <c r="B332" t="s">
        <v>120</v>
      </c>
      <c r="C332">
        <v>50</v>
      </c>
      <c r="D332">
        <v>45</v>
      </c>
      <c r="E332">
        <v>85</v>
      </c>
      <c r="F332">
        <v>60</v>
      </c>
      <c r="G332">
        <v>45</v>
      </c>
      <c r="H332">
        <v>40</v>
      </c>
      <c r="I332">
        <v>35</v>
      </c>
      <c r="J332">
        <v>25</v>
      </c>
      <c r="K332">
        <v>40</v>
      </c>
      <c r="L332">
        <v>55</v>
      </c>
      <c r="M332">
        <v>30</v>
      </c>
      <c r="N332">
        <v>30</v>
      </c>
      <c r="O332">
        <v>35</v>
      </c>
      <c r="P332">
        <v>30</v>
      </c>
      <c r="Q332">
        <v>50</v>
      </c>
      <c r="R332">
        <v>45</v>
      </c>
      <c r="S332">
        <v>50</v>
      </c>
      <c r="T332">
        <v>50</v>
      </c>
      <c r="U332">
        <v>30</v>
      </c>
      <c r="V332">
        <v>25</v>
      </c>
      <c r="W332">
        <v>25</v>
      </c>
      <c r="X332">
        <v>25</v>
      </c>
      <c r="Y332">
        <v>40</v>
      </c>
      <c r="Z332">
        <v>30</v>
      </c>
      <c r="AA332">
        <v>40</v>
      </c>
      <c r="AB332">
        <v>40</v>
      </c>
      <c r="AC332">
        <v>75</v>
      </c>
      <c r="AD332">
        <v>45</v>
      </c>
      <c r="AE332">
        <v>65</v>
      </c>
      <c r="AF332">
        <v>55</v>
      </c>
      <c r="AG332">
        <v>30</v>
      </c>
      <c r="AH332">
        <v>25</v>
      </c>
      <c r="AI332">
        <v>50</v>
      </c>
      <c r="AJ332">
        <v>35</v>
      </c>
      <c r="AK332">
        <v>60</v>
      </c>
      <c r="AL332">
        <v>45</v>
      </c>
      <c r="AM332">
        <v>60</v>
      </c>
      <c r="AN332">
        <v>70</v>
      </c>
      <c r="AO332">
        <v>75</v>
      </c>
      <c r="AP332">
        <v>90</v>
      </c>
      <c r="AQ332">
        <v>90</v>
      </c>
      <c r="AR332">
        <v>75</v>
      </c>
      <c r="AS332">
        <v>50</v>
      </c>
      <c r="AT332">
        <v>25</v>
      </c>
      <c r="AU332">
        <v>60</v>
      </c>
      <c r="AV332">
        <v>55</v>
      </c>
      <c r="AW332">
        <v>65</v>
      </c>
      <c r="AX332">
        <v>45</v>
      </c>
    </row>
    <row r="333" spans="1:50" x14ac:dyDescent="0.2">
      <c r="A333" t="s">
        <v>2056</v>
      </c>
      <c r="B333" t="s">
        <v>121</v>
      </c>
      <c r="C333">
        <v>115</v>
      </c>
      <c r="D333">
        <v>155</v>
      </c>
      <c r="E333">
        <v>120</v>
      </c>
      <c r="F333">
        <v>105</v>
      </c>
      <c r="G333">
        <v>90</v>
      </c>
      <c r="H333">
        <v>75</v>
      </c>
      <c r="I333">
        <v>60</v>
      </c>
      <c r="J333">
        <v>70</v>
      </c>
      <c r="K333">
        <v>55</v>
      </c>
      <c r="L333">
        <v>80</v>
      </c>
      <c r="M333">
        <v>80</v>
      </c>
      <c r="N333">
        <v>75</v>
      </c>
      <c r="O333">
        <v>80</v>
      </c>
      <c r="P333">
        <v>65</v>
      </c>
      <c r="Q333">
        <v>110</v>
      </c>
      <c r="R333">
        <v>105</v>
      </c>
      <c r="S333">
        <v>155</v>
      </c>
      <c r="T333">
        <v>130</v>
      </c>
      <c r="U333">
        <v>100</v>
      </c>
      <c r="V333">
        <v>60</v>
      </c>
      <c r="W333">
        <v>90</v>
      </c>
      <c r="X333">
        <v>70</v>
      </c>
      <c r="Y333">
        <v>85</v>
      </c>
      <c r="Z333">
        <v>75</v>
      </c>
      <c r="AA333">
        <v>90</v>
      </c>
      <c r="AB333">
        <v>85</v>
      </c>
      <c r="AC333">
        <v>120</v>
      </c>
      <c r="AD333">
        <v>85</v>
      </c>
      <c r="AE333">
        <v>125</v>
      </c>
      <c r="AF333">
        <v>95</v>
      </c>
      <c r="AG333">
        <v>65</v>
      </c>
      <c r="AH333">
        <v>65</v>
      </c>
      <c r="AI333">
        <v>95</v>
      </c>
      <c r="AJ333">
        <v>110</v>
      </c>
      <c r="AK333">
        <v>215</v>
      </c>
      <c r="AL333">
        <v>190</v>
      </c>
      <c r="AM333">
        <v>135</v>
      </c>
      <c r="AN333">
        <v>135</v>
      </c>
      <c r="AO333">
        <v>110</v>
      </c>
      <c r="AP333">
        <v>110</v>
      </c>
      <c r="AQ333">
        <v>150</v>
      </c>
      <c r="AR333">
        <v>100</v>
      </c>
      <c r="AS333">
        <v>80</v>
      </c>
      <c r="AT333">
        <v>50</v>
      </c>
      <c r="AU333">
        <v>80</v>
      </c>
      <c r="AV333">
        <v>90</v>
      </c>
      <c r="AW333">
        <v>95</v>
      </c>
      <c r="AX333">
        <v>70</v>
      </c>
    </row>
    <row r="334" spans="1:50" x14ac:dyDescent="0.2">
      <c r="A334" t="s">
        <v>2056</v>
      </c>
      <c r="B334" t="s">
        <v>122</v>
      </c>
      <c r="C334">
        <v>55</v>
      </c>
      <c r="D334">
        <v>50</v>
      </c>
      <c r="E334">
        <v>70</v>
      </c>
      <c r="F334">
        <v>50</v>
      </c>
      <c r="G334">
        <v>35</v>
      </c>
      <c r="H334">
        <v>40</v>
      </c>
      <c r="I334">
        <v>35</v>
      </c>
      <c r="J334">
        <v>25</v>
      </c>
      <c r="K334">
        <v>30</v>
      </c>
      <c r="L334">
        <v>35</v>
      </c>
      <c r="M334">
        <v>50</v>
      </c>
      <c r="N334">
        <v>30</v>
      </c>
      <c r="O334">
        <v>40</v>
      </c>
      <c r="P334">
        <v>55</v>
      </c>
      <c r="Q334">
        <v>50</v>
      </c>
      <c r="R334">
        <v>55</v>
      </c>
      <c r="S334">
        <v>60</v>
      </c>
      <c r="T334">
        <v>60</v>
      </c>
      <c r="U334">
        <v>45</v>
      </c>
      <c r="V334">
        <v>25</v>
      </c>
      <c r="W334">
        <v>35</v>
      </c>
      <c r="X334">
        <v>60</v>
      </c>
      <c r="Y334">
        <v>40</v>
      </c>
      <c r="Z334">
        <v>40</v>
      </c>
      <c r="AA334">
        <v>75</v>
      </c>
      <c r="AB334">
        <v>75</v>
      </c>
      <c r="AC334">
        <v>75</v>
      </c>
      <c r="AD334">
        <v>55</v>
      </c>
      <c r="AE334">
        <v>70</v>
      </c>
      <c r="AF334">
        <v>65</v>
      </c>
      <c r="AG334">
        <v>65</v>
      </c>
      <c r="AH334">
        <v>40</v>
      </c>
      <c r="AI334">
        <v>45</v>
      </c>
      <c r="AJ334">
        <v>60</v>
      </c>
      <c r="AK334">
        <v>60</v>
      </c>
      <c r="AL334">
        <v>55</v>
      </c>
      <c r="AM334">
        <v>75</v>
      </c>
      <c r="AN334">
        <v>75</v>
      </c>
      <c r="AO334">
        <v>85</v>
      </c>
      <c r="AP334">
        <v>50</v>
      </c>
      <c r="AQ334">
        <v>70</v>
      </c>
      <c r="AR334">
        <v>65</v>
      </c>
      <c r="AS334">
        <v>50</v>
      </c>
      <c r="AT334">
        <v>30</v>
      </c>
      <c r="AU334">
        <v>55</v>
      </c>
      <c r="AV334">
        <v>30</v>
      </c>
      <c r="AW334">
        <v>55</v>
      </c>
      <c r="AX334">
        <v>50</v>
      </c>
    </row>
    <row r="335" spans="1:50" x14ac:dyDescent="0.2">
      <c r="A335" t="s">
        <v>2056</v>
      </c>
      <c r="B335" t="s">
        <v>123</v>
      </c>
      <c r="C335">
        <v>45</v>
      </c>
      <c r="D335">
        <v>35</v>
      </c>
      <c r="E335">
        <v>90</v>
      </c>
      <c r="F335">
        <v>55</v>
      </c>
      <c r="G335">
        <v>75</v>
      </c>
      <c r="H335">
        <v>45</v>
      </c>
      <c r="I335">
        <v>35</v>
      </c>
      <c r="J335">
        <v>20</v>
      </c>
      <c r="K335">
        <v>25</v>
      </c>
      <c r="L335">
        <v>40</v>
      </c>
      <c r="M335">
        <v>40</v>
      </c>
      <c r="N335">
        <v>35</v>
      </c>
      <c r="O335">
        <v>45</v>
      </c>
      <c r="P335">
        <v>45</v>
      </c>
      <c r="Q335">
        <v>75</v>
      </c>
      <c r="R335">
        <v>60</v>
      </c>
      <c r="S335">
        <v>80</v>
      </c>
      <c r="T335">
        <v>80</v>
      </c>
      <c r="U335">
        <v>50</v>
      </c>
      <c r="V335">
        <v>35</v>
      </c>
      <c r="W335">
        <v>50</v>
      </c>
      <c r="X335">
        <v>75</v>
      </c>
      <c r="Y335">
        <v>40</v>
      </c>
      <c r="Z335">
        <v>60</v>
      </c>
      <c r="AA335">
        <v>60</v>
      </c>
      <c r="AB335">
        <v>50</v>
      </c>
      <c r="AC335">
        <v>90</v>
      </c>
      <c r="AD335">
        <v>60</v>
      </c>
      <c r="AE335">
        <v>90</v>
      </c>
      <c r="AF335">
        <v>65</v>
      </c>
      <c r="AG335">
        <v>55</v>
      </c>
      <c r="AH335">
        <v>40</v>
      </c>
      <c r="AI335">
        <v>70</v>
      </c>
      <c r="AJ335">
        <v>75</v>
      </c>
      <c r="AK335">
        <v>135</v>
      </c>
      <c r="AL335">
        <v>110</v>
      </c>
      <c r="AM335">
        <v>80</v>
      </c>
      <c r="AN335">
        <v>110</v>
      </c>
      <c r="AO335">
        <v>80</v>
      </c>
      <c r="AP335">
        <v>55</v>
      </c>
      <c r="AQ335">
        <v>85</v>
      </c>
      <c r="AR335">
        <v>90</v>
      </c>
      <c r="AS335">
        <v>55</v>
      </c>
      <c r="AT335">
        <v>30</v>
      </c>
      <c r="AU335">
        <v>50</v>
      </c>
      <c r="AV335">
        <v>55</v>
      </c>
      <c r="AW335">
        <v>60</v>
      </c>
      <c r="AX335">
        <v>35</v>
      </c>
    </row>
    <row r="336" spans="1:50" x14ac:dyDescent="0.2">
      <c r="A336" t="s">
        <v>2056</v>
      </c>
      <c r="B336" t="s">
        <v>124</v>
      </c>
      <c r="C336">
        <v>50</v>
      </c>
      <c r="D336">
        <v>55</v>
      </c>
      <c r="E336">
        <v>55</v>
      </c>
      <c r="F336">
        <v>35</v>
      </c>
      <c r="G336">
        <v>30</v>
      </c>
      <c r="H336">
        <v>35</v>
      </c>
      <c r="I336">
        <v>20</v>
      </c>
      <c r="J336">
        <v>20</v>
      </c>
      <c r="K336">
        <v>25</v>
      </c>
      <c r="L336">
        <v>20</v>
      </c>
      <c r="M336">
        <v>30</v>
      </c>
      <c r="N336">
        <v>15</v>
      </c>
      <c r="O336">
        <v>45</v>
      </c>
      <c r="P336">
        <v>30</v>
      </c>
      <c r="Q336">
        <v>50</v>
      </c>
      <c r="R336">
        <v>40</v>
      </c>
      <c r="S336">
        <v>50</v>
      </c>
      <c r="T336">
        <v>45</v>
      </c>
      <c r="U336">
        <v>35</v>
      </c>
      <c r="V336">
        <v>25</v>
      </c>
      <c r="W336">
        <v>40</v>
      </c>
      <c r="X336">
        <v>40</v>
      </c>
      <c r="Y336">
        <v>65</v>
      </c>
      <c r="Z336">
        <v>55</v>
      </c>
      <c r="AA336">
        <v>80</v>
      </c>
      <c r="AB336">
        <v>55</v>
      </c>
      <c r="AC336">
        <v>80</v>
      </c>
      <c r="AD336">
        <v>45</v>
      </c>
      <c r="AE336">
        <v>55</v>
      </c>
      <c r="AF336">
        <v>55</v>
      </c>
      <c r="AG336">
        <v>40</v>
      </c>
      <c r="AH336">
        <v>35</v>
      </c>
      <c r="AI336">
        <v>55</v>
      </c>
      <c r="AJ336">
        <v>50</v>
      </c>
      <c r="AK336">
        <v>100</v>
      </c>
      <c r="AL336">
        <v>60</v>
      </c>
      <c r="AM336">
        <v>65</v>
      </c>
      <c r="AN336">
        <v>75</v>
      </c>
      <c r="AO336">
        <v>70</v>
      </c>
      <c r="AP336">
        <v>60</v>
      </c>
      <c r="AQ336">
        <v>65</v>
      </c>
      <c r="AR336">
        <v>60</v>
      </c>
      <c r="AS336">
        <v>30</v>
      </c>
      <c r="AT336">
        <v>25</v>
      </c>
      <c r="AU336">
        <v>35</v>
      </c>
      <c r="AV336">
        <v>55</v>
      </c>
      <c r="AW336">
        <v>40</v>
      </c>
      <c r="AX336">
        <v>30</v>
      </c>
    </row>
    <row r="337" spans="1:50" x14ac:dyDescent="0.2">
      <c r="A337" t="s">
        <v>2056</v>
      </c>
      <c r="B337" t="s">
        <v>125</v>
      </c>
      <c r="C337">
        <v>75</v>
      </c>
      <c r="D337">
        <v>105</v>
      </c>
      <c r="E337">
        <v>95</v>
      </c>
      <c r="F337">
        <v>120</v>
      </c>
      <c r="G337">
        <v>85</v>
      </c>
      <c r="H337">
        <v>155</v>
      </c>
      <c r="I337">
        <v>125</v>
      </c>
      <c r="J337">
        <v>95</v>
      </c>
      <c r="K337">
        <v>150</v>
      </c>
      <c r="L337">
        <v>180</v>
      </c>
      <c r="M337">
        <v>155</v>
      </c>
      <c r="N337">
        <v>145</v>
      </c>
      <c r="O337">
        <v>135</v>
      </c>
      <c r="P337">
        <v>145</v>
      </c>
      <c r="Q337">
        <v>215</v>
      </c>
      <c r="R337">
        <v>145</v>
      </c>
      <c r="S337">
        <v>220</v>
      </c>
      <c r="T337">
        <v>165</v>
      </c>
      <c r="U337">
        <v>110</v>
      </c>
      <c r="V337">
        <v>85</v>
      </c>
      <c r="W337">
        <v>115</v>
      </c>
      <c r="X337">
        <v>160</v>
      </c>
      <c r="Y337">
        <v>155</v>
      </c>
      <c r="Z337">
        <v>165</v>
      </c>
      <c r="AA337">
        <v>285</v>
      </c>
      <c r="AB337">
        <v>290</v>
      </c>
      <c r="AC337">
        <v>415</v>
      </c>
      <c r="AD337">
        <v>185</v>
      </c>
      <c r="AE337">
        <v>225</v>
      </c>
      <c r="AF337">
        <v>150</v>
      </c>
      <c r="AG337">
        <v>125</v>
      </c>
      <c r="AH337">
        <v>95</v>
      </c>
      <c r="AI337">
        <v>145</v>
      </c>
      <c r="AJ337">
        <v>180</v>
      </c>
      <c r="AK337">
        <v>215</v>
      </c>
      <c r="AL337">
        <v>145</v>
      </c>
      <c r="AM337">
        <v>220</v>
      </c>
      <c r="AN337">
        <v>180</v>
      </c>
      <c r="AO337">
        <v>220</v>
      </c>
      <c r="AP337">
        <v>180</v>
      </c>
      <c r="AQ337">
        <v>255</v>
      </c>
      <c r="AR337">
        <v>145</v>
      </c>
      <c r="AS337">
        <v>135</v>
      </c>
      <c r="AT337">
        <v>75</v>
      </c>
      <c r="AU337">
        <v>105</v>
      </c>
      <c r="AV337">
        <v>110</v>
      </c>
      <c r="AW337">
        <v>120</v>
      </c>
      <c r="AX337">
        <v>75</v>
      </c>
    </row>
    <row r="338" spans="1:50" x14ac:dyDescent="0.2">
      <c r="A338" t="s">
        <v>2056</v>
      </c>
      <c r="B338" t="s">
        <v>126</v>
      </c>
      <c r="C338">
        <v>55</v>
      </c>
      <c r="D338">
        <v>60</v>
      </c>
      <c r="E338">
        <v>75</v>
      </c>
      <c r="F338">
        <v>25</v>
      </c>
      <c r="G338">
        <v>45</v>
      </c>
      <c r="H338">
        <v>45</v>
      </c>
      <c r="I338">
        <v>35</v>
      </c>
      <c r="J338">
        <v>25</v>
      </c>
      <c r="K338">
        <v>35</v>
      </c>
      <c r="L338">
        <v>45</v>
      </c>
      <c r="M338">
        <v>55</v>
      </c>
      <c r="N338">
        <v>30</v>
      </c>
      <c r="O338">
        <v>40</v>
      </c>
      <c r="P338">
        <v>25</v>
      </c>
      <c r="Q338">
        <v>55</v>
      </c>
      <c r="R338">
        <v>50</v>
      </c>
      <c r="S338">
        <v>50</v>
      </c>
      <c r="T338">
        <v>70</v>
      </c>
      <c r="U338">
        <v>40</v>
      </c>
      <c r="V338">
        <v>25</v>
      </c>
      <c r="W338">
        <v>60</v>
      </c>
      <c r="X338">
        <v>45</v>
      </c>
      <c r="Y338">
        <v>40</v>
      </c>
      <c r="Z338">
        <v>45</v>
      </c>
      <c r="AA338">
        <v>65</v>
      </c>
      <c r="AB338">
        <v>45</v>
      </c>
      <c r="AC338">
        <v>80</v>
      </c>
      <c r="AD338">
        <v>50</v>
      </c>
      <c r="AE338">
        <v>55</v>
      </c>
      <c r="AF338">
        <v>55</v>
      </c>
      <c r="AG338">
        <v>40</v>
      </c>
      <c r="AH338">
        <v>35</v>
      </c>
      <c r="AI338">
        <v>45</v>
      </c>
      <c r="AJ338">
        <v>40</v>
      </c>
      <c r="AK338">
        <v>50</v>
      </c>
      <c r="AL338">
        <v>35</v>
      </c>
      <c r="AM338">
        <v>50</v>
      </c>
      <c r="AN338">
        <v>65</v>
      </c>
      <c r="AO338">
        <v>75</v>
      </c>
      <c r="AP338">
        <v>55</v>
      </c>
      <c r="AQ338">
        <v>90</v>
      </c>
      <c r="AR338">
        <v>75</v>
      </c>
      <c r="AS338">
        <v>50</v>
      </c>
      <c r="AT338">
        <v>30</v>
      </c>
      <c r="AU338">
        <v>60</v>
      </c>
      <c r="AV338">
        <v>45</v>
      </c>
      <c r="AW338">
        <v>60</v>
      </c>
      <c r="AX338">
        <v>55</v>
      </c>
    </row>
    <row r="339" spans="1:50" x14ac:dyDescent="0.2">
      <c r="A339" t="s">
        <v>2056</v>
      </c>
      <c r="B339" t="s">
        <v>127</v>
      </c>
      <c r="C339">
        <v>115</v>
      </c>
      <c r="D339">
        <v>140</v>
      </c>
      <c r="E339">
        <v>180</v>
      </c>
      <c r="F339">
        <v>140</v>
      </c>
      <c r="G339">
        <v>120</v>
      </c>
      <c r="H339">
        <v>110</v>
      </c>
      <c r="I339">
        <v>90</v>
      </c>
      <c r="J339">
        <v>70</v>
      </c>
      <c r="K339">
        <v>105</v>
      </c>
      <c r="L339">
        <v>120</v>
      </c>
      <c r="M339">
        <v>115</v>
      </c>
      <c r="N339">
        <v>85</v>
      </c>
      <c r="O339">
        <v>80</v>
      </c>
      <c r="P339">
        <v>90</v>
      </c>
      <c r="Q339">
        <v>170</v>
      </c>
      <c r="R339">
        <v>105</v>
      </c>
      <c r="S339">
        <v>180</v>
      </c>
      <c r="T339">
        <v>145</v>
      </c>
      <c r="U339">
        <v>85</v>
      </c>
      <c r="V339">
        <v>75</v>
      </c>
      <c r="W339">
        <v>95</v>
      </c>
      <c r="X339">
        <v>90</v>
      </c>
      <c r="Y339">
        <v>115</v>
      </c>
      <c r="Z339">
        <v>120</v>
      </c>
      <c r="AA339">
        <v>165</v>
      </c>
      <c r="AB339">
        <v>130</v>
      </c>
      <c r="AC339">
        <v>180</v>
      </c>
      <c r="AD339">
        <v>165</v>
      </c>
      <c r="AE339">
        <v>160</v>
      </c>
      <c r="AF339">
        <v>120</v>
      </c>
      <c r="AG339">
        <v>105</v>
      </c>
      <c r="AH339">
        <v>70</v>
      </c>
      <c r="AI339">
        <v>125</v>
      </c>
      <c r="AJ339">
        <v>170</v>
      </c>
      <c r="AK339">
        <v>175</v>
      </c>
      <c r="AL339">
        <v>175</v>
      </c>
      <c r="AM339">
        <v>200</v>
      </c>
      <c r="AN339">
        <v>140</v>
      </c>
      <c r="AO339">
        <v>165</v>
      </c>
      <c r="AP339">
        <v>175</v>
      </c>
      <c r="AQ339">
        <v>190</v>
      </c>
      <c r="AR339">
        <v>160</v>
      </c>
      <c r="AS339">
        <v>110</v>
      </c>
      <c r="AT339">
        <v>90</v>
      </c>
      <c r="AU339">
        <v>105</v>
      </c>
      <c r="AV339">
        <v>155</v>
      </c>
      <c r="AW339">
        <v>125</v>
      </c>
      <c r="AX339">
        <v>120</v>
      </c>
    </row>
    <row r="340" spans="1:50" x14ac:dyDescent="0.2">
      <c r="A340" t="s">
        <v>2057</v>
      </c>
      <c r="B340" t="s">
        <v>115</v>
      </c>
      <c r="C340">
        <v>45</v>
      </c>
      <c r="D340">
        <v>60</v>
      </c>
      <c r="E340">
        <v>60</v>
      </c>
      <c r="F340">
        <v>10</v>
      </c>
      <c r="G340">
        <v>5</v>
      </c>
      <c r="H340">
        <v>5</v>
      </c>
      <c r="I340">
        <v>10</v>
      </c>
      <c r="J340">
        <v>30</v>
      </c>
      <c r="K340">
        <v>30</v>
      </c>
      <c r="L340">
        <v>30</v>
      </c>
      <c r="M340">
        <v>10</v>
      </c>
      <c r="N340">
        <v>10</v>
      </c>
      <c r="O340">
        <v>10</v>
      </c>
      <c r="P340">
        <v>5</v>
      </c>
      <c r="Q340">
        <v>25</v>
      </c>
      <c r="R340">
        <v>30</v>
      </c>
      <c r="S340">
        <v>55</v>
      </c>
      <c r="T340">
        <v>70</v>
      </c>
      <c r="U340">
        <v>50</v>
      </c>
      <c r="V340">
        <v>60</v>
      </c>
      <c r="W340">
        <v>50</v>
      </c>
      <c r="X340">
        <v>50</v>
      </c>
      <c r="Y340">
        <v>45</v>
      </c>
      <c r="Z340">
        <v>40</v>
      </c>
      <c r="AA340">
        <v>50</v>
      </c>
      <c r="AB340">
        <v>50</v>
      </c>
      <c r="AC340">
        <v>70</v>
      </c>
      <c r="AD340">
        <v>35</v>
      </c>
      <c r="AE340">
        <v>55</v>
      </c>
      <c r="AF340">
        <v>55</v>
      </c>
      <c r="AG340">
        <v>55</v>
      </c>
      <c r="AH340">
        <v>65</v>
      </c>
      <c r="AI340">
        <v>55</v>
      </c>
      <c r="AJ340">
        <v>60</v>
      </c>
      <c r="AK340">
        <v>55</v>
      </c>
      <c r="AL340">
        <v>30</v>
      </c>
      <c r="AM340">
        <v>40</v>
      </c>
      <c r="AN340">
        <v>40</v>
      </c>
      <c r="AO340">
        <v>40</v>
      </c>
      <c r="AP340">
        <v>40</v>
      </c>
      <c r="AQ340">
        <v>35</v>
      </c>
      <c r="AR340">
        <v>50</v>
      </c>
      <c r="AS340">
        <v>30</v>
      </c>
      <c r="AT340">
        <v>30</v>
      </c>
      <c r="AU340">
        <v>30</v>
      </c>
      <c r="AV340">
        <v>25</v>
      </c>
      <c r="AW340">
        <v>15</v>
      </c>
      <c r="AX340">
        <v>35</v>
      </c>
    </row>
    <row r="341" spans="1:50" x14ac:dyDescent="0.2">
      <c r="A341" t="s">
        <v>2057</v>
      </c>
      <c r="B341" t="s">
        <v>116</v>
      </c>
      <c r="C341">
        <v>50</v>
      </c>
      <c r="D341">
        <v>35</v>
      </c>
      <c r="E341">
        <v>35</v>
      </c>
      <c r="F341">
        <v>20</v>
      </c>
      <c r="G341">
        <v>5</v>
      </c>
      <c r="H341">
        <v>10</v>
      </c>
      <c r="I341">
        <v>30</v>
      </c>
      <c r="J341">
        <v>35</v>
      </c>
      <c r="K341">
        <v>25</v>
      </c>
      <c r="L341">
        <v>25</v>
      </c>
      <c r="M341">
        <v>15</v>
      </c>
      <c r="N341">
        <v>15</v>
      </c>
      <c r="O341">
        <v>10</v>
      </c>
      <c r="P341">
        <v>20</v>
      </c>
      <c r="Q341">
        <v>40</v>
      </c>
      <c r="R341">
        <v>45</v>
      </c>
      <c r="S341">
        <v>55</v>
      </c>
      <c r="T341">
        <v>65</v>
      </c>
      <c r="U341">
        <v>60</v>
      </c>
      <c r="V341">
        <v>55</v>
      </c>
      <c r="W341">
        <v>60</v>
      </c>
      <c r="X341">
        <v>55</v>
      </c>
      <c r="Y341">
        <v>45</v>
      </c>
      <c r="Z341">
        <v>45</v>
      </c>
      <c r="AA341">
        <v>55</v>
      </c>
      <c r="AB341">
        <v>50</v>
      </c>
      <c r="AC341">
        <v>55</v>
      </c>
      <c r="AD341">
        <v>55</v>
      </c>
      <c r="AE341">
        <v>65</v>
      </c>
      <c r="AF341">
        <v>65</v>
      </c>
      <c r="AG341">
        <v>55</v>
      </c>
      <c r="AH341">
        <v>65</v>
      </c>
      <c r="AI341">
        <v>50</v>
      </c>
      <c r="AJ341">
        <v>65</v>
      </c>
      <c r="AK341">
        <v>40</v>
      </c>
      <c r="AL341">
        <v>45</v>
      </c>
      <c r="AM341">
        <v>50</v>
      </c>
      <c r="AN341">
        <v>35</v>
      </c>
      <c r="AO341">
        <v>45</v>
      </c>
      <c r="AP341">
        <v>45</v>
      </c>
      <c r="AQ341">
        <v>55</v>
      </c>
      <c r="AR341">
        <v>70</v>
      </c>
      <c r="AS341">
        <v>50</v>
      </c>
      <c r="AT341">
        <v>55</v>
      </c>
      <c r="AU341">
        <v>40</v>
      </c>
      <c r="AV341">
        <v>35</v>
      </c>
      <c r="AW341">
        <v>25</v>
      </c>
      <c r="AX341">
        <v>35</v>
      </c>
    </row>
    <row r="342" spans="1:50" x14ac:dyDescent="0.2">
      <c r="A342" t="s">
        <v>2057</v>
      </c>
      <c r="B342" t="s">
        <v>117</v>
      </c>
      <c r="C342">
        <v>50</v>
      </c>
      <c r="D342">
        <v>55</v>
      </c>
      <c r="E342">
        <v>30</v>
      </c>
      <c r="F342">
        <v>10</v>
      </c>
      <c r="G342">
        <v>5</v>
      </c>
      <c r="H342">
        <v>15</v>
      </c>
      <c r="I342">
        <v>10</v>
      </c>
      <c r="J342">
        <v>30</v>
      </c>
      <c r="K342">
        <v>25</v>
      </c>
      <c r="L342">
        <v>15</v>
      </c>
      <c r="M342">
        <v>10</v>
      </c>
      <c r="N342">
        <v>10</v>
      </c>
      <c r="O342">
        <v>5</v>
      </c>
      <c r="P342">
        <v>5</v>
      </c>
      <c r="Q342">
        <v>20</v>
      </c>
      <c r="R342">
        <v>15</v>
      </c>
      <c r="S342">
        <v>40</v>
      </c>
      <c r="T342">
        <v>50</v>
      </c>
      <c r="U342">
        <v>50</v>
      </c>
      <c r="V342">
        <v>55</v>
      </c>
      <c r="W342">
        <v>55</v>
      </c>
      <c r="X342">
        <v>55</v>
      </c>
      <c r="Y342">
        <v>55</v>
      </c>
      <c r="Z342">
        <v>40</v>
      </c>
      <c r="AA342">
        <v>75</v>
      </c>
      <c r="AB342">
        <v>50</v>
      </c>
      <c r="AC342">
        <v>55</v>
      </c>
      <c r="AD342">
        <v>40</v>
      </c>
      <c r="AE342">
        <v>60</v>
      </c>
      <c r="AF342">
        <v>60</v>
      </c>
      <c r="AG342">
        <v>60</v>
      </c>
      <c r="AH342">
        <v>55</v>
      </c>
      <c r="AI342">
        <v>65</v>
      </c>
      <c r="AJ342">
        <v>45</v>
      </c>
      <c r="AK342">
        <v>70</v>
      </c>
      <c r="AL342">
        <v>50</v>
      </c>
      <c r="AM342">
        <v>70</v>
      </c>
      <c r="AN342">
        <v>35</v>
      </c>
      <c r="AO342">
        <v>35</v>
      </c>
      <c r="AP342">
        <v>40</v>
      </c>
      <c r="AQ342">
        <v>45</v>
      </c>
      <c r="AR342">
        <v>40</v>
      </c>
      <c r="AS342">
        <v>55</v>
      </c>
      <c r="AT342">
        <v>65</v>
      </c>
      <c r="AU342">
        <v>45</v>
      </c>
      <c r="AV342">
        <v>40</v>
      </c>
      <c r="AW342">
        <v>50</v>
      </c>
      <c r="AX342">
        <v>30</v>
      </c>
    </row>
    <row r="343" spans="1:50" x14ac:dyDescent="0.2">
      <c r="A343" t="s">
        <v>2057</v>
      </c>
      <c r="B343" t="s">
        <v>118</v>
      </c>
      <c r="C343">
        <v>10</v>
      </c>
      <c r="D343">
        <v>20</v>
      </c>
      <c r="E343">
        <v>10</v>
      </c>
      <c r="F343">
        <v>5</v>
      </c>
      <c r="G343">
        <v>10</v>
      </c>
      <c r="H343">
        <v>5</v>
      </c>
      <c r="I343">
        <v>10</v>
      </c>
      <c r="J343">
        <v>10</v>
      </c>
      <c r="K343">
        <v>20</v>
      </c>
      <c r="L343">
        <v>5</v>
      </c>
      <c r="M343">
        <v>5</v>
      </c>
      <c r="N343">
        <v>0</v>
      </c>
      <c r="O343">
        <v>5</v>
      </c>
      <c r="P343">
        <v>10</v>
      </c>
      <c r="Q343">
        <v>30</v>
      </c>
      <c r="R343">
        <v>25</v>
      </c>
      <c r="S343">
        <v>20</v>
      </c>
      <c r="T343">
        <v>25</v>
      </c>
      <c r="U343">
        <v>20</v>
      </c>
      <c r="V343">
        <v>20</v>
      </c>
      <c r="W343">
        <v>20</v>
      </c>
      <c r="X343">
        <v>25</v>
      </c>
      <c r="Y343">
        <v>10</v>
      </c>
      <c r="Z343">
        <v>25</v>
      </c>
      <c r="AA343">
        <v>30</v>
      </c>
      <c r="AB343">
        <v>30</v>
      </c>
      <c r="AC343">
        <v>20</v>
      </c>
      <c r="AD343">
        <v>25</v>
      </c>
      <c r="AE343">
        <v>15</v>
      </c>
      <c r="AF343">
        <v>20</v>
      </c>
      <c r="AG343">
        <v>20</v>
      </c>
      <c r="AH343">
        <v>20</v>
      </c>
      <c r="AI343">
        <v>15</v>
      </c>
      <c r="AJ343">
        <v>10</v>
      </c>
      <c r="AK343">
        <v>15</v>
      </c>
      <c r="AL343">
        <v>15</v>
      </c>
      <c r="AM343">
        <v>20</v>
      </c>
      <c r="AN343">
        <v>15</v>
      </c>
      <c r="AO343">
        <v>25</v>
      </c>
      <c r="AP343">
        <v>30</v>
      </c>
      <c r="AQ343">
        <v>30</v>
      </c>
      <c r="AR343">
        <v>30</v>
      </c>
      <c r="AS343">
        <v>15</v>
      </c>
      <c r="AT343">
        <v>20</v>
      </c>
      <c r="AU343">
        <v>10</v>
      </c>
      <c r="AV343">
        <v>15</v>
      </c>
      <c r="AW343">
        <v>5</v>
      </c>
      <c r="AX343">
        <v>10</v>
      </c>
    </row>
    <row r="344" spans="1:50" x14ac:dyDescent="0.2">
      <c r="A344" t="s">
        <v>2057</v>
      </c>
      <c r="B344" t="s">
        <v>119</v>
      </c>
      <c r="C344">
        <v>15</v>
      </c>
      <c r="D344">
        <v>15</v>
      </c>
      <c r="E344">
        <v>5</v>
      </c>
      <c r="F344">
        <v>5</v>
      </c>
      <c r="G344">
        <v>5</v>
      </c>
      <c r="H344">
        <v>5</v>
      </c>
      <c r="I344">
        <v>10</v>
      </c>
      <c r="J344">
        <v>25</v>
      </c>
      <c r="K344">
        <v>10</v>
      </c>
      <c r="L344">
        <v>10</v>
      </c>
      <c r="M344">
        <v>5</v>
      </c>
      <c r="N344">
        <v>0</v>
      </c>
      <c r="O344">
        <v>5</v>
      </c>
      <c r="P344">
        <v>5</v>
      </c>
      <c r="Q344">
        <v>20</v>
      </c>
      <c r="R344">
        <v>10</v>
      </c>
      <c r="S344">
        <v>35</v>
      </c>
      <c r="T344">
        <v>30</v>
      </c>
      <c r="U344">
        <v>25</v>
      </c>
      <c r="V344">
        <v>15</v>
      </c>
      <c r="W344">
        <v>25</v>
      </c>
      <c r="X344">
        <v>20</v>
      </c>
      <c r="Y344">
        <v>25</v>
      </c>
      <c r="Z344">
        <v>15</v>
      </c>
      <c r="AA344">
        <v>20</v>
      </c>
      <c r="AB344">
        <v>15</v>
      </c>
      <c r="AC344">
        <v>20</v>
      </c>
      <c r="AD344">
        <v>15</v>
      </c>
      <c r="AE344">
        <v>30</v>
      </c>
      <c r="AF344">
        <v>30</v>
      </c>
      <c r="AG344">
        <v>20</v>
      </c>
      <c r="AH344">
        <v>20</v>
      </c>
      <c r="AI344">
        <v>30</v>
      </c>
      <c r="AJ344">
        <v>30</v>
      </c>
      <c r="AK344">
        <v>15</v>
      </c>
      <c r="AL344">
        <v>10</v>
      </c>
      <c r="AM344">
        <v>20</v>
      </c>
      <c r="AN344">
        <v>15</v>
      </c>
      <c r="AO344">
        <v>20</v>
      </c>
      <c r="AP344">
        <v>15</v>
      </c>
      <c r="AQ344">
        <v>20</v>
      </c>
      <c r="AR344">
        <v>10</v>
      </c>
      <c r="AS344">
        <v>20</v>
      </c>
      <c r="AT344">
        <v>10</v>
      </c>
      <c r="AU344">
        <v>5</v>
      </c>
      <c r="AV344">
        <v>10</v>
      </c>
      <c r="AW344">
        <v>5</v>
      </c>
      <c r="AX344">
        <v>5</v>
      </c>
    </row>
    <row r="345" spans="1:50" x14ac:dyDescent="0.2">
      <c r="A345" t="s">
        <v>2057</v>
      </c>
      <c r="B345" t="s">
        <v>120</v>
      </c>
      <c r="C345">
        <v>30</v>
      </c>
      <c r="D345">
        <v>15</v>
      </c>
      <c r="E345">
        <v>25</v>
      </c>
      <c r="F345">
        <v>5</v>
      </c>
      <c r="G345">
        <v>0</v>
      </c>
      <c r="H345">
        <v>10</v>
      </c>
      <c r="I345">
        <v>10</v>
      </c>
      <c r="J345">
        <v>10</v>
      </c>
      <c r="K345">
        <v>10</v>
      </c>
      <c r="L345">
        <v>10</v>
      </c>
      <c r="M345">
        <v>5</v>
      </c>
      <c r="N345">
        <v>5</v>
      </c>
      <c r="O345">
        <v>5</v>
      </c>
      <c r="P345">
        <v>5</v>
      </c>
      <c r="Q345">
        <v>10</v>
      </c>
      <c r="R345">
        <v>10</v>
      </c>
      <c r="S345">
        <v>15</v>
      </c>
      <c r="T345">
        <v>20</v>
      </c>
      <c r="U345">
        <v>10</v>
      </c>
      <c r="V345">
        <v>15</v>
      </c>
      <c r="W345">
        <v>40</v>
      </c>
      <c r="X345">
        <v>20</v>
      </c>
      <c r="Y345">
        <v>25</v>
      </c>
      <c r="Z345">
        <v>20</v>
      </c>
      <c r="AA345">
        <v>20</v>
      </c>
      <c r="AB345">
        <v>20</v>
      </c>
      <c r="AC345">
        <v>20</v>
      </c>
      <c r="AD345">
        <v>20</v>
      </c>
      <c r="AE345">
        <v>30</v>
      </c>
      <c r="AF345">
        <v>30</v>
      </c>
      <c r="AG345">
        <v>25</v>
      </c>
      <c r="AH345">
        <v>35</v>
      </c>
      <c r="AI345">
        <v>30</v>
      </c>
      <c r="AJ345">
        <v>30</v>
      </c>
      <c r="AK345">
        <v>25</v>
      </c>
      <c r="AL345">
        <v>20</v>
      </c>
      <c r="AM345">
        <v>30</v>
      </c>
      <c r="AN345">
        <v>25</v>
      </c>
      <c r="AO345">
        <v>35</v>
      </c>
      <c r="AP345">
        <v>30</v>
      </c>
      <c r="AQ345">
        <v>30</v>
      </c>
      <c r="AR345">
        <v>25</v>
      </c>
      <c r="AS345">
        <v>15</v>
      </c>
      <c r="AT345">
        <v>25</v>
      </c>
      <c r="AU345">
        <v>10</v>
      </c>
      <c r="AV345">
        <v>10</v>
      </c>
      <c r="AW345">
        <v>10</v>
      </c>
      <c r="AX345">
        <v>15</v>
      </c>
    </row>
    <row r="346" spans="1:50" x14ac:dyDescent="0.2">
      <c r="A346" t="s">
        <v>2057</v>
      </c>
      <c r="B346" t="s">
        <v>121</v>
      </c>
      <c r="C346">
        <v>35</v>
      </c>
      <c r="D346">
        <v>40</v>
      </c>
      <c r="E346">
        <v>45</v>
      </c>
      <c r="F346">
        <v>15</v>
      </c>
      <c r="G346">
        <v>5</v>
      </c>
      <c r="H346">
        <v>10</v>
      </c>
      <c r="I346">
        <v>20</v>
      </c>
      <c r="J346">
        <v>25</v>
      </c>
      <c r="K346">
        <v>40</v>
      </c>
      <c r="L346">
        <v>30</v>
      </c>
      <c r="M346">
        <v>25</v>
      </c>
      <c r="N346">
        <v>20</v>
      </c>
      <c r="O346">
        <v>10</v>
      </c>
      <c r="P346">
        <v>5</v>
      </c>
      <c r="Q346">
        <v>40</v>
      </c>
      <c r="R346">
        <v>50</v>
      </c>
      <c r="S346">
        <v>70</v>
      </c>
      <c r="T346">
        <v>70</v>
      </c>
      <c r="U346">
        <v>90</v>
      </c>
      <c r="V346">
        <v>65</v>
      </c>
      <c r="W346">
        <v>55</v>
      </c>
      <c r="X346">
        <v>60</v>
      </c>
      <c r="Y346">
        <v>90</v>
      </c>
      <c r="Z346">
        <v>70</v>
      </c>
      <c r="AA346">
        <v>75</v>
      </c>
      <c r="AB346">
        <v>55</v>
      </c>
      <c r="AC346">
        <v>70</v>
      </c>
      <c r="AD346">
        <v>55</v>
      </c>
      <c r="AE346">
        <v>70</v>
      </c>
      <c r="AF346">
        <v>60</v>
      </c>
      <c r="AG346">
        <v>75</v>
      </c>
      <c r="AH346">
        <v>65</v>
      </c>
      <c r="AI346">
        <v>70</v>
      </c>
      <c r="AJ346">
        <v>95</v>
      </c>
      <c r="AK346">
        <v>95</v>
      </c>
      <c r="AL346">
        <v>50</v>
      </c>
      <c r="AM346">
        <v>65</v>
      </c>
      <c r="AN346">
        <v>35</v>
      </c>
      <c r="AO346">
        <v>50</v>
      </c>
      <c r="AP346">
        <v>60</v>
      </c>
      <c r="AQ346">
        <v>65</v>
      </c>
      <c r="AR346">
        <v>60</v>
      </c>
      <c r="AS346">
        <v>55</v>
      </c>
      <c r="AT346">
        <v>45</v>
      </c>
      <c r="AU346">
        <v>30</v>
      </c>
      <c r="AV346">
        <v>25</v>
      </c>
      <c r="AW346">
        <v>40</v>
      </c>
      <c r="AX346">
        <v>25</v>
      </c>
    </row>
    <row r="347" spans="1:50" x14ac:dyDescent="0.2">
      <c r="A347" t="s">
        <v>2057</v>
      </c>
      <c r="B347" t="s">
        <v>122</v>
      </c>
      <c r="C347">
        <v>50</v>
      </c>
      <c r="D347">
        <v>45</v>
      </c>
      <c r="E347">
        <v>30</v>
      </c>
      <c r="F347">
        <v>15</v>
      </c>
      <c r="G347">
        <v>5</v>
      </c>
      <c r="H347">
        <v>10</v>
      </c>
      <c r="I347">
        <v>20</v>
      </c>
      <c r="J347">
        <v>20</v>
      </c>
      <c r="K347">
        <v>30</v>
      </c>
      <c r="L347">
        <v>10</v>
      </c>
      <c r="M347">
        <v>10</v>
      </c>
      <c r="N347">
        <v>10</v>
      </c>
      <c r="O347">
        <v>5</v>
      </c>
      <c r="P347">
        <v>5</v>
      </c>
      <c r="Q347">
        <v>25</v>
      </c>
      <c r="R347">
        <v>30</v>
      </c>
      <c r="S347">
        <v>40</v>
      </c>
      <c r="T347">
        <v>45</v>
      </c>
      <c r="U347">
        <v>35</v>
      </c>
      <c r="V347">
        <v>50</v>
      </c>
      <c r="W347">
        <v>35</v>
      </c>
      <c r="X347">
        <v>30</v>
      </c>
      <c r="Y347">
        <v>45</v>
      </c>
      <c r="Z347">
        <v>25</v>
      </c>
      <c r="AA347">
        <v>55</v>
      </c>
      <c r="AB347">
        <v>55</v>
      </c>
      <c r="AC347">
        <v>60</v>
      </c>
      <c r="AD347">
        <v>70</v>
      </c>
      <c r="AE347">
        <v>90</v>
      </c>
      <c r="AF347">
        <v>60</v>
      </c>
      <c r="AG347">
        <v>60</v>
      </c>
      <c r="AH347">
        <v>85</v>
      </c>
      <c r="AI347">
        <v>75</v>
      </c>
      <c r="AJ347">
        <v>65</v>
      </c>
      <c r="AK347">
        <v>75</v>
      </c>
      <c r="AL347">
        <v>30</v>
      </c>
      <c r="AM347">
        <v>55</v>
      </c>
      <c r="AN347">
        <v>40</v>
      </c>
      <c r="AO347">
        <v>55</v>
      </c>
      <c r="AP347">
        <v>50</v>
      </c>
      <c r="AQ347">
        <v>45</v>
      </c>
      <c r="AR347">
        <v>60</v>
      </c>
      <c r="AS347">
        <v>55</v>
      </c>
      <c r="AT347">
        <v>35</v>
      </c>
      <c r="AU347">
        <v>45</v>
      </c>
      <c r="AV347">
        <v>35</v>
      </c>
      <c r="AW347">
        <v>20</v>
      </c>
      <c r="AX347">
        <v>25</v>
      </c>
    </row>
    <row r="348" spans="1:50" x14ac:dyDescent="0.2">
      <c r="A348" t="s">
        <v>2057</v>
      </c>
      <c r="B348" t="s">
        <v>123</v>
      </c>
      <c r="C348">
        <v>15</v>
      </c>
      <c r="D348">
        <v>20</v>
      </c>
      <c r="E348">
        <v>20</v>
      </c>
      <c r="F348">
        <v>10</v>
      </c>
      <c r="G348">
        <v>5</v>
      </c>
      <c r="H348">
        <v>5</v>
      </c>
      <c r="I348">
        <v>5</v>
      </c>
      <c r="J348">
        <v>10</v>
      </c>
      <c r="K348">
        <v>20</v>
      </c>
      <c r="L348">
        <v>15</v>
      </c>
      <c r="M348">
        <v>5</v>
      </c>
      <c r="N348">
        <v>0</v>
      </c>
      <c r="O348">
        <v>5</v>
      </c>
      <c r="P348">
        <v>5</v>
      </c>
      <c r="Q348">
        <v>20</v>
      </c>
      <c r="R348">
        <v>15</v>
      </c>
      <c r="S348">
        <v>30</v>
      </c>
      <c r="T348">
        <v>25</v>
      </c>
      <c r="U348">
        <v>30</v>
      </c>
      <c r="V348">
        <v>30</v>
      </c>
      <c r="W348">
        <v>25</v>
      </c>
      <c r="X348">
        <v>30</v>
      </c>
      <c r="Y348">
        <v>30</v>
      </c>
      <c r="Z348">
        <v>30</v>
      </c>
      <c r="AA348">
        <v>45</v>
      </c>
      <c r="AB348">
        <v>40</v>
      </c>
      <c r="AC348">
        <v>40</v>
      </c>
      <c r="AD348">
        <v>30</v>
      </c>
      <c r="AE348">
        <v>30</v>
      </c>
      <c r="AF348">
        <v>35</v>
      </c>
      <c r="AG348">
        <v>40</v>
      </c>
      <c r="AH348">
        <v>25</v>
      </c>
      <c r="AI348">
        <v>25</v>
      </c>
      <c r="AJ348">
        <v>35</v>
      </c>
      <c r="AK348">
        <v>20</v>
      </c>
      <c r="AL348">
        <v>15</v>
      </c>
      <c r="AM348">
        <v>25</v>
      </c>
      <c r="AN348">
        <v>30</v>
      </c>
      <c r="AO348">
        <v>10</v>
      </c>
      <c r="AP348">
        <v>20</v>
      </c>
      <c r="AQ348">
        <v>25</v>
      </c>
      <c r="AR348">
        <v>20</v>
      </c>
      <c r="AS348">
        <v>20</v>
      </c>
      <c r="AT348">
        <v>20</v>
      </c>
      <c r="AU348">
        <v>10</v>
      </c>
      <c r="AV348">
        <v>15</v>
      </c>
      <c r="AW348">
        <v>10</v>
      </c>
      <c r="AX348">
        <v>15</v>
      </c>
    </row>
    <row r="349" spans="1:50" x14ac:dyDescent="0.2">
      <c r="A349" t="s">
        <v>2057</v>
      </c>
      <c r="B349" t="s">
        <v>124</v>
      </c>
      <c r="C349">
        <v>10</v>
      </c>
      <c r="D349">
        <v>15</v>
      </c>
      <c r="E349">
        <v>20</v>
      </c>
      <c r="F349">
        <v>10</v>
      </c>
      <c r="G349">
        <v>5</v>
      </c>
      <c r="H349">
        <v>0</v>
      </c>
      <c r="I349">
        <v>5</v>
      </c>
      <c r="J349">
        <v>10</v>
      </c>
      <c r="K349">
        <v>10</v>
      </c>
      <c r="L349">
        <v>15</v>
      </c>
      <c r="M349">
        <v>10</v>
      </c>
      <c r="N349">
        <v>5</v>
      </c>
      <c r="O349">
        <v>5</v>
      </c>
      <c r="P349">
        <v>0</v>
      </c>
      <c r="Q349">
        <v>20</v>
      </c>
      <c r="R349">
        <v>20</v>
      </c>
      <c r="S349">
        <v>25</v>
      </c>
      <c r="T349">
        <v>40</v>
      </c>
      <c r="U349">
        <v>35</v>
      </c>
      <c r="V349">
        <v>30</v>
      </c>
      <c r="W349">
        <v>20</v>
      </c>
      <c r="X349">
        <v>30</v>
      </c>
      <c r="Y349">
        <v>20</v>
      </c>
      <c r="Z349">
        <v>20</v>
      </c>
      <c r="AA349">
        <v>20</v>
      </c>
      <c r="AB349">
        <v>30</v>
      </c>
      <c r="AC349">
        <v>35</v>
      </c>
      <c r="AD349">
        <v>30</v>
      </c>
      <c r="AE349">
        <v>25</v>
      </c>
      <c r="AF349">
        <v>25</v>
      </c>
      <c r="AG349">
        <v>20</v>
      </c>
      <c r="AH349">
        <v>40</v>
      </c>
      <c r="AI349">
        <v>30</v>
      </c>
      <c r="AJ349">
        <v>25</v>
      </c>
      <c r="AK349">
        <v>20</v>
      </c>
      <c r="AL349">
        <v>15</v>
      </c>
      <c r="AM349">
        <v>20</v>
      </c>
      <c r="AN349">
        <v>35</v>
      </c>
      <c r="AO349">
        <v>35</v>
      </c>
      <c r="AP349">
        <v>35</v>
      </c>
      <c r="AQ349">
        <v>30</v>
      </c>
      <c r="AR349">
        <v>40</v>
      </c>
      <c r="AS349">
        <v>25</v>
      </c>
      <c r="AT349">
        <v>20</v>
      </c>
      <c r="AU349">
        <v>10</v>
      </c>
      <c r="AV349">
        <v>25</v>
      </c>
      <c r="AW349">
        <v>25</v>
      </c>
      <c r="AX349">
        <v>25</v>
      </c>
    </row>
    <row r="350" spans="1:50" x14ac:dyDescent="0.2">
      <c r="A350" t="s">
        <v>2057</v>
      </c>
      <c r="B350" t="s">
        <v>125</v>
      </c>
      <c r="C350">
        <v>30</v>
      </c>
      <c r="D350">
        <v>30</v>
      </c>
      <c r="E350">
        <v>30</v>
      </c>
      <c r="F350">
        <v>15</v>
      </c>
      <c r="G350">
        <v>10</v>
      </c>
      <c r="H350">
        <v>15</v>
      </c>
      <c r="I350">
        <v>20</v>
      </c>
      <c r="J350">
        <v>25</v>
      </c>
      <c r="K350">
        <v>35</v>
      </c>
      <c r="L350">
        <v>30</v>
      </c>
      <c r="M350">
        <v>30</v>
      </c>
      <c r="N350">
        <v>25</v>
      </c>
      <c r="O350">
        <v>10</v>
      </c>
      <c r="P350">
        <v>15</v>
      </c>
      <c r="Q350">
        <v>35</v>
      </c>
      <c r="R350">
        <v>45</v>
      </c>
      <c r="S350">
        <v>55</v>
      </c>
      <c r="T350">
        <v>90</v>
      </c>
      <c r="U350">
        <v>80</v>
      </c>
      <c r="V350">
        <v>60</v>
      </c>
      <c r="W350">
        <v>80</v>
      </c>
      <c r="X350">
        <v>80</v>
      </c>
      <c r="Y350">
        <v>70</v>
      </c>
      <c r="Z350">
        <v>65</v>
      </c>
      <c r="AA350">
        <v>105</v>
      </c>
      <c r="AB350">
        <v>90</v>
      </c>
      <c r="AC350">
        <v>90</v>
      </c>
      <c r="AD350">
        <v>80</v>
      </c>
      <c r="AE350">
        <v>85</v>
      </c>
      <c r="AF350">
        <v>90</v>
      </c>
      <c r="AG350">
        <v>85</v>
      </c>
      <c r="AH350">
        <v>85</v>
      </c>
      <c r="AI350">
        <v>80</v>
      </c>
      <c r="AJ350">
        <v>115</v>
      </c>
      <c r="AK350">
        <v>85</v>
      </c>
      <c r="AL350">
        <v>55</v>
      </c>
      <c r="AM350">
        <v>80</v>
      </c>
      <c r="AN350">
        <v>55</v>
      </c>
      <c r="AO350">
        <v>50</v>
      </c>
      <c r="AP350">
        <v>40</v>
      </c>
      <c r="AQ350">
        <v>65</v>
      </c>
      <c r="AR350">
        <v>65</v>
      </c>
      <c r="AS350">
        <v>50</v>
      </c>
      <c r="AT350">
        <v>55</v>
      </c>
      <c r="AU350">
        <v>50</v>
      </c>
      <c r="AV350">
        <v>50</v>
      </c>
      <c r="AW350">
        <v>40</v>
      </c>
      <c r="AX350">
        <v>35</v>
      </c>
    </row>
    <row r="351" spans="1:50" x14ac:dyDescent="0.2">
      <c r="A351" t="s">
        <v>2057</v>
      </c>
      <c r="B351" t="s">
        <v>126</v>
      </c>
      <c r="C351">
        <v>55</v>
      </c>
      <c r="D351">
        <v>65</v>
      </c>
      <c r="E351">
        <v>55</v>
      </c>
      <c r="F351">
        <v>10</v>
      </c>
      <c r="G351">
        <v>5</v>
      </c>
      <c r="H351">
        <v>5</v>
      </c>
      <c r="I351">
        <v>15</v>
      </c>
      <c r="J351">
        <v>25</v>
      </c>
      <c r="K351">
        <v>20</v>
      </c>
      <c r="L351">
        <v>30</v>
      </c>
      <c r="M351">
        <v>15</v>
      </c>
      <c r="N351">
        <v>15</v>
      </c>
      <c r="O351">
        <v>10</v>
      </c>
      <c r="P351">
        <v>15</v>
      </c>
      <c r="Q351">
        <v>35</v>
      </c>
      <c r="R351">
        <v>50</v>
      </c>
      <c r="S351">
        <v>30</v>
      </c>
      <c r="T351">
        <v>40</v>
      </c>
      <c r="U351">
        <v>40</v>
      </c>
      <c r="V351">
        <v>45</v>
      </c>
      <c r="W351">
        <v>50</v>
      </c>
      <c r="X351">
        <v>40</v>
      </c>
      <c r="Y351">
        <v>40</v>
      </c>
      <c r="Z351">
        <v>40</v>
      </c>
      <c r="AA351">
        <v>55</v>
      </c>
      <c r="AB351">
        <v>45</v>
      </c>
      <c r="AC351">
        <v>60</v>
      </c>
      <c r="AD351">
        <v>55</v>
      </c>
      <c r="AE351">
        <v>60</v>
      </c>
      <c r="AF351">
        <v>55</v>
      </c>
      <c r="AG351">
        <v>70</v>
      </c>
      <c r="AH351">
        <v>55</v>
      </c>
      <c r="AI351">
        <v>40</v>
      </c>
      <c r="AJ351">
        <v>65</v>
      </c>
      <c r="AK351">
        <v>35</v>
      </c>
      <c r="AL351">
        <v>40</v>
      </c>
      <c r="AM351">
        <v>60</v>
      </c>
      <c r="AN351">
        <v>20</v>
      </c>
      <c r="AO351">
        <v>45</v>
      </c>
      <c r="AP351">
        <v>25</v>
      </c>
      <c r="AQ351">
        <v>40</v>
      </c>
      <c r="AR351">
        <v>35</v>
      </c>
      <c r="AS351">
        <v>25</v>
      </c>
      <c r="AT351">
        <v>35</v>
      </c>
      <c r="AU351">
        <v>25</v>
      </c>
      <c r="AV351">
        <v>20</v>
      </c>
      <c r="AW351">
        <v>15</v>
      </c>
      <c r="AX351">
        <v>20</v>
      </c>
    </row>
    <row r="352" spans="1:50" x14ac:dyDescent="0.2">
      <c r="A352" t="s">
        <v>2057</v>
      </c>
      <c r="B352" t="s">
        <v>127</v>
      </c>
      <c r="C352">
        <v>25</v>
      </c>
      <c r="D352">
        <v>30</v>
      </c>
      <c r="E352">
        <v>25</v>
      </c>
      <c r="F352">
        <v>5</v>
      </c>
      <c r="G352">
        <v>5</v>
      </c>
      <c r="H352">
        <v>10</v>
      </c>
      <c r="I352">
        <v>20</v>
      </c>
      <c r="J352">
        <v>20</v>
      </c>
      <c r="K352">
        <v>15</v>
      </c>
      <c r="L352">
        <v>35</v>
      </c>
      <c r="M352">
        <v>15</v>
      </c>
      <c r="N352">
        <v>15</v>
      </c>
      <c r="O352">
        <v>5</v>
      </c>
      <c r="P352">
        <v>5</v>
      </c>
      <c r="Q352">
        <v>45</v>
      </c>
      <c r="R352">
        <v>20</v>
      </c>
      <c r="S352">
        <v>30</v>
      </c>
      <c r="T352">
        <v>45</v>
      </c>
      <c r="U352">
        <v>40</v>
      </c>
      <c r="V352">
        <v>40</v>
      </c>
      <c r="W352">
        <v>50</v>
      </c>
      <c r="X352">
        <v>40</v>
      </c>
      <c r="Y352">
        <v>30</v>
      </c>
      <c r="Z352">
        <v>30</v>
      </c>
      <c r="AA352">
        <v>30</v>
      </c>
      <c r="AB352">
        <v>35</v>
      </c>
      <c r="AC352">
        <v>45</v>
      </c>
      <c r="AD352">
        <v>40</v>
      </c>
      <c r="AE352">
        <v>40</v>
      </c>
      <c r="AF352">
        <v>40</v>
      </c>
      <c r="AG352">
        <v>55</v>
      </c>
      <c r="AH352">
        <v>45</v>
      </c>
      <c r="AI352">
        <v>45</v>
      </c>
      <c r="AJ352">
        <v>35</v>
      </c>
      <c r="AK352">
        <v>25</v>
      </c>
      <c r="AL352">
        <v>30</v>
      </c>
      <c r="AM352">
        <v>35</v>
      </c>
      <c r="AN352">
        <v>30</v>
      </c>
      <c r="AO352">
        <v>30</v>
      </c>
      <c r="AP352">
        <v>25</v>
      </c>
      <c r="AQ352">
        <v>35</v>
      </c>
      <c r="AR352">
        <v>45</v>
      </c>
      <c r="AS352">
        <v>25</v>
      </c>
      <c r="AT352">
        <v>30</v>
      </c>
      <c r="AU352">
        <v>25</v>
      </c>
      <c r="AV352">
        <v>25</v>
      </c>
      <c r="AW352">
        <v>20</v>
      </c>
      <c r="AX352">
        <v>15</v>
      </c>
    </row>
    <row r="353" spans="1:50" x14ac:dyDescent="0.2">
      <c r="A353" t="s">
        <v>2058</v>
      </c>
      <c r="B353" t="s">
        <v>115</v>
      </c>
      <c r="C353">
        <v>40</v>
      </c>
      <c r="D353">
        <v>40</v>
      </c>
      <c r="E353">
        <v>65</v>
      </c>
      <c r="F353">
        <v>35</v>
      </c>
      <c r="G353">
        <v>25</v>
      </c>
      <c r="H353">
        <v>30</v>
      </c>
      <c r="I353">
        <v>55</v>
      </c>
      <c r="J353">
        <v>70</v>
      </c>
      <c r="K353">
        <v>65</v>
      </c>
      <c r="L353">
        <v>70</v>
      </c>
      <c r="M353">
        <v>55</v>
      </c>
      <c r="N353">
        <v>60</v>
      </c>
      <c r="O353">
        <v>55</v>
      </c>
      <c r="P353">
        <v>45</v>
      </c>
      <c r="Q353">
        <v>95</v>
      </c>
      <c r="R353">
        <v>65</v>
      </c>
      <c r="S353">
        <v>65</v>
      </c>
      <c r="T353">
        <v>60</v>
      </c>
      <c r="U353">
        <v>100</v>
      </c>
      <c r="V353">
        <v>75</v>
      </c>
      <c r="W353">
        <v>70</v>
      </c>
      <c r="X353">
        <v>75</v>
      </c>
      <c r="Y353">
        <v>80</v>
      </c>
      <c r="Z353">
        <v>55</v>
      </c>
      <c r="AA353">
        <v>80</v>
      </c>
      <c r="AB353">
        <v>75</v>
      </c>
      <c r="AC353">
        <v>95</v>
      </c>
      <c r="AD353">
        <v>75</v>
      </c>
      <c r="AE353">
        <v>80</v>
      </c>
      <c r="AF353">
        <v>75</v>
      </c>
      <c r="AG353">
        <v>90</v>
      </c>
      <c r="AH353">
        <v>90</v>
      </c>
      <c r="AI353">
        <v>80</v>
      </c>
      <c r="AJ353">
        <v>80</v>
      </c>
      <c r="AK353">
        <v>75</v>
      </c>
      <c r="AL353">
        <v>50</v>
      </c>
      <c r="AM353">
        <v>60</v>
      </c>
      <c r="AN353">
        <v>50</v>
      </c>
      <c r="AO353">
        <v>155</v>
      </c>
      <c r="AP353">
        <v>65</v>
      </c>
      <c r="AQ353">
        <v>65</v>
      </c>
      <c r="AR353">
        <v>70</v>
      </c>
      <c r="AS353">
        <v>65</v>
      </c>
      <c r="AT353">
        <v>95</v>
      </c>
      <c r="AU353">
        <v>30</v>
      </c>
      <c r="AV353">
        <v>65</v>
      </c>
      <c r="AW353">
        <v>65</v>
      </c>
      <c r="AX353">
        <v>30</v>
      </c>
    </row>
    <row r="354" spans="1:50" x14ac:dyDescent="0.2">
      <c r="A354" t="s">
        <v>2058</v>
      </c>
      <c r="B354" t="s">
        <v>116</v>
      </c>
      <c r="C354">
        <v>30</v>
      </c>
      <c r="D354">
        <v>60</v>
      </c>
      <c r="E354">
        <v>55</v>
      </c>
      <c r="F354">
        <v>20</v>
      </c>
      <c r="G354">
        <v>25</v>
      </c>
      <c r="H354">
        <v>20</v>
      </c>
      <c r="I354">
        <v>15</v>
      </c>
      <c r="J354">
        <v>35</v>
      </c>
      <c r="K354">
        <v>50</v>
      </c>
      <c r="L354">
        <v>50</v>
      </c>
      <c r="M354">
        <v>55</v>
      </c>
      <c r="N354">
        <v>40</v>
      </c>
      <c r="O354">
        <v>55</v>
      </c>
      <c r="P354">
        <v>35</v>
      </c>
      <c r="Q354">
        <v>55</v>
      </c>
      <c r="R354">
        <v>55</v>
      </c>
      <c r="S354">
        <v>55</v>
      </c>
      <c r="T354">
        <v>75</v>
      </c>
      <c r="U354">
        <v>70</v>
      </c>
      <c r="V354">
        <v>55</v>
      </c>
      <c r="W354">
        <v>60</v>
      </c>
      <c r="X354">
        <v>65</v>
      </c>
      <c r="Y354">
        <v>60</v>
      </c>
      <c r="Z354">
        <v>35</v>
      </c>
      <c r="AA354">
        <v>65</v>
      </c>
      <c r="AB354">
        <v>60</v>
      </c>
      <c r="AC354">
        <v>75</v>
      </c>
      <c r="AD354">
        <v>40</v>
      </c>
      <c r="AE354">
        <v>60</v>
      </c>
      <c r="AF354">
        <v>60</v>
      </c>
      <c r="AG354">
        <v>55</v>
      </c>
      <c r="AH354">
        <v>65</v>
      </c>
      <c r="AI354">
        <v>80</v>
      </c>
      <c r="AJ354">
        <v>60</v>
      </c>
      <c r="AK354">
        <v>60</v>
      </c>
      <c r="AL354">
        <v>70</v>
      </c>
      <c r="AM354">
        <v>55</v>
      </c>
      <c r="AN354">
        <v>45</v>
      </c>
      <c r="AO354">
        <v>100</v>
      </c>
      <c r="AP354">
        <v>50</v>
      </c>
      <c r="AQ354">
        <v>85</v>
      </c>
      <c r="AR354">
        <v>100</v>
      </c>
      <c r="AS354">
        <v>55</v>
      </c>
      <c r="AT354">
        <v>80</v>
      </c>
      <c r="AU354">
        <v>35</v>
      </c>
      <c r="AV354">
        <v>60</v>
      </c>
      <c r="AW354">
        <v>55</v>
      </c>
      <c r="AX354">
        <v>25</v>
      </c>
    </row>
    <row r="355" spans="1:50" x14ac:dyDescent="0.2">
      <c r="A355" t="s">
        <v>2058</v>
      </c>
      <c r="B355" t="s">
        <v>117</v>
      </c>
      <c r="C355">
        <v>120</v>
      </c>
      <c r="D355">
        <v>90</v>
      </c>
      <c r="E355">
        <v>110</v>
      </c>
      <c r="F355">
        <v>55</v>
      </c>
      <c r="G355">
        <v>45</v>
      </c>
      <c r="H355">
        <v>75</v>
      </c>
      <c r="I355">
        <v>85</v>
      </c>
      <c r="J355">
        <v>100</v>
      </c>
      <c r="K355">
        <v>125</v>
      </c>
      <c r="L355">
        <v>130</v>
      </c>
      <c r="M355">
        <v>105</v>
      </c>
      <c r="N355">
        <v>90</v>
      </c>
      <c r="O355">
        <v>90</v>
      </c>
      <c r="P355">
        <v>85</v>
      </c>
      <c r="Q355">
        <v>130</v>
      </c>
      <c r="R355">
        <v>100</v>
      </c>
      <c r="S355">
        <v>90</v>
      </c>
      <c r="T355">
        <v>130</v>
      </c>
      <c r="U355">
        <v>170</v>
      </c>
      <c r="V355">
        <v>145</v>
      </c>
      <c r="W355">
        <v>145</v>
      </c>
      <c r="X355">
        <v>170</v>
      </c>
      <c r="Y355">
        <v>150</v>
      </c>
      <c r="Z355">
        <v>95</v>
      </c>
      <c r="AA355">
        <v>135</v>
      </c>
      <c r="AB355">
        <v>100</v>
      </c>
      <c r="AC355">
        <v>150</v>
      </c>
      <c r="AD355">
        <v>135</v>
      </c>
      <c r="AE355">
        <v>180</v>
      </c>
      <c r="AF355">
        <v>150</v>
      </c>
      <c r="AG355">
        <v>155</v>
      </c>
      <c r="AH355">
        <v>170</v>
      </c>
      <c r="AI355">
        <v>145</v>
      </c>
      <c r="AJ355">
        <v>130</v>
      </c>
      <c r="AK355">
        <v>135</v>
      </c>
      <c r="AL355">
        <v>95</v>
      </c>
      <c r="AM355">
        <v>110</v>
      </c>
      <c r="AN355">
        <v>85</v>
      </c>
      <c r="AO355">
        <v>125</v>
      </c>
      <c r="AP355">
        <v>100</v>
      </c>
      <c r="AQ355">
        <v>110</v>
      </c>
      <c r="AR355">
        <v>125</v>
      </c>
      <c r="AS355">
        <v>105</v>
      </c>
      <c r="AT355">
        <v>130</v>
      </c>
      <c r="AU355">
        <v>85</v>
      </c>
      <c r="AV355">
        <v>115</v>
      </c>
      <c r="AW355">
        <v>110</v>
      </c>
      <c r="AX355">
        <v>65</v>
      </c>
    </row>
    <row r="356" spans="1:50" x14ac:dyDescent="0.2">
      <c r="A356" t="s">
        <v>2058</v>
      </c>
      <c r="B356" t="s">
        <v>118</v>
      </c>
      <c r="C356">
        <v>35</v>
      </c>
      <c r="D356">
        <v>20</v>
      </c>
      <c r="E356">
        <v>45</v>
      </c>
      <c r="F356">
        <v>25</v>
      </c>
      <c r="G356">
        <v>15</v>
      </c>
      <c r="H356">
        <v>30</v>
      </c>
      <c r="I356">
        <v>15</v>
      </c>
      <c r="J356">
        <v>35</v>
      </c>
      <c r="K356">
        <v>35</v>
      </c>
      <c r="L356">
        <v>50</v>
      </c>
      <c r="M356">
        <v>30</v>
      </c>
      <c r="N356">
        <v>35</v>
      </c>
      <c r="O356">
        <v>15</v>
      </c>
      <c r="P356">
        <v>20</v>
      </c>
      <c r="Q356">
        <v>45</v>
      </c>
      <c r="R356">
        <v>45</v>
      </c>
      <c r="S356">
        <v>35</v>
      </c>
      <c r="T356">
        <v>50</v>
      </c>
      <c r="U356">
        <v>50</v>
      </c>
      <c r="V356">
        <v>65</v>
      </c>
      <c r="W356">
        <v>65</v>
      </c>
      <c r="X356">
        <v>75</v>
      </c>
      <c r="Y356">
        <v>70</v>
      </c>
      <c r="Z356">
        <v>50</v>
      </c>
      <c r="AA356">
        <v>65</v>
      </c>
      <c r="AB356">
        <v>50</v>
      </c>
      <c r="AC356">
        <v>65</v>
      </c>
      <c r="AD356">
        <v>50</v>
      </c>
      <c r="AE356">
        <v>70</v>
      </c>
      <c r="AF356">
        <v>75</v>
      </c>
      <c r="AG356">
        <v>60</v>
      </c>
      <c r="AH356">
        <v>70</v>
      </c>
      <c r="AI356">
        <v>80</v>
      </c>
      <c r="AJ356">
        <v>60</v>
      </c>
      <c r="AK356">
        <v>55</v>
      </c>
      <c r="AL356">
        <v>35</v>
      </c>
      <c r="AM356">
        <v>55</v>
      </c>
      <c r="AN356">
        <v>50</v>
      </c>
      <c r="AO356">
        <v>105</v>
      </c>
      <c r="AP356">
        <v>50</v>
      </c>
      <c r="AQ356">
        <v>35</v>
      </c>
      <c r="AR356">
        <v>45</v>
      </c>
      <c r="AS356">
        <v>65</v>
      </c>
      <c r="AT356">
        <v>105</v>
      </c>
      <c r="AU356">
        <v>35</v>
      </c>
      <c r="AV356">
        <v>60</v>
      </c>
      <c r="AW356">
        <v>50</v>
      </c>
      <c r="AX356">
        <v>25</v>
      </c>
    </row>
    <row r="357" spans="1:50" x14ac:dyDescent="0.2">
      <c r="A357" t="s">
        <v>2058</v>
      </c>
      <c r="B357" t="s">
        <v>119</v>
      </c>
      <c r="C357">
        <v>25</v>
      </c>
      <c r="D357">
        <v>20</v>
      </c>
      <c r="E357">
        <v>40</v>
      </c>
      <c r="F357">
        <v>15</v>
      </c>
      <c r="G357">
        <v>20</v>
      </c>
      <c r="H357">
        <v>15</v>
      </c>
      <c r="I357">
        <v>25</v>
      </c>
      <c r="J357">
        <v>30</v>
      </c>
      <c r="K357">
        <v>30</v>
      </c>
      <c r="L357">
        <v>30</v>
      </c>
      <c r="M357">
        <v>10</v>
      </c>
      <c r="N357">
        <v>20</v>
      </c>
      <c r="O357">
        <v>35</v>
      </c>
      <c r="P357">
        <v>25</v>
      </c>
      <c r="Q357">
        <v>30</v>
      </c>
      <c r="R357">
        <v>35</v>
      </c>
      <c r="S357">
        <v>30</v>
      </c>
      <c r="T357">
        <v>40</v>
      </c>
      <c r="U357">
        <v>50</v>
      </c>
      <c r="V357">
        <v>25</v>
      </c>
      <c r="W357">
        <v>50</v>
      </c>
      <c r="X357">
        <v>50</v>
      </c>
      <c r="Y357">
        <v>50</v>
      </c>
      <c r="Z357">
        <v>35</v>
      </c>
      <c r="AA357">
        <v>40</v>
      </c>
      <c r="AB357">
        <v>25</v>
      </c>
      <c r="AC357">
        <v>40</v>
      </c>
      <c r="AD357">
        <v>40</v>
      </c>
      <c r="AE357">
        <v>45</v>
      </c>
      <c r="AF357">
        <v>50</v>
      </c>
      <c r="AG357">
        <v>45</v>
      </c>
      <c r="AH357">
        <v>40</v>
      </c>
      <c r="AI357">
        <v>45</v>
      </c>
      <c r="AJ357">
        <v>50</v>
      </c>
      <c r="AK357">
        <v>35</v>
      </c>
      <c r="AL357">
        <v>25</v>
      </c>
      <c r="AM357">
        <v>55</v>
      </c>
      <c r="AN357">
        <v>30</v>
      </c>
      <c r="AO357">
        <v>95</v>
      </c>
      <c r="AP357">
        <v>30</v>
      </c>
      <c r="AQ357">
        <v>40</v>
      </c>
      <c r="AR357">
        <v>30</v>
      </c>
      <c r="AS357">
        <v>45</v>
      </c>
      <c r="AT357">
        <v>55</v>
      </c>
      <c r="AU357">
        <v>10</v>
      </c>
      <c r="AV357">
        <v>40</v>
      </c>
      <c r="AW357">
        <v>40</v>
      </c>
      <c r="AX357">
        <v>10</v>
      </c>
    </row>
    <row r="358" spans="1:50" x14ac:dyDescent="0.2">
      <c r="A358" t="s">
        <v>2058</v>
      </c>
      <c r="B358" t="s">
        <v>120</v>
      </c>
      <c r="C358">
        <v>30</v>
      </c>
      <c r="D358">
        <v>25</v>
      </c>
      <c r="E358">
        <v>40</v>
      </c>
      <c r="F358">
        <v>10</v>
      </c>
      <c r="G358">
        <v>20</v>
      </c>
      <c r="H358">
        <v>20</v>
      </c>
      <c r="I358">
        <v>20</v>
      </c>
      <c r="J358">
        <v>50</v>
      </c>
      <c r="K358">
        <v>40</v>
      </c>
      <c r="L358">
        <v>65</v>
      </c>
      <c r="M358">
        <v>35</v>
      </c>
      <c r="N358">
        <v>35</v>
      </c>
      <c r="O358">
        <v>45</v>
      </c>
      <c r="P358">
        <v>30</v>
      </c>
      <c r="Q358">
        <v>65</v>
      </c>
      <c r="R358">
        <v>50</v>
      </c>
      <c r="S358">
        <v>50</v>
      </c>
      <c r="T358">
        <v>60</v>
      </c>
      <c r="U358">
        <v>80</v>
      </c>
      <c r="V358">
        <v>70</v>
      </c>
      <c r="W358">
        <v>70</v>
      </c>
      <c r="X358">
        <v>80</v>
      </c>
      <c r="Y358">
        <v>70</v>
      </c>
      <c r="Z358">
        <v>35</v>
      </c>
      <c r="AA358">
        <v>55</v>
      </c>
      <c r="AB358">
        <v>40</v>
      </c>
      <c r="AC358">
        <v>60</v>
      </c>
      <c r="AD358">
        <v>35</v>
      </c>
      <c r="AE358">
        <v>80</v>
      </c>
      <c r="AF358">
        <v>60</v>
      </c>
      <c r="AG358">
        <v>80</v>
      </c>
      <c r="AH358">
        <v>80</v>
      </c>
      <c r="AI358">
        <v>70</v>
      </c>
      <c r="AJ358">
        <v>85</v>
      </c>
      <c r="AK358">
        <v>80</v>
      </c>
      <c r="AL358">
        <v>50</v>
      </c>
      <c r="AM358">
        <v>55</v>
      </c>
      <c r="AN358">
        <v>50</v>
      </c>
      <c r="AO358">
        <v>50</v>
      </c>
      <c r="AP358">
        <v>45</v>
      </c>
      <c r="AQ358">
        <v>40</v>
      </c>
      <c r="AR358">
        <v>50</v>
      </c>
      <c r="AS358">
        <v>35</v>
      </c>
      <c r="AT358">
        <v>70</v>
      </c>
      <c r="AU358">
        <v>30</v>
      </c>
      <c r="AV358">
        <v>55</v>
      </c>
      <c r="AW358">
        <v>50</v>
      </c>
      <c r="AX358">
        <v>25</v>
      </c>
    </row>
    <row r="359" spans="1:50" x14ac:dyDescent="0.2">
      <c r="A359" t="s">
        <v>2058</v>
      </c>
      <c r="B359" t="s">
        <v>121</v>
      </c>
      <c r="C359">
        <v>105</v>
      </c>
      <c r="D359">
        <v>130</v>
      </c>
      <c r="E359">
        <v>120</v>
      </c>
      <c r="F359">
        <v>50</v>
      </c>
      <c r="G359">
        <v>50</v>
      </c>
      <c r="H359">
        <v>70</v>
      </c>
      <c r="I359">
        <v>65</v>
      </c>
      <c r="J359">
        <v>115</v>
      </c>
      <c r="K359">
        <v>115</v>
      </c>
      <c r="L359">
        <v>140</v>
      </c>
      <c r="M359">
        <v>100</v>
      </c>
      <c r="N359">
        <v>80</v>
      </c>
      <c r="O359">
        <v>105</v>
      </c>
      <c r="P359">
        <v>85</v>
      </c>
      <c r="Q359">
        <v>145</v>
      </c>
      <c r="R359">
        <v>135</v>
      </c>
      <c r="S359">
        <v>130</v>
      </c>
      <c r="T359">
        <v>155</v>
      </c>
      <c r="U359">
        <v>170</v>
      </c>
      <c r="V359">
        <v>135</v>
      </c>
      <c r="W359">
        <v>145</v>
      </c>
      <c r="X359">
        <v>125</v>
      </c>
      <c r="Y359">
        <v>170</v>
      </c>
      <c r="Z359">
        <v>95</v>
      </c>
      <c r="AA359">
        <v>120</v>
      </c>
      <c r="AB359">
        <v>120</v>
      </c>
      <c r="AC359">
        <v>120</v>
      </c>
      <c r="AD359">
        <v>145</v>
      </c>
      <c r="AE359">
        <v>155</v>
      </c>
      <c r="AF359">
        <v>120</v>
      </c>
      <c r="AG359">
        <v>155</v>
      </c>
      <c r="AH359">
        <v>155</v>
      </c>
      <c r="AI359">
        <v>140</v>
      </c>
      <c r="AJ359">
        <v>150</v>
      </c>
      <c r="AK359">
        <v>150</v>
      </c>
      <c r="AL359">
        <v>125</v>
      </c>
      <c r="AM359">
        <v>110</v>
      </c>
      <c r="AN359">
        <v>75</v>
      </c>
      <c r="AO359">
        <v>145</v>
      </c>
      <c r="AP359">
        <v>85</v>
      </c>
      <c r="AQ359">
        <v>115</v>
      </c>
      <c r="AR359">
        <v>110</v>
      </c>
      <c r="AS359">
        <v>110</v>
      </c>
      <c r="AT359">
        <v>110</v>
      </c>
      <c r="AU359">
        <v>60</v>
      </c>
      <c r="AV359">
        <v>100</v>
      </c>
      <c r="AW359">
        <v>75</v>
      </c>
      <c r="AX359">
        <v>50</v>
      </c>
    </row>
    <row r="360" spans="1:50" x14ac:dyDescent="0.2">
      <c r="A360" t="s">
        <v>2058</v>
      </c>
      <c r="B360" t="s">
        <v>122</v>
      </c>
      <c r="C360">
        <v>40</v>
      </c>
      <c r="D360">
        <v>30</v>
      </c>
      <c r="E360">
        <v>35</v>
      </c>
      <c r="F360">
        <v>25</v>
      </c>
      <c r="G360">
        <v>15</v>
      </c>
      <c r="H360">
        <v>15</v>
      </c>
      <c r="I360">
        <v>25</v>
      </c>
      <c r="J360">
        <v>25</v>
      </c>
      <c r="K360">
        <v>40</v>
      </c>
      <c r="L360">
        <v>60</v>
      </c>
      <c r="M360">
        <v>35</v>
      </c>
      <c r="N360">
        <v>30</v>
      </c>
      <c r="O360">
        <v>60</v>
      </c>
      <c r="P360">
        <v>40</v>
      </c>
      <c r="Q360">
        <v>50</v>
      </c>
      <c r="R360">
        <v>35</v>
      </c>
      <c r="S360">
        <v>65</v>
      </c>
      <c r="T360">
        <v>55</v>
      </c>
      <c r="U360">
        <v>65</v>
      </c>
      <c r="V360">
        <v>55</v>
      </c>
      <c r="W360">
        <v>40</v>
      </c>
      <c r="X360">
        <v>60</v>
      </c>
      <c r="Y360">
        <v>55</v>
      </c>
      <c r="Z360">
        <v>30</v>
      </c>
      <c r="AA360">
        <v>50</v>
      </c>
      <c r="AB360">
        <v>45</v>
      </c>
      <c r="AC360">
        <v>55</v>
      </c>
      <c r="AD360">
        <v>45</v>
      </c>
      <c r="AE360">
        <v>45</v>
      </c>
      <c r="AF360">
        <v>55</v>
      </c>
      <c r="AG360">
        <v>55</v>
      </c>
      <c r="AH360">
        <v>50</v>
      </c>
      <c r="AI360">
        <v>60</v>
      </c>
      <c r="AJ360">
        <v>70</v>
      </c>
      <c r="AK360">
        <v>55</v>
      </c>
      <c r="AL360">
        <v>50</v>
      </c>
      <c r="AM360">
        <v>45</v>
      </c>
      <c r="AN360">
        <v>35</v>
      </c>
      <c r="AO360">
        <v>80</v>
      </c>
      <c r="AP360">
        <v>45</v>
      </c>
      <c r="AQ360">
        <v>35</v>
      </c>
      <c r="AR360">
        <v>70</v>
      </c>
      <c r="AS360">
        <v>45</v>
      </c>
      <c r="AT360">
        <v>85</v>
      </c>
      <c r="AU360">
        <v>35</v>
      </c>
      <c r="AV360">
        <v>65</v>
      </c>
      <c r="AW360">
        <v>75</v>
      </c>
      <c r="AX360">
        <v>30</v>
      </c>
    </row>
    <row r="361" spans="1:50" x14ac:dyDescent="0.2">
      <c r="A361" t="s">
        <v>2058</v>
      </c>
      <c r="B361" t="s">
        <v>123</v>
      </c>
      <c r="C361">
        <v>60</v>
      </c>
      <c r="D361">
        <v>65</v>
      </c>
      <c r="E361">
        <v>85</v>
      </c>
      <c r="F361">
        <v>35</v>
      </c>
      <c r="G361">
        <v>25</v>
      </c>
      <c r="H361">
        <v>30</v>
      </c>
      <c r="I361">
        <v>45</v>
      </c>
      <c r="J361">
        <v>75</v>
      </c>
      <c r="K361">
        <v>75</v>
      </c>
      <c r="L361">
        <v>80</v>
      </c>
      <c r="M361">
        <v>65</v>
      </c>
      <c r="N361">
        <v>70</v>
      </c>
      <c r="O361">
        <v>55</v>
      </c>
      <c r="P361">
        <v>55</v>
      </c>
      <c r="Q361">
        <v>95</v>
      </c>
      <c r="R361">
        <v>100</v>
      </c>
      <c r="S361">
        <v>120</v>
      </c>
      <c r="T361">
        <v>105</v>
      </c>
      <c r="U361">
        <v>125</v>
      </c>
      <c r="V361">
        <v>110</v>
      </c>
      <c r="W361">
        <v>100</v>
      </c>
      <c r="X361">
        <v>80</v>
      </c>
      <c r="Y361">
        <v>90</v>
      </c>
      <c r="Z361">
        <v>65</v>
      </c>
      <c r="AA361">
        <v>90</v>
      </c>
      <c r="AB361">
        <v>80</v>
      </c>
      <c r="AC361">
        <v>95</v>
      </c>
      <c r="AD361">
        <v>90</v>
      </c>
      <c r="AE361">
        <v>115</v>
      </c>
      <c r="AF361">
        <v>100</v>
      </c>
      <c r="AG361">
        <v>125</v>
      </c>
      <c r="AH361">
        <v>110</v>
      </c>
      <c r="AI361">
        <v>75</v>
      </c>
      <c r="AJ361">
        <v>80</v>
      </c>
      <c r="AK361">
        <v>70</v>
      </c>
      <c r="AL361">
        <v>50</v>
      </c>
      <c r="AM361">
        <v>70</v>
      </c>
      <c r="AN361">
        <v>50</v>
      </c>
      <c r="AO361">
        <v>95</v>
      </c>
      <c r="AP361">
        <v>60</v>
      </c>
      <c r="AQ361">
        <v>70</v>
      </c>
      <c r="AR361">
        <v>95</v>
      </c>
      <c r="AS361">
        <v>85</v>
      </c>
      <c r="AT361">
        <v>90</v>
      </c>
      <c r="AU361">
        <v>45</v>
      </c>
      <c r="AV361">
        <v>80</v>
      </c>
      <c r="AW361">
        <v>75</v>
      </c>
      <c r="AX361">
        <v>40</v>
      </c>
    </row>
    <row r="362" spans="1:50" x14ac:dyDescent="0.2">
      <c r="A362" t="s">
        <v>2058</v>
      </c>
      <c r="B362" t="s">
        <v>124</v>
      </c>
      <c r="C362">
        <v>25</v>
      </c>
      <c r="D362">
        <v>25</v>
      </c>
      <c r="E362">
        <v>30</v>
      </c>
      <c r="F362">
        <v>20</v>
      </c>
      <c r="G362">
        <v>15</v>
      </c>
      <c r="H362">
        <v>20</v>
      </c>
      <c r="I362">
        <v>20</v>
      </c>
      <c r="J362">
        <v>35</v>
      </c>
      <c r="K362">
        <v>35</v>
      </c>
      <c r="L362">
        <v>45</v>
      </c>
      <c r="M362">
        <v>25</v>
      </c>
      <c r="N362">
        <v>25</v>
      </c>
      <c r="O362">
        <v>25</v>
      </c>
      <c r="P362">
        <v>25</v>
      </c>
      <c r="Q362">
        <v>45</v>
      </c>
      <c r="R362">
        <v>35</v>
      </c>
      <c r="S362">
        <v>35</v>
      </c>
      <c r="T362">
        <v>35</v>
      </c>
      <c r="U362">
        <v>55</v>
      </c>
      <c r="V362">
        <v>30</v>
      </c>
      <c r="W362">
        <v>40</v>
      </c>
      <c r="X362">
        <v>50</v>
      </c>
      <c r="Y362">
        <v>40</v>
      </c>
      <c r="Z362">
        <v>30</v>
      </c>
      <c r="AA362">
        <v>55</v>
      </c>
      <c r="AB362">
        <v>30</v>
      </c>
      <c r="AC362">
        <v>60</v>
      </c>
      <c r="AD362">
        <v>25</v>
      </c>
      <c r="AE362">
        <v>50</v>
      </c>
      <c r="AF362">
        <v>40</v>
      </c>
      <c r="AG362">
        <v>45</v>
      </c>
      <c r="AH362">
        <v>45</v>
      </c>
      <c r="AI362">
        <v>45</v>
      </c>
      <c r="AJ362">
        <v>35</v>
      </c>
      <c r="AK362">
        <v>50</v>
      </c>
      <c r="AL362">
        <v>40</v>
      </c>
      <c r="AM362">
        <v>50</v>
      </c>
      <c r="AN362">
        <v>25</v>
      </c>
      <c r="AO362">
        <v>35</v>
      </c>
      <c r="AP362">
        <v>20</v>
      </c>
      <c r="AQ362">
        <v>50</v>
      </c>
      <c r="AR362">
        <v>70</v>
      </c>
      <c r="AS362">
        <v>35</v>
      </c>
      <c r="AT362">
        <v>40</v>
      </c>
      <c r="AU362">
        <v>20</v>
      </c>
      <c r="AV362">
        <v>30</v>
      </c>
      <c r="AW362">
        <v>30</v>
      </c>
      <c r="AX362">
        <v>15</v>
      </c>
    </row>
    <row r="363" spans="1:50" x14ac:dyDescent="0.2">
      <c r="A363" t="s">
        <v>2058</v>
      </c>
      <c r="B363" t="s">
        <v>125</v>
      </c>
      <c r="C363">
        <v>90</v>
      </c>
      <c r="D363">
        <v>100</v>
      </c>
      <c r="E363">
        <v>110</v>
      </c>
      <c r="F363">
        <v>60</v>
      </c>
      <c r="G363">
        <v>85</v>
      </c>
      <c r="H363">
        <v>105</v>
      </c>
      <c r="I363">
        <v>130</v>
      </c>
      <c r="J363">
        <v>145</v>
      </c>
      <c r="K363">
        <v>155</v>
      </c>
      <c r="L363">
        <v>260</v>
      </c>
      <c r="M363">
        <v>160</v>
      </c>
      <c r="N363">
        <v>135</v>
      </c>
      <c r="O363">
        <v>155</v>
      </c>
      <c r="P363">
        <v>115</v>
      </c>
      <c r="Q363">
        <v>180</v>
      </c>
      <c r="R363">
        <v>160</v>
      </c>
      <c r="S363">
        <v>175</v>
      </c>
      <c r="T363">
        <v>195</v>
      </c>
      <c r="U363">
        <v>205</v>
      </c>
      <c r="V363">
        <v>160</v>
      </c>
      <c r="W363">
        <v>155</v>
      </c>
      <c r="X363">
        <v>205</v>
      </c>
      <c r="Y363">
        <v>205</v>
      </c>
      <c r="Z363">
        <v>195</v>
      </c>
      <c r="AA363">
        <v>210</v>
      </c>
      <c r="AB363">
        <v>170</v>
      </c>
      <c r="AC363">
        <v>240</v>
      </c>
      <c r="AD363">
        <v>185</v>
      </c>
      <c r="AE363">
        <v>280</v>
      </c>
      <c r="AF363">
        <v>210</v>
      </c>
      <c r="AG363">
        <v>230</v>
      </c>
      <c r="AH363">
        <v>235</v>
      </c>
      <c r="AI363">
        <v>240</v>
      </c>
      <c r="AJ363">
        <v>235</v>
      </c>
      <c r="AK363">
        <v>225</v>
      </c>
      <c r="AL363">
        <v>180</v>
      </c>
      <c r="AM363">
        <v>200</v>
      </c>
      <c r="AN363">
        <v>145</v>
      </c>
      <c r="AO363">
        <v>185</v>
      </c>
      <c r="AP363">
        <v>150</v>
      </c>
      <c r="AQ363">
        <v>190</v>
      </c>
      <c r="AR363">
        <v>180</v>
      </c>
      <c r="AS363">
        <v>120</v>
      </c>
      <c r="AT363">
        <v>155</v>
      </c>
      <c r="AU363">
        <v>110</v>
      </c>
      <c r="AV363">
        <v>170</v>
      </c>
      <c r="AW363">
        <v>140</v>
      </c>
      <c r="AX363">
        <v>70</v>
      </c>
    </row>
    <row r="364" spans="1:50" x14ac:dyDescent="0.2">
      <c r="A364" t="s">
        <v>2058</v>
      </c>
      <c r="B364" t="s">
        <v>126</v>
      </c>
      <c r="C364">
        <v>40</v>
      </c>
      <c r="D364">
        <v>65</v>
      </c>
      <c r="E364">
        <v>50</v>
      </c>
      <c r="F364">
        <v>25</v>
      </c>
      <c r="G364">
        <v>25</v>
      </c>
      <c r="H364">
        <v>25</v>
      </c>
      <c r="I364">
        <v>45</v>
      </c>
      <c r="J364">
        <v>65</v>
      </c>
      <c r="K364">
        <v>65</v>
      </c>
      <c r="L364">
        <v>60</v>
      </c>
      <c r="M364">
        <v>45</v>
      </c>
      <c r="N364">
        <v>45</v>
      </c>
      <c r="O364">
        <v>30</v>
      </c>
      <c r="P364">
        <v>25</v>
      </c>
      <c r="Q364">
        <v>60</v>
      </c>
      <c r="R364">
        <v>85</v>
      </c>
      <c r="S364">
        <v>75</v>
      </c>
      <c r="T364">
        <v>80</v>
      </c>
      <c r="U364">
        <v>105</v>
      </c>
      <c r="V364">
        <v>60</v>
      </c>
      <c r="W364">
        <v>55</v>
      </c>
      <c r="X364">
        <v>65</v>
      </c>
      <c r="Y364">
        <v>55</v>
      </c>
      <c r="Z364">
        <v>70</v>
      </c>
      <c r="AA364">
        <v>55</v>
      </c>
      <c r="AB364">
        <v>55</v>
      </c>
      <c r="AC364">
        <v>55</v>
      </c>
      <c r="AD364">
        <v>60</v>
      </c>
      <c r="AE364">
        <v>75</v>
      </c>
      <c r="AF364">
        <v>70</v>
      </c>
      <c r="AG364">
        <v>65</v>
      </c>
      <c r="AH364">
        <v>65</v>
      </c>
      <c r="AI364">
        <v>60</v>
      </c>
      <c r="AJ364">
        <v>85</v>
      </c>
      <c r="AK364">
        <v>60</v>
      </c>
      <c r="AL364">
        <v>70</v>
      </c>
      <c r="AM364">
        <v>50</v>
      </c>
      <c r="AN364">
        <v>50</v>
      </c>
      <c r="AO364">
        <v>110</v>
      </c>
      <c r="AP364">
        <v>45</v>
      </c>
      <c r="AQ364">
        <v>40</v>
      </c>
      <c r="AR364">
        <v>55</v>
      </c>
      <c r="AS364">
        <v>55</v>
      </c>
      <c r="AT364">
        <v>60</v>
      </c>
      <c r="AU364">
        <v>30</v>
      </c>
      <c r="AV364">
        <v>40</v>
      </c>
      <c r="AW364">
        <v>40</v>
      </c>
      <c r="AX364">
        <v>25</v>
      </c>
    </row>
    <row r="365" spans="1:50" x14ac:dyDescent="0.2">
      <c r="A365" t="s">
        <v>2058</v>
      </c>
      <c r="B365" t="s">
        <v>127</v>
      </c>
      <c r="C365">
        <v>140</v>
      </c>
      <c r="D365">
        <v>140</v>
      </c>
      <c r="E365">
        <v>125</v>
      </c>
      <c r="F365">
        <v>55</v>
      </c>
      <c r="G365">
        <v>55</v>
      </c>
      <c r="H365">
        <v>75</v>
      </c>
      <c r="I365">
        <v>75</v>
      </c>
      <c r="J365">
        <v>110</v>
      </c>
      <c r="K365">
        <v>155</v>
      </c>
      <c r="L365">
        <v>145</v>
      </c>
      <c r="M365">
        <v>120</v>
      </c>
      <c r="N365">
        <v>110</v>
      </c>
      <c r="O365">
        <v>125</v>
      </c>
      <c r="P365">
        <v>90</v>
      </c>
      <c r="Q365">
        <v>195</v>
      </c>
      <c r="R365">
        <v>140</v>
      </c>
      <c r="S365">
        <v>165</v>
      </c>
      <c r="T365">
        <v>155</v>
      </c>
      <c r="U365">
        <v>175</v>
      </c>
      <c r="V365">
        <v>150</v>
      </c>
      <c r="W365">
        <v>170</v>
      </c>
      <c r="X365">
        <v>180</v>
      </c>
      <c r="Y365">
        <v>160</v>
      </c>
      <c r="Z365">
        <v>150</v>
      </c>
      <c r="AA365">
        <v>165</v>
      </c>
      <c r="AB365">
        <v>145</v>
      </c>
      <c r="AC365">
        <v>155</v>
      </c>
      <c r="AD365">
        <v>120</v>
      </c>
      <c r="AE365">
        <v>180</v>
      </c>
      <c r="AF365">
        <v>150</v>
      </c>
      <c r="AG365">
        <v>175</v>
      </c>
      <c r="AH365">
        <v>175</v>
      </c>
      <c r="AI365">
        <v>110</v>
      </c>
      <c r="AJ365">
        <v>135</v>
      </c>
      <c r="AK365">
        <v>135</v>
      </c>
      <c r="AL365">
        <v>100</v>
      </c>
      <c r="AM365">
        <v>120</v>
      </c>
      <c r="AN365">
        <v>85</v>
      </c>
      <c r="AO365">
        <v>100</v>
      </c>
      <c r="AP365">
        <v>95</v>
      </c>
      <c r="AQ365">
        <v>95</v>
      </c>
      <c r="AR365">
        <v>135</v>
      </c>
      <c r="AS365">
        <v>90</v>
      </c>
      <c r="AT365">
        <v>125</v>
      </c>
      <c r="AU365">
        <v>60</v>
      </c>
      <c r="AV365">
        <v>105</v>
      </c>
      <c r="AW365">
        <v>90</v>
      </c>
      <c r="AX365">
        <v>55</v>
      </c>
    </row>
  </sheetData>
  <phoneticPr fontId="37" type="noConversion"/>
  <hyperlinks>
    <hyperlink ref="A5" r:id="rId1" display="https://www.ons.gov.uk/employmentandlabourmarket/peopleinwork/employmentandemployeetypes/datasets/labourdemandvolumesbystandardoccupationclassificationsoc2020uk" xr:uid="{640E4111-E659-4C9E-8703-805B9435279E}"/>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BB948-DE2F-4420-905F-86AA5DF25B91}">
  <sheetPr codeName="Sheet9"/>
  <dimension ref="A3:G190"/>
  <sheetViews>
    <sheetView workbookViewId="0">
      <selection activeCell="Y201" sqref="Y201"/>
    </sheetView>
  </sheetViews>
  <sheetFormatPr defaultRowHeight="14.25" x14ac:dyDescent="0.2"/>
  <cols>
    <col min="1" max="1" width="18.75" bestFit="1" customWidth="1"/>
    <col min="2" max="2" width="9.875" bestFit="1" customWidth="1"/>
    <col min="3" max="7" width="9.125" bestFit="1" customWidth="1"/>
  </cols>
  <sheetData>
    <row r="3" spans="1:6" ht="15" x14ac:dyDescent="0.25">
      <c r="A3" s="18" t="s">
        <v>541</v>
      </c>
    </row>
    <row r="4" spans="1:6" x14ac:dyDescent="0.2">
      <c r="A4" t="s">
        <v>542</v>
      </c>
      <c r="B4" t="s">
        <v>543</v>
      </c>
    </row>
    <row r="5" spans="1:6" x14ac:dyDescent="0.2">
      <c r="A5" t="s">
        <v>544</v>
      </c>
      <c r="B5" t="s">
        <v>1617</v>
      </c>
    </row>
    <row r="6" spans="1:6" ht="60" x14ac:dyDescent="0.25">
      <c r="B6" s="18" t="s">
        <v>163</v>
      </c>
      <c r="C6" s="18" t="s">
        <v>164</v>
      </c>
      <c r="D6" s="36" t="s">
        <v>546</v>
      </c>
      <c r="E6" s="36" t="s">
        <v>547</v>
      </c>
      <c r="F6" s="36" t="s">
        <v>548</v>
      </c>
    </row>
    <row r="7" spans="1:6" x14ac:dyDescent="0.2">
      <c r="A7" t="s">
        <v>115</v>
      </c>
      <c r="B7" s="14">
        <v>60600</v>
      </c>
      <c r="C7">
        <v>78.7</v>
      </c>
      <c r="D7" s="25">
        <f>IF(ISERROR(C7-$E$7)/$F$7,"",(C7-$E$7)/$F$7)*-1</f>
        <v>0.12303852667859036</v>
      </c>
      <c r="E7" s="37">
        <v>79.324350649350649</v>
      </c>
      <c r="F7" s="37">
        <v>5.074432100293409</v>
      </c>
    </row>
    <row r="8" spans="1:6" x14ac:dyDescent="0.2">
      <c r="A8" t="s">
        <v>116</v>
      </c>
      <c r="B8" s="14">
        <v>71300</v>
      </c>
      <c r="C8">
        <v>69.599999999999994</v>
      </c>
      <c r="D8" s="25">
        <f t="shared" ref="D8:D19" si="0">IF(ISERROR(C8-$E$7)/$F$7,"",(C8-$E$7)/$F$7)*-1</f>
        <v>1.9163426482321799</v>
      </c>
    </row>
    <row r="9" spans="1:6" x14ac:dyDescent="0.2">
      <c r="A9" t="s">
        <v>117</v>
      </c>
      <c r="B9" s="14">
        <v>59400</v>
      </c>
      <c r="C9">
        <v>82.8</v>
      </c>
      <c r="D9" s="25">
        <f t="shared" si="0"/>
        <v>-0.68493365995544264</v>
      </c>
    </row>
    <row r="10" spans="1:6" x14ac:dyDescent="0.2">
      <c r="A10" t="s">
        <v>118</v>
      </c>
      <c r="B10" s="14">
        <v>51000</v>
      </c>
      <c r="C10">
        <v>74</v>
      </c>
      <c r="D10" s="25">
        <f t="shared" si="0"/>
        <v>1.0492505455029715</v>
      </c>
    </row>
    <row r="11" spans="1:6" x14ac:dyDescent="0.2">
      <c r="A11" t="s">
        <v>119</v>
      </c>
      <c r="B11" s="14">
        <v>54200</v>
      </c>
      <c r="C11">
        <v>84.4</v>
      </c>
      <c r="D11" s="25">
        <f t="shared" si="0"/>
        <v>-1.0002398791297016</v>
      </c>
    </row>
    <row r="12" spans="1:6" x14ac:dyDescent="0.2">
      <c r="A12" t="s">
        <v>120</v>
      </c>
      <c r="B12" s="14">
        <v>55800</v>
      </c>
      <c r="C12">
        <v>84.1</v>
      </c>
      <c r="D12" s="25">
        <f t="shared" si="0"/>
        <v>-0.94111996303452605</v>
      </c>
    </row>
    <row r="13" spans="1:6" x14ac:dyDescent="0.2">
      <c r="A13" t="s">
        <v>121</v>
      </c>
      <c r="B13" s="14">
        <v>91600</v>
      </c>
      <c r="C13">
        <v>86.4</v>
      </c>
      <c r="D13" s="25">
        <f t="shared" si="0"/>
        <v>-1.3943726530975231</v>
      </c>
    </row>
    <row r="14" spans="1:6" x14ac:dyDescent="0.2">
      <c r="A14" t="s">
        <v>122</v>
      </c>
      <c r="B14" s="14">
        <v>52700</v>
      </c>
      <c r="C14">
        <v>75.7</v>
      </c>
      <c r="D14" s="25">
        <f t="shared" si="0"/>
        <v>0.71423768763032269</v>
      </c>
    </row>
    <row r="15" spans="1:6" x14ac:dyDescent="0.2">
      <c r="A15" t="s">
        <v>123</v>
      </c>
      <c r="B15" s="14">
        <v>74900</v>
      </c>
      <c r="C15">
        <v>83.7</v>
      </c>
      <c r="D15" s="25">
        <f t="shared" si="0"/>
        <v>-0.86229340824096345</v>
      </c>
    </row>
    <row r="16" spans="1:6" x14ac:dyDescent="0.2">
      <c r="A16" t="s">
        <v>124</v>
      </c>
      <c r="B16" s="14">
        <v>67800</v>
      </c>
      <c r="C16">
        <v>82.8</v>
      </c>
      <c r="D16" s="25">
        <f t="shared" si="0"/>
        <v>-0.68493365995544264</v>
      </c>
    </row>
    <row r="17" spans="1:6" x14ac:dyDescent="0.2">
      <c r="A17" t="s">
        <v>125</v>
      </c>
      <c r="B17" s="14">
        <v>60800</v>
      </c>
      <c r="C17">
        <v>75.2</v>
      </c>
      <c r="D17" s="25">
        <f t="shared" si="0"/>
        <v>0.81277088112227802</v>
      </c>
    </row>
    <row r="18" spans="1:6" x14ac:dyDescent="0.2">
      <c r="A18" t="s">
        <v>126</v>
      </c>
      <c r="B18" s="14">
        <v>55200</v>
      </c>
      <c r="C18">
        <v>75.900000000000006</v>
      </c>
      <c r="D18" s="25">
        <f t="shared" si="0"/>
        <v>0.6748244102335399</v>
      </c>
    </row>
    <row r="19" spans="1:6" x14ac:dyDescent="0.2">
      <c r="A19" t="s">
        <v>127</v>
      </c>
      <c r="B19" s="14">
        <v>150900</v>
      </c>
      <c r="C19">
        <v>84.5</v>
      </c>
      <c r="D19" s="25">
        <f t="shared" si="0"/>
        <v>-1.0199465178280915</v>
      </c>
    </row>
    <row r="20" spans="1:6" x14ac:dyDescent="0.2">
      <c r="B20" s="14"/>
      <c r="D20" s="25"/>
    </row>
    <row r="21" spans="1:6" x14ac:dyDescent="0.2">
      <c r="B21" s="14"/>
      <c r="D21" s="25"/>
    </row>
    <row r="22" spans="1:6" ht="15" x14ac:dyDescent="0.25">
      <c r="A22" s="18" t="s">
        <v>549</v>
      </c>
    </row>
    <row r="23" spans="1:6" x14ac:dyDescent="0.2">
      <c r="A23" t="s">
        <v>542</v>
      </c>
      <c r="B23" t="s">
        <v>543</v>
      </c>
    </row>
    <row r="24" spans="1:6" x14ac:dyDescent="0.2">
      <c r="A24" t="s">
        <v>544</v>
      </c>
      <c r="B24" t="s">
        <v>1617</v>
      </c>
    </row>
    <row r="25" spans="1:6" ht="60" x14ac:dyDescent="0.25">
      <c r="B25" s="18" t="s">
        <v>163</v>
      </c>
      <c r="C25" s="18" t="s">
        <v>164</v>
      </c>
      <c r="D25" s="36" t="s">
        <v>546</v>
      </c>
      <c r="E25" s="36" t="s">
        <v>547</v>
      </c>
      <c r="F25" s="36" t="s">
        <v>548</v>
      </c>
    </row>
    <row r="26" spans="1:6" x14ac:dyDescent="0.2">
      <c r="A26" t="s">
        <v>115</v>
      </c>
      <c r="B26" s="14">
        <v>58600</v>
      </c>
      <c r="C26">
        <v>76.2</v>
      </c>
      <c r="D26" s="25">
        <f>IF(ISERROR(C26-$E$26)/$F$26,"",(C26-$E$26)/$F$26)*-1</f>
        <v>9.4418729581157809E-2</v>
      </c>
      <c r="E26" s="37">
        <v>76.721405750798667</v>
      </c>
      <c r="F26" s="37">
        <v>5.5222703494489238</v>
      </c>
    </row>
    <row r="27" spans="1:6" x14ac:dyDescent="0.2">
      <c r="A27" t="s">
        <v>116</v>
      </c>
      <c r="B27" s="14">
        <v>70600</v>
      </c>
      <c r="C27">
        <v>69</v>
      </c>
      <c r="D27" s="25">
        <f t="shared" ref="D27:D38" si="1">IF(ISERROR(C27-$E$26)/$F$26,"",(C27-$E$26)/$F$26)*-1</f>
        <v>1.3982303042387627</v>
      </c>
    </row>
    <row r="28" spans="1:6" x14ac:dyDescent="0.2">
      <c r="A28" t="s">
        <v>117</v>
      </c>
      <c r="B28" s="14">
        <v>58300</v>
      </c>
      <c r="C28">
        <v>81.099999999999994</v>
      </c>
      <c r="D28" s="25">
        <f t="shared" si="1"/>
        <v>-0.79289748094971024</v>
      </c>
    </row>
    <row r="29" spans="1:6" x14ac:dyDescent="0.2">
      <c r="A29" t="s">
        <v>118</v>
      </c>
      <c r="B29" s="14">
        <v>49900</v>
      </c>
      <c r="C29">
        <v>72.400000000000006</v>
      </c>
      <c r="D29" s="25">
        <f t="shared" si="1"/>
        <v>0.78254150509489284</v>
      </c>
    </row>
    <row r="30" spans="1:6" x14ac:dyDescent="0.2">
      <c r="A30" t="s">
        <v>119</v>
      </c>
      <c r="B30" s="14">
        <v>52500</v>
      </c>
      <c r="C30">
        <v>81.7</v>
      </c>
      <c r="D30" s="25">
        <f t="shared" si="1"/>
        <v>-0.90154844550451207</v>
      </c>
    </row>
    <row r="31" spans="1:6" x14ac:dyDescent="0.2">
      <c r="A31" t="s">
        <v>120</v>
      </c>
      <c r="B31" s="14">
        <v>54100</v>
      </c>
      <c r="C31">
        <v>81.599999999999994</v>
      </c>
      <c r="D31" s="25">
        <f t="shared" si="1"/>
        <v>-0.8834399514120439</v>
      </c>
    </row>
    <row r="32" spans="1:6" x14ac:dyDescent="0.2">
      <c r="A32" t="s">
        <v>121</v>
      </c>
      <c r="B32" s="14">
        <v>87300</v>
      </c>
      <c r="C32">
        <v>82.4</v>
      </c>
      <c r="D32" s="25">
        <f t="shared" si="1"/>
        <v>-1.0283079041517798</v>
      </c>
    </row>
    <row r="33" spans="1:6" x14ac:dyDescent="0.2">
      <c r="A33" t="s">
        <v>122</v>
      </c>
      <c r="B33" s="14">
        <v>51300</v>
      </c>
      <c r="C33">
        <v>73.599999999999994</v>
      </c>
      <c r="D33" s="25">
        <f t="shared" si="1"/>
        <v>0.56523957598529428</v>
      </c>
    </row>
    <row r="34" spans="1:6" x14ac:dyDescent="0.2">
      <c r="A34" t="s">
        <v>123</v>
      </c>
      <c r="B34" s="14">
        <v>72500</v>
      </c>
      <c r="C34">
        <v>81.099999999999994</v>
      </c>
      <c r="D34" s="25">
        <f t="shared" si="1"/>
        <v>-0.79289748094971024</v>
      </c>
    </row>
    <row r="35" spans="1:6" x14ac:dyDescent="0.2">
      <c r="A35" t="s">
        <v>124</v>
      </c>
      <c r="B35" s="14">
        <v>61600</v>
      </c>
      <c r="C35">
        <v>75.099999999999994</v>
      </c>
      <c r="D35" s="25">
        <f t="shared" si="1"/>
        <v>0.29361216459829337</v>
      </c>
    </row>
    <row r="36" spans="1:6" x14ac:dyDescent="0.2">
      <c r="A36" t="s">
        <v>125</v>
      </c>
      <c r="B36" s="14">
        <v>60800</v>
      </c>
      <c r="C36">
        <v>75.2</v>
      </c>
      <c r="D36" s="25">
        <f t="shared" si="1"/>
        <v>0.27550367050582508</v>
      </c>
    </row>
    <row r="37" spans="1:6" x14ac:dyDescent="0.2">
      <c r="A37" t="s">
        <v>126</v>
      </c>
      <c r="B37" s="14">
        <v>49800</v>
      </c>
      <c r="C37">
        <v>68.400000000000006</v>
      </c>
      <c r="D37" s="25">
        <f t="shared" si="1"/>
        <v>1.506881268793562</v>
      </c>
    </row>
    <row r="38" spans="1:6" x14ac:dyDescent="0.2">
      <c r="A38" t="s">
        <v>127</v>
      </c>
      <c r="B38" s="14">
        <v>145000</v>
      </c>
      <c r="C38">
        <v>81.2</v>
      </c>
      <c r="D38" s="25">
        <f t="shared" si="1"/>
        <v>-0.81100597504217853</v>
      </c>
    </row>
    <row r="41" spans="1:6" ht="15" x14ac:dyDescent="0.25">
      <c r="A41" s="18" t="s">
        <v>550</v>
      </c>
    </row>
    <row r="42" spans="1:6" x14ac:dyDescent="0.2">
      <c r="A42" t="s">
        <v>542</v>
      </c>
      <c r="B42" t="s">
        <v>543</v>
      </c>
    </row>
    <row r="43" spans="1:6" x14ac:dyDescent="0.2">
      <c r="A43" t="s">
        <v>544</v>
      </c>
      <c r="B43" t="s">
        <v>1617</v>
      </c>
    </row>
    <row r="44" spans="1:6" ht="60" x14ac:dyDescent="0.25">
      <c r="B44" s="18" t="s">
        <v>163</v>
      </c>
      <c r="C44" s="18" t="s">
        <v>164</v>
      </c>
      <c r="D44" s="36" t="s">
        <v>551</v>
      </c>
      <c r="E44" s="36" t="s">
        <v>547</v>
      </c>
      <c r="F44" s="36" t="s">
        <v>548</v>
      </c>
    </row>
    <row r="45" spans="1:6" x14ac:dyDescent="0.2">
      <c r="A45" t="s">
        <v>115</v>
      </c>
      <c r="B45" s="14">
        <v>12500</v>
      </c>
      <c r="C45">
        <v>21.3</v>
      </c>
      <c r="D45" s="25">
        <f>IF(ISERROR(C45-$E$45)/$F$45,"",(C45-$E$45)/$F$45)</f>
        <v>1.6123816658771406</v>
      </c>
      <c r="E45" s="37">
        <v>12.939285714285704</v>
      </c>
      <c r="F45" s="37">
        <v>5.1853196192019722</v>
      </c>
    </row>
    <row r="46" spans="1:6" x14ac:dyDescent="0.2">
      <c r="A46" t="s">
        <v>116</v>
      </c>
      <c r="B46" s="14">
        <v>16400</v>
      </c>
      <c r="C46">
        <v>23.3</v>
      </c>
      <c r="D46" s="25">
        <f t="shared" ref="D46:D57" si="2">IF(ISERROR(C46-$E$45)/$F$45,"",(C46-$E$45)/$F$45)</f>
        <v>1.9980859516059735</v>
      </c>
    </row>
    <row r="47" spans="1:6" x14ac:dyDescent="0.2">
      <c r="A47" t="s">
        <v>117</v>
      </c>
      <c r="B47" s="14">
        <v>3400</v>
      </c>
      <c r="C47">
        <v>5.9</v>
      </c>
      <c r="D47" s="25">
        <f t="shared" si="2"/>
        <v>-1.3575413342348721</v>
      </c>
    </row>
    <row r="48" spans="1:6" x14ac:dyDescent="0.2">
      <c r="A48" t="s">
        <v>118</v>
      </c>
      <c r="B48" s="14">
        <v>9400</v>
      </c>
      <c r="C48">
        <v>18.8</v>
      </c>
      <c r="D48" s="25">
        <f t="shared" si="2"/>
        <v>1.1302513087160997</v>
      </c>
    </row>
    <row r="49" spans="1:6" x14ac:dyDescent="0.2">
      <c r="A49" t="s">
        <v>119</v>
      </c>
      <c r="B49" s="14">
        <v>7600</v>
      </c>
      <c r="C49">
        <v>14.4</v>
      </c>
      <c r="D49" s="25">
        <f t="shared" si="2"/>
        <v>0.28170188011266739</v>
      </c>
    </row>
    <row r="50" spans="1:6" x14ac:dyDescent="0.2">
      <c r="A50" t="s">
        <v>120</v>
      </c>
      <c r="B50" s="14">
        <v>2200</v>
      </c>
      <c r="C50">
        <v>4</v>
      </c>
      <c r="D50" s="25">
        <f t="shared" si="2"/>
        <v>-1.7239604056772633</v>
      </c>
    </row>
    <row r="51" spans="1:6" x14ac:dyDescent="0.2">
      <c r="A51" t="s">
        <v>121</v>
      </c>
      <c r="B51" s="14">
        <v>10100</v>
      </c>
      <c r="C51">
        <v>11.6</v>
      </c>
      <c r="D51" s="25">
        <f t="shared" si="2"/>
        <v>-0.25828411990769867</v>
      </c>
    </row>
    <row r="52" spans="1:6" x14ac:dyDescent="0.2">
      <c r="A52" t="s">
        <v>122</v>
      </c>
      <c r="B52" s="14">
        <v>14400</v>
      </c>
      <c r="C52">
        <v>28.1</v>
      </c>
      <c r="D52" s="25">
        <f t="shared" si="2"/>
        <v>2.9237762373551721</v>
      </c>
    </row>
    <row r="53" spans="1:6" x14ac:dyDescent="0.2">
      <c r="A53" t="s">
        <v>123</v>
      </c>
      <c r="B53" s="14">
        <v>13300</v>
      </c>
      <c r="C53">
        <v>18.399999999999999</v>
      </c>
      <c r="D53" s="25">
        <f t="shared" si="2"/>
        <v>1.0531104515703327</v>
      </c>
    </row>
    <row r="54" spans="1:6" x14ac:dyDescent="0.2">
      <c r="A54" t="s">
        <v>124</v>
      </c>
      <c r="B54" s="14">
        <v>13400</v>
      </c>
      <c r="C54">
        <v>21.7</v>
      </c>
      <c r="D54" s="25">
        <f t="shared" si="2"/>
        <v>1.689522523022907</v>
      </c>
    </row>
    <row r="55" spans="1:6" x14ac:dyDescent="0.2">
      <c r="A55" t="s">
        <v>125</v>
      </c>
      <c r="B55" s="14">
        <v>6600</v>
      </c>
      <c r="C55">
        <v>10.8</v>
      </c>
      <c r="D55" s="25">
        <f t="shared" si="2"/>
        <v>-0.4125658341992316</v>
      </c>
    </row>
    <row r="56" spans="1:6" x14ac:dyDescent="0.2">
      <c r="A56" t="s">
        <v>126</v>
      </c>
      <c r="B56" s="14">
        <v>9900</v>
      </c>
      <c r="C56">
        <v>19.899999999999999</v>
      </c>
      <c r="D56" s="25">
        <f t="shared" si="2"/>
        <v>1.3423886658669573</v>
      </c>
    </row>
    <row r="57" spans="1:6" x14ac:dyDescent="0.2">
      <c r="A57" t="s">
        <v>127</v>
      </c>
      <c r="B57" s="14">
        <v>16300</v>
      </c>
      <c r="C57">
        <v>11.2</v>
      </c>
      <c r="D57" s="25">
        <f t="shared" si="2"/>
        <v>-0.3354249770534653</v>
      </c>
    </row>
    <row r="60" spans="1:6" ht="15" x14ac:dyDescent="0.25">
      <c r="A60" s="18" t="s">
        <v>552</v>
      </c>
    </row>
    <row r="61" spans="1:6" x14ac:dyDescent="0.2">
      <c r="A61" t="s">
        <v>542</v>
      </c>
      <c r="B61" t="s">
        <v>543</v>
      </c>
    </row>
    <row r="62" spans="1:6" x14ac:dyDescent="0.2">
      <c r="A62" t="s">
        <v>544</v>
      </c>
      <c r="B62" t="s">
        <v>553</v>
      </c>
    </row>
    <row r="63" spans="1:6" ht="60" x14ac:dyDescent="0.25">
      <c r="B63" s="18" t="s">
        <v>163</v>
      </c>
      <c r="C63" s="18" t="s">
        <v>164</v>
      </c>
      <c r="D63" s="36" t="s">
        <v>551</v>
      </c>
      <c r="E63" s="36" t="s">
        <v>547</v>
      </c>
      <c r="F63" s="36" t="s">
        <v>548</v>
      </c>
    </row>
    <row r="64" spans="1:6" x14ac:dyDescent="0.2">
      <c r="A64" t="s">
        <v>115</v>
      </c>
      <c r="B64" s="14">
        <v>10000</v>
      </c>
      <c r="C64">
        <v>13.2</v>
      </c>
      <c r="D64" s="25">
        <f>IF(ISERROR(C64-$E$64)/$F$64,"",(C64-$E$64)/$F$64)</f>
        <v>2.249305793840934</v>
      </c>
      <c r="E64" s="37">
        <v>6.4341379310344848</v>
      </c>
      <c r="F64" s="37">
        <v>3.0079778781043682</v>
      </c>
    </row>
    <row r="65" spans="1:4" x14ac:dyDescent="0.2">
      <c r="A65" t="s">
        <v>116</v>
      </c>
      <c r="B65" s="14">
        <v>8000</v>
      </c>
      <c r="C65">
        <v>7.6</v>
      </c>
      <c r="D65" s="25">
        <f t="shared" ref="D65:D76" si="3">IF(ISERROR(C65-$E$64)/$F$64,"",(C65-$E$64)/$F$64)</f>
        <v>0.3875899744649195</v>
      </c>
    </row>
    <row r="66" spans="1:4" x14ac:dyDescent="0.2">
      <c r="A66" t="s">
        <v>117</v>
      </c>
      <c r="B66" s="14" t="s">
        <v>496</v>
      </c>
      <c r="C66" t="s">
        <v>496</v>
      </c>
      <c r="D66" s="25" t="str">
        <f t="shared" si="3"/>
        <v/>
      </c>
    </row>
    <row r="67" spans="1:4" x14ac:dyDescent="0.2">
      <c r="A67" t="s">
        <v>118</v>
      </c>
      <c r="B67" s="14">
        <v>5000</v>
      </c>
      <c r="C67">
        <v>7.5</v>
      </c>
      <c r="D67" s="25">
        <f t="shared" si="3"/>
        <v>0.35434504911891934</v>
      </c>
    </row>
    <row r="68" spans="1:4" x14ac:dyDescent="0.2">
      <c r="A68" t="s">
        <v>119</v>
      </c>
      <c r="B68" s="14">
        <v>3800</v>
      </c>
      <c r="C68">
        <v>6.1</v>
      </c>
      <c r="D68" s="25">
        <f t="shared" si="3"/>
        <v>-0.11108390572508445</v>
      </c>
    </row>
    <row r="69" spans="1:4" x14ac:dyDescent="0.2">
      <c r="A69" t="s">
        <v>120</v>
      </c>
      <c r="B69" s="14">
        <v>5800</v>
      </c>
      <c r="C69">
        <v>8.1999999999999993</v>
      </c>
      <c r="D69" s="25">
        <f t="shared" si="3"/>
        <v>0.58705952654092097</v>
      </c>
    </row>
    <row r="70" spans="1:4" x14ac:dyDescent="0.2">
      <c r="A70" t="s">
        <v>121</v>
      </c>
      <c r="B70" s="14" t="s">
        <v>496</v>
      </c>
      <c r="C70" t="s">
        <v>496</v>
      </c>
      <c r="D70" s="25" t="str">
        <f t="shared" si="3"/>
        <v/>
      </c>
    </row>
    <row r="71" spans="1:4" x14ac:dyDescent="0.2">
      <c r="A71" t="s">
        <v>122</v>
      </c>
      <c r="B71" s="14">
        <v>2600</v>
      </c>
      <c r="C71">
        <v>3.7</v>
      </c>
      <c r="D71" s="25">
        <f t="shared" si="3"/>
        <v>-0.90896211402909055</v>
      </c>
    </row>
    <row r="72" spans="1:4" x14ac:dyDescent="0.2">
      <c r="A72" t="s">
        <v>123</v>
      </c>
      <c r="B72" s="14">
        <v>7800</v>
      </c>
      <c r="C72">
        <v>8.8000000000000007</v>
      </c>
      <c r="D72" s="25">
        <f t="shared" si="3"/>
        <v>0.78652907861692301</v>
      </c>
    </row>
    <row r="73" spans="1:4" x14ac:dyDescent="0.2">
      <c r="A73" t="s">
        <v>124</v>
      </c>
      <c r="B73" s="14">
        <v>8300</v>
      </c>
      <c r="C73">
        <v>9.9</v>
      </c>
      <c r="D73" s="25">
        <f t="shared" si="3"/>
        <v>1.1522232574229259</v>
      </c>
    </row>
    <row r="74" spans="1:4" x14ac:dyDescent="0.2">
      <c r="A74" t="s">
        <v>125</v>
      </c>
      <c r="B74" s="14">
        <v>3900</v>
      </c>
      <c r="C74">
        <v>5</v>
      </c>
      <c r="D74" s="25">
        <f t="shared" si="3"/>
        <v>-0.47677808453108722</v>
      </c>
    </row>
    <row r="75" spans="1:4" x14ac:dyDescent="0.2">
      <c r="A75" t="s">
        <v>126</v>
      </c>
      <c r="B75" s="14">
        <v>4000</v>
      </c>
      <c r="C75">
        <v>5.8</v>
      </c>
      <c r="D75" s="25">
        <f t="shared" si="3"/>
        <v>-0.21081868176308519</v>
      </c>
    </row>
    <row r="76" spans="1:4" x14ac:dyDescent="0.2">
      <c r="A76" t="s">
        <v>127</v>
      </c>
      <c r="B76" s="14">
        <v>11100</v>
      </c>
      <c r="C76">
        <v>6.2</v>
      </c>
      <c r="D76" s="25">
        <f t="shared" si="3"/>
        <v>-7.7838980379084002E-2</v>
      </c>
    </row>
    <row r="79" spans="1:4" ht="18" x14ac:dyDescent="0.25">
      <c r="A79" s="38" t="s">
        <v>2083</v>
      </c>
    </row>
    <row r="80" spans="1:4" x14ac:dyDescent="0.2">
      <c r="A80" t="s">
        <v>542</v>
      </c>
      <c r="B80" t="s">
        <v>481</v>
      </c>
    </row>
    <row r="81" spans="1:6" x14ac:dyDescent="0.2">
      <c r="A81" t="s">
        <v>544</v>
      </c>
      <c r="B81" t="s">
        <v>2084</v>
      </c>
    </row>
    <row r="82" spans="1:6" ht="30" x14ac:dyDescent="0.25">
      <c r="B82" s="18" t="s">
        <v>163</v>
      </c>
      <c r="C82" s="18" t="s">
        <v>164</v>
      </c>
      <c r="D82" s="36" t="s">
        <v>546</v>
      </c>
      <c r="E82" s="36" t="s">
        <v>554</v>
      </c>
      <c r="F82" s="36" t="s">
        <v>548</v>
      </c>
    </row>
    <row r="83" spans="1:6" x14ac:dyDescent="0.2">
      <c r="A83" t="s">
        <v>115</v>
      </c>
      <c r="B83" s="14">
        <v>6500</v>
      </c>
      <c r="C83" s="3">
        <v>11.711711711711711</v>
      </c>
      <c r="D83" s="25">
        <f t="shared" ref="D83:D95" si="4">(C83-$E$83)/$F$83*-1</f>
        <v>-0.83980545296552001</v>
      </c>
      <c r="E83" s="37">
        <v>4.3730328850157125</v>
      </c>
      <c r="F83" s="37">
        <v>8.7385462916222618</v>
      </c>
    </row>
    <row r="84" spans="1:6" x14ac:dyDescent="0.2">
      <c r="A84" t="s">
        <v>116</v>
      </c>
      <c r="B84" s="14">
        <v>3500</v>
      </c>
      <c r="C84" s="3">
        <v>5.2631578947368416</v>
      </c>
      <c r="D84" s="25">
        <f t="shared" si="4"/>
        <v>-0.10186190929428404</v>
      </c>
    </row>
    <row r="85" spans="1:6" x14ac:dyDescent="0.2">
      <c r="A85" t="s">
        <v>117</v>
      </c>
      <c r="B85" s="14">
        <v>9000</v>
      </c>
      <c r="C85" s="3">
        <v>15</v>
      </c>
      <c r="D85" s="25">
        <f t="shared" si="4"/>
        <v>-1.2161023996831688</v>
      </c>
    </row>
    <row r="86" spans="1:6" x14ac:dyDescent="0.2">
      <c r="A86" t="s">
        <v>118</v>
      </c>
      <c r="B86" s="14">
        <v>4000</v>
      </c>
      <c r="C86" s="3">
        <v>11.940298507462686</v>
      </c>
      <c r="D86" s="25">
        <f t="shared" si="4"/>
        <v>-0.86596389947625407</v>
      </c>
    </row>
    <row r="87" spans="1:6" x14ac:dyDescent="0.2">
      <c r="A87" t="s">
        <v>119</v>
      </c>
      <c r="B87" s="14">
        <v>1500</v>
      </c>
      <c r="C87" s="3">
        <v>4.6875</v>
      </c>
      <c r="D87" s="25">
        <f t="shared" si="4"/>
        <v>-3.5986204626022346E-2</v>
      </c>
    </row>
    <row r="88" spans="1:6" x14ac:dyDescent="0.2">
      <c r="A88" t="s">
        <v>120</v>
      </c>
      <c r="B88" s="14">
        <v>2500</v>
      </c>
      <c r="C88" s="3">
        <v>3.3333333333333335</v>
      </c>
      <c r="D88" s="25">
        <f t="shared" si="4"/>
        <v>0.11897854826026957</v>
      </c>
    </row>
    <row r="89" spans="1:6" x14ac:dyDescent="0.2">
      <c r="A89" t="s">
        <v>121</v>
      </c>
      <c r="B89" s="14">
        <v>0</v>
      </c>
      <c r="C89" s="3">
        <v>0</v>
      </c>
      <c r="D89" s="25">
        <f t="shared" si="4"/>
        <v>0.50043024767268052</v>
      </c>
    </row>
    <row r="90" spans="1:6" x14ac:dyDescent="0.2">
      <c r="A90" t="s">
        <v>122</v>
      </c>
      <c r="B90" s="14">
        <v>500</v>
      </c>
      <c r="C90" s="3">
        <v>1.3888888888888888</v>
      </c>
      <c r="D90" s="25">
        <f t="shared" si="4"/>
        <v>0.34149203958417601</v>
      </c>
    </row>
    <row r="91" spans="1:6" x14ac:dyDescent="0.2">
      <c r="A91" t="s">
        <v>123</v>
      </c>
      <c r="B91" s="14">
        <v>2000</v>
      </c>
      <c r="C91" s="3">
        <v>3.8834951456310676</v>
      </c>
      <c r="D91" s="25">
        <f t="shared" si="4"/>
        <v>5.6020500784434824E-2</v>
      </c>
    </row>
    <row r="92" spans="1:6" x14ac:dyDescent="0.2">
      <c r="A92" t="s">
        <v>124</v>
      </c>
      <c r="B92" s="14">
        <v>1000</v>
      </c>
      <c r="C92" s="3">
        <v>2.4096385542168677</v>
      </c>
      <c r="D92" s="25">
        <f t="shared" si="4"/>
        <v>0.22468203122997382</v>
      </c>
    </row>
    <row r="93" spans="1:6" x14ac:dyDescent="0.2">
      <c r="A93" t="s">
        <v>125</v>
      </c>
      <c r="B93" s="14">
        <v>7000</v>
      </c>
      <c r="C93" s="3">
        <v>11.965811965811966</v>
      </c>
      <c r="D93" s="25">
        <f t="shared" si="4"/>
        <v>-0.86888354508982024</v>
      </c>
    </row>
    <row r="94" spans="1:6" x14ac:dyDescent="0.2">
      <c r="A94" t="s">
        <v>126</v>
      </c>
      <c r="B94" s="14">
        <v>2000</v>
      </c>
      <c r="C94" s="3">
        <v>3.9215686274509802</v>
      </c>
      <c r="D94" s="25">
        <f t="shared" si="4"/>
        <v>5.1663542481608864E-2</v>
      </c>
    </row>
    <row r="95" spans="1:6" x14ac:dyDescent="0.2">
      <c r="A95" t="s">
        <v>127</v>
      </c>
      <c r="B95" s="14">
        <v>2500</v>
      </c>
      <c r="C95" s="3">
        <v>2.6595744680851063</v>
      </c>
      <c r="D95" s="25">
        <f t="shared" si="4"/>
        <v>0.19608048750320373</v>
      </c>
    </row>
    <row r="98" spans="1:6" ht="18" x14ac:dyDescent="0.25">
      <c r="A98" s="38" t="s">
        <v>555</v>
      </c>
    </row>
    <row r="99" spans="1:6" x14ac:dyDescent="0.2">
      <c r="A99" t="s">
        <v>542</v>
      </c>
      <c r="B99" t="s">
        <v>321</v>
      </c>
    </row>
    <row r="100" spans="1:6" x14ac:dyDescent="0.2">
      <c r="A100" t="s">
        <v>544</v>
      </c>
      <c r="B100" s="39" t="s">
        <v>2115</v>
      </c>
    </row>
    <row r="101" spans="1:6" ht="30" x14ac:dyDescent="0.25">
      <c r="B101" s="18" t="s">
        <v>163</v>
      </c>
      <c r="C101" s="18" t="s">
        <v>164</v>
      </c>
      <c r="D101" s="36" t="s">
        <v>551</v>
      </c>
      <c r="E101" s="36" t="s">
        <v>554</v>
      </c>
      <c r="F101" s="36" t="s">
        <v>548</v>
      </c>
    </row>
    <row r="102" spans="1:6" x14ac:dyDescent="0.2">
      <c r="A102" t="s">
        <v>115</v>
      </c>
      <c r="B102" s="14">
        <v>2595</v>
      </c>
      <c r="C102">
        <v>3.1</v>
      </c>
      <c r="D102" s="25">
        <f t="shared" ref="D102:D114" si="5">(C102-$E$102)/$F$102</f>
        <v>-0.30163999812539727</v>
      </c>
      <c r="E102" s="37">
        <v>3.53885135135135</v>
      </c>
      <c r="F102" s="37">
        <v>1.4548844784467587</v>
      </c>
    </row>
    <row r="103" spans="1:6" x14ac:dyDescent="0.2">
      <c r="A103" t="s">
        <v>116</v>
      </c>
      <c r="B103" s="14">
        <v>3320</v>
      </c>
      <c r="C103">
        <v>3.4</v>
      </c>
      <c r="D103" s="25">
        <f t="shared" si="5"/>
        <v>-9.5438059453069712E-2</v>
      </c>
    </row>
    <row r="104" spans="1:6" x14ac:dyDescent="0.2">
      <c r="A104" t="s">
        <v>117</v>
      </c>
      <c r="B104" s="14">
        <v>2385</v>
      </c>
      <c r="C104">
        <v>3.1</v>
      </c>
      <c r="D104" s="25">
        <f t="shared" si="5"/>
        <v>-0.30163999812539727</v>
      </c>
    </row>
    <row r="105" spans="1:6" x14ac:dyDescent="0.2">
      <c r="A105" t="s">
        <v>118</v>
      </c>
      <c r="B105" s="14">
        <v>2635</v>
      </c>
      <c r="C105">
        <v>3.8</v>
      </c>
      <c r="D105" s="25">
        <f t="shared" si="5"/>
        <v>0.17949785877670049</v>
      </c>
    </row>
    <row r="106" spans="1:6" x14ac:dyDescent="0.2">
      <c r="A106" t="s">
        <v>119</v>
      </c>
      <c r="B106" s="14">
        <v>2645</v>
      </c>
      <c r="C106">
        <v>4.0999999999999996</v>
      </c>
      <c r="D106" s="25">
        <f t="shared" si="5"/>
        <v>0.38569979744902805</v>
      </c>
    </row>
    <row r="107" spans="1:6" x14ac:dyDescent="0.2">
      <c r="A107" t="s">
        <v>120</v>
      </c>
      <c r="B107" s="14">
        <v>3015</v>
      </c>
      <c r="C107">
        <v>4.5999999999999996</v>
      </c>
      <c r="D107" s="25">
        <f t="shared" si="5"/>
        <v>0.72936969523624084</v>
      </c>
    </row>
    <row r="108" spans="1:6" x14ac:dyDescent="0.2">
      <c r="A108" t="s">
        <v>121</v>
      </c>
      <c r="B108" s="14">
        <v>3560</v>
      </c>
      <c r="C108">
        <v>3.1</v>
      </c>
      <c r="D108" s="25">
        <f t="shared" si="5"/>
        <v>-0.30163999812539727</v>
      </c>
    </row>
    <row r="109" spans="1:6" x14ac:dyDescent="0.2">
      <c r="A109" t="s">
        <v>122</v>
      </c>
      <c r="B109" s="14">
        <v>1495</v>
      </c>
      <c r="C109">
        <v>2.1</v>
      </c>
      <c r="D109" s="25">
        <f t="shared" si="5"/>
        <v>-0.98897979369982292</v>
      </c>
    </row>
    <row r="110" spans="1:6" x14ac:dyDescent="0.2">
      <c r="A110" t="s">
        <v>123</v>
      </c>
      <c r="B110" s="14">
        <v>3500</v>
      </c>
      <c r="C110">
        <v>3.7</v>
      </c>
      <c r="D110" s="25">
        <f t="shared" si="5"/>
        <v>0.11076387921925816</v>
      </c>
    </row>
    <row r="111" spans="1:6" x14ac:dyDescent="0.2">
      <c r="A111" t="s">
        <v>124</v>
      </c>
      <c r="B111" s="14">
        <v>4515</v>
      </c>
      <c r="C111">
        <v>5.5</v>
      </c>
      <c r="D111" s="25">
        <f t="shared" si="5"/>
        <v>1.3479755112532241</v>
      </c>
    </row>
    <row r="112" spans="1:6" x14ac:dyDescent="0.2">
      <c r="A112" t="s">
        <v>125</v>
      </c>
      <c r="B112" s="14">
        <v>1820</v>
      </c>
      <c r="C112">
        <v>2.2000000000000002</v>
      </c>
      <c r="D112" s="25">
        <f t="shared" si="5"/>
        <v>-0.92024581414238027</v>
      </c>
    </row>
    <row r="113" spans="1:6" x14ac:dyDescent="0.2">
      <c r="A113" t="s">
        <v>126</v>
      </c>
      <c r="B113" s="14">
        <v>1735</v>
      </c>
      <c r="C113">
        <v>2.5</v>
      </c>
      <c r="D113" s="25">
        <f t="shared" si="5"/>
        <v>-0.71404387547005277</v>
      </c>
    </row>
    <row r="114" spans="1:6" x14ac:dyDescent="0.2">
      <c r="A114" t="s">
        <v>127</v>
      </c>
      <c r="B114" s="14">
        <v>7250</v>
      </c>
      <c r="C114">
        <v>4</v>
      </c>
      <c r="D114" s="25">
        <f t="shared" si="5"/>
        <v>0.31696581789158573</v>
      </c>
    </row>
    <row r="117" spans="1:6" ht="18" x14ac:dyDescent="0.25">
      <c r="A117" s="38" t="s">
        <v>2086</v>
      </c>
    </row>
    <row r="118" spans="1:6" x14ac:dyDescent="0.2">
      <c r="A118" t="s">
        <v>542</v>
      </c>
      <c r="B118" t="s">
        <v>557</v>
      </c>
    </row>
    <row r="119" spans="1:6" x14ac:dyDescent="0.2">
      <c r="A119" t="s">
        <v>544</v>
      </c>
      <c r="B119" s="39" t="s">
        <v>564</v>
      </c>
    </row>
    <row r="120" spans="1:6" ht="45" x14ac:dyDescent="0.25">
      <c r="B120" s="18" t="s">
        <v>163</v>
      </c>
      <c r="C120" s="18" t="s">
        <v>209</v>
      </c>
      <c r="D120" s="36" t="s">
        <v>558</v>
      </c>
      <c r="E120" s="36" t="s">
        <v>554</v>
      </c>
      <c r="F120" s="36" t="s">
        <v>548</v>
      </c>
    </row>
    <row r="121" spans="1:6" x14ac:dyDescent="0.2">
      <c r="A121" t="s">
        <v>115</v>
      </c>
      <c r="B121" s="14">
        <v>-70</v>
      </c>
      <c r="C121">
        <v>1.115702479338843</v>
      </c>
      <c r="D121" s="25">
        <f t="shared" ref="D121:D133" si="6">(C121-$E$121)/$F$121*-1</f>
        <v>-0.82103514109726261</v>
      </c>
      <c r="E121" s="37">
        <v>1.008516740090631</v>
      </c>
      <c r="F121" s="37">
        <v>0.13054951473205514</v>
      </c>
    </row>
    <row r="122" spans="1:6" x14ac:dyDescent="0.2">
      <c r="A122" t="s">
        <v>116</v>
      </c>
      <c r="B122" s="14">
        <v>-5</v>
      </c>
      <c r="C122">
        <v>1.0081967213114753</v>
      </c>
      <c r="D122" s="25">
        <f t="shared" si="6"/>
        <v>2.4513210930923856E-3</v>
      </c>
    </row>
    <row r="123" spans="1:6" x14ac:dyDescent="0.2">
      <c r="A123" t="s">
        <v>117</v>
      </c>
      <c r="B123" s="14">
        <v>-50</v>
      </c>
      <c r="C123">
        <v>1.0862068965517242</v>
      </c>
      <c r="D123" s="25">
        <f t="shared" si="6"/>
        <v>-0.59510107425942949</v>
      </c>
    </row>
    <row r="124" spans="1:6" x14ac:dyDescent="0.2">
      <c r="A124" t="s">
        <v>118</v>
      </c>
      <c r="B124" s="14">
        <v>-55</v>
      </c>
      <c r="C124">
        <v>1.1428571428571428</v>
      </c>
      <c r="D124" s="25">
        <f t="shared" si="6"/>
        <v>-1.0290379327892352</v>
      </c>
    </row>
    <row r="125" spans="1:6" x14ac:dyDescent="0.2">
      <c r="A125" t="s">
        <v>119</v>
      </c>
      <c r="B125" s="14">
        <v>-30</v>
      </c>
      <c r="C125">
        <v>1.0594059405940595</v>
      </c>
      <c r="D125" s="25">
        <f t="shared" si="6"/>
        <v>-0.38980765733120837</v>
      </c>
    </row>
    <row r="126" spans="1:6" x14ac:dyDescent="0.2">
      <c r="A126" t="s">
        <v>120</v>
      </c>
      <c r="B126" s="14">
        <v>240</v>
      </c>
      <c r="C126">
        <v>0.7847533632286996</v>
      </c>
      <c r="D126" s="25">
        <f t="shared" si="6"/>
        <v>1.7140115558544353</v>
      </c>
    </row>
    <row r="127" spans="1:6" x14ac:dyDescent="0.2">
      <c r="A127" t="s">
        <v>121</v>
      </c>
      <c r="B127" s="14">
        <v>-30</v>
      </c>
      <c r="C127">
        <v>1.0491803278688525</v>
      </c>
      <c r="D127" s="25">
        <f t="shared" si="6"/>
        <v>-0.31148019095805191</v>
      </c>
    </row>
    <row r="128" spans="1:6" x14ac:dyDescent="0.2">
      <c r="A128" t="s">
        <v>122</v>
      </c>
      <c r="B128" s="14">
        <v>0</v>
      </c>
      <c r="C128">
        <v>1</v>
      </c>
      <c r="D128" s="25">
        <f t="shared" si="6"/>
        <v>6.5237623503320213E-2</v>
      </c>
    </row>
    <row r="129" spans="1:6" x14ac:dyDescent="0.2">
      <c r="A129" t="s">
        <v>123</v>
      </c>
      <c r="B129" s="14">
        <v>-70</v>
      </c>
      <c r="C129">
        <v>1.1428571428571428</v>
      </c>
      <c r="D129" s="25">
        <f t="shared" si="6"/>
        <v>-1.0290379327892352</v>
      </c>
    </row>
    <row r="130" spans="1:6" x14ac:dyDescent="0.2">
      <c r="A130" t="s">
        <v>124</v>
      </c>
      <c r="B130" s="14">
        <v>-55</v>
      </c>
      <c r="C130">
        <v>1.1000000000000001</v>
      </c>
      <c r="D130" s="25">
        <f t="shared" si="6"/>
        <v>-0.70075526590146953</v>
      </c>
    </row>
    <row r="131" spans="1:6" x14ac:dyDescent="0.2">
      <c r="A131" t="s">
        <v>125</v>
      </c>
      <c r="B131" s="14">
        <v>35</v>
      </c>
      <c r="C131">
        <v>0.94890510948905105</v>
      </c>
      <c r="D131" s="25">
        <f t="shared" si="6"/>
        <v>0.45662085166635152</v>
      </c>
    </row>
    <row r="132" spans="1:6" x14ac:dyDescent="0.2">
      <c r="A132" t="s">
        <v>126</v>
      </c>
      <c r="B132" s="14">
        <v>5</v>
      </c>
      <c r="C132">
        <v>0.99159663865546221</v>
      </c>
      <c r="D132" s="25">
        <f t="shared" si="6"/>
        <v>0.12960677387347033</v>
      </c>
    </row>
    <row r="133" spans="1:6" x14ac:dyDescent="0.2">
      <c r="A133" t="s">
        <v>127</v>
      </c>
      <c r="B133" s="14">
        <v>-90</v>
      </c>
      <c r="C133">
        <v>1.0782608695652174</v>
      </c>
      <c r="D133" s="25">
        <f t="shared" si="6"/>
        <v>-0.53423507255260161</v>
      </c>
    </row>
    <row r="136" spans="1:6" ht="18" x14ac:dyDescent="0.25">
      <c r="A136" s="38" t="s">
        <v>559</v>
      </c>
    </row>
    <row r="137" spans="1:6" x14ac:dyDescent="0.2">
      <c r="A137" t="s">
        <v>542</v>
      </c>
      <c r="B137" t="s">
        <v>309</v>
      </c>
    </row>
    <row r="138" spans="1:6" x14ac:dyDescent="0.2">
      <c r="A138" t="s">
        <v>544</v>
      </c>
      <c r="B138" s="20" t="s">
        <v>2116</v>
      </c>
    </row>
    <row r="139" spans="1:6" ht="30" x14ac:dyDescent="0.25">
      <c r="B139" s="18" t="s">
        <v>163</v>
      </c>
      <c r="C139" s="18" t="s">
        <v>164</v>
      </c>
      <c r="D139" s="36" t="s">
        <v>551</v>
      </c>
      <c r="E139" s="36" t="s">
        <v>554</v>
      </c>
      <c r="F139" s="36" t="s">
        <v>548</v>
      </c>
    </row>
    <row r="140" spans="1:6" x14ac:dyDescent="0.2">
      <c r="A140" t="s">
        <v>115</v>
      </c>
      <c r="B140" s="14">
        <v>12638.833333333334</v>
      </c>
      <c r="C140">
        <v>15.059496858343463</v>
      </c>
      <c r="D140" s="25">
        <f>(C140-$E$140)/$F$140</f>
        <v>-7.105269758287272E-2</v>
      </c>
      <c r="E140" s="37">
        <v>15.400388183528781</v>
      </c>
      <c r="F140" s="37">
        <v>4.7977253050486546</v>
      </c>
    </row>
    <row r="141" spans="1:6" x14ac:dyDescent="0.2">
      <c r="A141" t="s">
        <v>116</v>
      </c>
      <c r="B141" s="14">
        <v>14337.75</v>
      </c>
      <c r="C141">
        <v>14.508808856417158</v>
      </c>
      <c r="D141" s="25">
        <f t="shared" ref="D141:D152" si="7">(C141-$E$140)/$F$140</f>
        <v>-0.1858337587967808</v>
      </c>
    </row>
    <row r="142" spans="1:6" x14ac:dyDescent="0.2">
      <c r="A142" t="s">
        <v>117</v>
      </c>
      <c r="B142" s="14">
        <v>10605.75</v>
      </c>
      <c r="C142">
        <v>13.801303906514327</v>
      </c>
      <c r="D142" s="25">
        <f t="shared" si="7"/>
        <v>-0.33330050708233222</v>
      </c>
    </row>
    <row r="143" spans="1:6" x14ac:dyDescent="0.2">
      <c r="A143" t="s">
        <v>118</v>
      </c>
      <c r="B143" s="14">
        <v>13010.333333333334</v>
      </c>
      <c r="C143">
        <v>18.915041991965069</v>
      </c>
      <c r="D143" s="25">
        <f t="shared" si="7"/>
        <v>0.73256670296188309</v>
      </c>
    </row>
    <row r="144" spans="1:6" x14ac:dyDescent="0.2">
      <c r="A144" t="s">
        <v>119</v>
      </c>
      <c r="B144" s="14">
        <v>11301.666666666666</v>
      </c>
      <c r="C144">
        <v>17.542906518893357</v>
      </c>
      <c r="D144" s="25">
        <f t="shared" si="7"/>
        <v>0.44656961354373503</v>
      </c>
    </row>
    <row r="145" spans="1:7" x14ac:dyDescent="0.2">
      <c r="A145" t="s">
        <v>120</v>
      </c>
      <c r="B145" s="14">
        <v>12351.833333333334</v>
      </c>
      <c r="C145">
        <v>18.689413426136078</v>
      </c>
      <c r="D145" s="25">
        <f t="shared" si="7"/>
        <v>0.68553846531110263</v>
      </c>
    </row>
    <row r="146" spans="1:7" x14ac:dyDescent="0.2">
      <c r="A146" t="s">
        <v>121</v>
      </c>
      <c r="B146" s="14">
        <v>15462.416666666666</v>
      </c>
      <c r="C146">
        <v>13.674478590905739</v>
      </c>
      <c r="D146" s="25">
        <f t="shared" si="7"/>
        <v>-0.35973497499051565</v>
      </c>
    </row>
    <row r="147" spans="1:7" x14ac:dyDescent="0.2">
      <c r="A147" t="s">
        <v>122</v>
      </c>
      <c r="B147" s="14">
        <v>7129.75</v>
      </c>
      <c r="C147">
        <v>10.106526238199189</v>
      </c>
      <c r="D147" s="25">
        <f t="shared" si="7"/>
        <v>-1.1034108058997985</v>
      </c>
    </row>
    <row r="148" spans="1:7" x14ac:dyDescent="0.2">
      <c r="A148" t="s">
        <v>123</v>
      </c>
      <c r="B148" s="14">
        <v>17563.416666666668</v>
      </c>
      <c r="C148">
        <v>18.4429615006318</v>
      </c>
      <c r="D148" s="25">
        <f t="shared" si="7"/>
        <v>0.63416997090294303</v>
      </c>
    </row>
    <row r="149" spans="1:7" x14ac:dyDescent="0.2">
      <c r="A149" t="s">
        <v>124</v>
      </c>
      <c r="B149" s="14">
        <v>20334.166666666668</v>
      </c>
      <c r="C149">
        <v>24.934600449621911</v>
      </c>
      <c r="D149" s="25">
        <f t="shared" si="7"/>
        <v>1.9872359628552019</v>
      </c>
    </row>
    <row r="150" spans="1:7" x14ac:dyDescent="0.2">
      <c r="A150" t="s">
        <v>125</v>
      </c>
      <c r="B150" s="14">
        <v>9063</v>
      </c>
      <c r="C150">
        <v>11.050956578995502</v>
      </c>
      <c r="D150" s="25">
        <f t="shared" si="7"/>
        <v>-0.90656119889906273</v>
      </c>
    </row>
    <row r="151" spans="1:7" x14ac:dyDescent="0.2">
      <c r="A151" t="s">
        <v>126</v>
      </c>
      <c r="B151" s="14">
        <v>7896.75</v>
      </c>
      <c r="C151">
        <v>11.25069455327758</v>
      </c>
      <c r="D151" s="25">
        <f t="shared" si="7"/>
        <v>-0.86492939182751283</v>
      </c>
    </row>
    <row r="152" spans="1:7" x14ac:dyDescent="0.2">
      <c r="A152" t="s">
        <v>127</v>
      </c>
      <c r="B152" s="14">
        <v>31741.916666666668</v>
      </c>
      <c r="C152">
        <v>17.659906902562959</v>
      </c>
      <c r="D152" s="25">
        <f t="shared" si="7"/>
        <v>0.47095625017474063</v>
      </c>
    </row>
    <row r="155" spans="1:7" ht="18" x14ac:dyDescent="0.25">
      <c r="A155" s="38" t="s">
        <v>560</v>
      </c>
    </row>
    <row r="156" spans="1:7" x14ac:dyDescent="0.2">
      <c r="A156" t="s">
        <v>542</v>
      </c>
      <c r="B156" t="s">
        <v>481</v>
      </c>
    </row>
    <row r="157" spans="1:7" x14ac:dyDescent="0.2">
      <c r="A157" t="s">
        <v>544</v>
      </c>
      <c r="B157" s="39">
        <v>2023</v>
      </c>
    </row>
    <row r="158" spans="1:7" ht="45" x14ac:dyDescent="0.25">
      <c r="B158" s="36" t="s">
        <v>562</v>
      </c>
      <c r="C158" s="36" t="s">
        <v>563</v>
      </c>
      <c r="D158" s="36" t="s">
        <v>164</v>
      </c>
      <c r="E158" s="36" t="s">
        <v>551</v>
      </c>
      <c r="F158" s="36" t="s">
        <v>554</v>
      </c>
      <c r="G158" s="36" t="s">
        <v>548</v>
      </c>
    </row>
    <row r="159" spans="1:7" x14ac:dyDescent="0.2">
      <c r="A159" t="s">
        <v>115</v>
      </c>
      <c r="B159" s="45">
        <f>'Vulnerable jobs'!C11</f>
        <v>62000</v>
      </c>
      <c r="C159" s="45">
        <f>'Vulnerable jobs'!D11</f>
        <v>6125</v>
      </c>
      <c r="D159" s="46">
        <f>'Vulnerable jobs'!E11</f>
        <v>9.879032258064516</v>
      </c>
      <c r="E159" s="47">
        <f>'Vulnerable jobs'!F11</f>
        <v>-0.77782152693802686</v>
      </c>
      <c r="F159" s="47">
        <f>'Vulnerable jobs'!G11</f>
        <v>12.874636771568886</v>
      </c>
      <c r="G159" s="47">
        <f>'Vulnerable jobs'!H11</f>
        <v>3.8512748873084939</v>
      </c>
    </row>
    <row r="160" spans="1:7" x14ac:dyDescent="0.2">
      <c r="A160" t="s">
        <v>116</v>
      </c>
      <c r="B160" s="45">
        <f>'Vulnerable jobs'!C12</f>
        <v>70000</v>
      </c>
      <c r="C160" s="45">
        <f>'Vulnerable jobs'!D12</f>
        <v>11750</v>
      </c>
      <c r="D160" s="46">
        <f>'Vulnerable jobs'!E12</f>
        <v>16.785714285714285</v>
      </c>
      <c r="E160" s="47">
        <f>'Vulnerable jobs'!F12</f>
        <v>1.015528007890057</v>
      </c>
      <c r="F160" s="47"/>
      <c r="G160" s="47"/>
    </row>
    <row r="161" spans="1:7" x14ac:dyDescent="0.2">
      <c r="A161" t="s">
        <v>117</v>
      </c>
      <c r="B161" s="45">
        <f>'Vulnerable jobs'!C13</f>
        <v>69000</v>
      </c>
      <c r="C161" s="45">
        <f>'Vulnerable jobs'!D13</f>
        <v>6375</v>
      </c>
      <c r="D161" s="46">
        <f>'Vulnerable jobs'!E13</f>
        <v>9.2391304347826075</v>
      </c>
      <c r="E161" s="47">
        <f>'Vulnerable jobs'!F13</f>
        <v>-0.94397477281269637</v>
      </c>
      <c r="F161" s="47"/>
      <c r="G161" s="47"/>
    </row>
    <row r="162" spans="1:7" x14ac:dyDescent="0.2">
      <c r="A162" t="s">
        <v>118</v>
      </c>
      <c r="B162" s="45">
        <f>'Vulnerable jobs'!C14</f>
        <v>37500</v>
      </c>
      <c r="C162" s="45">
        <f>'Vulnerable jobs'!D14</f>
        <v>5500</v>
      </c>
      <c r="D162" s="46">
        <f>'Vulnerable jobs'!E14</f>
        <v>14.666666666666666</v>
      </c>
      <c r="E162" s="47">
        <f>'Vulnerable jobs'!F14</f>
        <v>0.46530822845267222</v>
      </c>
      <c r="F162" s="47"/>
      <c r="G162" s="47"/>
    </row>
    <row r="163" spans="1:7" x14ac:dyDescent="0.2">
      <c r="A163" t="s">
        <v>119</v>
      </c>
      <c r="B163" s="45">
        <f>'Vulnerable jobs'!C15</f>
        <v>36500</v>
      </c>
      <c r="C163" s="45">
        <f>'Vulnerable jobs'!D15</f>
        <v>6500</v>
      </c>
      <c r="D163" s="46">
        <f>'Vulnerable jobs'!E15</f>
        <v>17.80821917808219</v>
      </c>
      <c r="E163" s="47">
        <f>'Vulnerable jobs'!F15</f>
        <v>1.2810257774046332</v>
      </c>
      <c r="F163" s="47"/>
      <c r="G163" s="47"/>
    </row>
    <row r="164" spans="1:7" x14ac:dyDescent="0.2">
      <c r="A164" t="s">
        <v>120</v>
      </c>
      <c r="B164" s="45">
        <f>'Vulnerable jobs'!C16</f>
        <v>33500</v>
      </c>
      <c r="C164" s="45">
        <f>'Vulnerable jobs'!D16</f>
        <v>5750</v>
      </c>
      <c r="D164" s="46">
        <f>'Vulnerable jobs'!E16</f>
        <v>17.164179104477611</v>
      </c>
      <c r="E164" s="47">
        <f>'Vulnerable jobs'!F16</f>
        <v>1.1137980171305091</v>
      </c>
      <c r="F164" s="47"/>
      <c r="G164" s="47"/>
    </row>
    <row r="165" spans="1:7" x14ac:dyDescent="0.2">
      <c r="A165" t="s">
        <v>121</v>
      </c>
      <c r="B165" s="45">
        <f>'Vulnerable jobs'!C17</f>
        <v>77500</v>
      </c>
      <c r="C165" s="45">
        <f>'Vulnerable jobs'!D17</f>
        <v>9250</v>
      </c>
      <c r="D165" s="46">
        <f>'Vulnerable jobs'!E17</f>
        <v>11.935483870967742</v>
      </c>
      <c r="E165" s="47">
        <f>'Vulnerable jobs'!F17</f>
        <v>-0.24385506827778822</v>
      </c>
      <c r="F165" s="47"/>
      <c r="G165" s="47"/>
    </row>
    <row r="166" spans="1:7" x14ac:dyDescent="0.2">
      <c r="A166" t="s">
        <v>122</v>
      </c>
      <c r="B166" s="45">
        <f>'Vulnerable jobs'!C18</f>
        <v>50000</v>
      </c>
      <c r="C166" s="45">
        <f>'Vulnerable jobs'!D18</f>
        <v>7000</v>
      </c>
      <c r="D166" s="46">
        <f>'Vulnerable jobs'!E18</f>
        <v>14.000000000000002</v>
      </c>
      <c r="E166" s="47">
        <f>'Vulnerable jobs'!F18</f>
        <v>0.2922053764948439</v>
      </c>
      <c r="F166" s="47"/>
      <c r="G166" s="47"/>
    </row>
    <row r="167" spans="1:7" x14ac:dyDescent="0.2">
      <c r="A167" t="s">
        <v>123</v>
      </c>
      <c r="B167" s="45">
        <f>'Vulnerable jobs'!C19</f>
        <v>53500</v>
      </c>
      <c r="C167" s="45">
        <f>'Vulnerable jobs'!D19</f>
        <v>6250</v>
      </c>
      <c r="D167" s="46">
        <f>'Vulnerable jobs'!E19</f>
        <v>11.682242990654206</v>
      </c>
      <c r="E167" s="47">
        <f>'Vulnerable jobs'!F19</f>
        <v>-0.30961014619966459</v>
      </c>
      <c r="F167" s="47"/>
      <c r="G167" s="47"/>
    </row>
    <row r="168" spans="1:7" x14ac:dyDescent="0.2">
      <c r="A168" t="s">
        <v>124</v>
      </c>
      <c r="B168" s="45">
        <f>'Vulnerable jobs'!C20</f>
        <v>42500</v>
      </c>
      <c r="C168" s="45">
        <f>'Vulnerable jobs'!D20</f>
        <v>7125</v>
      </c>
      <c r="D168" s="46">
        <f>'Vulnerable jobs'!E20</f>
        <v>16.764705882352938</v>
      </c>
      <c r="E168" s="47">
        <f>'Vulnerable jobs'!F20</f>
        <v>1.010073086084663</v>
      </c>
      <c r="F168" s="47"/>
      <c r="G168" s="47"/>
    </row>
    <row r="169" spans="1:7" x14ac:dyDescent="0.2">
      <c r="A169" t="s">
        <v>125</v>
      </c>
      <c r="B169" s="45">
        <f>'Vulnerable jobs'!C21</f>
        <v>65500</v>
      </c>
      <c r="C169" s="45">
        <f>'Vulnerable jobs'!D21</f>
        <v>7000</v>
      </c>
      <c r="D169" s="46">
        <f>'Vulnerable jobs'!E21</f>
        <v>10.687022900763358</v>
      </c>
      <c r="E169" s="47">
        <f>'Vulnerable jobs'!F21</f>
        <v>-0.56802330002841372</v>
      </c>
      <c r="F169" s="47"/>
      <c r="G169" s="47"/>
    </row>
    <row r="170" spans="1:7" x14ac:dyDescent="0.2">
      <c r="A170" t="s">
        <v>126</v>
      </c>
      <c r="B170" s="45">
        <f>'Vulnerable jobs'!C22</f>
        <v>53000</v>
      </c>
      <c r="C170" s="45">
        <f>'Vulnerable jobs'!D22</f>
        <v>8250</v>
      </c>
      <c r="D170" s="46">
        <f>'Vulnerable jobs'!E22</f>
        <v>15.566037735849056</v>
      </c>
      <c r="E170" s="47">
        <f>'Vulnerable jobs'!F22</f>
        <v>0.69883377401842262</v>
      </c>
      <c r="F170" s="47"/>
      <c r="G170" s="47"/>
    </row>
    <row r="171" spans="1:7" x14ac:dyDescent="0.2">
      <c r="A171" t="s">
        <v>127</v>
      </c>
      <c r="B171" s="45">
        <f>'Vulnerable jobs'!C23</f>
        <v>96500</v>
      </c>
      <c r="C171" s="45">
        <f>'Vulnerable jobs'!D23</f>
        <v>11500</v>
      </c>
      <c r="D171" s="46">
        <f>'Vulnerable jobs'!E23</f>
        <v>11.917098445595855</v>
      </c>
      <c r="E171" s="47">
        <f>'Vulnerable jobs'!F23</f>
        <v>-0.2486289226272855</v>
      </c>
      <c r="F171" s="47"/>
      <c r="G171" s="47"/>
    </row>
    <row r="174" spans="1:7" ht="18" x14ac:dyDescent="0.25">
      <c r="A174" s="38" t="s">
        <v>483</v>
      </c>
    </row>
    <row r="175" spans="1:7" x14ac:dyDescent="0.2">
      <c r="A175" t="s">
        <v>542</v>
      </c>
      <c r="B175" t="s">
        <v>484</v>
      </c>
    </row>
    <row r="176" spans="1:7" x14ac:dyDescent="0.2">
      <c r="A176" t="s">
        <v>544</v>
      </c>
      <c r="B176" s="39" t="s">
        <v>564</v>
      </c>
    </row>
    <row r="177" spans="1:7" ht="45" x14ac:dyDescent="0.25">
      <c r="B177" s="36" t="s">
        <v>562</v>
      </c>
      <c r="C177" s="36" t="s">
        <v>563</v>
      </c>
      <c r="D177" s="36" t="s">
        <v>164</v>
      </c>
      <c r="E177" s="36" t="s">
        <v>551</v>
      </c>
      <c r="F177" s="36" t="s">
        <v>554</v>
      </c>
      <c r="G177" s="36" t="s">
        <v>548</v>
      </c>
    </row>
    <row r="178" spans="1:7" x14ac:dyDescent="0.2">
      <c r="A178" t="s">
        <v>115</v>
      </c>
      <c r="B178" s="45">
        <f>'Vulnerable enterprises'!C11</f>
        <v>6490</v>
      </c>
      <c r="C178" s="45">
        <f>'Vulnerable enterprises'!D11</f>
        <v>640</v>
      </c>
      <c r="D178" s="45">
        <f>'Vulnerable enterprises'!E11</f>
        <v>9.8613251155624049</v>
      </c>
      <c r="E178" s="47">
        <f>'Vulnerable enterprises'!F11</f>
        <v>-1.2142589659606069</v>
      </c>
      <c r="F178" s="47">
        <f>'Vulnerable enterprises'!G11</f>
        <v>13.052822073594314</v>
      </c>
      <c r="G178" s="47">
        <f>'Vulnerable enterprises'!H11</f>
        <v>2.6283495098651368</v>
      </c>
    </row>
    <row r="179" spans="1:7" x14ac:dyDescent="0.2">
      <c r="A179" t="s">
        <v>116</v>
      </c>
      <c r="B179" s="45">
        <f>'Vulnerable enterprises'!C12</f>
        <v>5630</v>
      </c>
      <c r="C179" s="45">
        <f>'Vulnerable enterprises'!D12</f>
        <v>870</v>
      </c>
      <c r="D179" s="45">
        <f>'Vulnerable enterprises'!E12</f>
        <v>15.452930728241562</v>
      </c>
      <c r="E179" s="47">
        <f>'Vulnerable enterprises'!F12</f>
        <v>0.91316190850523515</v>
      </c>
      <c r="F179" s="47"/>
      <c r="G179" s="47"/>
    </row>
    <row r="180" spans="1:7" x14ac:dyDescent="0.2">
      <c r="A180" t="s">
        <v>117</v>
      </c>
      <c r="B180" s="45">
        <f>'Vulnerable enterprises'!C13</f>
        <v>4600</v>
      </c>
      <c r="C180" s="45">
        <f>'Vulnerable enterprises'!D13</f>
        <v>450</v>
      </c>
      <c r="D180" s="45">
        <f>'Vulnerable enterprises'!E13</f>
        <v>9.7826086956521738</v>
      </c>
      <c r="E180" s="47">
        <f>'Vulnerable enterprises'!F13</f>
        <v>-1.2442079585184003</v>
      </c>
      <c r="F180" s="47"/>
      <c r="G180" s="47"/>
    </row>
    <row r="181" spans="1:7" x14ac:dyDescent="0.2">
      <c r="A181" t="s">
        <v>118</v>
      </c>
      <c r="B181" s="45">
        <f>'Vulnerable enterprises'!C14</f>
        <v>3705</v>
      </c>
      <c r="C181" s="45">
        <f>'Vulnerable enterprises'!D14</f>
        <v>585</v>
      </c>
      <c r="D181" s="45">
        <f>'Vulnerable enterprises'!E14</f>
        <v>15.789473684210526</v>
      </c>
      <c r="E181" s="47">
        <f>'Vulnerable enterprises'!F14</f>
        <v>1.041205364942744</v>
      </c>
      <c r="F181" s="47"/>
      <c r="G181" s="47"/>
    </row>
    <row r="182" spans="1:7" x14ac:dyDescent="0.2">
      <c r="A182" t="s">
        <v>119</v>
      </c>
      <c r="B182" s="45">
        <f>'Vulnerable enterprises'!C15</f>
        <v>3735</v>
      </c>
      <c r="C182" s="45">
        <f>'Vulnerable enterprises'!D15</f>
        <v>630</v>
      </c>
      <c r="D182" s="45">
        <f>'Vulnerable enterprises'!E15</f>
        <v>16.867469879518072</v>
      </c>
      <c r="E182" s="47">
        <f>'Vulnerable enterprises'!F15</f>
        <v>1.4513472396292881</v>
      </c>
      <c r="F182" s="47"/>
      <c r="G182" s="47"/>
    </row>
    <row r="183" spans="1:7" x14ac:dyDescent="0.2">
      <c r="A183" t="s">
        <v>120</v>
      </c>
      <c r="B183" s="45">
        <f>'Vulnerable enterprises'!C16</f>
        <v>4040</v>
      </c>
      <c r="C183" s="45">
        <f>'Vulnerable enterprises'!D16</f>
        <v>510</v>
      </c>
      <c r="D183" s="45">
        <f>'Vulnerable enterprises'!E16</f>
        <v>12.623762376237623</v>
      </c>
      <c r="E183" s="47">
        <f>'Vulnerable enterprises'!F16</f>
        <v>-0.16324301457864548</v>
      </c>
      <c r="F183" s="47"/>
      <c r="G183" s="47"/>
    </row>
    <row r="184" spans="1:7" x14ac:dyDescent="0.2">
      <c r="A184" t="s">
        <v>121</v>
      </c>
      <c r="B184" s="45">
        <f>'Vulnerable enterprises'!C17</f>
        <v>7930</v>
      </c>
      <c r="C184" s="45">
        <f>'Vulnerable enterprises'!D17</f>
        <v>805</v>
      </c>
      <c r="D184" s="45">
        <f>'Vulnerable enterprises'!E17</f>
        <v>10.151324085750316</v>
      </c>
      <c r="E184" s="47">
        <f>'Vulnerable enterprises'!F17</f>
        <v>-1.1039239556815548</v>
      </c>
      <c r="F184" s="47"/>
      <c r="G184" s="47"/>
    </row>
    <row r="185" spans="1:7" x14ac:dyDescent="0.2">
      <c r="A185" t="s">
        <v>122</v>
      </c>
      <c r="B185" s="45">
        <f>'Vulnerable enterprises'!C18</f>
        <v>6560</v>
      </c>
      <c r="C185" s="45">
        <f>'Vulnerable enterprises'!D18</f>
        <v>680</v>
      </c>
      <c r="D185" s="45">
        <f>'Vulnerable enterprises'!E18</f>
        <v>10.365853658536585</v>
      </c>
      <c r="E185" s="47">
        <f>'Vulnerable enterprises'!F18</f>
        <v>-1.0223025533600361</v>
      </c>
      <c r="F185" s="47"/>
      <c r="G185" s="47"/>
    </row>
    <row r="186" spans="1:7" x14ac:dyDescent="0.2">
      <c r="A186" t="s">
        <v>123</v>
      </c>
      <c r="B186" s="45">
        <f>'Vulnerable enterprises'!C19</f>
        <v>5170</v>
      </c>
      <c r="C186" s="45">
        <f>'Vulnerable enterprises'!D19</f>
        <v>635</v>
      </c>
      <c r="D186" s="45">
        <f>'Vulnerable enterprises'!E19</f>
        <v>12.282398452611218</v>
      </c>
      <c r="E186" s="47">
        <f>'Vulnerable enterprises'!F19</f>
        <v>-0.29312068965387578</v>
      </c>
      <c r="F186" s="47"/>
      <c r="G186" s="47"/>
    </row>
    <row r="187" spans="1:7" x14ac:dyDescent="0.2">
      <c r="A187" t="s">
        <v>124</v>
      </c>
      <c r="B187" s="45">
        <f>'Vulnerable enterprises'!C20</f>
        <v>4525</v>
      </c>
      <c r="C187" s="45">
        <f>'Vulnerable enterprises'!D20</f>
        <v>855</v>
      </c>
      <c r="D187" s="45">
        <f>'Vulnerable enterprises'!E20</f>
        <v>18.895027624309392</v>
      </c>
      <c r="E187" s="47">
        <f>'Vulnerable enterprises'!F20</f>
        <v>2.2227658569711486</v>
      </c>
      <c r="F187" s="47"/>
      <c r="G187" s="47"/>
    </row>
    <row r="188" spans="1:7" x14ac:dyDescent="0.2">
      <c r="A188" t="s">
        <v>125</v>
      </c>
      <c r="B188" s="45">
        <f>'Vulnerable enterprises'!C21</f>
        <v>6060</v>
      </c>
      <c r="C188" s="45">
        <f>'Vulnerable enterprises'!D21</f>
        <v>635</v>
      </c>
      <c r="D188" s="45">
        <f>'Vulnerable enterprises'!E21</f>
        <v>10.478547854785479</v>
      </c>
      <c r="E188" s="47">
        <f>'Vulnerable enterprises'!F21</f>
        <v>-0.97942614144224815</v>
      </c>
      <c r="F188" s="47"/>
      <c r="G188" s="47"/>
    </row>
    <row r="189" spans="1:7" x14ac:dyDescent="0.2">
      <c r="A189" t="s">
        <v>126</v>
      </c>
      <c r="B189" s="45">
        <f>'Vulnerable enterprises'!C22</f>
        <v>6130</v>
      </c>
      <c r="C189" s="45">
        <f>'Vulnerable enterprises'!D22</f>
        <v>685</v>
      </c>
      <c r="D189" s="45">
        <f>'Vulnerable enterprises'!E22</f>
        <v>11.174551386623165</v>
      </c>
      <c r="E189" s="47">
        <f>'Vulnerable enterprises'!F22</f>
        <v>-0.71461983268257379</v>
      </c>
      <c r="F189" s="47"/>
      <c r="G189" s="47"/>
    </row>
    <row r="190" spans="1:7" x14ac:dyDescent="0.2">
      <c r="A190" t="s">
        <v>127</v>
      </c>
      <c r="B190" s="45">
        <f>'Vulnerable enterprises'!C23</f>
        <v>8915</v>
      </c>
      <c r="C190" s="45">
        <f>'Vulnerable enterprises'!D23</f>
        <v>1050</v>
      </c>
      <c r="D190" s="45">
        <f>'Vulnerable enterprises'!E23</f>
        <v>11.777902411665732</v>
      </c>
      <c r="E190" s="47">
        <f>'Vulnerable enterprises'!F23</f>
        <v>-0.48506473630822378</v>
      </c>
      <c r="F190" s="47"/>
      <c r="G190" s="4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0431-FA5A-4E13-BF76-6A48F7E41978}">
  <sheetPr codeName="Sheet18"/>
  <dimension ref="A1:AA358"/>
  <sheetViews>
    <sheetView workbookViewId="0">
      <selection activeCell="Y201" sqref="Y201"/>
    </sheetView>
  </sheetViews>
  <sheetFormatPr defaultRowHeight="14.25" x14ac:dyDescent="0.2"/>
  <cols>
    <col min="1" max="1" width="23.125" customWidth="1"/>
    <col min="2" max="2" width="13.5" customWidth="1"/>
    <col min="3" max="6" width="11.125" customWidth="1"/>
  </cols>
  <sheetData>
    <row r="1" spans="1:16" ht="18" customHeight="1" x14ac:dyDescent="0.25">
      <c r="A1" s="38" t="s">
        <v>565</v>
      </c>
      <c r="B1" s="38"/>
      <c r="G1" s="40"/>
      <c r="H1" s="40"/>
      <c r="I1" s="40"/>
      <c r="J1" s="40"/>
      <c r="K1" s="40"/>
      <c r="L1" s="40"/>
      <c r="M1" s="40"/>
      <c r="N1" s="40"/>
      <c r="O1" s="40"/>
      <c r="P1" s="40"/>
    </row>
    <row r="2" spans="1:16" x14ac:dyDescent="0.2">
      <c r="A2" s="41" t="s">
        <v>249</v>
      </c>
      <c r="B2" s="41"/>
      <c r="G2" s="40"/>
      <c r="H2" s="40"/>
      <c r="I2" s="40"/>
      <c r="J2" s="40"/>
      <c r="K2" s="40"/>
      <c r="L2" s="40"/>
      <c r="M2" s="40"/>
      <c r="N2" s="40"/>
      <c r="O2" s="40"/>
      <c r="P2" s="40"/>
    </row>
    <row r="3" spans="1:16" x14ac:dyDescent="0.2">
      <c r="A3" t="s">
        <v>2079</v>
      </c>
      <c r="G3" s="40"/>
      <c r="H3" s="40"/>
      <c r="I3" s="40"/>
      <c r="J3" s="40"/>
      <c r="K3" s="40"/>
      <c r="L3" s="40"/>
      <c r="M3" s="40"/>
      <c r="N3" s="40"/>
      <c r="O3" s="40"/>
      <c r="P3" s="40"/>
    </row>
    <row r="4" spans="1:16" x14ac:dyDescent="0.2">
      <c r="G4" s="40"/>
      <c r="H4" s="40"/>
      <c r="I4" s="40"/>
      <c r="J4" s="40"/>
      <c r="K4" s="40"/>
      <c r="L4" s="40"/>
      <c r="M4" s="40"/>
      <c r="N4" s="40"/>
      <c r="O4" s="40"/>
      <c r="P4" s="40"/>
    </row>
    <row r="5" spans="1:16" x14ac:dyDescent="0.2">
      <c r="G5" s="40"/>
      <c r="H5" s="40"/>
      <c r="I5" s="40"/>
      <c r="J5" s="40"/>
      <c r="K5" s="40"/>
      <c r="L5" s="40"/>
      <c r="M5" s="40"/>
      <c r="N5" s="40"/>
      <c r="O5" s="40"/>
      <c r="P5" s="40"/>
    </row>
    <row r="6" spans="1:16" x14ac:dyDescent="0.2">
      <c r="G6" s="40"/>
      <c r="H6" s="40"/>
      <c r="I6" s="40"/>
      <c r="J6" s="40"/>
      <c r="K6" s="40"/>
      <c r="L6" s="40"/>
      <c r="M6" s="40"/>
      <c r="N6" s="40"/>
      <c r="O6" s="40"/>
      <c r="P6" s="40"/>
    </row>
    <row r="7" spans="1:16" x14ac:dyDescent="0.2">
      <c r="G7" s="40"/>
      <c r="H7" s="40"/>
      <c r="I7" s="40"/>
      <c r="J7" s="40"/>
      <c r="K7" s="40"/>
      <c r="L7" s="40"/>
      <c r="M7" s="40"/>
      <c r="N7" s="40"/>
      <c r="O7" s="40"/>
      <c r="P7" s="40"/>
    </row>
    <row r="8" spans="1:16" x14ac:dyDescent="0.2">
      <c r="G8" s="40"/>
      <c r="H8" s="40"/>
      <c r="I8" s="40"/>
      <c r="J8" s="40"/>
      <c r="K8" s="40"/>
      <c r="L8" s="40"/>
      <c r="M8" s="40"/>
      <c r="N8" s="40"/>
      <c r="O8" s="40"/>
      <c r="P8" s="40"/>
    </row>
    <row r="10" spans="1:16" ht="30" x14ac:dyDescent="0.25">
      <c r="C10" s="36" t="s">
        <v>562</v>
      </c>
      <c r="D10" s="36" t="s">
        <v>563</v>
      </c>
      <c r="E10" s="36" t="s">
        <v>164</v>
      </c>
      <c r="F10" s="36" t="s">
        <v>551</v>
      </c>
      <c r="G10" s="36" t="s">
        <v>554</v>
      </c>
      <c r="H10" s="36" t="s">
        <v>548</v>
      </c>
    </row>
    <row r="11" spans="1:16" ht="20.100000000000001" customHeight="1" x14ac:dyDescent="0.2">
      <c r="A11" t="s">
        <v>115</v>
      </c>
      <c r="B11" t="s">
        <v>566</v>
      </c>
      <c r="C11" s="22">
        <f t="shared" ref="C11:C23" si="0">VLOOKUP($B11,$B$55:$C$350,2,FALSE)</f>
        <v>62000</v>
      </c>
      <c r="D11" s="22">
        <f t="shared" ref="D11:D22" si="1">SUMIFS(C33:T33,$C$31:$T$31,TRUE)</f>
        <v>6125</v>
      </c>
      <c r="E11" s="26">
        <f>D11/C11*100</f>
        <v>9.879032258064516</v>
      </c>
      <c r="F11" s="25">
        <f t="shared" ref="F11:F23" si="2">(E11-$G$11)/$H$11</f>
        <v>-0.77782152693802686</v>
      </c>
      <c r="G11" s="42">
        <f>AVERAGE(X55:X350)</f>
        <v>12.874636771568886</v>
      </c>
      <c r="H11" s="25">
        <f>STDEV(X55:X350)</f>
        <v>3.8512748873084939</v>
      </c>
    </row>
    <row r="12" spans="1:16" x14ac:dyDescent="0.2">
      <c r="A12" t="s">
        <v>116</v>
      </c>
      <c r="B12" t="s">
        <v>567</v>
      </c>
      <c r="C12" s="22">
        <f t="shared" si="0"/>
        <v>70000</v>
      </c>
      <c r="D12" s="22">
        <f t="shared" si="1"/>
        <v>11750</v>
      </c>
      <c r="E12" s="26">
        <f t="shared" ref="E12:E23" si="3">D12/C12*100</f>
        <v>16.785714285714285</v>
      </c>
      <c r="F12" s="25">
        <f t="shared" si="2"/>
        <v>1.015528007890057</v>
      </c>
      <c r="G12" s="25"/>
    </row>
    <row r="13" spans="1:16" x14ac:dyDescent="0.2">
      <c r="A13" t="s">
        <v>117</v>
      </c>
      <c r="B13" t="s">
        <v>568</v>
      </c>
      <c r="C13" s="22">
        <f t="shared" si="0"/>
        <v>69000</v>
      </c>
      <c r="D13" s="22">
        <f t="shared" si="1"/>
        <v>6375</v>
      </c>
      <c r="E13" s="26">
        <f t="shared" si="3"/>
        <v>9.2391304347826075</v>
      </c>
      <c r="F13" s="25">
        <f t="shared" si="2"/>
        <v>-0.94397477281269637</v>
      </c>
      <c r="G13" s="25"/>
    </row>
    <row r="14" spans="1:16" x14ac:dyDescent="0.2">
      <c r="A14" t="s">
        <v>118</v>
      </c>
      <c r="B14" t="s">
        <v>569</v>
      </c>
      <c r="C14" s="22">
        <f t="shared" si="0"/>
        <v>37500</v>
      </c>
      <c r="D14" s="22">
        <f t="shared" si="1"/>
        <v>5500</v>
      </c>
      <c r="E14" s="26">
        <f t="shared" si="3"/>
        <v>14.666666666666666</v>
      </c>
      <c r="F14" s="25">
        <f t="shared" si="2"/>
        <v>0.46530822845267222</v>
      </c>
      <c r="G14" s="25"/>
    </row>
    <row r="15" spans="1:16" x14ac:dyDescent="0.2">
      <c r="A15" t="s">
        <v>119</v>
      </c>
      <c r="B15" t="s">
        <v>570</v>
      </c>
      <c r="C15" s="22">
        <f t="shared" si="0"/>
        <v>36500</v>
      </c>
      <c r="D15" s="22">
        <f t="shared" si="1"/>
        <v>6500</v>
      </c>
      <c r="E15" s="26">
        <f t="shared" si="3"/>
        <v>17.80821917808219</v>
      </c>
      <c r="F15" s="25">
        <f t="shared" si="2"/>
        <v>1.2810257774046332</v>
      </c>
      <c r="G15" s="25"/>
    </row>
    <row r="16" spans="1:16" x14ac:dyDescent="0.2">
      <c r="A16" t="s">
        <v>120</v>
      </c>
      <c r="B16" t="s">
        <v>571</v>
      </c>
      <c r="C16" s="22">
        <f t="shared" si="0"/>
        <v>33500</v>
      </c>
      <c r="D16" s="22">
        <f t="shared" si="1"/>
        <v>5750</v>
      </c>
      <c r="E16" s="26">
        <f t="shared" si="3"/>
        <v>17.164179104477611</v>
      </c>
      <c r="F16" s="25">
        <f t="shared" si="2"/>
        <v>1.1137980171305091</v>
      </c>
      <c r="G16" s="25"/>
    </row>
    <row r="17" spans="1:21" x14ac:dyDescent="0.2">
      <c r="A17" t="s">
        <v>121</v>
      </c>
      <c r="B17" t="s">
        <v>572</v>
      </c>
      <c r="C17" s="22">
        <f t="shared" si="0"/>
        <v>77500</v>
      </c>
      <c r="D17" s="22">
        <f t="shared" si="1"/>
        <v>9250</v>
      </c>
      <c r="E17" s="26">
        <f t="shared" si="3"/>
        <v>11.935483870967742</v>
      </c>
      <c r="F17" s="25">
        <f t="shared" si="2"/>
        <v>-0.24385506827778822</v>
      </c>
      <c r="G17" s="25"/>
    </row>
    <row r="18" spans="1:21" x14ac:dyDescent="0.2">
      <c r="A18" t="s">
        <v>122</v>
      </c>
      <c r="B18" t="s">
        <v>573</v>
      </c>
      <c r="C18" s="22">
        <f t="shared" si="0"/>
        <v>50000</v>
      </c>
      <c r="D18" s="22">
        <f t="shared" si="1"/>
        <v>7000</v>
      </c>
      <c r="E18" s="26">
        <f t="shared" si="3"/>
        <v>14.000000000000002</v>
      </c>
      <c r="F18" s="25">
        <f t="shared" si="2"/>
        <v>0.2922053764948439</v>
      </c>
      <c r="G18" s="25"/>
    </row>
    <row r="19" spans="1:21" x14ac:dyDescent="0.2">
      <c r="A19" t="s">
        <v>123</v>
      </c>
      <c r="B19" t="s">
        <v>574</v>
      </c>
      <c r="C19" s="22">
        <f t="shared" si="0"/>
        <v>53500</v>
      </c>
      <c r="D19" s="22">
        <f t="shared" si="1"/>
        <v>6250</v>
      </c>
      <c r="E19" s="26">
        <f t="shared" si="3"/>
        <v>11.682242990654206</v>
      </c>
      <c r="F19" s="25">
        <f t="shared" si="2"/>
        <v>-0.30961014619966459</v>
      </c>
      <c r="G19" s="25"/>
    </row>
    <row r="20" spans="1:21" x14ac:dyDescent="0.2">
      <c r="A20" t="s">
        <v>124</v>
      </c>
      <c r="B20" t="s">
        <v>575</v>
      </c>
      <c r="C20" s="22">
        <f t="shared" si="0"/>
        <v>42500</v>
      </c>
      <c r="D20" s="22">
        <f t="shared" si="1"/>
        <v>7125</v>
      </c>
      <c r="E20" s="26">
        <f t="shared" si="3"/>
        <v>16.764705882352938</v>
      </c>
      <c r="F20" s="25">
        <f t="shared" si="2"/>
        <v>1.010073086084663</v>
      </c>
      <c r="G20" s="25"/>
    </row>
    <row r="21" spans="1:21" x14ac:dyDescent="0.2">
      <c r="A21" t="s">
        <v>125</v>
      </c>
      <c r="B21" t="s">
        <v>576</v>
      </c>
      <c r="C21" s="22">
        <f t="shared" si="0"/>
        <v>65500</v>
      </c>
      <c r="D21" s="22">
        <f t="shared" si="1"/>
        <v>7000</v>
      </c>
      <c r="E21" s="26">
        <f t="shared" si="3"/>
        <v>10.687022900763358</v>
      </c>
      <c r="F21" s="25">
        <f t="shared" si="2"/>
        <v>-0.56802330002841372</v>
      </c>
      <c r="G21" s="25"/>
    </row>
    <row r="22" spans="1:21" x14ac:dyDescent="0.2">
      <c r="A22" t="s">
        <v>126</v>
      </c>
      <c r="B22" t="s">
        <v>577</v>
      </c>
      <c r="C22" s="22">
        <f t="shared" si="0"/>
        <v>53000</v>
      </c>
      <c r="D22" s="22">
        <f t="shared" si="1"/>
        <v>8250</v>
      </c>
      <c r="E22" s="26">
        <f t="shared" si="3"/>
        <v>15.566037735849056</v>
      </c>
      <c r="F22" s="25">
        <f t="shared" si="2"/>
        <v>0.69883377401842262</v>
      </c>
      <c r="G22" s="25"/>
    </row>
    <row r="23" spans="1:21" ht="20.100000000000001" customHeight="1" x14ac:dyDescent="0.2">
      <c r="A23" t="s">
        <v>127</v>
      </c>
      <c r="B23" t="s">
        <v>578</v>
      </c>
      <c r="C23" s="22">
        <f t="shared" si="0"/>
        <v>96500</v>
      </c>
      <c r="D23" s="22">
        <f>SUMIFS(C46:T46,$C$31:$T$31,TRUE)</f>
        <v>11500</v>
      </c>
      <c r="E23" s="26">
        <f t="shared" si="3"/>
        <v>11.917098445595855</v>
      </c>
      <c r="F23" s="25">
        <f t="shared" si="2"/>
        <v>-0.2486289226272855</v>
      </c>
      <c r="G23" s="25"/>
      <c r="H23" s="25"/>
    </row>
    <row r="28" spans="1:21" x14ac:dyDescent="0.2">
      <c r="C28" t="s">
        <v>146</v>
      </c>
      <c r="D28" t="s">
        <v>147</v>
      </c>
      <c r="E28" t="s">
        <v>148</v>
      </c>
      <c r="F28" t="s">
        <v>149</v>
      </c>
      <c r="G28" t="s">
        <v>150</v>
      </c>
      <c r="H28" t="s">
        <v>151</v>
      </c>
      <c r="I28" t="s">
        <v>579</v>
      </c>
      <c r="J28" t="s">
        <v>580</v>
      </c>
      <c r="K28" t="s">
        <v>581</v>
      </c>
      <c r="L28" t="s">
        <v>582</v>
      </c>
      <c r="M28" t="s">
        <v>583</v>
      </c>
      <c r="N28" t="s">
        <v>584</v>
      </c>
      <c r="O28" t="s">
        <v>585</v>
      </c>
      <c r="P28" t="s">
        <v>586</v>
      </c>
      <c r="Q28" t="s">
        <v>587</v>
      </c>
      <c r="R28" t="s">
        <v>588</v>
      </c>
      <c r="S28" t="s">
        <v>589</v>
      </c>
      <c r="T28" t="s">
        <v>590</v>
      </c>
    </row>
    <row r="29" spans="1:21" s="2" customFormat="1" ht="114" hidden="1" x14ac:dyDescent="0.2">
      <c r="C29" t="s">
        <v>146</v>
      </c>
      <c r="D29" t="s">
        <v>147</v>
      </c>
      <c r="E29" t="s">
        <v>148</v>
      </c>
      <c r="F29" t="s">
        <v>149</v>
      </c>
      <c r="G29" s="2" t="str">
        <f t="shared" ref="G29:T29" si="4">IF(G31=TRUE,G32&amp;" ","")</f>
        <v/>
      </c>
      <c r="H29" s="2" t="str">
        <f t="shared" si="4"/>
        <v/>
      </c>
      <c r="I29" s="2" t="str">
        <f t="shared" si="4"/>
        <v/>
      </c>
      <c r="J29" s="2" t="str">
        <f t="shared" si="4"/>
        <v/>
      </c>
      <c r="K29" s="2" t="str">
        <f t="shared" si="4"/>
        <v xml:space="preserve"> Accommodation &amp; food services (I) </v>
      </c>
      <c r="L29" s="2" t="str">
        <f t="shared" si="4"/>
        <v/>
      </c>
      <c r="M29" s="2" t="str">
        <f t="shared" si="4"/>
        <v/>
      </c>
      <c r="N29" s="2" t="str">
        <f t="shared" si="4"/>
        <v/>
      </c>
      <c r="O29" s="2" t="str">
        <f t="shared" si="4"/>
        <v/>
      </c>
      <c r="P29" s="2" t="str">
        <f t="shared" si="4"/>
        <v/>
      </c>
      <c r="Q29" s="2" t="str">
        <f t="shared" si="4"/>
        <v/>
      </c>
      <c r="R29" s="2" t="str">
        <f t="shared" si="4"/>
        <v/>
      </c>
      <c r="S29" s="2" t="str">
        <f t="shared" si="4"/>
        <v/>
      </c>
      <c r="T29" s="2" t="str">
        <f t="shared" si="4"/>
        <v xml:space="preserve"> Arts, entertainment, recreation &amp; other services (R,S,T and U) </v>
      </c>
    </row>
    <row r="30" spans="1:21" ht="30" customHeight="1" x14ac:dyDescent="0.2"/>
    <row r="31" spans="1:21" ht="30" customHeight="1" x14ac:dyDescent="0.2">
      <c r="C31" t="b">
        <v>0</v>
      </c>
      <c r="D31" t="b">
        <v>0</v>
      </c>
      <c r="E31" t="b">
        <v>0</v>
      </c>
      <c r="F31" t="b">
        <v>0</v>
      </c>
      <c r="G31" t="b">
        <v>0</v>
      </c>
      <c r="H31" t="b">
        <v>0</v>
      </c>
      <c r="I31" t="b">
        <v>0</v>
      </c>
      <c r="J31" t="b">
        <v>0</v>
      </c>
      <c r="K31" t="b">
        <v>1</v>
      </c>
      <c r="L31" t="b">
        <v>0</v>
      </c>
      <c r="M31" t="b">
        <v>0</v>
      </c>
      <c r="N31" t="b">
        <v>0</v>
      </c>
      <c r="O31" t="b">
        <v>0</v>
      </c>
      <c r="P31" t="b">
        <v>0</v>
      </c>
      <c r="Q31" t="b">
        <v>0</v>
      </c>
      <c r="R31" t="b">
        <v>0</v>
      </c>
      <c r="S31" t="b">
        <v>0</v>
      </c>
      <c r="T31" t="b">
        <v>1</v>
      </c>
    </row>
    <row r="32" spans="1:21" s="2" customFormat="1" ht="114" x14ac:dyDescent="0.2">
      <c r="C32" s="2" t="s">
        <v>85</v>
      </c>
      <c r="D32" s="2" t="s">
        <v>88</v>
      </c>
      <c r="E32" s="2" t="s">
        <v>91</v>
      </c>
      <c r="F32" s="2" t="s">
        <v>94</v>
      </c>
      <c r="G32" s="2" t="s">
        <v>97</v>
      </c>
      <c r="H32" s="2" t="s">
        <v>100</v>
      </c>
      <c r="I32" s="2" t="s">
        <v>86</v>
      </c>
      <c r="J32" s="2" t="s">
        <v>89</v>
      </c>
      <c r="K32" s="2" t="s">
        <v>92</v>
      </c>
      <c r="L32" s="2" t="s">
        <v>95</v>
      </c>
      <c r="M32" s="2" t="s">
        <v>98</v>
      </c>
      <c r="N32" s="2" t="s">
        <v>101</v>
      </c>
      <c r="O32" s="2" t="s">
        <v>87</v>
      </c>
      <c r="P32" s="2" t="s">
        <v>591</v>
      </c>
      <c r="Q32" s="2" t="s">
        <v>93</v>
      </c>
      <c r="R32" s="2" t="s">
        <v>96</v>
      </c>
      <c r="S32" s="2" t="s">
        <v>99</v>
      </c>
      <c r="T32" s="2" t="s">
        <v>102</v>
      </c>
      <c r="U32" s="2" t="s">
        <v>152</v>
      </c>
    </row>
    <row r="33" spans="1:21" x14ac:dyDescent="0.2">
      <c r="A33" t="s">
        <v>115</v>
      </c>
      <c r="B33" t="s">
        <v>566</v>
      </c>
      <c r="C33">
        <v>1125</v>
      </c>
      <c r="D33">
        <v>1000</v>
      </c>
      <c r="E33">
        <v>4750</v>
      </c>
      <c r="F33">
        <v>3750</v>
      </c>
      <c r="G33">
        <v>1625</v>
      </c>
      <c r="H33">
        <v>4250</v>
      </c>
      <c r="I33">
        <v>6000</v>
      </c>
      <c r="J33">
        <v>2375</v>
      </c>
      <c r="K33">
        <v>4000</v>
      </c>
      <c r="L33">
        <v>1375</v>
      </c>
      <c r="M33">
        <v>650</v>
      </c>
      <c r="N33">
        <v>650</v>
      </c>
      <c r="O33">
        <v>3000</v>
      </c>
      <c r="P33">
        <v>6000</v>
      </c>
      <c r="Q33">
        <v>1750</v>
      </c>
      <c r="R33">
        <v>5000</v>
      </c>
      <c r="S33">
        <v>12500</v>
      </c>
      <c r="T33">
        <v>2125</v>
      </c>
      <c r="U33">
        <v>62000</v>
      </c>
    </row>
    <row r="34" spans="1:21" x14ac:dyDescent="0.2">
      <c r="A34" t="s">
        <v>116</v>
      </c>
      <c r="B34" t="s">
        <v>567</v>
      </c>
      <c r="C34">
        <v>650</v>
      </c>
      <c r="D34">
        <v>400</v>
      </c>
      <c r="E34">
        <v>2000</v>
      </c>
      <c r="F34">
        <v>2500</v>
      </c>
      <c r="G34">
        <v>1625</v>
      </c>
      <c r="H34">
        <v>2250</v>
      </c>
      <c r="I34">
        <v>7000</v>
      </c>
      <c r="J34">
        <v>1250</v>
      </c>
      <c r="K34">
        <v>7500</v>
      </c>
      <c r="L34">
        <v>2000</v>
      </c>
      <c r="M34">
        <v>1125</v>
      </c>
      <c r="N34">
        <v>900</v>
      </c>
      <c r="O34">
        <v>3500</v>
      </c>
      <c r="P34">
        <v>4750</v>
      </c>
      <c r="Q34">
        <v>2375</v>
      </c>
      <c r="R34">
        <v>13500</v>
      </c>
      <c r="S34">
        <v>12500</v>
      </c>
      <c r="T34">
        <v>4250</v>
      </c>
      <c r="U34">
        <v>70000</v>
      </c>
    </row>
    <row r="35" spans="1:21" x14ac:dyDescent="0.2">
      <c r="A35" t="s">
        <v>117</v>
      </c>
      <c r="B35" t="s">
        <v>568</v>
      </c>
      <c r="C35">
        <v>80</v>
      </c>
      <c r="D35">
        <v>850</v>
      </c>
      <c r="E35">
        <v>3000</v>
      </c>
      <c r="F35">
        <v>7000</v>
      </c>
      <c r="G35">
        <v>1375</v>
      </c>
      <c r="H35">
        <v>3000</v>
      </c>
      <c r="I35">
        <v>8000</v>
      </c>
      <c r="J35">
        <v>9000</v>
      </c>
      <c r="K35">
        <v>4750</v>
      </c>
      <c r="L35">
        <v>1875</v>
      </c>
      <c r="M35">
        <v>550</v>
      </c>
      <c r="N35">
        <v>1000</v>
      </c>
      <c r="O35">
        <v>2750</v>
      </c>
      <c r="P35">
        <v>8500</v>
      </c>
      <c r="Q35">
        <v>550</v>
      </c>
      <c r="R35">
        <v>4000</v>
      </c>
      <c r="S35">
        <v>11500</v>
      </c>
      <c r="T35">
        <v>1625</v>
      </c>
      <c r="U35">
        <v>69000</v>
      </c>
    </row>
    <row r="36" spans="1:21" x14ac:dyDescent="0.2">
      <c r="A36" t="s">
        <v>118</v>
      </c>
      <c r="B36" t="s">
        <v>569</v>
      </c>
      <c r="C36">
        <v>500</v>
      </c>
      <c r="D36">
        <v>425</v>
      </c>
      <c r="E36">
        <v>2750</v>
      </c>
      <c r="F36">
        <v>2125</v>
      </c>
      <c r="G36">
        <v>750</v>
      </c>
      <c r="H36">
        <v>550</v>
      </c>
      <c r="I36">
        <v>3000</v>
      </c>
      <c r="J36">
        <v>4000</v>
      </c>
      <c r="K36">
        <v>3750</v>
      </c>
      <c r="L36">
        <v>650</v>
      </c>
      <c r="M36">
        <v>300</v>
      </c>
      <c r="N36">
        <v>375</v>
      </c>
      <c r="O36">
        <v>3000</v>
      </c>
      <c r="P36">
        <v>2250</v>
      </c>
      <c r="Q36">
        <v>2500</v>
      </c>
      <c r="R36">
        <v>3250</v>
      </c>
      <c r="S36">
        <v>5500</v>
      </c>
      <c r="T36">
        <v>1750</v>
      </c>
      <c r="U36">
        <v>37500</v>
      </c>
    </row>
    <row r="37" spans="1:21" x14ac:dyDescent="0.2">
      <c r="A37" t="s">
        <v>119</v>
      </c>
      <c r="B37" t="s">
        <v>570</v>
      </c>
      <c r="C37">
        <v>210</v>
      </c>
      <c r="D37">
        <v>850</v>
      </c>
      <c r="E37">
        <v>2000</v>
      </c>
      <c r="F37">
        <v>1875</v>
      </c>
      <c r="G37">
        <v>600</v>
      </c>
      <c r="H37">
        <v>950</v>
      </c>
      <c r="I37">
        <v>3750</v>
      </c>
      <c r="J37">
        <v>2250</v>
      </c>
      <c r="K37">
        <v>4250</v>
      </c>
      <c r="L37">
        <v>450</v>
      </c>
      <c r="M37">
        <v>1625</v>
      </c>
      <c r="N37">
        <v>450</v>
      </c>
      <c r="O37">
        <v>1500</v>
      </c>
      <c r="P37">
        <v>2250</v>
      </c>
      <c r="Q37">
        <v>3500</v>
      </c>
      <c r="R37">
        <v>2750</v>
      </c>
      <c r="S37">
        <v>4750</v>
      </c>
      <c r="T37">
        <v>2250</v>
      </c>
      <c r="U37">
        <v>36500</v>
      </c>
    </row>
    <row r="38" spans="1:21" x14ac:dyDescent="0.2">
      <c r="A38" t="s">
        <v>120</v>
      </c>
      <c r="B38" t="s">
        <v>571</v>
      </c>
      <c r="C38">
        <v>100</v>
      </c>
      <c r="D38">
        <v>130</v>
      </c>
      <c r="E38">
        <v>2500</v>
      </c>
      <c r="F38">
        <v>2375</v>
      </c>
      <c r="G38">
        <v>550</v>
      </c>
      <c r="H38">
        <v>700</v>
      </c>
      <c r="I38">
        <v>3500</v>
      </c>
      <c r="J38">
        <v>2375</v>
      </c>
      <c r="K38">
        <v>4000</v>
      </c>
      <c r="L38">
        <v>425</v>
      </c>
      <c r="M38">
        <v>275</v>
      </c>
      <c r="N38">
        <v>550</v>
      </c>
      <c r="O38">
        <v>1250</v>
      </c>
      <c r="P38">
        <v>4750</v>
      </c>
      <c r="Q38">
        <v>2000</v>
      </c>
      <c r="R38">
        <v>3750</v>
      </c>
      <c r="S38">
        <v>2750</v>
      </c>
      <c r="T38">
        <v>1750</v>
      </c>
      <c r="U38">
        <v>33500</v>
      </c>
    </row>
    <row r="39" spans="1:21" x14ac:dyDescent="0.2">
      <c r="A39" t="s">
        <v>121</v>
      </c>
      <c r="B39" t="s">
        <v>572</v>
      </c>
      <c r="C39">
        <v>1875</v>
      </c>
      <c r="D39">
        <v>900</v>
      </c>
      <c r="E39">
        <v>4250</v>
      </c>
      <c r="F39">
        <v>5500</v>
      </c>
      <c r="G39">
        <v>1875</v>
      </c>
      <c r="H39">
        <v>3750</v>
      </c>
      <c r="I39">
        <v>6500</v>
      </c>
      <c r="J39">
        <v>3000</v>
      </c>
      <c r="K39">
        <v>6000</v>
      </c>
      <c r="L39">
        <v>2375</v>
      </c>
      <c r="M39">
        <v>1750</v>
      </c>
      <c r="N39">
        <v>1250</v>
      </c>
      <c r="O39">
        <v>4750</v>
      </c>
      <c r="P39">
        <v>6000</v>
      </c>
      <c r="Q39">
        <v>6500</v>
      </c>
      <c r="R39">
        <v>5500</v>
      </c>
      <c r="S39">
        <v>13000</v>
      </c>
      <c r="T39">
        <v>3250</v>
      </c>
      <c r="U39">
        <v>77500</v>
      </c>
    </row>
    <row r="40" spans="1:21" x14ac:dyDescent="0.2">
      <c r="A40" t="s">
        <v>122</v>
      </c>
      <c r="B40" t="s">
        <v>573</v>
      </c>
      <c r="C40">
        <v>400</v>
      </c>
      <c r="D40">
        <v>190</v>
      </c>
      <c r="E40">
        <v>3000</v>
      </c>
      <c r="F40">
        <v>6500</v>
      </c>
      <c r="G40">
        <v>950</v>
      </c>
      <c r="H40">
        <v>2125</v>
      </c>
      <c r="I40">
        <v>4250</v>
      </c>
      <c r="J40">
        <v>1125</v>
      </c>
      <c r="K40">
        <v>3750</v>
      </c>
      <c r="L40">
        <v>1500</v>
      </c>
      <c r="M40">
        <v>1375</v>
      </c>
      <c r="N40">
        <v>1500</v>
      </c>
      <c r="O40">
        <v>4500</v>
      </c>
      <c r="P40">
        <v>4750</v>
      </c>
      <c r="Q40">
        <v>650</v>
      </c>
      <c r="R40">
        <v>4250</v>
      </c>
      <c r="S40">
        <v>6000</v>
      </c>
      <c r="T40">
        <v>3250</v>
      </c>
      <c r="U40">
        <v>50000</v>
      </c>
    </row>
    <row r="41" spans="1:21" x14ac:dyDescent="0.2">
      <c r="A41" t="s">
        <v>123</v>
      </c>
      <c r="B41" t="s">
        <v>574</v>
      </c>
      <c r="C41">
        <v>3000</v>
      </c>
      <c r="D41">
        <v>1000</v>
      </c>
      <c r="E41">
        <v>6000</v>
      </c>
      <c r="F41">
        <v>3250</v>
      </c>
      <c r="G41">
        <v>1125</v>
      </c>
      <c r="H41">
        <v>2500</v>
      </c>
      <c r="I41">
        <v>5000</v>
      </c>
      <c r="J41">
        <v>4000</v>
      </c>
      <c r="K41">
        <v>4250</v>
      </c>
      <c r="L41">
        <v>750</v>
      </c>
      <c r="M41">
        <v>230</v>
      </c>
      <c r="N41">
        <v>1000</v>
      </c>
      <c r="O41">
        <v>3500</v>
      </c>
      <c r="P41">
        <v>4000</v>
      </c>
      <c r="Q41">
        <v>2125</v>
      </c>
      <c r="R41">
        <v>4250</v>
      </c>
      <c r="S41">
        <v>5000</v>
      </c>
      <c r="T41">
        <v>2000</v>
      </c>
      <c r="U41">
        <v>53500</v>
      </c>
    </row>
    <row r="42" spans="1:21" x14ac:dyDescent="0.2">
      <c r="A42" t="s">
        <v>124</v>
      </c>
      <c r="B42" t="s">
        <v>575</v>
      </c>
      <c r="C42">
        <v>170</v>
      </c>
      <c r="D42">
        <v>450</v>
      </c>
      <c r="E42">
        <v>2500</v>
      </c>
      <c r="F42">
        <v>2500</v>
      </c>
      <c r="G42">
        <v>600</v>
      </c>
      <c r="H42">
        <v>1000</v>
      </c>
      <c r="I42">
        <v>5500</v>
      </c>
      <c r="J42">
        <v>1625</v>
      </c>
      <c r="K42">
        <v>5000</v>
      </c>
      <c r="L42">
        <v>900</v>
      </c>
      <c r="M42">
        <v>600</v>
      </c>
      <c r="N42">
        <v>550</v>
      </c>
      <c r="O42">
        <v>1500</v>
      </c>
      <c r="P42">
        <v>2250</v>
      </c>
      <c r="Q42">
        <v>2000</v>
      </c>
      <c r="R42">
        <v>4500</v>
      </c>
      <c r="S42">
        <v>8500</v>
      </c>
      <c r="T42">
        <v>2125</v>
      </c>
      <c r="U42">
        <v>42500</v>
      </c>
    </row>
    <row r="43" spans="1:21" x14ac:dyDescent="0.2">
      <c r="A43" t="s">
        <v>125</v>
      </c>
      <c r="B43" t="s">
        <v>576</v>
      </c>
      <c r="C43">
        <v>1500</v>
      </c>
      <c r="D43">
        <v>1500</v>
      </c>
      <c r="E43">
        <v>3500</v>
      </c>
      <c r="F43">
        <v>5000</v>
      </c>
      <c r="G43">
        <v>2000</v>
      </c>
      <c r="H43">
        <v>3500</v>
      </c>
      <c r="I43">
        <v>5500</v>
      </c>
      <c r="J43">
        <v>5500</v>
      </c>
      <c r="K43">
        <v>4250</v>
      </c>
      <c r="L43">
        <v>2125</v>
      </c>
      <c r="M43">
        <v>2375</v>
      </c>
      <c r="N43">
        <v>1125</v>
      </c>
      <c r="O43">
        <v>4250</v>
      </c>
      <c r="P43">
        <v>7000</v>
      </c>
      <c r="Q43">
        <v>3000</v>
      </c>
      <c r="R43">
        <v>5000</v>
      </c>
      <c r="S43">
        <v>5000</v>
      </c>
      <c r="T43">
        <v>2750</v>
      </c>
      <c r="U43">
        <v>65500</v>
      </c>
    </row>
    <row r="44" spans="1:21" x14ac:dyDescent="0.2">
      <c r="A44" t="s">
        <v>126</v>
      </c>
      <c r="B44" t="s">
        <v>577</v>
      </c>
      <c r="C44">
        <v>600</v>
      </c>
      <c r="D44">
        <v>350</v>
      </c>
      <c r="E44">
        <v>2000</v>
      </c>
      <c r="F44">
        <v>1875</v>
      </c>
      <c r="G44">
        <v>1375</v>
      </c>
      <c r="H44">
        <v>2375</v>
      </c>
      <c r="I44">
        <v>6000</v>
      </c>
      <c r="J44">
        <v>950</v>
      </c>
      <c r="K44">
        <v>5000</v>
      </c>
      <c r="L44">
        <v>1750</v>
      </c>
      <c r="M44">
        <v>3750</v>
      </c>
      <c r="N44">
        <v>1000</v>
      </c>
      <c r="O44">
        <v>4750</v>
      </c>
      <c r="P44">
        <v>3750</v>
      </c>
      <c r="Q44">
        <v>475</v>
      </c>
      <c r="R44">
        <v>4500</v>
      </c>
      <c r="S44">
        <v>9000</v>
      </c>
      <c r="T44">
        <v>3250</v>
      </c>
      <c r="U44">
        <v>53000</v>
      </c>
    </row>
    <row r="45" spans="1:21" x14ac:dyDescent="0.2">
      <c r="A45" t="s">
        <v>138</v>
      </c>
      <c r="B45" t="s">
        <v>592</v>
      </c>
      <c r="C45">
        <v>10000</v>
      </c>
      <c r="D45">
        <v>8000</v>
      </c>
      <c r="E45">
        <v>38500</v>
      </c>
      <c r="F45">
        <v>44000</v>
      </c>
      <c r="G45">
        <v>14500</v>
      </c>
      <c r="H45">
        <v>27000</v>
      </c>
      <c r="I45">
        <v>63500</v>
      </c>
      <c r="J45">
        <v>37500</v>
      </c>
      <c r="K45">
        <v>56500</v>
      </c>
      <c r="L45">
        <v>16500</v>
      </c>
      <c r="M45">
        <v>14500</v>
      </c>
      <c r="N45">
        <v>10500</v>
      </c>
      <c r="O45">
        <v>38500</v>
      </c>
      <c r="P45">
        <v>55500</v>
      </c>
      <c r="Q45">
        <v>27500</v>
      </c>
      <c r="R45">
        <v>60500</v>
      </c>
      <c r="S45">
        <v>96000</v>
      </c>
      <c r="T45">
        <v>30500</v>
      </c>
      <c r="U45">
        <v>650000</v>
      </c>
    </row>
    <row r="46" spans="1:21" x14ac:dyDescent="0.2">
      <c r="A46" t="s">
        <v>127</v>
      </c>
      <c r="B46" t="s">
        <v>578</v>
      </c>
      <c r="C46">
        <v>275</v>
      </c>
      <c r="D46">
        <v>1625</v>
      </c>
      <c r="E46">
        <v>7500</v>
      </c>
      <c r="F46">
        <v>6500</v>
      </c>
      <c r="G46">
        <v>1500</v>
      </c>
      <c r="H46">
        <v>2750</v>
      </c>
      <c r="I46">
        <v>8500</v>
      </c>
      <c r="J46">
        <v>6000</v>
      </c>
      <c r="K46">
        <v>7000</v>
      </c>
      <c r="L46">
        <v>2250</v>
      </c>
      <c r="M46">
        <v>3000</v>
      </c>
      <c r="N46">
        <v>1500</v>
      </c>
      <c r="O46">
        <v>4000</v>
      </c>
      <c r="P46">
        <v>8500</v>
      </c>
      <c r="Q46">
        <v>4000</v>
      </c>
      <c r="R46">
        <v>10500</v>
      </c>
      <c r="S46">
        <v>16000</v>
      </c>
      <c r="T46">
        <v>4500</v>
      </c>
      <c r="U46">
        <v>96500</v>
      </c>
    </row>
    <row r="47" spans="1:21" x14ac:dyDescent="0.2">
      <c r="A47" t="s">
        <v>139</v>
      </c>
      <c r="B47">
        <v>0</v>
      </c>
      <c r="C47">
        <v>10500</v>
      </c>
      <c r="D47">
        <v>9500</v>
      </c>
      <c r="E47">
        <v>46000</v>
      </c>
      <c r="F47">
        <v>51000</v>
      </c>
      <c r="G47">
        <v>16000</v>
      </c>
      <c r="H47">
        <v>30000</v>
      </c>
      <c r="I47">
        <v>72000</v>
      </c>
      <c r="J47">
        <v>43000</v>
      </c>
      <c r="K47">
        <v>63500</v>
      </c>
      <c r="L47">
        <v>18500</v>
      </c>
      <c r="M47">
        <v>17500</v>
      </c>
      <c r="N47">
        <v>12000</v>
      </c>
      <c r="O47">
        <v>42500</v>
      </c>
      <c r="P47">
        <v>64500</v>
      </c>
      <c r="Q47">
        <v>31500</v>
      </c>
      <c r="R47">
        <v>71500</v>
      </c>
      <c r="S47">
        <v>112000</v>
      </c>
      <c r="T47">
        <v>35000</v>
      </c>
      <c r="U47">
        <v>746500</v>
      </c>
    </row>
    <row r="48" spans="1:21" x14ac:dyDescent="0.2">
      <c r="A48" t="s">
        <v>140</v>
      </c>
      <c r="B48" t="s">
        <v>593</v>
      </c>
      <c r="C48">
        <v>29500</v>
      </c>
      <c r="D48">
        <v>50500</v>
      </c>
      <c r="E48">
        <v>261500</v>
      </c>
      <c r="F48">
        <v>208500</v>
      </c>
      <c r="G48">
        <v>83500</v>
      </c>
      <c r="H48">
        <v>191500</v>
      </c>
      <c r="I48">
        <v>372500</v>
      </c>
      <c r="J48">
        <v>199000</v>
      </c>
      <c r="K48">
        <v>371500</v>
      </c>
      <c r="L48">
        <v>239000</v>
      </c>
      <c r="M48">
        <v>114500</v>
      </c>
      <c r="N48">
        <v>72500</v>
      </c>
      <c r="O48">
        <v>387000</v>
      </c>
      <c r="P48">
        <v>344500</v>
      </c>
      <c r="Q48">
        <v>150500</v>
      </c>
      <c r="R48">
        <v>422000</v>
      </c>
      <c r="S48">
        <v>603000</v>
      </c>
      <c r="T48">
        <v>225000</v>
      </c>
      <c r="U48">
        <v>4325500</v>
      </c>
    </row>
    <row r="49" spans="1:27" x14ac:dyDescent="0.2">
      <c r="A49" t="s">
        <v>141</v>
      </c>
      <c r="B49" t="s">
        <v>594</v>
      </c>
      <c r="C49">
        <v>142500</v>
      </c>
      <c r="D49">
        <v>304000</v>
      </c>
      <c r="E49">
        <v>2035500</v>
      </c>
      <c r="F49">
        <v>1298500</v>
      </c>
      <c r="G49">
        <v>472000</v>
      </c>
      <c r="H49">
        <v>1048500</v>
      </c>
      <c r="I49">
        <v>2253000</v>
      </c>
      <c r="J49">
        <v>1400500</v>
      </c>
      <c r="K49">
        <v>2156000</v>
      </c>
      <c r="L49">
        <v>1309500</v>
      </c>
      <c r="M49">
        <v>947500</v>
      </c>
      <c r="N49">
        <v>535500</v>
      </c>
      <c r="O49">
        <v>2644000</v>
      </c>
      <c r="P49">
        <v>2442500</v>
      </c>
      <c r="Q49">
        <v>1199000</v>
      </c>
      <c r="R49">
        <v>2350500</v>
      </c>
      <c r="S49">
        <v>3713000</v>
      </c>
      <c r="T49">
        <v>1244000</v>
      </c>
      <c r="U49">
        <v>27496500</v>
      </c>
    </row>
    <row r="50" spans="1:27" x14ac:dyDescent="0.2">
      <c r="A50" t="s">
        <v>226</v>
      </c>
      <c r="B50" t="s">
        <v>595</v>
      </c>
      <c r="C50">
        <v>207500</v>
      </c>
      <c r="D50">
        <v>388500</v>
      </c>
      <c r="E50">
        <v>2350500</v>
      </c>
      <c r="F50">
        <v>1494000</v>
      </c>
      <c r="G50">
        <v>534000</v>
      </c>
      <c r="H50">
        <v>1151500</v>
      </c>
      <c r="I50">
        <v>2590500</v>
      </c>
      <c r="J50">
        <v>1558500</v>
      </c>
      <c r="K50">
        <v>2491500</v>
      </c>
      <c r="L50">
        <v>1420000</v>
      </c>
      <c r="M50">
        <v>1063000</v>
      </c>
      <c r="N50">
        <v>589000</v>
      </c>
      <c r="O50">
        <v>2892500</v>
      </c>
      <c r="P50">
        <v>2714000</v>
      </c>
      <c r="Q50">
        <v>1475500</v>
      </c>
      <c r="R50">
        <v>2681500</v>
      </c>
      <c r="S50">
        <v>4344500</v>
      </c>
      <c r="T50">
        <v>1412000</v>
      </c>
      <c r="U50">
        <v>31358500</v>
      </c>
    </row>
    <row r="54" spans="1:27" ht="114" x14ac:dyDescent="0.2">
      <c r="C54" s="31" t="s">
        <v>152</v>
      </c>
      <c r="D54" s="2" t="s">
        <v>85</v>
      </c>
      <c r="E54" s="2" t="s">
        <v>88</v>
      </c>
      <c r="F54" s="2" t="s">
        <v>91</v>
      </c>
      <c r="G54" s="2" t="s">
        <v>94</v>
      </c>
      <c r="H54" s="2" t="s">
        <v>97</v>
      </c>
      <c r="I54" s="2" t="s">
        <v>100</v>
      </c>
      <c r="J54" s="2" t="s">
        <v>86</v>
      </c>
      <c r="K54" s="2" t="s">
        <v>89</v>
      </c>
      <c r="L54" s="2" t="s">
        <v>92</v>
      </c>
      <c r="M54" s="2" t="s">
        <v>95</v>
      </c>
      <c r="N54" s="2" t="s">
        <v>98</v>
      </c>
      <c r="O54" s="2" t="s">
        <v>101</v>
      </c>
      <c r="P54" s="2" t="s">
        <v>87</v>
      </c>
      <c r="Q54" s="2" t="s">
        <v>591</v>
      </c>
      <c r="R54" s="2" t="s">
        <v>93</v>
      </c>
      <c r="S54" s="2" t="s">
        <v>96</v>
      </c>
      <c r="T54" s="2" t="s">
        <v>99</v>
      </c>
      <c r="U54" s="2" t="s">
        <v>102</v>
      </c>
      <c r="Z54" t="s">
        <v>596</v>
      </c>
    </row>
    <row r="55" spans="1:27" x14ac:dyDescent="0.2">
      <c r="A55" s="43" t="s">
        <v>601</v>
      </c>
      <c r="B55" s="43" t="s">
        <v>602</v>
      </c>
      <c r="C55">
        <v>29500</v>
      </c>
      <c r="D55" s="44">
        <v>35</v>
      </c>
      <c r="E55" s="44">
        <v>1250</v>
      </c>
      <c r="F55" s="44">
        <v>3500</v>
      </c>
      <c r="G55" s="44">
        <v>2125</v>
      </c>
      <c r="H55" s="44">
        <v>220</v>
      </c>
      <c r="I55" s="44">
        <v>400</v>
      </c>
      <c r="J55" s="44">
        <v>3250</v>
      </c>
      <c r="K55" s="44">
        <v>1125</v>
      </c>
      <c r="L55" s="44">
        <v>2375</v>
      </c>
      <c r="M55" s="44">
        <v>600</v>
      </c>
      <c r="N55" s="44">
        <v>170</v>
      </c>
      <c r="O55" s="44">
        <v>450</v>
      </c>
      <c r="P55" s="44">
        <v>1125</v>
      </c>
      <c r="Q55" s="44">
        <v>950</v>
      </c>
      <c r="R55" s="44">
        <v>1875</v>
      </c>
      <c r="S55" s="44">
        <v>3000</v>
      </c>
      <c r="T55" s="44">
        <v>5500</v>
      </c>
      <c r="U55" s="44">
        <v>1375</v>
      </c>
      <c r="W55" s="25">
        <f>SUMIFS(D55:U55,$C$31:$T$31,TRUE)</f>
        <v>3750</v>
      </c>
      <c r="X55" s="25">
        <f>W55/C55*100</f>
        <v>12.711864406779661</v>
      </c>
      <c r="Z55">
        <f>C55</f>
        <v>29500</v>
      </c>
      <c r="AA55" s="25"/>
    </row>
    <row r="56" spans="1:27" x14ac:dyDescent="0.2">
      <c r="A56" s="43" t="s">
        <v>603</v>
      </c>
      <c r="B56" s="43" t="s">
        <v>604</v>
      </c>
      <c r="C56">
        <v>65000</v>
      </c>
      <c r="D56" s="44">
        <v>25</v>
      </c>
      <c r="E56" s="44">
        <v>950</v>
      </c>
      <c r="F56" s="44">
        <v>2750</v>
      </c>
      <c r="G56" s="44">
        <v>3750</v>
      </c>
      <c r="H56" s="44">
        <v>600</v>
      </c>
      <c r="I56" s="44">
        <v>1625</v>
      </c>
      <c r="J56" s="44">
        <v>4750</v>
      </c>
      <c r="K56" s="44">
        <v>2750</v>
      </c>
      <c r="L56" s="44">
        <v>3250</v>
      </c>
      <c r="M56" s="44">
        <v>1875</v>
      </c>
      <c r="N56" s="44">
        <v>850</v>
      </c>
      <c r="O56" s="44">
        <v>2000</v>
      </c>
      <c r="P56" s="44">
        <v>3250</v>
      </c>
      <c r="Q56" s="44">
        <v>4500</v>
      </c>
      <c r="R56" s="44">
        <v>2750</v>
      </c>
      <c r="S56" s="44">
        <v>7500</v>
      </c>
      <c r="T56" s="44">
        <v>19500</v>
      </c>
      <c r="U56" s="44">
        <v>2500</v>
      </c>
      <c r="W56" s="25">
        <f t="shared" ref="W56:W119" si="5">SUMIFS(D56:U56,$C$31:$T$31,TRUE)</f>
        <v>5750</v>
      </c>
      <c r="X56" s="25">
        <f t="shared" ref="X56:X119" si="6">W56/C56*100</f>
        <v>8.8461538461538467</v>
      </c>
      <c r="Z56">
        <f t="shared" ref="Z56:Z119" si="7">C56</f>
        <v>65000</v>
      </c>
      <c r="AA56" s="25"/>
    </row>
    <row r="57" spans="1:27" x14ac:dyDescent="0.2">
      <c r="A57" s="43" t="s">
        <v>607</v>
      </c>
      <c r="B57" s="43" t="s">
        <v>608</v>
      </c>
      <c r="C57">
        <v>40000</v>
      </c>
      <c r="D57" s="44">
        <v>80</v>
      </c>
      <c r="E57" s="44">
        <v>1625</v>
      </c>
      <c r="F57" s="44">
        <v>4500</v>
      </c>
      <c r="G57" s="44">
        <v>2125</v>
      </c>
      <c r="H57" s="44">
        <v>325</v>
      </c>
      <c r="I57" s="44">
        <v>600</v>
      </c>
      <c r="J57" s="44">
        <v>4250</v>
      </c>
      <c r="K57" s="44">
        <v>3500</v>
      </c>
      <c r="L57" s="44">
        <v>3500</v>
      </c>
      <c r="M57" s="44">
        <v>250</v>
      </c>
      <c r="N57" s="44">
        <v>170</v>
      </c>
      <c r="O57" s="44">
        <v>1125</v>
      </c>
      <c r="P57" s="44">
        <v>2375</v>
      </c>
      <c r="Q57" s="44">
        <v>2125</v>
      </c>
      <c r="R57" s="44">
        <v>2000</v>
      </c>
      <c r="S57" s="44">
        <v>3750</v>
      </c>
      <c r="T57" s="44">
        <v>5500</v>
      </c>
      <c r="U57" s="44">
        <v>1875</v>
      </c>
      <c r="W57" s="25">
        <f t="shared" si="5"/>
        <v>5375</v>
      </c>
      <c r="X57" s="25">
        <f t="shared" si="6"/>
        <v>13.4375</v>
      </c>
      <c r="Z57">
        <f t="shared" si="7"/>
        <v>40000</v>
      </c>
      <c r="AA57" s="25"/>
    </row>
    <row r="58" spans="1:27" x14ac:dyDescent="0.2">
      <c r="A58" s="43" t="s">
        <v>609</v>
      </c>
      <c r="B58" s="43" t="s">
        <v>610</v>
      </c>
      <c r="C58">
        <v>81000</v>
      </c>
      <c r="D58" s="44">
        <v>90</v>
      </c>
      <c r="E58" s="44">
        <v>1375</v>
      </c>
      <c r="F58" s="44">
        <v>10000</v>
      </c>
      <c r="G58" s="44">
        <v>6000</v>
      </c>
      <c r="H58" s="44">
        <v>1375</v>
      </c>
      <c r="I58" s="44">
        <v>2250</v>
      </c>
      <c r="J58" s="44">
        <v>7500</v>
      </c>
      <c r="K58" s="44">
        <v>5000</v>
      </c>
      <c r="L58" s="44">
        <v>6000</v>
      </c>
      <c r="M58" s="44">
        <v>2500</v>
      </c>
      <c r="N58" s="44">
        <v>1000</v>
      </c>
      <c r="O58" s="44">
        <v>1500</v>
      </c>
      <c r="P58" s="44">
        <v>7000</v>
      </c>
      <c r="Q58" s="44">
        <v>5500</v>
      </c>
      <c r="R58" s="44">
        <v>3500</v>
      </c>
      <c r="S58" s="44">
        <v>6500</v>
      </c>
      <c r="T58" s="44">
        <v>11500</v>
      </c>
      <c r="U58" s="44">
        <v>3000</v>
      </c>
      <c r="W58" s="25">
        <f t="shared" si="5"/>
        <v>9000</v>
      </c>
      <c r="X58" s="25">
        <f t="shared" si="6"/>
        <v>11.111111111111111</v>
      </c>
      <c r="Z58">
        <f t="shared" si="7"/>
        <v>81000</v>
      </c>
      <c r="AA58" s="25"/>
    </row>
    <row r="59" spans="1:27" x14ac:dyDescent="0.2">
      <c r="A59" s="43" t="s">
        <v>597</v>
      </c>
      <c r="B59" s="43" t="s">
        <v>598</v>
      </c>
      <c r="C59">
        <v>55000</v>
      </c>
      <c r="D59" s="44">
        <v>220</v>
      </c>
      <c r="E59" s="44">
        <v>275</v>
      </c>
      <c r="F59" s="44">
        <v>4500</v>
      </c>
      <c r="G59" s="44">
        <v>1875</v>
      </c>
      <c r="H59" s="44">
        <v>900</v>
      </c>
      <c r="I59" s="44">
        <v>850</v>
      </c>
      <c r="J59" s="44">
        <v>4250</v>
      </c>
      <c r="K59" s="44">
        <v>5500</v>
      </c>
      <c r="L59" s="44">
        <v>3250</v>
      </c>
      <c r="M59" s="44">
        <v>3000</v>
      </c>
      <c r="N59" s="44">
        <v>1500</v>
      </c>
      <c r="O59" s="44">
        <v>600</v>
      </c>
      <c r="P59" s="44">
        <v>3750</v>
      </c>
      <c r="Q59" s="44">
        <v>3500</v>
      </c>
      <c r="R59" s="44">
        <v>6000</v>
      </c>
      <c r="S59" s="44">
        <v>3750</v>
      </c>
      <c r="T59" s="44">
        <v>9500</v>
      </c>
      <c r="U59" s="44">
        <v>2125</v>
      </c>
      <c r="W59" s="25">
        <f t="shared" si="5"/>
        <v>5375</v>
      </c>
      <c r="X59" s="25">
        <f t="shared" si="6"/>
        <v>9.7727272727272734</v>
      </c>
      <c r="Z59">
        <f t="shared" si="7"/>
        <v>55000</v>
      </c>
      <c r="AA59" s="25"/>
    </row>
    <row r="60" spans="1:27" x14ac:dyDescent="0.2">
      <c r="A60" s="43" t="s">
        <v>599</v>
      </c>
      <c r="B60" s="43" t="s">
        <v>600</v>
      </c>
      <c r="C60">
        <v>182500</v>
      </c>
      <c r="D60" s="44">
        <v>1000</v>
      </c>
      <c r="E60" s="44">
        <v>2750</v>
      </c>
      <c r="F60" s="44">
        <v>24000</v>
      </c>
      <c r="G60" s="44">
        <v>11500</v>
      </c>
      <c r="H60" s="44">
        <v>2000</v>
      </c>
      <c r="I60" s="44">
        <v>4000</v>
      </c>
      <c r="J60" s="44">
        <v>15500</v>
      </c>
      <c r="K60" s="44">
        <v>11000</v>
      </c>
      <c r="L60" s="44">
        <v>13000</v>
      </c>
      <c r="M60" s="44">
        <v>2500</v>
      </c>
      <c r="N60" s="44">
        <v>1375</v>
      </c>
      <c r="O60" s="44">
        <v>4000</v>
      </c>
      <c r="P60" s="44">
        <v>7500</v>
      </c>
      <c r="Q60" s="44">
        <v>10500</v>
      </c>
      <c r="R60" s="44">
        <v>16000</v>
      </c>
      <c r="S60" s="44">
        <v>22000</v>
      </c>
      <c r="T60" s="44">
        <v>25500</v>
      </c>
      <c r="U60" s="44">
        <v>8000</v>
      </c>
      <c r="W60" s="25">
        <f t="shared" si="5"/>
        <v>21000</v>
      </c>
      <c r="X60" s="25">
        <f t="shared" si="6"/>
        <v>11.506849315068493</v>
      </c>
      <c r="Z60">
        <f t="shared" si="7"/>
        <v>182500</v>
      </c>
      <c r="AA60" s="25"/>
    </row>
    <row r="61" spans="1:27" x14ac:dyDescent="0.2">
      <c r="A61" s="43" t="s">
        <v>605</v>
      </c>
      <c r="B61" s="43" t="s">
        <v>606</v>
      </c>
      <c r="C61">
        <v>108500</v>
      </c>
      <c r="D61" s="44">
        <v>2125</v>
      </c>
      <c r="E61" s="44">
        <v>2125</v>
      </c>
      <c r="F61" s="44">
        <v>12000</v>
      </c>
      <c r="G61" s="44">
        <v>6500</v>
      </c>
      <c r="H61" s="44">
        <v>850</v>
      </c>
      <c r="I61" s="44">
        <v>1875</v>
      </c>
      <c r="J61" s="44">
        <v>11000</v>
      </c>
      <c r="K61" s="44">
        <v>4250</v>
      </c>
      <c r="L61" s="44">
        <v>12000</v>
      </c>
      <c r="M61" s="44">
        <v>1875</v>
      </c>
      <c r="N61" s="44">
        <v>750</v>
      </c>
      <c r="O61" s="44">
        <v>3000</v>
      </c>
      <c r="P61" s="44">
        <v>6500</v>
      </c>
      <c r="Q61" s="44">
        <v>6000</v>
      </c>
      <c r="R61" s="44">
        <v>5000</v>
      </c>
      <c r="S61" s="44">
        <v>8500</v>
      </c>
      <c r="T61" s="44">
        <v>18500</v>
      </c>
      <c r="U61" s="44">
        <v>6000</v>
      </c>
      <c r="W61" s="25">
        <f t="shared" si="5"/>
        <v>18000</v>
      </c>
      <c r="X61" s="25">
        <f t="shared" si="6"/>
        <v>16.589861751152075</v>
      </c>
      <c r="Z61">
        <f t="shared" si="7"/>
        <v>108500</v>
      </c>
      <c r="AA61" s="25"/>
    </row>
    <row r="62" spans="1:27" x14ac:dyDescent="0.2">
      <c r="A62" s="43" t="s">
        <v>613</v>
      </c>
      <c r="B62" s="43" t="s">
        <v>614</v>
      </c>
      <c r="C62">
        <v>200000</v>
      </c>
      <c r="D62" s="44">
        <v>90</v>
      </c>
      <c r="E62" s="44">
        <v>475</v>
      </c>
      <c r="F62" s="44">
        <v>7000</v>
      </c>
      <c r="G62" s="44">
        <v>5000</v>
      </c>
      <c r="H62" s="44">
        <v>1500</v>
      </c>
      <c r="I62" s="44">
        <v>2250</v>
      </c>
      <c r="J62" s="44">
        <v>13500</v>
      </c>
      <c r="K62" s="44">
        <v>8000</v>
      </c>
      <c r="L62" s="44">
        <v>18500</v>
      </c>
      <c r="M62" s="44">
        <v>9000</v>
      </c>
      <c r="N62" s="44">
        <v>6500</v>
      </c>
      <c r="O62" s="44">
        <v>6500</v>
      </c>
      <c r="P62" s="44">
        <v>16500</v>
      </c>
      <c r="Q62" s="44">
        <v>13500</v>
      </c>
      <c r="R62" s="44">
        <v>21500</v>
      </c>
      <c r="S62" s="44">
        <v>22500</v>
      </c>
      <c r="T62" s="44">
        <v>38000</v>
      </c>
      <c r="U62" s="44">
        <v>9000</v>
      </c>
      <c r="W62" s="25">
        <f t="shared" si="5"/>
        <v>27500</v>
      </c>
      <c r="X62" s="25">
        <f t="shared" si="6"/>
        <v>13.750000000000002</v>
      </c>
      <c r="Z62">
        <f t="shared" si="7"/>
        <v>200000</v>
      </c>
      <c r="AA62" s="25"/>
    </row>
    <row r="63" spans="1:27" x14ac:dyDescent="0.2">
      <c r="A63" s="43" t="s">
        <v>615</v>
      </c>
      <c r="B63" s="43" t="s">
        <v>616</v>
      </c>
      <c r="C63">
        <v>88000</v>
      </c>
      <c r="D63" s="44">
        <v>30</v>
      </c>
      <c r="E63" s="44">
        <v>700</v>
      </c>
      <c r="F63" s="44">
        <v>7000</v>
      </c>
      <c r="G63" s="44">
        <v>3500</v>
      </c>
      <c r="H63" s="44">
        <v>1375</v>
      </c>
      <c r="I63" s="44">
        <v>1750</v>
      </c>
      <c r="J63" s="44">
        <v>6500</v>
      </c>
      <c r="K63" s="44">
        <v>2375</v>
      </c>
      <c r="L63" s="44">
        <v>7500</v>
      </c>
      <c r="M63" s="44">
        <v>8000</v>
      </c>
      <c r="N63" s="44">
        <v>3000</v>
      </c>
      <c r="O63" s="44">
        <v>1500</v>
      </c>
      <c r="P63" s="44">
        <v>5500</v>
      </c>
      <c r="Q63" s="44">
        <v>13000</v>
      </c>
      <c r="R63" s="44">
        <v>4000</v>
      </c>
      <c r="S63" s="44">
        <v>6000</v>
      </c>
      <c r="T63" s="44">
        <v>12000</v>
      </c>
      <c r="U63" s="44">
        <v>4250</v>
      </c>
      <c r="W63" s="25">
        <f t="shared" si="5"/>
        <v>11750</v>
      </c>
      <c r="X63" s="25">
        <f t="shared" si="6"/>
        <v>13.352272727272727</v>
      </c>
      <c r="Z63">
        <f t="shared" si="7"/>
        <v>88000</v>
      </c>
      <c r="AA63" s="25"/>
    </row>
    <row r="64" spans="1:27" x14ac:dyDescent="0.2">
      <c r="A64" s="43" t="s">
        <v>617</v>
      </c>
      <c r="B64" s="43" t="s">
        <v>618</v>
      </c>
      <c r="C64">
        <v>42000</v>
      </c>
      <c r="D64" s="44">
        <v>50</v>
      </c>
      <c r="E64" s="44">
        <v>325</v>
      </c>
      <c r="F64" s="44">
        <v>4500</v>
      </c>
      <c r="G64" s="44">
        <v>2750</v>
      </c>
      <c r="H64" s="44">
        <v>275</v>
      </c>
      <c r="I64" s="44">
        <v>1000</v>
      </c>
      <c r="J64" s="44">
        <v>5000</v>
      </c>
      <c r="K64" s="44">
        <v>2375</v>
      </c>
      <c r="L64" s="44">
        <v>3250</v>
      </c>
      <c r="M64" s="44">
        <v>950</v>
      </c>
      <c r="N64" s="44">
        <v>230</v>
      </c>
      <c r="O64" s="44">
        <v>950</v>
      </c>
      <c r="P64" s="44">
        <v>1750</v>
      </c>
      <c r="Q64" s="44">
        <v>2750</v>
      </c>
      <c r="R64" s="44">
        <v>2750</v>
      </c>
      <c r="S64" s="44">
        <v>4250</v>
      </c>
      <c r="T64" s="44">
        <v>6000</v>
      </c>
      <c r="U64" s="44">
        <v>2500</v>
      </c>
      <c r="W64" s="25">
        <f t="shared" si="5"/>
        <v>5750</v>
      </c>
      <c r="X64" s="25">
        <f t="shared" si="6"/>
        <v>13.690476190476192</v>
      </c>
      <c r="Z64">
        <f t="shared" si="7"/>
        <v>42000</v>
      </c>
      <c r="AA64" s="25"/>
    </row>
    <row r="65" spans="1:27" x14ac:dyDescent="0.2">
      <c r="A65" s="43" t="s">
        <v>619</v>
      </c>
      <c r="B65" s="43" t="s">
        <v>620</v>
      </c>
      <c r="C65">
        <v>117500</v>
      </c>
      <c r="D65" s="44">
        <v>90</v>
      </c>
      <c r="E65" s="44">
        <v>2750</v>
      </c>
      <c r="F65" s="44">
        <v>20000</v>
      </c>
      <c r="G65" s="44">
        <v>5000</v>
      </c>
      <c r="H65" s="44">
        <v>1375</v>
      </c>
      <c r="I65" s="44">
        <v>1750</v>
      </c>
      <c r="J65" s="44">
        <v>10500</v>
      </c>
      <c r="K65" s="44">
        <v>7000</v>
      </c>
      <c r="L65" s="44">
        <v>7000</v>
      </c>
      <c r="M65" s="44">
        <v>3000</v>
      </c>
      <c r="N65" s="44">
        <v>3750</v>
      </c>
      <c r="O65" s="44">
        <v>1875</v>
      </c>
      <c r="P65" s="44">
        <v>4250</v>
      </c>
      <c r="Q65" s="44">
        <v>6500</v>
      </c>
      <c r="R65" s="44">
        <v>7000</v>
      </c>
      <c r="S65" s="44">
        <v>10500</v>
      </c>
      <c r="T65" s="44">
        <v>19000</v>
      </c>
      <c r="U65" s="44">
        <v>5500</v>
      </c>
      <c r="W65" s="25">
        <f t="shared" si="5"/>
        <v>12500</v>
      </c>
      <c r="X65" s="25">
        <f t="shared" si="6"/>
        <v>10.638297872340425</v>
      </c>
      <c r="Z65">
        <f t="shared" si="7"/>
        <v>117500</v>
      </c>
      <c r="AA65" s="25"/>
    </row>
    <row r="66" spans="1:27" x14ac:dyDescent="0.2">
      <c r="A66" s="43" t="s">
        <v>611</v>
      </c>
      <c r="B66" s="43" t="s">
        <v>612</v>
      </c>
      <c r="C66">
        <v>94000</v>
      </c>
      <c r="D66" s="44">
        <v>40</v>
      </c>
      <c r="E66" s="44">
        <v>900</v>
      </c>
      <c r="F66" s="44">
        <v>11000</v>
      </c>
      <c r="G66" s="44">
        <v>5500</v>
      </c>
      <c r="H66" s="44">
        <v>1375</v>
      </c>
      <c r="I66" s="44">
        <v>3500</v>
      </c>
      <c r="J66" s="44">
        <v>10000</v>
      </c>
      <c r="K66" s="44">
        <v>8500</v>
      </c>
      <c r="L66" s="44">
        <v>5500</v>
      </c>
      <c r="M66" s="44">
        <v>3500</v>
      </c>
      <c r="N66" s="44">
        <v>1375</v>
      </c>
      <c r="O66" s="44">
        <v>1250</v>
      </c>
      <c r="P66" s="44">
        <v>5000</v>
      </c>
      <c r="Q66" s="44">
        <v>8500</v>
      </c>
      <c r="R66" s="44">
        <v>7000</v>
      </c>
      <c r="S66" s="44">
        <v>6500</v>
      </c>
      <c r="T66" s="44">
        <v>11500</v>
      </c>
      <c r="U66" s="44">
        <v>3500</v>
      </c>
      <c r="W66" s="25">
        <f t="shared" si="5"/>
        <v>9000</v>
      </c>
      <c r="X66" s="25">
        <f t="shared" si="6"/>
        <v>9.5744680851063837</v>
      </c>
      <c r="Z66">
        <f t="shared" si="7"/>
        <v>94000</v>
      </c>
      <c r="AA66" s="25"/>
    </row>
    <row r="67" spans="1:27" x14ac:dyDescent="0.2">
      <c r="A67" s="43" t="s">
        <v>629</v>
      </c>
      <c r="B67" s="43" t="s">
        <v>630</v>
      </c>
      <c r="C67">
        <v>64500</v>
      </c>
      <c r="D67" s="44">
        <v>40</v>
      </c>
      <c r="E67" s="44">
        <v>1125</v>
      </c>
      <c r="F67" s="44">
        <v>8500</v>
      </c>
      <c r="G67" s="44">
        <v>3750</v>
      </c>
      <c r="H67" s="44">
        <v>750</v>
      </c>
      <c r="I67" s="44">
        <v>4000</v>
      </c>
      <c r="J67" s="44">
        <v>4250</v>
      </c>
      <c r="K67" s="44">
        <v>5500</v>
      </c>
      <c r="L67" s="44">
        <v>3000</v>
      </c>
      <c r="M67" s="44">
        <v>2500</v>
      </c>
      <c r="N67" s="44">
        <v>950</v>
      </c>
      <c r="O67" s="44">
        <v>500</v>
      </c>
      <c r="P67" s="44">
        <v>4750</v>
      </c>
      <c r="Q67" s="44">
        <v>4750</v>
      </c>
      <c r="R67" s="44">
        <v>2000</v>
      </c>
      <c r="S67" s="44">
        <v>3750</v>
      </c>
      <c r="T67" s="44">
        <v>10500</v>
      </c>
      <c r="U67" s="44">
        <v>4000</v>
      </c>
      <c r="W67" s="25">
        <f t="shared" si="5"/>
        <v>7000</v>
      </c>
      <c r="X67" s="25">
        <f t="shared" si="6"/>
        <v>10.852713178294573</v>
      </c>
      <c r="Z67">
        <f t="shared" si="7"/>
        <v>64500</v>
      </c>
      <c r="AA67" s="25"/>
    </row>
    <row r="68" spans="1:27" x14ac:dyDescent="0.2">
      <c r="A68" s="43" t="s">
        <v>631</v>
      </c>
      <c r="B68" s="43" t="s">
        <v>632</v>
      </c>
      <c r="C68">
        <v>156000</v>
      </c>
      <c r="D68" s="44">
        <v>250</v>
      </c>
      <c r="E68" s="44">
        <v>5500</v>
      </c>
      <c r="F68" s="44">
        <v>7000</v>
      </c>
      <c r="G68" s="44">
        <v>10500</v>
      </c>
      <c r="H68" s="44">
        <v>2750</v>
      </c>
      <c r="I68" s="44">
        <v>6500</v>
      </c>
      <c r="J68" s="44">
        <v>11000</v>
      </c>
      <c r="K68" s="44">
        <v>11000</v>
      </c>
      <c r="L68" s="44">
        <v>7000</v>
      </c>
      <c r="M68" s="44">
        <v>5000</v>
      </c>
      <c r="N68" s="44">
        <v>1375</v>
      </c>
      <c r="O68" s="44">
        <v>1875</v>
      </c>
      <c r="P68" s="44">
        <v>30000</v>
      </c>
      <c r="Q68" s="44">
        <v>24500</v>
      </c>
      <c r="R68" s="44">
        <v>4250</v>
      </c>
      <c r="S68" s="44">
        <v>7000</v>
      </c>
      <c r="T68" s="44">
        <v>15500</v>
      </c>
      <c r="U68" s="44">
        <v>4500</v>
      </c>
      <c r="W68" s="25">
        <f t="shared" si="5"/>
        <v>11500</v>
      </c>
      <c r="X68" s="25">
        <f t="shared" si="6"/>
        <v>7.3717948717948723</v>
      </c>
      <c r="Z68">
        <f t="shared" si="7"/>
        <v>156000</v>
      </c>
      <c r="AA68" s="25"/>
    </row>
    <row r="69" spans="1:27" x14ac:dyDescent="0.2">
      <c r="A69" s="43" t="s">
        <v>621</v>
      </c>
      <c r="B69" s="43" t="s">
        <v>622</v>
      </c>
      <c r="C69">
        <v>70000</v>
      </c>
      <c r="D69" s="44">
        <v>50</v>
      </c>
      <c r="E69" s="44">
        <v>400</v>
      </c>
      <c r="F69" s="44">
        <v>11000</v>
      </c>
      <c r="G69" s="44">
        <v>3250</v>
      </c>
      <c r="H69" s="44">
        <v>1250</v>
      </c>
      <c r="I69" s="44">
        <v>3500</v>
      </c>
      <c r="J69" s="44">
        <v>6000</v>
      </c>
      <c r="K69" s="44">
        <v>1625</v>
      </c>
      <c r="L69" s="44">
        <v>3000</v>
      </c>
      <c r="M69" s="44">
        <v>1250</v>
      </c>
      <c r="N69" s="44">
        <v>550</v>
      </c>
      <c r="O69" s="44">
        <v>1375</v>
      </c>
      <c r="P69" s="44">
        <v>4000</v>
      </c>
      <c r="Q69" s="44">
        <v>5000</v>
      </c>
      <c r="R69" s="44">
        <v>3250</v>
      </c>
      <c r="S69" s="44">
        <v>6500</v>
      </c>
      <c r="T69" s="44">
        <v>16000</v>
      </c>
      <c r="U69" s="44">
        <v>2375</v>
      </c>
      <c r="W69" s="25">
        <f t="shared" si="5"/>
        <v>5375</v>
      </c>
      <c r="X69" s="25">
        <f t="shared" si="6"/>
        <v>7.6785714285714288</v>
      </c>
      <c r="Z69">
        <f t="shared" si="7"/>
        <v>70000</v>
      </c>
      <c r="AA69" s="25"/>
    </row>
    <row r="70" spans="1:27" x14ac:dyDescent="0.2">
      <c r="A70" s="43" t="s">
        <v>623</v>
      </c>
      <c r="B70" s="43" t="s">
        <v>624</v>
      </c>
      <c r="C70">
        <v>62000</v>
      </c>
      <c r="D70" s="44">
        <v>20</v>
      </c>
      <c r="E70" s="44">
        <v>450</v>
      </c>
      <c r="F70" s="44">
        <v>4500</v>
      </c>
      <c r="G70" s="44">
        <v>1750</v>
      </c>
      <c r="H70" s="44">
        <v>800</v>
      </c>
      <c r="I70" s="44">
        <v>1250</v>
      </c>
      <c r="J70" s="44">
        <v>5500</v>
      </c>
      <c r="K70" s="44">
        <v>2125</v>
      </c>
      <c r="L70" s="44">
        <v>7500</v>
      </c>
      <c r="M70" s="44">
        <v>550</v>
      </c>
      <c r="N70" s="44">
        <v>450</v>
      </c>
      <c r="O70" s="44">
        <v>650</v>
      </c>
      <c r="P70" s="44">
        <v>2125</v>
      </c>
      <c r="Q70" s="44">
        <v>3250</v>
      </c>
      <c r="R70" s="44">
        <v>6500</v>
      </c>
      <c r="S70" s="44">
        <v>4750</v>
      </c>
      <c r="T70" s="44">
        <v>15500</v>
      </c>
      <c r="U70" s="44">
        <v>4500</v>
      </c>
      <c r="W70" s="25">
        <f t="shared" si="5"/>
        <v>12000</v>
      </c>
      <c r="X70" s="25">
        <f t="shared" si="6"/>
        <v>19.35483870967742</v>
      </c>
      <c r="Z70">
        <f t="shared" si="7"/>
        <v>62000</v>
      </c>
      <c r="AA70" s="25"/>
    </row>
    <row r="71" spans="1:27" x14ac:dyDescent="0.2">
      <c r="A71" s="43" t="s">
        <v>625</v>
      </c>
      <c r="B71" s="43" t="s">
        <v>626</v>
      </c>
      <c r="C71">
        <v>205500</v>
      </c>
      <c r="D71" s="44">
        <v>2500</v>
      </c>
      <c r="E71" s="44">
        <v>2000</v>
      </c>
      <c r="F71" s="44">
        <v>23000</v>
      </c>
      <c r="G71" s="44">
        <v>9000</v>
      </c>
      <c r="H71" s="44">
        <v>3500</v>
      </c>
      <c r="I71" s="44">
        <v>8500</v>
      </c>
      <c r="J71" s="44">
        <v>18000</v>
      </c>
      <c r="K71" s="44">
        <v>8500</v>
      </c>
      <c r="L71" s="44">
        <v>15000</v>
      </c>
      <c r="M71" s="44">
        <v>6500</v>
      </c>
      <c r="N71" s="44">
        <v>6500</v>
      </c>
      <c r="O71" s="44">
        <v>2750</v>
      </c>
      <c r="P71" s="44">
        <v>33000</v>
      </c>
      <c r="Q71" s="44">
        <v>16500</v>
      </c>
      <c r="R71" s="44">
        <v>3250</v>
      </c>
      <c r="S71" s="44">
        <v>12500</v>
      </c>
      <c r="T71" s="44">
        <v>25500</v>
      </c>
      <c r="U71" s="44">
        <v>9500</v>
      </c>
      <c r="W71" s="25">
        <f t="shared" si="5"/>
        <v>24500</v>
      </c>
      <c r="X71" s="25">
        <f t="shared" si="6"/>
        <v>11.922141119221411</v>
      </c>
      <c r="Z71">
        <f t="shared" si="7"/>
        <v>205500</v>
      </c>
      <c r="AA71" s="25"/>
    </row>
    <row r="72" spans="1:27" x14ac:dyDescent="0.2">
      <c r="A72" s="43" t="s">
        <v>627</v>
      </c>
      <c r="B72" s="43" t="s">
        <v>628</v>
      </c>
      <c r="C72">
        <v>169500</v>
      </c>
      <c r="D72" s="44">
        <v>1625</v>
      </c>
      <c r="E72" s="44">
        <v>1875</v>
      </c>
      <c r="F72" s="44">
        <v>14000</v>
      </c>
      <c r="G72" s="44">
        <v>7500</v>
      </c>
      <c r="H72" s="44">
        <v>4000</v>
      </c>
      <c r="I72" s="44">
        <v>4500</v>
      </c>
      <c r="J72" s="44">
        <v>16000</v>
      </c>
      <c r="K72" s="44">
        <v>6000</v>
      </c>
      <c r="L72" s="44">
        <v>15000</v>
      </c>
      <c r="M72" s="44">
        <v>3750</v>
      </c>
      <c r="N72" s="44">
        <v>9000</v>
      </c>
      <c r="O72" s="44">
        <v>3500</v>
      </c>
      <c r="P72" s="44">
        <v>18000</v>
      </c>
      <c r="Q72" s="44">
        <v>15000</v>
      </c>
      <c r="R72" s="44">
        <v>6500</v>
      </c>
      <c r="S72" s="44">
        <v>14000</v>
      </c>
      <c r="T72" s="44">
        <v>20500</v>
      </c>
      <c r="U72" s="44">
        <v>8500</v>
      </c>
      <c r="W72" s="25">
        <f t="shared" si="5"/>
        <v>23500</v>
      </c>
      <c r="X72" s="25">
        <f t="shared" si="6"/>
        <v>13.864306784660767</v>
      </c>
      <c r="Z72">
        <f t="shared" si="7"/>
        <v>169500</v>
      </c>
      <c r="AA72" s="25"/>
    </row>
    <row r="73" spans="1:27" x14ac:dyDescent="0.2">
      <c r="A73" s="43" t="s">
        <v>2071</v>
      </c>
      <c r="B73" s="43" t="s">
        <v>2072</v>
      </c>
      <c r="C73">
        <v>125500</v>
      </c>
      <c r="D73" s="44">
        <v>2250</v>
      </c>
      <c r="E73" s="44">
        <v>2250</v>
      </c>
      <c r="F73" s="44">
        <v>21500</v>
      </c>
      <c r="G73" s="44">
        <v>8000</v>
      </c>
      <c r="H73" s="44">
        <v>3000</v>
      </c>
      <c r="I73" s="44">
        <v>3750</v>
      </c>
      <c r="J73" s="44">
        <v>11500</v>
      </c>
      <c r="K73" s="44">
        <v>5500</v>
      </c>
      <c r="L73" s="44">
        <v>12000</v>
      </c>
      <c r="M73" s="44">
        <v>1625</v>
      </c>
      <c r="N73" s="44">
        <v>1375</v>
      </c>
      <c r="O73" s="44">
        <v>3000</v>
      </c>
      <c r="P73" s="44">
        <v>7500</v>
      </c>
      <c r="Q73" s="44">
        <v>7000</v>
      </c>
      <c r="R73" s="44">
        <v>4750</v>
      </c>
      <c r="S73" s="44">
        <v>8500</v>
      </c>
      <c r="T73" s="44">
        <v>18000</v>
      </c>
      <c r="U73" s="44">
        <v>4500</v>
      </c>
      <c r="W73" s="25">
        <f t="shared" si="5"/>
        <v>16500</v>
      </c>
      <c r="X73" s="25">
        <f t="shared" si="6"/>
        <v>13.147410358565736</v>
      </c>
      <c r="Z73">
        <f t="shared" si="7"/>
        <v>125500</v>
      </c>
      <c r="AA73" s="25"/>
    </row>
    <row r="74" spans="1:27" x14ac:dyDescent="0.2">
      <c r="A74" s="43" t="s">
        <v>2073</v>
      </c>
      <c r="B74" s="43" t="s">
        <v>2074</v>
      </c>
      <c r="C74">
        <v>109500</v>
      </c>
      <c r="D74" s="44">
        <v>2125</v>
      </c>
      <c r="E74" s="44">
        <v>1750</v>
      </c>
      <c r="F74" s="44">
        <v>18500</v>
      </c>
      <c r="G74" s="44">
        <v>6000</v>
      </c>
      <c r="H74" s="44">
        <v>2000</v>
      </c>
      <c r="I74" s="44">
        <v>3250</v>
      </c>
      <c r="J74" s="44">
        <v>11500</v>
      </c>
      <c r="K74" s="44">
        <v>3500</v>
      </c>
      <c r="L74" s="44">
        <v>17000</v>
      </c>
      <c r="M74" s="44">
        <v>1375</v>
      </c>
      <c r="N74" s="44">
        <v>950</v>
      </c>
      <c r="O74" s="44">
        <v>1375</v>
      </c>
      <c r="P74" s="44">
        <v>6500</v>
      </c>
      <c r="Q74" s="44">
        <v>4500</v>
      </c>
      <c r="R74" s="44">
        <v>3500</v>
      </c>
      <c r="S74" s="44">
        <v>8000</v>
      </c>
      <c r="T74" s="44">
        <v>13000</v>
      </c>
      <c r="U74" s="44">
        <v>5000</v>
      </c>
      <c r="W74" s="25">
        <f t="shared" si="5"/>
        <v>22000</v>
      </c>
      <c r="X74" s="25">
        <f t="shared" si="6"/>
        <v>20.091324200913242</v>
      </c>
      <c r="Z74">
        <f t="shared" si="7"/>
        <v>109500</v>
      </c>
      <c r="AA74" s="25"/>
    </row>
    <row r="75" spans="1:27" x14ac:dyDescent="0.2">
      <c r="A75" s="43" t="s">
        <v>653</v>
      </c>
      <c r="B75" s="43" t="s">
        <v>654</v>
      </c>
      <c r="C75">
        <v>38000</v>
      </c>
      <c r="D75" s="44">
        <v>60</v>
      </c>
      <c r="E75" s="44">
        <v>230</v>
      </c>
      <c r="F75" s="44">
        <v>6000</v>
      </c>
      <c r="G75" s="44">
        <v>1750</v>
      </c>
      <c r="H75" s="44">
        <v>600</v>
      </c>
      <c r="I75" s="44">
        <v>2250</v>
      </c>
      <c r="J75" s="44">
        <v>5500</v>
      </c>
      <c r="K75" s="44">
        <v>1625</v>
      </c>
      <c r="L75" s="44">
        <v>2500</v>
      </c>
      <c r="M75" s="44">
        <v>375</v>
      </c>
      <c r="N75" s="44">
        <v>400</v>
      </c>
      <c r="O75" s="44">
        <v>700</v>
      </c>
      <c r="P75" s="44">
        <v>1625</v>
      </c>
      <c r="Q75" s="44">
        <v>2250</v>
      </c>
      <c r="R75" s="44">
        <v>700</v>
      </c>
      <c r="S75" s="44">
        <v>3250</v>
      </c>
      <c r="T75" s="44">
        <v>6500</v>
      </c>
      <c r="U75" s="44">
        <v>1750</v>
      </c>
      <c r="W75" s="25">
        <f t="shared" si="5"/>
        <v>4250</v>
      </c>
      <c r="X75" s="25">
        <f t="shared" si="6"/>
        <v>11.184210526315789</v>
      </c>
      <c r="Z75">
        <f t="shared" si="7"/>
        <v>38000</v>
      </c>
      <c r="AA75" s="25"/>
    </row>
    <row r="76" spans="1:27" x14ac:dyDescent="0.2">
      <c r="A76" s="43" t="s">
        <v>655</v>
      </c>
      <c r="B76" s="43" t="s">
        <v>656</v>
      </c>
      <c r="C76">
        <v>42000</v>
      </c>
      <c r="D76" s="44">
        <v>400</v>
      </c>
      <c r="E76" s="44">
        <v>220</v>
      </c>
      <c r="F76" s="44">
        <v>3750</v>
      </c>
      <c r="G76" s="44">
        <v>3500</v>
      </c>
      <c r="H76" s="44">
        <v>1375</v>
      </c>
      <c r="I76" s="44">
        <v>1500</v>
      </c>
      <c r="J76" s="44">
        <v>3750</v>
      </c>
      <c r="K76" s="44">
        <v>950</v>
      </c>
      <c r="L76" s="44">
        <v>3250</v>
      </c>
      <c r="M76" s="44">
        <v>1250</v>
      </c>
      <c r="N76" s="44">
        <v>700</v>
      </c>
      <c r="O76" s="44">
        <v>600</v>
      </c>
      <c r="P76" s="44">
        <v>3000</v>
      </c>
      <c r="Q76" s="44">
        <v>3000</v>
      </c>
      <c r="R76" s="44">
        <v>2125</v>
      </c>
      <c r="S76" s="44">
        <v>3250</v>
      </c>
      <c r="T76" s="44">
        <v>7500</v>
      </c>
      <c r="U76" s="44">
        <v>1875</v>
      </c>
      <c r="W76" s="25">
        <f t="shared" si="5"/>
        <v>5125</v>
      </c>
      <c r="X76" s="25">
        <f t="shared" si="6"/>
        <v>12.202380952380953</v>
      </c>
      <c r="Z76">
        <f t="shared" si="7"/>
        <v>42000</v>
      </c>
      <c r="AA76" s="25"/>
    </row>
    <row r="77" spans="1:27" x14ac:dyDescent="0.2">
      <c r="A77" s="43" t="s">
        <v>657</v>
      </c>
      <c r="B77" s="43" t="s">
        <v>658</v>
      </c>
      <c r="C77">
        <v>44000</v>
      </c>
      <c r="D77" s="44">
        <v>300</v>
      </c>
      <c r="E77" s="44">
        <v>275</v>
      </c>
      <c r="F77" s="44">
        <v>9000</v>
      </c>
      <c r="G77" s="44">
        <v>1875</v>
      </c>
      <c r="H77" s="44">
        <v>650</v>
      </c>
      <c r="I77" s="44">
        <v>900</v>
      </c>
      <c r="J77" s="44">
        <v>3000</v>
      </c>
      <c r="K77" s="44">
        <v>425</v>
      </c>
      <c r="L77" s="44">
        <v>4250</v>
      </c>
      <c r="M77" s="44">
        <v>1250</v>
      </c>
      <c r="N77" s="44">
        <v>700</v>
      </c>
      <c r="O77" s="44">
        <v>425</v>
      </c>
      <c r="P77" s="44">
        <v>9000</v>
      </c>
      <c r="Q77" s="44">
        <v>2750</v>
      </c>
      <c r="R77" s="44">
        <v>1375</v>
      </c>
      <c r="S77" s="44">
        <v>2125</v>
      </c>
      <c r="T77" s="44">
        <v>3750</v>
      </c>
      <c r="U77" s="44">
        <v>1625</v>
      </c>
      <c r="W77" s="25">
        <f t="shared" si="5"/>
        <v>5875</v>
      </c>
      <c r="X77" s="25">
        <f t="shared" si="6"/>
        <v>13.352272727272727</v>
      </c>
      <c r="Z77">
        <f t="shared" si="7"/>
        <v>44000</v>
      </c>
      <c r="AA77" s="25"/>
    </row>
    <row r="78" spans="1:27" x14ac:dyDescent="0.2">
      <c r="A78" s="43" t="s">
        <v>659</v>
      </c>
      <c r="B78" s="43" t="s">
        <v>660</v>
      </c>
      <c r="C78">
        <v>30500</v>
      </c>
      <c r="D78" s="44">
        <v>80</v>
      </c>
      <c r="E78" s="44">
        <v>400</v>
      </c>
      <c r="F78" s="44">
        <v>5500</v>
      </c>
      <c r="G78" s="44">
        <v>1375</v>
      </c>
      <c r="H78" s="44">
        <v>800</v>
      </c>
      <c r="I78" s="44">
        <v>1375</v>
      </c>
      <c r="J78" s="44">
        <v>4250</v>
      </c>
      <c r="K78" s="44">
        <v>1125</v>
      </c>
      <c r="L78" s="44">
        <v>1500</v>
      </c>
      <c r="M78" s="44">
        <v>700</v>
      </c>
      <c r="N78" s="44">
        <v>220</v>
      </c>
      <c r="O78" s="44">
        <v>475</v>
      </c>
      <c r="P78" s="44">
        <v>900</v>
      </c>
      <c r="Q78" s="44">
        <v>2250</v>
      </c>
      <c r="R78" s="44">
        <v>1375</v>
      </c>
      <c r="S78" s="44">
        <v>2125</v>
      </c>
      <c r="T78" s="44">
        <v>4500</v>
      </c>
      <c r="U78" s="44">
        <v>1250</v>
      </c>
      <c r="W78" s="25">
        <f t="shared" si="5"/>
        <v>2750</v>
      </c>
      <c r="X78" s="25">
        <f t="shared" si="6"/>
        <v>9.0163934426229506</v>
      </c>
      <c r="Z78">
        <f t="shared" si="7"/>
        <v>30500</v>
      </c>
      <c r="AA78" s="25"/>
    </row>
    <row r="79" spans="1:27" x14ac:dyDescent="0.2">
      <c r="A79" s="43" t="s">
        <v>661</v>
      </c>
      <c r="B79" s="43" t="s">
        <v>662</v>
      </c>
      <c r="C79">
        <v>58000</v>
      </c>
      <c r="D79" s="44">
        <v>850</v>
      </c>
      <c r="E79" s="44">
        <v>1500</v>
      </c>
      <c r="F79" s="44">
        <v>3000</v>
      </c>
      <c r="G79" s="44">
        <v>3000</v>
      </c>
      <c r="H79" s="44">
        <v>1125</v>
      </c>
      <c r="I79" s="44">
        <v>1375</v>
      </c>
      <c r="J79" s="44">
        <v>5500</v>
      </c>
      <c r="K79" s="44">
        <v>2250</v>
      </c>
      <c r="L79" s="44">
        <v>5500</v>
      </c>
      <c r="M79" s="44">
        <v>1375</v>
      </c>
      <c r="N79" s="44">
        <v>1125</v>
      </c>
      <c r="O79" s="44">
        <v>900</v>
      </c>
      <c r="P79" s="44">
        <v>4000</v>
      </c>
      <c r="Q79" s="44">
        <v>3500</v>
      </c>
      <c r="R79" s="44">
        <v>1500</v>
      </c>
      <c r="S79" s="44">
        <v>9500</v>
      </c>
      <c r="T79" s="44">
        <v>10000</v>
      </c>
      <c r="U79" s="44">
        <v>2250</v>
      </c>
      <c r="W79" s="25">
        <f t="shared" si="5"/>
        <v>7750</v>
      </c>
      <c r="X79" s="25">
        <f t="shared" si="6"/>
        <v>13.36206896551724</v>
      </c>
      <c r="Z79">
        <f t="shared" si="7"/>
        <v>58000</v>
      </c>
      <c r="AA79" s="25"/>
    </row>
    <row r="80" spans="1:27" x14ac:dyDescent="0.2">
      <c r="A80" s="43" t="s">
        <v>663</v>
      </c>
      <c r="B80" s="43" t="s">
        <v>664</v>
      </c>
      <c r="C80">
        <v>30000</v>
      </c>
      <c r="D80" s="44">
        <v>150</v>
      </c>
      <c r="E80" s="44">
        <v>80</v>
      </c>
      <c r="F80" s="44">
        <v>8000</v>
      </c>
      <c r="G80" s="44">
        <v>1500</v>
      </c>
      <c r="H80" s="44">
        <v>700</v>
      </c>
      <c r="I80" s="44">
        <v>1250</v>
      </c>
      <c r="J80" s="44">
        <v>3250</v>
      </c>
      <c r="K80" s="44">
        <v>500</v>
      </c>
      <c r="L80" s="44">
        <v>1875</v>
      </c>
      <c r="M80" s="44">
        <v>1500</v>
      </c>
      <c r="N80" s="44">
        <v>230</v>
      </c>
      <c r="O80" s="44">
        <v>230</v>
      </c>
      <c r="P80" s="44">
        <v>1375</v>
      </c>
      <c r="Q80" s="44">
        <v>1625</v>
      </c>
      <c r="R80" s="44">
        <v>425</v>
      </c>
      <c r="S80" s="44">
        <v>3000</v>
      </c>
      <c r="T80" s="44">
        <v>3250</v>
      </c>
      <c r="U80" s="44">
        <v>850</v>
      </c>
      <c r="W80" s="25">
        <f t="shared" si="5"/>
        <v>2725</v>
      </c>
      <c r="X80" s="25">
        <f t="shared" si="6"/>
        <v>9.0833333333333339</v>
      </c>
      <c r="Z80">
        <f t="shared" si="7"/>
        <v>30000</v>
      </c>
      <c r="AA80" s="25"/>
    </row>
    <row r="81" spans="1:27" x14ac:dyDescent="0.2">
      <c r="A81" s="43" t="s">
        <v>665</v>
      </c>
      <c r="B81" s="43" t="s">
        <v>666</v>
      </c>
      <c r="C81">
        <v>97500</v>
      </c>
      <c r="D81" s="44">
        <v>325</v>
      </c>
      <c r="E81" s="44">
        <v>1125</v>
      </c>
      <c r="F81" s="44">
        <v>4500</v>
      </c>
      <c r="G81" s="44">
        <v>5000</v>
      </c>
      <c r="H81" s="44">
        <v>2125</v>
      </c>
      <c r="I81" s="44">
        <v>6500</v>
      </c>
      <c r="J81" s="44">
        <v>7500</v>
      </c>
      <c r="K81" s="44">
        <v>3000</v>
      </c>
      <c r="L81" s="44">
        <v>4750</v>
      </c>
      <c r="M81" s="44">
        <v>1375</v>
      </c>
      <c r="N81" s="44">
        <v>1875</v>
      </c>
      <c r="O81" s="44">
        <v>1375</v>
      </c>
      <c r="P81" s="44">
        <v>6000</v>
      </c>
      <c r="Q81" s="44">
        <v>9500</v>
      </c>
      <c r="R81" s="44">
        <v>14000</v>
      </c>
      <c r="S81" s="44">
        <v>8000</v>
      </c>
      <c r="T81" s="44">
        <v>18000</v>
      </c>
      <c r="U81" s="44">
        <v>3000</v>
      </c>
      <c r="W81" s="25">
        <f t="shared" si="5"/>
        <v>7750</v>
      </c>
      <c r="X81" s="25">
        <f t="shared" si="6"/>
        <v>7.948717948717948</v>
      </c>
      <c r="Z81">
        <f t="shared" si="7"/>
        <v>97500</v>
      </c>
      <c r="AA81" s="25"/>
    </row>
    <row r="82" spans="1:27" x14ac:dyDescent="0.2">
      <c r="A82" s="43" t="s">
        <v>667</v>
      </c>
      <c r="B82" s="43" t="s">
        <v>668</v>
      </c>
      <c r="C82">
        <v>29500</v>
      </c>
      <c r="D82" s="44">
        <v>450</v>
      </c>
      <c r="E82" s="44">
        <v>475</v>
      </c>
      <c r="F82" s="44">
        <v>8000</v>
      </c>
      <c r="G82" s="44">
        <v>1500</v>
      </c>
      <c r="H82" s="44">
        <v>550</v>
      </c>
      <c r="I82" s="44">
        <v>1250</v>
      </c>
      <c r="J82" s="44">
        <v>2125</v>
      </c>
      <c r="K82" s="44">
        <v>700</v>
      </c>
      <c r="L82" s="44">
        <v>3250</v>
      </c>
      <c r="M82" s="44">
        <v>325</v>
      </c>
      <c r="N82" s="44">
        <v>230</v>
      </c>
      <c r="O82" s="44">
        <v>325</v>
      </c>
      <c r="P82" s="44">
        <v>2125</v>
      </c>
      <c r="Q82" s="44">
        <v>1375</v>
      </c>
      <c r="R82" s="44">
        <v>800</v>
      </c>
      <c r="S82" s="44">
        <v>2375</v>
      </c>
      <c r="T82" s="44">
        <v>2500</v>
      </c>
      <c r="U82" s="44">
        <v>1125</v>
      </c>
      <c r="W82" s="25">
        <f t="shared" si="5"/>
        <v>4375</v>
      </c>
      <c r="X82" s="25">
        <f t="shared" si="6"/>
        <v>14.83050847457627</v>
      </c>
      <c r="Z82">
        <f t="shared" si="7"/>
        <v>29500</v>
      </c>
      <c r="AA82" s="25"/>
    </row>
    <row r="83" spans="1:27" x14ac:dyDescent="0.2">
      <c r="A83" s="43" t="s">
        <v>669</v>
      </c>
      <c r="B83" s="43" t="s">
        <v>670</v>
      </c>
      <c r="C83">
        <v>21000</v>
      </c>
      <c r="D83" s="44">
        <v>80</v>
      </c>
      <c r="E83" s="44">
        <v>160</v>
      </c>
      <c r="F83" s="44">
        <v>4500</v>
      </c>
      <c r="G83" s="44">
        <v>1250</v>
      </c>
      <c r="H83" s="44">
        <v>325</v>
      </c>
      <c r="I83" s="44">
        <v>1250</v>
      </c>
      <c r="J83" s="44">
        <v>2375</v>
      </c>
      <c r="K83" s="44">
        <v>300</v>
      </c>
      <c r="L83" s="44">
        <v>1375</v>
      </c>
      <c r="M83" s="44">
        <v>375</v>
      </c>
      <c r="N83" s="44">
        <v>100</v>
      </c>
      <c r="O83" s="44">
        <v>210</v>
      </c>
      <c r="P83" s="44">
        <v>1500</v>
      </c>
      <c r="Q83" s="44">
        <v>1125</v>
      </c>
      <c r="R83" s="44">
        <v>325</v>
      </c>
      <c r="S83" s="44">
        <v>2250</v>
      </c>
      <c r="T83" s="44">
        <v>2375</v>
      </c>
      <c r="U83" s="44">
        <v>1125</v>
      </c>
      <c r="W83" s="25">
        <f t="shared" si="5"/>
        <v>2500</v>
      </c>
      <c r="X83" s="25">
        <f t="shared" si="6"/>
        <v>11.904761904761903</v>
      </c>
      <c r="Z83">
        <f t="shared" si="7"/>
        <v>21000</v>
      </c>
      <c r="AA83" s="25"/>
    </row>
    <row r="84" spans="1:27" x14ac:dyDescent="0.2">
      <c r="A84" s="43" t="s">
        <v>671</v>
      </c>
      <c r="B84" s="43" t="s">
        <v>672</v>
      </c>
      <c r="C84">
        <v>50500</v>
      </c>
      <c r="D84" s="44">
        <v>240</v>
      </c>
      <c r="E84" s="44">
        <v>850</v>
      </c>
      <c r="F84" s="44">
        <v>6000</v>
      </c>
      <c r="G84" s="44">
        <v>5500</v>
      </c>
      <c r="H84" s="44">
        <v>1375</v>
      </c>
      <c r="I84" s="44">
        <v>3000</v>
      </c>
      <c r="J84" s="44">
        <v>4250</v>
      </c>
      <c r="K84" s="44">
        <v>3250</v>
      </c>
      <c r="L84" s="44">
        <v>2500</v>
      </c>
      <c r="M84" s="44">
        <v>1250</v>
      </c>
      <c r="N84" s="44">
        <v>210</v>
      </c>
      <c r="O84" s="44">
        <v>1500</v>
      </c>
      <c r="P84" s="44">
        <v>2750</v>
      </c>
      <c r="Q84" s="44">
        <v>4750</v>
      </c>
      <c r="R84" s="44">
        <v>1125</v>
      </c>
      <c r="S84" s="44">
        <v>3500</v>
      </c>
      <c r="T84" s="44">
        <v>7000</v>
      </c>
      <c r="U84" s="44">
        <v>1750</v>
      </c>
      <c r="W84" s="25">
        <f t="shared" si="5"/>
        <v>4250</v>
      </c>
      <c r="X84" s="25">
        <f t="shared" si="6"/>
        <v>8.4158415841584162</v>
      </c>
      <c r="Z84">
        <f t="shared" si="7"/>
        <v>50500</v>
      </c>
      <c r="AA84" s="25"/>
    </row>
    <row r="85" spans="1:27" x14ac:dyDescent="0.2">
      <c r="A85" s="43" t="s">
        <v>673</v>
      </c>
      <c r="B85" s="43" t="s">
        <v>674</v>
      </c>
      <c r="C85">
        <v>51000</v>
      </c>
      <c r="D85" s="44">
        <v>1875</v>
      </c>
      <c r="E85" s="44">
        <v>375</v>
      </c>
      <c r="F85" s="44">
        <v>7000</v>
      </c>
      <c r="G85" s="44">
        <v>3000</v>
      </c>
      <c r="H85" s="44">
        <v>850</v>
      </c>
      <c r="I85" s="44">
        <v>3000</v>
      </c>
      <c r="J85" s="44">
        <v>4250</v>
      </c>
      <c r="K85" s="44">
        <v>3750</v>
      </c>
      <c r="L85" s="44">
        <v>5000</v>
      </c>
      <c r="M85" s="44">
        <v>750</v>
      </c>
      <c r="N85" s="44">
        <v>850</v>
      </c>
      <c r="O85" s="44">
        <v>450</v>
      </c>
      <c r="P85" s="44">
        <v>2500</v>
      </c>
      <c r="Q85" s="44">
        <v>3250</v>
      </c>
      <c r="R85" s="44">
        <v>800</v>
      </c>
      <c r="S85" s="44">
        <v>5500</v>
      </c>
      <c r="T85" s="44">
        <v>6000</v>
      </c>
      <c r="U85" s="44">
        <v>1625</v>
      </c>
      <c r="W85" s="25">
        <f t="shared" si="5"/>
        <v>6625</v>
      </c>
      <c r="X85" s="25">
        <f t="shared" si="6"/>
        <v>12.990196078431374</v>
      </c>
      <c r="Z85">
        <f t="shared" si="7"/>
        <v>51000</v>
      </c>
      <c r="AA85" s="25"/>
    </row>
    <row r="86" spans="1:27" x14ac:dyDescent="0.2">
      <c r="A86" s="43" t="s">
        <v>675</v>
      </c>
      <c r="B86" s="43" t="s">
        <v>676</v>
      </c>
      <c r="C86">
        <v>34500</v>
      </c>
      <c r="D86" s="44">
        <v>450</v>
      </c>
      <c r="E86" s="44">
        <v>400</v>
      </c>
      <c r="F86" s="44">
        <v>3500</v>
      </c>
      <c r="G86" s="44">
        <v>2750</v>
      </c>
      <c r="H86" s="44">
        <v>600</v>
      </c>
      <c r="I86" s="44">
        <v>1375</v>
      </c>
      <c r="J86" s="44">
        <v>4000</v>
      </c>
      <c r="K86" s="44">
        <v>550</v>
      </c>
      <c r="L86" s="44">
        <v>3500</v>
      </c>
      <c r="M86" s="44">
        <v>375</v>
      </c>
      <c r="N86" s="44">
        <v>180</v>
      </c>
      <c r="O86" s="44">
        <v>300</v>
      </c>
      <c r="P86" s="44">
        <v>1875</v>
      </c>
      <c r="Q86" s="44">
        <v>1375</v>
      </c>
      <c r="R86" s="44">
        <v>3500</v>
      </c>
      <c r="S86" s="44">
        <v>3500</v>
      </c>
      <c r="T86" s="44">
        <v>5000</v>
      </c>
      <c r="U86" s="44">
        <v>1625</v>
      </c>
      <c r="W86" s="25">
        <f t="shared" si="5"/>
        <v>5125</v>
      </c>
      <c r="X86" s="25">
        <f t="shared" si="6"/>
        <v>14.855072463768115</v>
      </c>
      <c r="Z86">
        <f t="shared" si="7"/>
        <v>34500</v>
      </c>
      <c r="AA86" s="25"/>
    </row>
    <row r="87" spans="1:27" x14ac:dyDescent="0.2">
      <c r="A87" s="43" t="s">
        <v>633</v>
      </c>
      <c r="B87" s="43" t="s">
        <v>634</v>
      </c>
      <c r="C87">
        <v>115500</v>
      </c>
      <c r="D87" s="44">
        <v>120</v>
      </c>
      <c r="E87" s="44">
        <v>1375</v>
      </c>
      <c r="F87" s="44">
        <v>14000</v>
      </c>
      <c r="G87" s="44">
        <v>6500</v>
      </c>
      <c r="H87" s="44">
        <v>2375</v>
      </c>
      <c r="I87" s="44">
        <v>6000</v>
      </c>
      <c r="J87" s="44">
        <v>12000</v>
      </c>
      <c r="K87" s="44">
        <v>7000</v>
      </c>
      <c r="L87" s="44">
        <v>6000</v>
      </c>
      <c r="M87" s="44">
        <v>2250</v>
      </c>
      <c r="N87" s="44">
        <v>3250</v>
      </c>
      <c r="O87" s="44">
        <v>2000</v>
      </c>
      <c r="P87" s="44">
        <v>8500</v>
      </c>
      <c r="Q87" s="44">
        <v>9000</v>
      </c>
      <c r="R87" s="44">
        <v>3500</v>
      </c>
      <c r="S87" s="44">
        <v>10500</v>
      </c>
      <c r="T87" s="44">
        <v>17500</v>
      </c>
      <c r="U87" s="44">
        <v>4500</v>
      </c>
      <c r="W87" s="25">
        <f t="shared" si="5"/>
        <v>10500</v>
      </c>
      <c r="X87" s="25">
        <f t="shared" si="6"/>
        <v>9.0909090909090917</v>
      </c>
      <c r="Z87">
        <f t="shared" si="7"/>
        <v>115500</v>
      </c>
      <c r="AA87" s="25"/>
    </row>
    <row r="88" spans="1:27" x14ac:dyDescent="0.2">
      <c r="A88" s="43" t="s">
        <v>635</v>
      </c>
      <c r="B88" s="43" t="s">
        <v>636</v>
      </c>
      <c r="C88">
        <v>73000</v>
      </c>
      <c r="D88" s="44">
        <v>100</v>
      </c>
      <c r="E88" s="44">
        <v>400</v>
      </c>
      <c r="F88" s="44">
        <v>7000</v>
      </c>
      <c r="G88" s="44">
        <v>4000</v>
      </c>
      <c r="H88" s="44">
        <v>1750</v>
      </c>
      <c r="I88" s="44">
        <v>3250</v>
      </c>
      <c r="J88" s="44">
        <v>8000</v>
      </c>
      <c r="K88" s="44">
        <v>1750</v>
      </c>
      <c r="L88" s="44">
        <v>5000</v>
      </c>
      <c r="M88" s="44">
        <v>1250</v>
      </c>
      <c r="N88" s="44">
        <v>650</v>
      </c>
      <c r="O88" s="44">
        <v>1375</v>
      </c>
      <c r="P88" s="44">
        <v>6500</v>
      </c>
      <c r="Q88" s="44">
        <v>4750</v>
      </c>
      <c r="R88" s="44">
        <v>2750</v>
      </c>
      <c r="S88" s="44">
        <v>6500</v>
      </c>
      <c r="T88" s="44">
        <v>16000</v>
      </c>
      <c r="U88" s="44">
        <v>2750</v>
      </c>
      <c r="W88" s="25">
        <f t="shared" si="5"/>
        <v>7750</v>
      </c>
      <c r="X88" s="25">
        <f t="shared" si="6"/>
        <v>10.616438356164384</v>
      </c>
      <c r="Z88">
        <f t="shared" si="7"/>
        <v>73000</v>
      </c>
      <c r="AA88" s="25"/>
    </row>
    <row r="89" spans="1:27" x14ac:dyDescent="0.2">
      <c r="A89" s="43" t="s">
        <v>637</v>
      </c>
      <c r="B89" s="43" t="s">
        <v>638</v>
      </c>
      <c r="C89">
        <v>453000</v>
      </c>
      <c r="D89" s="44">
        <v>110</v>
      </c>
      <c r="E89" s="44">
        <v>1375</v>
      </c>
      <c r="F89" s="44">
        <v>12500</v>
      </c>
      <c r="G89" s="44">
        <v>8500</v>
      </c>
      <c r="H89" s="44">
        <v>2125</v>
      </c>
      <c r="I89" s="44">
        <v>13500</v>
      </c>
      <c r="J89" s="44">
        <v>34000</v>
      </c>
      <c r="K89" s="44">
        <v>27500</v>
      </c>
      <c r="L89" s="44">
        <v>38000</v>
      </c>
      <c r="M89" s="44">
        <v>30000</v>
      </c>
      <c r="N89" s="44">
        <v>25000</v>
      </c>
      <c r="O89" s="44">
        <v>13500</v>
      </c>
      <c r="P89" s="44">
        <v>63000</v>
      </c>
      <c r="Q89" s="44">
        <v>49500</v>
      </c>
      <c r="R89" s="44">
        <v>24000</v>
      </c>
      <c r="S89" s="44">
        <v>42000</v>
      </c>
      <c r="T89" s="44">
        <v>52000</v>
      </c>
      <c r="U89" s="44">
        <v>16500</v>
      </c>
      <c r="W89" s="25">
        <f t="shared" si="5"/>
        <v>54500</v>
      </c>
      <c r="X89" s="25">
        <f t="shared" si="6"/>
        <v>12.030905077262693</v>
      </c>
      <c r="Z89">
        <f t="shared" si="7"/>
        <v>453000</v>
      </c>
      <c r="AA89" s="25"/>
    </row>
    <row r="90" spans="1:27" x14ac:dyDescent="0.2">
      <c r="A90" s="43" t="s">
        <v>639</v>
      </c>
      <c r="B90" s="43" t="s">
        <v>640</v>
      </c>
      <c r="C90">
        <v>84000</v>
      </c>
      <c r="D90" s="44">
        <v>120</v>
      </c>
      <c r="E90" s="44">
        <v>800</v>
      </c>
      <c r="F90" s="44">
        <v>10500</v>
      </c>
      <c r="G90" s="44">
        <v>5000</v>
      </c>
      <c r="H90" s="44">
        <v>2000</v>
      </c>
      <c r="I90" s="44">
        <v>5000</v>
      </c>
      <c r="J90" s="44">
        <v>7500</v>
      </c>
      <c r="K90" s="44">
        <v>3750</v>
      </c>
      <c r="L90" s="44">
        <v>4750</v>
      </c>
      <c r="M90" s="44">
        <v>1375</v>
      </c>
      <c r="N90" s="44">
        <v>600</v>
      </c>
      <c r="O90" s="44">
        <v>2000</v>
      </c>
      <c r="P90" s="44">
        <v>3750</v>
      </c>
      <c r="Q90" s="44">
        <v>5500</v>
      </c>
      <c r="R90" s="44">
        <v>3500</v>
      </c>
      <c r="S90" s="44">
        <v>8500</v>
      </c>
      <c r="T90" s="44">
        <v>15500</v>
      </c>
      <c r="U90" s="44">
        <v>3000</v>
      </c>
      <c r="W90" s="25">
        <f t="shared" si="5"/>
        <v>7750</v>
      </c>
      <c r="X90" s="25">
        <f t="shared" si="6"/>
        <v>9.2261904761904763</v>
      </c>
      <c r="Z90">
        <f t="shared" si="7"/>
        <v>84000</v>
      </c>
      <c r="AA90" s="25"/>
    </row>
    <row r="91" spans="1:27" x14ac:dyDescent="0.2">
      <c r="A91" s="43" t="s">
        <v>641</v>
      </c>
      <c r="B91" s="43" t="s">
        <v>642</v>
      </c>
      <c r="C91">
        <v>82000</v>
      </c>
      <c r="D91" s="44">
        <v>120</v>
      </c>
      <c r="E91" s="44">
        <v>1250</v>
      </c>
      <c r="F91" s="44">
        <v>9500</v>
      </c>
      <c r="G91" s="44">
        <v>4500</v>
      </c>
      <c r="H91" s="44">
        <v>1500</v>
      </c>
      <c r="I91" s="44">
        <v>7000</v>
      </c>
      <c r="J91" s="44">
        <v>8500</v>
      </c>
      <c r="K91" s="44">
        <v>6000</v>
      </c>
      <c r="L91" s="44">
        <v>4000</v>
      </c>
      <c r="M91" s="44">
        <v>1875</v>
      </c>
      <c r="N91" s="44">
        <v>450</v>
      </c>
      <c r="O91" s="44">
        <v>1250</v>
      </c>
      <c r="P91" s="44">
        <v>3250</v>
      </c>
      <c r="Q91" s="44">
        <v>8000</v>
      </c>
      <c r="R91" s="44">
        <v>2750</v>
      </c>
      <c r="S91" s="44">
        <v>7500</v>
      </c>
      <c r="T91" s="44">
        <v>11500</v>
      </c>
      <c r="U91" s="44">
        <v>3250</v>
      </c>
      <c r="W91" s="25">
        <f t="shared" si="5"/>
        <v>7250</v>
      </c>
      <c r="X91" s="25">
        <f t="shared" si="6"/>
        <v>8.8414634146341466</v>
      </c>
      <c r="Z91">
        <f t="shared" si="7"/>
        <v>82000</v>
      </c>
      <c r="AA91" s="25"/>
    </row>
    <row r="92" spans="1:27" x14ac:dyDescent="0.2">
      <c r="A92" s="43" t="s">
        <v>643</v>
      </c>
      <c r="B92" s="43" t="s">
        <v>644</v>
      </c>
      <c r="C92">
        <v>162000</v>
      </c>
      <c r="D92" s="44">
        <v>140</v>
      </c>
      <c r="E92" s="44">
        <v>1875</v>
      </c>
      <c r="F92" s="44">
        <v>7500</v>
      </c>
      <c r="G92" s="44">
        <v>8000</v>
      </c>
      <c r="H92" s="44">
        <v>1625</v>
      </c>
      <c r="I92" s="44">
        <v>7500</v>
      </c>
      <c r="J92" s="44">
        <v>9000</v>
      </c>
      <c r="K92" s="44">
        <v>4500</v>
      </c>
      <c r="L92" s="44">
        <v>9500</v>
      </c>
      <c r="M92" s="44">
        <v>12000</v>
      </c>
      <c r="N92" s="44">
        <v>6500</v>
      </c>
      <c r="O92" s="44">
        <v>3000</v>
      </c>
      <c r="P92" s="44">
        <v>16500</v>
      </c>
      <c r="Q92" s="44">
        <v>15500</v>
      </c>
      <c r="R92" s="44">
        <v>13000</v>
      </c>
      <c r="S92" s="44">
        <v>12000</v>
      </c>
      <c r="T92" s="44">
        <v>28500</v>
      </c>
      <c r="U92" s="44">
        <v>5500</v>
      </c>
      <c r="W92" s="25">
        <f t="shared" si="5"/>
        <v>15000</v>
      </c>
      <c r="X92" s="25">
        <f t="shared" si="6"/>
        <v>9.2592592592592595</v>
      </c>
      <c r="Z92">
        <f t="shared" si="7"/>
        <v>162000</v>
      </c>
      <c r="AA92" s="25"/>
    </row>
    <row r="93" spans="1:27" x14ac:dyDescent="0.2">
      <c r="A93" s="43" t="s">
        <v>645</v>
      </c>
      <c r="B93" s="43" t="s">
        <v>646</v>
      </c>
      <c r="C93">
        <v>137500</v>
      </c>
      <c r="D93" s="44">
        <v>160</v>
      </c>
      <c r="E93" s="44">
        <v>1000</v>
      </c>
      <c r="F93" s="44">
        <v>11500</v>
      </c>
      <c r="G93" s="44">
        <v>9000</v>
      </c>
      <c r="H93" s="44">
        <v>3250</v>
      </c>
      <c r="I93" s="44">
        <v>6500</v>
      </c>
      <c r="J93" s="44">
        <v>11500</v>
      </c>
      <c r="K93" s="44">
        <v>4000</v>
      </c>
      <c r="L93" s="44">
        <v>7500</v>
      </c>
      <c r="M93" s="44">
        <v>5500</v>
      </c>
      <c r="N93" s="44">
        <v>5000</v>
      </c>
      <c r="O93" s="44">
        <v>1875</v>
      </c>
      <c r="P93" s="44">
        <v>13500</v>
      </c>
      <c r="Q93" s="44">
        <v>17000</v>
      </c>
      <c r="R93" s="44">
        <v>4750</v>
      </c>
      <c r="S93" s="44">
        <v>10000</v>
      </c>
      <c r="T93" s="44">
        <v>20500</v>
      </c>
      <c r="U93" s="44">
        <v>5000</v>
      </c>
      <c r="W93" s="25">
        <f t="shared" si="5"/>
        <v>12500</v>
      </c>
      <c r="X93" s="25">
        <f t="shared" si="6"/>
        <v>9.0909090909090917</v>
      </c>
      <c r="Z93">
        <f t="shared" si="7"/>
        <v>137500</v>
      </c>
      <c r="AA93" s="25"/>
    </row>
    <row r="94" spans="1:27" x14ac:dyDescent="0.2">
      <c r="A94" s="43" t="s">
        <v>647</v>
      </c>
      <c r="B94" s="43" t="s">
        <v>648</v>
      </c>
      <c r="C94">
        <v>69500</v>
      </c>
      <c r="D94" s="44">
        <v>100</v>
      </c>
      <c r="E94" s="44">
        <v>600</v>
      </c>
      <c r="F94" s="44">
        <v>9500</v>
      </c>
      <c r="G94" s="44">
        <v>4000</v>
      </c>
      <c r="H94" s="44">
        <v>1125</v>
      </c>
      <c r="I94" s="44">
        <v>3500</v>
      </c>
      <c r="J94" s="44">
        <v>8000</v>
      </c>
      <c r="K94" s="44">
        <v>1875</v>
      </c>
      <c r="L94" s="44">
        <v>4250</v>
      </c>
      <c r="M94" s="44">
        <v>1000</v>
      </c>
      <c r="N94" s="44">
        <v>350</v>
      </c>
      <c r="O94" s="44">
        <v>950</v>
      </c>
      <c r="P94" s="44">
        <v>3250</v>
      </c>
      <c r="Q94" s="44">
        <v>3750</v>
      </c>
      <c r="R94" s="44">
        <v>3250</v>
      </c>
      <c r="S94" s="44">
        <v>6000</v>
      </c>
      <c r="T94" s="44">
        <v>14500</v>
      </c>
      <c r="U94" s="44">
        <v>3000</v>
      </c>
      <c r="W94" s="25">
        <f t="shared" si="5"/>
        <v>7250</v>
      </c>
      <c r="X94" s="25">
        <f t="shared" si="6"/>
        <v>10.431654676258994</v>
      </c>
      <c r="Z94">
        <f t="shared" si="7"/>
        <v>69500</v>
      </c>
      <c r="AA94" s="25"/>
    </row>
    <row r="95" spans="1:27" x14ac:dyDescent="0.2">
      <c r="A95" s="43" t="s">
        <v>649</v>
      </c>
      <c r="B95" s="43" t="s">
        <v>650</v>
      </c>
      <c r="C95">
        <v>169000</v>
      </c>
      <c r="D95" s="44">
        <v>130</v>
      </c>
      <c r="E95" s="44">
        <v>800</v>
      </c>
      <c r="F95" s="44">
        <v>8500</v>
      </c>
      <c r="G95" s="44">
        <v>8000</v>
      </c>
      <c r="H95" s="44">
        <v>2750</v>
      </c>
      <c r="I95" s="44">
        <v>7500</v>
      </c>
      <c r="J95" s="44">
        <v>14500</v>
      </c>
      <c r="K95" s="44">
        <v>7000</v>
      </c>
      <c r="L95" s="44">
        <v>8500</v>
      </c>
      <c r="M95" s="44">
        <v>8000</v>
      </c>
      <c r="N95" s="44">
        <v>2750</v>
      </c>
      <c r="O95" s="44">
        <v>3000</v>
      </c>
      <c r="P95" s="44">
        <v>43000</v>
      </c>
      <c r="Q95" s="44">
        <v>21000</v>
      </c>
      <c r="R95" s="44">
        <v>3500</v>
      </c>
      <c r="S95" s="44">
        <v>8500</v>
      </c>
      <c r="T95" s="44">
        <v>11000</v>
      </c>
      <c r="U95" s="44">
        <v>10000</v>
      </c>
      <c r="W95" s="25">
        <f t="shared" si="5"/>
        <v>18500</v>
      </c>
      <c r="X95" s="25">
        <f t="shared" si="6"/>
        <v>10.946745562130179</v>
      </c>
      <c r="Z95">
        <f t="shared" si="7"/>
        <v>169000</v>
      </c>
      <c r="AA95" s="25"/>
    </row>
    <row r="96" spans="1:27" x14ac:dyDescent="0.2">
      <c r="A96" s="43" t="s">
        <v>651</v>
      </c>
      <c r="B96" s="43" t="s">
        <v>652</v>
      </c>
      <c r="C96">
        <v>109500</v>
      </c>
      <c r="D96" s="44">
        <v>150</v>
      </c>
      <c r="E96" s="44">
        <v>850</v>
      </c>
      <c r="F96" s="44">
        <v>11500</v>
      </c>
      <c r="G96" s="44">
        <v>10500</v>
      </c>
      <c r="H96" s="44">
        <v>2125</v>
      </c>
      <c r="I96" s="44">
        <v>4750</v>
      </c>
      <c r="J96" s="44">
        <v>10500</v>
      </c>
      <c r="K96" s="44">
        <v>4500</v>
      </c>
      <c r="L96" s="44">
        <v>7000</v>
      </c>
      <c r="M96" s="44">
        <v>1375</v>
      </c>
      <c r="N96" s="44">
        <v>850</v>
      </c>
      <c r="O96" s="44">
        <v>1250</v>
      </c>
      <c r="P96" s="44">
        <v>5500</v>
      </c>
      <c r="Q96" s="44">
        <v>10500</v>
      </c>
      <c r="R96" s="44">
        <v>7000</v>
      </c>
      <c r="S96" s="44">
        <v>9000</v>
      </c>
      <c r="T96" s="44">
        <v>18000</v>
      </c>
      <c r="U96" s="44">
        <v>4500</v>
      </c>
      <c r="W96" s="25">
        <f t="shared" si="5"/>
        <v>11500</v>
      </c>
      <c r="X96" s="25">
        <f t="shared" si="6"/>
        <v>10.50228310502283</v>
      </c>
      <c r="Z96">
        <f t="shared" si="7"/>
        <v>109500</v>
      </c>
      <c r="AA96" s="25"/>
    </row>
    <row r="97" spans="1:27" x14ac:dyDescent="0.2">
      <c r="A97" s="43" t="s">
        <v>677</v>
      </c>
      <c r="B97" s="43" t="s">
        <v>678</v>
      </c>
      <c r="C97">
        <v>68500</v>
      </c>
      <c r="D97" s="44">
        <v>90</v>
      </c>
      <c r="E97" s="44">
        <v>700</v>
      </c>
      <c r="F97" s="44">
        <v>9500</v>
      </c>
      <c r="G97" s="44">
        <v>4000</v>
      </c>
      <c r="H97" s="44">
        <v>650</v>
      </c>
      <c r="I97" s="44">
        <v>2125</v>
      </c>
      <c r="J97" s="44">
        <v>6500</v>
      </c>
      <c r="K97" s="44">
        <v>4500</v>
      </c>
      <c r="L97" s="44">
        <v>3000</v>
      </c>
      <c r="M97" s="44">
        <v>600</v>
      </c>
      <c r="N97" s="44">
        <v>170</v>
      </c>
      <c r="O97" s="44">
        <v>500</v>
      </c>
      <c r="P97" s="44">
        <v>4000</v>
      </c>
      <c r="Q97" s="44">
        <v>5000</v>
      </c>
      <c r="R97" s="44">
        <v>2125</v>
      </c>
      <c r="S97" s="44">
        <v>4500</v>
      </c>
      <c r="T97" s="44">
        <v>17500</v>
      </c>
      <c r="U97" s="44">
        <v>2750</v>
      </c>
      <c r="W97" s="25">
        <f t="shared" si="5"/>
        <v>5750</v>
      </c>
      <c r="X97" s="25">
        <f t="shared" si="6"/>
        <v>8.3941605839416056</v>
      </c>
      <c r="Z97">
        <f t="shared" si="7"/>
        <v>68500</v>
      </c>
      <c r="AA97" s="25"/>
    </row>
    <row r="98" spans="1:27" x14ac:dyDescent="0.2">
      <c r="A98" s="43" t="s">
        <v>679</v>
      </c>
      <c r="B98" s="43" t="s">
        <v>680</v>
      </c>
      <c r="C98">
        <v>282500</v>
      </c>
      <c r="D98" s="44">
        <v>60</v>
      </c>
      <c r="E98" s="44">
        <v>1750</v>
      </c>
      <c r="F98" s="44">
        <v>10000</v>
      </c>
      <c r="G98" s="44">
        <v>9500</v>
      </c>
      <c r="H98" s="44">
        <v>2250</v>
      </c>
      <c r="I98" s="44">
        <v>8500</v>
      </c>
      <c r="J98" s="44">
        <v>22000</v>
      </c>
      <c r="K98" s="44">
        <v>13500</v>
      </c>
      <c r="L98" s="44">
        <v>24500</v>
      </c>
      <c r="M98" s="44">
        <v>9500</v>
      </c>
      <c r="N98" s="44">
        <v>10000</v>
      </c>
      <c r="O98" s="44">
        <v>7000</v>
      </c>
      <c r="P98" s="44">
        <v>20000</v>
      </c>
      <c r="Q98" s="44">
        <v>23000</v>
      </c>
      <c r="R98" s="44">
        <v>25000</v>
      </c>
      <c r="S98" s="44">
        <v>27500</v>
      </c>
      <c r="T98" s="44">
        <v>54000</v>
      </c>
      <c r="U98" s="44">
        <v>14000</v>
      </c>
      <c r="W98" s="25">
        <f t="shared" si="5"/>
        <v>38500</v>
      </c>
      <c r="X98" s="25">
        <f t="shared" si="6"/>
        <v>13.628318584070797</v>
      </c>
      <c r="Z98">
        <f t="shared" si="7"/>
        <v>282500</v>
      </c>
      <c r="AA98" s="25"/>
    </row>
    <row r="99" spans="1:27" x14ac:dyDescent="0.2">
      <c r="A99" s="43" t="s">
        <v>683</v>
      </c>
      <c r="B99" s="43" t="s">
        <v>684</v>
      </c>
      <c r="C99">
        <v>65000</v>
      </c>
      <c r="D99" s="44">
        <v>110</v>
      </c>
      <c r="E99" s="44">
        <v>500</v>
      </c>
      <c r="F99" s="44">
        <v>5500</v>
      </c>
      <c r="G99" s="44">
        <v>4000</v>
      </c>
      <c r="H99" s="44">
        <v>1000</v>
      </c>
      <c r="I99" s="44">
        <v>2500</v>
      </c>
      <c r="J99" s="44">
        <v>6500</v>
      </c>
      <c r="K99" s="44">
        <v>5500</v>
      </c>
      <c r="L99" s="44">
        <v>4500</v>
      </c>
      <c r="M99" s="44">
        <v>750</v>
      </c>
      <c r="N99" s="44">
        <v>425</v>
      </c>
      <c r="O99" s="44">
        <v>750</v>
      </c>
      <c r="P99" s="44">
        <v>3500</v>
      </c>
      <c r="Q99" s="44">
        <v>10500</v>
      </c>
      <c r="R99" s="44">
        <v>2250</v>
      </c>
      <c r="S99" s="44">
        <v>5500</v>
      </c>
      <c r="T99" s="44">
        <v>8500</v>
      </c>
      <c r="U99" s="44">
        <v>2500</v>
      </c>
      <c r="W99" s="25">
        <f t="shared" si="5"/>
        <v>7000</v>
      </c>
      <c r="X99" s="25">
        <f t="shared" si="6"/>
        <v>10.76923076923077</v>
      </c>
      <c r="Z99">
        <f t="shared" si="7"/>
        <v>65000</v>
      </c>
      <c r="AA99" s="25"/>
    </row>
    <row r="100" spans="1:27" x14ac:dyDescent="0.2">
      <c r="A100" s="43" t="s">
        <v>681</v>
      </c>
      <c r="B100" s="43" t="s">
        <v>682</v>
      </c>
      <c r="C100">
        <v>92000</v>
      </c>
      <c r="D100" s="44">
        <v>275</v>
      </c>
      <c r="E100" s="44">
        <v>500</v>
      </c>
      <c r="F100" s="44">
        <v>4750</v>
      </c>
      <c r="G100" s="44">
        <v>4250</v>
      </c>
      <c r="H100" s="44">
        <v>1375</v>
      </c>
      <c r="I100" s="44">
        <v>2375</v>
      </c>
      <c r="J100" s="44">
        <v>10500</v>
      </c>
      <c r="K100" s="44">
        <v>3750</v>
      </c>
      <c r="L100" s="44">
        <v>10000</v>
      </c>
      <c r="M100" s="44">
        <v>1375</v>
      </c>
      <c r="N100" s="44">
        <v>3250</v>
      </c>
      <c r="O100" s="44">
        <v>1125</v>
      </c>
      <c r="P100" s="44">
        <v>5000</v>
      </c>
      <c r="Q100" s="44">
        <v>6000</v>
      </c>
      <c r="R100" s="44">
        <v>8500</v>
      </c>
      <c r="S100" s="44">
        <v>8500</v>
      </c>
      <c r="T100" s="44">
        <v>16000</v>
      </c>
      <c r="U100" s="44">
        <v>4250</v>
      </c>
      <c r="W100" s="25">
        <f t="shared" si="5"/>
        <v>14250</v>
      </c>
      <c r="X100" s="25">
        <f t="shared" si="6"/>
        <v>15.489130434782608</v>
      </c>
      <c r="Z100">
        <f t="shared" si="7"/>
        <v>92000</v>
      </c>
      <c r="AA100" s="25"/>
    </row>
    <row r="101" spans="1:27" x14ac:dyDescent="0.2">
      <c r="A101" s="43" t="s">
        <v>685</v>
      </c>
      <c r="B101" s="43" t="s">
        <v>686</v>
      </c>
      <c r="C101">
        <v>102500</v>
      </c>
      <c r="D101" s="44">
        <v>220</v>
      </c>
      <c r="E101" s="44">
        <v>1375</v>
      </c>
      <c r="F101" s="44">
        <v>9000</v>
      </c>
      <c r="G101" s="44">
        <v>4750</v>
      </c>
      <c r="H101" s="44">
        <v>1500</v>
      </c>
      <c r="I101" s="44">
        <v>2500</v>
      </c>
      <c r="J101" s="44">
        <v>10000</v>
      </c>
      <c r="K101" s="44">
        <v>3250</v>
      </c>
      <c r="L101" s="44">
        <v>7000</v>
      </c>
      <c r="M101" s="44">
        <v>1500</v>
      </c>
      <c r="N101" s="44">
        <v>850</v>
      </c>
      <c r="O101" s="44">
        <v>1500</v>
      </c>
      <c r="P101" s="44">
        <v>7500</v>
      </c>
      <c r="Q101" s="44">
        <v>7000</v>
      </c>
      <c r="R101" s="44">
        <v>5000</v>
      </c>
      <c r="S101" s="44">
        <v>10500</v>
      </c>
      <c r="T101" s="44">
        <v>24000</v>
      </c>
      <c r="U101" s="44">
        <v>5000</v>
      </c>
      <c r="W101" s="25">
        <f t="shared" si="5"/>
        <v>12000</v>
      </c>
      <c r="X101" s="25">
        <f t="shared" si="6"/>
        <v>11.707317073170733</v>
      </c>
      <c r="Z101">
        <f t="shared" si="7"/>
        <v>102500</v>
      </c>
      <c r="AA101" s="25"/>
    </row>
    <row r="102" spans="1:27" x14ac:dyDescent="0.2">
      <c r="A102" s="43" t="s">
        <v>689</v>
      </c>
      <c r="B102" s="43" t="s">
        <v>690</v>
      </c>
      <c r="C102">
        <v>128000</v>
      </c>
      <c r="D102" s="44">
        <v>10</v>
      </c>
      <c r="E102" s="44">
        <v>1375</v>
      </c>
      <c r="F102" s="44">
        <v>21000</v>
      </c>
      <c r="G102" s="44">
        <v>8000</v>
      </c>
      <c r="H102" s="44">
        <v>2500</v>
      </c>
      <c r="I102" s="44">
        <v>5500</v>
      </c>
      <c r="J102" s="44">
        <v>11000</v>
      </c>
      <c r="K102" s="44">
        <v>5500</v>
      </c>
      <c r="L102" s="44">
        <v>7000</v>
      </c>
      <c r="M102" s="44">
        <v>2750</v>
      </c>
      <c r="N102" s="44">
        <v>1375</v>
      </c>
      <c r="O102" s="44">
        <v>1250</v>
      </c>
      <c r="P102" s="44">
        <v>5500</v>
      </c>
      <c r="Q102" s="44">
        <v>14500</v>
      </c>
      <c r="R102" s="44">
        <v>5000</v>
      </c>
      <c r="S102" s="44">
        <v>12000</v>
      </c>
      <c r="T102" s="44">
        <v>20000</v>
      </c>
      <c r="U102" s="44">
        <v>3750</v>
      </c>
      <c r="W102" s="25">
        <f t="shared" si="5"/>
        <v>10750</v>
      </c>
      <c r="X102" s="25">
        <f t="shared" si="6"/>
        <v>8.3984375</v>
      </c>
      <c r="Z102">
        <f t="shared" si="7"/>
        <v>128000</v>
      </c>
      <c r="AA102" s="25"/>
    </row>
    <row r="103" spans="1:27" x14ac:dyDescent="0.2">
      <c r="A103" s="43" t="s">
        <v>687</v>
      </c>
      <c r="B103" s="43" t="s">
        <v>688</v>
      </c>
      <c r="C103">
        <v>132000</v>
      </c>
      <c r="D103" s="44">
        <v>3000</v>
      </c>
      <c r="E103" s="44">
        <v>2500</v>
      </c>
      <c r="F103" s="44">
        <v>18500</v>
      </c>
      <c r="G103" s="44">
        <v>7000</v>
      </c>
      <c r="H103" s="44">
        <v>3250</v>
      </c>
      <c r="I103" s="44">
        <v>5000</v>
      </c>
      <c r="J103" s="44">
        <v>11000</v>
      </c>
      <c r="K103" s="44">
        <v>7500</v>
      </c>
      <c r="L103" s="44">
        <v>12000</v>
      </c>
      <c r="M103" s="44">
        <v>2750</v>
      </c>
      <c r="N103" s="44">
        <v>1125</v>
      </c>
      <c r="O103" s="44">
        <v>1625</v>
      </c>
      <c r="P103" s="44">
        <v>9000</v>
      </c>
      <c r="Q103" s="44">
        <v>6000</v>
      </c>
      <c r="R103" s="44">
        <v>9000</v>
      </c>
      <c r="S103" s="44">
        <v>11000</v>
      </c>
      <c r="T103" s="44">
        <v>17000</v>
      </c>
      <c r="U103" s="44">
        <v>4750</v>
      </c>
      <c r="W103" s="25">
        <f t="shared" si="5"/>
        <v>16750</v>
      </c>
      <c r="X103" s="25">
        <f t="shared" si="6"/>
        <v>12.689393939393939</v>
      </c>
      <c r="Z103">
        <f t="shared" si="7"/>
        <v>132000</v>
      </c>
      <c r="AA103" s="25"/>
    </row>
    <row r="104" spans="1:27" x14ac:dyDescent="0.2">
      <c r="A104" s="43" t="s">
        <v>691</v>
      </c>
      <c r="B104" s="43" t="s">
        <v>692</v>
      </c>
      <c r="C104">
        <v>66500</v>
      </c>
      <c r="D104" s="44">
        <v>80</v>
      </c>
      <c r="E104" s="44">
        <v>1125</v>
      </c>
      <c r="F104" s="44">
        <v>9500</v>
      </c>
      <c r="G104" s="44">
        <v>3000</v>
      </c>
      <c r="H104" s="44">
        <v>2125</v>
      </c>
      <c r="I104" s="44">
        <v>2250</v>
      </c>
      <c r="J104" s="44">
        <v>6500</v>
      </c>
      <c r="K104" s="44">
        <v>6000</v>
      </c>
      <c r="L104" s="44">
        <v>5000</v>
      </c>
      <c r="M104" s="44">
        <v>400</v>
      </c>
      <c r="N104" s="44">
        <v>600</v>
      </c>
      <c r="O104" s="44">
        <v>750</v>
      </c>
      <c r="P104" s="44">
        <v>3500</v>
      </c>
      <c r="Q104" s="44">
        <v>4000</v>
      </c>
      <c r="R104" s="44">
        <v>1500</v>
      </c>
      <c r="S104" s="44">
        <v>5500</v>
      </c>
      <c r="T104" s="44">
        <v>12000</v>
      </c>
      <c r="U104" s="44">
        <v>2375</v>
      </c>
      <c r="W104" s="25">
        <f t="shared" si="5"/>
        <v>7375</v>
      </c>
      <c r="X104" s="25">
        <f t="shared" si="6"/>
        <v>11.090225563909774</v>
      </c>
      <c r="Z104">
        <f t="shared" si="7"/>
        <v>66500</v>
      </c>
      <c r="AA104" s="25"/>
    </row>
    <row r="105" spans="1:27" x14ac:dyDescent="0.2">
      <c r="A105" s="43" t="s">
        <v>693</v>
      </c>
      <c r="B105" s="43" t="s">
        <v>694</v>
      </c>
      <c r="C105">
        <v>75500</v>
      </c>
      <c r="D105" s="44">
        <v>700</v>
      </c>
      <c r="E105" s="44">
        <v>1250</v>
      </c>
      <c r="F105" s="44">
        <v>18000</v>
      </c>
      <c r="G105" s="44">
        <v>5000</v>
      </c>
      <c r="H105" s="44">
        <v>2125</v>
      </c>
      <c r="I105" s="44">
        <v>2375</v>
      </c>
      <c r="J105" s="44">
        <v>6000</v>
      </c>
      <c r="K105" s="44">
        <v>7500</v>
      </c>
      <c r="L105" s="44">
        <v>4250</v>
      </c>
      <c r="M105" s="44">
        <v>550</v>
      </c>
      <c r="N105" s="44">
        <v>500</v>
      </c>
      <c r="O105" s="44">
        <v>1000</v>
      </c>
      <c r="P105" s="44">
        <v>2500</v>
      </c>
      <c r="Q105" s="44">
        <v>4250</v>
      </c>
      <c r="R105" s="44">
        <v>2750</v>
      </c>
      <c r="S105" s="44">
        <v>5500</v>
      </c>
      <c r="T105" s="44">
        <v>8000</v>
      </c>
      <c r="U105" s="44">
        <v>2750</v>
      </c>
      <c r="W105" s="25">
        <f t="shared" si="5"/>
        <v>7000</v>
      </c>
      <c r="X105" s="25">
        <f t="shared" si="6"/>
        <v>9.2715231788079464</v>
      </c>
      <c r="Z105">
        <f t="shared" si="7"/>
        <v>75500</v>
      </c>
      <c r="AA105" s="25"/>
    </row>
    <row r="106" spans="1:27" x14ac:dyDescent="0.2">
      <c r="A106" s="43" t="s">
        <v>695</v>
      </c>
      <c r="B106" s="43" t="s">
        <v>696</v>
      </c>
      <c r="C106">
        <v>115000</v>
      </c>
      <c r="D106" s="44">
        <v>200</v>
      </c>
      <c r="E106" s="44">
        <v>475</v>
      </c>
      <c r="F106" s="44">
        <v>4000</v>
      </c>
      <c r="G106" s="44">
        <v>4000</v>
      </c>
      <c r="H106" s="44">
        <v>1750</v>
      </c>
      <c r="I106" s="44">
        <v>2000</v>
      </c>
      <c r="J106" s="44">
        <v>12000</v>
      </c>
      <c r="K106" s="44">
        <v>5000</v>
      </c>
      <c r="L106" s="44">
        <v>12500</v>
      </c>
      <c r="M106" s="44">
        <v>3750</v>
      </c>
      <c r="N106" s="44">
        <v>4250</v>
      </c>
      <c r="O106" s="44">
        <v>1750</v>
      </c>
      <c r="P106" s="44">
        <v>10000</v>
      </c>
      <c r="Q106" s="44">
        <v>8000</v>
      </c>
      <c r="R106" s="44">
        <v>8000</v>
      </c>
      <c r="S106" s="44">
        <v>14500</v>
      </c>
      <c r="T106" s="44">
        <v>17500</v>
      </c>
      <c r="U106" s="44">
        <v>4750</v>
      </c>
      <c r="W106" s="25">
        <f t="shared" si="5"/>
        <v>17250</v>
      </c>
      <c r="X106" s="25">
        <f t="shared" si="6"/>
        <v>15</v>
      </c>
      <c r="Z106">
        <f t="shared" si="7"/>
        <v>115000</v>
      </c>
      <c r="AA106" s="25"/>
    </row>
    <row r="107" spans="1:27" x14ac:dyDescent="0.2">
      <c r="A107" s="43" t="s">
        <v>2075</v>
      </c>
      <c r="B107" s="43" t="s">
        <v>2076</v>
      </c>
      <c r="C107">
        <v>284000</v>
      </c>
      <c r="D107" s="44">
        <v>6000</v>
      </c>
      <c r="E107" s="44">
        <v>3250</v>
      </c>
      <c r="F107" s="44">
        <v>33500</v>
      </c>
      <c r="G107" s="44">
        <v>15500</v>
      </c>
      <c r="H107" s="44">
        <v>6000</v>
      </c>
      <c r="I107" s="44">
        <v>11000</v>
      </c>
      <c r="J107" s="44">
        <v>24500</v>
      </c>
      <c r="K107" s="44">
        <v>11500</v>
      </c>
      <c r="L107" s="44">
        <v>36000</v>
      </c>
      <c r="M107" s="44">
        <v>4500</v>
      </c>
      <c r="N107" s="44">
        <v>6000</v>
      </c>
      <c r="O107" s="44">
        <v>4750</v>
      </c>
      <c r="P107" s="44">
        <v>22500</v>
      </c>
      <c r="Q107" s="44">
        <v>22500</v>
      </c>
      <c r="R107" s="44">
        <v>12000</v>
      </c>
      <c r="S107" s="44">
        <v>21000</v>
      </c>
      <c r="T107" s="44">
        <v>31000</v>
      </c>
      <c r="U107" s="44">
        <v>12500</v>
      </c>
      <c r="W107" s="25">
        <f t="shared" si="5"/>
        <v>48500</v>
      </c>
      <c r="X107" s="25">
        <f t="shared" si="6"/>
        <v>17.077464788732392</v>
      </c>
      <c r="Z107">
        <f t="shared" si="7"/>
        <v>284000</v>
      </c>
      <c r="AA107" s="25"/>
    </row>
    <row r="108" spans="1:27" x14ac:dyDescent="0.2">
      <c r="A108" s="43" t="s">
        <v>697</v>
      </c>
      <c r="B108" s="43" t="s">
        <v>698</v>
      </c>
      <c r="C108">
        <v>86500</v>
      </c>
      <c r="D108" s="44">
        <v>190</v>
      </c>
      <c r="E108" s="44">
        <v>550</v>
      </c>
      <c r="F108" s="44">
        <v>11500</v>
      </c>
      <c r="G108" s="44">
        <v>5500</v>
      </c>
      <c r="H108" s="44">
        <v>2250</v>
      </c>
      <c r="I108" s="44">
        <v>3000</v>
      </c>
      <c r="J108" s="44">
        <v>9500</v>
      </c>
      <c r="K108" s="44">
        <v>7000</v>
      </c>
      <c r="L108" s="44">
        <v>6000</v>
      </c>
      <c r="M108" s="44">
        <v>1000</v>
      </c>
      <c r="N108" s="44">
        <v>1125</v>
      </c>
      <c r="O108" s="44">
        <v>1500</v>
      </c>
      <c r="P108" s="44">
        <v>4250</v>
      </c>
      <c r="Q108" s="44">
        <v>5500</v>
      </c>
      <c r="R108" s="44">
        <v>3500</v>
      </c>
      <c r="S108" s="44">
        <v>7500</v>
      </c>
      <c r="T108" s="44">
        <v>14000</v>
      </c>
      <c r="U108" s="44">
        <v>3000</v>
      </c>
      <c r="W108" s="25">
        <f t="shared" si="5"/>
        <v>9000</v>
      </c>
      <c r="X108" s="25">
        <f t="shared" si="6"/>
        <v>10.404624277456648</v>
      </c>
      <c r="Z108">
        <f t="shared" si="7"/>
        <v>86500</v>
      </c>
      <c r="AA108" s="25"/>
    </row>
    <row r="109" spans="1:27" x14ac:dyDescent="0.2">
      <c r="A109" s="43" t="s">
        <v>699</v>
      </c>
      <c r="B109" s="43" t="s">
        <v>700</v>
      </c>
      <c r="C109">
        <v>130500</v>
      </c>
      <c r="D109" s="44">
        <v>300</v>
      </c>
      <c r="E109" s="44">
        <v>1250</v>
      </c>
      <c r="F109" s="44">
        <v>10500</v>
      </c>
      <c r="G109" s="44">
        <v>9000</v>
      </c>
      <c r="H109" s="44">
        <v>4500</v>
      </c>
      <c r="I109" s="44">
        <v>4750</v>
      </c>
      <c r="J109" s="44">
        <v>11500</v>
      </c>
      <c r="K109" s="44">
        <v>17000</v>
      </c>
      <c r="L109" s="44">
        <v>8000</v>
      </c>
      <c r="M109" s="44">
        <v>1875</v>
      </c>
      <c r="N109" s="44">
        <v>2500</v>
      </c>
      <c r="O109" s="44">
        <v>1250</v>
      </c>
      <c r="P109" s="44">
        <v>6500</v>
      </c>
      <c r="Q109" s="44">
        <v>9500</v>
      </c>
      <c r="R109" s="44">
        <v>6000</v>
      </c>
      <c r="S109" s="44">
        <v>10500</v>
      </c>
      <c r="T109" s="44">
        <v>21500</v>
      </c>
      <c r="U109" s="44">
        <v>4250</v>
      </c>
      <c r="W109" s="25">
        <f t="shared" si="5"/>
        <v>12250</v>
      </c>
      <c r="X109" s="25">
        <f t="shared" si="6"/>
        <v>9.3869731800766285</v>
      </c>
      <c r="Z109">
        <f t="shared" si="7"/>
        <v>130500</v>
      </c>
      <c r="AA109" s="25"/>
    </row>
    <row r="110" spans="1:27" x14ac:dyDescent="0.2">
      <c r="A110" s="43" t="s">
        <v>701</v>
      </c>
      <c r="B110" s="43" t="s">
        <v>702</v>
      </c>
      <c r="C110">
        <v>96500</v>
      </c>
      <c r="D110" s="44">
        <v>150</v>
      </c>
      <c r="E110" s="44">
        <v>1375</v>
      </c>
      <c r="F110" s="44">
        <v>14000</v>
      </c>
      <c r="G110" s="44">
        <v>5500</v>
      </c>
      <c r="H110" s="44">
        <v>2375</v>
      </c>
      <c r="I110" s="44">
        <v>4250</v>
      </c>
      <c r="J110" s="44">
        <v>9000</v>
      </c>
      <c r="K110" s="44">
        <v>6000</v>
      </c>
      <c r="L110" s="44">
        <v>6500</v>
      </c>
      <c r="M110" s="44">
        <v>2000</v>
      </c>
      <c r="N110" s="44">
        <v>1750</v>
      </c>
      <c r="O110" s="44">
        <v>600</v>
      </c>
      <c r="P110" s="44">
        <v>3500</v>
      </c>
      <c r="Q110" s="44">
        <v>6500</v>
      </c>
      <c r="R110" s="44">
        <v>5500</v>
      </c>
      <c r="S110" s="44">
        <v>9500</v>
      </c>
      <c r="T110" s="44">
        <v>14500</v>
      </c>
      <c r="U110" s="44">
        <v>3500</v>
      </c>
      <c r="W110" s="25">
        <f t="shared" si="5"/>
        <v>10000</v>
      </c>
      <c r="X110" s="25">
        <f t="shared" si="6"/>
        <v>10.362694300518134</v>
      </c>
      <c r="Z110">
        <f t="shared" si="7"/>
        <v>96500</v>
      </c>
      <c r="AA110" s="25"/>
    </row>
    <row r="111" spans="1:27" x14ac:dyDescent="0.2">
      <c r="A111" s="43" t="s">
        <v>703</v>
      </c>
      <c r="B111" s="43" t="s">
        <v>704</v>
      </c>
      <c r="C111">
        <v>271500</v>
      </c>
      <c r="D111" s="44">
        <v>210</v>
      </c>
      <c r="E111" s="44">
        <v>1625</v>
      </c>
      <c r="F111" s="44">
        <v>20500</v>
      </c>
      <c r="G111" s="44">
        <v>9000</v>
      </c>
      <c r="H111" s="44">
        <v>5000</v>
      </c>
      <c r="I111" s="44">
        <v>9500</v>
      </c>
      <c r="J111" s="44">
        <v>24000</v>
      </c>
      <c r="K111" s="44">
        <v>10000</v>
      </c>
      <c r="L111" s="44">
        <v>19500</v>
      </c>
      <c r="M111" s="44">
        <v>10500</v>
      </c>
      <c r="N111" s="44">
        <v>10000</v>
      </c>
      <c r="O111" s="44">
        <v>3250</v>
      </c>
      <c r="P111" s="44">
        <v>20500</v>
      </c>
      <c r="Q111" s="44">
        <v>20500</v>
      </c>
      <c r="R111" s="44">
        <v>19000</v>
      </c>
      <c r="S111" s="44">
        <v>34500</v>
      </c>
      <c r="T111" s="44">
        <v>44500</v>
      </c>
      <c r="U111" s="44">
        <v>10000</v>
      </c>
      <c r="W111" s="25">
        <f t="shared" si="5"/>
        <v>29500</v>
      </c>
      <c r="X111" s="25">
        <f t="shared" si="6"/>
        <v>10.865561694290976</v>
      </c>
      <c r="Z111">
        <f t="shared" si="7"/>
        <v>271500</v>
      </c>
      <c r="AA111" s="25"/>
    </row>
    <row r="112" spans="1:27" x14ac:dyDescent="0.2">
      <c r="A112" s="43" t="s">
        <v>705</v>
      </c>
      <c r="B112" s="43" t="s">
        <v>706</v>
      </c>
      <c r="C112">
        <v>198000</v>
      </c>
      <c r="D112" s="44">
        <v>275</v>
      </c>
      <c r="E112" s="44">
        <v>3000</v>
      </c>
      <c r="F112" s="44">
        <v>23000</v>
      </c>
      <c r="G112" s="44">
        <v>8500</v>
      </c>
      <c r="H112" s="44">
        <v>4500</v>
      </c>
      <c r="I112" s="44">
        <v>9000</v>
      </c>
      <c r="J112" s="44">
        <v>19500</v>
      </c>
      <c r="K112" s="44">
        <v>10000</v>
      </c>
      <c r="L112" s="44">
        <v>14000</v>
      </c>
      <c r="M112" s="44">
        <v>2375</v>
      </c>
      <c r="N112" s="44">
        <v>6000</v>
      </c>
      <c r="O112" s="44">
        <v>2750</v>
      </c>
      <c r="P112" s="44">
        <v>11000</v>
      </c>
      <c r="Q112" s="44">
        <v>12000</v>
      </c>
      <c r="R112" s="44">
        <v>7500</v>
      </c>
      <c r="S112" s="44">
        <v>22500</v>
      </c>
      <c r="T112" s="44">
        <v>35500</v>
      </c>
      <c r="U112" s="44">
        <v>6000</v>
      </c>
      <c r="W112" s="25">
        <f t="shared" si="5"/>
        <v>20000</v>
      </c>
      <c r="X112" s="25">
        <f t="shared" si="6"/>
        <v>10.1010101010101</v>
      </c>
      <c r="Z112">
        <f t="shared" si="7"/>
        <v>198000</v>
      </c>
      <c r="AA112" s="25"/>
    </row>
    <row r="113" spans="1:27" x14ac:dyDescent="0.2">
      <c r="A113" s="43" t="s">
        <v>707</v>
      </c>
      <c r="B113" s="43" t="s">
        <v>708</v>
      </c>
      <c r="C113">
        <v>91500</v>
      </c>
      <c r="D113" s="44">
        <v>160</v>
      </c>
      <c r="E113" s="44">
        <v>475</v>
      </c>
      <c r="F113" s="44">
        <v>12500</v>
      </c>
      <c r="G113" s="44">
        <v>5000</v>
      </c>
      <c r="H113" s="44">
        <v>1875</v>
      </c>
      <c r="I113" s="44">
        <v>6000</v>
      </c>
      <c r="J113" s="44">
        <v>7000</v>
      </c>
      <c r="K113" s="44">
        <v>2750</v>
      </c>
      <c r="L113" s="44">
        <v>6000</v>
      </c>
      <c r="M113" s="44">
        <v>1500</v>
      </c>
      <c r="N113" s="44">
        <v>7000</v>
      </c>
      <c r="O113" s="44">
        <v>1250</v>
      </c>
      <c r="P113" s="44">
        <v>4750</v>
      </c>
      <c r="Q113" s="44">
        <v>10000</v>
      </c>
      <c r="R113" s="44">
        <v>3000</v>
      </c>
      <c r="S113" s="44">
        <v>8000</v>
      </c>
      <c r="T113" s="44">
        <v>10000</v>
      </c>
      <c r="U113" s="44">
        <v>3500</v>
      </c>
      <c r="W113" s="25">
        <f t="shared" si="5"/>
        <v>9500</v>
      </c>
      <c r="X113" s="25">
        <f t="shared" si="6"/>
        <v>10.382513661202186</v>
      </c>
      <c r="Z113">
        <f t="shared" si="7"/>
        <v>91500</v>
      </c>
      <c r="AA113" s="25"/>
    </row>
    <row r="114" spans="1:27" x14ac:dyDescent="0.2">
      <c r="A114" s="43" t="s">
        <v>709</v>
      </c>
      <c r="B114" s="43" t="s">
        <v>710</v>
      </c>
      <c r="C114">
        <v>158000</v>
      </c>
      <c r="D114" s="44">
        <v>300</v>
      </c>
      <c r="E114" s="44">
        <v>900</v>
      </c>
      <c r="F114" s="44">
        <v>25000</v>
      </c>
      <c r="G114" s="44">
        <v>7500</v>
      </c>
      <c r="H114" s="44">
        <v>4250</v>
      </c>
      <c r="I114" s="44">
        <v>9000</v>
      </c>
      <c r="J114" s="44">
        <v>14500</v>
      </c>
      <c r="K114" s="44">
        <v>7500</v>
      </c>
      <c r="L114" s="44">
        <v>10000</v>
      </c>
      <c r="M114" s="44">
        <v>2500</v>
      </c>
      <c r="N114" s="44">
        <v>2250</v>
      </c>
      <c r="O114" s="44">
        <v>3250</v>
      </c>
      <c r="P114" s="44">
        <v>8500</v>
      </c>
      <c r="Q114" s="44">
        <v>10000</v>
      </c>
      <c r="R114" s="44">
        <v>6000</v>
      </c>
      <c r="S114" s="44">
        <v>17000</v>
      </c>
      <c r="T114" s="44">
        <v>22500</v>
      </c>
      <c r="U114" s="44">
        <v>6000</v>
      </c>
      <c r="W114" s="25">
        <f t="shared" si="5"/>
        <v>16000</v>
      </c>
      <c r="X114" s="25">
        <f t="shared" si="6"/>
        <v>10.126582278481013</v>
      </c>
      <c r="Z114">
        <f t="shared" si="7"/>
        <v>158000</v>
      </c>
      <c r="AA114" s="25"/>
    </row>
    <row r="115" spans="1:27" x14ac:dyDescent="0.2">
      <c r="A115" s="43" t="s">
        <v>711</v>
      </c>
      <c r="B115" s="43" t="s">
        <v>712</v>
      </c>
      <c r="C115">
        <v>496000</v>
      </c>
      <c r="D115" s="44">
        <v>375</v>
      </c>
      <c r="E115" s="44">
        <v>6500</v>
      </c>
      <c r="F115" s="44">
        <v>27500</v>
      </c>
      <c r="G115" s="44">
        <v>21500</v>
      </c>
      <c r="H115" s="44">
        <v>7500</v>
      </c>
      <c r="I115" s="44">
        <v>18000</v>
      </c>
      <c r="J115" s="44">
        <v>32000</v>
      </c>
      <c r="K115" s="44">
        <v>22000</v>
      </c>
      <c r="L115" s="44">
        <v>31500</v>
      </c>
      <c r="M115" s="44">
        <v>26500</v>
      </c>
      <c r="N115" s="44">
        <v>25500</v>
      </c>
      <c r="O115" s="44">
        <v>8000</v>
      </c>
      <c r="P115" s="44">
        <v>56000</v>
      </c>
      <c r="Q115" s="44">
        <v>60500</v>
      </c>
      <c r="R115" s="44">
        <v>21500</v>
      </c>
      <c r="S115" s="44">
        <v>45500</v>
      </c>
      <c r="T115" s="44">
        <v>66500</v>
      </c>
      <c r="U115" s="44">
        <v>19500</v>
      </c>
      <c r="W115" s="25">
        <f t="shared" si="5"/>
        <v>51000</v>
      </c>
      <c r="X115" s="25">
        <f t="shared" si="6"/>
        <v>10.28225806451613</v>
      </c>
      <c r="Z115">
        <f t="shared" si="7"/>
        <v>496000</v>
      </c>
      <c r="AA115" s="25"/>
    </row>
    <row r="116" spans="1:27" x14ac:dyDescent="0.2">
      <c r="A116" s="43" t="s">
        <v>713</v>
      </c>
      <c r="B116" s="43" t="s">
        <v>714</v>
      </c>
      <c r="C116">
        <v>167500</v>
      </c>
      <c r="D116" s="44">
        <v>250</v>
      </c>
      <c r="E116" s="44">
        <v>2000</v>
      </c>
      <c r="F116" s="44">
        <v>21500</v>
      </c>
      <c r="G116" s="44">
        <v>8000</v>
      </c>
      <c r="H116" s="44">
        <v>4500</v>
      </c>
      <c r="I116" s="44">
        <v>9000</v>
      </c>
      <c r="J116" s="44">
        <v>12000</v>
      </c>
      <c r="K116" s="44">
        <v>21000</v>
      </c>
      <c r="L116" s="44">
        <v>10000</v>
      </c>
      <c r="M116" s="44">
        <v>2250</v>
      </c>
      <c r="N116" s="44">
        <v>2125</v>
      </c>
      <c r="O116" s="44">
        <v>2750</v>
      </c>
      <c r="P116" s="44">
        <v>8500</v>
      </c>
      <c r="Q116" s="44">
        <v>14000</v>
      </c>
      <c r="R116" s="44">
        <v>10000</v>
      </c>
      <c r="S116" s="44">
        <v>12000</v>
      </c>
      <c r="T116" s="44">
        <v>23500</v>
      </c>
      <c r="U116" s="44">
        <v>4500</v>
      </c>
      <c r="W116" s="25">
        <f t="shared" si="5"/>
        <v>14500</v>
      </c>
      <c r="X116" s="25">
        <f t="shared" si="6"/>
        <v>8.6567164179104488</v>
      </c>
      <c r="Z116">
        <f t="shared" si="7"/>
        <v>167500</v>
      </c>
      <c r="AA116" s="25"/>
    </row>
    <row r="117" spans="1:27" x14ac:dyDescent="0.2">
      <c r="A117" s="43" t="s">
        <v>715</v>
      </c>
      <c r="B117" s="43" t="s">
        <v>716</v>
      </c>
      <c r="C117">
        <v>136000</v>
      </c>
      <c r="D117" s="44">
        <v>15</v>
      </c>
      <c r="E117" s="44">
        <v>1750</v>
      </c>
      <c r="F117" s="44">
        <v>23500</v>
      </c>
      <c r="G117" s="44">
        <v>4000</v>
      </c>
      <c r="H117" s="44">
        <v>3500</v>
      </c>
      <c r="I117" s="44">
        <v>3500</v>
      </c>
      <c r="J117" s="44">
        <v>9500</v>
      </c>
      <c r="K117" s="44">
        <v>6500</v>
      </c>
      <c r="L117" s="44">
        <v>7000</v>
      </c>
      <c r="M117" s="44">
        <v>4750</v>
      </c>
      <c r="N117" s="44">
        <v>1000</v>
      </c>
      <c r="O117" s="44">
        <v>2250</v>
      </c>
      <c r="P117" s="44">
        <v>10000</v>
      </c>
      <c r="Q117" s="44">
        <v>13500</v>
      </c>
      <c r="R117" s="44">
        <v>4500</v>
      </c>
      <c r="S117" s="44">
        <v>12000</v>
      </c>
      <c r="T117" s="44">
        <v>24000</v>
      </c>
      <c r="U117" s="44">
        <v>4750</v>
      </c>
      <c r="W117" s="25">
        <f t="shared" si="5"/>
        <v>11750</v>
      </c>
      <c r="X117" s="25">
        <f t="shared" si="6"/>
        <v>8.6397058823529402</v>
      </c>
      <c r="Z117">
        <f t="shared" si="7"/>
        <v>136000</v>
      </c>
      <c r="AA117" s="25"/>
    </row>
    <row r="118" spans="1:27" x14ac:dyDescent="0.2">
      <c r="A118" s="43" t="s">
        <v>717</v>
      </c>
      <c r="B118" s="43" t="s">
        <v>718</v>
      </c>
      <c r="C118">
        <v>169500</v>
      </c>
      <c r="D118" s="44">
        <v>20</v>
      </c>
      <c r="E118" s="44">
        <v>2250</v>
      </c>
      <c r="F118" s="44">
        <v>22000</v>
      </c>
      <c r="G118" s="44">
        <v>3500</v>
      </c>
      <c r="H118" s="44">
        <v>3250</v>
      </c>
      <c r="I118" s="44">
        <v>6500</v>
      </c>
      <c r="J118" s="44">
        <v>12500</v>
      </c>
      <c r="K118" s="44">
        <v>5000</v>
      </c>
      <c r="L118" s="44">
        <v>8500</v>
      </c>
      <c r="M118" s="44">
        <v>4750</v>
      </c>
      <c r="N118" s="44">
        <v>3750</v>
      </c>
      <c r="O118" s="44">
        <v>3250</v>
      </c>
      <c r="P118" s="44">
        <v>8500</v>
      </c>
      <c r="Q118" s="44">
        <v>17500</v>
      </c>
      <c r="R118" s="44">
        <v>8000</v>
      </c>
      <c r="S118" s="44">
        <v>21500</v>
      </c>
      <c r="T118" s="44">
        <v>33500</v>
      </c>
      <c r="U118" s="44">
        <v>6000</v>
      </c>
      <c r="W118" s="25">
        <f t="shared" si="5"/>
        <v>14500</v>
      </c>
      <c r="X118" s="25">
        <f t="shared" si="6"/>
        <v>8.5545722713864301</v>
      </c>
      <c r="Z118">
        <f t="shared" si="7"/>
        <v>169500</v>
      </c>
      <c r="AA118" s="25"/>
    </row>
    <row r="119" spans="1:27" x14ac:dyDescent="0.2">
      <c r="A119" s="43" t="s">
        <v>721</v>
      </c>
      <c r="B119" s="43" t="s">
        <v>722</v>
      </c>
      <c r="C119">
        <v>15500</v>
      </c>
      <c r="D119" s="44">
        <v>150</v>
      </c>
      <c r="E119" s="44">
        <v>450</v>
      </c>
      <c r="F119" s="44">
        <v>1875</v>
      </c>
      <c r="G119" s="44">
        <v>500</v>
      </c>
      <c r="H119" s="44">
        <v>190</v>
      </c>
      <c r="I119" s="44">
        <v>475</v>
      </c>
      <c r="J119" s="44">
        <v>1250</v>
      </c>
      <c r="K119" s="44">
        <v>475</v>
      </c>
      <c r="L119" s="44">
        <v>2000</v>
      </c>
      <c r="M119" s="44">
        <v>375</v>
      </c>
      <c r="N119" s="44">
        <v>60</v>
      </c>
      <c r="O119" s="44">
        <v>230</v>
      </c>
      <c r="P119" s="44">
        <v>1250</v>
      </c>
      <c r="Q119" s="44">
        <v>650</v>
      </c>
      <c r="R119" s="44">
        <v>900</v>
      </c>
      <c r="S119" s="44">
        <v>2375</v>
      </c>
      <c r="T119" s="44">
        <v>1375</v>
      </c>
      <c r="U119" s="44">
        <v>850</v>
      </c>
      <c r="W119" s="25">
        <f t="shared" si="5"/>
        <v>2850</v>
      </c>
      <c r="X119" s="25">
        <f t="shared" si="6"/>
        <v>18.387096774193548</v>
      </c>
      <c r="Z119">
        <f t="shared" si="7"/>
        <v>15500</v>
      </c>
      <c r="AA119" s="25"/>
    </row>
    <row r="120" spans="1:27" x14ac:dyDescent="0.2">
      <c r="A120" s="43" t="s">
        <v>719</v>
      </c>
      <c r="B120" s="43" t="s">
        <v>720</v>
      </c>
      <c r="C120">
        <v>210000</v>
      </c>
      <c r="D120" s="44">
        <v>10</v>
      </c>
      <c r="E120" s="44">
        <v>3250</v>
      </c>
      <c r="F120" s="44">
        <v>10500</v>
      </c>
      <c r="G120" s="44">
        <v>5000</v>
      </c>
      <c r="H120" s="44">
        <v>3000</v>
      </c>
      <c r="I120" s="44">
        <v>6500</v>
      </c>
      <c r="J120" s="44">
        <v>20000</v>
      </c>
      <c r="K120" s="44">
        <v>7500</v>
      </c>
      <c r="L120" s="44">
        <v>14000</v>
      </c>
      <c r="M120" s="44">
        <v>9500</v>
      </c>
      <c r="N120" s="44">
        <v>4500</v>
      </c>
      <c r="O120" s="44">
        <v>4000</v>
      </c>
      <c r="P120" s="44">
        <v>17500</v>
      </c>
      <c r="Q120" s="44">
        <v>18000</v>
      </c>
      <c r="R120" s="44">
        <v>15000</v>
      </c>
      <c r="S120" s="44">
        <v>24000</v>
      </c>
      <c r="T120" s="44">
        <v>40000</v>
      </c>
      <c r="U120" s="44">
        <v>8000</v>
      </c>
      <c r="W120" s="25">
        <f t="shared" ref="W120:W183" si="8">SUMIFS(D120:U120,$C$31:$T$31,TRUE)</f>
        <v>22000</v>
      </c>
      <c r="X120" s="25">
        <f t="shared" ref="X120:X183" si="9">W120/C120*100</f>
        <v>10.476190476190476</v>
      </c>
      <c r="Z120">
        <f t="shared" ref="Z120:Z183" si="10">C120</f>
        <v>210000</v>
      </c>
      <c r="AA120" s="25"/>
    </row>
    <row r="121" spans="1:27" x14ac:dyDescent="0.2">
      <c r="A121" s="43" t="s">
        <v>781</v>
      </c>
      <c r="B121" s="43" t="s">
        <v>782</v>
      </c>
      <c r="C121">
        <v>152000</v>
      </c>
      <c r="D121" s="44">
        <v>650</v>
      </c>
      <c r="E121" s="44">
        <v>1500</v>
      </c>
      <c r="F121" s="44">
        <v>22500</v>
      </c>
      <c r="G121" s="44">
        <v>6000</v>
      </c>
      <c r="H121" s="44">
        <v>4000</v>
      </c>
      <c r="I121" s="44">
        <v>12500</v>
      </c>
      <c r="J121" s="44">
        <v>12500</v>
      </c>
      <c r="K121" s="44">
        <v>16500</v>
      </c>
      <c r="L121" s="44">
        <v>8500</v>
      </c>
      <c r="M121" s="44">
        <v>2500</v>
      </c>
      <c r="N121" s="44">
        <v>1125</v>
      </c>
      <c r="O121" s="44">
        <v>3000</v>
      </c>
      <c r="P121" s="44">
        <v>8000</v>
      </c>
      <c r="Q121" s="44">
        <v>14000</v>
      </c>
      <c r="R121" s="44">
        <v>4250</v>
      </c>
      <c r="S121" s="44">
        <v>10500</v>
      </c>
      <c r="T121" s="44">
        <v>19000</v>
      </c>
      <c r="U121" s="44">
        <v>4750</v>
      </c>
      <c r="W121" s="25">
        <f t="shared" si="8"/>
        <v>13250</v>
      </c>
      <c r="X121" s="25">
        <f t="shared" si="9"/>
        <v>8.7171052631578938</v>
      </c>
      <c r="Z121">
        <f t="shared" si="10"/>
        <v>152000</v>
      </c>
      <c r="AA121" s="25"/>
    </row>
    <row r="122" spans="1:27" x14ac:dyDescent="0.2">
      <c r="A122" s="43" t="s">
        <v>783</v>
      </c>
      <c r="B122" s="43" t="s">
        <v>784</v>
      </c>
      <c r="C122">
        <v>215500</v>
      </c>
      <c r="D122" s="44">
        <v>850</v>
      </c>
      <c r="E122" s="44">
        <v>2125</v>
      </c>
      <c r="F122" s="44">
        <v>18500</v>
      </c>
      <c r="G122" s="44">
        <v>9000</v>
      </c>
      <c r="H122" s="44">
        <v>5500</v>
      </c>
      <c r="I122" s="44">
        <v>12500</v>
      </c>
      <c r="J122" s="44">
        <v>13000</v>
      </c>
      <c r="K122" s="44">
        <v>25500</v>
      </c>
      <c r="L122" s="44">
        <v>12000</v>
      </c>
      <c r="M122" s="44">
        <v>5500</v>
      </c>
      <c r="N122" s="44">
        <v>7000</v>
      </c>
      <c r="O122" s="44">
        <v>3000</v>
      </c>
      <c r="P122" s="44">
        <v>20500</v>
      </c>
      <c r="Q122" s="44">
        <v>17500</v>
      </c>
      <c r="R122" s="44">
        <v>6500</v>
      </c>
      <c r="S122" s="44">
        <v>16500</v>
      </c>
      <c r="T122" s="44">
        <v>31000</v>
      </c>
      <c r="U122" s="44">
        <v>9500</v>
      </c>
      <c r="W122" s="25">
        <f t="shared" si="8"/>
        <v>21500</v>
      </c>
      <c r="X122" s="25">
        <f t="shared" si="9"/>
        <v>9.9767981438515072</v>
      </c>
      <c r="Z122">
        <f t="shared" si="10"/>
        <v>215500</v>
      </c>
      <c r="AA122" s="25"/>
    </row>
    <row r="123" spans="1:27" x14ac:dyDescent="0.2">
      <c r="A123" s="43" t="s">
        <v>723</v>
      </c>
      <c r="B123" s="43" t="s">
        <v>724</v>
      </c>
      <c r="C123">
        <v>48000</v>
      </c>
      <c r="D123" s="44">
        <v>190</v>
      </c>
      <c r="E123" s="44">
        <v>250</v>
      </c>
      <c r="F123" s="44">
        <v>9500</v>
      </c>
      <c r="G123" s="44">
        <v>3750</v>
      </c>
      <c r="H123" s="44">
        <v>1000</v>
      </c>
      <c r="I123" s="44">
        <v>2500</v>
      </c>
      <c r="J123" s="44">
        <v>3750</v>
      </c>
      <c r="K123" s="44">
        <v>3000</v>
      </c>
      <c r="L123" s="44">
        <v>3750</v>
      </c>
      <c r="M123" s="44">
        <v>750</v>
      </c>
      <c r="N123" s="44">
        <v>200</v>
      </c>
      <c r="O123" s="44">
        <v>750</v>
      </c>
      <c r="P123" s="44">
        <v>2750</v>
      </c>
      <c r="Q123" s="44">
        <v>2000</v>
      </c>
      <c r="R123" s="44">
        <v>3250</v>
      </c>
      <c r="S123" s="44">
        <v>3750</v>
      </c>
      <c r="T123" s="44">
        <v>4750</v>
      </c>
      <c r="U123" s="44">
        <v>1625</v>
      </c>
      <c r="W123" s="25">
        <f t="shared" si="8"/>
        <v>5375</v>
      </c>
      <c r="X123" s="25">
        <f t="shared" si="9"/>
        <v>11.197916666666668</v>
      </c>
      <c r="Z123">
        <f t="shared" si="10"/>
        <v>48000</v>
      </c>
      <c r="AA123" s="25"/>
    </row>
    <row r="124" spans="1:27" x14ac:dyDescent="0.2">
      <c r="A124" s="43" t="s">
        <v>725</v>
      </c>
      <c r="B124" s="43" t="s">
        <v>726</v>
      </c>
      <c r="C124">
        <v>32500</v>
      </c>
      <c r="D124" s="44">
        <v>80</v>
      </c>
      <c r="E124" s="44">
        <v>600</v>
      </c>
      <c r="F124" s="44">
        <v>5000</v>
      </c>
      <c r="G124" s="44">
        <v>1500</v>
      </c>
      <c r="H124" s="44">
        <v>750</v>
      </c>
      <c r="I124" s="44">
        <v>1250</v>
      </c>
      <c r="J124" s="44">
        <v>2500</v>
      </c>
      <c r="K124" s="44">
        <v>3750</v>
      </c>
      <c r="L124" s="44">
        <v>2125</v>
      </c>
      <c r="M124" s="44">
        <v>850</v>
      </c>
      <c r="N124" s="44">
        <v>160</v>
      </c>
      <c r="O124" s="44">
        <v>650</v>
      </c>
      <c r="P124" s="44">
        <v>4250</v>
      </c>
      <c r="Q124" s="44">
        <v>1875</v>
      </c>
      <c r="R124" s="44">
        <v>650</v>
      </c>
      <c r="S124" s="44">
        <v>2125</v>
      </c>
      <c r="T124" s="44">
        <v>2750</v>
      </c>
      <c r="U124" s="44">
        <v>1375</v>
      </c>
      <c r="W124" s="25">
        <f t="shared" si="8"/>
        <v>3500</v>
      </c>
      <c r="X124" s="25">
        <f t="shared" si="9"/>
        <v>10.76923076923077</v>
      </c>
      <c r="Z124">
        <f t="shared" si="10"/>
        <v>32500</v>
      </c>
      <c r="AA124" s="25"/>
    </row>
    <row r="125" spans="1:27" x14ac:dyDescent="0.2">
      <c r="A125" s="43" t="s">
        <v>727</v>
      </c>
      <c r="B125" s="43" t="s">
        <v>728</v>
      </c>
      <c r="C125">
        <v>51000</v>
      </c>
      <c r="D125" s="44">
        <v>30</v>
      </c>
      <c r="E125" s="44">
        <v>550</v>
      </c>
      <c r="F125" s="44">
        <v>4750</v>
      </c>
      <c r="G125" s="44">
        <v>2125</v>
      </c>
      <c r="H125" s="44">
        <v>2750</v>
      </c>
      <c r="I125" s="44">
        <v>3000</v>
      </c>
      <c r="J125" s="44">
        <v>4250</v>
      </c>
      <c r="K125" s="44">
        <v>3250</v>
      </c>
      <c r="L125" s="44">
        <v>2500</v>
      </c>
      <c r="M125" s="44">
        <v>900</v>
      </c>
      <c r="N125" s="44">
        <v>900</v>
      </c>
      <c r="O125" s="44">
        <v>475</v>
      </c>
      <c r="P125" s="44">
        <v>3250</v>
      </c>
      <c r="Q125" s="44">
        <v>3000</v>
      </c>
      <c r="R125" s="44">
        <v>1500</v>
      </c>
      <c r="S125" s="44">
        <v>4000</v>
      </c>
      <c r="T125" s="44">
        <v>12000</v>
      </c>
      <c r="U125" s="44">
        <v>1250</v>
      </c>
      <c r="W125" s="25">
        <f t="shared" si="8"/>
        <v>3750</v>
      </c>
      <c r="X125" s="25">
        <f t="shared" si="9"/>
        <v>7.3529411764705888</v>
      </c>
      <c r="Z125">
        <f t="shared" si="10"/>
        <v>51000</v>
      </c>
      <c r="AA125" s="25"/>
    </row>
    <row r="126" spans="1:27" x14ac:dyDescent="0.2">
      <c r="A126" s="43" t="s">
        <v>729</v>
      </c>
      <c r="B126" s="43" t="s">
        <v>730</v>
      </c>
      <c r="C126">
        <v>32500</v>
      </c>
      <c r="D126" s="44">
        <v>550</v>
      </c>
      <c r="E126" s="44">
        <v>550</v>
      </c>
      <c r="F126" s="44">
        <v>5000</v>
      </c>
      <c r="G126" s="44">
        <v>1375</v>
      </c>
      <c r="H126" s="44">
        <v>650</v>
      </c>
      <c r="I126" s="44">
        <v>1125</v>
      </c>
      <c r="J126" s="44">
        <v>2500</v>
      </c>
      <c r="K126" s="44">
        <v>1000</v>
      </c>
      <c r="L126" s="44">
        <v>4750</v>
      </c>
      <c r="M126" s="44">
        <v>500</v>
      </c>
      <c r="N126" s="44">
        <v>100</v>
      </c>
      <c r="O126" s="44">
        <v>700</v>
      </c>
      <c r="P126" s="44">
        <v>2250</v>
      </c>
      <c r="Q126" s="44">
        <v>850</v>
      </c>
      <c r="R126" s="44">
        <v>3250</v>
      </c>
      <c r="S126" s="44">
        <v>2000</v>
      </c>
      <c r="T126" s="44">
        <v>3000</v>
      </c>
      <c r="U126" s="44">
        <v>2250</v>
      </c>
      <c r="W126" s="25">
        <f t="shared" si="8"/>
        <v>7000</v>
      </c>
      <c r="X126" s="25">
        <f t="shared" si="9"/>
        <v>21.53846153846154</v>
      </c>
      <c r="Z126">
        <f t="shared" si="10"/>
        <v>32500</v>
      </c>
      <c r="AA126" s="25"/>
    </row>
    <row r="127" spans="1:27" x14ac:dyDescent="0.2">
      <c r="A127" s="43" t="s">
        <v>731</v>
      </c>
      <c r="B127" s="43" t="s">
        <v>732</v>
      </c>
      <c r="C127">
        <v>39000</v>
      </c>
      <c r="D127" s="44">
        <v>60</v>
      </c>
      <c r="E127" s="44">
        <v>450</v>
      </c>
      <c r="F127" s="44">
        <v>7000</v>
      </c>
      <c r="G127" s="44">
        <v>2000</v>
      </c>
      <c r="H127" s="44">
        <v>950</v>
      </c>
      <c r="I127" s="44">
        <v>1750</v>
      </c>
      <c r="J127" s="44">
        <v>3750</v>
      </c>
      <c r="K127" s="44">
        <v>1625</v>
      </c>
      <c r="L127" s="44">
        <v>4250</v>
      </c>
      <c r="M127" s="44">
        <v>1250</v>
      </c>
      <c r="N127" s="44">
        <v>250</v>
      </c>
      <c r="O127" s="44">
        <v>400</v>
      </c>
      <c r="P127" s="44">
        <v>2375</v>
      </c>
      <c r="Q127" s="44">
        <v>2375</v>
      </c>
      <c r="R127" s="44">
        <v>475</v>
      </c>
      <c r="S127" s="44">
        <v>3750</v>
      </c>
      <c r="T127" s="44">
        <v>4250</v>
      </c>
      <c r="U127" s="44">
        <v>1750</v>
      </c>
      <c r="W127" s="25">
        <f t="shared" si="8"/>
        <v>6000</v>
      </c>
      <c r="X127" s="25">
        <f t="shared" si="9"/>
        <v>15.384615384615385</v>
      </c>
      <c r="Z127">
        <f t="shared" si="10"/>
        <v>39000</v>
      </c>
      <c r="AA127" s="25"/>
    </row>
    <row r="128" spans="1:27" x14ac:dyDescent="0.2">
      <c r="A128" s="43" t="s">
        <v>733</v>
      </c>
      <c r="B128" s="43" t="s">
        <v>734</v>
      </c>
      <c r="C128">
        <v>31000</v>
      </c>
      <c r="D128" s="44">
        <v>150</v>
      </c>
      <c r="E128" s="44">
        <v>1000</v>
      </c>
      <c r="F128" s="44">
        <v>6000</v>
      </c>
      <c r="G128" s="44">
        <v>1125</v>
      </c>
      <c r="H128" s="44">
        <v>650</v>
      </c>
      <c r="I128" s="44">
        <v>1250</v>
      </c>
      <c r="J128" s="44">
        <v>2750</v>
      </c>
      <c r="K128" s="44">
        <v>1625</v>
      </c>
      <c r="L128" s="44">
        <v>3250</v>
      </c>
      <c r="M128" s="44">
        <v>600</v>
      </c>
      <c r="N128" s="44">
        <v>150</v>
      </c>
      <c r="O128" s="44">
        <v>450</v>
      </c>
      <c r="P128" s="44">
        <v>1875</v>
      </c>
      <c r="Q128" s="44">
        <v>1250</v>
      </c>
      <c r="R128" s="44">
        <v>800</v>
      </c>
      <c r="S128" s="44">
        <v>2750</v>
      </c>
      <c r="T128" s="44">
        <v>3750</v>
      </c>
      <c r="U128" s="44">
        <v>1250</v>
      </c>
      <c r="W128" s="25">
        <f t="shared" si="8"/>
        <v>4500</v>
      </c>
      <c r="X128" s="25">
        <f t="shared" si="9"/>
        <v>14.516129032258066</v>
      </c>
      <c r="Z128">
        <f t="shared" si="10"/>
        <v>31000</v>
      </c>
      <c r="AA128" s="25"/>
    </row>
    <row r="129" spans="1:27" x14ac:dyDescent="0.2">
      <c r="A129" s="43" t="s">
        <v>735</v>
      </c>
      <c r="B129" s="43" t="s">
        <v>736</v>
      </c>
      <c r="C129">
        <v>28500</v>
      </c>
      <c r="D129" s="44">
        <v>300</v>
      </c>
      <c r="E129" s="44">
        <v>210</v>
      </c>
      <c r="F129" s="44">
        <v>4750</v>
      </c>
      <c r="G129" s="44">
        <v>2000</v>
      </c>
      <c r="H129" s="44">
        <v>700</v>
      </c>
      <c r="I129" s="44">
        <v>1250</v>
      </c>
      <c r="J129" s="44">
        <v>1875</v>
      </c>
      <c r="K129" s="44">
        <v>1375</v>
      </c>
      <c r="L129" s="44">
        <v>2250</v>
      </c>
      <c r="M129" s="44">
        <v>700</v>
      </c>
      <c r="N129" s="44">
        <v>160</v>
      </c>
      <c r="O129" s="44">
        <v>700</v>
      </c>
      <c r="P129" s="44">
        <v>1375</v>
      </c>
      <c r="Q129" s="44">
        <v>3000</v>
      </c>
      <c r="R129" s="44">
        <v>650</v>
      </c>
      <c r="S129" s="44">
        <v>2500</v>
      </c>
      <c r="T129" s="44">
        <v>4000</v>
      </c>
      <c r="U129" s="44">
        <v>900</v>
      </c>
      <c r="W129" s="25">
        <f t="shared" si="8"/>
        <v>3150</v>
      </c>
      <c r="X129" s="25">
        <f t="shared" si="9"/>
        <v>11.052631578947368</v>
      </c>
      <c r="Z129">
        <f t="shared" si="10"/>
        <v>28500</v>
      </c>
      <c r="AA129" s="25"/>
    </row>
    <row r="130" spans="1:27" x14ac:dyDescent="0.2">
      <c r="A130" s="43" t="s">
        <v>737</v>
      </c>
      <c r="B130" s="43" t="s">
        <v>738</v>
      </c>
      <c r="C130">
        <v>34000</v>
      </c>
      <c r="D130" s="44">
        <v>240</v>
      </c>
      <c r="E130" s="44">
        <v>275</v>
      </c>
      <c r="F130" s="44">
        <v>7000</v>
      </c>
      <c r="G130" s="44">
        <v>1625</v>
      </c>
      <c r="H130" s="44">
        <v>850</v>
      </c>
      <c r="I130" s="44">
        <v>2125</v>
      </c>
      <c r="J130" s="44">
        <v>2125</v>
      </c>
      <c r="K130" s="44">
        <v>2125</v>
      </c>
      <c r="L130" s="44">
        <v>2750</v>
      </c>
      <c r="M130" s="44">
        <v>750</v>
      </c>
      <c r="N130" s="44">
        <v>130</v>
      </c>
      <c r="O130" s="44">
        <v>600</v>
      </c>
      <c r="P130" s="44">
        <v>2000</v>
      </c>
      <c r="Q130" s="44">
        <v>1625</v>
      </c>
      <c r="R130" s="44">
        <v>800</v>
      </c>
      <c r="S130" s="44">
        <v>3500</v>
      </c>
      <c r="T130" s="44">
        <v>4000</v>
      </c>
      <c r="U130" s="44">
        <v>1375</v>
      </c>
      <c r="W130" s="25">
        <f t="shared" si="8"/>
        <v>4125</v>
      </c>
      <c r="X130" s="25">
        <f t="shared" si="9"/>
        <v>12.132352941176471</v>
      </c>
      <c r="Z130">
        <f t="shared" si="10"/>
        <v>34000</v>
      </c>
      <c r="AA130" s="25"/>
    </row>
    <row r="131" spans="1:27" x14ac:dyDescent="0.2">
      <c r="A131" s="43" t="s">
        <v>739</v>
      </c>
      <c r="B131" s="43" t="s">
        <v>740</v>
      </c>
      <c r="C131">
        <v>64500</v>
      </c>
      <c r="D131" s="44">
        <v>80</v>
      </c>
      <c r="E131" s="44">
        <v>2250</v>
      </c>
      <c r="F131" s="44">
        <v>4500</v>
      </c>
      <c r="G131" s="44">
        <v>3750</v>
      </c>
      <c r="H131" s="44">
        <v>1000</v>
      </c>
      <c r="I131" s="44">
        <v>2500</v>
      </c>
      <c r="J131" s="44">
        <v>6000</v>
      </c>
      <c r="K131" s="44">
        <v>2750</v>
      </c>
      <c r="L131" s="44">
        <v>3500</v>
      </c>
      <c r="M131" s="44">
        <v>700</v>
      </c>
      <c r="N131" s="44">
        <v>2125</v>
      </c>
      <c r="O131" s="44">
        <v>1250</v>
      </c>
      <c r="P131" s="44">
        <v>15000</v>
      </c>
      <c r="Q131" s="44">
        <v>3500</v>
      </c>
      <c r="R131" s="44">
        <v>6500</v>
      </c>
      <c r="S131" s="44">
        <v>3250</v>
      </c>
      <c r="T131" s="44">
        <v>4250</v>
      </c>
      <c r="U131" s="44">
        <v>1500</v>
      </c>
      <c r="W131" s="25">
        <f t="shared" si="8"/>
        <v>5000</v>
      </c>
      <c r="X131" s="25">
        <f t="shared" si="9"/>
        <v>7.7519379844961236</v>
      </c>
      <c r="Z131">
        <f t="shared" si="10"/>
        <v>64500</v>
      </c>
      <c r="AA131" s="25"/>
    </row>
    <row r="132" spans="1:27" x14ac:dyDescent="0.2">
      <c r="A132" s="43" t="s">
        <v>741</v>
      </c>
      <c r="B132" s="43" t="s">
        <v>742</v>
      </c>
      <c r="C132">
        <v>70500</v>
      </c>
      <c r="D132" s="44">
        <v>375</v>
      </c>
      <c r="E132" s="44">
        <v>650</v>
      </c>
      <c r="F132" s="44">
        <v>9000</v>
      </c>
      <c r="G132" s="44">
        <v>3000</v>
      </c>
      <c r="H132" s="44">
        <v>1750</v>
      </c>
      <c r="I132" s="44">
        <v>4000</v>
      </c>
      <c r="J132" s="44">
        <v>5500</v>
      </c>
      <c r="K132" s="44">
        <v>2250</v>
      </c>
      <c r="L132" s="44">
        <v>5500</v>
      </c>
      <c r="M132" s="44">
        <v>3250</v>
      </c>
      <c r="N132" s="44">
        <v>650</v>
      </c>
      <c r="O132" s="44">
        <v>1125</v>
      </c>
      <c r="P132" s="44">
        <v>6500</v>
      </c>
      <c r="Q132" s="44">
        <v>4000</v>
      </c>
      <c r="R132" s="44">
        <v>1875</v>
      </c>
      <c r="S132" s="44">
        <v>11000</v>
      </c>
      <c r="T132" s="44">
        <v>7000</v>
      </c>
      <c r="U132" s="44">
        <v>3250</v>
      </c>
      <c r="W132" s="25">
        <f t="shared" si="8"/>
        <v>8750</v>
      </c>
      <c r="X132" s="25">
        <f t="shared" si="9"/>
        <v>12.411347517730496</v>
      </c>
      <c r="Z132">
        <f t="shared" si="10"/>
        <v>70500</v>
      </c>
      <c r="AA132" s="25"/>
    </row>
    <row r="133" spans="1:27" x14ac:dyDescent="0.2">
      <c r="A133" s="43" t="s">
        <v>743</v>
      </c>
      <c r="B133" s="43" t="s">
        <v>744</v>
      </c>
      <c r="C133">
        <v>40500</v>
      </c>
      <c r="D133" s="44">
        <v>550</v>
      </c>
      <c r="E133" s="44">
        <v>275</v>
      </c>
      <c r="F133" s="44">
        <v>3250</v>
      </c>
      <c r="G133" s="44">
        <v>1750</v>
      </c>
      <c r="H133" s="44">
        <v>1250</v>
      </c>
      <c r="I133" s="44">
        <v>3500</v>
      </c>
      <c r="J133" s="44">
        <v>3250</v>
      </c>
      <c r="K133" s="44">
        <v>7000</v>
      </c>
      <c r="L133" s="44">
        <v>3250</v>
      </c>
      <c r="M133" s="44">
        <v>1125</v>
      </c>
      <c r="N133" s="44">
        <v>500</v>
      </c>
      <c r="O133" s="44">
        <v>750</v>
      </c>
      <c r="P133" s="44">
        <v>3750</v>
      </c>
      <c r="Q133" s="44">
        <v>2375</v>
      </c>
      <c r="R133" s="44">
        <v>800</v>
      </c>
      <c r="S133" s="44">
        <v>2750</v>
      </c>
      <c r="T133" s="44">
        <v>3250</v>
      </c>
      <c r="U133" s="44">
        <v>1375</v>
      </c>
      <c r="W133" s="25">
        <f t="shared" si="8"/>
        <v>4625</v>
      </c>
      <c r="X133" s="25">
        <f t="shared" si="9"/>
        <v>11.419753086419753</v>
      </c>
      <c r="Z133">
        <f t="shared" si="10"/>
        <v>40500</v>
      </c>
      <c r="AA133" s="25"/>
    </row>
    <row r="134" spans="1:27" x14ac:dyDescent="0.2">
      <c r="A134" s="43" t="s">
        <v>745</v>
      </c>
      <c r="B134" s="43" t="s">
        <v>746</v>
      </c>
      <c r="C134">
        <v>42000</v>
      </c>
      <c r="D134" s="44">
        <v>250</v>
      </c>
      <c r="E134" s="44">
        <v>800</v>
      </c>
      <c r="F134" s="44">
        <v>7000</v>
      </c>
      <c r="G134" s="44">
        <v>1875</v>
      </c>
      <c r="H134" s="44">
        <v>1375</v>
      </c>
      <c r="I134" s="44">
        <v>2500</v>
      </c>
      <c r="J134" s="44">
        <v>2500</v>
      </c>
      <c r="K134" s="44">
        <v>5000</v>
      </c>
      <c r="L134" s="44">
        <v>3250</v>
      </c>
      <c r="M134" s="44">
        <v>1000</v>
      </c>
      <c r="N134" s="44">
        <v>450</v>
      </c>
      <c r="O134" s="44">
        <v>550</v>
      </c>
      <c r="P134" s="44">
        <v>3500</v>
      </c>
      <c r="Q134" s="44">
        <v>2375</v>
      </c>
      <c r="R134" s="44">
        <v>600</v>
      </c>
      <c r="S134" s="44">
        <v>3750</v>
      </c>
      <c r="T134" s="44">
        <v>4000</v>
      </c>
      <c r="U134" s="44">
        <v>1375</v>
      </c>
      <c r="W134" s="25">
        <f t="shared" si="8"/>
        <v>4625</v>
      </c>
      <c r="X134" s="25">
        <f t="shared" si="9"/>
        <v>11.011904761904761</v>
      </c>
      <c r="Z134">
        <f t="shared" si="10"/>
        <v>42000</v>
      </c>
      <c r="AA134" s="25"/>
    </row>
    <row r="135" spans="1:27" x14ac:dyDescent="0.2">
      <c r="A135" s="43" t="s">
        <v>747</v>
      </c>
      <c r="B135" s="43" t="s">
        <v>748</v>
      </c>
      <c r="C135">
        <v>22500</v>
      </c>
      <c r="D135" s="44">
        <v>400</v>
      </c>
      <c r="E135" s="44">
        <v>250</v>
      </c>
      <c r="F135" s="44">
        <v>6500</v>
      </c>
      <c r="G135" s="44">
        <v>950</v>
      </c>
      <c r="H135" s="44">
        <v>375</v>
      </c>
      <c r="I135" s="44">
        <v>850</v>
      </c>
      <c r="J135" s="44">
        <v>1750</v>
      </c>
      <c r="K135" s="44">
        <v>550</v>
      </c>
      <c r="L135" s="44">
        <v>1750</v>
      </c>
      <c r="M135" s="44">
        <v>190</v>
      </c>
      <c r="N135" s="44">
        <v>300</v>
      </c>
      <c r="O135" s="44">
        <v>325</v>
      </c>
      <c r="P135" s="44">
        <v>1375</v>
      </c>
      <c r="Q135" s="44">
        <v>1500</v>
      </c>
      <c r="R135" s="44">
        <v>475</v>
      </c>
      <c r="S135" s="44">
        <v>2000</v>
      </c>
      <c r="T135" s="44">
        <v>1500</v>
      </c>
      <c r="U135" s="44">
        <v>1375</v>
      </c>
      <c r="W135" s="25">
        <f t="shared" si="8"/>
        <v>3125</v>
      </c>
      <c r="X135" s="25">
        <f t="shared" si="9"/>
        <v>13.888888888888889</v>
      </c>
      <c r="Z135">
        <f t="shared" si="10"/>
        <v>22500</v>
      </c>
      <c r="AA135" s="25"/>
    </row>
    <row r="136" spans="1:27" x14ac:dyDescent="0.2">
      <c r="A136" s="43" t="s">
        <v>749</v>
      </c>
      <c r="B136" s="43" t="s">
        <v>750</v>
      </c>
      <c r="C136">
        <v>73000</v>
      </c>
      <c r="D136" s="44">
        <v>180</v>
      </c>
      <c r="E136" s="44">
        <v>2500</v>
      </c>
      <c r="F136" s="44">
        <v>7500</v>
      </c>
      <c r="G136" s="44">
        <v>3250</v>
      </c>
      <c r="H136" s="44">
        <v>1375</v>
      </c>
      <c r="I136" s="44">
        <v>4000</v>
      </c>
      <c r="J136" s="44">
        <v>4250</v>
      </c>
      <c r="K136" s="44">
        <v>19500</v>
      </c>
      <c r="L136" s="44">
        <v>3750</v>
      </c>
      <c r="M136" s="44">
        <v>1250</v>
      </c>
      <c r="N136" s="44">
        <v>650</v>
      </c>
      <c r="O136" s="44">
        <v>2125</v>
      </c>
      <c r="P136" s="44">
        <v>8000</v>
      </c>
      <c r="Q136" s="44">
        <v>5500</v>
      </c>
      <c r="R136" s="44">
        <v>950</v>
      </c>
      <c r="S136" s="44">
        <v>3750</v>
      </c>
      <c r="T136" s="44">
        <v>3000</v>
      </c>
      <c r="U136" s="44">
        <v>1875</v>
      </c>
      <c r="W136" s="25">
        <f t="shared" si="8"/>
        <v>5625</v>
      </c>
      <c r="X136" s="25">
        <f t="shared" si="9"/>
        <v>7.7054794520547949</v>
      </c>
      <c r="Z136">
        <f t="shared" si="10"/>
        <v>73000</v>
      </c>
      <c r="AA136" s="25"/>
    </row>
    <row r="137" spans="1:27" x14ac:dyDescent="0.2">
      <c r="A137" s="43" t="s">
        <v>751</v>
      </c>
      <c r="B137" s="43" t="s">
        <v>752</v>
      </c>
      <c r="C137">
        <v>18500</v>
      </c>
      <c r="D137" s="44">
        <v>15</v>
      </c>
      <c r="E137" s="44">
        <v>160</v>
      </c>
      <c r="F137" s="44">
        <v>2375</v>
      </c>
      <c r="G137" s="44">
        <v>800</v>
      </c>
      <c r="H137" s="44">
        <v>275</v>
      </c>
      <c r="I137" s="44">
        <v>1375</v>
      </c>
      <c r="J137" s="44">
        <v>1750</v>
      </c>
      <c r="K137" s="44">
        <v>600</v>
      </c>
      <c r="L137" s="44">
        <v>950</v>
      </c>
      <c r="M137" s="44">
        <v>350</v>
      </c>
      <c r="N137" s="44">
        <v>210</v>
      </c>
      <c r="O137" s="44">
        <v>350</v>
      </c>
      <c r="P137" s="44">
        <v>700</v>
      </c>
      <c r="Q137" s="44">
        <v>1375</v>
      </c>
      <c r="R137" s="44">
        <v>1000</v>
      </c>
      <c r="S137" s="44">
        <v>2375</v>
      </c>
      <c r="T137" s="44">
        <v>3000</v>
      </c>
      <c r="U137" s="44">
        <v>750</v>
      </c>
      <c r="W137" s="25">
        <f t="shared" si="8"/>
        <v>1700</v>
      </c>
      <c r="X137" s="25">
        <f t="shared" si="9"/>
        <v>9.1891891891891895</v>
      </c>
      <c r="Z137">
        <f t="shared" si="10"/>
        <v>18500</v>
      </c>
      <c r="AA137" s="25"/>
    </row>
    <row r="138" spans="1:27" x14ac:dyDescent="0.2">
      <c r="A138" s="43" t="s">
        <v>753</v>
      </c>
      <c r="B138" s="43" t="s">
        <v>754</v>
      </c>
      <c r="C138">
        <v>32000</v>
      </c>
      <c r="D138" s="44">
        <v>2250</v>
      </c>
      <c r="E138" s="44">
        <v>140</v>
      </c>
      <c r="F138" s="44">
        <v>4000</v>
      </c>
      <c r="G138" s="44">
        <v>950</v>
      </c>
      <c r="H138" s="44">
        <v>1000</v>
      </c>
      <c r="I138" s="44">
        <v>1750</v>
      </c>
      <c r="J138" s="44">
        <v>2750</v>
      </c>
      <c r="K138" s="44">
        <v>1750</v>
      </c>
      <c r="L138" s="44">
        <v>1375</v>
      </c>
      <c r="M138" s="44">
        <v>375</v>
      </c>
      <c r="N138" s="44">
        <v>200</v>
      </c>
      <c r="O138" s="44">
        <v>450</v>
      </c>
      <c r="P138" s="44">
        <v>750</v>
      </c>
      <c r="Q138" s="44">
        <v>3750</v>
      </c>
      <c r="R138" s="44">
        <v>700</v>
      </c>
      <c r="S138" s="44">
        <v>2500</v>
      </c>
      <c r="T138" s="44">
        <v>6500</v>
      </c>
      <c r="U138" s="44">
        <v>800</v>
      </c>
      <c r="W138" s="25">
        <f t="shared" si="8"/>
        <v>2175</v>
      </c>
      <c r="X138" s="25">
        <f t="shared" si="9"/>
        <v>6.7968749999999991</v>
      </c>
      <c r="Z138">
        <f t="shared" si="10"/>
        <v>32000</v>
      </c>
      <c r="AA138" s="25"/>
    </row>
    <row r="139" spans="1:27" x14ac:dyDescent="0.2">
      <c r="A139" s="43" t="s">
        <v>755</v>
      </c>
      <c r="B139" s="43" t="s">
        <v>756</v>
      </c>
      <c r="C139">
        <v>45500</v>
      </c>
      <c r="D139" s="44">
        <v>1250</v>
      </c>
      <c r="E139" s="44">
        <v>550</v>
      </c>
      <c r="F139" s="44">
        <v>4750</v>
      </c>
      <c r="G139" s="44">
        <v>1875</v>
      </c>
      <c r="H139" s="44">
        <v>850</v>
      </c>
      <c r="I139" s="44">
        <v>1875</v>
      </c>
      <c r="J139" s="44">
        <v>5000</v>
      </c>
      <c r="K139" s="44">
        <v>1750</v>
      </c>
      <c r="L139" s="44">
        <v>9000</v>
      </c>
      <c r="M139" s="44">
        <v>500</v>
      </c>
      <c r="N139" s="44">
        <v>180</v>
      </c>
      <c r="O139" s="44">
        <v>750</v>
      </c>
      <c r="P139" s="44">
        <v>1625</v>
      </c>
      <c r="Q139" s="44">
        <v>2125</v>
      </c>
      <c r="R139" s="44">
        <v>950</v>
      </c>
      <c r="S139" s="44">
        <v>3750</v>
      </c>
      <c r="T139" s="44">
        <v>5500</v>
      </c>
      <c r="U139" s="44">
        <v>3750</v>
      </c>
      <c r="W139" s="25">
        <f t="shared" si="8"/>
        <v>12750</v>
      </c>
      <c r="X139" s="25">
        <f t="shared" si="9"/>
        <v>28.021978021978022</v>
      </c>
      <c r="Z139">
        <f t="shared" si="10"/>
        <v>45500</v>
      </c>
      <c r="AA139" s="25"/>
    </row>
    <row r="140" spans="1:27" x14ac:dyDescent="0.2">
      <c r="A140" s="43" t="s">
        <v>757</v>
      </c>
      <c r="B140" s="43" t="s">
        <v>758</v>
      </c>
      <c r="C140">
        <v>55500</v>
      </c>
      <c r="D140" s="44">
        <v>15</v>
      </c>
      <c r="E140" s="44">
        <v>1625</v>
      </c>
      <c r="F140" s="44">
        <v>3500</v>
      </c>
      <c r="G140" s="44">
        <v>1625</v>
      </c>
      <c r="H140" s="44">
        <v>1250</v>
      </c>
      <c r="I140" s="44">
        <v>1250</v>
      </c>
      <c r="J140" s="44">
        <v>6000</v>
      </c>
      <c r="K140" s="44">
        <v>1500</v>
      </c>
      <c r="L140" s="44">
        <v>4750</v>
      </c>
      <c r="M140" s="44">
        <v>1125</v>
      </c>
      <c r="N140" s="44">
        <v>450</v>
      </c>
      <c r="O140" s="44">
        <v>650</v>
      </c>
      <c r="P140" s="44">
        <v>3000</v>
      </c>
      <c r="Q140" s="44">
        <v>3750</v>
      </c>
      <c r="R140" s="44">
        <v>4500</v>
      </c>
      <c r="S140" s="44">
        <v>5500</v>
      </c>
      <c r="T140" s="44">
        <v>13500</v>
      </c>
      <c r="U140" s="44">
        <v>2250</v>
      </c>
      <c r="W140" s="25">
        <f t="shared" si="8"/>
        <v>7000</v>
      </c>
      <c r="X140" s="25">
        <f t="shared" si="9"/>
        <v>12.612612612612612</v>
      </c>
      <c r="Z140">
        <f t="shared" si="10"/>
        <v>55500</v>
      </c>
      <c r="AA140" s="25"/>
    </row>
    <row r="141" spans="1:27" x14ac:dyDescent="0.2">
      <c r="A141" s="43" t="s">
        <v>759</v>
      </c>
      <c r="B141" s="43" t="s">
        <v>760</v>
      </c>
      <c r="C141">
        <v>41500</v>
      </c>
      <c r="D141" s="44">
        <v>850</v>
      </c>
      <c r="E141" s="44">
        <v>425</v>
      </c>
      <c r="F141" s="44">
        <v>6000</v>
      </c>
      <c r="G141" s="44">
        <v>2750</v>
      </c>
      <c r="H141" s="44">
        <v>1375</v>
      </c>
      <c r="I141" s="44">
        <v>2500</v>
      </c>
      <c r="J141" s="44">
        <v>2750</v>
      </c>
      <c r="K141" s="44">
        <v>1875</v>
      </c>
      <c r="L141" s="44">
        <v>2750</v>
      </c>
      <c r="M141" s="44">
        <v>1250</v>
      </c>
      <c r="N141" s="44">
        <v>160</v>
      </c>
      <c r="O141" s="44">
        <v>450</v>
      </c>
      <c r="P141" s="44">
        <v>2750</v>
      </c>
      <c r="Q141" s="44">
        <v>2750</v>
      </c>
      <c r="R141" s="44">
        <v>2000</v>
      </c>
      <c r="S141" s="44">
        <v>3500</v>
      </c>
      <c r="T141" s="44">
        <v>5500</v>
      </c>
      <c r="U141" s="44">
        <v>1375</v>
      </c>
      <c r="W141" s="25">
        <f t="shared" si="8"/>
        <v>4125</v>
      </c>
      <c r="X141" s="25">
        <f t="shared" si="9"/>
        <v>9.9397590361445776</v>
      </c>
      <c r="Z141">
        <f t="shared" si="10"/>
        <v>41500</v>
      </c>
      <c r="AA141" s="25"/>
    </row>
    <row r="142" spans="1:27" x14ac:dyDescent="0.2">
      <c r="A142" s="43" t="s">
        <v>761</v>
      </c>
      <c r="B142" s="43" t="s">
        <v>762</v>
      </c>
      <c r="C142">
        <v>35500</v>
      </c>
      <c r="D142" s="44">
        <v>1875</v>
      </c>
      <c r="E142" s="44">
        <v>250</v>
      </c>
      <c r="F142" s="44">
        <v>6500</v>
      </c>
      <c r="G142" s="44">
        <v>1875</v>
      </c>
      <c r="H142" s="44">
        <v>800</v>
      </c>
      <c r="I142" s="44">
        <v>4000</v>
      </c>
      <c r="J142" s="44">
        <v>3000</v>
      </c>
      <c r="K142" s="44">
        <v>3500</v>
      </c>
      <c r="L142" s="44">
        <v>1625</v>
      </c>
      <c r="M142" s="44">
        <v>250</v>
      </c>
      <c r="N142" s="44">
        <v>210</v>
      </c>
      <c r="O142" s="44">
        <v>300</v>
      </c>
      <c r="P142" s="44">
        <v>1375</v>
      </c>
      <c r="Q142" s="44">
        <v>4000</v>
      </c>
      <c r="R142" s="44">
        <v>450</v>
      </c>
      <c r="S142" s="44">
        <v>2000</v>
      </c>
      <c r="T142" s="44">
        <v>3000</v>
      </c>
      <c r="U142" s="44">
        <v>750</v>
      </c>
      <c r="W142" s="25">
        <f t="shared" si="8"/>
        <v>2375</v>
      </c>
      <c r="X142" s="25">
        <f t="shared" si="9"/>
        <v>6.6901408450704221</v>
      </c>
      <c r="Z142">
        <f t="shared" si="10"/>
        <v>35500</v>
      </c>
      <c r="AA142" s="25"/>
    </row>
    <row r="143" spans="1:27" x14ac:dyDescent="0.2">
      <c r="A143" s="43" t="s">
        <v>763</v>
      </c>
      <c r="B143" s="43" t="s">
        <v>764</v>
      </c>
      <c r="C143">
        <v>55500</v>
      </c>
      <c r="D143" s="44">
        <v>750</v>
      </c>
      <c r="E143" s="44">
        <v>1000</v>
      </c>
      <c r="F143" s="44">
        <v>6000</v>
      </c>
      <c r="G143" s="44">
        <v>2250</v>
      </c>
      <c r="H143" s="44">
        <v>1125</v>
      </c>
      <c r="I143" s="44">
        <v>3750</v>
      </c>
      <c r="J143" s="44">
        <v>5000</v>
      </c>
      <c r="K143" s="44">
        <v>1625</v>
      </c>
      <c r="L143" s="44">
        <v>4500</v>
      </c>
      <c r="M143" s="44">
        <v>2500</v>
      </c>
      <c r="N143" s="44">
        <v>475</v>
      </c>
      <c r="O143" s="44">
        <v>1250</v>
      </c>
      <c r="P143" s="44">
        <v>4000</v>
      </c>
      <c r="Q143" s="44">
        <v>3000</v>
      </c>
      <c r="R143" s="44">
        <v>850</v>
      </c>
      <c r="S143" s="44">
        <v>5000</v>
      </c>
      <c r="T143" s="44">
        <v>10000</v>
      </c>
      <c r="U143" s="44">
        <v>2125</v>
      </c>
      <c r="W143" s="25">
        <f t="shared" si="8"/>
        <v>6625</v>
      </c>
      <c r="X143" s="25">
        <f t="shared" si="9"/>
        <v>11.936936936936938</v>
      </c>
      <c r="Z143">
        <f t="shared" si="10"/>
        <v>55500</v>
      </c>
      <c r="AA143" s="25"/>
    </row>
    <row r="144" spans="1:27" x14ac:dyDescent="0.2">
      <c r="A144" s="43" t="s">
        <v>765</v>
      </c>
      <c r="B144" s="43" t="s">
        <v>766</v>
      </c>
      <c r="C144">
        <v>28000</v>
      </c>
      <c r="D144" s="44">
        <v>1125</v>
      </c>
      <c r="E144" s="44">
        <v>475</v>
      </c>
      <c r="F144" s="44">
        <v>3750</v>
      </c>
      <c r="G144" s="44">
        <v>2500</v>
      </c>
      <c r="H144" s="44">
        <v>600</v>
      </c>
      <c r="I144" s="44">
        <v>1250</v>
      </c>
      <c r="J144" s="44">
        <v>2250</v>
      </c>
      <c r="K144" s="44">
        <v>900</v>
      </c>
      <c r="L144" s="44">
        <v>1625</v>
      </c>
      <c r="M144" s="44">
        <v>475</v>
      </c>
      <c r="N144" s="44">
        <v>180</v>
      </c>
      <c r="O144" s="44">
        <v>850</v>
      </c>
      <c r="P144" s="44">
        <v>1625</v>
      </c>
      <c r="Q144" s="44">
        <v>1375</v>
      </c>
      <c r="R144" s="44">
        <v>1625</v>
      </c>
      <c r="S144" s="44">
        <v>3000</v>
      </c>
      <c r="T144" s="44">
        <v>3000</v>
      </c>
      <c r="U144" s="44">
        <v>1125</v>
      </c>
      <c r="W144" s="25">
        <f t="shared" si="8"/>
        <v>2750</v>
      </c>
      <c r="X144" s="25">
        <f t="shared" si="9"/>
        <v>9.8214285714285712</v>
      </c>
      <c r="Z144">
        <f t="shared" si="10"/>
        <v>28000</v>
      </c>
      <c r="AA144" s="25"/>
    </row>
    <row r="145" spans="1:27" x14ac:dyDescent="0.2">
      <c r="A145" s="43" t="s">
        <v>767</v>
      </c>
      <c r="B145" s="43" t="s">
        <v>768</v>
      </c>
      <c r="C145">
        <v>56500</v>
      </c>
      <c r="D145" s="44">
        <v>35</v>
      </c>
      <c r="E145" s="44">
        <v>240</v>
      </c>
      <c r="F145" s="44">
        <v>8500</v>
      </c>
      <c r="G145" s="44">
        <v>3500</v>
      </c>
      <c r="H145" s="44">
        <v>1875</v>
      </c>
      <c r="I145" s="44">
        <v>2750</v>
      </c>
      <c r="J145" s="44">
        <v>3000</v>
      </c>
      <c r="K145" s="44">
        <v>6000</v>
      </c>
      <c r="L145" s="44">
        <v>3250</v>
      </c>
      <c r="M145" s="44">
        <v>1375</v>
      </c>
      <c r="N145" s="44">
        <v>170</v>
      </c>
      <c r="O145" s="44">
        <v>375</v>
      </c>
      <c r="P145" s="44">
        <v>1625</v>
      </c>
      <c r="Q145" s="44">
        <v>2000</v>
      </c>
      <c r="R145" s="44">
        <v>1125</v>
      </c>
      <c r="S145" s="44">
        <v>4000</v>
      </c>
      <c r="T145" s="44">
        <v>15500</v>
      </c>
      <c r="U145" s="44">
        <v>1125</v>
      </c>
      <c r="W145" s="25">
        <f t="shared" si="8"/>
        <v>4375</v>
      </c>
      <c r="X145" s="25">
        <f t="shared" si="9"/>
        <v>7.7433628318584065</v>
      </c>
      <c r="Z145">
        <f t="shared" si="10"/>
        <v>56500</v>
      </c>
      <c r="AA145" s="25"/>
    </row>
    <row r="146" spans="1:27" x14ac:dyDescent="0.2">
      <c r="A146" s="43" t="s">
        <v>769</v>
      </c>
      <c r="B146" s="43" t="s">
        <v>770</v>
      </c>
      <c r="C146">
        <v>49500</v>
      </c>
      <c r="D146" s="44">
        <v>550</v>
      </c>
      <c r="E146" s="44">
        <v>700</v>
      </c>
      <c r="F146" s="44">
        <v>9000</v>
      </c>
      <c r="G146" s="44">
        <v>2375</v>
      </c>
      <c r="H146" s="44">
        <v>900</v>
      </c>
      <c r="I146" s="44">
        <v>2125</v>
      </c>
      <c r="J146" s="44">
        <v>5000</v>
      </c>
      <c r="K146" s="44">
        <v>3750</v>
      </c>
      <c r="L146" s="44">
        <v>3500</v>
      </c>
      <c r="M146" s="44">
        <v>650</v>
      </c>
      <c r="N146" s="44">
        <v>600</v>
      </c>
      <c r="O146" s="44">
        <v>600</v>
      </c>
      <c r="P146" s="44">
        <v>3500</v>
      </c>
      <c r="Q146" s="44">
        <v>2500</v>
      </c>
      <c r="R146" s="44">
        <v>1750</v>
      </c>
      <c r="S146" s="44">
        <v>3500</v>
      </c>
      <c r="T146" s="44">
        <v>7500</v>
      </c>
      <c r="U146" s="44">
        <v>1500</v>
      </c>
      <c r="W146" s="25">
        <f t="shared" si="8"/>
        <v>5000</v>
      </c>
      <c r="X146" s="25">
        <f t="shared" si="9"/>
        <v>10.1010101010101</v>
      </c>
      <c r="Z146">
        <f t="shared" si="10"/>
        <v>49500</v>
      </c>
      <c r="AA146" s="25"/>
    </row>
    <row r="147" spans="1:27" x14ac:dyDescent="0.2">
      <c r="A147" s="43" t="s">
        <v>771</v>
      </c>
      <c r="B147" s="43" t="s">
        <v>772</v>
      </c>
      <c r="C147">
        <v>37000</v>
      </c>
      <c r="D147" s="44">
        <v>45</v>
      </c>
      <c r="E147" s="44">
        <v>210</v>
      </c>
      <c r="F147" s="44">
        <v>5000</v>
      </c>
      <c r="G147" s="44">
        <v>2750</v>
      </c>
      <c r="H147" s="44">
        <v>700</v>
      </c>
      <c r="I147" s="44">
        <v>1500</v>
      </c>
      <c r="J147" s="44">
        <v>4000</v>
      </c>
      <c r="K147" s="44">
        <v>2500</v>
      </c>
      <c r="L147" s="44">
        <v>2750</v>
      </c>
      <c r="M147" s="44">
        <v>1000</v>
      </c>
      <c r="N147" s="44">
        <v>1000</v>
      </c>
      <c r="O147" s="44">
        <v>550</v>
      </c>
      <c r="P147" s="44">
        <v>3000</v>
      </c>
      <c r="Q147" s="44">
        <v>2750</v>
      </c>
      <c r="R147" s="44">
        <v>900</v>
      </c>
      <c r="S147" s="44">
        <v>3000</v>
      </c>
      <c r="T147" s="44">
        <v>3750</v>
      </c>
      <c r="U147" s="44">
        <v>1500</v>
      </c>
      <c r="W147" s="25">
        <f t="shared" si="8"/>
        <v>4250</v>
      </c>
      <c r="X147" s="25">
        <f t="shared" si="9"/>
        <v>11.486486486486488</v>
      </c>
      <c r="Z147">
        <f t="shared" si="10"/>
        <v>37000</v>
      </c>
      <c r="AA147" s="25"/>
    </row>
    <row r="148" spans="1:27" x14ac:dyDescent="0.2">
      <c r="A148" s="43" t="s">
        <v>773</v>
      </c>
      <c r="B148" s="43" t="s">
        <v>774</v>
      </c>
      <c r="C148">
        <v>33000</v>
      </c>
      <c r="D148" s="44">
        <v>150</v>
      </c>
      <c r="E148" s="44">
        <v>400</v>
      </c>
      <c r="F148" s="44">
        <v>3500</v>
      </c>
      <c r="G148" s="44">
        <v>2000</v>
      </c>
      <c r="H148" s="44">
        <v>650</v>
      </c>
      <c r="I148" s="44">
        <v>1250</v>
      </c>
      <c r="J148" s="44">
        <v>3500</v>
      </c>
      <c r="K148" s="44">
        <v>1375</v>
      </c>
      <c r="L148" s="44">
        <v>2750</v>
      </c>
      <c r="M148" s="44">
        <v>550</v>
      </c>
      <c r="N148" s="44">
        <v>170</v>
      </c>
      <c r="O148" s="44">
        <v>600</v>
      </c>
      <c r="P148" s="44">
        <v>1375</v>
      </c>
      <c r="Q148" s="44">
        <v>2750</v>
      </c>
      <c r="R148" s="44">
        <v>2750</v>
      </c>
      <c r="S148" s="44">
        <v>3500</v>
      </c>
      <c r="T148" s="44">
        <v>4500</v>
      </c>
      <c r="U148" s="44">
        <v>1250</v>
      </c>
      <c r="W148" s="25">
        <f t="shared" si="8"/>
        <v>4000</v>
      </c>
      <c r="X148" s="25">
        <f t="shared" si="9"/>
        <v>12.121212121212121</v>
      </c>
      <c r="Z148">
        <f t="shared" si="10"/>
        <v>33000</v>
      </c>
      <c r="AA148" s="25"/>
    </row>
    <row r="149" spans="1:27" x14ac:dyDescent="0.2">
      <c r="A149" s="43" t="s">
        <v>775</v>
      </c>
      <c r="B149" s="43" t="s">
        <v>776</v>
      </c>
      <c r="C149">
        <v>43500</v>
      </c>
      <c r="D149" s="44">
        <v>25</v>
      </c>
      <c r="E149" s="44">
        <v>275</v>
      </c>
      <c r="F149" s="44">
        <v>5000</v>
      </c>
      <c r="G149" s="44">
        <v>2125</v>
      </c>
      <c r="H149" s="44">
        <v>1000</v>
      </c>
      <c r="I149" s="44">
        <v>1875</v>
      </c>
      <c r="J149" s="44">
        <v>4750</v>
      </c>
      <c r="K149" s="44">
        <v>1500</v>
      </c>
      <c r="L149" s="44">
        <v>2375</v>
      </c>
      <c r="M149" s="44">
        <v>750</v>
      </c>
      <c r="N149" s="44">
        <v>550</v>
      </c>
      <c r="O149" s="44">
        <v>650</v>
      </c>
      <c r="P149" s="44">
        <v>1625</v>
      </c>
      <c r="Q149" s="44">
        <v>6500</v>
      </c>
      <c r="R149" s="44">
        <v>1875</v>
      </c>
      <c r="S149" s="44">
        <v>4000</v>
      </c>
      <c r="T149" s="44">
        <v>6500</v>
      </c>
      <c r="U149" s="44">
        <v>1625</v>
      </c>
      <c r="W149" s="25">
        <f t="shared" si="8"/>
        <v>4000</v>
      </c>
      <c r="X149" s="25">
        <f t="shared" si="9"/>
        <v>9.1954022988505741</v>
      </c>
      <c r="Z149">
        <f t="shared" si="10"/>
        <v>43500</v>
      </c>
      <c r="AA149" s="25"/>
    </row>
    <row r="150" spans="1:27" x14ac:dyDescent="0.2">
      <c r="A150" s="43" t="s">
        <v>777</v>
      </c>
      <c r="B150" s="43" t="s">
        <v>778</v>
      </c>
      <c r="C150">
        <v>50000</v>
      </c>
      <c r="D150" s="44">
        <v>700</v>
      </c>
      <c r="E150" s="44">
        <v>1125</v>
      </c>
      <c r="F150" s="44">
        <v>6000</v>
      </c>
      <c r="G150" s="44">
        <v>3000</v>
      </c>
      <c r="H150" s="44">
        <v>1375</v>
      </c>
      <c r="I150" s="44">
        <v>1500</v>
      </c>
      <c r="J150" s="44">
        <v>3750</v>
      </c>
      <c r="K150" s="44">
        <v>4750</v>
      </c>
      <c r="L150" s="44">
        <v>6500</v>
      </c>
      <c r="M150" s="44">
        <v>1875</v>
      </c>
      <c r="N150" s="44">
        <v>240</v>
      </c>
      <c r="O150" s="44">
        <v>750</v>
      </c>
      <c r="P150" s="44">
        <v>2750</v>
      </c>
      <c r="Q150" s="44">
        <v>2375</v>
      </c>
      <c r="R150" s="44">
        <v>1125</v>
      </c>
      <c r="S150" s="44">
        <v>3750</v>
      </c>
      <c r="T150" s="44">
        <v>6000</v>
      </c>
      <c r="U150" s="44">
        <v>2000</v>
      </c>
      <c r="W150" s="25">
        <f t="shared" si="8"/>
        <v>8500</v>
      </c>
      <c r="X150" s="25">
        <f t="shared" si="9"/>
        <v>17</v>
      </c>
      <c r="Z150">
        <f t="shared" si="10"/>
        <v>50000</v>
      </c>
      <c r="AA150" s="25"/>
    </row>
    <row r="151" spans="1:27" x14ac:dyDescent="0.2">
      <c r="A151" s="43" t="s">
        <v>779</v>
      </c>
      <c r="B151" s="43" t="s">
        <v>780</v>
      </c>
      <c r="C151">
        <v>48000</v>
      </c>
      <c r="D151" s="44">
        <v>325</v>
      </c>
      <c r="E151" s="44">
        <v>600</v>
      </c>
      <c r="F151" s="44">
        <v>2750</v>
      </c>
      <c r="G151" s="44">
        <v>2375</v>
      </c>
      <c r="H151" s="44">
        <v>450</v>
      </c>
      <c r="I151" s="44">
        <v>2250</v>
      </c>
      <c r="J151" s="44">
        <v>2750</v>
      </c>
      <c r="K151" s="44">
        <v>1000</v>
      </c>
      <c r="L151" s="44">
        <v>3000</v>
      </c>
      <c r="M151" s="44">
        <v>3500</v>
      </c>
      <c r="N151" s="44">
        <v>300</v>
      </c>
      <c r="O151" s="44">
        <v>800</v>
      </c>
      <c r="P151" s="44">
        <v>5000</v>
      </c>
      <c r="Q151" s="44">
        <v>4750</v>
      </c>
      <c r="R151" s="44">
        <v>3250</v>
      </c>
      <c r="S151" s="44">
        <v>4250</v>
      </c>
      <c r="T151" s="44">
        <v>7000</v>
      </c>
      <c r="U151" s="44">
        <v>3750</v>
      </c>
      <c r="W151" s="25">
        <f t="shared" si="8"/>
        <v>6750</v>
      </c>
      <c r="X151" s="25">
        <f t="shared" si="9"/>
        <v>14.0625</v>
      </c>
      <c r="Z151">
        <f t="shared" si="10"/>
        <v>48000</v>
      </c>
      <c r="AA151" s="25"/>
    </row>
    <row r="152" spans="1:27" x14ac:dyDescent="0.2">
      <c r="A152" s="43" t="s">
        <v>785</v>
      </c>
      <c r="B152" s="43" t="s">
        <v>786</v>
      </c>
      <c r="C152">
        <v>83500</v>
      </c>
      <c r="D152" s="44">
        <v>4750</v>
      </c>
      <c r="E152" s="44">
        <v>950</v>
      </c>
      <c r="F152" s="44">
        <v>10500</v>
      </c>
      <c r="G152" s="44">
        <v>4750</v>
      </c>
      <c r="H152" s="44">
        <v>2125</v>
      </c>
      <c r="I152" s="44">
        <v>3250</v>
      </c>
      <c r="J152" s="44">
        <v>8500</v>
      </c>
      <c r="K152" s="44">
        <v>2000</v>
      </c>
      <c r="L152" s="44">
        <v>6500</v>
      </c>
      <c r="M152" s="44">
        <v>1750</v>
      </c>
      <c r="N152" s="44">
        <v>750</v>
      </c>
      <c r="O152" s="44">
        <v>1250</v>
      </c>
      <c r="P152" s="44">
        <v>6000</v>
      </c>
      <c r="Q152" s="44">
        <v>6000</v>
      </c>
      <c r="R152" s="44">
        <v>1750</v>
      </c>
      <c r="S152" s="44">
        <v>6500</v>
      </c>
      <c r="T152" s="44">
        <v>11500</v>
      </c>
      <c r="U152" s="44">
        <v>3750</v>
      </c>
      <c r="W152" s="25">
        <f t="shared" si="8"/>
        <v>10250</v>
      </c>
      <c r="X152" s="25">
        <f t="shared" si="9"/>
        <v>12.275449101796406</v>
      </c>
      <c r="Z152">
        <f t="shared" si="10"/>
        <v>83500</v>
      </c>
      <c r="AA152" s="25"/>
    </row>
    <row r="153" spans="1:27" x14ac:dyDescent="0.2">
      <c r="A153" s="43" t="s">
        <v>791</v>
      </c>
      <c r="B153" s="43" t="s">
        <v>792</v>
      </c>
      <c r="C153">
        <v>93000</v>
      </c>
      <c r="D153" s="44">
        <v>350</v>
      </c>
      <c r="E153" s="44">
        <v>1250</v>
      </c>
      <c r="F153" s="44">
        <v>15500</v>
      </c>
      <c r="G153" s="44">
        <v>3250</v>
      </c>
      <c r="H153" s="44">
        <v>1875</v>
      </c>
      <c r="I153" s="44">
        <v>6500</v>
      </c>
      <c r="J153" s="44">
        <v>7000</v>
      </c>
      <c r="K153" s="44">
        <v>5000</v>
      </c>
      <c r="L153" s="44">
        <v>5500</v>
      </c>
      <c r="M153" s="44">
        <v>4000</v>
      </c>
      <c r="N153" s="44">
        <v>2250</v>
      </c>
      <c r="O153" s="44">
        <v>1500</v>
      </c>
      <c r="P153" s="44">
        <v>4000</v>
      </c>
      <c r="Q153" s="44">
        <v>10000</v>
      </c>
      <c r="R153" s="44">
        <v>5500</v>
      </c>
      <c r="S153" s="44">
        <v>7000</v>
      </c>
      <c r="T153" s="44">
        <v>8500</v>
      </c>
      <c r="U153" s="44">
        <v>3750</v>
      </c>
      <c r="W153" s="25">
        <f t="shared" si="8"/>
        <v>9250</v>
      </c>
      <c r="X153" s="25">
        <f t="shared" si="9"/>
        <v>9.9462365591397841</v>
      </c>
      <c r="Z153">
        <f t="shared" si="10"/>
        <v>93000</v>
      </c>
      <c r="AA153" s="25"/>
    </row>
    <row r="154" spans="1:27" x14ac:dyDescent="0.2">
      <c r="A154" s="43" t="s">
        <v>789</v>
      </c>
      <c r="B154" s="43" t="s">
        <v>790</v>
      </c>
      <c r="C154">
        <v>123500</v>
      </c>
      <c r="D154" s="44">
        <v>30</v>
      </c>
      <c r="E154" s="44">
        <v>1500</v>
      </c>
      <c r="F154" s="44">
        <v>13500</v>
      </c>
      <c r="G154" s="44">
        <v>4500</v>
      </c>
      <c r="H154" s="44">
        <v>3250</v>
      </c>
      <c r="I154" s="44">
        <v>4500</v>
      </c>
      <c r="J154" s="44">
        <v>10500</v>
      </c>
      <c r="K154" s="44">
        <v>10500</v>
      </c>
      <c r="L154" s="44">
        <v>5500</v>
      </c>
      <c r="M154" s="44">
        <v>6000</v>
      </c>
      <c r="N154" s="44">
        <v>800</v>
      </c>
      <c r="O154" s="44">
        <v>1125</v>
      </c>
      <c r="P154" s="44">
        <v>5000</v>
      </c>
      <c r="Q154" s="44">
        <v>8500</v>
      </c>
      <c r="R154" s="44">
        <v>4750</v>
      </c>
      <c r="S154" s="44">
        <v>9500</v>
      </c>
      <c r="T154" s="44">
        <v>26500</v>
      </c>
      <c r="U154" s="44">
        <v>7500</v>
      </c>
      <c r="W154" s="25">
        <f t="shared" si="8"/>
        <v>13000</v>
      </c>
      <c r="X154" s="25">
        <f t="shared" si="9"/>
        <v>10.526315789473683</v>
      </c>
      <c r="Z154">
        <f t="shared" si="10"/>
        <v>123500</v>
      </c>
      <c r="AA154" s="25"/>
    </row>
    <row r="155" spans="1:27" x14ac:dyDescent="0.2">
      <c r="A155" s="43" t="s">
        <v>787</v>
      </c>
      <c r="B155" s="43" t="s">
        <v>788</v>
      </c>
      <c r="C155">
        <v>130500</v>
      </c>
      <c r="D155" s="44">
        <v>3750</v>
      </c>
      <c r="E155" s="44">
        <v>1625</v>
      </c>
      <c r="F155" s="44">
        <v>13000</v>
      </c>
      <c r="G155" s="44">
        <v>6500</v>
      </c>
      <c r="H155" s="44">
        <v>4250</v>
      </c>
      <c r="I155" s="44">
        <v>4750</v>
      </c>
      <c r="J155" s="44">
        <v>11500</v>
      </c>
      <c r="K155" s="44">
        <v>5000</v>
      </c>
      <c r="L155" s="44">
        <v>11500</v>
      </c>
      <c r="M155" s="44">
        <v>2750</v>
      </c>
      <c r="N155" s="44">
        <v>1125</v>
      </c>
      <c r="O155" s="44">
        <v>2375</v>
      </c>
      <c r="P155" s="44">
        <v>9500</v>
      </c>
      <c r="Q155" s="44">
        <v>7000</v>
      </c>
      <c r="R155" s="44">
        <v>5000</v>
      </c>
      <c r="S155" s="44">
        <v>12000</v>
      </c>
      <c r="T155" s="44">
        <v>23000</v>
      </c>
      <c r="U155" s="44">
        <v>6000</v>
      </c>
      <c r="W155" s="25">
        <f t="shared" si="8"/>
        <v>17500</v>
      </c>
      <c r="X155" s="25">
        <f t="shared" si="9"/>
        <v>13.409961685823754</v>
      </c>
      <c r="Z155">
        <f t="shared" si="10"/>
        <v>130500</v>
      </c>
      <c r="AA155" s="25"/>
    </row>
    <row r="156" spans="1:27" x14ac:dyDescent="0.2">
      <c r="A156" s="43" t="s">
        <v>793</v>
      </c>
      <c r="B156" s="43" t="s">
        <v>794</v>
      </c>
      <c r="C156">
        <v>40500</v>
      </c>
      <c r="D156" s="44">
        <v>90</v>
      </c>
      <c r="E156" s="44">
        <v>650</v>
      </c>
      <c r="F156" s="44">
        <v>3500</v>
      </c>
      <c r="G156" s="44">
        <v>3250</v>
      </c>
      <c r="H156" s="44">
        <v>1250</v>
      </c>
      <c r="I156" s="44">
        <v>4250</v>
      </c>
      <c r="J156" s="44">
        <v>4750</v>
      </c>
      <c r="K156" s="44">
        <v>5000</v>
      </c>
      <c r="L156" s="44">
        <v>3000</v>
      </c>
      <c r="M156" s="44">
        <v>1250</v>
      </c>
      <c r="N156" s="44">
        <v>350</v>
      </c>
      <c r="O156" s="44">
        <v>375</v>
      </c>
      <c r="P156" s="44">
        <v>2250</v>
      </c>
      <c r="Q156" s="44">
        <v>2125</v>
      </c>
      <c r="R156" s="44">
        <v>900</v>
      </c>
      <c r="S156" s="44">
        <v>2500</v>
      </c>
      <c r="T156" s="44">
        <v>3250</v>
      </c>
      <c r="U156" s="44">
        <v>1375</v>
      </c>
      <c r="W156" s="25">
        <f t="shared" si="8"/>
        <v>4375</v>
      </c>
      <c r="X156" s="25">
        <f t="shared" si="9"/>
        <v>10.802469135802468</v>
      </c>
      <c r="Z156">
        <f t="shared" si="10"/>
        <v>40500</v>
      </c>
      <c r="AA156" s="25"/>
    </row>
    <row r="157" spans="1:27" x14ac:dyDescent="0.2">
      <c r="A157" s="43" t="s">
        <v>795</v>
      </c>
      <c r="B157" s="43" t="s">
        <v>796</v>
      </c>
      <c r="C157">
        <v>62000</v>
      </c>
      <c r="D157" s="44">
        <v>300</v>
      </c>
      <c r="E157" s="44">
        <v>650</v>
      </c>
      <c r="F157" s="44">
        <v>10000</v>
      </c>
      <c r="G157" s="44">
        <v>2375</v>
      </c>
      <c r="H157" s="44">
        <v>1375</v>
      </c>
      <c r="I157" s="44">
        <v>4250</v>
      </c>
      <c r="J157" s="44">
        <v>5500</v>
      </c>
      <c r="K157" s="44">
        <v>4000</v>
      </c>
      <c r="L157" s="44">
        <v>4750</v>
      </c>
      <c r="M157" s="44">
        <v>1125</v>
      </c>
      <c r="N157" s="44">
        <v>500</v>
      </c>
      <c r="O157" s="44">
        <v>800</v>
      </c>
      <c r="P157" s="44">
        <v>4250</v>
      </c>
      <c r="Q157" s="44">
        <v>5500</v>
      </c>
      <c r="R157" s="44">
        <v>1250</v>
      </c>
      <c r="S157" s="44">
        <v>4500</v>
      </c>
      <c r="T157" s="44">
        <v>8500</v>
      </c>
      <c r="U157" s="44">
        <v>2000</v>
      </c>
      <c r="W157" s="25">
        <f t="shared" si="8"/>
        <v>6750</v>
      </c>
      <c r="X157" s="25">
        <f t="shared" si="9"/>
        <v>10.887096774193548</v>
      </c>
      <c r="Z157">
        <f t="shared" si="10"/>
        <v>62000</v>
      </c>
      <c r="AA157" s="25"/>
    </row>
    <row r="158" spans="1:27" x14ac:dyDescent="0.2">
      <c r="A158" s="43" t="s">
        <v>797</v>
      </c>
      <c r="B158" s="43" t="s">
        <v>798</v>
      </c>
      <c r="C158">
        <v>53000</v>
      </c>
      <c r="D158" s="44">
        <v>600</v>
      </c>
      <c r="E158" s="44">
        <v>450</v>
      </c>
      <c r="F158" s="44">
        <v>4250</v>
      </c>
      <c r="G158" s="44">
        <v>3500</v>
      </c>
      <c r="H158" s="44">
        <v>950</v>
      </c>
      <c r="I158" s="44">
        <v>1750</v>
      </c>
      <c r="J158" s="44">
        <v>3750</v>
      </c>
      <c r="K158" s="44">
        <v>4750</v>
      </c>
      <c r="L158" s="44">
        <v>3500</v>
      </c>
      <c r="M158" s="44">
        <v>1125</v>
      </c>
      <c r="N158" s="44">
        <v>425</v>
      </c>
      <c r="O158" s="44">
        <v>650</v>
      </c>
      <c r="P158" s="44">
        <v>6500</v>
      </c>
      <c r="Q158" s="44">
        <v>6000</v>
      </c>
      <c r="R158" s="44">
        <v>2500</v>
      </c>
      <c r="S158" s="44">
        <v>4000</v>
      </c>
      <c r="T158" s="44">
        <v>5000</v>
      </c>
      <c r="U158" s="44">
        <v>3250</v>
      </c>
      <c r="W158" s="25">
        <f t="shared" si="8"/>
        <v>6750</v>
      </c>
      <c r="X158" s="25">
        <f t="shared" si="9"/>
        <v>12.735849056603774</v>
      </c>
      <c r="Z158">
        <f t="shared" si="10"/>
        <v>53000</v>
      </c>
      <c r="AA158" s="25"/>
    </row>
    <row r="159" spans="1:27" x14ac:dyDescent="0.2">
      <c r="A159" s="43" t="s">
        <v>799</v>
      </c>
      <c r="B159" s="43" t="s">
        <v>800</v>
      </c>
      <c r="C159">
        <v>44000</v>
      </c>
      <c r="D159" s="44">
        <v>160</v>
      </c>
      <c r="E159" s="44">
        <v>220</v>
      </c>
      <c r="F159" s="44">
        <v>4000</v>
      </c>
      <c r="G159" s="44">
        <v>2000</v>
      </c>
      <c r="H159" s="44">
        <v>1625</v>
      </c>
      <c r="I159" s="44">
        <v>2750</v>
      </c>
      <c r="J159" s="44">
        <v>4000</v>
      </c>
      <c r="K159" s="44">
        <v>4250</v>
      </c>
      <c r="L159" s="44">
        <v>3250</v>
      </c>
      <c r="M159" s="44">
        <v>950</v>
      </c>
      <c r="N159" s="44">
        <v>550</v>
      </c>
      <c r="O159" s="44">
        <v>700</v>
      </c>
      <c r="P159" s="44">
        <v>2750</v>
      </c>
      <c r="Q159" s="44">
        <v>3750</v>
      </c>
      <c r="R159" s="44">
        <v>900</v>
      </c>
      <c r="S159" s="44">
        <v>6000</v>
      </c>
      <c r="T159" s="44">
        <v>5000</v>
      </c>
      <c r="U159" s="44">
        <v>1625</v>
      </c>
      <c r="W159" s="25">
        <f t="shared" si="8"/>
        <v>4875</v>
      </c>
      <c r="X159" s="25">
        <f t="shared" si="9"/>
        <v>11.079545454545455</v>
      </c>
      <c r="Z159">
        <f t="shared" si="10"/>
        <v>44000</v>
      </c>
      <c r="AA159" s="25"/>
    </row>
    <row r="160" spans="1:27" x14ac:dyDescent="0.2">
      <c r="A160" s="43" t="s">
        <v>801</v>
      </c>
      <c r="B160" s="43" t="s">
        <v>802</v>
      </c>
      <c r="C160">
        <v>37000</v>
      </c>
      <c r="D160" s="44">
        <v>1000</v>
      </c>
      <c r="E160" s="44">
        <v>450</v>
      </c>
      <c r="F160" s="44">
        <v>5500</v>
      </c>
      <c r="G160" s="44">
        <v>2750</v>
      </c>
      <c r="H160" s="44">
        <v>700</v>
      </c>
      <c r="I160" s="44">
        <v>1750</v>
      </c>
      <c r="J160" s="44">
        <v>2750</v>
      </c>
      <c r="K160" s="44">
        <v>1250</v>
      </c>
      <c r="L160" s="44">
        <v>3000</v>
      </c>
      <c r="M160" s="44">
        <v>700</v>
      </c>
      <c r="N160" s="44">
        <v>180</v>
      </c>
      <c r="O160" s="44">
        <v>750</v>
      </c>
      <c r="P160" s="44">
        <v>2750</v>
      </c>
      <c r="Q160" s="44">
        <v>2125</v>
      </c>
      <c r="R160" s="44">
        <v>2000</v>
      </c>
      <c r="S160" s="44">
        <v>3500</v>
      </c>
      <c r="T160" s="44">
        <v>4000</v>
      </c>
      <c r="U160" s="44">
        <v>1625</v>
      </c>
      <c r="W160" s="25">
        <f t="shared" si="8"/>
        <v>4625</v>
      </c>
      <c r="X160" s="25">
        <f t="shared" si="9"/>
        <v>12.5</v>
      </c>
      <c r="Z160">
        <f t="shared" si="10"/>
        <v>37000</v>
      </c>
      <c r="AA160" s="25"/>
    </row>
    <row r="161" spans="1:27" x14ac:dyDescent="0.2">
      <c r="A161" s="43" t="s">
        <v>803</v>
      </c>
      <c r="B161" s="43" t="s">
        <v>804</v>
      </c>
      <c r="C161">
        <v>64500</v>
      </c>
      <c r="D161" s="44">
        <v>1500</v>
      </c>
      <c r="E161" s="44">
        <v>800</v>
      </c>
      <c r="F161" s="44">
        <v>5000</v>
      </c>
      <c r="G161" s="44">
        <v>3000</v>
      </c>
      <c r="H161" s="44">
        <v>2125</v>
      </c>
      <c r="I161" s="44">
        <v>2250</v>
      </c>
      <c r="J161" s="44">
        <v>5000</v>
      </c>
      <c r="K161" s="44">
        <v>5000</v>
      </c>
      <c r="L161" s="44">
        <v>5500</v>
      </c>
      <c r="M161" s="44">
        <v>2125</v>
      </c>
      <c r="N161" s="44">
        <v>450</v>
      </c>
      <c r="O161" s="44">
        <v>900</v>
      </c>
      <c r="P161" s="44">
        <v>3750</v>
      </c>
      <c r="Q161" s="44">
        <v>3500</v>
      </c>
      <c r="R161" s="44">
        <v>6000</v>
      </c>
      <c r="S161" s="44">
        <v>4500</v>
      </c>
      <c r="T161" s="44">
        <v>9500</v>
      </c>
      <c r="U161" s="44">
        <v>3000</v>
      </c>
      <c r="W161" s="25">
        <f t="shared" si="8"/>
        <v>8500</v>
      </c>
      <c r="X161" s="25">
        <f t="shared" si="9"/>
        <v>13.178294573643413</v>
      </c>
      <c r="Z161">
        <f t="shared" si="10"/>
        <v>64500</v>
      </c>
      <c r="AA161" s="25"/>
    </row>
    <row r="162" spans="1:27" x14ac:dyDescent="0.2">
      <c r="A162" s="43" t="s">
        <v>805</v>
      </c>
      <c r="B162" s="43" t="s">
        <v>806</v>
      </c>
      <c r="C162">
        <v>30500</v>
      </c>
      <c r="D162" s="44">
        <v>500</v>
      </c>
      <c r="E162" s="44">
        <v>275</v>
      </c>
      <c r="F162" s="44">
        <v>4500</v>
      </c>
      <c r="G162" s="44">
        <v>2000</v>
      </c>
      <c r="H162" s="44">
        <v>650</v>
      </c>
      <c r="I162" s="44">
        <v>1375</v>
      </c>
      <c r="J162" s="44">
        <v>2500</v>
      </c>
      <c r="K162" s="44">
        <v>950</v>
      </c>
      <c r="L162" s="44">
        <v>3250</v>
      </c>
      <c r="M162" s="44">
        <v>325</v>
      </c>
      <c r="N162" s="44">
        <v>800</v>
      </c>
      <c r="O162" s="44">
        <v>240</v>
      </c>
      <c r="P162" s="44">
        <v>1500</v>
      </c>
      <c r="Q162" s="44">
        <v>1625</v>
      </c>
      <c r="R162" s="44">
        <v>650</v>
      </c>
      <c r="S162" s="44">
        <v>2750</v>
      </c>
      <c r="T162" s="44">
        <v>3250</v>
      </c>
      <c r="U162" s="44">
        <v>3250</v>
      </c>
      <c r="W162" s="25">
        <f t="shared" si="8"/>
        <v>6500</v>
      </c>
      <c r="X162" s="25">
        <f t="shared" si="9"/>
        <v>21.311475409836063</v>
      </c>
      <c r="Z162">
        <f t="shared" si="10"/>
        <v>30500</v>
      </c>
      <c r="AA162" s="25"/>
    </row>
    <row r="163" spans="1:27" x14ac:dyDescent="0.2">
      <c r="A163" s="43" t="s">
        <v>807</v>
      </c>
      <c r="B163" s="43" t="s">
        <v>808</v>
      </c>
      <c r="C163">
        <v>29500</v>
      </c>
      <c r="D163" s="44">
        <v>10</v>
      </c>
      <c r="E163" s="44">
        <v>160</v>
      </c>
      <c r="F163" s="44">
        <v>3750</v>
      </c>
      <c r="G163" s="44">
        <v>1750</v>
      </c>
      <c r="H163" s="44">
        <v>1125</v>
      </c>
      <c r="I163" s="44">
        <v>2500</v>
      </c>
      <c r="J163" s="44">
        <v>3750</v>
      </c>
      <c r="K163" s="44">
        <v>2250</v>
      </c>
      <c r="L163" s="44">
        <v>1750</v>
      </c>
      <c r="M163" s="44">
        <v>950</v>
      </c>
      <c r="N163" s="44">
        <v>600</v>
      </c>
      <c r="O163" s="44">
        <v>250</v>
      </c>
      <c r="P163" s="44">
        <v>1750</v>
      </c>
      <c r="Q163" s="44">
        <v>3250</v>
      </c>
      <c r="R163" s="44">
        <v>600</v>
      </c>
      <c r="S163" s="44">
        <v>2125</v>
      </c>
      <c r="T163" s="44">
        <v>1625</v>
      </c>
      <c r="U163" s="44">
        <v>1250</v>
      </c>
      <c r="W163" s="25">
        <f t="shared" si="8"/>
        <v>3000</v>
      </c>
      <c r="X163" s="25">
        <f t="shared" si="9"/>
        <v>10.16949152542373</v>
      </c>
      <c r="Z163">
        <f t="shared" si="10"/>
        <v>29500</v>
      </c>
      <c r="AA163" s="25"/>
    </row>
    <row r="164" spans="1:27" x14ac:dyDescent="0.2">
      <c r="A164" s="43" t="s">
        <v>809</v>
      </c>
      <c r="B164" s="43" t="s">
        <v>810</v>
      </c>
      <c r="C164">
        <v>54000</v>
      </c>
      <c r="D164" s="44">
        <v>160</v>
      </c>
      <c r="E164" s="44">
        <v>350</v>
      </c>
      <c r="F164" s="44">
        <v>6500</v>
      </c>
      <c r="G164" s="44">
        <v>4750</v>
      </c>
      <c r="H164" s="44">
        <v>4500</v>
      </c>
      <c r="I164" s="44">
        <v>3500</v>
      </c>
      <c r="J164" s="44">
        <v>2000</v>
      </c>
      <c r="K164" s="44">
        <v>11000</v>
      </c>
      <c r="L164" s="44">
        <v>4000</v>
      </c>
      <c r="M164" s="44">
        <v>550</v>
      </c>
      <c r="N164" s="44">
        <v>220</v>
      </c>
      <c r="O164" s="44">
        <v>300</v>
      </c>
      <c r="P164" s="44">
        <v>6000</v>
      </c>
      <c r="Q164" s="44">
        <v>4500</v>
      </c>
      <c r="R164" s="44">
        <v>400</v>
      </c>
      <c r="S164" s="44">
        <v>2125</v>
      </c>
      <c r="T164" s="44">
        <v>2125</v>
      </c>
      <c r="U164" s="44">
        <v>1500</v>
      </c>
      <c r="W164" s="25">
        <f t="shared" si="8"/>
        <v>5500</v>
      </c>
      <c r="X164" s="25">
        <f t="shared" si="9"/>
        <v>10.185185185185185</v>
      </c>
      <c r="Z164">
        <f t="shared" si="10"/>
        <v>54000</v>
      </c>
      <c r="AA164" s="25"/>
    </row>
    <row r="165" spans="1:27" x14ac:dyDescent="0.2">
      <c r="A165" s="43" t="s">
        <v>811</v>
      </c>
      <c r="B165" s="43" t="s">
        <v>812</v>
      </c>
      <c r="C165">
        <v>45500</v>
      </c>
      <c r="D165" s="44">
        <v>25</v>
      </c>
      <c r="E165" s="44">
        <v>275</v>
      </c>
      <c r="F165" s="44">
        <v>4750</v>
      </c>
      <c r="G165" s="44">
        <v>1750</v>
      </c>
      <c r="H165" s="44">
        <v>1375</v>
      </c>
      <c r="I165" s="44">
        <v>2375</v>
      </c>
      <c r="J165" s="44">
        <v>5000</v>
      </c>
      <c r="K165" s="44">
        <v>3750</v>
      </c>
      <c r="L165" s="44">
        <v>2500</v>
      </c>
      <c r="M165" s="44">
        <v>850</v>
      </c>
      <c r="N165" s="44">
        <v>550</v>
      </c>
      <c r="O165" s="44">
        <v>350</v>
      </c>
      <c r="P165" s="44">
        <v>2750</v>
      </c>
      <c r="Q165" s="44">
        <v>4000</v>
      </c>
      <c r="R165" s="44">
        <v>1375</v>
      </c>
      <c r="S165" s="44">
        <v>4250</v>
      </c>
      <c r="T165" s="44">
        <v>7500</v>
      </c>
      <c r="U165" s="44">
        <v>1625</v>
      </c>
      <c r="W165" s="25">
        <f t="shared" si="8"/>
        <v>4125</v>
      </c>
      <c r="X165" s="25">
        <f t="shared" si="9"/>
        <v>9.0659340659340657</v>
      </c>
      <c r="Z165">
        <f t="shared" si="10"/>
        <v>45500</v>
      </c>
      <c r="AA165" s="25"/>
    </row>
    <row r="166" spans="1:27" x14ac:dyDescent="0.2">
      <c r="A166" s="43" t="s">
        <v>813</v>
      </c>
      <c r="B166" s="43" t="s">
        <v>814</v>
      </c>
      <c r="C166">
        <v>52500</v>
      </c>
      <c r="D166" s="44">
        <v>210</v>
      </c>
      <c r="E166" s="44">
        <v>2375</v>
      </c>
      <c r="F166" s="44">
        <v>6000</v>
      </c>
      <c r="G166" s="44">
        <v>2500</v>
      </c>
      <c r="H166" s="44">
        <v>1250</v>
      </c>
      <c r="I166" s="44">
        <v>2250</v>
      </c>
      <c r="J166" s="44">
        <v>3750</v>
      </c>
      <c r="K166" s="44">
        <v>7500</v>
      </c>
      <c r="L166" s="44">
        <v>4250</v>
      </c>
      <c r="M166" s="44">
        <v>1625</v>
      </c>
      <c r="N166" s="44">
        <v>400</v>
      </c>
      <c r="O166" s="44">
        <v>500</v>
      </c>
      <c r="P166" s="44">
        <v>6000</v>
      </c>
      <c r="Q166" s="44">
        <v>3250</v>
      </c>
      <c r="R166" s="44">
        <v>1250</v>
      </c>
      <c r="S166" s="44">
        <v>4750</v>
      </c>
      <c r="T166" s="44">
        <v>3250</v>
      </c>
      <c r="U166" s="44">
        <v>1750</v>
      </c>
      <c r="W166" s="25">
        <f t="shared" si="8"/>
        <v>6000</v>
      </c>
      <c r="X166" s="25">
        <f t="shared" si="9"/>
        <v>11.428571428571429</v>
      </c>
      <c r="Z166">
        <f t="shared" si="10"/>
        <v>52500</v>
      </c>
      <c r="AA166" s="25"/>
    </row>
    <row r="167" spans="1:27" x14ac:dyDescent="0.2">
      <c r="A167" s="43" t="s">
        <v>815</v>
      </c>
      <c r="B167" s="43" t="s">
        <v>816</v>
      </c>
      <c r="C167">
        <v>75500</v>
      </c>
      <c r="D167" s="44">
        <v>1375</v>
      </c>
      <c r="E167" s="44">
        <v>325</v>
      </c>
      <c r="F167" s="44">
        <v>5500</v>
      </c>
      <c r="G167" s="44">
        <v>3000</v>
      </c>
      <c r="H167" s="44">
        <v>1875</v>
      </c>
      <c r="I167" s="44">
        <v>2750</v>
      </c>
      <c r="J167" s="44">
        <v>5000</v>
      </c>
      <c r="K167" s="44">
        <v>1375</v>
      </c>
      <c r="L167" s="44">
        <v>8000</v>
      </c>
      <c r="M167" s="44">
        <v>3250</v>
      </c>
      <c r="N167" s="44">
        <v>3250</v>
      </c>
      <c r="O167" s="44">
        <v>1250</v>
      </c>
      <c r="P167" s="44">
        <v>15500</v>
      </c>
      <c r="Q167" s="44">
        <v>7000</v>
      </c>
      <c r="R167" s="44">
        <v>950</v>
      </c>
      <c r="S167" s="44">
        <v>4750</v>
      </c>
      <c r="T167" s="44">
        <v>5500</v>
      </c>
      <c r="U167" s="44">
        <v>5000</v>
      </c>
      <c r="W167" s="25">
        <f t="shared" si="8"/>
        <v>13000</v>
      </c>
      <c r="X167" s="25">
        <f t="shared" si="9"/>
        <v>17.218543046357617</v>
      </c>
      <c r="Z167">
        <f t="shared" si="10"/>
        <v>75500</v>
      </c>
      <c r="AA167" s="25"/>
    </row>
    <row r="168" spans="1:27" x14ac:dyDescent="0.2">
      <c r="A168" s="43" t="s">
        <v>817</v>
      </c>
      <c r="B168" s="43" t="s">
        <v>818</v>
      </c>
      <c r="C168">
        <v>95000</v>
      </c>
      <c r="D168" s="44">
        <v>250</v>
      </c>
      <c r="E168" s="44">
        <v>6500</v>
      </c>
      <c r="F168" s="44">
        <v>6000</v>
      </c>
      <c r="G168" s="44">
        <v>2500</v>
      </c>
      <c r="H168" s="44">
        <v>3000</v>
      </c>
      <c r="I168" s="44">
        <v>5500</v>
      </c>
      <c r="J168" s="44">
        <v>5500</v>
      </c>
      <c r="K168" s="44">
        <v>4250</v>
      </c>
      <c r="L168" s="44">
        <v>7000</v>
      </c>
      <c r="M168" s="44">
        <v>7000</v>
      </c>
      <c r="N168" s="44">
        <v>1000</v>
      </c>
      <c r="O168" s="44">
        <v>1125</v>
      </c>
      <c r="P168" s="44">
        <v>10500</v>
      </c>
      <c r="Q168" s="44">
        <v>6500</v>
      </c>
      <c r="R168" s="44">
        <v>5500</v>
      </c>
      <c r="S168" s="44">
        <v>6000</v>
      </c>
      <c r="T168" s="44">
        <v>10500</v>
      </c>
      <c r="U168" s="44">
        <v>6500</v>
      </c>
      <c r="W168" s="25">
        <f t="shared" si="8"/>
        <v>13500</v>
      </c>
      <c r="X168" s="25">
        <f t="shared" si="9"/>
        <v>14.210526315789473</v>
      </c>
      <c r="Z168">
        <f t="shared" si="10"/>
        <v>95000</v>
      </c>
      <c r="AA168" s="25"/>
    </row>
    <row r="169" spans="1:27" x14ac:dyDescent="0.2">
      <c r="A169" s="43" t="s">
        <v>833</v>
      </c>
      <c r="B169" s="43" t="s">
        <v>834</v>
      </c>
      <c r="C169">
        <v>42000</v>
      </c>
      <c r="D169" s="44">
        <v>160</v>
      </c>
      <c r="E169" s="44">
        <v>350</v>
      </c>
      <c r="F169" s="44">
        <v>3000</v>
      </c>
      <c r="G169" s="44">
        <v>2500</v>
      </c>
      <c r="H169" s="44">
        <v>900</v>
      </c>
      <c r="I169" s="44">
        <v>1625</v>
      </c>
      <c r="J169" s="44">
        <v>2500</v>
      </c>
      <c r="K169" s="44">
        <v>1875</v>
      </c>
      <c r="L169" s="44">
        <v>3500</v>
      </c>
      <c r="M169" s="44">
        <v>1375</v>
      </c>
      <c r="N169" s="44">
        <v>2125</v>
      </c>
      <c r="O169" s="44">
        <v>650</v>
      </c>
      <c r="P169" s="44">
        <v>3250</v>
      </c>
      <c r="Q169" s="44">
        <v>5000</v>
      </c>
      <c r="R169" s="44">
        <v>1000</v>
      </c>
      <c r="S169" s="44">
        <v>3750</v>
      </c>
      <c r="T169" s="44">
        <v>5500</v>
      </c>
      <c r="U169" s="44">
        <v>2375</v>
      </c>
      <c r="W169" s="25">
        <f t="shared" si="8"/>
        <v>5875</v>
      </c>
      <c r="X169" s="25">
        <f t="shared" si="9"/>
        <v>13.988095238095239</v>
      </c>
      <c r="Z169">
        <f t="shared" si="10"/>
        <v>42000</v>
      </c>
      <c r="AA169" s="25"/>
    </row>
    <row r="170" spans="1:27" x14ac:dyDescent="0.2">
      <c r="A170" s="43" t="s">
        <v>835</v>
      </c>
      <c r="B170" s="43" t="s">
        <v>836</v>
      </c>
      <c r="C170">
        <v>30000</v>
      </c>
      <c r="D170" s="44">
        <v>700</v>
      </c>
      <c r="E170" s="44">
        <v>240</v>
      </c>
      <c r="F170" s="44">
        <v>4000</v>
      </c>
      <c r="G170" s="44">
        <v>1500</v>
      </c>
      <c r="H170" s="44">
        <v>600</v>
      </c>
      <c r="I170" s="44">
        <v>900</v>
      </c>
      <c r="J170" s="44">
        <v>2500</v>
      </c>
      <c r="K170" s="44">
        <v>400</v>
      </c>
      <c r="L170" s="44">
        <v>3250</v>
      </c>
      <c r="M170" s="44">
        <v>900</v>
      </c>
      <c r="N170" s="44">
        <v>220</v>
      </c>
      <c r="O170" s="44">
        <v>425</v>
      </c>
      <c r="P170" s="44">
        <v>3500</v>
      </c>
      <c r="Q170" s="44">
        <v>2375</v>
      </c>
      <c r="R170" s="44">
        <v>475</v>
      </c>
      <c r="S170" s="44">
        <v>3000</v>
      </c>
      <c r="T170" s="44">
        <v>3250</v>
      </c>
      <c r="U170" s="44">
        <v>2125</v>
      </c>
      <c r="W170" s="25">
        <f t="shared" si="8"/>
        <v>5375</v>
      </c>
      <c r="X170" s="25">
        <f t="shared" si="9"/>
        <v>17.916666666666668</v>
      </c>
      <c r="Z170">
        <f t="shared" si="10"/>
        <v>30000</v>
      </c>
      <c r="AA170" s="25"/>
    </row>
    <row r="171" spans="1:27" x14ac:dyDescent="0.2">
      <c r="A171" s="43" t="s">
        <v>837</v>
      </c>
      <c r="B171" s="43" t="s">
        <v>838</v>
      </c>
      <c r="C171">
        <v>38000</v>
      </c>
      <c r="D171" s="44">
        <v>45</v>
      </c>
      <c r="E171" s="44">
        <v>90</v>
      </c>
      <c r="F171" s="44">
        <v>8000</v>
      </c>
      <c r="G171" s="44">
        <v>1750</v>
      </c>
      <c r="H171" s="44">
        <v>2125</v>
      </c>
      <c r="I171" s="44">
        <v>2500</v>
      </c>
      <c r="J171" s="44">
        <v>3750</v>
      </c>
      <c r="K171" s="44">
        <v>1875</v>
      </c>
      <c r="L171" s="44">
        <v>2000</v>
      </c>
      <c r="M171" s="44">
        <v>1125</v>
      </c>
      <c r="N171" s="44">
        <v>375</v>
      </c>
      <c r="O171" s="44">
        <v>375</v>
      </c>
      <c r="P171" s="44">
        <v>2125</v>
      </c>
      <c r="Q171" s="44">
        <v>3750</v>
      </c>
      <c r="R171" s="44">
        <v>900</v>
      </c>
      <c r="S171" s="44">
        <v>2375</v>
      </c>
      <c r="T171" s="44">
        <v>4250</v>
      </c>
      <c r="U171" s="44">
        <v>900</v>
      </c>
      <c r="W171" s="25">
        <f t="shared" si="8"/>
        <v>2900</v>
      </c>
      <c r="X171" s="25">
        <f t="shared" si="9"/>
        <v>7.6315789473684212</v>
      </c>
      <c r="Z171">
        <f t="shared" si="10"/>
        <v>38000</v>
      </c>
      <c r="AA171" s="25"/>
    </row>
    <row r="172" spans="1:27" x14ac:dyDescent="0.2">
      <c r="A172" s="43" t="s">
        <v>839</v>
      </c>
      <c r="B172" s="43" t="s">
        <v>840</v>
      </c>
      <c r="C172">
        <v>55500</v>
      </c>
      <c r="D172" s="44">
        <v>20</v>
      </c>
      <c r="E172" s="44">
        <v>950</v>
      </c>
      <c r="F172" s="44">
        <v>4750</v>
      </c>
      <c r="G172" s="44">
        <v>1625</v>
      </c>
      <c r="H172" s="44">
        <v>1250</v>
      </c>
      <c r="I172" s="44">
        <v>1625</v>
      </c>
      <c r="J172" s="44">
        <v>4750</v>
      </c>
      <c r="K172" s="44">
        <v>2000</v>
      </c>
      <c r="L172" s="44">
        <v>4250</v>
      </c>
      <c r="M172" s="44">
        <v>2000</v>
      </c>
      <c r="N172" s="44">
        <v>650</v>
      </c>
      <c r="O172" s="44">
        <v>1750</v>
      </c>
      <c r="P172" s="44">
        <v>3000</v>
      </c>
      <c r="Q172" s="44">
        <v>3750</v>
      </c>
      <c r="R172" s="44">
        <v>3000</v>
      </c>
      <c r="S172" s="44">
        <v>6000</v>
      </c>
      <c r="T172" s="44">
        <v>11500</v>
      </c>
      <c r="U172" s="44">
        <v>2750</v>
      </c>
      <c r="W172" s="25">
        <f t="shared" si="8"/>
        <v>7000</v>
      </c>
      <c r="X172" s="25">
        <f t="shared" si="9"/>
        <v>12.612612612612612</v>
      </c>
      <c r="Z172">
        <f t="shared" si="10"/>
        <v>55500</v>
      </c>
      <c r="AA172" s="25"/>
    </row>
    <row r="173" spans="1:27" x14ac:dyDescent="0.2">
      <c r="A173" s="43" t="s">
        <v>841</v>
      </c>
      <c r="B173" s="43" t="s">
        <v>842</v>
      </c>
      <c r="C173">
        <v>54000</v>
      </c>
      <c r="D173" s="44">
        <v>1375</v>
      </c>
      <c r="E173" s="44">
        <v>750</v>
      </c>
      <c r="F173" s="44">
        <v>8000</v>
      </c>
      <c r="G173" s="44">
        <v>3000</v>
      </c>
      <c r="H173" s="44">
        <v>1250</v>
      </c>
      <c r="I173" s="44">
        <v>3500</v>
      </c>
      <c r="J173" s="44">
        <v>5000</v>
      </c>
      <c r="K173" s="44">
        <v>3250</v>
      </c>
      <c r="L173" s="44">
        <v>4500</v>
      </c>
      <c r="M173" s="44">
        <v>1625</v>
      </c>
      <c r="N173" s="44">
        <v>325</v>
      </c>
      <c r="O173" s="44">
        <v>1625</v>
      </c>
      <c r="P173" s="44">
        <v>4000</v>
      </c>
      <c r="Q173" s="44">
        <v>2750</v>
      </c>
      <c r="R173" s="44">
        <v>3000</v>
      </c>
      <c r="S173" s="44">
        <v>3500</v>
      </c>
      <c r="T173" s="44">
        <v>4250</v>
      </c>
      <c r="U173" s="44">
        <v>2500</v>
      </c>
      <c r="W173" s="25">
        <f t="shared" si="8"/>
        <v>7000</v>
      </c>
      <c r="X173" s="25">
        <f t="shared" si="9"/>
        <v>12.962962962962962</v>
      </c>
      <c r="Z173">
        <f t="shared" si="10"/>
        <v>54000</v>
      </c>
      <c r="AA173" s="25"/>
    </row>
    <row r="174" spans="1:27" x14ac:dyDescent="0.2">
      <c r="A174" s="43" t="s">
        <v>843</v>
      </c>
      <c r="B174" s="43" t="s">
        <v>844</v>
      </c>
      <c r="C174">
        <v>33500</v>
      </c>
      <c r="D174" s="44">
        <v>170</v>
      </c>
      <c r="E174" s="44">
        <v>375</v>
      </c>
      <c r="F174" s="44">
        <v>3500</v>
      </c>
      <c r="G174" s="44">
        <v>1500</v>
      </c>
      <c r="H174" s="44">
        <v>1000</v>
      </c>
      <c r="I174" s="44">
        <v>2375</v>
      </c>
      <c r="J174" s="44">
        <v>4000</v>
      </c>
      <c r="K174" s="44">
        <v>1500</v>
      </c>
      <c r="L174" s="44">
        <v>2500</v>
      </c>
      <c r="M174" s="44">
        <v>800</v>
      </c>
      <c r="N174" s="44">
        <v>250</v>
      </c>
      <c r="O174" s="44">
        <v>700</v>
      </c>
      <c r="P174" s="44">
        <v>1750</v>
      </c>
      <c r="Q174" s="44">
        <v>3000</v>
      </c>
      <c r="R174" s="44">
        <v>1000</v>
      </c>
      <c r="S174" s="44">
        <v>3000</v>
      </c>
      <c r="T174" s="44">
        <v>3750</v>
      </c>
      <c r="U174" s="44">
        <v>2250</v>
      </c>
      <c r="W174" s="25">
        <f t="shared" si="8"/>
        <v>4750</v>
      </c>
      <c r="X174" s="25">
        <f t="shared" si="9"/>
        <v>14.17910447761194</v>
      </c>
      <c r="Z174">
        <f t="shared" si="10"/>
        <v>33500</v>
      </c>
      <c r="AA174" s="25"/>
    </row>
    <row r="175" spans="1:27" x14ac:dyDescent="0.2">
      <c r="A175" s="43" t="s">
        <v>819</v>
      </c>
      <c r="B175" s="43" t="s">
        <v>820</v>
      </c>
      <c r="C175">
        <v>575500</v>
      </c>
      <c r="D175" s="44">
        <v>100</v>
      </c>
      <c r="E175" s="44">
        <v>4500</v>
      </c>
      <c r="F175" s="44">
        <v>30500</v>
      </c>
      <c r="G175" s="44">
        <v>19000</v>
      </c>
      <c r="H175" s="44">
        <v>8000</v>
      </c>
      <c r="I175" s="44">
        <v>20500</v>
      </c>
      <c r="J175" s="44">
        <v>41000</v>
      </c>
      <c r="K175" s="44">
        <v>21000</v>
      </c>
      <c r="L175" s="44">
        <v>58500</v>
      </c>
      <c r="M175" s="44">
        <v>21500</v>
      </c>
      <c r="N175" s="44">
        <v>23500</v>
      </c>
      <c r="O175" s="44">
        <v>10000</v>
      </c>
      <c r="P175" s="44">
        <v>65500</v>
      </c>
      <c r="Q175" s="44">
        <v>50500</v>
      </c>
      <c r="R175" s="44">
        <v>35500</v>
      </c>
      <c r="S175" s="44">
        <v>54500</v>
      </c>
      <c r="T175" s="44">
        <v>89000</v>
      </c>
      <c r="U175" s="44">
        <v>22000</v>
      </c>
      <c r="W175" s="25">
        <f t="shared" si="8"/>
        <v>80500</v>
      </c>
      <c r="X175" s="25">
        <f t="shared" si="9"/>
        <v>13.987836663770633</v>
      </c>
      <c r="Z175">
        <f t="shared" si="10"/>
        <v>575500</v>
      </c>
      <c r="AA175" s="25"/>
    </row>
    <row r="176" spans="1:27" x14ac:dyDescent="0.2">
      <c r="A176" s="43" t="s">
        <v>821</v>
      </c>
      <c r="B176" s="43" t="s">
        <v>822</v>
      </c>
      <c r="C176">
        <v>166000</v>
      </c>
      <c r="D176" s="44">
        <v>25</v>
      </c>
      <c r="E176" s="44">
        <v>6000</v>
      </c>
      <c r="F176" s="44">
        <v>15000</v>
      </c>
      <c r="G176" s="44">
        <v>3500</v>
      </c>
      <c r="H176" s="44">
        <v>4750</v>
      </c>
      <c r="I176" s="44">
        <v>6000</v>
      </c>
      <c r="J176" s="44">
        <v>12000</v>
      </c>
      <c r="K176" s="44">
        <v>11500</v>
      </c>
      <c r="L176" s="44">
        <v>8500</v>
      </c>
      <c r="M176" s="44">
        <v>3750</v>
      </c>
      <c r="N176" s="44">
        <v>4250</v>
      </c>
      <c r="O176" s="44">
        <v>2375</v>
      </c>
      <c r="P176" s="44">
        <v>10500</v>
      </c>
      <c r="Q176" s="44">
        <v>16500</v>
      </c>
      <c r="R176" s="44">
        <v>7500</v>
      </c>
      <c r="S176" s="44">
        <v>25000</v>
      </c>
      <c r="T176" s="44">
        <v>23500</v>
      </c>
      <c r="U176" s="44">
        <v>6000</v>
      </c>
      <c r="W176" s="25">
        <f t="shared" si="8"/>
        <v>14500</v>
      </c>
      <c r="X176" s="25">
        <f t="shared" si="9"/>
        <v>8.7349397590361448</v>
      </c>
      <c r="Z176">
        <f t="shared" si="10"/>
        <v>166000</v>
      </c>
      <c r="AA176" s="25"/>
    </row>
    <row r="177" spans="1:27" x14ac:dyDescent="0.2">
      <c r="A177" s="43" t="s">
        <v>823</v>
      </c>
      <c r="B177" s="43" t="s">
        <v>824</v>
      </c>
      <c r="C177">
        <v>111000</v>
      </c>
      <c r="D177" s="44">
        <v>60</v>
      </c>
      <c r="E177" s="44">
        <v>800</v>
      </c>
      <c r="F177" s="44">
        <v>14500</v>
      </c>
      <c r="G177" s="44">
        <v>7000</v>
      </c>
      <c r="H177" s="44">
        <v>3000</v>
      </c>
      <c r="I177" s="44">
        <v>7000</v>
      </c>
      <c r="J177" s="44">
        <v>12000</v>
      </c>
      <c r="K177" s="44">
        <v>3500</v>
      </c>
      <c r="L177" s="44">
        <v>6500</v>
      </c>
      <c r="M177" s="44">
        <v>2375</v>
      </c>
      <c r="N177" s="44">
        <v>1375</v>
      </c>
      <c r="O177" s="44">
        <v>1250</v>
      </c>
      <c r="P177" s="44">
        <v>6500</v>
      </c>
      <c r="Q177" s="44">
        <v>6000</v>
      </c>
      <c r="R177" s="44">
        <v>5000</v>
      </c>
      <c r="S177" s="44">
        <v>11000</v>
      </c>
      <c r="T177" s="44">
        <v>19000</v>
      </c>
      <c r="U177" s="44">
        <v>4250</v>
      </c>
      <c r="W177" s="25">
        <f t="shared" si="8"/>
        <v>10750</v>
      </c>
      <c r="X177" s="25">
        <f t="shared" si="9"/>
        <v>9.6846846846846848</v>
      </c>
      <c r="Z177">
        <f t="shared" si="10"/>
        <v>111000</v>
      </c>
      <c r="AA177" s="25"/>
    </row>
    <row r="178" spans="1:27" x14ac:dyDescent="0.2">
      <c r="A178" s="43" t="s">
        <v>825</v>
      </c>
      <c r="B178" s="43" t="s">
        <v>826</v>
      </c>
      <c r="C178">
        <v>127000</v>
      </c>
      <c r="D178" s="44">
        <v>50</v>
      </c>
      <c r="E178" s="44">
        <v>1875</v>
      </c>
      <c r="F178" s="44">
        <v>19500</v>
      </c>
      <c r="G178" s="44">
        <v>7000</v>
      </c>
      <c r="H178" s="44">
        <v>3750</v>
      </c>
      <c r="I178" s="44">
        <v>9000</v>
      </c>
      <c r="J178" s="44">
        <v>11000</v>
      </c>
      <c r="K178" s="44">
        <v>12000</v>
      </c>
      <c r="L178" s="44">
        <v>6000</v>
      </c>
      <c r="M178" s="44">
        <v>1250</v>
      </c>
      <c r="N178" s="44">
        <v>1125</v>
      </c>
      <c r="O178" s="44">
        <v>2375</v>
      </c>
      <c r="P178" s="44">
        <v>5500</v>
      </c>
      <c r="Q178" s="44">
        <v>8500</v>
      </c>
      <c r="R178" s="44">
        <v>3750</v>
      </c>
      <c r="S178" s="44">
        <v>11000</v>
      </c>
      <c r="T178" s="44">
        <v>18000</v>
      </c>
      <c r="U178" s="44">
        <v>6000</v>
      </c>
      <c r="W178" s="25">
        <f t="shared" si="8"/>
        <v>12000</v>
      </c>
      <c r="X178" s="25">
        <f t="shared" si="9"/>
        <v>9.4488188976377945</v>
      </c>
      <c r="Z178">
        <f t="shared" si="10"/>
        <v>127000</v>
      </c>
      <c r="AA178" s="25"/>
    </row>
    <row r="179" spans="1:27" x14ac:dyDescent="0.2">
      <c r="A179" s="43" t="s">
        <v>827</v>
      </c>
      <c r="B179" s="43" t="s">
        <v>828</v>
      </c>
      <c r="C179">
        <v>146000</v>
      </c>
      <c r="D179" s="44">
        <v>150</v>
      </c>
      <c r="E179" s="44">
        <v>1375</v>
      </c>
      <c r="F179" s="44">
        <v>15500</v>
      </c>
      <c r="G179" s="44">
        <v>7000</v>
      </c>
      <c r="H179" s="44">
        <v>2125</v>
      </c>
      <c r="I179" s="44">
        <v>4000</v>
      </c>
      <c r="J179" s="44">
        <v>10000</v>
      </c>
      <c r="K179" s="44">
        <v>10000</v>
      </c>
      <c r="L179" s="44">
        <v>9000</v>
      </c>
      <c r="M179" s="44">
        <v>6500</v>
      </c>
      <c r="N179" s="44">
        <v>4000</v>
      </c>
      <c r="O179" s="44">
        <v>5000</v>
      </c>
      <c r="P179" s="44">
        <v>13000</v>
      </c>
      <c r="Q179" s="44">
        <v>31500</v>
      </c>
      <c r="R179" s="44">
        <v>3750</v>
      </c>
      <c r="S179" s="44">
        <v>8500</v>
      </c>
      <c r="T179" s="44">
        <v>9500</v>
      </c>
      <c r="U179" s="44">
        <v>4500</v>
      </c>
      <c r="W179" s="25">
        <f t="shared" si="8"/>
        <v>13500</v>
      </c>
      <c r="X179" s="25">
        <f t="shared" si="9"/>
        <v>9.2465753424657535</v>
      </c>
      <c r="Z179">
        <f t="shared" si="10"/>
        <v>146000</v>
      </c>
      <c r="AA179" s="25"/>
    </row>
    <row r="180" spans="1:27" x14ac:dyDescent="0.2">
      <c r="A180" s="43" t="s">
        <v>829</v>
      </c>
      <c r="B180" s="43" t="s">
        <v>830</v>
      </c>
      <c r="C180">
        <v>99000</v>
      </c>
      <c r="D180" s="44">
        <v>70</v>
      </c>
      <c r="E180" s="44">
        <v>1375</v>
      </c>
      <c r="F180" s="44">
        <v>12500</v>
      </c>
      <c r="G180" s="44">
        <v>5000</v>
      </c>
      <c r="H180" s="44">
        <v>2500</v>
      </c>
      <c r="I180" s="44">
        <v>6000</v>
      </c>
      <c r="J180" s="44">
        <v>10500</v>
      </c>
      <c r="K180" s="44">
        <v>8500</v>
      </c>
      <c r="L180" s="44">
        <v>4750</v>
      </c>
      <c r="M180" s="44">
        <v>850</v>
      </c>
      <c r="N180" s="44">
        <v>1625</v>
      </c>
      <c r="O180" s="44">
        <v>1750</v>
      </c>
      <c r="P180" s="44">
        <v>4000</v>
      </c>
      <c r="Q180" s="44">
        <v>9500</v>
      </c>
      <c r="R180" s="44">
        <v>2250</v>
      </c>
      <c r="S180" s="44">
        <v>10500</v>
      </c>
      <c r="T180" s="44">
        <v>14000</v>
      </c>
      <c r="U180" s="44">
        <v>3750</v>
      </c>
      <c r="W180" s="25">
        <f t="shared" si="8"/>
        <v>8500</v>
      </c>
      <c r="X180" s="25">
        <f t="shared" si="9"/>
        <v>8.5858585858585847</v>
      </c>
      <c r="Z180">
        <f t="shared" si="10"/>
        <v>99000</v>
      </c>
      <c r="AA180" s="25"/>
    </row>
    <row r="181" spans="1:27" x14ac:dyDescent="0.2">
      <c r="A181" s="43" t="s">
        <v>831</v>
      </c>
      <c r="B181" s="43" t="s">
        <v>832</v>
      </c>
      <c r="C181">
        <v>110000</v>
      </c>
      <c r="D181" s="44">
        <v>20</v>
      </c>
      <c r="E181" s="44">
        <v>1625</v>
      </c>
      <c r="F181" s="44">
        <v>12500</v>
      </c>
      <c r="G181" s="44">
        <v>4750</v>
      </c>
      <c r="H181" s="44">
        <v>3000</v>
      </c>
      <c r="I181" s="44">
        <v>5000</v>
      </c>
      <c r="J181" s="44">
        <v>10000</v>
      </c>
      <c r="K181" s="44">
        <v>7000</v>
      </c>
      <c r="L181" s="44">
        <v>5500</v>
      </c>
      <c r="M181" s="44">
        <v>1625</v>
      </c>
      <c r="N181" s="44">
        <v>3500</v>
      </c>
      <c r="O181" s="44">
        <v>2125</v>
      </c>
      <c r="P181" s="44">
        <v>4750</v>
      </c>
      <c r="Q181" s="44">
        <v>6500</v>
      </c>
      <c r="R181" s="44">
        <v>5500</v>
      </c>
      <c r="S181" s="44">
        <v>11000</v>
      </c>
      <c r="T181" s="44">
        <v>21500</v>
      </c>
      <c r="U181" s="44">
        <v>4000</v>
      </c>
      <c r="W181" s="25">
        <f t="shared" si="8"/>
        <v>9500</v>
      </c>
      <c r="X181" s="25">
        <f t="shared" si="9"/>
        <v>8.6363636363636367</v>
      </c>
      <c r="Z181">
        <f t="shared" si="10"/>
        <v>110000</v>
      </c>
      <c r="AA181" s="25"/>
    </row>
    <row r="182" spans="1:27" x14ac:dyDescent="0.2">
      <c r="A182" s="43" t="s">
        <v>851</v>
      </c>
      <c r="B182" s="43" t="s">
        <v>852</v>
      </c>
      <c r="C182">
        <v>118500</v>
      </c>
      <c r="D182" s="44">
        <v>230</v>
      </c>
      <c r="E182" s="44">
        <v>1250</v>
      </c>
      <c r="F182" s="44">
        <v>9500</v>
      </c>
      <c r="G182" s="44">
        <v>3750</v>
      </c>
      <c r="H182" s="44">
        <v>4250</v>
      </c>
      <c r="I182" s="44">
        <v>6000</v>
      </c>
      <c r="J182" s="44">
        <v>10500</v>
      </c>
      <c r="K182" s="44">
        <v>10000</v>
      </c>
      <c r="L182" s="44">
        <v>6500</v>
      </c>
      <c r="M182" s="44">
        <v>5500</v>
      </c>
      <c r="N182" s="44">
        <v>4000</v>
      </c>
      <c r="O182" s="44">
        <v>2125</v>
      </c>
      <c r="P182" s="44">
        <v>6000</v>
      </c>
      <c r="Q182" s="44">
        <v>14000</v>
      </c>
      <c r="R182" s="44">
        <v>3750</v>
      </c>
      <c r="S182" s="44">
        <v>9000</v>
      </c>
      <c r="T182" s="44">
        <v>17500</v>
      </c>
      <c r="U182" s="44">
        <v>5000</v>
      </c>
      <c r="W182" s="25">
        <f t="shared" si="8"/>
        <v>11500</v>
      </c>
      <c r="X182" s="25">
        <f t="shared" si="9"/>
        <v>9.7046413502109701</v>
      </c>
      <c r="Z182">
        <f t="shared" si="10"/>
        <v>118500</v>
      </c>
      <c r="AA182" s="25"/>
    </row>
    <row r="183" spans="1:27" x14ac:dyDescent="0.2">
      <c r="A183" s="43" t="s">
        <v>849</v>
      </c>
      <c r="B183" s="43" t="s">
        <v>850</v>
      </c>
      <c r="C183">
        <v>112000</v>
      </c>
      <c r="D183" s="44">
        <v>10</v>
      </c>
      <c r="E183" s="44">
        <v>230</v>
      </c>
      <c r="F183" s="44">
        <v>5500</v>
      </c>
      <c r="G183" s="44">
        <v>3750</v>
      </c>
      <c r="H183" s="44">
        <v>1750</v>
      </c>
      <c r="I183" s="44">
        <v>3750</v>
      </c>
      <c r="J183" s="44">
        <v>6000</v>
      </c>
      <c r="K183" s="44">
        <v>11000</v>
      </c>
      <c r="L183" s="44">
        <v>5500</v>
      </c>
      <c r="M183" s="44">
        <v>1750</v>
      </c>
      <c r="N183" s="44">
        <v>500</v>
      </c>
      <c r="O183" s="44">
        <v>3250</v>
      </c>
      <c r="P183" s="44">
        <v>7000</v>
      </c>
      <c r="Q183" s="44">
        <v>34000</v>
      </c>
      <c r="R183" s="44">
        <v>3500</v>
      </c>
      <c r="S183" s="44">
        <v>8500</v>
      </c>
      <c r="T183" s="44">
        <v>12500</v>
      </c>
      <c r="U183" s="44">
        <v>3250</v>
      </c>
      <c r="W183" s="25">
        <f t="shared" si="8"/>
        <v>8750</v>
      </c>
      <c r="X183" s="25">
        <f t="shared" si="9"/>
        <v>7.8125</v>
      </c>
      <c r="Z183">
        <f t="shared" si="10"/>
        <v>112000</v>
      </c>
      <c r="AA183" s="25"/>
    </row>
    <row r="184" spans="1:27" x14ac:dyDescent="0.2">
      <c r="A184" s="43" t="s">
        <v>853</v>
      </c>
      <c r="B184" s="43" t="s">
        <v>854</v>
      </c>
      <c r="C184">
        <v>63500</v>
      </c>
      <c r="D184" s="44">
        <v>60</v>
      </c>
      <c r="E184" s="44">
        <v>170</v>
      </c>
      <c r="F184" s="44">
        <v>3500</v>
      </c>
      <c r="G184" s="44">
        <v>2750</v>
      </c>
      <c r="H184" s="44">
        <v>1250</v>
      </c>
      <c r="I184" s="44">
        <v>1375</v>
      </c>
      <c r="J184" s="44">
        <v>6500</v>
      </c>
      <c r="K184" s="44">
        <v>1875</v>
      </c>
      <c r="L184" s="44">
        <v>6500</v>
      </c>
      <c r="M184" s="44">
        <v>1250</v>
      </c>
      <c r="N184" s="44">
        <v>1500</v>
      </c>
      <c r="O184" s="44">
        <v>1750</v>
      </c>
      <c r="P184" s="44">
        <v>5000</v>
      </c>
      <c r="Q184" s="44">
        <v>5500</v>
      </c>
      <c r="R184" s="44">
        <v>2375</v>
      </c>
      <c r="S184" s="44">
        <v>6500</v>
      </c>
      <c r="T184" s="44">
        <v>11500</v>
      </c>
      <c r="U184" s="44">
        <v>3750</v>
      </c>
      <c r="W184" s="25">
        <f t="shared" ref="W184:W247" si="11">SUMIFS(D184:U184,$C$31:$T$31,TRUE)</f>
        <v>10250</v>
      </c>
      <c r="X184" s="25">
        <f t="shared" ref="X184:X247" si="12">W184/C184*100</f>
        <v>16.141732283464567</v>
      </c>
      <c r="Z184">
        <f t="shared" ref="Z184:Z247" si="13">C184</f>
        <v>63500</v>
      </c>
      <c r="AA184" s="25"/>
    </row>
    <row r="185" spans="1:27" x14ac:dyDescent="0.2">
      <c r="A185" s="43" t="s">
        <v>855</v>
      </c>
      <c r="B185" s="43" t="s">
        <v>856</v>
      </c>
      <c r="C185">
        <v>75500</v>
      </c>
      <c r="D185" s="44">
        <v>90</v>
      </c>
      <c r="E185" s="44">
        <v>1125</v>
      </c>
      <c r="F185" s="44">
        <v>3250</v>
      </c>
      <c r="G185" s="44">
        <v>6000</v>
      </c>
      <c r="H185" s="44">
        <v>2750</v>
      </c>
      <c r="I185" s="44">
        <v>3250</v>
      </c>
      <c r="J185" s="44">
        <v>9500</v>
      </c>
      <c r="K185" s="44">
        <v>18500</v>
      </c>
      <c r="L185" s="44">
        <v>4500</v>
      </c>
      <c r="M185" s="44">
        <v>900</v>
      </c>
      <c r="N185" s="44">
        <v>600</v>
      </c>
      <c r="O185" s="44">
        <v>700</v>
      </c>
      <c r="P185" s="44">
        <v>2375</v>
      </c>
      <c r="Q185" s="44">
        <v>5000</v>
      </c>
      <c r="R185" s="44">
        <v>4750</v>
      </c>
      <c r="S185" s="44">
        <v>5500</v>
      </c>
      <c r="T185" s="44">
        <v>4500</v>
      </c>
      <c r="U185" s="44">
        <v>2125</v>
      </c>
      <c r="W185" s="25">
        <f t="shared" si="11"/>
        <v>6625</v>
      </c>
      <c r="X185" s="25">
        <f t="shared" si="12"/>
        <v>8.7748344370860938</v>
      </c>
      <c r="Z185">
        <f t="shared" si="13"/>
        <v>75500</v>
      </c>
      <c r="AA185" s="25"/>
    </row>
    <row r="186" spans="1:27" x14ac:dyDescent="0.2">
      <c r="A186" s="43" t="s">
        <v>845</v>
      </c>
      <c r="B186" s="43" t="s">
        <v>846</v>
      </c>
      <c r="C186">
        <v>82500</v>
      </c>
      <c r="D186" s="44">
        <v>350</v>
      </c>
      <c r="E186" s="44">
        <v>1125</v>
      </c>
      <c r="F186" s="44">
        <v>5000</v>
      </c>
      <c r="G186" s="44">
        <v>4250</v>
      </c>
      <c r="H186" s="44">
        <v>3000</v>
      </c>
      <c r="I186" s="44">
        <v>4000</v>
      </c>
      <c r="J186" s="44">
        <v>6500</v>
      </c>
      <c r="K186" s="44">
        <v>6500</v>
      </c>
      <c r="L186" s="44">
        <v>5500</v>
      </c>
      <c r="M186" s="44">
        <v>3000</v>
      </c>
      <c r="N186" s="44">
        <v>1125</v>
      </c>
      <c r="O186" s="44">
        <v>2750</v>
      </c>
      <c r="P186" s="44">
        <v>6000</v>
      </c>
      <c r="Q186" s="44">
        <v>5500</v>
      </c>
      <c r="R186" s="44">
        <v>4250</v>
      </c>
      <c r="S186" s="44">
        <v>7500</v>
      </c>
      <c r="T186" s="44">
        <v>13000</v>
      </c>
      <c r="U186" s="44">
        <v>3000</v>
      </c>
      <c r="W186" s="25">
        <f t="shared" si="11"/>
        <v>8500</v>
      </c>
      <c r="X186" s="25">
        <f t="shared" si="12"/>
        <v>10.303030303030303</v>
      </c>
      <c r="Z186">
        <f t="shared" si="13"/>
        <v>82500</v>
      </c>
      <c r="AA186" s="25"/>
    </row>
    <row r="187" spans="1:27" x14ac:dyDescent="0.2">
      <c r="A187" s="43" t="s">
        <v>847</v>
      </c>
      <c r="B187" s="43" t="s">
        <v>848</v>
      </c>
      <c r="C187">
        <v>108500</v>
      </c>
      <c r="D187" s="44">
        <v>800</v>
      </c>
      <c r="E187" s="44">
        <v>300</v>
      </c>
      <c r="F187" s="44">
        <v>11000</v>
      </c>
      <c r="G187" s="44">
        <v>7000</v>
      </c>
      <c r="H187" s="44">
        <v>3000</v>
      </c>
      <c r="I187" s="44">
        <v>6500</v>
      </c>
      <c r="J187" s="44">
        <v>8500</v>
      </c>
      <c r="K187" s="44">
        <v>9000</v>
      </c>
      <c r="L187" s="44">
        <v>10000</v>
      </c>
      <c r="M187" s="44">
        <v>2750</v>
      </c>
      <c r="N187" s="44">
        <v>950</v>
      </c>
      <c r="O187" s="44">
        <v>3250</v>
      </c>
      <c r="P187" s="44">
        <v>8500</v>
      </c>
      <c r="Q187" s="44">
        <v>8500</v>
      </c>
      <c r="R187" s="44">
        <v>3500</v>
      </c>
      <c r="S187" s="44">
        <v>11000</v>
      </c>
      <c r="T187" s="44">
        <v>7000</v>
      </c>
      <c r="U187" s="44">
        <v>7000</v>
      </c>
      <c r="W187" s="25">
        <f t="shared" si="11"/>
        <v>17000</v>
      </c>
      <c r="X187" s="25">
        <f t="shared" si="12"/>
        <v>15.668202764976957</v>
      </c>
      <c r="Z187">
        <f t="shared" si="13"/>
        <v>108500</v>
      </c>
      <c r="AA187" s="25"/>
    </row>
    <row r="188" spans="1:27" x14ac:dyDescent="0.2">
      <c r="A188" s="43" t="s">
        <v>857</v>
      </c>
      <c r="B188" s="43" t="s">
        <v>858</v>
      </c>
      <c r="C188">
        <v>116000</v>
      </c>
      <c r="D188" s="44">
        <v>20</v>
      </c>
      <c r="E188" s="44">
        <v>550</v>
      </c>
      <c r="F188" s="44">
        <v>1250</v>
      </c>
      <c r="G188" s="44">
        <v>1125</v>
      </c>
      <c r="H188" s="44">
        <v>900</v>
      </c>
      <c r="I188" s="44">
        <v>950</v>
      </c>
      <c r="J188" s="44">
        <v>7000</v>
      </c>
      <c r="K188" s="44">
        <v>1875</v>
      </c>
      <c r="L188" s="44">
        <v>9000</v>
      </c>
      <c r="M188" s="44">
        <v>9000</v>
      </c>
      <c r="N188" s="44">
        <v>1125</v>
      </c>
      <c r="O188" s="44">
        <v>2250</v>
      </c>
      <c r="P188" s="44">
        <v>22500</v>
      </c>
      <c r="Q188" s="44">
        <v>4250</v>
      </c>
      <c r="R188" s="44">
        <v>2500</v>
      </c>
      <c r="S188" s="44">
        <v>25500</v>
      </c>
      <c r="T188" s="44">
        <v>20500</v>
      </c>
      <c r="U188" s="44">
        <v>5500</v>
      </c>
      <c r="W188" s="25">
        <f t="shared" si="11"/>
        <v>14500</v>
      </c>
      <c r="X188" s="25">
        <f t="shared" si="12"/>
        <v>12.5</v>
      </c>
      <c r="Z188">
        <f t="shared" si="13"/>
        <v>116000</v>
      </c>
      <c r="AA188" s="25"/>
    </row>
    <row r="189" spans="1:27" x14ac:dyDescent="0.2">
      <c r="A189" s="43" t="s">
        <v>859</v>
      </c>
      <c r="B189" s="43" t="s">
        <v>860</v>
      </c>
      <c r="C189">
        <v>33000</v>
      </c>
      <c r="D189" s="44">
        <v>1000</v>
      </c>
      <c r="E189" s="44">
        <v>750</v>
      </c>
      <c r="F189" s="44">
        <v>3750</v>
      </c>
      <c r="G189" s="44">
        <v>2375</v>
      </c>
      <c r="H189" s="44">
        <v>750</v>
      </c>
      <c r="I189" s="44">
        <v>1500</v>
      </c>
      <c r="J189" s="44">
        <v>2500</v>
      </c>
      <c r="K189" s="44">
        <v>2125</v>
      </c>
      <c r="L189" s="44">
        <v>2125</v>
      </c>
      <c r="M189" s="44">
        <v>850</v>
      </c>
      <c r="N189" s="44">
        <v>240</v>
      </c>
      <c r="O189" s="44">
        <v>600</v>
      </c>
      <c r="P189" s="44">
        <v>2750</v>
      </c>
      <c r="Q189" s="44">
        <v>2750</v>
      </c>
      <c r="R189" s="44">
        <v>600</v>
      </c>
      <c r="S189" s="44">
        <v>4000</v>
      </c>
      <c r="T189" s="44">
        <v>2375</v>
      </c>
      <c r="U189" s="44">
        <v>2000</v>
      </c>
      <c r="W189" s="25">
        <f t="shared" si="11"/>
        <v>4125</v>
      </c>
      <c r="X189" s="25">
        <f t="shared" si="12"/>
        <v>12.5</v>
      </c>
      <c r="Z189">
        <f t="shared" si="13"/>
        <v>33000</v>
      </c>
      <c r="AA189" s="25"/>
    </row>
    <row r="190" spans="1:27" x14ac:dyDescent="0.2">
      <c r="A190" s="43" t="s">
        <v>861</v>
      </c>
      <c r="B190" s="43" t="s">
        <v>862</v>
      </c>
      <c r="C190">
        <v>38000</v>
      </c>
      <c r="D190" s="44">
        <v>950</v>
      </c>
      <c r="E190" s="44">
        <v>550</v>
      </c>
      <c r="F190" s="44">
        <v>6500</v>
      </c>
      <c r="G190" s="44">
        <v>2000</v>
      </c>
      <c r="H190" s="44">
        <v>850</v>
      </c>
      <c r="I190" s="44">
        <v>1875</v>
      </c>
      <c r="J190" s="44">
        <v>3000</v>
      </c>
      <c r="K190" s="44">
        <v>3000</v>
      </c>
      <c r="L190" s="44">
        <v>1750</v>
      </c>
      <c r="M190" s="44">
        <v>325</v>
      </c>
      <c r="N190" s="44">
        <v>170</v>
      </c>
      <c r="O190" s="44">
        <v>550</v>
      </c>
      <c r="P190" s="44">
        <v>1625</v>
      </c>
      <c r="Q190" s="44">
        <v>4250</v>
      </c>
      <c r="R190" s="44">
        <v>1125</v>
      </c>
      <c r="S190" s="44">
        <v>4500</v>
      </c>
      <c r="T190" s="44">
        <v>3750</v>
      </c>
      <c r="U190" s="44">
        <v>1250</v>
      </c>
      <c r="W190" s="25">
        <f t="shared" si="11"/>
        <v>3000</v>
      </c>
      <c r="X190" s="25">
        <f t="shared" si="12"/>
        <v>7.8947368421052628</v>
      </c>
      <c r="Z190">
        <f t="shared" si="13"/>
        <v>38000</v>
      </c>
      <c r="AA190" s="25"/>
    </row>
    <row r="191" spans="1:27" x14ac:dyDescent="0.2">
      <c r="A191" s="43" t="s">
        <v>863</v>
      </c>
      <c r="B191" s="43" t="s">
        <v>864</v>
      </c>
      <c r="C191">
        <v>81000</v>
      </c>
      <c r="D191" s="44">
        <v>550</v>
      </c>
      <c r="E191" s="44">
        <v>2125</v>
      </c>
      <c r="F191" s="44">
        <v>11000</v>
      </c>
      <c r="G191" s="44">
        <v>4250</v>
      </c>
      <c r="H191" s="44">
        <v>2125</v>
      </c>
      <c r="I191" s="44">
        <v>4250</v>
      </c>
      <c r="J191" s="44">
        <v>6000</v>
      </c>
      <c r="K191" s="44">
        <v>3500</v>
      </c>
      <c r="L191" s="44">
        <v>6000</v>
      </c>
      <c r="M191" s="44">
        <v>2750</v>
      </c>
      <c r="N191" s="44">
        <v>900</v>
      </c>
      <c r="O191" s="44">
        <v>1500</v>
      </c>
      <c r="P191" s="44">
        <v>6000</v>
      </c>
      <c r="Q191" s="44">
        <v>6000</v>
      </c>
      <c r="R191" s="44">
        <v>6000</v>
      </c>
      <c r="S191" s="44">
        <v>6500</v>
      </c>
      <c r="T191" s="44">
        <v>9500</v>
      </c>
      <c r="U191" s="44">
        <v>3250</v>
      </c>
      <c r="W191" s="25">
        <f t="shared" si="11"/>
        <v>9250</v>
      </c>
      <c r="X191" s="25">
        <f t="shared" si="12"/>
        <v>11.419753086419753</v>
      </c>
      <c r="Z191">
        <f t="shared" si="13"/>
        <v>81000</v>
      </c>
      <c r="AA191" s="25"/>
    </row>
    <row r="192" spans="1:27" x14ac:dyDescent="0.2">
      <c r="A192" s="43" t="s">
        <v>865</v>
      </c>
      <c r="B192" s="43" t="s">
        <v>866</v>
      </c>
      <c r="C192">
        <v>90500</v>
      </c>
      <c r="D192" s="44">
        <v>750</v>
      </c>
      <c r="E192" s="44">
        <v>425</v>
      </c>
      <c r="F192" s="44">
        <v>10500</v>
      </c>
      <c r="G192" s="44">
        <v>5000</v>
      </c>
      <c r="H192" s="44">
        <v>1500</v>
      </c>
      <c r="I192" s="44">
        <v>4000</v>
      </c>
      <c r="J192" s="44">
        <v>4000</v>
      </c>
      <c r="K192" s="44">
        <v>2125</v>
      </c>
      <c r="L192" s="44">
        <v>4250</v>
      </c>
      <c r="M192" s="44">
        <v>8000</v>
      </c>
      <c r="N192" s="44">
        <v>900</v>
      </c>
      <c r="O192" s="44">
        <v>1125</v>
      </c>
      <c r="P192" s="44">
        <v>23000</v>
      </c>
      <c r="Q192" s="44">
        <v>4750</v>
      </c>
      <c r="R192" s="44">
        <v>1625</v>
      </c>
      <c r="S192" s="44">
        <v>8000</v>
      </c>
      <c r="T192" s="44">
        <v>7500</v>
      </c>
      <c r="U192" s="44">
        <v>3000</v>
      </c>
      <c r="W192" s="25">
        <f t="shared" si="11"/>
        <v>7250</v>
      </c>
      <c r="X192" s="25">
        <f t="shared" si="12"/>
        <v>8.0110497237569067</v>
      </c>
      <c r="Z192">
        <f t="shared" si="13"/>
        <v>90500</v>
      </c>
      <c r="AA192" s="25"/>
    </row>
    <row r="193" spans="1:27" x14ac:dyDescent="0.2">
      <c r="A193" s="43" t="s">
        <v>867</v>
      </c>
      <c r="B193" s="43" t="s">
        <v>868</v>
      </c>
      <c r="C193">
        <v>90000</v>
      </c>
      <c r="D193" s="44">
        <v>90</v>
      </c>
      <c r="E193" s="44">
        <v>1000</v>
      </c>
      <c r="F193" s="44">
        <v>9000</v>
      </c>
      <c r="G193" s="44">
        <v>6500</v>
      </c>
      <c r="H193" s="44">
        <v>1875</v>
      </c>
      <c r="I193" s="44">
        <v>4250</v>
      </c>
      <c r="J193" s="44">
        <v>8000</v>
      </c>
      <c r="K193" s="44">
        <v>6000</v>
      </c>
      <c r="L193" s="44">
        <v>4750</v>
      </c>
      <c r="M193" s="44">
        <v>4250</v>
      </c>
      <c r="N193" s="44">
        <v>3500</v>
      </c>
      <c r="O193" s="44">
        <v>1875</v>
      </c>
      <c r="P193" s="44">
        <v>6000</v>
      </c>
      <c r="Q193" s="44">
        <v>8500</v>
      </c>
      <c r="R193" s="44">
        <v>3000</v>
      </c>
      <c r="S193" s="44">
        <v>6000</v>
      </c>
      <c r="T193" s="44">
        <v>12500</v>
      </c>
      <c r="U193" s="44">
        <v>3250</v>
      </c>
      <c r="W193" s="25">
        <f t="shared" si="11"/>
        <v>8000</v>
      </c>
      <c r="X193" s="25">
        <f t="shared" si="12"/>
        <v>8.8888888888888893</v>
      </c>
      <c r="Z193">
        <f t="shared" si="13"/>
        <v>90000</v>
      </c>
      <c r="AA193" s="25"/>
    </row>
    <row r="194" spans="1:27" x14ac:dyDescent="0.2">
      <c r="A194" s="43" t="s">
        <v>869</v>
      </c>
      <c r="B194" s="43" t="s">
        <v>870</v>
      </c>
      <c r="C194">
        <v>52500</v>
      </c>
      <c r="D194" s="44">
        <v>550</v>
      </c>
      <c r="E194" s="44">
        <v>700</v>
      </c>
      <c r="F194" s="44">
        <v>5500</v>
      </c>
      <c r="G194" s="44">
        <v>4750</v>
      </c>
      <c r="H194" s="44">
        <v>1750</v>
      </c>
      <c r="I194" s="44">
        <v>3250</v>
      </c>
      <c r="J194" s="44">
        <v>4750</v>
      </c>
      <c r="K194" s="44">
        <v>2750</v>
      </c>
      <c r="L194" s="44">
        <v>3500</v>
      </c>
      <c r="M194" s="44">
        <v>1250</v>
      </c>
      <c r="N194" s="44">
        <v>1500</v>
      </c>
      <c r="O194" s="44">
        <v>1125</v>
      </c>
      <c r="P194" s="44">
        <v>4000</v>
      </c>
      <c r="Q194" s="44">
        <v>4250</v>
      </c>
      <c r="R194" s="44">
        <v>1625</v>
      </c>
      <c r="S194" s="44">
        <v>4000</v>
      </c>
      <c r="T194" s="44">
        <v>5000</v>
      </c>
      <c r="U194" s="44">
        <v>2125</v>
      </c>
      <c r="W194" s="25">
        <f t="shared" si="11"/>
        <v>5625</v>
      </c>
      <c r="X194" s="25">
        <f t="shared" si="12"/>
        <v>10.714285714285714</v>
      </c>
      <c r="Z194">
        <f t="shared" si="13"/>
        <v>52500</v>
      </c>
      <c r="AA194" s="25"/>
    </row>
    <row r="195" spans="1:27" x14ac:dyDescent="0.2">
      <c r="A195" s="43" t="s">
        <v>871</v>
      </c>
      <c r="B195" s="43" t="s">
        <v>872</v>
      </c>
      <c r="C195">
        <v>34000</v>
      </c>
      <c r="D195" s="44">
        <v>160</v>
      </c>
      <c r="E195" s="44">
        <v>275</v>
      </c>
      <c r="F195" s="44">
        <v>1375</v>
      </c>
      <c r="G195" s="44">
        <v>4750</v>
      </c>
      <c r="H195" s="44">
        <v>650</v>
      </c>
      <c r="I195" s="44">
        <v>750</v>
      </c>
      <c r="J195" s="44">
        <v>2250</v>
      </c>
      <c r="K195" s="44">
        <v>1250</v>
      </c>
      <c r="L195" s="44">
        <v>2500</v>
      </c>
      <c r="M195" s="44">
        <v>1750</v>
      </c>
      <c r="N195" s="44">
        <v>1625</v>
      </c>
      <c r="O195" s="44">
        <v>750</v>
      </c>
      <c r="P195" s="44">
        <v>4500</v>
      </c>
      <c r="Q195" s="44">
        <v>3750</v>
      </c>
      <c r="R195" s="44">
        <v>450</v>
      </c>
      <c r="S195" s="44">
        <v>2500</v>
      </c>
      <c r="T195" s="44">
        <v>3250</v>
      </c>
      <c r="U195" s="44">
        <v>1875</v>
      </c>
      <c r="W195" s="25">
        <f t="shared" si="11"/>
        <v>4375</v>
      </c>
      <c r="X195" s="25">
        <f t="shared" si="12"/>
        <v>12.867647058823529</v>
      </c>
      <c r="Z195">
        <f t="shared" si="13"/>
        <v>34000</v>
      </c>
      <c r="AA195" s="25"/>
    </row>
    <row r="196" spans="1:27" x14ac:dyDescent="0.2">
      <c r="A196" s="43" t="s">
        <v>873</v>
      </c>
      <c r="B196" s="43" t="s">
        <v>874</v>
      </c>
      <c r="C196">
        <v>21500</v>
      </c>
      <c r="D196" s="44">
        <v>10</v>
      </c>
      <c r="E196" s="44">
        <v>80</v>
      </c>
      <c r="F196" s="44">
        <v>1250</v>
      </c>
      <c r="G196" s="44">
        <v>1875</v>
      </c>
      <c r="H196" s="44">
        <v>650</v>
      </c>
      <c r="I196" s="44">
        <v>600</v>
      </c>
      <c r="J196" s="44">
        <v>3000</v>
      </c>
      <c r="K196" s="44">
        <v>950</v>
      </c>
      <c r="L196" s="44">
        <v>2000</v>
      </c>
      <c r="M196" s="44">
        <v>350</v>
      </c>
      <c r="N196" s="44">
        <v>230</v>
      </c>
      <c r="O196" s="44">
        <v>425</v>
      </c>
      <c r="P196" s="44">
        <v>1500</v>
      </c>
      <c r="Q196" s="44">
        <v>1875</v>
      </c>
      <c r="R196" s="44">
        <v>375</v>
      </c>
      <c r="S196" s="44">
        <v>2750</v>
      </c>
      <c r="T196" s="44">
        <v>2375</v>
      </c>
      <c r="U196" s="44">
        <v>1125</v>
      </c>
      <c r="W196" s="25">
        <f t="shared" si="11"/>
        <v>3125</v>
      </c>
      <c r="X196" s="25">
        <f t="shared" si="12"/>
        <v>14.534883720930234</v>
      </c>
      <c r="Z196">
        <f t="shared" si="13"/>
        <v>21500</v>
      </c>
      <c r="AA196" s="25"/>
    </row>
    <row r="197" spans="1:27" x14ac:dyDescent="0.2">
      <c r="A197" s="43" t="s">
        <v>875</v>
      </c>
      <c r="B197" s="43" t="s">
        <v>876</v>
      </c>
      <c r="C197">
        <v>90500</v>
      </c>
      <c r="D197" s="44">
        <v>350</v>
      </c>
      <c r="E197" s="44">
        <v>1125</v>
      </c>
      <c r="F197" s="44">
        <v>3750</v>
      </c>
      <c r="G197" s="44">
        <v>6000</v>
      </c>
      <c r="H197" s="44">
        <v>2375</v>
      </c>
      <c r="I197" s="44">
        <v>2500</v>
      </c>
      <c r="J197" s="44">
        <v>9000</v>
      </c>
      <c r="K197" s="44">
        <v>3250</v>
      </c>
      <c r="L197" s="44">
        <v>6500</v>
      </c>
      <c r="M197" s="44">
        <v>2750</v>
      </c>
      <c r="N197" s="44">
        <v>3000</v>
      </c>
      <c r="O197" s="44">
        <v>1875</v>
      </c>
      <c r="P197" s="44">
        <v>6500</v>
      </c>
      <c r="Q197" s="44">
        <v>6500</v>
      </c>
      <c r="R197" s="44">
        <v>9500</v>
      </c>
      <c r="S197" s="44">
        <v>7500</v>
      </c>
      <c r="T197" s="44">
        <v>14000</v>
      </c>
      <c r="U197" s="44">
        <v>4500</v>
      </c>
      <c r="W197" s="25">
        <f t="shared" si="11"/>
        <v>11000</v>
      </c>
      <c r="X197" s="25">
        <f t="shared" si="12"/>
        <v>12.154696132596685</v>
      </c>
      <c r="Z197">
        <f t="shared" si="13"/>
        <v>90500</v>
      </c>
      <c r="AA197" s="25"/>
    </row>
    <row r="198" spans="1:27" x14ac:dyDescent="0.2">
      <c r="A198" s="43" t="s">
        <v>877</v>
      </c>
      <c r="B198" s="43" t="s">
        <v>878</v>
      </c>
      <c r="C198">
        <v>85500</v>
      </c>
      <c r="D198" s="44">
        <v>600</v>
      </c>
      <c r="E198" s="44">
        <v>1125</v>
      </c>
      <c r="F198" s="44">
        <v>4250</v>
      </c>
      <c r="G198" s="44">
        <v>4250</v>
      </c>
      <c r="H198" s="44">
        <v>2125</v>
      </c>
      <c r="I198" s="44">
        <v>3000</v>
      </c>
      <c r="J198" s="44">
        <v>8500</v>
      </c>
      <c r="K198" s="44">
        <v>2500</v>
      </c>
      <c r="L198" s="44">
        <v>6500</v>
      </c>
      <c r="M198" s="44">
        <v>3000</v>
      </c>
      <c r="N198" s="44">
        <v>2250</v>
      </c>
      <c r="O198" s="44">
        <v>2750</v>
      </c>
      <c r="P198" s="44">
        <v>6500</v>
      </c>
      <c r="Q198" s="44">
        <v>6000</v>
      </c>
      <c r="R198" s="44">
        <v>2375</v>
      </c>
      <c r="S198" s="44">
        <v>9500</v>
      </c>
      <c r="T198" s="44">
        <v>15500</v>
      </c>
      <c r="U198" s="44">
        <v>4000</v>
      </c>
      <c r="W198" s="25">
        <f t="shared" si="11"/>
        <v>10500</v>
      </c>
      <c r="X198" s="25">
        <f t="shared" si="12"/>
        <v>12.280701754385964</v>
      </c>
      <c r="Z198">
        <f t="shared" si="13"/>
        <v>85500</v>
      </c>
      <c r="AA198" s="25"/>
    </row>
    <row r="199" spans="1:27" x14ac:dyDescent="0.2">
      <c r="A199" s="43" t="s">
        <v>879</v>
      </c>
      <c r="B199" s="43" t="s">
        <v>880</v>
      </c>
      <c r="C199">
        <v>55000</v>
      </c>
      <c r="D199" s="44">
        <v>650</v>
      </c>
      <c r="E199" s="44">
        <v>600</v>
      </c>
      <c r="F199" s="44">
        <v>2000</v>
      </c>
      <c r="G199" s="44">
        <v>7500</v>
      </c>
      <c r="H199" s="44">
        <v>1125</v>
      </c>
      <c r="I199" s="44">
        <v>2500</v>
      </c>
      <c r="J199" s="44">
        <v>4500</v>
      </c>
      <c r="K199" s="44">
        <v>2750</v>
      </c>
      <c r="L199" s="44">
        <v>4250</v>
      </c>
      <c r="M199" s="44">
        <v>1375</v>
      </c>
      <c r="N199" s="44">
        <v>700</v>
      </c>
      <c r="O199" s="44">
        <v>2250</v>
      </c>
      <c r="P199" s="44">
        <v>3750</v>
      </c>
      <c r="Q199" s="44">
        <v>7500</v>
      </c>
      <c r="R199" s="44">
        <v>800</v>
      </c>
      <c r="S199" s="44">
        <v>4000</v>
      </c>
      <c r="T199" s="44">
        <v>6000</v>
      </c>
      <c r="U199" s="44">
        <v>3000</v>
      </c>
      <c r="W199" s="25">
        <f t="shared" si="11"/>
        <v>7250</v>
      </c>
      <c r="X199" s="25">
        <f t="shared" si="12"/>
        <v>13.18181818181818</v>
      </c>
      <c r="Z199">
        <f t="shared" si="13"/>
        <v>55000</v>
      </c>
      <c r="AA199" s="25"/>
    </row>
    <row r="200" spans="1:27" x14ac:dyDescent="0.2">
      <c r="A200" s="43" t="s">
        <v>881</v>
      </c>
      <c r="B200" s="43" t="s">
        <v>882</v>
      </c>
      <c r="C200">
        <v>42500</v>
      </c>
      <c r="D200" s="44">
        <v>20</v>
      </c>
      <c r="E200" s="44">
        <v>275</v>
      </c>
      <c r="F200" s="44">
        <v>3000</v>
      </c>
      <c r="G200" s="44">
        <v>2375</v>
      </c>
      <c r="H200" s="44">
        <v>900</v>
      </c>
      <c r="I200" s="44">
        <v>4000</v>
      </c>
      <c r="J200" s="44">
        <v>4000</v>
      </c>
      <c r="K200" s="44">
        <v>2250</v>
      </c>
      <c r="L200" s="44">
        <v>2000</v>
      </c>
      <c r="M200" s="44">
        <v>700</v>
      </c>
      <c r="N200" s="44">
        <v>375</v>
      </c>
      <c r="O200" s="44">
        <v>500</v>
      </c>
      <c r="P200" s="44">
        <v>2750</v>
      </c>
      <c r="Q200" s="44">
        <v>5000</v>
      </c>
      <c r="R200" s="44">
        <v>800</v>
      </c>
      <c r="S200" s="44">
        <v>3250</v>
      </c>
      <c r="T200" s="44">
        <v>8500</v>
      </c>
      <c r="U200" s="44">
        <v>1375</v>
      </c>
      <c r="W200" s="25">
        <f t="shared" si="11"/>
        <v>3375</v>
      </c>
      <c r="X200" s="25">
        <f t="shared" si="12"/>
        <v>7.9411764705882346</v>
      </c>
      <c r="Z200">
        <f t="shared" si="13"/>
        <v>42500</v>
      </c>
      <c r="AA200" s="25"/>
    </row>
    <row r="201" spans="1:27" x14ac:dyDescent="0.2">
      <c r="A201" s="43" t="s">
        <v>883</v>
      </c>
      <c r="B201" s="43" t="s">
        <v>884</v>
      </c>
      <c r="C201">
        <v>21000</v>
      </c>
      <c r="D201" s="44">
        <v>250</v>
      </c>
      <c r="E201" s="44">
        <v>210</v>
      </c>
      <c r="F201" s="44">
        <v>2500</v>
      </c>
      <c r="G201" s="44">
        <v>2250</v>
      </c>
      <c r="H201" s="44">
        <v>500</v>
      </c>
      <c r="I201" s="44">
        <v>1125</v>
      </c>
      <c r="J201" s="44">
        <v>2250</v>
      </c>
      <c r="K201" s="44">
        <v>1375</v>
      </c>
      <c r="L201" s="44">
        <v>2375</v>
      </c>
      <c r="M201" s="44">
        <v>300</v>
      </c>
      <c r="N201" s="44">
        <v>375</v>
      </c>
      <c r="O201" s="44">
        <v>400</v>
      </c>
      <c r="P201" s="44">
        <v>1500</v>
      </c>
      <c r="Q201" s="44">
        <v>1375</v>
      </c>
      <c r="R201" s="44">
        <v>325</v>
      </c>
      <c r="S201" s="44">
        <v>1250</v>
      </c>
      <c r="T201" s="44">
        <v>1625</v>
      </c>
      <c r="U201" s="44">
        <v>1250</v>
      </c>
      <c r="W201" s="25">
        <f t="shared" si="11"/>
        <v>3625</v>
      </c>
      <c r="X201" s="25">
        <f t="shared" si="12"/>
        <v>17.261904761904763</v>
      </c>
      <c r="Z201">
        <f t="shared" si="13"/>
        <v>21000</v>
      </c>
      <c r="AA201" s="25"/>
    </row>
    <row r="202" spans="1:27" x14ac:dyDescent="0.2">
      <c r="A202" s="43" t="s">
        <v>885</v>
      </c>
      <c r="B202" s="43" t="s">
        <v>886</v>
      </c>
      <c r="C202">
        <v>23000</v>
      </c>
      <c r="D202" s="44">
        <v>130</v>
      </c>
      <c r="E202" s="44">
        <v>350</v>
      </c>
      <c r="F202" s="44">
        <v>2125</v>
      </c>
      <c r="G202" s="44">
        <v>2375</v>
      </c>
      <c r="H202" s="44">
        <v>750</v>
      </c>
      <c r="I202" s="44">
        <v>750</v>
      </c>
      <c r="J202" s="44">
        <v>2250</v>
      </c>
      <c r="K202" s="44">
        <v>1375</v>
      </c>
      <c r="L202" s="44">
        <v>1875</v>
      </c>
      <c r="M202" s="44">
        <v>425</v>
      </c>
      <c r="N202" s="44">
        <v>300</v>
      </c>
      <c r="O202" s="44">
        <v>900</v>
      </c>
      <c r="P202" s="44">
        <v>1875</v>
      </c>
      <c r="Q202" s="44">
        <v>1250</v>
      </c>
      <c r="R202" s="44">
        <v>400</v>
      </c>
      <c r="S202" s="44">
        <v>2250</v>
      </c>
      <c r="T202" s="44">
        <v>2375</v>
      </c>
      <c r="U202" s="44">
        <v>1500</v>
      </c>
      <c r="W202" s="25">
        <f t="shared" si="11"/>
        <v>3375</v>
      </c>
      <c r="X202" s="25">
        <f t="shared" si="12"/>
        <v>14.673913043478262</v>
      </c>
      <c r="Z202">
        <f t="shared" si="13"/>
        <v>23000</v>
      </c>
      <c r="AA202" s="25"/>
    </row>
    <row r="203" spans="1:27" x14ac:dyDescent="0.2">
      <c r="A203" s="43" t="s">
        <v>887</v>
      </c>
      <c r="B203" s="43" t="s">
        <v>888</v>
      </c>
      <c r="C203">
        <v>40000</v>
      </c>
      <c r="D203" s="44">
        <v>600</v>
      </c>
      <c r="E203" s="44">
        <v>600</v>
      </c>
      <c r="F203" s="44">
        <v>2500</v>
      </c>
      <c r="G203" s="44">
        <v>2750</v>
      </c>
      <c r="H203" s="44">
        <v>1125</v>
      </c>
      <c r="I203" s="44">
        <v>1375</v>
      </c>
      <c r="J203" s="44">
        <v>4750</v>
      </c>
      <c r="K203" s="44">
        <v>3000</v>
      </c>
      <c r="L203" s="44">
        <v>4750</v>
      </c>
      <c r="M203" s="44">
        <v>400</v>
      </c>
      <c r="N203" s="44">
        <v>750</v>
      </c>
      <c r="O203" s="44">
        <v>800</v>
      </c>
      <c r="P203" s="44">
        <v>2000</v>
      </c>
      <c r="Q203" s="44">
        <v>2125</v>
      </c>
      <c r="R203" s="44">
        <v>850</v>
      </c>
      <c r="S203" s="44">
        <v>3750</v>
      </c>
      <c r="T203" s="44">
        <v>6000</v>
      </c>
      <c r="U203" s="44">
        <v>2000</v>
      </c>
      <c r="W203" s="25">
        <f t="shared" si="11"/>
        <v>6750</v>
      </c>
      <c r="X203" s="25">
        <f t="shared" si="12"/>
        <v>16.875</v>
      </c>
      <c r="Z203">
        <f t="shared" si="13"/>
        <v>40000</v>
      </c>
      <c r="AA203" s="25"/>
    </row>
    <row r="204" spans="1:27" x14ac:dyDescent="0.2">
      <c r="A204" s="43" t="s">
        <v>889</v>
      </c>
      <c r="B204" s="43" t="s">
        <v>890</v>
      </c>
      <c r="C204">
        <v>48000</v>
      </c>
      <c r="D204" s="44">
        <v>475</v>
      </c>
      <c r="E204" s="44">
        <v>375</v>
      </c>
      <c r="F204" s="44">
        <v>2750</v>
      </c>
      <c r="G204" s="44">
        <v>3000</v>
      </c>
      <c r="H204" s="44">
        <v>800</v>
      </c>
      <c r="I204" s="44">
        <v>1625</v>
      </c>
      <c r="J204" s="44">
        <v>2750</v>
      </c>
      <c r="K204" s="44">
        <v>11500</v>
      </c>
      <c r="L204" s="44">
        <v>4250</v>
      </c>
      <c r="M204" s="44">
        <v>900</v>
      </c>
      <c r="N204" s="44">
        <v>550</v>
      </c>
      <c r="O204" s="44">
        <v>750</v>
      </c>
      <c r="P204" s="44">
        <v>4000</v>
      </c>
      <c r="Q204" s="44">
        <v>6000</v>
      </c>
      <c r="R204" s="44">
        <v>1125</v>
      </c>
      <c r="S204" s="44">
        <v>2750</v>
      </c>
      <c r="T204" s="44">
        <v>2750</v>
      </c>
      <c r="U204" s="44">
        <v>1500</v>
      </c>
      <c r="W204" s="25">
        <f t="shared" si="11"/>
        <v>5750</v>
      </c>
      <c r="X204" s="25">
        <f t="shared" si="12"/>
        <v>11.979166666666668</v>
      </c>
      <c r="Z204">
        <f t="shared" si="13"/>
        <v>48000</v>
      </c>
      <c r="AA204" s="25"/>
    </row>
    <row r="205" spans="1:27" x14ac:dyDescent="0.2">
      <c r="A205" s="43" t="s">
        <v>891</v>
      </c>
      <c r="B205" s="43" t="s">
        <v>892</v>
      </c>
      <c r="C205">
        <v>36000</v>
      </c>
      <c r="D205" s="44">
        <v>45</v>
      </c>
      <c r="E205" s="44">
        <v>375</v>
      </c>
      <c r="F205" s="44">
        <v>2500</v>
      </c>
      <c r="G205" s="44">
        <v>4000</v>
      </c>
      <c r="H205" s="44">
        <v>1250</v>
      </c>
      <c r="I205" s="44">
        <v>3500</v>
      </c>
      <c r="J205" s="44">
        <v>3500</v>
      </c>
      <c r="K205" s="44">
        <v>2250</v>
      </c>
      <c r="L205" s="44">
        <v>2375</v>
      </c>
      <c r="M205" s="44">
        <v>650</v>
      </c>
      <c r="N205" s="44">
        <v>350</v>
      </c>
      <c r="O205" s="44">
        <v>1375</v>
      </c>
      <c r="P205" s="44">
        <v>2250</v>
      </c>
      <c r="Q205" s="44">
        <v>5000</v>
      </c>
      <c r="R205" s="44">
        <v>475</v>
      </c>
      <c r="S205" s="44">
        <v>3000</v>
      </c>
      <c r="T205" s="44">
        <v>2125</v>
      </c>
      <c r="U205" s="44">
        <v>1250</v>
      </c>
      <c r="W205" s="25">
        <f t="shared" si="11"/>
        <v>3625</v>
      </c>
      <c r="X205" s="25">
        <f t="shared" si="12"/>
        <v>10.069444444444445</v>
      </c>
      <c r="Z205">
        <f t="shared" si="13"/>
        <v>36000</v>
      </c>
      <c r="AA205" s="25"/>
    </row>
    <row r="206" spans="1:27" x14ac:dyDescent="0.2">
      <c r="A206" s="43" t="s">
        <v>893</v>
      </c>
      <c r="B206" s="43" t="s">
        <v>894</v>
      </c>
      <c r="C206">
        <v>129000</v>
      </c>
      <c r="D206" s="44">
        <v>200</v>
      </c>
      <c r="E206" s="44">
        <v>450</v>
      </c>
      <c r="F206" s="44">
        <v>3500</v>
      </c>
      <c r="G206" s="44">
        <v>3500</v>
      </c>
      <c r="H206" s="44">
        <v>1375</v>
      </c>
      <c r="I206" s="44">
        <v>6000</v>
      </c>
      <c r="J206" s="44">
        <v>6500</v>
      </c>
      <c r="K206" s="44">
        <v>4750</v>
      </c>
      <c r="L206" s="44">
        <v>5500</v>
      </c>
      <c r="M206" s="44">
        <v>6500</v>
      </c>
      <c r="N206" s="44">
        <v>900</v>
      </c>
      <c r="O206" s="44">
        <v>1500</v>
      </c>
      <c r="P206" s="44">
        <v>8000</v>
      </c>
      <c r="Q206" s="44">
        <v>62500</v>
      </c>
      <c r="R206" s="44">
        <v>1625</v>
      </c>
      <c r="S206" s="44">
        <v>6000</v>
      </c>
      <c r="T206" s="44">
        <v>6500</v>
      </c>
      <c r="U206" s="44">
        <v>3500</v>
      </c>
      <c r="W206" s="25">
        <f t="shared" si="11"/>
        <v>9000</v>
      </c>
      <c r="X206" s="25">
        <f t="shared" si="12"/>
        <v>6.9767441860465116</v>
      </c>
      <c r="Z206">
        <f t="shared" si="13"/>
        <v>129000</v>
      </c>
      <c r="AA206" s="25"/>
    </row>
    <row r="207" spans="1:27" x14ac:dyDescent="0.2">
      <c r="A207" s="43" t="s">
        <v>897</v>
      </c>
      <c r="B207" s="43" t="s">
        <v>898</v>
      </c>
      <c r="C207">
        <v>58500</v>
      </c>
      <c r="D207" s="44">
        <v>210</v>
      </c>
      <c r="E207" s="44">
        <v>375</v>
      </c>
      <c r="F207" s="44">
        <v>2500</v>
      </c>
      <c r="G207" s="44">
        <v>6000</v>
      </c>
      <c r="H207" s="44">
        <v>1125</v>
      </c>
      <c r="I207" s="44">
        <v>3250</v>
      </c>
      <c r="J207" s="44">
        <v>3500</v>
      </c>
      <c r="K207" s="44">
        <v>2000</v>
      </c>
      <c r="L207" s="44">
        <v>5000</v>
      </c>
      <c r="M207" s="44">
        <v>3250</v>
      </c>
      <c r="N207" s="44">
        <v>2125</v>
      </c>
      <c r="O207" s="44">
        <v>2125</v>
      </c>
      <c r="P207" s="44">
        <v>9000</v>
      </c>
      <c r="Q207" s="44">
        <v>3250</v>
      </c>
      <c r="R207" s="44">
        <v>500</v>
      </c>
      <c r="S207" s="44">
        <v>5000</v>
      </c>
      <c r="T207" s="44">
        <v>5500</v>
      </c>
      <c r="U207" s="44">
        <v>3250</v>
      </c>
      <c r="W207" s="25">
        <f t="shared" si="11"/>
        <v>8250</v>
      </c>
      <c r="X207" s="25">
        <f t="shared" si="12"/>
        <v>14.102564102564102</v>
      </c>
      <c r="Z207">
        <f t="shared" si="13"/>
        <v>58500</v>
      </c>
      <c r="AA207" s="25"/>
    </row>
    <row r="208" spans="1:27" x14ac:dyDescent="0.2">
      <c r="A208" s="43" t="s">
        <v>899</v>
      </c>
      <c r="B208" s="43" t="s">
        <v>900</v>
      </c>
      <c r="C208">
        <v>52000</v>
      </c>
      <c r="D208" s="44">
        <v>275</v>
      </c>
      <c r="E208" s="44">
        <v>550</v>
      </c>
      <c r="F208" s="44">
        <v>6500</v>
      </c>
      <c r="G208" s="44">
        <v>3250</v>
      </c>
      <c r="H208" s="44">
        <v>1750</v>
      </c>
      <c r="I208" s="44">
        <v>2750</v>
      </c>
      <c r="J208" s="44">
        <v>4750</v>
      </c>
      <c r="K208" s="44">
        <v>1750</v>
      </c>
      <c r="L208" s="44">
        <v>4500</v>
      </c>
      <c r="M208" s="44">
        <v>1875</v>
      </c>
      <c r="N208" s="44">
        <v>1375</v>
      </c>
      <c r="O208" s="44">
        <v>1625</v>
      </c>
      <c r="P208" s="44">
        <v>4500</v>
      </c>
      <c r="Q208" s="44">
        <v>3500</v>
      </c>
      <c r="R208" s="44">
        <v>850</v>
      </c>
      <c r="S208" s="44">
        <v>4000</v>
      </c>
      <c r="T208" s="44">
        <v>5000</v>
      </c>
      <c r="U208" s="44">
        <v>2750</v>
      </c>
      <c r="W208" s="25">
        <f t="shared" si="11"/>
        <v>7250</v>
      </c>
      <c r="X208" s="25">
        <f t="shared" si="12"/>
        <v>13.942307692307693</v>
      </c>
      <c r="Z208">
        <f t="shared" si="13"/>
        <v>52000</v>
      </c>
      <c r="AA208" s="25"/>
    </row>
    <row r="209" spans="1:27" x14ac:dyDescent="0.2">
      <c r="A209" s="43" t="s">
        <v>905</v>
      </c>
      <c r="B209" s="43" t="s">
        <v>906</v>
      </c>
      <c r="C209">
        <v>41500</v>
      </c>
      <c r="D209" s="44">
        <v>80</v>
      </c>
      <c r="E209" s="44">
        <v>900</v>
      </c>
      <c r="F209" s="44">
        <v>900</v>
      </c>
      <c r="G209" s="44">
        <v>6000</v>
      </c>
      <c r="H209" s="44">
        <v>1000</v>
      </c>
      <c r="I209" s="44">
        <v>3250</v>
      </c>
      <c r="J209" s="44">
        <v>2000</v>
      </c>
      <c r="K209" s="44">
        <v>1125</v>
      </c>
      <c r="L209" s="44">
        <v>2750</v>
      </c>
      <c r="M209" s="44">
        <v>2125</v>
      </c>
      <c r="N209" s="44">
        <v>1125</v>
      </c>
      <c r="O209" s="44">
        <v>950</v>
      </c>
      <c r="P209" s="44">
        <v>6000</v>
      </c>
      <c r="Q209" s="44">
        <v>4500</v>
      </c>
      <c r="R209" s="44">
        <v>850</v>
      </c>
      <c r="S209" s="44">
        <v>3750</v>
      </c>
      <c r="T209" s="44">
        <v>2500</v>
      </c>
      <c r="U209" s="44">
        <v>2375</v>
      </c>
      <c r="W209" s="25">
        <f t="shared" si="11"/>
        <v>5125</v>
      </c>
      <c r="X209" s="25">
        <f t="shared" si="12"/>
        <v>12.349397590361445</v>
      </c>
      <c r="Z209">
        <f t="shared" si="13"/>
        <v>41500</v>
      </c>
      <c r="AA209" s="25"/>
    </row>
    <row r="210" spans="1:27" x14ac:dyDescent="0.2">
      <c r="A210" s="43" t="s">
        <v>907</v>
      </c>
      <c r="B210" s="43" t="s">
        <v>908</v>
      </c>
      <c r="C210">
        <v>64500</v>
      </c>
      <c r="D210" s="44">
        <v>5</v>
      </c>
      <c r="E210" s="44">
        <v>100</v>
      </c>
      <c r="F210" s="44">
        <v>1875</v>
      </c>
      <c r="G210" s="44">
        <v>3250</v>
      </c>
      <c r="H210" s="44">
        <v>1000</v>
      </c>
      <c r="I210" s="44">
        <v>3500</v>
      </c>
      <c r="J210" s="44">
        <v>6500</v>
      </c>
      <c r="K210" s="44">
        <v>1500</v>
      </c>
      <c r="L210" s="44">
        <v>4500</v>
      </c>
      <c r="M210" s="44">
        <v>3500</v>
      </c>
      <c r="N210" s="44">
        <v>1125</v>
      </c>
      <c r="O210" s="44">
        <v>1375</v>
      </c>
      <c r="P210" s="44">
        <v>11500</v>
      </c>
      <c r="Q210" s="44">
        <v>8000</v>
      </c>
      <c r="R210" s="44">
        <v>950</v>
      </c>
      <c r="S210" s="44">
        <v>3250</v>
      </c>
      <c r="T210" s="44">
        <v>9500</v>
      </c>
      <c r="U210" s="44">
        <v>2500</v>
      </c>
      <c r="W210" s="25">
        <f t="shared" si="11"/>
        <v>7000</v>
      </c>
      <c r="X210" s="25">
        <f t="shared" si="12"/>
        <v>10.852713178294573</v>
      </c>
      <c r="Z210">
        <f t="shared" si="13"/>
        <v>64500</v>
      </c>
      <c r="AA210" s="25"/>
    </row>
    <row r="211" spans="1:27" x14ac:dyDescent="0.2">
      <c r="A211" s="43" t="s">
        <v>911</v>
      </c>
      <c r="B211" s="43" t="s">
        <v>912</v>
      </c>
      <c r="C211">
        <v>49500</v>
      </c>
      <c r="D211" s="44">
        <v>1625</v>
      </c>
      <c r="E211" s="44">
        <v>500</v>
      </c>
      <c r="F211" s="44">
        <v>9000</v>
      </c>
      <c r="G211" s="44">
        <v>3250</v>
      </c>
      <c r="H211" s="44">
        <v>1250</v>
      </c>
      <c r="I211" s="44">
        <v>1875</v>
      </c>
      <c r="J211" s="44">
        <v>5000</v>
      </c>
      <c r="K211" s="44">
        <v>2500</v>
      </c>
      <c r="L211" s="44">
        <v>3500</v>
      </c>
      <c r="M211" s="44">
        <v>550</v>
      </c>
      <c r="N211" s="44">
        <v>325</v>
      </c>
      <c r="O211" s="44">
        <v>700</v>
      </c>
      <c r="P211" s="44">
        <v>3000</v>
      </c>
      <c r="Q211" s="44">
        <v>4250</v>
      </c>
      <c r="R211" s="44">
        <v>1625</v>
      </c>
      <c r="S211" s="44">
        <v>3750</v>
      </c>
      <c r="T211" s="44">
        <v>4750</v>
      </c>
      <c r="U211" s="44">
        <v>1875</v>
      </c>
      <c r="W211" s="25">
        <f t="shared" si="11"/>
        <v>5375</v>
      </c>
      <c r="X211" s="25">
        <f t="shared" si="12"/>
        <v>10.85858585858586</v>
      </c>
      <c r="Z211">
        <f t="shared" si="13"/>
        <v>49500</v>
      </c>
      <c r="AA211" s="25"/>
    </row>
    <row r="212" spans="1:27" x14ac:dyDescent="0.2">
      <c r="A212" s="43" t="s">
        <v>913</v>
      </c>
      <c r="B212" s="43" t="s">
        <v>914</v>
      </c>
      <c r="C212">
        <v>51000</v>
      </c>
      <c r="D212" s="44">
        <v>1000</v>
      </c>
      <c r="E212" s="44">
        <v>500</v>
      </c>
      <c r="F212" s="44">
        <v>4500</v>
      </c>
      <c r="G212" s="44">
        <v>4000</v>
      </c>
      <c r="H212" s="44">
        <v>1000</v>
      </c>
      <c r="I212" s="44">
        <v>1625</v>
      </c>
      <c r="J212" s="44">
        <v>4500</v>
      </c>
      <c r="K212" s="44">
        <v>1375</v>
      </c>
      <c r="L212" s="44">
        <v>3500</v>
      </c>
      <c r="M212" s="44">
        <v>950</v>
      </c>
      <c r="N212" s="44">
        <v>7000</v>
      </c>
      <c r="O212" s="44">
        <v>1125</v>
      </c>
      <c r="P212" s="44">
        <v>2750</v>
      </c>
      <c r="Q212" s="44">
        <v>2125</v>
      </c>
      <c r="R212" s="44">
        <v>1750</v>
      </c>
      <c r="S212" s="44">
        <v>3500</v>
      </c>
      <c r="T212" s="44">
        <v>7500</v>
      </c>
      <c r="U212" s="44">
        <v>2250</v>
      </c>
      <c r="W212" s="25">
        <f t="shared" si="11"/>
        <v>5750</v>
      </c>
      <c r="X212" s="25">
        <f t="shared" si="12"/>
        <v>11.274509803921569</v>
      </c>
      <c r="Z212">
        <f t="shared" si="13"/>
        <v>51000</v>
      </c>
      <c r="AA212" s="25"/>
    </row>
    <row r="213" spans="1:27" x14ac:dyDescent="0.2">
      <c r="A213" s="43" t="s">
        <v>915</v>
      </c>
      <c r="B213" s="43" t="s">
        <v>916</v>
      </c>
      <c r="C213">
        <v>38500</v>
      </c>
      <c r="D213" s="44">
        <v>200</v>
      </c>
      <c r="E213" s="44">
        <v>650</v>
      </c>
      <c r="F213" s="44">
        <v>2750</v>
      </c>
      <c r="G213" s="44">
        <v>1375</v>
      </c>
      <c r="H213" s="44">
        <v>600</v>
      </c>
      <c r="I213" s="44">
        <v>1000</v>
      </c>
      <c r="J213" s="44">
        <v>4000</v>
      </c>
      <c r="K213" s="44">
        <v>1250</v>
      </c>
      <c r="L213" s="44">
        <v>6500</v>
      </c>
      <c r="M213" s="44">
        <v>325</v>
      </c>
      <c r="N213" s="44">
        <v>250</v>
      </c>
      <c r="O213" s="44">
        <v>500</v>
      </c>
      <c r="P213" s="44">
        <v>2250</v>
      </c>
      <c r="Q213" s="44">
        <v>1750</v>
      </c>
      <c r="R213" s="44">
        <v>900</v>
      </c>
      <c r="S213" s="44">
        <v>3250</v>
      </c>
      <c r="T213" s="44">
        <v>9000</v>
      </c>
      <c r="U213" s="44">
        <v>1875</v>
      </c>
      <c r="W213" s="25">
        <f t="shared" si="11"/>
        <v>8375</v>
      </c>
      <c r="X213" s="25">
        <f t="shared" si="12"/>
        <v>21.753246753246753</v>
      </c>
      <c r="Z213">
        <f t="shared" si="13"/>
        <v>38500</v>
      </c>
      <c r="AA213" s="25"/>
    </row>
    <row r="214" spans="1:27" x14ac:dyDescent="0.2">
      <c r="A214" s="43" t="s">
        <v>917</v>
      </c>
      <c r="B214" s="43" t="s">
        <v>918</v>
      </c>
      <c r="C214">
        <v>59000</v>
      </c>
      <c r="D214" s="44">
        <v>2500</v>
      </c>
      <c r="E214" s="44">
        <v>850</v>
      </c>
      <c r="F214" s="44">
        <v>7000</v>
      </c>
      <c r="G214" s="44">
        <v>3250</v>
      </c>
      <c r="H214" s="44">
        <v>1875</v>
      </c>
      <c r="I214" s="44">
        <v>2000</v>
      </c>
      <c r="J214" s="44">
        <v>6000</v>
      </c>
      <c r="K214" s="44">
        <v>2375</v>
      </c>
      <c r="L214" s="44">
        <v>6000</v>
      </c>
      <c r="M214" s="44">
        <v>500</v>
      </c>
      <c r="N214" s="44">
        <v>1500</v>
      </c>
      <c r="O214" s="44">
        <v>1125</v>
      </c>
      <c r="P214" s="44">
        <v>2375</v>
      </c>
      <c r="Q214" s="44">
        <v>3750</v>
      </c>
      <c r="R214" s="44">
        <v>1750</v>
      </c>
      <c r="S214" s="44">
        <v>4500</v>
      </c>
      <c r="T214" s="44">
        <v>10000</v>
      </c>
      <c r="U214" s="44">
        <v>1750</v>
      </c>
      <c r="W214" s="25">
        <f t="shared" si="11"/>
        <v>7750</v>
      </c>
      <c r="X214" s="25">
        <f t="shared" si="12"/>
        <v>13.135593220338984</v>
      </c>
      <c r="Z214">
        <f t="shared" si="13"/>
        <v>59000</v>
      </c>
      <c r="AA214" s="25"/>
    </row>
    <row r="215" spans="1:27" x14ac:dyDescent="0.2">
      <c r="A215" s="43" t="s">
        <v>919</v>
      </c>
      <c r="B215" s="43" t="s">
        <v>920</v>
      </c>
      <c r="C215">
        <v>33500</v>
      </c>
      <c r="D215" s="44">
        <v>950</v>
      </c>
      <c r="E215" s="44">
        <v>375</v>
      </c>
      <c r="F215" s="44">
        <v>3250</v>
      </c>
      <c r="G215" s="44">
        <v>1875</v>
      </c>
      <c r="H215" s="44">
        <v>700</v>
      </c>
      <c r="I215" s="44">
        <v>1125</v>
      </c>
      <c r="J215" s="44">
        <v>4500</v>
      </c>
      <c r="K215" s="44">
        <v>1250</v>
      </c>
      <c r="L215" s="44">
        <v>5000</v>
      </c>
      <c r="M215" s="44">
        <v>300</v>
      </c>
      <c r="N215" s="44">
        <v>275</v>
      </c>
      <c r="O215" s="44">
        <v>850</v>
      </c>
      <c r="P215" s="44">
        <v>1500</v>
      </c>
      <c r="Q215" s="44">
        <v>1375</v>
      </c>
      <c r="R215" s="44">
        <v>1125</v>
      </c>
      <c r="S215" s="44">
        <v>2750</v>
      </c>
      <c r="T215" s="44">
        <v>4000</v>
      </c>
      <c r="U215" s="44">
        <v>2250</v>
      </c>
      <c r="W215" s="25">
        <f t="shared" si="11"/>
        <v>7250</v>
      </c>
      <c r="X215" s="25">
        <f t="shared" si="12"/>
        <v>21.641791044776117</v>
      </c>
      <c r="Z215">
        <f t="shared" si="13"/>
        <v>33500</v>
      </c>
      <c r="AA215" s="25"/>
    </row>
    <row r="216" spans="1:27" x14ac:dyDescent="0.2">
      <c r="A216" s="43" t="s">
        <v>921</v>
      </c>
      <c r="B216" s="43" t="s">
        <v>922</v>
      </c>
      <c r="C216">
        <v>86500</v>
      </c>
      <c r="D216" s="44">
        <v>20</v>
      </c>
      <c r="E216" s="44">
        <v>400</v>
      </c>
      <c r="F216" s="44">
        <v>4000</v>
      </c>
      <c r="G216" s="44">
        <v>2375</v>
      </c>
      <c r="H216" s="44">
        <v>2250</v>
      </c>
      <c r="I216" s="44">
        <v>2750</v>
      </c>
      <c r="J216" s="44">
        <v>9500</v>
      </c>
      <c r="K216" s="44">
        <v>4000</v>
      </c>
      <c r="L216" s="44">
        <v>7000</v>
      </c>
      <c r="M216" s="44">
        <v>2500</v>
      </c>
      <c r="N216" s="44">
        <v>2750</v>
      </c>
      <c r="O216" s="44">
        <v>2750</v>
      </c>
      <c r="P216" s="44">
        <v>6500</v>
      </c>
      <c r="Q216" s="44">
        <v>7000</v>
      </c>
      <c r="R216" s="44">
        <v>8500</v>
      </c>
      <c r="S216" s="44">
        <v>10000</v>
      </c>
      <c r="T216" s="44">
        <v>8500</v>
      </c>
      <c r="U216" s="44">
        <v>5000</v>
      </c>
      <c r="W216" s="25">
        <f t="shared" si="11"/>
        <v>12000</v>
      </c>
      <c r="X216" s="25">
        <f t="shared" si="12"/>
        <v>13.872832369942195</v>
      </c>
      <c r="Z216">
        <f t="shared" si="13"/>
        <v>86500</v>
      </c>
      <c r="AA216" s="25"/>
    </row>
    <row r="217" spans="1:27" x14ac:dyDescent="0.2">
      <c r="A217" s="43" t="s">
        <v>923</v>
      </c>
      <c r="B217" s="43" t="s">
        <v>924</v>
      </c>
      <c r="C217">
        <v>59000</v>
      </c>
      <c r="D217" s="44">
        <v>1250</v>
      </c>
      <c r="E217" s="44">
        <v>950</v>
      </c>
      <c r="F217" s="44">
        <v>4750</v>
      </c>
      <c r="G217" s="44">
        <v>3750</v>
      </c>
      <c r="H217" s="44">
        <v>1250</v>
      </c>
      <c r="I217" s="44">
        <v>1875</v>
      </c>
      <c r="J217" s="44">
        <v>4500</v>
      </c>
      <c r="K217" s="44">
        <v>1250</v>
      </c>
      <c r="L217" s="44">
        <v>3750</v>
      </c>
      <c r="M217" s="44">
        <v>950</v>
      </c>
      <c r="N217" s="44">
        <v>550</v>
      </c>
      <c r="O217" s="44">
        <v>1125</v>
      </c>
      <c r="P217" s="44">
        <v>4500</v>
      </c>
      <c r="Q217" s="44">
        <v>3000</v>
      </c>
      <c r="R217" s="44">
        <v>1875</v>
      </c>
      <c r="S217" s="44">
        <v>4500</v>
      </c>
      <c r="T217" s="44">
        <v>17000</v>
      </c>
      <c r="U217" s="44">
        <v>2000</v>
      </c>
      <c r="W217" s="25">
        <f t="shared" si="11"/>
        <v>5750</v>
      </c>
      <c r="X217" s="25">
        <f t="shared" si="12"/>
        <v>9.7457627118644066</v>
      </c>
      <c r="Z217">
        <f t="shared" si="13"/>
        <v>59000</v>
      </c>
      <c r="AA217" s="25"/>
    </row>
    <row r="218" spans="1:27" x14ac:dyDescent="0.2">
      <c r="A218" s="43" t="s">
        <v>925</v>
      </c>
      <c r="B218" s="43" t="s">
        <v>926</v>
      </c>
      <c r="C218">
        <v>33000</v>
      </c>
      <c r="D218" s="44">
        <v>650</v>
      </c>
      <c r="E218" s="44">
        <v>325</v>
      </c>
      <c r="F218" s="44">
        <v>4250</v>
      </c>
      <c r="G218" s="44">
        <v>1875</v>
      </c>
      <c r="H218" s="44">
        <v>1000</v>
      </c>
      <c r="I218" s="44">
        <v>1250</v>
      </c>
      <c r="J218" s="44">
        <v>4000</v>
      </c>
      <c r="K218" s="44">
        <v>1375</v>
      </c>
      <c r="L218" s="44">
        <v>3000</v>
      </c>
      <c r="M218" s="44">
        <v>1000</v>
      </c>
      <c r="N218" s="44">
        <v>375</v>
      </c>
      <c r="O218" s="44">
        <v>550</v>
      </c>
      <c r="P218" s="44">
        <v>2750</v>
      </c>
      <c r="Q218" s="44">
        <v>2500</v>
      </c>
      <c r="R218" s="44">
        <v>190</v>
      </c>
      <c r="S218" s="44">
        <v>3250</v>
      </c>
      <c r="T218" s="44">
        <v>3000</v>
      </c>
      <c r="U218" s="44">
        <v>1500</v>
      </c>
      <c r="W218" s="25">
        <f t="shared" si="11"/>
        <v>4500</v>
      </c>
      <c r="X218" s="25">
        <f t="shared" si="12"/>
        <v>13.636363636363635</v>
      </c>
      <c r="Z218">
        <f t="shared" si="13"/>
        <v>33000</v>
      </c>
      <c r="AA218" s="25"/>
    </row>
    <row r="219" spans="1:27" x14ac:dyDescent="0.2">
      <c r="A219" s="43" t="s">
        <v>927</v>
      </c>
      <c r="B219" s="43" t="s">
        <v>928</v>
      </c>
      <c r="C219">
        <v>72000</v>
      </c>
      <c r="D219" s="44">
        <v>35</v>
      </c>
      <c r="E219" s="44">
        <v>1625</v>
      </c>
      <c r="F219" s="44">
        <v>2125</v>
      </c>
      <c r="G219" s="44">
        <v>3250</v>
      </c>
      <c r="H219" s="44">
        <v>1750</v>
      </c>
      <c r="I219" s="44">
        <v>2250</v>
      </c>
      <c r="J219" s="44">
        <v>6500</v>
      </c>
      <c r="K219" s="44">
        <v>5500</v>
      </c>
      <c r="L219" s="44">
        <v>4250</v>
      </c>
      <c r="M219" s="44">
        <v>1375</v>
      </c>
      <c r="N219" s="44">
        <v>4250</v>
      </c>
      <c r="O219" s="44">
        <v>1125</v>
      </c>
      <c r="P219" s="44">
        <v>4000</v>
      </c>
      <c r="Q219" s="44">
        <v>6000</v>
      </c>
      <c r="R219" s="44">
        <v>6000</v>
      </c>
      <c r="S219" s="44">
        <v>5500</v>
      </c>
      <c r="T219" s="44">
        <v>13500</v>
      </c>
      <c r="U219" s="44">
        <v>3000</v>
      </c>
      <c r="W219" s="25">
        <f t="shared" si="11"/>
        <v>7250</v>
      </c>
      <c r="X219" s="25">
        <f t="shared" si="12"/>
        <v>10.069444444444445</v>
      </c>
      <c r="Z219">
        <f t="shared" si="13"/>
        <v>72000</v>
      </c>
      <c r="AA219" s="25"/>
    </row>
    <row r="220" spans="1:27" x14ac:dyDescent="0.2">
      <c r="A220" s="43" t="s">
        <v>929</v>
      </c>
      <c r="B220" s="43" t="s">
        <v>930</v>
      </c>
      <c r="C220">
        <v>36500</v>
      </c>
      <c r="D220" s="44">
        <v>950</v>
      </c>
      <c r="E220" s="44">
        <v>400</v>
      </c>
      <c r="F220" s="44">
        <v>5500</v>
      </c>
      <c r="G220" s="44">
        <v>4250</v>
      </c>
      <c r="H220" s="44">
        <v>1125</v>
      </c>
      <c r="I220" s="44">
        <v>1625</v>
      </c>
      <c r="J220" s="44">
        <v>2375</v>
      </c>
      <c r="K220" s="44">
        <v>3000</v>
      </c>
      <c r="L220" s="44">
        <v>2000</v>
      </c>
      <c r="M220" s="44">
        <v>950</v>
      </c>
      <c r="N220" s="44">
        <v>220</v>
      </c>
      <c r="O220" s="44">
        <v>475</v>
      </c>
      <c r="P220" s="44">
        <v>2750</v>
      </c>
      <c r="Q220" s="44">
        <v>2500</v>
      </c>
      <c r="R220" s="44">
        <v>750</v>
      </c>
      <c r="S220" s="44">
        <v>2500</v>
      </c>
      <c r="T220" s="44">
        <v>4000</v>
      </c>
      <c r="U220" s="44">
        <v>1375</v>
      </c>
      <c r="W220" s="25">
        <f t="shared" si="11"/>
        <v>3375</v>
      </c>
      <c r="X220" s="25">
        <f t="shared" si="12"/>
        <v>9.2465753424657535</v>
      </c>
      <c r="Z220">
        <f t="shared" si="13"/>
        <v>36500</v>
      </c>
      <c r="AA220" s="25"/>
    </row>
    <row r="221" spans="1:27" x14ac:dyDescent="0.2">
      <c r="A221" s="43" t="s">
        <v>901</v>
      </c>
      <c r="B221" s="43" t="s">
        <v>902</v>
      </c>
      <c r="C221">
        <v>63500</v>
      </c>
      <c r="D221" s="44">
        <v>140</v>
      </c>
      <c r="E221" s="44">
        <v>400</v>
      </c>
      <c r="F221" s="44">
        <v>1375</v>
      </c>
      <c r="G221" s="44">
        <v>3750</v>
      </c>
      <c r="H221" s="44">
        <v>1000</v>
      </c>
      <c r="I221" s="44">
        <v>3500</v>
      </c>
      <c r="J221" s="44">
        <v>7500</v>
      </c>
      <c r="K221" s="44">
        <v>1875</v>
      </c>
      <c r="L221" s="44">
        <v>5000</v>
      </c>
      <c r="M221" s="44">
        <v>3500</v>
      </c>
      <c r="N221" s="44">
        <v>1375</v>
      </c>
      <c r="O221" s="44">
        <v>1250</v>
      </c>
      <c r="P221" s="44">
        <v>9500</v>
      </c>
      <c r="Q221" s="44">
        <v>5000</v>
      </c>
      <c r="R221" s="44">
        <v>1000</v>
      </c>
      <c r="S221" s="44">
        <v>7000</v>
      </c>
      <c r="T221" s="44">
        <v>6000</v>
      </c>
      <c r="U221" s="44">
        <v>3750</v>
      </c>
      <c r="W221" s="25">
        <f t="shared" si="11"/>
        <v>8750</v>
      </c>
      <c r="X221" s="25">
        <f t="shared" si="12"/>
        <v>13.779527559055119</v>
      </c>
      <c r="Z221">
        <f t="shared" si="13"/>
        <v>63500</v>
      </c>
      <c r="AA221" s="25"/>
    </row>
    <row r="222" spans="1:27" x14ac:dyDescent="0.2">
      <c r="A222" s="43" t="s">
        <v>909</v>
      </c>
      <c r="B222" s="43" t="s">
        <v>910</v>
      </c>
      <c r="C222">
        <v>76500</v>
      </c>
      <c r="D222" s="44">
        <v>100</v>
      </c>
      <c r="E222" s="44">
        <v>1875</v>
      </c>
      <c r="F222" s="44">
        <v>3500</v>
      </c>
      <c r="G222" s="44">
        <v>5000</v>
      </c>
      <c r="H222" s="44">
        <v>1750</v>
      </c>
      <c r="I222" s="44">
        <v>3750</v>
      </c>
      <c r="J222" s="44">
        <v>4750</v>
      </c>
      <c r="K222" s="44">
        <v>7000</v>
      </c>
      <c r="L222" s="44">
        <v>3500</v>
      </c>
      <c r="M222" s="44">
        <v>3750</v>
      </c>
      <c r="N222" s="44">
        <v>325</v>
      </c>
      <c r="O222" s="44">
        <v>1125</v>
      </c>
      <c r="P222" s="44">
        <v>7000</v>
      </c>
      <c r="Q222" s="44">
        <v>5000</v>
      </c>
      <c r="R222" s="44">
        <v>3750</v>
      </c>
      <c r="S222" s="44">
        <v>8000</v>
      </c>
      <c r="T222" s="44">
        <v>11500</v>
      </c>
      <c r="U222" s="44">
        <v>5000</v>
      </c>
      <c r="W222" s="25">
        <f t="shared" si="11"/>
        <v>8500</v>
      </c>
      <c r="X222" s="25">
        <f t="shared" si="12"/>
        <v>11.111111111111111</v>
      </c>
      <c r="Z222">
        <f t="shared" si="13"/>
        <v>76500</v>
      </c>
      <c r="AA222" s="25"/>
    </row>
    <row r="223" spans="1:27" x14ac:dyDescent="0.2">
      <c r="A223" s="43" t="s">
        <v>895</v>
      </c>
      <c r="B223" s="43" t="s">
        <v>896</v>
      </c>
      <c r="C223">
        <v>67000</v>
      </c>
      <c r="D223" s="44">
        <v>325</v>
      </c>
      <c r="E223" s="44">
        <v>350</v>
      </c>
      <c r="F223" s="44">
        <v>4000</v>
      </c>
      <c r="G223" s="44">
        <v>4250</v>
      </c>
      <c r="H223" s="44">
        <v>1500</v>
      </c>
      <c r="I223" s="44">
        <v>2375</v>
      </c>
      <c r="J223" s="44">
        <v>5000</v>
      </c>
      <c r="K223" s="44">
        <v>1500</v>
      </c>
      <c r="L223" s="44">
        <v>5000</v>
      </c>
      <c r="M223" s="44">
        <v>2250</v>
      </c>
      <c r="N223" s="44">
        <v>900</v>
      </c>
      <c r="O223" s="44">
        <v>1500</v>
      </c>
      <c r="P223" s="44">
        <v>8500</v>
      </c>
      <c r="Q223" s="44">
        <v>11000</v>
      </c>
      <c r="R223" s="44">
        <v>1375</v>
      </c>
      <c r="S223" s="44">
        <v>7000</v>
      </c>
      <c r="T223" s="44">
        <v>6500</v>
      </c>
      <c r="U223" s="44">
        <v>3500</v>
      </c>
      <c r="W223" s="25">
        <f t="shared" si="11"/>
        <v>8500</v>
      </c>
      <c r="X223" s="25">
        <f t="shared" si="12"/>
        <v>12.686567164179104</v>
      </c>
      <c r="Z223">
        <f t="shared" si="13"/>
        <v>67000</v>
      </c>
      <c r="AA223" s="25"/>
    </row>
    <row r="224" spans="1:27" x14ac:dyDescent="0.2">
      <c r="A224" s="43" t="s">
        <v>903</v>
      </c>
      <c r="B224" s="43" t="s">
        <v>904</v>
      </c>
      <c r="C224">
        <v>53000</v>
      </c>
      <c r="D224" s="44">
        <v>5</v>
      </c>
      <c r="E224" s="44">
        <v>220</v>
      </c>
      <c r="F224" s="44">
        <v>6500</v>
      </c>
      <c r="G224" s="44">
        <v>4250</v>
      </c>
      <c r="H224" s="44">
        <v>800</v>
      </c>
      <c r="I224" s="44">
        <v>1875</v>
      </c>
      <c r="J224" s="44">
        <v>4500</v>
      </c>
      <c r="K224" s="44">
        <v>1250</v>
      </c>
      <c r="L224" s="44">
        <v>2750</v>
      </c>
      <c r="M224" s="44">
        <v>1625</v>
      </c>
      <c r="N224" s="44">
        <v>850</v>
      </c>
      <c r="O224" s="44">
        <v>700</v>
      </c>
      <c r="P224" s="44">
        <v>5000</v>
      </c>
      <c r="Q224" s="44">
        <v>3750</v>
      </c>
      <c r="R224" s="44">
        <v>2000</v>
      </c>
      <c r="S224" s="44">
        <v>3750</v>
      </c>
      <c r="T224" s="44">
        <v>11000</v>
      </c>
      <c r="U224" s="44">
        <v>2750</v>
      </c>
      <c r="W224" s="25">
        <f t="shared" si="11"/>
        <v>5500</v>
      </c>
      <c r="X224" s="25">
        <f t="shared" si="12"/>
        <v>10.377358490566039</v>
      </c>
      <c r="Z224">
        <f t="shared" si="13"/>
        <v>53000</v>
      </c>
      <c r="AA224" s="25"/>
    </row>
    <row r="225" spans="1:27" x14ac:dyDescent="0.2">
      <c r="A225" s="43" t="s">
        <v>931</v>
      </c>
      <c r="B225" s="43" t="s">
        <v>932</v>
      </c>
      <c r="C225">
        <v>94500</v>
      </c>
      <c r="D225" s="44">
        <v>1750</v>
      </c>
      <c r="E225" s="44">
        <v>1625</v>
      </c>
      <c r="F225" s="44">
        <v>8500</v>
      </c>
      <c r="G225" s="44">
        <v>5000</v>
      </c>
      <c r="H225" s="44">
        <v>2375</v>
      </c>
      <c r="I225" s="44">
        <v>1875</v>
      </c>
      <c r="J225" s="44">
        <v>10000</v>
      </c>
      <c r="K225" s="44">
        <v>11000</v>
      </c>
      <c r="L225" s="44">
        <v>10500</v>
      </c>
      <c r="M225" s="44">
        <v>4250</v>
      </c>
      <c r="N225" s="44">
        <v>800</v>
      </c>
      <c r="O225" s="44">
        <v>1375</v>
      </c>
      <c r="P225" s="44">
        <v>5500</v>
      </c>
      <c r="Q225" s="44">
        <v>3750</v>
      </c>
      <c r="R225" s="44">
        <v>4250</v>
      </c>
      <c r="S225" s="44">
        <v>7500</v>
      </c>
      <c r="T225" s="44">
        <v>10500</v>
      </c>
      <c r="U225" s="44">
        <v>4250</v>
      </c>
      <c r="W225" s="25">
        <f t="shared" si="11"/>
        <v>14750</v>
      </c>
      <c r="X225" s="25">
        <f t="shared" si="12"/>
        <v>15.608465608465607</v>
      </c>
      <c r="Z225">
        <f t="shared" si="13"/>
        <v>94500</v>
      </c>
      <c r="AA225" s="25"/>
    </row>
    <row r="226" spans="1:27" x14ac:dyDescent="0.2">
      <c r="A226" s="43" t="s">
        <v>933</v>
      </c>
      <c r="B226" s="43" t="s">
        <v>934</v>
      </c>
      <c r="C226">
        <v>102000</v>
      </c>
      <c r="D226" s="44">
        <v>1375</v>
      </c>
      <c r="E226" s="44">
        <v>950</v>
      </c>
      <c r="F226" s="44">
        <v>10000</v>
      </c>
      <c r="G226" s="44">
        <v>4750</v>
      </c>
      <c r="H226" s="44">
        <v>2500</v>
      </c>
      <c r="I226" s="44">
        <v>4000</v>
      </c>
      <c r="J226" s="44">
        <v>8000</v>
      </c>
      <c r="K226" s="44">
        <v>3750</v>
      </c>
      <c r="L226" s="44">
        <v>8000</v>
      </c>
      <c r="M226" s="44">
        <v>1375</v>
      </c>
      <c r="N226" s="44">
        <v>1500</v>
      </c>
      <c r="O226" s="44">
        <v>1750</v>
      </c>
      <c r="P226" s="44">
        <v>5000</v>
      </c>
      <c r="Q226" s="44">
        <v>22000</v>
      </c>
      <c r="R226" s="44">
        <v>3000</v>
      </c>
      <c r="S226" s="44">
        <v>7000</v>
      </c>
      <c r="T226" s="44">
        <v>12500</v>
      </c>
      <c r="U226" s="44">
        <v>4500</v>
      </c>
      <c r="W226" s="25">
        <f t="shared" si="11"/>
        <v>12500</v>
      </c>
      <c r="X226" s="25">
        <f t="shared" si="12"/>
        <v>12.254901960784313</v>
      </c>
      <c r="Z226">
        <f t="shared" si="13"/>
        <v>102000</v>
      </c>
      <c r="AA226" s="25"/>
    </row>
    <row r="227" spans="1:27" x14ac:dyDescent="0.2">
      <c r="A227" s="43" t="s">
        <v>937</v>
      </c>
      <c r="B227" s="43" t="s">
        <v>938</v>
      </c>
      <c r="C227">
        <v>661000</v>
      </c>
      <c r="D227" s="44">
        <v>30</v>
      </c>
      <c r="E227" s="44">
        <v>3000</v>
      </c>
      <c r="F227" s="44">
        <v>3750</v>
      </c>
      <c r="G227" s="44">
        <v>9000</v>
      </c>
      <c r="H227" s="44">
        <v>90</v>
      </c>
      <c r="I227" s="44">
        <v>7000</v>
      </c>
      <c r="J227" s="44">
        <v>6500</v>
      </c>
      <c r="K227" s="44">
        <v>6000</v>
      </c>
      <c r="L227" s="44">
        <v>19500</v>
      </c>
      <c r="M227" s="44">
        <v>101000</v>
      </c>
      <c r="N227" s="44">
        <v>218000</v>
      </c>
      <c r="O227" s="44">
        <v>10500</v>
      </c>
      <c r="P227" s="44">
        <v>157000</v>
      </c>
      <c r="Q227" s="44">
        <v>83000</v>
      </c>
      <c r="R227" s="44">
        <v>1750</v>
      </c>
      <c r="S227" s="44">
        <v>7000</v>
      </c>
      <c r="T227" s="44">
        <v>15000</v>
      </c>
      <c r="U227" s="44">
        <v>13500</v>
      </c>
      <c r="W227" s="25">
        <f t="shared" si="11"/>
        <v>33000</v>
      </c>
      <c r="X227" s="25">
        <f t="shared" si="12"/>
        <v>4.9924357034795763</v>
      </c>
      <c r="Z227">
        <f t="shared" si="13"/>
        <v>661000</v>
      </c>
      <c r="AA227" s="25"/>
    </row>
    <row r="228" spans="1:27" x14ac:dyDescent="0.2">
      <c r="A228" s="43" t="s">
        <v>963</v>
      </c>
      <c r="B228" s="43" t="s">
        <v>964</v>
      </c>
      <c r="C228">
        <v>59000</v>
      </c>
      <c r="D228" s="44">
        <v>15</v>
      </c>
      <c r="E228" s="44">
        <v>1000</v>
      </c>
      <c r="F228" s="44">
        <v>4250</v>
      </c>
      <c r="G228" s="44">
        <v>4500</v>
      </c>
      <c r="H228" s="44">
        <v>1000</v>
      </c>
      <c r="I228" s="44">
        <v>3750</v>
      </c>
      <c r="J228" s="44">
        <v>4750</v>
      </c>
      <c r="K228" s="44">
        <v>4750</v>
      </c>
      <c r="L228" s="44">
        <v>3250</v>
      </c>
      <c r="M228" s="44">
        <v>1000</v>
      </c>
      <c r="N228" s="44">
        <v>350</v>
      </c>
      <c r="O228" s="44">
        <v>600</v>
      </c>
      <c r="P228" s="44">
        <v>2125</v>
      </c>
      <c r="Q228" s="44">
        <v>9000</v>
      </c>
      <c r="R228" s="44">
        <v>3250</v>
      </c>
      <c r="S228" s="44">
        <v>7000</v>
      </c>
      <c r="T228" s="44">
        <v>5500</v>
      </c>
      <c r="U228" s="44">
        <v>2750</v>
      </c>
      <c r="W228" s="25">
        <f t="shared" si="11"/>
        <v>6000</v>
      </c>
      <c r="X228" s="25">
        <f t="shared" si="12"/>
        <v>10.16949152542373</v>
      </c>
      <c r="Z228">
        <f t="shared" si="13"/>
        <v>59000</v>
      </c>
      <c r="AA228" s="25"/>
    </row>
    <row r="229" spans="1:27" x14ac:dyDescent="0.2">
      <c r="A229" s="43" t="s">
        <v>965</v>
      </c>
      <c r="B229" s="43" t="s">
        <v>966</v>
      </c>
      <c r="C229">
        <v>136000</v>
      </c>
      <c r="D229" s="44">
        <v>60</v>
      </c>
      <c r="E229" s="44">
        <v>600</v>
      </c>
      <c r="F229" s="44">
        <v>3250</v>
      </c>
      <c r="G229" s="44">
        <v>10000</v>
      </c>
      <c r="H229" s="44">
        <v>1625</v>
      </c>
      <c r="I229" s="44">
        <v>3250</v>
      </c>
      <c r="J229" s="44">
        <v>14000</v>
      </c>
      <c r="K229" s="44">
        <v>3750</v>
      </c>
      <c r="L229" s="44">
        <v>11500</v>
      </c>
      <c r="M229" s="44">
        <v>6000</v>
      </c>
      <c r="N229" s="44">
        <v>2125</v>
      </c>
      <c r="O229" s="44">
        <v>7000</v>
      </c>
      <c r="P229" s="44">
        <v>12000</v>
      </c>
      <c r="Q229" s="44">
        <v>11000</v>
      </c>
      <c r="R229" s="44">
        <v>4500</v>
      </c>
      <c r="S229" s="44">
        <v>16000</v>
      </c>
      <c r="T229" s="44">
        <v>22000</v>
      </c>
      <c r="U229" s="44">
        <v>8000</v>
      </c>
      <c r="W229" s="25">
        <f t="shared" si="11"/>
        <v>19500</v>
      </c>
      <c r="X229" s="25">
        <f t="shared" si="12"/>
        <v>14.338235294117647</v>
      </c>
      <c r="Z229">
        <f t="shared" si="13"/>
        <v>136000</v>
      </c>
      <c r="AA229" s="25"/>
    </row>
    <row r="230" spans="1:27" x14ac:dyDescent="0.2">
      <c r="A230" s="43" t="s">
        <v>967</v>
      </c>
      <c r="B230" s="43" t="s">
        <v>968</v>
      </c>
      <c r="C230">
        <v>74500</v>
      </c>
      <c r="D230" s="44">
        <v>10</v>
      </c>
      <c r="E230" s="44">
        <v>1125</v>
      </c>
      <c r="F230" s="44">
        <v>5000</v>
      </c>
      <c r="G230" s="44">
        <v>6000</v>
      </c>
      <c r="H230" s="44">
        <v>1750</v>
      </c>
      <c r="I230" s="44">
        <v>3000</v>
      </c>
      <c r="J230" s="44">
        <v>7000</v>
      </c>
      <c r="K230" s="44">
        <v>7500</v>
      </c>
      <c r="L230" s="44">
        <v>5000</v>
      </c>
      <c r="M230" s="44">
        <v>1750</v>
      </c>
      <c r="N230" s="44">
        <v>550</v>
      </c>
      <c r="O230" s="44">
        <v>1875</v>
      </c>
      <c r="P230" s="44">
        <v>5000</v>
      </c>
      <c r="Q230" s="44">
        <v>7500</v>
      </c>
      <c r="R230" s="44">
        <v>3250</v>
      </c>
      <c r="S230" s="44">
        <v>7500</v>
      </c>
      <c r="T230" s="44">
        <v>8000</v>
      </c>
      <c r="U230" s="44">
        <v>3000</v>
      </c>
      <c r="W230" s="25">
        <f t="shared" si="11"/>
        <v>8000</v>
      </c>
      <c r="X230" s="25">
        <f t="shared" si="12"/>
        <v>10.738255033557047</v>
      </c>
      <c r="Z230">
        <f t="shared" si="13"/>
        <v>74500</v>
      </c>
      <c r="AA230" s="25"/>
    </row>
    <row r="231" spans="1:27" x14ac:dyDescent="0.2">
      <c r="A231" s="43" t="s">
        <v>969</v>
      </c>
      <c r="B231" s="43" t="s">
        <v>970</v>
      </c>
      <c r="C231">
        <v>122000</v>
      </c>
      <c r="D231" s="44">
        <v>10</v>
      </c>
      <c r="E231" s="44">
        <v>1125</v>
      </c>
      <c r="F231" s="44">
        <v>8500</v>
      </c>
      <c r="G231" s="44">
        <v>6500</v>
      </c>
      <c r="H231" s="44">
        <v>1875</v>
      </c>
      <c r="I231" s="44">
        <v>7500</v>
      </c>
      <c r="J231" s="44">
        <v>12000</v>
      </c>
      <c r="K231" s="44">
        <v>8500</v>
      </c>
      <c r="L231" s="44">
        <v>11500</v>
      </c>
      <c r="M231" s="44">
        <v>4000</v>
      </c>
      <c r="N231" s="44">
        <v>850</v>
      </c>
      <c r="O231" s="44">
        <v>3000</v>
      </c>
      <c r="P231" s="44">
        <v>7500</v>
      </c>
      <c r="Q231" s="44">
        <v>10500</v>
      </c>
      <c r="R231" s="44">
        <v>3000</v>
      </c>
      <c r="S231" s="44">
        <v>9500</v>
      </c>
      <c r="T231" s="44">
        <v>19500</v>
      </c>
      <c r="U231" s="44">
        <v>6500</v>
      </c>
      <c r="W231" s="25">
        <f t="shared" si="11"/>
        <v>18000</v>
      </c>
      <c r="X231" s="25">
        <f t="shared" si="12"/>
        <v>14.754098360655737</v>
      </c>
      <c r="Z231">
        <f t="shared" si="13"/>
        <v>122000</v>
      </c>
      <c r="AA231" s="25"/>
    </row>
    <row r="232" spans="1:27" x14ac:dyDescent="0.2">
      <c r="A232" s="43" t="s">
        <v>971</v>
      </c>
      <c r="B232" s="43" t="s">
        <v>972</v>
      </c>
      <c r="C232">
        <v>105000</v>
      </c>
      <c r="D232" s="44">
        <v>180</v>
      </c>
      <c r="E232" s="44">
        <v>900</v>
      </c>
      <c r="F232" s="44">
        <v>2750</v>
      </c>
      <c r="G232" s="44">
        <v>7000</v>
      </c>
      <c r="H232" s="44">
        <v>1500</v>
      </c>
      <c r="I232" s="44">
        <v>2000</v>
      </c>
      <c r="J232" s="44">
        <v>10500</v>
      </c>
      <c r="K232" s="44">
        <v>3250</v>
      </c>
      <c r="L232" s="44">
        <v>8500</v>
      </c>
      <c r="M232" s="44">
        <v>4250</v>
      </c>
      <c r="N232" s="44">
        <v>4000</v>
      </c>
      <c r="O232" s="44">
        <v>1875</v>
      </c>
      <c r="P232" s="44">
        <v>8500</v>
      </c>
      <c r="Q232" s="44">
        <v>11000</v>
      </c>
      <c r="R232" s="44">
        <v>3000</v>
      </c>
      <c r="S232" s="44">
        <v>10500</v>
      </c>
      <c r="T232" s="44">
        <v>17500</v>
      </c>
      <c r="U232" s="44">
        <v>7500</v>
      </c>
      <c r="W232" s="25">
        <f t="shared" si="11"/>
        <v>16000</v>
      </c>
      <c r="X232" s="25">
        <f t="shared" si="12"/>
        <v>15.238095238095239</v>
      </c>
      <c r="Z232">
        <f t="shared" si="13"/>
        <v>105000</v>
      </c>
      <c r="AA232" s="25"/>
    </row>
    <row r="233" spans="1:27" x14ac:dyDescent="0.2">
      <c r="A233" s="43" t="s">
        <v>935</v>
      </c>
      <c r="B233" s="43" t="s">
        <v>936</v>
      </c>
      <c r="C233">
        <v>410500</v>
      </c>
      <c r="D233" s="44">
        <v>45</v>
      </c>
      <c r="E233" s="44">
        <v>2125</v>
      </c>
      <c r="F233" s="44">
        <v>5500</v>
      </c>
      <c r="G233" s="44">
        <v>10500</v>
      </c>
      <c r="H233" s="44">
        <v>1375</v>
      </c>
      <c r="I233" s="44">
        <v>9500</v>
      </c>
      <c r="J233" s="44">
        <v>20000</v>
      </c>
      <c r="K233" s="44">
        <v>8000</v>
      </c>
      <c r="L233" s="44">
        <v>30000</v>
      </c>
      <c r="M233" s="44">
        <v>53000</v>
      </c>
      <c r="N233" s="44">
        <v>14000</v>
      </c>
      <c r="O233" s="44">
        <v>9000</v>
      </c>
      <c r="P233" s="44">
        <v>86000</v>
      </c>
      <c r="Q233" s="44">
        <v>36000</v>
      </c>
      <c r="R233" s="44">
        <v>9500</v>
      </c>
      <c r="S233" s="44">
        <v>40000</v>
      </c>
      <c r="T233" s="44">
        <v>49500</v>
      </c>
      <c r="U233" s="44">
        <v>26000</v>
      </c>
      <c r="W233" s="25">
        <f t="shared" si="11"/>
        <v>56000</v>
      </c>
      <c r="X233" s="25">
        <f t="shared" si="12"/>
        <v>13.64190012180268</v>
      </c>
      <c r="Z233">
        <f t="shared" si="13"/>
        <v>410500</v>
      </c>
      <c r="AA233" s="25"/>
    </row>
    <row r="234" spans="1:27" x14ac:dyDescent="0.2">
      <c r="A234" s="43" t="s">
        <v>973</v>
      </c>
      <c r="B234" s="43" t="s">
        <v>974</v>
      </c>
      <c r="C234">
        <v>126000</v>
      </c>
      <c r="D234" s="44">
        <v>25</v>
      </c>
      <c r="E234" s="44">
        <v>650</v>
      </c>
      <c r="F234" s="44">
        <v>2750</v>
      </c>
      <c r="G234" s="44">
        <v>6500</v>
      </c>
      <c r="H234" s="44">
        <v>2000</v>
      </c>
      <c r="I234" s="44">
        <v>3750</v>
      </c>
      <c r="J234" s="44">
        <v>13500</v>
      </c>
      <c r="K234" s="44">
        <v>5000</v>
      </c>
      <c r="L234" s="44">
        <v>8000</v>
      </c>
      <c r="M234" s="44">
        <v>4500</v>
      </c>
      <c r="N234" s="44">
        <v>3750</v>
      </c>
      <c r="O234" s="44">
        <v>3250</v>
      </c>
      <c r="P234" s="44">
        <v>11000</v>
      </c>
      <c r="Q234" s="44">
        <v>11000</v>
      </c>
      <c r="R234" s="44">
        <v>15000</v>
      </c>
      <c r="S234" s="44">
        <v>10000</v>
      </c>
      <c r="T234" s="44">
        <v>18500</v>
      </c>
      <c r="U234" s="44">
        <v>7000</v>
      </c>
      <c r="W234" s="25">
        <f t="shared" si="11"/>
        <v>15000</v>
      </c>
      <c r="X234" s="25">
        <f t="shared" si="12"/>
        <v>11.904761904761903</v>
      </c>
      <c r="Z234">
        <f t="shared" si="13"/>
        <v>126000</v>
      </c>
      <c r="AA234" s="25"/>
    </row>
    <row r="235" spans="1:27" x14ac:dyDescent="0.2">
      <c r="A235" s="43" t="s">
        <v>975</v>
      </c>
      <c r="B235" s="43" t="s">
        <v>976</v>
      </c>
      <c r="C235">
        <v>129500</v>
      </c>
      <c r="D235" s="44">
        <v>35</v>
      </c>
      <c r="E235" s="44">
        <v>950</v>
      </c>
      <c r="F235" s="44">
        <v>12000</v>
      </c>
      <c r="G235" s="44">
        <v>7500</v>
      </c>
      <c r="H235" s="44">
        <v>1500</v>
      </c>
      <c r="I235" s="44">
        <v>7500</v>
      </c>
      <c r="J235" s="44">
        <v>13000</v>
      </c>
      <c r="K235" s="44">
        <v>9500</v>
      </c>
      <c r="L235" s="44">
        <v>9000</v>
      </c>
      <c r="M235" s="44">
        <v>5500</v>
      </c>
      <c r="N235" s="44">
        <v>1000</v>
      </c>
      <c r="O235" s="44">
        <v>3500</v>
      </c>
      <c r="P235" s="44">
        <v>8500</v>
      </c>
      <c r="Q235" s="44">
        <v>13500</v>
      </c>
      <c r="R235" s="44">
        <v>4000</v>
      </c>
      <c r="S235" s="44">
        <v>12000</v>
      </c>
      <c r="T235" s="44">
        <v>14000</v>
      </c>
      <c r="U235" s="44">
        <v>6500</v>
      </c>
      <c r="W235" s="25">
        <f t="shared" si="11"/>
        <v>15500</v>
      </c>
      <c r="X235" s="25">
        <f t="shared" si="12"/>
        <v>11.969111969111969</v>
      </c>
      <c r="Z235">
        <f t="shared" si="13"/>
        <v>129500</v>
      </c>
      <c r="AA235" s="25"/>
    </row>
    <row r="236" spans="1:27" x14ac:dyDescent="0.2">
      <c r="A236" s="43" t="s">
        <v>977</v>
      </c>
      <c r="B236" s="43" t="s">
        <v>978</v>
      </c>
      <c r="C236">
        <v>107500</v>
      </c>
      <c r="D236" s="44">
        <v>130</v>
      </c>
      <c r="E236" s="44">
        <v>1125</v>
      </c>
      <c r="F236" s="44">
        <v>5000</v>
      </c>
      <c r="G236" s="44">
        <v>8000</v>
      </c>
      <c r="H236" s="44">
        <v>1750</v>
      </c>
      <c r="I236" s="44">
        <v>6500</v>
      </c>
      <c r="J236" s="44">
        <v>11500</v>
      </c>
      <c r="K236" s="44">
        <v>8500</v>
      </c>
      <c r="L236" s="44">
        <v>7000</v>
      </c>
      <c r="M236" s="44">
        <v>3750</v>
      </c>
      <c r="N236" s="44">
        <v>900</v>
      </c>
      <c r="O236" s="44">
        <v>2500</v>
      </c>
      <c r="P236" s="44">
        <v>5500</v>
      </c>
      <c r="Q236" s="44">
        <v>10000</v>
      </c>
      <c r="R236" s="44">
        <v>3500</v>
      </c>
      <c r="S236" s="44">
        <v>10500</v>
      </c>
      <c r="T236" s="44">
        <v>16000</v>
      </c>
      <c r="U236" s="44">
        <v>5500</v>
      </c>
      <c r="W236" s="25">
        <f t="shared" si="11"/>
        <v>12500</v>
      </c>
      <c r="X236" s="25">
        <f t="shared" si="12"/>
        <v>11.627906976744185</v>
      </c>
      <c r="Z236">
        <f t="shared" si="13"/>
        <v>107500</v>
      </c>
      <c r="AA236" s="25"/>
    </row>
    <row r="237" spans="1:27" x14ac:dyDescent="0.2">
      <c r="A237" s="43" t="s">
        <v>979</v>
      </c>
      <c r="B237" s="43" t="s">
        <v>980</v>
      </c>
      <c r="C237">
        <v>90500</v>
      </c>
      <c r="D237" s="44">
        <v>15</v>
      </c>
      <c r="E237" s="44">
        <v>1375</v>
      </c>
      <c r="F237" s="44">
        <v>2750</v>
      </c>
      <c r="G237" s="44">
        <v>4250</v>
      </c>
      <c r="H237" s="44">
        <v>600</v>
      </c>
      <c r="I237" s="44">
        <v>1875</v>
      </c>
      <c r="J237" s="44">
        <v>8500</v>
      </c>
      <c r="K237" s="44">
        <v>5500</v>
      </c>
      <c r="L237" s="44">
        <v>8000</v>
      </c>
      <c r="M237" s="44">
        <v>3000</v>
      </c>
      <c r="N237" s="44">
        <v>425</v>
      </c>
      <c r="O237" s="44">
        <v>1250</v>
      </c>
      <c r="P237" s="44">
        <v>4500</v>
      </c>
      <c r="Q237" s="44">
        <v>8500</v>
      </c>
      <c r="R237" s="44">
        <v>5000</v>
      </c>
      <c r="S237" s="44">
        <v>12000</v>
      </c>
      <c r="T237" s="44">
        <v>17500</v>
      </c>
      <c r="U237" s="44">
        <v>6000</v>
      </c>
      <c r="W237" s="25">
        <f t="shared" si="11"/>
        <v>14000</v>
      </c>
      <c r="X237" s="25">
        <f t="shared" si="12"/>
        <v>15.469613259668508</v>
      </c>
      <c r="Z237">
        <f t="shared" si="13"/>
        <v>90500</v>
      </c>
      <c r="AA237" s="25"/>
    </row>
    <row r="238" spans="1:27" x14ac:dyDescent="0.2">
      <c r="A238" s="43" t="s">
        <v>939</v>
      </c>
      <c r="B238" s="43" t="s">
        <v>940</v>
      </c>
      <c r="C238">
        <v>176000</v>
      </c>
      <c r="D238" s="44">
        <v>30</v>
      </c>
      <c r="E238" s="44">
        <v>750</v>
      </c>
      <c r="F238" s="44">
        <v>3250</v>
      </c>
      <c r="G238" s="44">
        <v>5000</v>
      </c>
      <c r="H238" s="44">
        <v>300</v>
      </c>
      <c r="I238" s="44">
        <v>3000</v>
      </c>
      <c r="J238" s="44">
        <v>12000</v>
      </c>
      <c r="K238" s="44">
        <v>4000</v>
      </c>
      <c r="L238" s="44">
        <v>12500</v>
      </c>
      <c r="M238" s="44">
        <v>25500</v>
      </c>
      <c r="N238" s="44">
        <v>6000</v>
      </c>
      <c r="O238" s="44">
        <v>6000</v>
      </c>
      <c r="P238" s="44">
        <v>31500</v>
      </c>
      <c r="Q238" s="44">
        <v>21500</v>
      </c>
      <c r="R238" s="44">
        <v>5500</v>
      </c>
      <c r="S238" s="44">
        <v>11500</v>
      </c>
      <c r="T238" s="44">
        <v>18500</v>
      </c>
      <c r="U238" s="44">
        <v>8500</v>
      </c>
      <c r="W238" s="25">
        <f t="shared" si="11"/>
        <v>21000</v>
      </c>
      <c r="X238" s="25">
        <f t="shared" si="12"/>
        <v>11.931818181818182</v>
      </c>
      <c r="Z238">
        <f t="shared" si="13"/>
        <v>176000</v>
      </c>
      <c r="AA238" s="25"/>
    </row>
    <row r="239" spans="1:27" x14ac:dyDescent="0.2">
      <c r="A239" s="43" t="s">
        <v>941</v>
      </c>
      <c r="B239" s="43" t="s">
        <v>942</v>
      </c>
      <c r="C239">
        <v>144000</v>
      </c>
      <c r="D239" s="44">
        <v>90</v>
      </c>
      <c r="E239" s="44">
        <v>700</v>
      </c>
      <c r="F239" s="44">
        <v>2000</v>
      </c>
      <c r="G239" s="44">
        <v>3000</v>
      </c>
      <c r="H239" s="44">
        <v>950</v>
      </c>
      <c r="I239" s="44">
        <v>8500</v>
      </c>
      <c r="J239" s="44">
        <v>14000</v>
      </c>
      <c r="K239" s="44">
        <v>2750</v>
      </c>
      <c r="L239" s="44">
        <v>11500</v>
      </c>
      <c r="M239" s="44">
        <v>21500</v>
      </c>
      <c r="N239" s="44">
        <v>2000</v>
      </c>
      <c r="O239" s="44">
        <v>3000</v>
      </c>
      <c r="P239" s="44">
        <v>20500</v>
      </c>
      <c r="Q239" s="44">
        <v>16000</v>
      </c>
      <c r="R239" s="44">
        <v>6000</v>
      </c>
      <c r="S239" s="44">
        <v>7000</v>
      </c>
      <c r="T239" s="44">
        <v>16000</v>
      </c>
      <c r="U239" s="44">
        <v>8500</v>
      </c>
      <c r="W239" s="25">
        <f t="shared" si="11"/>
        <v>20000</v>
      </c>
      <c r="X239" s="25">
        <f t="shared" si="12"/>
        <v>13.888888888888889</v>
      </c>
      <c r="Z239">
        <f t="shared" si="13"/>
        <v>144000</v>
      </c>
      <c r="AA239" s="25"/>
    </row>
    <row r="240" spans="1:27" x14ac:dyDescent="0.2">
      <c r="A240" s="43" t="s">
        <v>943</v>
      </c>
      <c r="B240" s="43" t="s">
        <v>944</v>
      </c>
      <c r="C240">
        <v>73500</v>
      </c>
      <c r="D240" s="44">
        <v>20</v>
      </c>
      <c r="E240" s="44">
        <v>400</v>
      </c>
      <c r="F240" s="44">
        <v>3250</v>
      </c>
      <c r="G240" s="44">
        <v>4250</v>
      </c>
      <c r="H240" s="44">
        <v>550</v>
      </c>
      <c r="I240" s="44">
        <v>3250</v>
      </c>
      <c r="J240" s="44">
        <v>8500</v>
      </c>
      <c r="K240" s="44">
        <v>4000</v>
      </c>
      <c r="L240" s="44">
        <v>8000</v>
      </c>
      <c r="M240" s="44">
        <v>2500</v>
      </c>
      <c r="N240" s="44">
        <v>600</v>
      </c>
      <c r="O240" s="44">
        <v>3000</v>
      </c>
      <c r="P240" s="44">
        <v>5000</v>
      </c>
      <c r="Q240" s="44">
        <v>4250</v>
      </c>
      <c r="R240" s="44">
        <v>3500</v>
      </c>
      <c r="S240" s="44">
        <v>8000</v>
      </c>
      <c r="T240" s="44">
        <v>8000</v>
      </c>
      <c r="U240" s="44">
        <v>6000</v>
      </c>
      <c r="W240" s="25">
        <f t="shared" si="11"/>
        <v>14000</v>
      </c>
      <c r="X240" s="25">
        <f t="shared" si="12"/>
        <v>19.047619047619047</v>
      </c>
      <c r="Z240">
        <f t="shared" si="13"/>
        <v>73500</v>
      </c>
      <c r="AA240" s="25"/>
    </row>
    <row r="241" spans="1:27" x14ac:dyDescent="0.2">
      <c r="A241" s="43" t="s">
        <v>981</v>
      </c>
      <c r="B241" s="43" t="s">
        <v>982</v>
      </c>
      <c r="C241">
        <v>72000</v>
      </c>
      <c r="D241" s="44">
        <v>25</v>
      </c>
      <c r="E241" s="44">
        <v>375</v>
      </c>
      <c r="F241" s="44">
        <v>1875</v>
      </c>
      <c r="G241" s="44">
        <v>6000</v>
      </c>
      <c r="H241" s="44">
        <v>750</v>
      </c>
      <c r="I241" s="44">
        <v>2250</v>
      </c>
      <c r="J241" s="44">
        <v>6500</v>
      </c>
      <c r="K241" s="44">
        <v>2250</v>
      </c>
      <c r="L241" s="44">
        <v>5500</v>
      </c>
      <c r="M241" s="44">
        <v>4000</v>
      </c>
      <c r="N241" s="44">
        <v>1375</v>
      </c>
      <c r="O241" s="44">
        <v>2375</v>
      </c>
      <c r="P241" s="44">
        <v>9000</v>
      </c>
      <c r="Q241" s="44">
        <v>7000</v>
      </c>
      <c r="R241" s="44">
        <v>2375</v>
      </c>
      <c r="S241" s="44">
        <v>5500</v>
      </c>
      <c r="T241" s="44">
        <v>11000</v>
      </c>
      <c r="U241" s="44">
        <v>4000</v>
      </c>
      <c r="W241" s="25">
        <f t="shared" si="11"/>
        <v>9500</v>
      </c>
      <c r="X241" s="25">
        <f t="shared" si="12"/>
        <v>13.194444444444445</v>
      </c>
      <c r="Z241">
        <f t="shared" si="13"/>
        <v>72000</v>
      </c>
      <c r="AA241" s="25"/>
    </row>
    <row r="242" spans="1:27" x14ac:dyDescent="0.2">
      <c r="A242" s="43" t="s">
        <v>983</v>
      </c>
      <c r="B242" s="43" t="s">
        <v>984</v>
      </c>
      <c r="C242">
        <v>90500</v>
      </c>
      <c r="D242" s="44">
        <v>50</v>
      </c>
      <c r="E242" s="44">
        <v>950</v>
      </c>
      <c r="F242" s="44">
        <v>3000</v>
      </c>
      <c r="G242" s="44">
        <v>8000</v>
      </c>
      <c r="H242" s="44">
        <v>1875</v>
      </c>
      <c r="I242" s="44">
        <v>3000</v>
      </c>
      <c r="J242" s="44">
        <v>8500</v>
      </c>
      <c r="K242" s="44">
        <v>7500</v>
      </c>
      <c r="L242" s="44">
        <v>6000</v>
      </c>
      <c r="M242" s="44">
        <v>1625</v>
      </c>
      <c r="N242" s="44">
        <v>1625</v>
      </c>
      <c r="O242" s="44">
        <v>1000</v>
      </c>
      <c r="P242" s="44">
        <v>5000</v>
      </c>
      <c r="Q242" s="44">
        <v>11500</v>
      </c>
      <c r="R242" s="44">
        <v>2125</v>
      </c>
      <c r="S242" s="44">
        <v>7500</v>
      </c>
      <c r="T242" s="44">
        <v>17500</v>
      </c>
      <c r="U242" s="44">
        <v>4250</v>
      </c>
      <c r="W242" s="25">
        <f t="shared" si="11"/>
        <v>10250</v>
      </c>
      <c r="X242" s="25">
        <f t="shared" si="12"/>
        <v>11.325966850828729</v>
      </c>
      <c r="Z242">
        <f t="shared" si="13"/>
        <v>90500</v>
      </c>
      <c r="AA242" s="25"/>
    </row>
    <row r="243" spans="1:27" x14ac:dyDescent="0.2">
      <c r="A243" s="43" t="s">
        <v>985</v>
      </c>
      <c r="B243" s="43" t="s">
        <v>986</v>
      </c>
      <c r="C243">
        <v>194000</v>
      </c>
      <c r="D243" s="44">
        <v>60</v>
      </c>
      <c r="E243" s="44">
        <v>950</v>
      </c>
      <c r="F243" s="44">
        <v>8500</v>
      </c>
      <c r="G243" s="44">
        <v>8000</v>
      </c>
      <c r="H243" s="44">
        <v>2125</v>
      </c>
      <c r="I243" s="44">
        <v>8500</v>
      </c>
      <c r="J243" s="44">
        <v>12000</v>
      </c>
      <c r="K243" s="44">
        <v>37500</v>
      </c>
      <c r="L243" s="44">
        <v>15000</v>
      </c>
      <c r="M243" s="44">
        <v>7000</v>
      </c>
      <c r="N243" s="44">
        <v>2375</v>
      </c>
      <c r="O243" s="44">
        <v>2000</v>
      </c>
      <c r="P243" s="44">
        <v>11500</v>
      </c>
      <c r="Q243" s="44">
        <v>34500</v>
      </c>
      <c r="R243" s="44">
        <v>8000</v>
      </c>
      <c r="S243" s="44">
        <v>13500</v>
      </c>
      <c r="T243" s="44">
        <v>18500</v>
      </c>
      <c r="U243" s="44">
        <v>5500</v>
      </c>
      <c r="W243" s="25">
        <f t="shared" si="11"/>
        <v>20500</v>
      </c>
      <c r="X243" s="25">
        <f t="shared" si="12"/>
        <v>10.56701030927835</v>
      </c>
      <c r="Z243">
        <f t="shared" si="13"/>
        <v>194000</v>
      </c>
      <c r="AA243" s="25"/>
    </row>
    <row r="244" spans="1:27" x14ac:dyDescent="0.2">
      <c r="A244" s="43" t="s">
        <v>987</v>
      </c>
      <c r="B244" s="43" t="s">
        <v>988</v>
      </c>
      <c r="C244">
        <v>164000</v>
      </c>
      <c r="D244" s="44">
        <v>35</v>
      </c>
      <c r="E244" s="44">
        <v>1125</v>
      </c>
      <c r="F244" s="44">
        <v>4000</v>
      </c>
      <c r="G244" s="44">
        <v>5000</v>
      </c>
      <c r="H244" s="44">
        <v>2500</v>
      </c>
      <c r="I244" s="44">
        <v>8500</v>
      </c>
      <c r="J244" s="44">
        <v>10500</v>
      </c>
      <c r="K244" s="44">
        <v>37000</v>
      </c>
      <c r="L244" s="44">
        <v>11500</v>
      </c>
      <c r="M244" s="44">
        <v>24000</v>
      </c>
      <c r="N244" s="44">
        <v>1750</v>
      </c>
      <c r="O244" s="44">
        <v>2500</v>
      </c>
      <c r="P244" s="44">
        <v>11000</v>
      </c>
      <c r="Q244" s="44">
        <v>15000</v>
      </c>
      <c r="R244" s="44">
        <v>5000</v>
      </c>
      <c r="S244" s="44">
        <v>8000</v>
      </c>
      <c r="T244" s="44">
        <v>11000</v>
      </c>
      <c r="U244" s="44">
        <v>5500</v>
      </c>
      <c r="W244" s="25">
        <f t="shared" si="11"/>
        <v>17000</v>
      </c>
      <c r="X244" s="25">
        <f t="shared" si="12"/>
        <v>10.365853658536585</v>
      </c>
      <c r="Z244">
        <f t="shared" si="13"/>
        <v>164000</v>
      </c>
      <c r="AA244" s="25"/>
    </row>
    <row r="245" spans="1:27" x14ac:dyDescent="0.2">
      <c r="A245" s="43" t="s">
        <v>945</v>
      </c>
      <c r="B245" s="43" t="s">
        <v>946</v>
      </c>
      <c r="C245">
        <v>257000</v>
      </c>
      <c r="D245" s="44">
        <v>35</v>
      </c>
      <c r="E245" s="44">
        <v>650</v>
      </c>
      <c r="F245" s="44">
        <v>3000</v>
      </c>
      <c r="G245" s="44">
        <v>5500</v>
      </c>
      <c r="H245" s="44">
        <v>500</v>
      </c>
      <c r="I245" s="44">
        <v>5500</v>
      </c>
      <c r="J245" s="44">
        <v>12500</v>
      </c>
      <c r="K245" s="44">
        <v>5500</v>
      </c>
      <c r="L245" s="44">
        <v>18000</v>
      </c>
      <c r="M245" s="44">
        <v>43500</v>
      </c>
      <c r="N245" s="44">
        <v>13000</v>
      </c>
      <c r="O245" s="44">
        <v>5500</v>
      </c>
      <c r="P245" s="44">
        <v>59000</v>
      </c>
      <c r="Q245" s="44">
        <v>31500</v>
      </c>
      <c r="R245" s="44">
        <v>5500</v>
      </c>
      <c r="S245" s="44">
        <v>12000</v>
      </c>
      <c r="T245" s="44">
        <v>23000</v>
      </c>
      <c r="U245" s="44">
        <v>12500</v>
      </c>
      <c r="W245" s="25">
        <f t="shared" si="11"/>
        <v>30500</v>
      </c>
      <c r="X245" s="25">
        <f t="shared" si="12"/>
        <v>11.867704280155641</v>
      </c>
      <c r="Z245">
        <f t="shared" si="13"/>
        <v>257000</v>
      </c>
      <c r="AA245" s="25"/>
    </row>
    <row r="246" spans="1:27" x14ac:dyDescent="0.2">
      <c r="A246" s="43" t="s">
        <v>947</v>
      </c>
      <c r="B246" s="43" t="s">
        <v>948</v>
      </c>
      <c r="C246">
        <v>127500</v>
      </c>
      <c r="D246" s="44">
        <v>20</v>
      </c>
      <c r="E246" s="44">
        <v>850</v>
      </c>
      <c r="F246" s="44">
        <v>1625</v>
      </c>
      <c r="G246" s="44">
        <v>2375</v>
      </c>
      <c r="H246" s="44">
        <v>250</v>
      </c>
      <c r="I246" s="44">
        <v>2375</v>
      </c>
      <c r="J246" s="44">
        <v>19500</v>
      </c>
      <c r="K246" s="44">
        <v>1875</v>
      </c>
      <c r="L246" s="44">
        <v>18500</v>
      </c>
      <c r="M246" s="44">
        <v>7500</v>
      </c>
      <c r="N246" s="44">
        <v>3500</v>
      </c>
      <c r="O246" s="44">
        <v>5500</v>
      </c>
      <c r="P246" s="44">
        <v>14000</v>
      </c>
      <c r="Q246" s="44">
        <v>9000</v>
      </c>
      <c r="R246" s="44">
        <v>3000</v>
      </c>
      <c r="S246" s="44">
        <v>7000</v>
      </c>
      <c r="T246" s="44">
        <v>20500</v>
      </c>
      <c r="U246" s="44">
        <v>10500</v>
      </c>
      <c r="W246" s="25">
        <f t="shared" si="11"/>
        <v>29000</v>
      </c>
      <c r="X246" s="25">
        <f t="shared" si="12"/>
        <v>22.745098039215687</v>
      </c>
      <c r="Z246">
        <f t="shared" si="13"/>
        <v>127500</v>
      </c>
      <c r="AA246" s="25"/>
    </row>
    <row r="247" spans="1:27" x14ac:dyDescent="0.2">
      <c r="A247" s="43" t="s">
        <v>989</v>
      </c>
      <c r="B247" s="43" t="s">
        <v>990</v>
      </c>
      <c r="C247">
        <v>74000</v>
      </c>
      <c r="D247" s="44">
        <v>25</v>
      </c>
      <c r="E247" s="44">
        <v>120</v>
      </c>
      <c r="F247" s="44">
        <v>2375</v>
      </c>
      <c r="G247" s="44">
        <v>3000</v>
      </c>
      <c r="H247" s="44">
        <v>550</v>
      </c>
      <c r="I247" s="44">
        <v>3500</v>
      </c>
      <c r="J247" s="44">
        <v>8500</v>
      </c>
      <c r="K247" s="44">
        <v>1500</v>
      </c>
      <c r="L247" s="44">
        <v>5500</v>
      </c>
      <c r="M247" s="44">
        <v>3000</v>
      </c>
      <c r="N247" s="44">
        <v>700</v>
      </c>
      <c r="O247" s="44">
        <v>1250</v>
      </c>
      <c r="P247" s="44">
        <v>8500</v>
      </c>
      <c r="Q247" s="44">
        <v>5500</v>
      </c>
      <c r="R247" s="44">
        <v>3500</v>
      </c>
      <c r="S247" s="44">
        <v>9000</v>
      </c>
      <c r="T247" s="44">
        <v>12500</v>
      </c>
      <c r="U247" s="44">
        <v>5000</v>
      </c>
      <c r="W247" s="25">
        <f t="shared" si="11"/>
        <v>10500</v>
      </c>
      <c r="X247" s="25">
        <f t="shared" si="12"/>
        <v>14.189189189189189</v>
      </c>
      <c r="Z247">
        <f t="shared" si="13"/>
        <v>74000</v>
      </c>
      <c r="AA247" s="25"/>
    </row>
    <row r="248" spans="1:27" x14ac:dyDescent="0.2">
      <c r="A248" s="43" t="s">
        <v>949</v>
      </c>
      <c r="B248" s="43" t="s">
        <v>950</v>
      </c>
      <c r="C248">
        <v>152000</v>
      </c>
      <c r="D248" s="44">
        <v>40</v>
      </c>
      <c r="E248" s="44">
        <v>1500</v>
      </c>
      <c r="F248" s="44">
        <v>2000</v>
      </c>
      <c r="G248" s="44">
        <v>4250</v>
      </c>
      <c r="H248" s="44">
        <v>400</v>
      </c>
      <c r="I248" s="44">
        <v>2375</v>
      </c>
      <c r="J248" s="44">
        <v>12000</v>
      </c>
      <c r="K248" s="44">
        <v>4750</v>
      </c>
      <c r="L248" s="44">
        <v>16000</v>
      </c>
      <c r="M248" s="44">
        <v>10500</v>
      </c>
      <c r="N248" s="44">
        <v>1500</v>
      </c>
      <c r="O248" s="44">
        <v>4000</v>
      </c>
      <c r="P248" s="44">
        <v>13000</v>
      </c>
      <c r="Q248" s="44">
        <v>14000</v>
      </c>
      <c r="R248" s="44">
        <v>9000</v>
      </c>
      <c r="S248" s="44">
        <v>9000</v>
      </c>
      <c r="T248" s="44">
        <v>38000</v>
      </c>
      <c r="U248" s="44">
        <v>9500</v>
      </c>
      <c r="W248" s="25">
        <f t="shared" ref="W248:W311" si="14">SUMIFS(D248:U248,$C$31:$T$31,TRUE)</f>
        <v>25500</v>
      </c>
      <c r="X248" s="25">
        <f t="shared" ref="X248:X311" si="15">W248/C248*100</f>
        <v>16.776315789473685</v>
      </c>
      <c r="Z248">
        <f t="shared" ref="Z248:Z311" si="16">C248</f>
        <v>152000</v>
      </c>
      <c r="AA248" s="25"/>
    </row>
    <row r="249" spans="1:27" x14ac:dyDescent="0.2">
      <c r="A249" s="43" t="s">
        <v>951</v>
      </c>
      <c r="B249" s="43" t="s">
        <v>952</v>
      </c>
      <c r="C249">
        <v>68000</v>
      </c>
      <c r="D249" s="44">
        <v>10</v>
      </c>
      <c r="E249" s="44">
        <v>120</v>
      </c>
      <c r="F249" s="44">
        <v>1375</v>
      </c>
      <c r="G249" s="44">
        <v>2750</v>
      </c>
      <c r="H249" s="44">
        <v>550</v>
      </c>
      <c r="I249" s="44">
        <v>1125</v>
      </c>
      <c r="J249" s="44">
        <v>6500</v>
      </c>
      <c r="K249" s="44">
        <v>3000</v>
      </c>
      <c r="L249" s="44">
        <v>6500</v>
      </c>
      <c r="M249" s="44">
        <v>1750</v>
      </c>
      <c r="N249" s="44">
        <v>425</v>
      </c>
      <c r="O249" s="44">
        <v>2250</v>
      </c>
      <c r="P249" s="44">
        <v>3750</v>
      </c>
      <c r="Q249" s="44">
        <v>6500</v>
      </c>
      <c r="R249" s="44">
        <v>4000</v>
      </c>
      <c r="S249" s="44">
        <v>9000</v>
      </c>
      <c r="T249" s="44">
        <v>14000</v>
      </c>
      <c r="U249" s="44">
        <v>4250</v>
      </c>
      <c r="W249" s="25">
        <f t="shared" si="14"/>
        <v>10750</v>
      </c>
      <c r="X249" s="25">
        <f t="shared" si="15"/>
        <v>15.808823529411764</v>
      </c>
      <c r="Z249">
        <f t="shared" si="16"/>
        <v>68000</v>
      </c>
      <c r="AA249" s="25"/>
    </row>
    <row r="250" spans="1:27" x14ac:dyDescent="0.2">
      <c r="A250" s="43" t="s">
        <v>991</v>
      </c>
      <c r="B250" s="43" t="s">
        <v>992</v>
      </c>
      <c r="C250">
        <v>81500</v>
      </c>
      <c r="D250" s="44">
        <v>35</v>
      </c>
      <c r="E250" s="44">
        <v>400</v>
      </c>
      <c r="F250" s="44">
        <v>2750</v>
      </c>
      <c r="G250" s="44">
        <v>4500</v>
      </c>
      <c r="H250" s="44">
        <v>900</v>
      </c>
      <c r="I250" s="44">
        <v>3500</v>
      </c>
      <c r="J250" s="44">
        <v>7000</v>
      </c>
      <c r="K250" s="44">
        <v>6500</v>
      </c>
      <c r="L250" s="44">
        <v>7500</v>
      </c>
      <c r="M250" s="44">
        <v>4250</v>
      </c>
      <c r="N250" s="44">
        <v>2125</v>
      </c>
      <c r="O250" s="44">
        <v>1875</v>
      </c>
      <c r="P250" s="44">
        <v>7000</v>
      </c>
      <c r="Q250" s="44">
        <v>10000</v>
      </c>
      <c r="R250" s="44">
        <v>2500</v>
      </c>
      <c r="S250" s="44">
        <v>7500</v>
      </c>
      <c r="T250" s="44">
        <v>8000</v>
      </c>
      <c r="U250" s="44">
        <v>5500</v>
      </c>
      <c r="W250" s="25">
        <f t="shared" si="14"/>
        <v>13000</v>
      </c>
      <c r="X250" s="25">
        <f t="shared" si="15"/>
        <v>15.950920245398773</v>
      </c>
      <c r="Z250">
        <f t="shared" si="16"/>
        <v>81500</v>
      </c>
      <c r="AA250" s="25"/>
    </row>
    <row r="251" spans="1:27" x14ac:dyDescent="0.2">
      <c r="A251" s="43" t="s">
        <v>953</v>
      </c>
      <c r="B251" s="43" t="s">
        <v>954</v>
      </c>
      <c r="C251">
        <v>134000</v>
      </c>
      <c r="D251" s="44">
        <v>10</v>
      </c>
      <c r="E251" s="44">
        <v>1500</v>
      </c>
      <c r="F251" s="44">
        <v>4250</v>
      </c>
      <c r="G251" s="44">
        <v>9000</v>
      </c>
      <c r="H251" s="44">
        <v>700</v>
      </c>
      <c r="I251" s="44">
        <v>2250</v>
      </c>
      <c r="J251" s="44">
        <v>15000</v>
      </c>
      <c r="K251" s="44">
        <v>8000</v>
      </c>
      <c r="L251" s="44">
        <v>10500</v>
      </c>
      <c r="M251" s="44">
        <v>2750</v>
      </c>
      <c r="N251" s="44">
        <v>5500</v>
      </c>
      <c r="O251" s="44">
        <v>3750</v>
      </c>
      <c r="P251" s="44">
        <v>7000</v>
      </c>
      <c r="Q251" s="44">
        <v>12000</v>
      </c>
      <c r="R251" s="44">
        <v>16000</v>
      </c>
      <c r="S251" s="44">
        <v>16000</v>
      </c>
      <c r="T251" s="44">
        <v>12500</v>
      </c>
      <c r="U251" s="44">
        <v>6500</v>
      </c>
      <c r="W251" s="25">
        <f t="shared" si="14"/>
        <v>17000</v>
      </c>
      <c r="X251" s="25">
        <f t="shared" si="15"/>
        <v>12.686567164179104</v>
      </c>
      <c r="Z251">
        <f t="shared" si="16"/>
        <v>134000</v>
      </c>
      <c r="AA251" s="25"/>
    </row>
    <row r="252" spans="1:27" x14ac:dyDescent="0.2">
      <c r="A252" s="43" t="s">
        <v>993</v>
      </c>
      <c r="B252" s="43" t="s">
        <v>994</v>
      </c>
      <c r="C252">
        <v>82000</v>
      </c>
      <c r="D252" s="44">
        <v>20</v>
      </c>
      <c r="E252" s="44">
        <v>475</v>
      </c>
      <c r="F252" s="44">
        <v>1750</v>
      </c>
      <c r="G252" s="44">
        <v>6000</v>
      </c>
      <c r="H252" s="44">
        <v>1000</v>
      </c>
      <c r="I252" s="44">
        <v>2125</v>
      </c>
      <c r="J252" s="44">
        <v>8000</v>
      </c>
      <c r="K252" s="44">
        <v>2375</v>
      </c>
      <c r="L252" s="44">
        <v>6500</v>
      </c>
      <c r="M252" s="44">
        <v>3000</v>
      </c>
      <c r="N252" s="44">
        <v>1125</v>
      </c>
      <c r="O252" s="44">
        <v>2250</v>
      </c>
      <c r="P252" s="44">
        <v>5500</v>
      </c>
      <c r="Q252" s="44">
        <v>9500</v>
      </c>
      <c r="R252" s="44">
        <v>4500</v>
      </c>
      <c r="S252" s="44">
        <v>7500</v>
      </c>
      <c r="T252" s="44">
        <v>16000</v>
      </c>
      <c r="U252" s="44">
        <v>4250</v>
      </c>
      <c r="W252" s="25">
        <f t="shared" si="14"/>
        <v>10750</v>
      </c>
      <c r="X252" s="25">
        <f t="shared" si="15"/>
        <v>13.109756097560975</v>
      </c>
      <c r="Z252">
        <f t="shared" si="16"/>
        <v>82000</v>
      </c>
      <c r="AA252" s="25"/>
    </row>
    <row r="253" spans="1:27" x14ac:dyDescent="0.2">
      <c r="A253" s="43" t="s">
        <v>995</v>
      </c>
      <c r="B253" s="43" t="s">
        <v>996</v>
      </c>
      <c r="C253">
        <v>80000</v>
      </c>
      <c r="D253" s="44">
        <v>15</v>
      </c>
      <c r="E253" s="44">
        <v>300</v>
      </c>
      <c r="F253" s="44">
        <v>1375</v>
      </c>
      <c r="G253" s="44">
        <v>2250</v>
      </c>
      <c r="H253" s="44">
        <v>600</v>
      </c>
      <c r="I253" s="44">
        <v>1625</v>
      </c>
      <c r="J253" s="44">
        <v>7000</v>
      </c>
      <c r="K253" s="44">
        <v>2375</v>
      </c>
      <c r="L253" s="44">
        <v>8000</v>
      </c>
      <c r="M253" s="44">
        <v>6500</v>
      </c>
      <c r="N253" s="44">
        <v>1250</v>
      </c>
      <c r="O253" s="44">
        <v>2500</v>
      </c>
      <c r="P253" s="44">
        <v>12000</v>
      </c>
      <c r="Q253" s="44">
        <v>6000</v>
      </c>
      <c r="R253" s="44">
        <v>1875</v>
      </c>
      <c r="S253" s="44">
        <v>9000</v>
      </c>
      <c r="T253" s="44">
        <v>8000</v>
      </c>
      <c r="U253" s="44">
        <v>9000</v>
      </c>
      <c r="W253" s="25">
        <f t="shared" si="14"/>
        <v>17000</v>
      </c>
      <c r="X253" s="25">
        <f t="shared" si="15"/>
        <v>21.25</v>
      </c>
      <c r="Z253">
        <f t="shared" si="16"/>
        <v>80000</v>
      </c>
      <c r="AA253" s="25"/>
    </row>
    <row r="254" spans="1:27" x14ac:dyDescent="0.2">
      <c r="A254" s="43" t="s">
        <v>955</v>
      </c>
      <c r="B254" s="43" t="s">
        <v>956</v>
      </c>
      <c r="C254">
        <v>288500</v>
      </c>
      <c r="D254" s="44">
        <v>35</v>
      </c>
      <c r="E254" s="44">
        <v>1125</v>
      </c>
      <c r="F254" s="44">
        <v>3000</v>
      </c>
      <c r="G254" s="44">
        <v>4750</v>
      </c>
      <c r="H254" s="44">
        <v>300</v>
      </c>
      <c r="I254" s="44">
        <v>3250</v>
      </c>
      <c r="J254" s="44">
        <v>11000</v>
      </c>
      <c r="K254" s="44">
        <v>15000</v>
      </c>
      <c r="L254" s="44">
        <v>18500</v>
      </c>
      <c r="M254" s="44">
        <v>30500</v>
      </c>
      <c r="N254" s="44">
        <v>7500</v>
      </c>
      <c r="O254" s="44">
        <v>7000</v>
      </c>
      <c r="P254" s="44">
        <v>71000</v>
      </c>
      <c r="Q254" s="44">
        <v>35000</v>
      </c>
      <c r="R254" s="44">
        <v>15000</v>
      </c>
      <c r="S254" s="44">
        <v>20000</v>
      </c>
      <c r="T254" s="44">
        <v>30500</v>
      </c>
      <c r="U254" s="44">
        <v>15000</v>
      </c>
      <c r="W254" s="25">
        <f t="shared" si="14"/>
        <v>33500</v>
      </c>
      <c r="X254" s="25">
        <f t="shared" si="15"/>
        <v>11.611785095320624</v>
      </c>
      <c r="Z254">
        <f t="shared" si="16"/>
        <v>288500</v>
      </c>
      <c r="AA254" s="25"/>
    </row>
    <row r="255" spans="1:27" x14ac:dyDescent="0.2">
      <c r="A255" s="43" t="s">
        <v>997</v>
      </c>
      <c r="B255" s="43" t="s">
        <v>998</v>
      </c>
      <c r="C255">
        <v>71000</v>
      </c>
      <c r="D255" s="44">
        <v>40</v>
      </c>
      <c r="E255" s="44">
        <v>210</v>
      </c>
      <c r="F255" s="44">
        <v>2000</v>
      </c>
      <c r="G255" s="44">
        <v>5500</v>
      </c>
      <c r="H255" s="44">
        <v>800</v>
      </c>
      <c r="I255" s="44">
        <v>2125</v>
      </c>
      <c r="J255" s="44">
        <v>5500</v>
      </c>
      <c r="K255" s="44">
        <v>4250</v>
      </c>
      <c r="L255" s="44">
        <v>4000</v>
      </c>
      <c r="M255" s="44">
        <v>2375</v>
      </c>
      <c r="N255" s="44">
        <v>800</v>
      </c>
      <c r="O255" s="44">
        <v>900</v>
      </c>
      <c r="P255" s="44">
        <v>6000</v>
      </c>
      <c r="Q255" s="44">
        <v>10000</v>
      </c>
      <c r="R255" s="44">
        <v>2000</v>
      </c>
      <c r="S255" s="44">
        <v>7000</v>
      </c>
      <c r="T255" s="44">
        <v>14000</v>
      </c>
      <c r="U255" s="44">
        <v>3250</v>
      </c>
      <c r="W255" s="25">
        <f t="shared" si="14"/>
        <v>7250</v>
      </c>
      <c r="X255" s="25">
        <f t="shared" si="15"/>
        <v>10.211267605633804</v>
      </c>
      <c r="Z255">
        <f t="shared" si="16"/>
        <v>71000</v>
      </c>
      <c r="AA255" s="25"/>
    </row>
    <row r="256" spans="1:27" x14ac:dyDescent="0.2">
      <c r="A256" s="43" t="s">
        <v>957</v>
      </c>
      <c r="B256" s="43" t="s">
        <v>958</v>
      </c>
      <c r="C256">
        <v>334500</v>
      </c>
      <c r="D256" s="44">
        <v>45</v>
      </c>
      <c r="E256" s="44">
        <v>1000</v>
      </c>
      <c r="F256" s="44">
        <v>2750</v>
      </c>
      <c r="G256" s="44">
        <v>5000</v>
      </c>
      <c r="H256" s="44">
        <v>450</v>
      </c>
      <c r="I256" s="44">
        <v>6000</v>
      </c>
      <c r="J256" s="44">
        <v>12000</v>
      </c>
      <c r="K256" s="44">
        <v>7000</v>
      </c>
      <c r="L256" s="44">
        <v>17000</v>
      </c>
      <c r="M256" s="44">
        <v>32000</v>
      </c>
      <c r="N256" s="44">
        <v>76000</v>
      </c>
      <c r="O256" s="44">
        <v>7000</v>
      </c>
      <c r="P256" s="44">
        <v>64500</v>
      </c>
      <c r="Q256" s="44">
        <v>27000</v>
      </c>
      <c r="R256" s="44">
        <v>17000</v>
      </c>
      <c r="S256" s="44">
        <v>19000</v>
      </c>
      <c r="T256" s="44">
        <v>32000</v>
      </c>
      <c r="U256" s="44">
        <v>9000</v>
      </c>
      <c r="W256" s="25">
        <f t="shared" si="14"/>
        <v>26000</v>
      </c>
      <c r="X256" s="25">
        <f t="shared" si="15"/>
        <v>7.7727952167414047</v>
      </c>
      <c r="Z256">
        <f t="shared" si="16"/>
        <v>334500</v>
      </c>
      <c r="AA256" s="25"/>
    </row>
    <row r="257" spans="1:27" x14ac:dyDescent="0.2">
      <c r="A257" s="43" t="s">
        <v>999</v>
      </c>
      <c r="B257" s="43" t="s">
        <v>1000</v>
      </c>
      <c r="C257">
        <v>92000</v>
      </c>
      <c r="D257" s="44">
        <v>10</v>
      </c>
      <c r="E257" s="44">
        <v>700</v>
      </c>
      <c r="F257" s="44">
        <v>2375</v>
      </c>
      <c r="G257" s="44">
        <v>5000</v>
      </c>
      <c r="H257" s="44">
        <v>800</v>
      </c>
      <c r="I257" s="44">
        <v>3000</v>
      </c>
      <c r="J257" s="44">
        <v>7500</v>
      </c>
      <c r="K257" s="44">
        <v>3750</v>
      </c>
      <c r="L257" s="44">
        <v>5500</v>
      </c>
      <c r="M257" s="44">
        <v>4750</v>
      </c>
      <c r="N257" s="44">
        <v>475</v>
      </c>
      <c r="O257" s="44">
        <v>1625</v>
      </c>
      <c r="P257" s="44">
        <v>3750</v>
      </c>
      <c r="Q257" s="44">
        <v>25000</v>
      </c>
      <c r="R257" s="44">
        <v>2750</v>
      </c>
      <c r="S257" s="44">
        <v>9500</v>
      </c>
      <c r="T257" s="44">
        <v>11500</v>
      </c>
      <c r="U257" s="44">
        <v>4500</v>
      </c>
      <c r="W257" s="25">
        <f t="shared" si="14"/>
        <v>10000</v>
      </c>
      <c r="X257" s="25">
        <f t="shared" si="15"/>
        <v>10.869565217391305</v>
      </c>
      <c r="Z257">
        <f t="shared" si="16"/>
        <v>92000</v>
      </c>
      <c r="AA257" s="25"/>
    </row>
    <row r="258" spans="1:27" x14ac:dyDescent="0.2">
      <c r="A258" s="43" t="s">
        <v>959</v>
      </c>
      <c r="B258" s="43" t="s">
        <v>960</v>
      </c>
      <c r="C258">
        <v>126500</v>
      </c>
      <c r="D258" s="44">
        <v>35</v>
      </c>
      <c r="E258" s="44">
        <v>600</v>
      </c>
      <c r="F258" s="44">
        <v>1750</v>
      </c>
      <c r="G258" s="44">
        <v>4250</v>
      </c>
      <c r="H258" s="44">
        <v>650</v>
      </c>
      <c r="I258" s="44">
        <v>4250</v>
      </c>
      <c r="J258" s="44">
        <v>11000</v>
      </c>
      <c r="K258" s="44">
        <v>3500</v>
      </c>
      <c r="L258" s="44">
        <v>13500</v>
      </c>
      <c r="M258" s="44">
        <v>5500</v>
      </c>
      <c r="N258" s="44">
        <v>1125</v>
      </c>
      <c r="O258" s="44">
        <v>3250</v>
      </c>
      <c r="P258" s="44">
        <v>13500</v>
      </c>
      <c r="Q258" s="44">
        <v>11500</v>
      </c>
      <c r="R258" s="44">
        <v>4500</v>
      </c>
      <c r="S258" s="44">
        <v>12000</v>
      </c>
      <c r="T258" s="44">
        <v>27500</v>
      </c>
      <c r="U258" s="44">
        <v>8500</v>
      </c>
      <c r="W258" s="25">
        <f t="shared" si="14"/>
        <v>22000</v>
      </c>
      <c r="X258" s="25">
        <f t="shared" si="15"/>
        <v>17.391304347826086</v>
      </c>
      <c r="Z258">
        <f t="shared" si="16"/>
        <v>126500</v>
      </c>
      <c r="AA258" s="25"/>
    </row>
    <row r="259" spans="1:27" x14ac:dyDescent="0.2">
      <c r="A259" s="43" t="s">
        <v>961</v>
      </c>
      <c r="B259" s="43" t="s">
        <v>962</v>
      </c>
      <c r="C259">
        <v>796000</v>
      </c>
      <c r="D259" s="44">
        <v>190</v>
      </c>
      <c r="E259" s="44">
        <v>5500</v>
      </c>
      <c r="F259" s="44">
        <v>5500</v>
      </c>
      <c r="G259" s="44">
        <v>17000</v>
      </c>
      <c r="H259" s="44">
        <v>650</v>
      </c>
      <c r="I259" s="44">
        <v>17500</v>
      </c>
      <c r="J259" s="44">
        <v>50000</v>
      </c>
      <c r="K259" s="44">
        <v>12000</v>
      </c>
      <c r="L259" s="44">
        <v>94000</v>
      </c>
      <c r="M259" s="44">
        <v>88000</v>
      </c>
      <c r="N259" s="44">
        <v>59500</v>
      </c>
      <c r="O259" s="44">
        <v>38500</v>
      </c>
      <c r="P259" s="44">
        <v>141500</v>
      </c>
      <c r="Q259" s="44">
        <v>66000</v>
      </c>
      <c r="R259" s="44">
        <v>76500</v>
      </c>
      <c r="S259" s="44">
        <v>34500</v>
      </c>
      <c r="T259" s="44">
        <v>40500</v>
      </c>
      <c r="U259" s="44">
        <v>49500</v>
      </c>
      <c r="W259" s="25">
        <f t="shared" si="14"/>
        <v>143500</v>
      </c>
      <c r="X259" s="25">
        <f t="shared" si="15"/>
        <v>18.027638190954772</v>
      </c>
      <c r="Z259">
        <f t="shared" si="16"/>
        <v>796000</v>
      </c>
      <c r="AA259" s="25"/>
    </row>
    <row r="260" spans="1:27" x14ac:dyDescent="0.2">
      <c r="A260" s="43" t="s">
        <v>127</v>
      </c>
      <c r="B260" s="43" t="s">
        <v>578</v>
      </c>
      <c r="C260">
        <v>96500</v>
      </c>
      <c r="D260" s="44">
        <v>275</v>
      </c>
      <c r="E260" s="44">
        <v>1625</v>
      </c>
      <c r="F260" s="44">
        <v>7500</v>
      </c>
      <c r="G260" s="44">
        <v>6500</v>
      </c>
      <c r="H260" s="44">
        <v>1500</v>
      </c>
      <c r="I260" s="44">
        <v>2750</v>
      </c>
      <c r="J260" s="44">
        <v>8500</v>
      </c>
      <c r="K260" s="44">
        <v>6000</v>
      </c>
      <c r="L260" s="44">
        <v>7000</v>
      </c>
      <c r="M260" s="44">
        <v>2250</v>
      </c>
      <c r="N260" s="44">
        <v>3000</v>
      </c>
      <c r="O260" s="44">
        <v>1500</v>
      </c>
      <c r="P260" s="44">
        <v>4000</v>
      </c>
      <c r="Q260" s="44">
        <v>8500</v>
      </c>
      <c r="R260" s="44">
        <v>4000</v>
      </c>
      <c r="S260" s="44">
        <v>10500</v>
      </c>
      <c r="T260" s="44">
        <v>16000</v>
      </c>
      <c r="U260" s="44">
        <v>4500</v>
      </c>
      <c r="W260" s="25">
        <f t="shared" si="14"/>
        <v>11500</v>
      </c>
      <c r="X260" s="25">
        <f t="shared" si="15"/>
        <v>11.917098445595855</v>
      </c>
      <c r="Z260">
        <f t="shared" si="16"/>
        <v>96500</v>
      </c>
      <c r="AA260" s="25"/>
    </row>
    <row r="261" spans="1:27" x14ac:dyDescent="0.2">
      <c r="A261" s="43" t="s">
        <v>1001</v>
      </c>
      <c r="B261" s="43" t="s">
        <v>1002</v>
      </c>
      <c r="C261">
        <v>59000</v>
      </c>
      <c r="D261" s="44">
        <v>60</v>
      </c>
      <c r="E261" s="44">
        <v>240</v>
      </c>
      <c r="F261" s="44">
        <v>2125</v>
      </c>
      <c r="G261" s="44">
        <v>1875</v>
      </c>
      <c r="H261" s="44">
        <v>1375</v>
      </c>
      <c r="I261" s="44">
        <v>3000</v>
      </c>
      <c r="J261" s="44">
        <v>5500</v>
      </c>
      <c r="K261" s="44">
        <v>850</v>
      </c>
      <c r="L261" s="44">
        <v>3250</v>
      </c>
      <c r="M261" s="44">
        <v>7500</v>
      </c>
      <c r="N261" s="44">
        <v>1375</v>
      </c>
      <c r="O261" s="44">
        <v>1000</v>
      </c>
      <c r="P261" s="44">
        <v>10000</v>
      </c>
      <c r="Q261" s="44">
        <v>4750</v>
      </c>
      <c r="R261" s="44">
        <v>550</v>
      </c>
      <c r="S261" s="44">
        <v>6000</v>
      </c>
      <c r="T261" s="44">
        <v>6000</v>
      </c>
      <c r="U261" s="44">
        <v>3250</v>
      </c>
      <c r="W261" s="25">
        <f t="shared" si="14"/>
        <v>6500</v>
      </c>
      <c r="X261" s="25">
        <f t="shared" si="15"/>
        <v>11.016949152542372</v>
      </c>
      <c r="Z261">
        <f t="shared" si="16"/>
        <v>59000</v>
      </c>
      <c r="AA261" s="25"/>
    </row>
    <row r="262" spans="1:27" x14ac:dyDescent="0.2">
      <c r="A262" s="43" t="s">
        <v>1017</v>
      </c>
      <c r="B262" s="43" t="s">
        <v>1018</v>
      </c>
      <c r="C262">
        <v>103000</v>
      </c>
      <c r="D262" s="44">
        <v>500</v>
      </c>
      <c r="E262" s="44">
        <v>1000</v>
      </c>
      <c r="F262" s="44">
        <v>12500</v>
      </c>
      <c r="G262" s="44">
        <v>4750</v>
      </c>
      <c r="H262" s="44">
        <v>2000</v>
      </c>
      <c r="I262" s="44">
        <v>5500</v>
      </c>
      <c r="J262" s="44">
        <v>6500</v>
      </c>
      <c r="K262" s="44">
        <v>4000</v>
      </c>
      <c r="L262" s="44">
        <v>7000</v>
      </c>
      <c r="M262" s="44">
        <v>12500</v>
      </c>
      <c r="N262" s="44">
        <v>1000</v>
      </c>
      <c r="O262" s="44">
        <v>1875</v>
      </c>
      <c r="P262" s="44">
        <v>7000</v>
      </c>
      <c r="Q262" s="44">
        <v>7000</v>
      </c>
      <c r="R262" s="44">
        <v>3250</v>
      </c>
      <c r="S262" s="44">
        <v>8500</v>
      </c>
      <c r="T262" s="44">
        <v>12000</v>
      </c>
      <c r="U262" s="44">
        <v>6000</v>
      </c>
      <c r="W262" s="25">
        <f t="shared" si="14"/>
        <v>13000</v>
      </c>
      <c r="X262" s="25">
        <f t="shared" si="15"/>
        <v>12.621359223300971</v>
      </c>
      <c r="Z262">
        <f t="shared" si="16"/>
        <v>103000</v>
      </c>
      <c r="AA262" s="25"/>
    </row>
    <row r="263" spans="1:27" x14ac:dyDescent="0.2">
      <c r="A263" s="43" t="s">
        <v>1011</v>
      </c>
      <c r="B263" s="43" t="s">
        <v>1012</v>
      </c>
      <c r="C263">
        <v>120500</v>
      </c>
      <c r="D263" s="44">
        <v>40</v>
      </c>
      <c r="E263" s="44">
        <v>3500</v>
      </c>
      <c r="F263" s="44">
        <v>3250</v>
      </c>
      <c r="G263" s="44">
        <v>2125</v>
      </c>
      <c r="H263" s="44">
        <v>1875</v>
      </c>
      <c r="I263" s="44">
        <v>4000</v>
      </c>
      <c r="J263" s="44">
        <v>8000</v>
      </c>
      <c r="K263" s="44">
        <v>5500</v>
      </c>
      <c r="L263" s="44">
        <v>7000</v>
      </c>
      <c r="M263" s="44">
        <v>21500</v>
      </c>
      <c r="N263" s="44">
        <v>3500</v>
      </c>
      <c r="O263" s="44">
        <v>1250</v>
      </c>
      <c r="P263" s="44">
        <v>17000</v>
      </c>
      <c r="Q263" s="44">
        <v>11000</v>
      </c>
      <c r="R263" s="44">
        <v>4250</v>
      </c>
      <c r="S263" s="44">
        <v>7500</v>
      </c>
      <c r="T263" s="44">
        <v>16500</v>
      </c>
      <c r="U263" s="44">
        <v>3250</v>
      </c>
      <c r="W263" s="25">
        <f t="shared" si="14"/>
        <v>10250</v>
      </c>
      <c r="X263" s="25">
        <f t="shared" si="15"/>
        <v>8.5062240663900415</v>
      </c>
      <c r="Z263">
        <f t="shared" si="16"/>
        <v>120500</v>
      </c>
      <c r="AA263" s="25"/>
    </row>
    <row r="264" spans="1:27" x14ac:dyDescent="0.2">
      <c r="A264" s="43" t="s">
        <v>1013</v>
      </c>
      <c r="B264" s="43" t="s">
        <v>1014</v>
      </c>
      <c r="C264">
        <v>82000</v>
      </c>
      <c r="D264" s="44">
        <v>60</v>
      </c>
      <c r="E264" s="44">
        <v>2250</v>
      </c>
      <c r="F264" s="44">
        <v>6500</v>
      </c>
      <c r="G264" s="44">
        <v>3250</v>
      </c>
      <c r="H264" s="44">
        <v>1625</v>
      </c>
      <c r="I264" s="44">
        <v>6000</v>
      </c>
      <c r="J264" s="44">
        <v>5500</v>
      </c>
      <c r="K264" s="44">
        <v>9000</v>
      </c>
      <c r="L264" s="44">
        <v>4500</v>
      </c>
      <c r="M264" s="44">
        <v>6500</v>
      </c>
      <c r="N264" s="44">
        <v>800</v>
      </c>
      <c r="O264" s="44">
        <v>800</v>
      </c>
      <c r="P264" s="44">
        <v>7000</v>
      </c>
      <c r="Q264" s="44">
        <v>9500</v>
      </c>
      <c r="R264" s="44">
        <v>1375</v>
      </c>
      <c r="S264" s="44">
        <v>6500</v>
      </c>
      <c r="T264" s="44">
        <v>9000</v>
      </c>
      <c r="U264" s="44">
        <v>2250</v>
      </c>
      <c r="W264" s="25">
        <f t="shared" si="14"/>
        <v>6750</v>
      </c>
      <c r="X264" s="25">
        <f t="shared" si="15"/>
        <v>8.2317073170731714</v>
      </c>
      <c r="Z264">
        <f t="shared" si="16"/>
        <v>82000</v>
      </c>
      <c r="AA264" s="25"/>
    </row>
    <row r="265" spans="1:27" x14ac:dyDescent="0.2">
      <c r="A265" s="43" t="s">
        <v>1019</v>
      </c>
      <c r="B265" s="43" t="s">
        <v>1020</v>
      </c>
      <c r="C265">
        <v>98500</v>
      </c>
      <c r="D265" s="44">
        <v>130</v>
      </c>
      <c r="E265" s="44">
        <v>550</v>
      </c>
      <c r="F265" s="44">
        <v>2500</v>
      </c>
      <c r="G265" s="44">
        <v>4250</v>
      </c>
      <c r="H265" s="44">
        <v>1250</v>
      </c>
      <c r="I265" s="44">
        <v>5500</v>
      </c>
      <c r="J265" s="44">
        <v>5500</v>
      </c>
      <c r="K265" s="44">
        <v>1250</v>
      </c>
      <c r="L265" s="44">
        <v>9500</v>
      </c>
      <c r="M265" s="44">
        <v>6500</v>
      </c>
      <c r="N265" s="44">
        <v>2125</v>
      </c>
      <c r="O265" s="44">
        <v>1875</v>
      </c>
      <c r="P265" s="44">
        <v>23000</v>
      </c>
      <c r="Q265" s="44">
        <v>10500</v>
      </c>
      <c r="R265" s="44">
        <v>1125</v>
      </c>
      <c r="S265" s="44">
        <v>7500</v>
      </c>
      <c r="T265" s="44">
        <v>10000</v>
      </c>
      <c r="U265" s="44">
        <v>6000</v>
      </c>
      <c r="W265" s="25">
        <f t="shared" si="14"/>
        <v>15500</v>
      </c>
      <c r="X265" s="25">
        <f t="shared" si="15"/>
        <v>15.736040609137056</v>
      </c>
      <c r="Z265">
        <f t="shared" si="16"/>
        <v>98500</v>
      </c>
      <c r="AA265" s="25"/>
    </row>
    <row r="266" spans="1:27" x14ac:dyDescent="0.2">
      <c r="A266" s="43" t="s">
        <v>1021</v>
      </c>
      <c r="B266" s="43" t="s">
        <v>1022</v>
      </c>
      <c r="C266">
        <v>92000</v>
      </c>
      <c r="D266" s="44">
        <v>425</v>
      </c>
      <c r="E266" s="44">
        <v>1500</v>
      </c>
      <c r="F266" s="44">
        <v>4500</v>
      </c>
      <c r="G266" s="44">
        <v>2750</v>
      </c>
      <c r="H266" s="44">
        <v>950</v>
      </c>
      <c r="I266" s="44">
        <v>7500</v>
      </c>
      <c r="J266" s="44">
        <v>6000</v>
      </c>
      <c r="K266" s="44">
        <v>1250</v>
      </c>
      <c r="L266" s="44">
        <v>6000</v>
      </c>
      <c r="M266" s="44">
        <v>13500</v>
      </c>
      <c r="N266" s="44">
        <v>950</v>
      </c>
      <c r="O266" s="44">
        <v>900</v>
      </c>
      <c r="P266" s="44">
        <v>12500</v>
      </c>
      <c r="Q266" s="44">
        <v>8500</v>
      </c>
      <c r="R266" s="44">
        <v>1250</v>
      </c>
      <c r="S266" s="44">
        <v>10500</v>
      </c>
      <c r="T266" s="44">
        <v>8500</v>
      </c>
      <c r="U266" s="44">
        <v>4750</v>
      </c>
      <c r="W266" s="25">
        <f t="shared" si="14"/>
        <v>10750</v>
      </c>
      <c r="X266" s="25">
        <f t="shared" si="15"/>
        <v>11.684782608695652</v>
      </c>
      <c r="Z266">
        <f t="shared" si="16"/>
        <v>92000</v>
      </c>
      <c r="AA266" s="25"/>
    </row>
    <row r="267" spans="1:27" x14ac:dyDescent="0.2">
      <c r="A267" s="43" t="s">
        <v>1007</v>
      </c>
      <c r="B267" s="43" t="s">
        <v>1008</v>
      </c>
      <c r="C267">
        <v>187500</v>
      </c>
      <c r="D267" s="44">
        <v>150</v>
      </c>
      <c r="E267" s="44">
        <v>850</v>
      </c>
      <c r="F267" s="44">
        <v>10500</v>
      </c>
      <c r="G267" s="44">
        <v>5500</v>
      </c>
      <c r="H267" s="44">
        <v>5500</v>
      </c>
      <c r="I267" s="44">
        <v>12000</v>
      </c>
      <c r="J267" s="44">
        <v>14000</v>
      </c>
      <c r="K267" s="44">
        <v>17500</v>
      </c>
      <c r="L267" s="44">
        <v>12000</v>
      </c>
      <c r="M267" s="44">
        <v>11500</v>
      </c>
      <c r="N267" s="44">
        <v>11000</v>
      </c>
      <c r="O267" s="44">
        <v>3750</v>
      </c>
      <c r="P267" s="44">
        <v>16000</v>
      </c>
      <c r="Q267" s="44">
        <v>16500</v>
      </c>
      <c r="R267" s="44">
        <v>5000</v>
      </c>
      <c r="S267" s="44">
        <v>18000</v>
      </c>
      <c r="T267" s="44">
        <v>19000</v>
      </c>
      <c r="U267" s="44">
        <v>9000</v>
      </c>
      <c r="W267" s="25">
        <f t="shared" si="14"/>
        <v>21000</v>
      </c>
      <c r="X267" s="25">
        <f t="shared" si="15"/>
        <v>11.200000000000001</v>
      </c>
      <c r="Z267">
        <f t="shared" si="16"/>
        <v>187500</v>
      </c>
      <c r="AA267" s="25"/>
    </row>
    <row r="268" spans="1:27" x14ac:dyDescent="0.2">
      <c r="A268" s="43" t="s">
        <v>1003</v>
      </c>
      <c r="B268" s="43" t="s">
        <v>1004</v>
      </c>
      <c r="C268">
        <v>142500</v>
      </c>
      <c r="D268" s="44">
        <v>40</v>
      </c>
      <c r="E268" s="44">
        <v>1750</v>
      </c>
      <c r="F268" s="44">
        <v>2750</v>
      </c>
      <c r="G268" s="44">
        <v>3750</v>
      </c>
      <c r="H268" s="44">
        <v>1250</v>
      </c>
      <c r="I268" s="44">
        <v>2500</v>
      </c>
      <c r="J268" s="44">
        <v>13000</v>
      </c>
      <c r="K268" s="44">
        <v>3500</v>
      </c>
      <c r="L268" s="44">
        <v>18500</v>
      </c>
      <c r="M268" s="44">
        <v>8500</v>
      </c>
      <c r="N268" s="44">
        <v>8500</v>
      </c>
      <c r="O268" s="44">
        <v>3000</v>
      </c>
      <c r="P268" s="44">
        <v>10500</v>
      </c>
      <c r="Q268" s="44">
        <v>10000</v>
      </c>
      <c r="R268" s="44">
        <v>6500</v>
      </c>
      <c r="S268" s="44">
        <v>17000</v>
      </c>
      <c r="T268" s="44">
        <v>23500</v>
      </c>
      <c r="U268" s="44">
        <v>9000</v>
      </c>
      <c r="W268" s="25">
        <f t="shared" si="14"/>
        <v>27500</v>
      </c>
      <c r="X268" s="25">
        <f t="shared" si="15"/>
        <v>19.298245614035086</v>
      </c>
      <c r="Z268">
        <f t="shared" si="16"/>
        <v>142500</v>
      </c>
      <c r="AA268" s="25"/>
    </row>
    <row r="269" spans="1:27" x14ac:dyDescent="0.2">
      <c r="A269" s="43" t="s">
        <v>1009</v>
      </c>
      <c r="B269" s="43" t="s">
        <v>1010</v>
      </c>
      <c r="C269">
        <v>106500</v>
      </c>
      <c r="D269" s="44">
        <v>130</v>
      </c>
      <c r="E269" s="44">
        <v>1625</v>
      </c>
      <c r="F269" s="44">
        <v>9500</v>
      </c>
      <c r="G269" s="44">
        <v>3500</v>
      </c>
      <c r="H269" s="44">
        <v>2500</v>
      </c>
      <c r="I269" s="44">
        <v>2375</v>
      </c>
      <c r="J269" s="44">
        <v>9000</v>
      </c>
      <c r="K269" s="44">
        <v>4250</v>
      </c>
      <c r="L269" s="44">
        <v>9500</v>
      </c>
      <c r="M269" s="44">
        <v>6000</v>
      </c>
      <c r="N269" s="44">
        <v>1375</v>
      </c>
      <c r="O269" s="44">
        <v>1875</v>
      </c>
      <c r="P269" s="44">
        <v>4000</v>
      </c>
      <c r="Q269" s="44">
        <v>8500</v>
      </c>
      <c r="R269" s="44">
        <v>8000</v>
      </c>
      <c r="S269" s="44">
        <v>11000</v>
      </c>
      <c r="T269" s="44">
        <v>18500</v>
      </c>
      <c r="U269" s="44">
        <v>5000</v>
      </c>
      <c r="W269" s="25">
        <f t="shared" si="14"/>
        <v>14500</v>
      </c>
      <c r="X269" s="25">
        <f t="shared" si="15"/>
        <v>13.615023474178404</v>
      </c>
      <c r="Z269">
        <f t="shared" si="16"/>
        <v>106500</v>
      </c>
      <c r="AA269" s="25"/>
    </row>
    <row r="270" spans="1:27" x14ac:dyDescent="0.2">
      <c r="A270" s="43" t="s">
        <v>1015</v>
      </c>
      <c r="B270" s="43" t="s">
        <v>1016</v>
      </c>
      <c r="C270">
        <v>115500</v>
      </c>
      <c r="D270" s="44">
        <v>90</v>
      </c>
      <c r="E270" s="44">
        <v>700</v>
      </c>
      <c r="F270" s="44">
        <v>4250</v>
      </c>
      <c r="G270" s="44">
        <v>3000</v>
      </c>
      <c r="H270" s="44">
        <v>1875</v>
      </c>
      <c r="I270" s="44">
        <v>2750</v>
      </c>
      <c r="J270" s="44">
        <v>10000</v>
      </c>
      <c r="K270" s="44">
        <v>9000</v>
      </c>
      <c r="L270" s="44">
        <v>8500</v>
      </c>
      <c r="M270" s="44">
        <v>3000</v>
      </c>
      <c r="N270" s="44">
        <v>3750</v>
      </c>
      <c r="O270" s="44">
        <v>1250</v>
      </c>
      <c r="P270" s="44">
        <v>8000</v>
      </c>
      <c r="Q270" s="44">
        <v>9000</v>
      </c>
      <c r="R270" s="44">
        <v>5500</v>
      </c>
      <c r="S270" s="44">
        <v>13000</v>
      </c>
      <c r="T270" s="44">
        <v>26500</v>
      </c>
      <c r="U270" s="44">
        <v>4750</v>
      </c>
      <c r="W270" s="25">
        <f t="shared" si="14"/>
        <v>13250</v>
      </c>
      <c r="X270" s="25">
        <f t="shared" si="15"/>
        <v>11.471861471861471</v>
      </c>
      <c r="Z270">
        <f t="shared" si="16"/>
        <v>115500</v>
      </c>
      <c r="AA270" s="25"/>
    </row>
    <row r="271" spans="1:27" x14ac:dyDescent="0.2">
      <c r="A271" s="43" t="s">
        <v>1005</v>
      </c>
      <c r="B271" s="43" t="s">
        <v>1006</v>
      </c>
      <c r="C271">
        <v>53000</v>
      </c>
      <c r="D271" s="44">
        <v>300</v>
      </c>
      <c r="E271" s="44">
        <v>550</v>
      </c>
      <c r="F271" s="44">
        <v>3500</v>
      </c>
      <c r="G271" s="44">
        <v>2125</v>
      </c>
      <c r="H271" s="44">
        <v>850</v>
      </c>
      <c r="I271" s="44">
        <v>1250</v>
      </c>
      <c r="J271" s="44">
        <v>5500</v>
      </c>
      <c r="K271" s="44">
        <v>1750</v>
      </c>
      <c r="L271" s="44">
        <v>8500</v>
      </c>
      <c r="M271" s="44">
        <v>800</v>
      </c>
      <c r="N271" s="44">
        <v>425</v>
      </c>
      <c r="O271" s="44">
        <v>900</v>
      </c>
      <c r="P271" s="44">
        <v>2500</v>
      </c>
      <c r="Q271" s="44">
        <v>3500</v>
      </c>
      <c r="R271" s="44">
        <v>2375</v>
      </c>
      <c r="S271" s="44">
        <v>4500</v>
      </c>
      <c r="T271" s="44">
        <v>10500</v>
      </c>
      <c r="U271" s="44">
        <v>3250</v>
      </c>
      <c r="W271" s="25">
        <f t="shared" si="14"/>
        <v>11750</v>
      </c>
      <c r="X271" s="25">
        <f t="shared" si="15"/>
        <v>22.169811320754718</v>
      </c>
      <c r="Z271">
        <f t="shared" si="16"/>
        <v>53000</v>
      </c>
      <c r="AA271" s="25"/>
    </row>
    <row r="272" spans="1:27" x14ac:dyDescent="0.2">
      <c r="A272" s="43" t="s">
        <v>1023</v>
      </c>
      <c r="B272" s="43" t="s">
        <v>1024</v>
      </c>
      <c r="C272">
        <v>245000</v>
      </c>
      <c r="D272" s="44">
        <v>1500</v>
      </c>
      <c r="E272" s="44">
        <v>2500</v>
      </c>
      <c r="F272" s="44">
        <v>18000</v>
      </c>
      <c r="G272" s="44">
        <v>13000</v>
      </c>
      <c r="H272" s="44">
        <v>4750</v>
      </c>
      <c r="I272" s="44">
        <v>20000</v>
      </c>
      <c r="J272" s="44">
        <v>21000</v>
      </c>
      <c r="K272" s="44">
        <v>7500</v>
      </c>
      <c r="L272" s="44">
        <v>20000</v>
      </c>
      <c r="M272" s="44">
        <v>13500</v>
      </c>
      <c r="N272" s="44">
        <v>4750</v>
      </c>
      <c r="O272" s="44">
        <v>4750</v>
      </c>
      <c r="P272" s="44">
        <v>20500</v>
      </c>
      <c r="Q272" s="44">
        <v>17000</v>
      </c>
      <c r="R272" s="44">
        <v>8000</v>
      </c>
      <c r="S272" s="44">
        <v>22500</v>
      </c>
      <c r="T272" s="44">
        <v>32500</v>
      </c>
      <c r="U272" s="44">
        <v>13000</v>
      </c>
      <c r="W272" s="25">
        <f t="shared" si="14"/>
        <v>33000</v>
      </c>
      <c r="X272" s="25">
        <f t="shared" si="15"/>
        <v>13.469387755102041</v>
      </c>
      <c r="Z272">
        <f t="shared" si="16"/>
        <v>245000</v>
      </c>
      <c r="AA272" s="25"/>
    </row>
    <row r="273" spans="1:27" x14ac:dyDescent="0.2">
      <c r="A273" s="43" t="s">
        <v>1025</v>
      </c>
      <c r="B273" s="43" t="s">
        <v>1026</v>
      </c>
      <c r="C273">
        <v>39500</v>
      </c>
      <c r="D273" s="44">
        <v>5</v>
      </c>
      <c r="E273" s="44">
        <v>180</v>
      </c>
      <c r="F273" s="44">
        <v>1625</v>
      </c>
      <c r="G273" s="44">
        <v>1375</v>
      </c>
      <c r="H273" s="44">
        <v>950</v>
      </c>
      <c r="I273" s="44">
        <v>1750</v>
      </c>
      <c r="J273" s="44">
        <v>4750</v>
      </c>
      <c r="K273" s="44">
        <v>800</v>
      </c>
      <c r="L273" s="44">
        <v>4750</v>
      </c>
      <c r="M273" s="44">
        <v>750</v>
      </c>
      <c r="N273" s="44">
        <v>500</v>
      </c>
      <c r="O273" s="44">
        <v>550</v>
      </c>
      <c r="P273" s="44">
        <v>2000</v>
      </c>
      <c r="Q273" s="44">
        <v>1500</v>
      </c>
      <c r="R273" s="44">
        <v>1625</v>
      </c>
      <c r="S273" s="44">
        <v>3750</v>
      </c>
      <c r="T273" s="44">
        <v>11000</v>
      </c>
      <c r="U273" s="44">
        <v>1875</v>
      </c>
      <c r="W273" s="25">
        <f t="shared" si="14"/>
        <v>6625</v>
      </c>
      <c r="X273" s="25">
        <f t="shared" si="15"/>
        <v>16.77215189873418</v>
      </c>
      <c r="Z273">
        <f t="shared" si="16"/>
        <v>39500</v>
      </c>
      <c r="AA273" s="25"/>
    </row>
    <row r="274" spans="1:27" x14ac:dyDescent="0.2">
      <c r="A274" s="43" t="s">
        <v>1027</v>
      </c>
      <c r="B274" s="43" t="s">
        <v>1028</v>
      </c>
      <c r="C274">
        <v>33000</v>
      </c>
      <c r="D274" s="44">
        <v>70</v>
      </c>
      <c r="E274" s="44">
        <v>150</v>
      </c>
      <c r="F274" s="44">
        <v>2750</v>
      </c>
      <c r="G274" s="44">
        <v>1375</v>
      </c>
      <c r="H274" s="44">
        <v>550</v>
      </c>
      <c r="I274" s="44">
        <v>750</v>
      </c>
      <c r="J274" s="44">
        <v>3500</v>
      </c>
      <c r="K274" s="44">
        <v>950</v>
      </c>
      <c r="L274" s="44">
        <v>3500</v>
      </c>
      <c r="M274" s="44">
        <v>700</v>
      </c>
      <c r="N274" s="44">
        <v>425</v>
      </c>
      <c r="O274" s="44">
        <v>550</v>
      </c>
      <c r="P274" s="44">
        <v>1375</v>
      </c>
      <c r="Q274" s="44">
        <v>1250</v>
      </c>
      <c r="R274" s="44">
        <v>2125</v>
      </c>
      <c r="S274" s="44">
        <v>2125</v>
      </c>
      <c r="T274" s="44">
        <v>9500</v>
      </c>
      <c r="U274" s="44">
        <v>1250</v>
      </c>
      <c r="W274" s="25">
        <f t="shared" si="14"/>
        <v>4750</v>
      </c>
      <c r="X274" s="25">
        <f t="shared" si="15"/>
        <v>14.393939393939394</v>
      </c>
      <c r="Z274">
        <f t="shared" si="16"/>
        <v>33000</v>
      </c>
      <c r="AA274" s="25"/>
    </row>
    <row r="275" spans="1:27" x14ac:dyDescent="0.2">
      <c r="A275" s="43" t="s">
        <v>1029</v>
      </c>
      <c r="B275" s="43" t="s">
        <v>1030</v>
      </c>
      <c r="C275">
        <v>35000</v>
      </c>
      <c r="D275" s="44">
        <v>375</v>
      </c>
      <c r="E275" s="44">
        <v>650</v>
      </c>
      <c r="F275" s="44">
        <v>2250</v>
      </c>
      <c r="G275" s="44">
        <v>2000</v>
      </c>
      <c r="H275" s="44">
        <v>600</v>
      </c>
      <c r="I275" s="44">
        <v>1250</v>
      </c>
      <c r="J275" s="44">
        <v>3250</v>
      </c>
      <c r="K275" s="44">
        <v>1250</v>
      </c>
      <c r="L275" s="44">
        <v>3250</v>
      </c>
      <c r="M275" s="44">
        <v>850</v>
      </c>
      <c r="N275" s="44">
        <v>230</v>
      </c>
      <c r="O275" s="44">
        <v>900</v>
      </c>
      <c r="P275" s="44">
        <v>2500</v>
      </c>
      <c r="Q275" s="44">
        <v>1250</v>
      </c>
      <c r="R275" s="44">
        <v>4000</v>
      </c>
      <c r="S275" s="44">
        <v>3500</v>
      </c>
      <c r="T275" s="44">
        <v>5000</v>
      </c>
      <c r="U275" s="44">
        <v>2125</v>
      </c>
      <c r="W275" s="25">
        <f t="shared" si="14"/>
        <v>5375</v>
      </c>
      <c r="X275" s="25">
        <f t="shared" si="15"/>
        <v>15.357142857142858</v>
      </c>
      <c r="Z275">
        <f t="shared" si="16"/>
        <v>35000</v>
      </c>
      <c r="AA275" s="25"/>
    </row>
    <row r="276" spans="1:27" x14ac:dyDescent="0.2">
      <c r="A276" s="43" t="s">
        <v>1031</v>
      </c>
      <c r="B276" s="43" t="s">
        <v>1032</v>
      </c>
      <c r="C276">
        <v>33000</v>
      </c>
      <c r="D276" s="44">
        <v>475</v>
      </c>
      <c r="E276" s="44">
        <v>150</v>
      </c>
      <c r="F276" s="44">
        <v>1375</v>
      </c>
      <c r="G276" s="44">
        <v>1875</v>
      </c>
      <c r="H276" s="44">
        <v>600</v>
      </c>
      <c r="I276" s="44">
        <v>850</v>
      </c>
      <c r="J276" s="44">
        <v>2500</v>
      </c>
      <c r="K276" s="44">
        <v>650</v>
      </c>
      <c r="L276" s="44">
        <v>8000</v>
      </c>
      <c r="M276" s="44">
        <v>400</v>
      </c>
      <c r="N276" s="44">
        <v>2500</v>
      </c>
      <c r="O276" s="44">
        <v>550</v>
      </c>
      <c r="P276" s="44">
        <v>1750</v>
      </c>
      <c r="Q276" s="44">
        <v>1625</v>
      </c>
      <c r="R276" s="44">
        <v>550</v>
      </c>
      <c r="S276" s="44">
        <v>2750</v>
      </c>
      <c r="T276" s="44">
        <v>4750</v>
      </c>
      <c r="U276" s="44">
        <v>1500</v>
      </c>
      <c r="W276" s="25">
        <f t="shared" si="14"/>
        <v>9500</v>
      </c>
      <c r="X276" s="25">
        <f t="shared" si="15"/>
        <v>28.787878787878789</v>
      </c>
      <c r="Z276">
        <f t="shared" si="16"/>
        <v>33000</v>
      </c>
      <c r="AA276" s="25"/>
    </row>
    <row r="277" spans="1:27" x14ac:dyDescent="0.2">
      <c r="A277" s="43" t="s">
        <v>1033</v>
      </c>
      <c r="B277" s="43" t="s">
        <v>1034</v>
      </c>
      <c r="C277">
        <v>51000</v>
      </c>
      <c r="D277" s="44">
        <v>1000</v>
      </c>
      <c r="E277" s="44">
        <v>600</v>
      </c>
      <c r="F277" s="44">
        <v>3750</v>
      </c>
      <c r="G277" s="44">
        <v>4000</v>
      </c>
      <c r="H277" s="44">
        <v>1375</v>
      </c>
      <c r="I277" s="44">
        <v>2750</v>
      </c>
      <c r="J277" s="44">
        <v>4750</v>
      </c>
      <c r="K277" s="44">
        <v>1000</v>
      </c>
      <c r="L277" s="44">
        <v>5500</v>
      </c>
      <c r="M277" s="44">
        <v>1500</v>
      </c>
      <c r="N277" s="44">
        <v>475</v>
      </c>
      <c r="O277" s="44">
        <v>950</v>
      </c>
      <c r="P277" s="44">
        <v>3750</v>
      </c>
      <c r="Q277" s="44">
        <v>2750</v>
      </c>
      <c r="R277" s="44">
        <v>900</v>
      </c>
      <c r="S277" s="44">
        <v>5000</v>
      </c>
      <c r="T277" s="44">
        <v>7000</v>
      </c>
      <c r="U277" s="44">
        <v>4000</v>
      </c>
      <c r="W277" s="25">
        <f t="shared" si="14"/>
        <v>9500</v>
      </c>
      <c r="X277" s="25">
        <f t="shared" si="15"/>
        <v>18.627450980392158</v>
      </c>
      <c r="Z277">
        <f t="shared" si="16"/>
        <v>51000</v>
      </c>
      <c r="AA277" s="25"/>
    </row>
    <row r="278" spans="1:27" x14ac:dyDescent="0.2">
      <c r="A278" s="43" t="s">
        <v>1035</v>
      </c>
      <c r="B278" s="43" t="s">
        <v>1036</v>
      </c>
      <c r="C278">
        <v>86000</v>
      </c>
      <c r="D278" s="44">
        <v>900</v>
      </c>
      <c r="E278" s="44">
        <v>550</v>
      </c>
      <c r="F278" s="44">
        <v>4750</v>
      </c>
      <c r="G278" s="44">
        <v>4500</v>
      </c>
      <c r="H278" s="44">
        <v>1625</v>
      </c>
      <c r="I278" s="44">
        <v>6000</v>
      </c>
      <c r="J278" s="44">
        <v>7000</v>
      </c>
      <c r="K278" s="44">
        <v>3250</v>
      </c>
      <c r="L278" s="44">
        <v>5500</v>
      </c>
      <c r="M278" s="44">
        <v>6000</v>
      </c>
      <c r="N278" s="44">
        <v>2375</v>
      </c>
      <c r="O278" s="44">
        <v>2000</v>
      </c>
      <c r="P278" s="44">
        <v>7000</v>
      </c>
      <c r="Q278" s="44">
        <v>6000</v>
      </c>
      <c r="R278" s="44">
        <v>2250</v>
      </c>
      <c r="S278" s="44">
        <v>5000</v>
      </c>
      <c r="T278" s="44">
        <v>12500</v>
      </c>
      <c r="U278" s="44">
        <v>9000</v>
      </c>
      <c r="W278" s="25">
        <f t="shared" si="14"/>
        <v>14500</v>
      </c>
      <c r="X278" s="25">
        <f t="shared" si="15"/>
        <v>16.86046511627907</v>
      </c>
      <c r="Z278">
        <f t="shared" si="16"/>
        <v>86000</v>
      </c>
      <c r="AA278" s="25"/>
    </row>
    <row r="279" spans="1:27" x14ac:dyDescent="0.2">
      <c r="A279" s="43" t="s">
        <v>1037</v>
      </c>
      <c r="B279" s="43" t="s">
        <v>1038</v>
      </c>
      <c r="C279">
        <v>44000</v>
      </c>
      <c r="D279" s="44">
        <v>700</v>
      </c>
      <c r="E279" s="44">
        <v>350</v>
      </c>
      <c r="F279" s="44">
        <v>4750</v>
      </c>
      <c r="G279" s="44">
        <v>2250</v>
      </c>
      <c r="H279" s="44">
        <v>950</v>
      </c>
      <c r="I279" s="44">
        <v>2500</v>
      </c>
      <c r="J279" s="44">
        <v>4000</v>
      </c>
      <c r="K279" s="44">
        <v>1125</v>
      </c>
      <c r="L279" s="44">
        <v>4000</v>
      </c>
      <c r="M279" s="44">
        <v>1750</v>
      </c>
      <c r="N279" s="44">
        <v>550</v>
      </c>
      <c r="O279" s="44">
        <v>750</v>
      </c>
      <c r="P279" s="44">
        <v>4000</v>
      </c>
      <c r="Q279" s="44">
        <v>3000</v>
      </c>
      <c r="R279" s="44">
        <v>900</v>
      </c>
      <c r="S279" s="44">
        <v>4750</v>
      </c>
      <c r="T279" s="44">
        <v>5500</v>
      </c>
      <c r="U279" s="44">
        <v>2500</v>
      </c>
      <c r="W279" s="25">
        <f t="shared" si="14"/>
        <v>6500</v>
      </c>
      <c r="X279" s="25">
        <f t="shared" si="15"/>
        <v>14.772727272727273</v>
      </c>
      <c r="Z279">
        <f t="shared" si="16"/>
        <v>44000</v>
      </c>
      <c r="AA279" s="25"/>
    </row>
    <row r="280" spans="1:27" x14ac:dyDescent="0.2">
      <c r="A280" s="43" t="s">
        <v>1039</v>
      </c>
      <c r="B280" s="43" t="s">
        <v>1040</v>
      </c>
      <c r="C280">
        <v>65000</v>
      </c>
      <c r="D280" s="44">
        <v>80</v>
      </c>
      <c r="E280" s="44">
        <v>1250</v>
      </c>
      <c r="F280" s="44">
        <v>6000</v>
      </c>
      <c r="G280" s="44">
        <v>3750</v>
      </c>
      <c r="H280" s="44">
        <v>1875</v>
      </c>
      <c r="I280" s="44">
        <v>2750</v>
      </c>
      <c r="J280" s="44">
        <v>6500</v>
      </c>
      <c r="K280" s="44">
        <v>3750</v>
      </c>
      <c r="L280" s="44">
        <v>4250</v>
      </c>
      <c r="M280" s="44">
        <v>2000</v>
      </c>
      <c r="N280" s="44">
        <v>3250</v>
      </c>
      <c r="O280" s="44">
        <v>1250</v>
      </c>
      <c r="P280" s="44">
        <v>6500</v>
      </c>
      <c r="Q280" s="44">
        <v>4500</v>
      </c>
      <c r="R280" s="44">
        <v>3500</v>
      </c>
      <c r="S280" s="44">
        <v>4750</v>
      </c>
      <c r="T280" s="44">
        <v>6500</v>
      </c>
      <c r="U280" s="44">
        <v>2750</v>
      </c>
      <c r="W280" s="25">
        <f t="shared" si="14"/>
        <v>7000</v>
      </c>
      <c r="X280" s="25">
        <f t="shared" si="15"/>
        <v>10.76923076923077</v>
      </c>
      <c r="Z280">
        <f t="shared" si="16"/>
        <v>65000</v>
      </c>
      <c r="AA280" s="25"/>
    </row>
    <row r="281" spans="1:27" x14ac:dyDescent="0.2">
      <c r="A281" s="43" t="s">
        <v>1041</v>
      </c>
      <c r="B281" s="43" t="s">
        <v>1042</v>
      </c>
      <c r="C281">
        <v>49500</v>
      </c>
      <c r="D281" s="44">
        <v>375</v>
      </c>
      <c r="E281" s="44">
        <v>350</v>
      </c>
      <c r="F281" s="44">
        <v>5000</v>
      </c>
      <c r="G281" s="44">
        <v>2750</v>
      </c>
      <c r="H281" s="44">
        <v>1250</v>
      </c>
      <c r="I281" s="44">
        <v>2000</v>
      </c>
      <c r="J281" s="44">
        <v>3750</v>
      </c>
      <c r="K281" s="44">
        <v>2750</v>
      </c>
      <c r="L281" s="44">
        <v>3250</v>
      </c>
      <c r="M281" s="44">
        <v>2375</v>
      </c>
      <c r="N281" s="44">
        <v>900</v>
      </c>
      <c r="O281" s="44">
        <v>850</v>
      </c>
      <c r="P281" s="44">
        <v>3500</v>
      </c>
      <c r="Q281" s="44">
        <v>3750</v>
      </c>
      <c r="R281" s="44">
        <v>4500</v>
      </c>
      <c r="S281" s="44">
        <v>4000</v>
      </c>
      <c r="T281" s="44">
        <v>6500</v>
      </c>
      <c r="U281" s="44">
        <v>1875</v>
      </c>
      <c r="W281" s="25">
        <f t="shared" si="14"/>
        <v>5125</v>
      </c>
      <c r="X281" s="25">
        <f t="shared" si="15"/>
        <v>10.353535353535353</v>
      </c>
      <c r="Z281">
        <f t="shared" si="16"/>
        <v>49500</v>
      </c>
      <c r="AA281" s="25"/>
    </row>
    <row r="282" spans="1:27" x14ac:dyDescent="0.2">
      <c r="A282" s="43" t="s">
        <v>1043</v>
      </c>
      <c r="B282" s="43" t="s">
        <v>1044</v>
      </c>
      <c r="C282">
        <v>19000</v>
      </c>
      <c r="D282" s="44">
        <v>5</v>
      </c>
      <c r="E282" s="44">
        <v>140</v>
      </c>
      <c r="F282" s="44">
        <v>2125</v>
      </c>
      <c r="G282" s="44">
        <v>1000</v>
      </c>
      <c r="H282" s="44">
        <v>325</v>
      </c>
      <c r="I282" s="44">
        <v>475</v>
      </c>
      <c r="J282" s="44">
        <v>2000</v>
      </c>
      <c r="K282" s="44">
        <v>600</v>
      </c>
      <c r="L282" s="44">
        <v>2125</v>
      </c>
      <c r="M282" s="44">
        <v>325</v>
      </c>
      <c r="N282" s="44">
        <v>120</v>
      </c>
      <c r="O282" s="44">
        <v>220</v>
      </c>
      <c r="P282" s="44">
        <v>1000</v>
      </c>
      <c r="Q282" s="44">
        <v>700</v>
      </c>
      <c r="R282" s="44">
        <v>1125</v>
      </c>
      <c r="S282" s="44">
        <v>2500</v>
      </c>
      <c r="T282" s="44">
        <v>3250</v>
      </c>
      <c r="U282" s="44">
        <v>1000</v>
      </c>
      <c r="W282" s="25">
        <f t="shared" si="14"/>
        <v>3125</v>
      </c>
      <c r="X282" s="25">
        <f t="shared" si="15"/>
        <v>16.447368421052634</v>
      </c>
      <c r="Z282">
        <f t="shared" si="16"/>
        <v>19000</v>
      </c>
      <c r="AA282" s="25"/>
    </row>
    <row r="283" spans="1:27" x14ac:dyDescent="0.2">
      <c r="A283" s="43" t="s">
        <v>1045</v>
      </c>
      <c r="B283" s="43" t="s">
        <v>1046</v>
      </c>
      <c r="C283">
        <v>35500</v>
      </c>
      <c r="D283" s="44">
        <v>120</v>
      </c>
      <c r="E283" s="44">
        <v>425</v>
      </c>
      <c r="F283" s="44">
        <v>1625</v>
      </c>
      <c r="G283" s="44">
        <v>2000</v>
      </c>
      <c r="H283" s="44">
        <v>2000</v>
      </c>
      <c r="I283" s="44">
        <v>1500</v>
      </c>
      <c r="J283" s="44">
        <v>2500</v>
      </c>
      <c r="K283" s="44">
        <v>750</v>
      </c>
      <c r="L283" s="44">
        <v>4750</v>
      </c>
      <c r="M283" s="44">
        <v>2125</v>
      </c>
      <c r="N283" s="44">
        <v>750</v>
      </c>
      <c r="O283" s="44">
        <v>600</v>
      </c>
      <c r="P283" s="44">
        <v>3500</v>
      </c>
      <c r="Q283" s="44">
        <v>4500</v>
      </c>
      <c r="R283" s="44">
        <v>400</v>
      </c>
      <c r="S283" s="44">
        <v>2500</v>
      </c>
      <c r="T283" s="44">
        <v>3500</v>
      </c>
      <c r="U283" s="44">
        <v>1750</v>
      </c>
      <c r="W283" s="25">
        <f t="shared" si="14"/>
        <v>6500</v>
      </c>
      <c r="X283" s="25">
        <f t="shared" si="15"/>
        <v>18.30985915492958</v>
      </c>
      <c r="Z283">
        <f t="shared" si="16"/>
        <v>35500</v>
      </c>
      <c r="AA283" s="25"/>
    </row>
    <row r="284" spans="1:27" x14ac:dyDescent="0.2">
      <c r="A284" s="43" t="s">
        <v>1047</v>
      </c>
      <c r="B284" s="43" t="s">
        <v>1048</v>
      </c>
      <c r="C284">
        <v>41000</v>
      </c>
      <c r="D284" s="44">
        <v>70</v>
      </c>
      <c r="E284" s="44">
        <v>850</v>
      </c>
      <c r="F284" s="44">
        <v>4000</v>
      </c>
      <c r="G284" s="44">
        <v>3000</v>
      </c>
      <c r="H284" s="44">
        <v>850</v>
      </c>
      <c r="I284" s="44">
        <v>1000</v>
      </c>
      <c r="J284" s="44">
        <v>4750</v>
      </c>
      <c r="K284" s="44">
        <v>1125</v>
      </c>
      <c r="L284" s="44">
        <v>3750</v>
      </c>
      <c r="M284" s="44">
        <v>1250</v>
      </c>
      <c r="N284" s="44">
        <v>650</v>
      </c>
      <c r="O284" s="44">
        <v>650</v>
      </c>
      <c r="P284" s="44">
        <v>3250</v>
      </c>
      <c r="Q284" s="44">
        <v>2500</v>
      </c>
      <c r="R284" s="44">
        <v>1500</v>
      </c>
      <c r="S284" s="44">
        <v>5000</v>
      </c>
      <c r="T284" s="44">
        <v>5000</v>
      </c>
      <c r="U284" s="44">
        <v>1625</v>
      </c>
      <c r="W284" s="25">
        <f t="shared" si="14"/>
        <v>5375</v>
      </c>
      <c r="X284" s="25">
        <f t="shared" si="15"/>
        <v>13.109756097560975</v>
      </c>
      <c r="Z284">
        <f t="shared" si="16"/>
        <v>41000</v>
      </c>
      <c r="AA284" s="25"/>
    </row>
    <row r="285" spans="1:27" x14ac:dyDescent="0.2">
      <c r="A285" s="43" t="s">
        <v>1049</v>
      </c>
      <c r="B285" s="43" t="s">
        <v>1050</v>
      </c>
      <c r="C285">
        <v>72000</v>
      </c>
      <c r="D285" s="44">
        <v>900</v>
      </c>
      <c r="E285" s="44">
        <v>1125</v>
      </c>
      <c r="F285" s="44">
        <v>6000</v>
      </c>
      <c r="G285" s="44">
        <v>5000</v>
      </c>
      <c r="H285" s="44">
        <v>1375</v>
      </c>
      <c r="I285" s="44">
        <v>3000</v>
      </c>
      <c r="J285" s="44">
        <v>7000</v>
      </c>
      <c r="K285" s="44">
        <v>2750</v>
      </c>
      <c r="L285" s="44">
        <v>9500</v>
      </c>
      <c r="M285" s="44">
        <v>1625</v>
      </c>
      <c r="N285" s="44">
        <v>700</v>
      </c>
      <c r="O285" s="44">
        <v>1500</v>
      </c>
      <c r="P285" s="44">
        <v>4250</v>
      </c>
      <c r="Q285" s="44">
        <v>5000</v>
      </c>
      <c r="R285" s="44">
        <v>2000</v>
      </c>
      <c r="S285" s="44">
        <v>6000</v>
      </c>
      <c r="T285" s="44">
        <v>9500</v>
      </c>
      <c r="U285" s="44">
        <v>5000</v>
      </c>
      <c r="W285" s="25">
        <f t="shared" si="14"/>
        <v>14500</v>
      </c>
      <c r="X285" s="25">
        <f t="shared" si="15"/>
        <v>20.138888888888889</v>
      </c>
      <c r="Z285">
        <f t="shared" si="16"/>
        <v>72000</v>
      </c>
      <c r="AA285" s="25"/>
    </row>
    <row r="286" spans="1:27" x14ac:dyDescent="0.2">
      <c r="A286" s="43" t="s">
        <v>1051</v>
      </c>
      <c r="B286" s="43" t="s">
        <v>1052</v>
      </c>
      <c r="C286">
        <v>53500</v>
      </c>
      <c r="D286" s="44">
        <v>60</v>
      </c>
      <c r="E286" s="44">
        <v>650</v>
      </c>
      <c r="F286" s="44">
        <v>3250</v>
      </c>
      <c r="G286" s="44">
        <v>1875</v>
      </c>
      <c r="H286" s="44">
        <v>1500</v>
      </c>
      <c r="I286" s="44">
        <v>3000</v>
      </c>
      <c r="J286" s="44">
        <v>3750</v>
      </c>
      <c r="K286" s="44">
        <v>1625</v>
      </c>
      <c r="L286" s="44">
        <v>3250</v>
      </c>
      <c r="M286" s="44">
        <v>8500</v>
      </c>
      <c r="N286" s="44">
        <v>2500</v>
      </c>
      <c r="O286" s="44">
        <v>700</v>
      </c>
      <c r="P286" s="44">
        <v>7500</v>
      </c>
      <c r="Q286" s="44">
        <v>4500</v>
      </c>
      <c r="R286" s="44">
        <v>1250</v>
      </c>
      <c r="S286" s="44">
        <v>3750</v>
      </c>
      <c r="T286" s="44">
        <v>3250</v>
      </c>
      <c r="U286" s="44">
        <v>2000</v>
      </c>
      <c r="W286" s="25">
        <f t="shared" si="14"/>
        <v>5250</v>
      </c>
      <c r="X286" s="25">
        <f t="shared" si="15"/>
        <v>9.8130841121495322</v>
      </c>
      <c r="Z286">
        <f t="shared" si="16"/>
        <v>53500</v>
      </c>
      <c r="AA286" s="25"/>
    </row>
    <row r="287" spans="1:27" x14ac:dyDescent="0.2">
      <c r="A287" s="43" t="s">
        <v>1053</v>
      </c>
      <c r="B287" s="43" t="s">
        <v>1054</v>
      </c>
      <c r="C287">
        <v>61500</v>
      </c>
      <c r="D287" s="44">
        <v>700</v>
      </c>
      <c r="E287" s="44">
        <v>650</v>
      </c>
      <c r="F287" s="44">
        <v>6500</v>
      </c>
      <c r="G287" s="44">
        <v>3250</v>
      </c>
      <c r="H287" s="44">
        <v>1250</v>
      </c>
      <c r="I287" s="44">
        <v>4000</v>
      </c>
      <c r="J287" s="44">
        <v>4500</v>
      </c>
      <c r="K287" s="44">
        <v>6000</v>
      </c>
      <c r="L287" s="44">
        <v>4500</v>
      </c>
      <c r="M287" s="44">
        <v>2125</v>
      </c>
      <c r="N287" s="44">
        <v>1875</v>
      </c>
      <c r="O287" s="44">
        <v>800</v>
      </c>
      <c r="P287" s="44">
        <v>7000</v>
      </c>
      <c r="Q287" s="44">
        <v>3750</v>
      </c>
      <c r="R287" s="44">
        <v>3250</v>
      </c>
      <c r="S287" s="44">
        <v>4250</v>
      </c>
      <c r="T287" s="44">
        <v>5000</v>
      </c>
      <c r="U287" s="44">
        <v>2500</v>
      </c>
      <c r="W287" s="25">
        <f t="shared" si="14"/>
        <v>7000</v>
      </c>
      <c r="X287" s="25">
        <f t="shared" si="15"/>
        <v>11.38211382113821</v>
      </c>
      <c r="Z287">
        <f t="shared" si="16"/>
        <v>61500</v>
      </c>
      <c r="AA287" s="25"/>
    </row>
    <row r="288" spans="1:27" x14ac:dyDescent="0.2">
      <c r="A288" s="43" t="s">
        <v>1055</v>
      </c>
      <c r="B288" s="43" t="s">
        <v>1056</v>
      </c>
      <c r="C288">
        <v>97000</v>
      </c>
      <c r="D288" s="44">
        <v>650</v>
      </c>
      <c r="E288" s="44">
        <v>600</v>
      </c>
      <c r="F288" s="44">
        <v>3750</v>
      </c>
      <c r="G288" s="44">
        <v>4500</v>
      </c>
      <c r="H288" s="44">
        <v>1375</v>
      </c>
      <c r="I288" s="44">
        <v>2750</v>
      </c>
      <c r="J288" s="44">
        <v>14500</v>
      </c>
      <c r="K288" s="44">
        <v>3500</v>
      </c>
      <c r="L288" s="44">
        <v>8000</v>
      </c>
      <c r="M288" s="44">
        <v>5500</v>
      </c>
      <c r="N288" s="44">
        <v>4000</v>
      </c>
      <c r="O288" s="44">
        <v>1375</v>
      </c>
      <c r="P288" s="44">
        <v>9000</v>
      </c>
      <c r="Q288" s="44">
        <v>9000</v>
      </c>
      <c r="R288" s="44">
        <v>6000</v>
      </c>
      <c r="S288" s="44">
        <v>7000</v>
      </c>
      <c r="T288" s="44">
        <v>12000</v>
      </c>
      <c r="U288" s="44">
        <v>3750</v>
      </c>
      <c r="W288" s="25">
        <f t="shared" si="14"/>
        <v>11750</v>
      </c>
      <c r="X288" s="25">
        <f t="shared" si="15"/>
        <v>12.11340206185567</v>
      </c>
      <c r="Z288">
        <f t="shared" si="16"/>
        <v>97000</v>
      </c>
      <c r="AA288" s="25"/>
    </row>
    <row r="289" spans="1:27" x14ac:dyDescent="0.2">
      <c r="A289" s="43" t="s">
        <v>115</v>
      </c>
      <c r="B289" s="43" t="s">
        <v>566</v>
      </c>
      <c r="C289">
        <v>62000</v>
      </c>
      <c r="D289" s="44">
        <v>1125</v>
      </c>
      <c r="E289" s="44">
        <v>1000</v>
      </c>
      <c r="F289" s="44">
        <v>4750</v>
      </c>
      <c r="G289" s="44">
        <v>3750</v>
      </c>
      <c r="H289" s="44">
        <v>1625</v>
      </c>
      <c r="I289" s="44">
        <v>4250</v>
      </c>
      <c r="J289" s="44">
        <v>6000</v>
      </c>
      <c r="K289" s="44">
        <v>2375</v>
      </c>
      <c r="L289" s="44">
        <v>4000</v>
      </c>
      <c r="M289" s="44">
        <v>1375</v>
      </c>
      <c r="N289" s="44">
        <v>650</v>
      </c>
      <c r="O289" s="44">
        <v>650</v>
      </c>
      <c r="P289" s="44">
        <v>3000</v>
      </c>
      <c r="Q289" s="44">
        <v>6000</v>
      </c>
      <c r="R289" s="44">
        <v>1750</v>
      </c>
      <c r="S289" s="44">
        <v>5000</v>
      </c>
      <c r="T289" s="44">
        <v>12500</v>
      </c>
      <c r="U289" s="44">
        <v>2125</v>
      </c>
      <c r="W289" s="25">
        <f t="shared" si="14"/>
        <v>6125</v>
      </c>
      <c r="X289" s="25">
        <f t="shared" si="15"/>
        <v>9.879032258064516</v>
      </c>
      <c r="Z289">
        <f t="shared" si="16"/>
        <v>62000</v>
      </c>
      <c r="AA289" s="25"/>
    </row>
    <row r="290" spans="1:27" x14ac:dyDescent="0.2">
      <c r="A290" s="43" t="s">
        <v>116</v>
      </c>
      <c r="B290" s="43" t="s">
        <v>567</v>
      </c>
      <c r="C290">
        <v>70000</v>
      </c>
      <c r="D290" s="44">
        <v>650</v>
      </c>
      <c r="E290" s="44">
        <v>400</v>
      </c>
      <c r="F290" s="44">
        <v>2000</v>
      </c>
      <c r="G290" s="44">
        <v>2500</v>
      </c>
      <c r="H290" s="44">
        <v>1625</v>
      </c>
      <c r="I290" s="44">
        <v>2250</v>
      </c>
      <c r="J290" s="44">
        <v>7000</v>
      </c>
      <c r="K290" s="44">
        <v>1250</v>
      </c>
      <c r="L290" s="44">
        <v>7500</v>
      </c>
      <c r="M290" s="44">
        <v>2000</v>
      </c>
      <c r="N290" s="44">
        <v>1125</v>
      </c>
      <c r="O290" s="44">
        <v>900</v>
      </c>
      <c r="P290" s="44">
        <v>3500</v>
      </c>
      <c r="Q290" s="44">
        <v>4750</v>
      </c>
      <c r="R290" s="44">
        <v>2375</v>
      </c>
      <c r="S290" s="44">
        <v>13500</v>
      </c>
      <c r="T290" s="44">
        <v>12500</v>
      </c>
      <c r="U290" s="44">
        <v>4250</v>
      </c>
      <c r="W290" s="25">
        <f t="shared" si="14"/>
        <v>11750</v>
      </c>
      <c r="X290" s="25">
        <f t="shared" si="15"/>
        <v>16.785714285714285</v>
      </c>
      <c r="Z290">
        <f t="shared" si="16"/>
        <v>70000</v>
      </c>
      <c r="AA290" s="25"/>
    </row>
    <row r="291" spans="1:27" x14ac:dyDescent="0.2">
      <c r="A291" s="43" t="s">
        <v>117</v>
      </c>
      <c r="B291" s="43" t="s">
        <v>568</v>
      </c>
      <c r="C291">
        <v>69000</v>
      </c>
      <c r="D291" s="44">
        <v>80</v>
      </c>
      <c r="E291" s="44">
        <v>850</v>
      </c>
      <c r="F291" s="44">
        <v>3000</v>
      </c>
      <c r="G291" s="44">
        <v>7000</v>
      </c>
      <c r="H291" s="44">
        <v>1375</v>
      </c>
      <c r="I291" s="44">
        <v>3000</v>
      </c>
      <c r="J291" s="44">
        <v>8000</v>
      </c>
      <c r="K291" s="44">
        <v>9000</v>
      </c>
      <c r="L291" s="44">
        <v>4750</v>
      </c>
      <c r="M291" s="44">
        <v>1875</v>
      </c>
      <c r="N291" s="44">
        <v>550</v>
      </c>
      <c r="O291" s="44">
        <v>1000</v>
      </c>
      <c r="P291" s="44">
        <v>2750</v>
      </c>
      <c r="Q291" s="44">
        <v>8500</v>
      </c>
      <c r="R291" s="44">
        <v>550</v>
      </c>
      <c r="S291" s="44">
        <v>4000</v>
      </c>
      <c r="T291" s="44">
        <v>11500</v>
      </c>
      <c r="U291" s="44">
        <v>1625</v>
      </c>
      <c r="W291" s="25">
        <f t="shared" si="14"/>
        <v>6375</v>
      </c>
      <c r="X291" s="25">
        <f t="shared" si="15"/>
        <v>9.2391304347826075</v>
      </c>
      <c r="Z291">
        <f t="shared" si="16"/>
        <v>69000</v>
      </c>
      <c r="AA291" s="25"/>
    </row>
    <row r="292" spans="1:27" x14ac:dyDescent="0.2">
      <c r="A292" s="43" t="s">
        <v>118</v>
      </c>
      <c r="B292" s="43" t="s">
        <v>569</v>
      </c>
      <c r="C292">
        <v>37500</v>
      </c>
      <c r="D292" s="44">
        <v>500</v>
      </c>
      <c r="E292" s="44">
        <v>425</v>
      </c>
      <c r="F292" s="44">
        <v>2750</v>
      </c>
      <c r="G292" s="44">
        <v>2125</v>
      </c>
      <c r="H292" s="44">
        <v>750</v>
      </c>
      <c r="I292" s="44">
        <v>550</v>
      </c>
      <c r="J292" s="44">
        <v>3000</v>
      </c>
      <c r="K292" s="44">
        <v>4000</v>
      </c>
      <c r="L292" s="44">
        <v>3750</v>
      </c>
      <c r="M292" s="44">
        <v>650</v>
      </c>
      <c r="N292" s="44">
        <v>300</v>
      </c>
      <c r="O292" s="44">
        <v>375</v>
      </c>
      <c r="P292" s="44">
        <v>3000</v>
      </c>
      <c r="Q292" s="44">
        <v>2250</v>
      </c>
      <c r="R292" s="44">
        <v>2500</v>
      </c>
      <c r="S292" s="44">
        <v>3250</v>
      </c>
      <c r="T292" s="44">
        <v>5500</v>
      </c>
      <c r="U292" s="44">
        <v>1750</v>
      </c>
      <c r="W292" s="25">
        <f t="shared" si="14"/>
        <v>5500</v>
      </c>
      <c r="X292" s="25">
        <f t="shared" si="15"/>
        <v>14.666666666666666</v>
      </c>
      <c r="Z292">
        <f t="shared" si="16"/>
        <v>37500</v>
      </c>
      <c r="AA292" s="25"/>
    </row>
    <row r="293" spans="1:27" x14ac:dyDescent="0.2">
      <c r="A293" s="43" t="s">
        <v>120</v>
      </c>
      <c r="B293" s="43" t="s">
        <v>571</v>
      </c>
      <c r="C293">
        <v>33500</v>
      </c>
      <c r="D293" s="44">
        <v>100</v>
      </c>
      <c r="E293" s="44">
        <v>130</v>
      </c>
      <c r="F293" s="44">
        <v>2500</v>
      </c>
      <c r="G293" s="44">
        <v>2375</v>
      </c>
      <c r="H293" s="44">
        <v>550</v>
      </c>
      <c r="I293" s="44">
        <v>700</v>
      </c>
      <c r="J293" s="44">
        <v>3500</v>
      </c>
      <c r="K293" s="44">
        <v>2375</v>
      </c>
      <c r="L293" s="44">
        <v>4000</v>
      </c>
      <c r="M293" s="44">
        <v>425</v>
      </c>
      <c r="N293" s="44">
        <v>275</v>
      </c>
      <c r="O293" s="44">
        <v>550</v>
      </c>
      <c r="P293" s="44">
        <v>1250</v>
      </c>
      <c r="Q293" s="44">
        <v>4750</v>
      </c>
      <c r="R293" s="44">
        <v>2000</v>
      </c>
      <c r="S293" s="44">
        <v>3750</v>
      </c>
      <c r="T293" s="44">
        <v>2750</v>
      </c>
      <c r="U293" s="44">
        <v>1750</v>
      </c>
      <c r="W293" s="25">
        <f t="shared" si="14"/>
        <v>5750</v>
      </c>
      <c r="X293" s="25">
        <f t="shared" si="15"/>
        <v>17.164179104477611</v>
      </c>
      <c r="Z293">
        <f t="shared" si="16"/>
        <v>33500</v>
      </c>
      <c r="AA293" s="25"/>
    </row>
    <row r="294" spans="1:27" x14ac:dyDescent="0.2">
      <c r="A294" s="43" t="s">
        <v>121</v>
      </c>
      <c r="B294" s="43" t="s">
        <v>572</v>
      </c>
      <c r="C294">
        <v>77500</v>
      </c>
      <c r="D294" s="44">
        <v>1875</v>
      </c>
      <c r="E294" s="44">
        <v>900</v>
      </c>
      <c r="F294" s="44">
        <v>4250</v>
      </c>
      <c r="G294" s="44">
        <v>5500</v>
      </c>
      <c r="H294" s="44">
        <v>1875</v>
      </c>
      <c r="I294" s="44">
        <v>3750</v>
      </c>
      <c r="J294" s="44">
        <v>6500</v>
      </c>
      <c r="K294" s="44">
        <v>3000</v>
      </c>
      <c r="L294" s="44">
        <v>6000</v>
      </c>
      <c r="M294" s="44">
        <v>2375</v>
      </c>
      <c r="N294" s="44">
        <v>1750</v>
      </c>
      <c r="O294" s="44">
        <v>1250</v>
      </c>
      <c r="P294" s="44">
        <v>4750</v>
      </c>
      <c r="Q294" s="44">
        <v>6000</v>
      </c>
      <c r="R294" s="44">
        <v>6500</v>
      </c>
      <c r="S294" s="44">
        <v>5500</v>
      </c>
      <c r="T294" s="44">
        <v>13000</v>
      </c>
      <c r="U294" s="44">
        <v>3250</v>
      </c>
      <c r="W294" s="25">
        <f t="shared" si="14"/>
        <v>9250</v>
      </c>
      <c r="X294" s="25">
        <f t="shared" si="15"/>
        <v>11.935483870967742</v>
      </c>
      <c r="Z294">
        <f t="shared" si="16"/>
        <v>77500</v>
      </c>
      <c r="AA294" s="25"/>
    </row>
    <row r="295" spans="1:27" x14ac:dyDescent="0.2">
      <c r="A295" s="43" t="s">
        <v>122</v>
      </c>
      <c r="B295" s="43" t="s">
        <v>573</v>
      </c>
      <c r="C295">
        <v>50000</v>
      </c>
      <c r="D295" s="44">
        <v>400</v>
      </c>
      <c r="E295" s="44">
        <v>190</v>
      </c>
      <c r="F295" s="44">
        <v>3000</v>
      </c>
      <c r="G295" s="44">
        <v>6500</v>
      </c>
      <c r="H295" s="44">
        <v>950</v>
      </c>
      <c r="I295" s="44">
        <v>2125</v>
      </c>
      <c r="J295" s="44">
        <v>4250</v>
      </c>
      <c r="K295" s="44">
        <v>1125</v>
      </c>
      <c r="L295" s="44">
        <v>3750</v>
      </c>
      <c r="M295" s="44">
        <v>1500</v>
      </c>
      <c r="N295" s="44">
        <v>1375</v>
      </c>
      <c r="O295" s="44">
        <v>1500</v>
      </c>
      <c r="P295" s="44">
        <v>4500</v>
      </c>
      <c r="Q295" s="44">
        <v>4750</v>
      </c>
      <c r="R295" s="44">
        <v>650</v>
      </c>
      <c r="S295" s="44">
        <v>4250</v>
      </c>
      <c r="T295" s="44">
        <v>6000</v>
      </c>
      <c r="U295" s="44">
        <v>3250</v>
      </c>
      <c r="W295" s="25">
        <f t="shared" si="14"/>
        <v>7000</v>
      </c>
      <c r="X295" s="25">
        <f t="shared" si="15"/>
        <v>14.000000000000002</v>
      </c>
      <c r="Z295">
        <f t="shared" si="16"/>
        <v>50000</v>
      </c>
      <c r="AA295" s="25"/>
    </row>
    <row r="296" spans="1:27" x14ac:dyDescent="0.2">
      <c r="A296" s="43" t="s">
        <v>119</v>
      </c>
      <c r="B296" s="43" t="s">
        <v>570</v>
      </c>
      <c r="C296">
        <v>36500</v>
      </c>
      <c r="D296" s="44">
        <v>210</v>
      </c>
      <c r="E296" s="44">
        <v>850</v>
      </c>
      <c r="F296" s="44">
        <v>2000</v>
      </c>
      <c r="G296" s="44">
        <v>1875</v>
      </c>
      <c r="H296" s="44">
        <v>600</v>
      </c>
      <c r="I296" s="44">
        <v>950</v>
      </c>
      <c r="J296" s="44">
        <v>3750</v>
      </c>
      <c r="K296" s="44">
        <v>2250</v>
      </c>
      <c r="L296" s="44">
        <v>4250</v>
      </c>
      <c r="M296" s="44">
        <v>450</v>
      </c>
      <c r="N296" s="44">
        <v>1625</v>
      </c>
      <c r="O296" s="44">
        <v>450</v>
      </c>
      <c r="P296" s="44">
        <v>1500</v>
      </c>
      <c r="Q296" s="44">
        <v>2250</v>
      </c>
      <c r="R296" s="44">
        <v>3500</v>
      </c>
      <c r="S296" s="44">
        <v>2750</v>
      </c>
      <c r="T296" s="44">
        <v>4750</v>
      </c>
      <c r="U296" s="44">
        <v>2250</v>
      </c>
      <c r="W296" s="25">
        <f t="shared" si="14"/>
        <v>6500</v>
      </c>
      <c r="X296" s="25">
        <f t="shared" si="15"/>
        <v>17.80821917808219</v>
      </c>
      <c r="Z296">
        <f t="shared" si="16"/>
        <v>36500</v>
      </c>
      <c r="AA296" s="25"/>
    </row>
    <row r="297" spans="1:27" x14ac:dyDescent="0.2">
      <c r="A297" s="43" t="s">
        <v>123</v>
      </c>
      <c r="B297" s="43" t="s">
        <v>574</v>
      </c>
      <c r="C297">
        <v>53500</v>
      </c>
      <c r="D297" s="44">
        <v>3000</v>
      </c>
      <c r="E297" s="44">
        <v>1000</v>
      </c>
      <c r="F297" s="44">
        <v>6000</v>
      </c>
      <c r="G297" s="44">
        <v>3250</v>
      </c>
      <c r="H297" s="44">
        <v>1125</v>
      </c>
      <c r="I297" s="44">
        <v>2500</v>
      </c>
      <c r="J297" s="44">
        <v>5000</v>
      </c>
      <c r="K297" s="44">
        <v>4000</v>
      </c>
      <c r="L297" s="44">
        <v>4250</v>
      </c>
      <c r="M297" s="44">
        <v>750</v>
      </c>
      <c r="N297" s="44">
        <v>230</v>
      </c>
      <c r="O297" s="44">
        <v>1000</v>
      </c>
      <c r="P297" s="44">
        <v>3500</v>
      </c>
      <c r="Q297" s="44">
        <v>4000</v>
      </c>
      <c r="R297" s="44">
        <v>2125</v>
      </c>
      <c r="S297" s="44">
        <v>4250</v>
      </c>
      <c r="T297" s="44">
        <v>5000</v>
      </c>
      <c r="U297" s="44">
        <v>2000</v>
      </c>
      <c r="W297" s="25">
        <f t="shared" si="14"/>
        <v>6250</v>
      </c>
      <c r="X297" s="25">
        <f t="shared" si="15"/>
        <v>11.682242990654206</v>
      </c>
      <c r="Z297">
        <f t="shared" si="16"/>
        <v>53500</v>
      </c>
      <c r="AA297" s="25"/>
    </row>
    <row r="298" spans="1:27" x14ac:dyDescent="0.2">
      <c r="A298" s="43" t="s">
        <v>124</v>
      </c>
      <c r="B298" s="43" t="s">
        <v>575</v>
      </c>
      <c r="C298">
        <v>42500</v>
      </c>
      <c r="D298" s="44">
        <v>170</v>
      </c>
      <c r="E298" s="44">
        <v>450</v>
      </c>
      <c r="F298" s="44">
        <v>2500</v>
      </c>
      <c r="G298" s="44">
        <v>2500</v>
      </c>
      <c r="H298" s="44">
        <v>600</v>
      </c>
      <c r="I298" s="44">
        <v>1000</v>
      </c>
      <c r="J298" s="44">
        <v>5500</v>
      </c>
      <c r="K298" s="44">
        <v>1625</v>
      </c>
      <c r="L298" s="44">
        <v>5000</v>
      </c>
      <c r="M298" s="44">
        <v>900</v>
      </c>
      <c r="N298" s="44">
        <v>600</v>
      </c>
      <c r="O298" s="44">
        <v>550</v>
      </c>
      <c r="P298" s="44">
        <v>1500</v>
      </c>
      <c r="Q298" s="44">
        <v>2250</v>
      </c>
      <c r="R298" s="44">
        <v>2000</v>
      </c>
      <c r="S298" s="44">
        <v>4500</v>
      </c>
      <c r="T298" s="44">
        <v>8500</v>
      </c>
      <c r="U298" s="44">
        <v>2125</v>
      </c>
      <c r="W298" s="25">
        <f t="shared" si="14"/>
        <v>7125</v>
      </c>
      <c r="X298" s="25">
        <f t="shared" si="15"/>
        <v>16.764705882352938</v>
      </c>
      <c r="Z298">
        <f t="shared" si="16"/>
        <v>42500</v>
      </c>
      <c r="AA298" s="25"/>
    </row>
    <row r="299" spans="1:27" x14ac:dyDescent="0.2">
      <c r="A299" s="43" t="s">
        <v>125</v>
      </c>
      <c r="B299" s="43" t="s">
        <v>576</v>
      </c>
      <c r="C299">
        <v>65500</v>
      </c>
      <c r="D299" s="44">
        <v>1500</v>
      </c>
      <c r="E299" s="44">
        <v>1500</v>
      </c>
      <c r="F299" s="44">
        <v>3500</v>
      </c>
      <c r="G299" s="44">
        <v>5000</v>
      </c>
      <c r="H299" s="44">
        <v>2000</v>
      </c>
      <c r="I299" s="44">
        <v>3500</v>
      </c>
      <c r="J299" s="44">
        <v>5500</v>
      </c>
      <c r="K299" s="44">
        <v>5500</v>
      </c>
      <c r="L299" s="44">
        <v>4250</v>
      </c>
      <c r="M299" s="44">
        <v>2125</v>
      </c>
      <c r="N299" s="44">
        <v>2375</v>
      </c>
      <c r="O299" s="44">
        <v>1125</v>
      </c>
      <c r="P299" s="44">
        <v>4250</v>
      </c>
      <c r="Q299" s="44">
        <v>7000</v>
      </c>
      <c r="R299" s="44">
        <v>3000</v>
      </c>
      <c r="S299" s="44">
        <v>5000</v>
      </c>
      <c r="T299" s="44">
        <v>5000</v>
      </c>
      <c r="U299" s="44">
        <v>2750</v>
      </c>
      <c r="W299" s="25">
        <f t="shared" si="14"/>
        <v>7000</v>
      </c>
      <c r="X299" s="25">
        <f t="shared" si="15"/>
        <v>10.687022900763358</v>
      </c>
      <c r="Z299">
        <f t="shared" si="16"/>
        <v>65500</v>
      </c>
      <c r="AA299" s="25"/>
    </row>
    <row r="300" spans="1:27" x14ac:dyDescent="0.2">
      <c r="A300" s="43" t="s">
        <v>126</v>
      </c>
      <c r="B300" s="43" t="s">
        <v>577</v>
      </c>
      <c r="C300">
        <v>53000</v>
      </c>
      <c r="D300" s="44">
        <v>600</v>
      </c>
      <c r="E300" s="44">
        <v>350</v>
      </c>
      <c r="F300" s="44">
        <v>2000</v>
      </c>
      <c r="G300" s="44">
        <v>1875</v>
      </c>
      <c r="H300" s="44">
        <v>1375</v>
      </c>
      <c r="I300" s="44">
        <v>2375</v>
      </c>
      <c r="J300" s="44">
        <v>6000</v>
      </c>
      <c r="K300" s="44">
        <v>950</v>
      </c>
      <c r="L300" s="44">
        <v>5000</v>
      </c>
      <c r="M300" s="44">
        <v>1750</v>
      </c>
      <c r="N300" s="44">
        <v>3750</v>
      </c>
      <c r="O300" s="44">
        <v>1000</v>
      </c>
      <c r="P300" s="44">
        <v>4750</v>
      </c>
      <c r="Q300" s="44">
        <v>3750</v>
      </c>
      <c r="R300" s="44">
        <v>475</v>
      </c>
      <c r="S300" s="44">
        <v>4500</v>
      </c>
      <c r="T300" s="44">
        <v>9000</v>
      </c>
      <c r="U300" s="44">
        <v>3250</v>
      </c>
      <c r="W300" s="25">
        <f t="shared" si="14"/>
        <v>8250</v>
      </c>
      <c r="X300" s="25">
        <f t="shared" si="15"/>
        <v>15.566037735849056</v>
      </c>
      <c r="Z300">
        <f t="shared" si="16"/>
        <v>53000</v>
      </c>
      <c r="AA300" s="25"/>
    </row>
    <row r="301" spans="1:27" x14ac:dyDescent="0.2">
      <c r="A301" s="43" t="s">
        <v>1057</v>
      </c>
      <c r="B301" s="43" t="s">
        <v>1058</v>
      </c>
      <c r="C301">
        <v>88000</v>
      </c>
      <c r="D301" s="44">
        <v>1125</v>
      </c>
      <c r="E301" s="44">
        <v>850</v>
      </c>
      <c r="F301" s="44">
        <v>9500</v>
      </c>
      <c r="G301" s="44">
        <v>3500</v>
      </c>
      <c r="H301" s="44">
        <v>2375</v>
      </c>
      <c r="I301" s="44">
        <v>5000</v>
      </c>
      <c r="J301" s="44">
        <v>10500</v>
      </c>
      <c r="K301" s="44">
        <v>4500</v>
      </c>
      <c r="L301" s="44">
        <v>6500</v>
      </c>
      <c r="M301" s="44">
        <v>2750</v>
      </c>
      <c r="N301" s="44">
        <v>1500</v>
      </c>
      <c r="O301" s="44">
        <v>1625</v>
      </c>
      <c r="P301" s="44">
        <v>8000</v>
      </c>
      <c r="Q301" s="44">
        <v>8000</v>
      </c>
      <c r="R301" s="44">
        <v>3750</v>
      </c>
      <c r="S301" s="44">
        <v>6000</v>
      </c>
      <c r="T301" s="44">
        <v>8500</v>
      </c>
      <c r="U301" s="44">
        <v>3750</v>
      </c>
      <c r="W301" s="25">
        <f t="shared" si="14"/>
        <v>10250</v>
      </c>
      <c r="X301" s="25">
        <f t="shared" si="15"/>
        <v>11.647727272727272</v>
      </c>
      <c r="Z301">
        <f t="shared" si="16"/>
        <v>88000</v>
      </c>
      <c r="AA301" s="25"/>
    </row>
    <row r="302" spans="1:27" x14ac:dyDescent="0.2">
      <c r="A302" s="43" t="s">
        <v>1059</v>
      </c>
      <c r="B302" s="43" t="s">
        <v>1060</v>
      </c>
      <c r="C302">
        <v>126000</v>
      </c>
      <c r="D302" s="44">
        <v>60</v>
      </c>
      <c r="E302" s="44">
        <v>325</v>
      </c>
      <c r="F302" s="44">
        <v>4000</v>
      </c>
      <c r="G302" s="44">
        <v>1750</v>
      </c>
      <c r="H302" s="44">
        <v>650</v>
      </c>
      <c r="I302" s="44">
        <v>1250</v>
      </c>
      <c r="J302" s="44">
        <v>7500</v>
      </c>
      <c r="K302" s="44">
        <v>2500</v>
      </c>
      <c r="L302" s="44">
        <v>9000</v>
      </c>
      <c r="M302" s="44">
        <v>11000</v>
      </c>
      <c r="N302" s="44">
        <v>850</v>
      </c>
      <c r="O302" s="44">
        <v>1375</v>
      </c>
      <c r="P302" s="44">
        <v>10500</v>
      </c>
      <c r="Q302" s="44">
        <v>5500</v>
      </c>
      <c r="R302" s="44">
        <v>3250</v>
      </c>
      <c r="S302" s="44">
        <v>38000</v>
      </c>
      <c r="T302" s="44">
        <v>24500</v>
      </c>
      <c r="U302" s="44">
        <v>3750</v>
      </c>
      <c r="W302" s="25">
        <f t="shared" si="14"/>
        <v>12750</v>
      </c>
      <c r="X302" s="25">
        <f t="shared" si="15"/>
        <v>10.119047619047619</v>
      </c>
      <c r="Z302">
        <f t="shared" si="16"/>
        <v>126000</v>
      </c>
      <c r="AA302" s="25"/>
    </row>
    <row r="303" spans="1:27" x14ac:dyDescent="0.2">
      <c r="A303" s="43" t="s">
        <v>1061</v>
      </c>
      <c r="B303" s="43" t="s">
        <v>1062</v>
      </c>
      <c r="C303">
        <v>60500</v>
      </c>
      <c r="D303" s="44">
        <v>550</v>
      </c>
      <c r="E303" s="44">
        <v>700</v>
      </c>
      <c r="F303" s="44">
        <v>3250</v>
      </c>
      <c r="G303" s="44">
        <v>3250</v>
      </c>
      <c r="H303" s="44">
        <v>900</v>
      </c>
      <c r="I303" s="44">
        <v>3000</v>
      </c>
      <c r="J303" s="44">
        <v>5000</v>
      </c>
      <c r="K303" s="44">
        <v>2000</v>
      </c>
      <c r="L303" s="44">
        <v>6500</v>
      </c>
      <c r="M303" s="44">
        <v>2500</v>
      </c>
      <c r="N303" s="44">
        <v>1250</v>
      </c>
      <c r="O303" s="44">
        <v>1125</v>
      </c>
      <c r="P303" s="44">
        <v>11500</v>
      </c>
      <c r="Q303" s="44">
        <v>3500</v>
      </c>
      <c r="R303" s="44">
        <v>1000</v>
      </c>
      <c r="S303" s="44">
        <v>6000</v>
      </c>
      <c r="T303" s="44">
        <v>5000</v>
      </c>
      <c r="U303" s="44">
        <v>3250</v>
      </c>
      <c r="W303" s="25">
        <f t="shared" si="14"/>
        <v>9750</v>
      </c>
      <c r="X303" s="25">
        <f t="shared" si="15"/>
        <v>16.115702479338843</v>
      </c>
      <c r="Z303">
        <f t="shared" si="16"/>
        <v>60500</v>
      </c>
      <c r="AA303" s="25"/>
    </row>
    <row r="304" spans="1:27" x14ac:dyDescent="0.2">
      <c r="A304" s="43" t="s">
        <v>1063</v>
      </c>
      <c r="B304" s="43" t="s">
        <v>1064</v>
      </c>
      <c r="C304">
        <v>71500</v>
      </c>
      <c r="D304" s="44">
        <v>375</v>
      </c>
      <c r="E304" s="44">
        <v>1750</v>
      </c>
      <c r="F304" s="44">
        <v>4250</v>
      </c>
      <c r="G304" s="44">
        <v>3250</v>
      </c>
      <c r="H304" s="44">
        <v>1125</v>
      </c>
      <c r="I304" s="44">
        <v>2500</v>
      </c>
      <c r="J304" s="44">
        <v>4250</v>
      </c>
      <c r="K304" s="44">
        <v>3000</v>
      </c>
      <c r="L304" s="44">
        <v>4250</v>
      </c>
      <c r="M304" s="44">
        <v>5500</v>
      </c>
      <c r="N304" s="44">
        <v>550</v>
      </c>
      <c r="O304" s="44">
        <v>1125</v>
      </c>
      <c r="P304" s="44">
        <v>15000</v>
      </c>
      <c r="Q304" s="44">
        <v>5500</v>
      </c>
      <c r="R304" s="44">
        <v>1750</v>
      </c>
      <c r="S304" s="44">
        <v>7500</v>
      </c>
      <c r="T304" s="44">
        <v>7000</v>
      </c>
      <c r="U304" s="44">
        <v>2500</v>
      </c>
      <c r="W304" s="25">
        <f t="shared" si="14"/>
        <v>6750</v>
      </c>
      <c r="X304" s="25">
        <f t="shared" si="15"/>
        <v>9.44055944055944</v>
      </c>
      <c r="Z304">
        <f t="shared" si="16"/>
        <v>71500</v>
      </c>
      <c r="AA304" s="25"/>
    </row>
    <row r="305" spans="1:27" x14ac:dyDescent="0.2">
      <c r="A305" s="43" t="s">
        <v>1065</v>
      </c>
      <c r="B305" s="43" t="s">
        <v>1066</v>
      </c>
      <c r="C305">
        <v>47500</v>
      </c>
      <c r="D305" s="44">
        <v>400</v>
      </c>
      <c r="E305" s="44">
        <v>425</v>
      </c>
      <c r="F305" s="44">
        <v>6000</v>
      </c>
      <c r="G305" s="44">
        <v>2750</v>
      </c>
      <c r="H305" s="44">
        <v>1125</v>
      </c>
      <c r="I305" s="44">
        <v>1750</v>
      </c>
      <c r="J305" s="44">
        <v>4000</v>
      </c>
      <c r="K305" s="44">
        <v>1875</v>
      </c>
      <c r="L305" s="44">
        <v>5000</v>
      </c>
      <c r="M305" s="44">
        <v>2000</v>
      </c>
      <c r="N305" s="44">
        <v>1000</v>
      </c>
      <c r="O305" s="44">
        <v>1125</v>
      </c>
      <c r="P305" s="44">
        <v>3750</v>
      </c>
      <c r="Q305" s="44">
        <v>2500</v>
      </c>
      <c r="R305" s="44">
        <v>750</v>
      </c>
      <c r="S305" s="44">
        <v>4500</v>
      </c>
      <c r="T305" s="44">
        <v>4750</v>
      </c>
      <c r="U305" s="44">
        <v>4250</v>
      </c>
      <c r="W305" s="25">
        <f t="shared" si="14"/>
        <v>9250</v>
      </c>
      <c r="X305" s="25">
        <f t="shared" si="15"/>
        <v>19.473684210526315</v>
      </c>
      <c r="Z305">
        <f t="shared" si="16"/>
        <v>47500</v>
      </c>
      <c r="AA305" s="25"/>
    </row>
    <row r="306" spans="1:27" x14ac:dyDescent="0.2">
      <c r="A306" s="43" t="s">
        <v>1067</v>
      </c>
      <c r="B306" s="43" t="s">
        <v>1068</v>
      </c>
      <c r="C306">
        <v>66000</v>
      </c>
      <c r="D306" s="44">
        <v>200</v>
      </c>
      <c r="E306" s="44">
        <v>600</v>
      </c>
      <c r="F306" s="44">
        <v>2125</v>
      </c>
      <c r="G306" s="44">
        <v>3500</v>
      </c>
      <c r="H306" s="44">
        <v>1250</v>
      </c>
      <c r="I306" s="44">
        <v>4750</v>
      </c>
      <c r="J306" s="44">
        <v>5500</v>
      </c>
      <c r="K306" s="44">
        <v>1875</v>
      </c>
      <c r="L306" s="44">
        <v>7500</v>
      </c>
      <c r="M306" s="44">
        <v>3250</v>
      </c>
      <c r="N306" s="44">
        <v>1375</v>
      </c>
      <c r="O306" s="44">
        <v>1750</v>
      </c>
      <c r="P306" s="44">
        <v>9000</v>
      </c>
      <c r="Q306" s="44">
        <v>6500</v>
      </c>
      <c r="R306" s="44">
        <v>600</v>
      </c>
      <c r="S306" s="44">
        <v>5500</v>
      </c>
      <c r="T306" s="44">
        <v>6000</v>
      </c>
      <c r="U306" s="44">
        <v>5000</v>
      </c>
      <c r="W306" s="25">
        <f t="shared" si="14"/>
        <v>12500</v>
      </c>
      <c r="X306" s="25">
        <f t="shared" si="15"/>
        <v>18.939393939393938</v>
      </c>
      <c r="Z306">
        <f t="shared" si="16"/>
        <v>66000</v>
      </c>
      <c r="AA306" s="25"/>
    </row>
    <row r="307" spans="1:27" x14ac:dyDescent="0.2">
      <c r="A307" s="43" t="s">
        <v>1069</v>
      </c>
      <c r="B307" s="43" t="s">
        <v>1070</v>
      </c>
      <c r="C307">
        <v>33000</v>
      </c>
      <c r="D307" s="44">
        <v>45</v>
      </c>
      <c r="E307" s="44">
        <v>500</v>
      </c>
      <c r="F307" s="44">
        <v>325</v>
      </c>
      <c r="G307" s="44">
        <v>1250</v>
      </c>
      <c r="H307" s="44">
        <v>750</v>
      </c>
      <c r="I307" s="44">
        <v>1125</v>
      </c>
      <c r="J307" s="44">
        <v>2375</v>
      </c>
      <c r="K307" s="44">
        <v>500</v>
      </c>
      <c r="L307" s="44">
        <v>3000</v>
      </c>
      <c r="M307" s="44">
        <v>1125</v>
      </c>
      <c r="N307" s="44">
        <v>950</v>
      </c>
      <c r="O307" s="44">
        <v>500</v>
      </c>
      <c r="P307" s="44">
        <v>4750</v>
      </c>
      <c r="Q307" s="44">
        <v>2250</v>
      </c>
      <c r="R307" s="44">
        <v>325</v>
      </c>
      <c r="S307" s="44">
        <v>4250</v>
      </c>
      <c r="T307" s="44">
        <v>7000</v>
      </c>
      <c r="U307" s="44">
        <v>2125</v>
      </c>
      <c r="W307" s="25">
        <f t="shared" si="14"/>
        <v>5125</v>
      </c>
      <c r="X307" s="25">
        <f t="shared" si="15"/>
        <v>15.530303030303031</v>
      </c>
      <c r="Z307">
        <f t="shared" si="16"/>
        <v>33000</v>
      </c>
      <c r="AA307" s="25"/>
    </row>
    <row r="308" spans="1:27" x14ac:dyDescent="0.2">
      <c r="A308" s="43" t="s">
        <v>1071</v>
      </c>
      <c r="B308" s="43" t="s">
        <v>1072</v>
      </c>
      <c r="C308">
        <v>83500</v>
      </c>
      <c r="D308" s="44">
        <v>275</v>
      </c>
      <c r="E308" s="44">
        <v>550</v>
      </c>
      <c r="F308" s="44">
        <v>2750</v>
      </c>
      <c r="G308" s="44">
        <v>3500</v>
      </c>
      <c r="H308" s="44">
        <v>1500</v>
      </c>
      <c r="I308" s="44">
        <v>3000</v>
      </c>
      <c r="J308" s="44">
        <v>6000</v>
      </c>
      <c r="K308" s="44">
        <v>1250</v>
      </c>
      <c r="L308" s="44">
        <v>6500</v>
      </c>
      <c r="M308" s="44">
        <v>6000</v>
      </c>
      <c r="N308" s="44">
        <v>3500</v>
      </c>
      <c r="O308" s="44">
        <v>1125</v>
      </c>
      <c r="P308" s="44">
        <v>10000</v>
      </c>
      <c r="Q308" s="44">
        <v>4000</v>
      </c>
      <c r="R308" s="44">
        <v>4250</v>
      </c>
      <c r="S308" s="44">
        <v>11500</v>
      </c>
      <c r="T308" s="44">
        <v>12500</v>
      </c>
      <c r="U308" s="44">
        <v>5000</v>
      </c>
      <c r="W308" s="25">
        <f t="shared" si="14"/>
        <v>11500</v>
      </c>
      <c r="X308" s="25">
        <f t="shared" si="15"/>
        <v>13.77245508982036</v>
      </c>
      <c r="Z308">
        <f t="shared" si="16"/>
        <v>83500</v>
      </c>
      <c r="AA308" s="25"/>
    </row>
    <row r="309" spans="1:27" x14ac:dyDescent="0.2">
      <c r="A309" s="43" t="s">
        <v>1073</v>
      </c>
      <c r="B309" s="43" t="s">
        <v>1074</v>
      </c>
      <c r="C309">
        <v>46500</v>
      </c>
      <c r="D309" s="44">
        <v>275</v>
      </c>
      <c r="E309" s="44">
        <v>700</v>
      </c>
      <c r="F309" s="44">
        <v>1875</v>
      </c>
      <c r="G309" s="44">
        <v>5000</v>
      </c>
      <c r="H309" s="44">
        <v>650</v>
      </c>
      <c r="I309" s="44">
        <v>1750</v>
      </c>
      <c r="J309" s="44">
        <v>3000</v>
      </c>
      <c r="K309" s="44">
        <v>550</v>
      </c>
      <c r="L309" s="44">
        <v>2750</v>
      </c>
      <c r="M309" s="44">
        <v>3500</v>
      </c>
      <c r="N309" s="44">
        <v>2000</v>
      </c>
      <c r="O309" s="44">
        <v>850</v>
      </c>
      <c r="P309" s="44">
        <v>6500</v>
      </c>
      <c r="Q309" s="44">
        <v>4250</v>
      </c>
      <c r="R309" s="44">
        <v>600</v>
      </c>
      <c r="S309" s="44">
        <v>3750</v>
      </c>
      <c r="T309" s="44">
        <v>6500</v>
      </c>
      <c r="U309" s="44">
        <v>2500</v>
      </c>
      <c r="W309" s="25">
        <f t="shared" si="14"/>
        <v>5250</v>
      </c>
      <c r="X309" s="25">
        <f t="shared" si="15"/>
        <v>11.29032258064516</v>
      </c>
      <c r="Z309">
        <f t="shared" si="16"/>
        <v>46500</v>
      </c>
      <c r="AA309" s="25"/>
    </row>
    <row r="310" spans="1:27" x14ac:dyDescent="0.2">
      <c r="A310" s="43" t="s">
        <v>1075</v>
      </c>
      <c r="B310" s="43" t="s">
        <v>1076</v>
      </c>
      <c r="C310">
        <v>65500</v>
      </c>
      <c r="D310" s="44">
        <v>150</v>
      </c>
      <c r="E310" s="44">
        <v>1500</v>
      </c>
      <c r="F310" s="44">
        <v>2375</v>
      </c>
      <c r="G310" s="44">
        <v>4000</v>
      </c>
      <c r="H310" s="44">
        <v>1375</v>
      </c>
      <c r="I310" s="44">
        <v>2250</v>
      </c>
      <c r="J310" s="44">
        <v>4250</v>
      </c>
      <c r="K310" s="44">
        <v>1875</v>
      </c>
      <c r="L310" s="44">
        <v>4500</v>
      </c>
      <c r="M310" s="44">
        <v>2750</v>
      </c>
      <c r="N310" s="44">
        <v>5500</v>
      </c>
      <c r="O310" s="44">
        <v>1250</v>
      </c>
      <c r="P310" s="44">
        <v>5500</v>
      </c>
      <c r="Q310" s="44">
        <v>3750</v>
      </c>
      <c r="R310" s="44">
        <v>2750</v>
      </c>
      <c r="S310" s="44">
        <v>6000</v>
      </c>
      <c r="T310" s="44">
        <v>13000</v>
      </c>
      <c r="U310" s="44">
        <v>2375</v>
      </c>
      <c r="W310" s="25">
        <f t="shared" si="14"/>
        <v>6875</v>
      </c>
      <c r="X310" s="25">
        <f t="shared" si="15"/>
        <v>10.496183206106871</v>
      </c>
      <c r="Z310">
        <f t="shared" si="16"/>
        <v>65500</v>
      </c>
      <c r="AA310" s="25"/>
    </row>
    <row r="311" spans="1:27" x14ac:dyDescent="0.2">
      <c r="A311" s="43" t="s">
        <v>1077</v>
      </c>
      <c r="B311" s="43" t="s">
        <v>1078</v>
      </c>
      <c r="C311">
        <v>56500</v>
      </c>
      <c r="D311" s="44">
        <v>70</v>
      </c>
      <c r="E311" s="44">
        <v>90</v>
      </c>
      <c r="F311" s="44">
        <v>1375</v>
      </c>
      <c r="G311" s="44">
        <v>3000</v>
      </c>
      <c r="H311" s="44">
        <v>1125</v>
      </c>
      <c r="I311" s="44">
        <v>3250</v>
      </c>
      <c r="J311" s="44">
        <v>2375</v>
      </c>
      <c r="K311" s="44">
        <v>1750</v>
      </c>
      <c r="L311" s="44">
        <v>3500</v>
      </c>
      <c r="M311" s="44">
        <v>4750</v>
      </c>
      <c r="N311" s="44">
        <v>2125</v>
      </c>
      <c r="O311" s="44">
        <v>950</v>
      </c>
      <c r="P311" s="44">
        <v>5500</v>
      </c>
      <c r="Q311" s="44">
        <v>5000</v>
      </c>
      <c r="R311" s="44">
        <v>800</v>
      </c>
      <c r="S311" s="44">
        <v>5500</v>
      </c>
      <c r="T311" s="44">
        <v>10000</v>
      </c>
      <c r="U311" s="44">
        <v>4500</v>
      </c>
      <c r="W311" s="25">
        <f t="shared" si="14"/>
        <v>8000</v>
      </c>
      <c r="X311" s="25">
        <f t="shared" si="15"/>
        <v>14.159292035398231</v>
      </c>
      <c r="Z311">
        <f t="shared" si="16"/>
        <v>56500</v>
      </c>
      <c r="AA311" s="25"/>
    </row>
    <row r="312" spans="1:27" x14ac:dyDescent="0.2">
      <c r="A312" s="43" t="s">
        <v>1079</v>
      </c>
      <c r="B312" s="43" t="s">
        <v>1080</v>
      </c>
      <c r="C312">
        <v>37000</v>
      </c>
      <c r="D312" s="44">
        <v>25</v>
      </c>
      <c r="E312" s="44">
        <v>650</v>
      </c>
      <c r="F312" s="44">
        <v>1375</v>
      </c>
      <c r="G312" s="44">
        <v>3250</v>
      </c>
      <c r="H312" s="44">
        <v>700</v>
      </c>
      <c r="I312" s="44">
        <v>1500</v>
      </c>
      <c r="J312" s="44">
        <v>3750</v>
      </c>
      <c r="K312" s="44">
        <v>3000</v>
      </c>
      <c r="L312" s="44">
        <v>3250</v>
      </c>
      <c r="M312" s="44">
        <v>3750</v>
      </c>
      <c r="N312" s="44">
        <v>300</v>
      </c>
      <c r="O312" s="44">
        <v>500</v>
      </c>
      <c r="P312" s="44">
        <v>2750</v>
      </c>
      <c r="Q312" s="44">
        <v>4000</v>
      </c>
      <c r="R312" s="44">
        <v>1000</v>
      </c>
      <c r="S312" s="44">
        <v>2750</v>
      </c>
      <c r="T312" s="44">
        <v>2500</v>
      </c>
      <c r="U312" s="44">
        <v>2125</v>
      </c>
      <c r="W312" s="25">
        <f t="shared" ref="W312:W350" si="17">SUMIFS(D312:U312,$C$31:$T$31,TRUE)</f>
        <v>5375</v>
      </c>
      <c r="X312" s="25">
        <f t="shared" ref="X312:X350" si="18">W312/C312*100</f>
        <v>14.527027027027026</v>
      </c>
      <c r="Z312">
        <f t="shared" ref="Z312:Z350" si="19">C312</f>
        <v>37000</v>
      </c>
      <c r="AA312" s="25"/>
    </row>
    <row r="313" spans="1:27" x14ac:dyDescent="0.2">
      <c r="A313" s="43" t="s">
        <v>1081</v>
      </c>
      <c r="B313" s="43" t="s">
        <v>1082</v>
      </c>
      <c r="C313">
        <v>54500</v>
      </c>
      <c r="D313" s="44">
        <v>40</v>
      </c>
      <c r="E313" s="44">
        <v>800</v>
      </c>
      <c r="F313" s="44">
        <v>1625</v>
      </c>
      <c r="G313" s="44">
        <v>2750</v>
      </c>
      <c r="H313" s="44">
        <v>650</v>
      </c>
      <c r="I313" s="44">
        <v>3000</v>
      </c>
      <c r="J313" s="44">
        <v>5000</v>
      </c>
      <c r="K313" s="44">
        <v>2125</v>
      </c>
      <c r="L313" s="44">
        <v>3500</v>
      </c>
      <c r="M313" s="44">
        <v>1750</v>
      </c>
      <c r="N313" s="44">
        <v>1125</v>
      </c>
      <c r="O313" s="44">
        <v>550</v>
      </c>
      <c r="P313" s="44">
        <v>5000</v>
      </c>
      <c r="Q313" s="44">
        <v>8000</v>
      </c>
      <c r="R313" s="44">
        <v>800</v>
      </c>
      <c r="S313" s="44">
        <v>3250</v>
      </c>
      <c r="T313" s="44">
        <v>11500</v>
      </c>
      <c r="U313" s="44">
        <v>2500</v>
      </c>
      <c r="W313" s="25">
        <f t="shared" si="17"/>
        <v>6000</v>
      </c>
      <c r="X313" s="25">
        <f t="shared" si="18"/>
        <v>11.009174311926607</v>
      </c>
      <c r="Z313">
        <f t="shared" si="19"/>
        <v>54500</v>
      </c>
      <c r="AA313" s="25"/>
    </row>
    <row r="314" spans="1:27" x14ac:dyDescent="0.2">
      <c r="A314" s="43" t="s">
        <v>1083</v>
      </c>
      <c r="B314" s="43" t="s">
        <v>1084</v>
      </c>
      <c r="C314">
        <v>32500</v>
      </c>
      <c r="D314" s="44">
        <v>300</v>
      </c>
      <c r="E314" s="44">
        <v>250</v>
      </c>
      <c r="F314" s="44">
        <v>950</v>
      </c>
      <c r="G314" s="44">
        <v>3250</v>
      </c>
      <c r="H314" s="44">
        <v>550</v>
      </c>
      <c r="I314" s="44">
        <v>900</v>
      </c>
      <c r="J314" s="44">
        <v>3000</v>
      </c>
      <c r="K314" s="44">
        <v>800</v>
      </c>
      <c r="L314" s="44">
        <v>3000</v>
      </c>
      <c r="M314" s="44">
        <v>950</v>
      </c>
      <c r="N314" s="44">
        <v>550</v>
      </c>
      <c r="O314" s="44">
        <v>750</v>
      </c>
      <c r="P314" s="44">
        <v>2500</v>
      </c>
      <c r="Q314" s="44">
        <v>2500</v>
      </c>
      <c r="R314" s="44">
        <v>425</v>
      </c>
      <c r="S314" s="44">
        <v>3500</v>
      </c>
      <c r="T314" s="44">
        <v>5500</v>
      </c>
      <c r="U314" s="44">
        <v>2500</v>
      </c>
      <c r="W314" s="25">
        <f t="shared" si="17"/>
        <v>5500</v>
      </c>
      <c r="X314" s="25">
        <f t="shared" si="18"/>
        <v>16.923076923076923</v>
      </c>
      <c r="Z314">
        <f t="shared" si="19"/>
        <v>32500</v>
      </c>
      <c r="AA314" s="25"/>
    </row>
    <row r="315" spans="1:27" x14ac:dyDescent="0.2">
      <c r="A315" s="43" t="s">
        <v>1085</v>
      </c>
      <c r="B315" s="43" t="s">
        <v>1086</v>
      </c>
      <c r="C315">
        <v>50000</v>
      </c>
      <c r="D315" s="44">
        <v>350</v>
      </c>
      <c r="E315" s="44">
        <v>350</v>
      </c>
      <c r="F315" s="44">
        <v>1625</v>
      </c>
      <c r="G315" s="44">
        <v>2250</v>
      </c>
      <c r="H315" s="44">
        <v>900</v>
      </c>
      <c r="I315" s="44">
        <v>1250</v>
      </c>
      <c r="J315" s="44">
        <v>5000</v>
      </c>
      <c r="K315" s="44">
        <v>800</v>
      </c>
      <c r="L315" s="44">
        <v>4750</v>
      </c>
      <c r="M315" s="44">
        <v>3000</v>
      </c>
      <c r="N315" s="44">
        <v>850</v>
      </c>
      <c r="O315" s="44">
        <v>1125</v>
      </c>
      <c r="P315" s="44">
        <v>5500</v>
      </c>
      <c r="Q315" s="44">
        <v>3500</v>
      </c>
      <c r="R315" s="44">
        <v>550</v>
      </c>
      <c r="S315" s="44">
        <v>8500</v>
      </c>
      <c r="T315" s="44">
        <v>6500</v>
      </c>
      <c r="U315" s="44">
        <v>3750</v>
      </c>
      <c r="W315" s="25">
        <f t="shared" si="17"/>
        <v>8500</v>
      </c>
      <c r="X315" s="25">
        <f t="shared" si="18"/>
        <v>17</v>
      </c>
      <c r="Z315">
        <f t="shared" si="19"/>
        <v>50000</v>
      </c>
      <c r="AA315" s="25"/>
    </row>
    <row r="316" spans="1:27" x14ac:dyDescent="0.2">
      <c r="A316" s="43" t="s">
        <v>1087</v>
      </c>
      <c r="B316" s="43" t="s">
        <v>1088</v>
      </c>
      <c r="C316">
        <v>47500</v>
      </c>
      <c r="D316" s="44">
        <v>50</v>
      </c>
      <c r="E316" s="44">
        <v>170</v>
      </c>
      <c r="F316" s="44">
        <v>4250</v>
      </c>
      <c r="G316" s="44">
        <v>1625</v>
      </c>
      <c r="H316" s="44">
        <v>650</v>
      </c>
      <c r="I316" s="44">
        <v>1375</v>
      </c>
      <c r="J316" s="44">
        <v>3500</v>
      </c>
      <c r="K316" s="44">
        <v>1500</v>
      </c>
      <c r="L316" s="44">
        <v>4750</v>
      </c>
      <c r="M316" s="44">
        <v>5000</v>
      </c>
      <c r="N316" s="44">
        <v>500</v>
      </c>
      <c r="O316" s="44">
        <v>600</v>
      </c>
      <c r="P316" s="44">
        <v>6000</v>
      </c>
      <c r="Q316" s="44">
        <v>3000</v>
      </c>
      <c r="R316" s="44">
        <v>950</v>
      </c>
      <c r="S316" s="44">
        <v>3500</v>
      </c>
      <c r="T316" s="44">
        <v>5000</v>
      </c>
      <c r="U316" s="44">
        <v>4500</v>
      </c>
      <c r="W316" s="25">
        <f t="shared" si="17"/>
        <v>9250</v>
      </c>
      <c r="X316" s="25">
        <f t="shared" si="18"/>
        <v>19.473684210526315</v>
      </c>
      <c r="Z316">
        <f t="shared" si="19"/>
        <v>47500</v>
      </c>
      <c r="AA316" s="25"/>
    </row>
    <row r="317" spans="1:27" x14ac:dyDescent="0.2">
      <c r="A317" s="43" t="s">
        <v>1089</v>
      </c>
      <c r="B317" s="43" t="s">
        <v>1090</v>
      </c>
      <c r="C317">
        <v>21000</v>
      </c>
      <c r="D317" s="44">
        <v>45</v>
      </c>
      <c r="E317" s="44">
        <v>220</v>
      </c>
      <c r="F317" s="44">
        <v>2250</v>
      </c>
      <c r="G317" s="44">
        <v>1250</v>
      </c>
      <c r="H317" s="44">
        <v>500</v>
      </c>
      <c r="I317" s="44">
        <v>1125</v>
      </c>
      <c r="J317" s="44">
        <v>2375</v>
      </c>
      <c r="K317" s="44">
        <v>600</v>
      </c>
      <c r="L317" s="44">
        <v>1625</v>
      </c>
      <c r="M317" s="44">
        <v>1000</v>
      </c>
      <c r="N317" s="44">
        <v>130</v>
      </c>
      <c r="O317" s="44">
        <v>230</v>
      </c>
      <c r="P317" s="44">
        <v>1250</v>
      </c>
      <c r="Q317" s="44">
        <v>1375</v>
      </c>
      <c r="R317" s="44">
        <v>400</v>
      </c>
      <c r="S317" s="44">
        <v>2375</v>
      </c>
      <c r="T317" s="44">
        <v>2750</v>
      </c>
      <c r="U317" s="44">
        <v>1750</v>
      </c>
      <c r="W317" s="25">
        <f t="shared" si="17"/>
        <v>3375</v>
      </c>
      <c r="X317" s="25">
        <f t="shared" si="18"/>
        <v>16.071428571428573</v>
      </c>
      <c r="Z317">
        <f t="shared" si="19"/>
        <v>21000</v>
      </c>
      <c r="AA317" s="25"/>
    </row>
    <row r="318" spans="1:27" x14ac:dyDescent="0.2">
      <c r="A318" s="43" t="s">
        <v>1091</v>
      </c>
      <c r="B318" s="43" t="s">
        <v>1092</v>
      </c>
      <c r="C318">
        <v>51500</v>
      </c>
      <c r="D318" s="44">
        <v>750</v>
      </c>
      <c r="E318" s="44">
        <v>750</v>
      </c>
      <c r="F318" s="44">
        <v>3250</v>
      </c>
      <c r="G318" s="44">
        <v>2375</v>
      </c>
      <c r="H318" s="44">
        <v>1125</v>
      </c>
      <c r="I318" s="44">
        <v>1625</v>
      </c>
      <c r="J318" s="44">
        <v>6500</v>
      </c>
      <c r="K318" s="44">
        <v>2250</v>
      </c>
      <c r="L318" s="44">
        <v>8000</v>
      </c>
      <c r="M318" s="44">
        <v>800</v>
      </c>
      <c r="N318" s="44">
        <v>350</v>
      </c>
      <c r="O318" s="44">
        <v>700</v>
      </c>
      <c r="P318" s="44">
        <v>2750</v>
      </c>
      <c r="Q318" s="44">
        <v>4000</v>
      </c>
      <c r="R318" s="44">
        <v>1750</v>
      </c>
      <c r="S318" s="44">
        <v>3500</v>
      </c>
      <c r="T318" s="44">
        <v>8500</v>
      </c>
      <c r="U318" s="44">
        <v>2750</v>
      </c>
      <c r="W318" s="25">
        <f t="shared" si="17"/>
        <v>10750</v>
      </c>
      <c r="X318" s="25">
        <f t="shared" si="18"/>
        <v>20.873786407766989</v>
      </c>
      <c r="Z318">
        <f t="shared" si="19"/>
        <v>51500</v>
      </c>
      <c r="AA318" s="25"/>
    </row>
    <row r="319" spans="1:27" x14ac:dyDescent="0.2">
      <c r="A319" s="43" t="s">
        <v>1093</v>
      </c>
      <c r="B319" s="43" t="s">
        <v>1094</v>
      </c>
      <c r="C319">
        <v>63500</v>
      </c>
      <c r="D319" s="44">
        <v>2250</v>
      </c>
      <c r="E319" s="44">
        <v>130</v>
      </c>
      <c r="F319" s="44">
        <v>6000</v>
      </c>
      <c r="G319" s="44">
        <v>2500</v>
      </c>
      <c r="H319" s="44">
        <v>1125</v>
      </c>
      <c r="I319" s="44">
        <v>2000</v>
      </c>
      <c r="J319" s="44">
        <v>5500</v>
      </c>
      <c r="K319" s="44">
        <v>950</v>
      </c>
      <c r="L319" s="44">
        <v>7000</v>
      </c>
      <c r="M319" s="44">
        <v>1875</v>
      </c>
      <c r="N319" s="44">
        <v>1125</v>
      </c>
      <c r="O319" s="44">
        <v>2000</v>
      </c>
      <c r="P319" s="44">
        <v>4250</v>
      </c>
      <c r="Q319" s="44">
        <v>4250</v>
      </c>
      <c r="R319" s="44">
        <v>2750</v>
      </c>
      <c r="S319" s="44">
        <v>6000</v>
      </c>
      <c r="T319" s="44">
        <v>9500</v>
      </c>
      <c r="U319" s="44">
        <v>4500</v>
      </c>
      <c r="W319" s="25">
        <f t="shared" si="17"/>
        <v>11500</v>
      </c>
      <c r="X319" s="25">
        <f t="shared" si="18"/>
        <v>18.110236220472441</v>
      </c>
      <c r="Z319">
        <f t="shared" si="19"/>
        <v>63500</v>
      </c>
      <c r="AA319" s="25"/>
    </row>
    <row r="320" spans="1:27" x14ac:dyDescent="0.2">
      <c r="A320" s="43" t="s">
        <v>1095</v>
      </c>
      <c r="B320" s="43" t="s">
        <v>1096</v>
      </c>
      <c r="C320">
        <v>88500</v>
      </c>
      <c r="D320" s="44">
        <v>15</v>
      </c>
      <c r="E320" s="44">
        <v>1250</v>
      </c>
      <c r="F320" s="44">
        <v>6500</v>
      </c>
      <c r="G320" s="44">
        <v>2000</v>
      </c>
      <c r="H320" s="44">
        <v>1625</v>
      </c>
      <c r="I320" s="44">
        <v>3000</v>
      </c>
      <c r="J320" s="44">
        <v>6500</v>
      </c>
      <c r="K320" s="44">
        <v>20500</v>
      </c>
      <c r="L320" s="44">
        <v>7000</v>
      </c>
      <c r="M320" s="44">
        <v>2500</v>
      </c>
      <c r="N320" s="44">
        <v>3000</v>
      </c>
      <c r="O320" s="44">
        <v>550</v>
      </c>
      <c r="P320" s="44">
        <v>6000</v>
      </c>
      <c r="Q320" s="44">
        <v>13500</v>
      </c>
      <c r="R320" s="44">
        <v>2500</v>
      </c>
      <c r="S320" s="44">
        <v>3750</v>
      </c>
      <c r="T320" s="44">
        <v>6000</v>
      </c>
      <c r="U320" s="44">
        <v>2250</v>
      </c>
      <c r="W320" s="25">
        <f t="shared" si="17"/>
        <v>9250</v>
      </c>
      <c r="X320" s="25">
        <f t="shared" si="18"/>
        <v>10.451977401129943</v>
      </c>
      <c r="Z320">
        <f t="shared" si="19"/>
        <v>88500</v>
      </c>
      <c r="AA320" s="25"/>
    </row>
    <row r="321" spans="1:27" x14ac:dyDescent="0.2">
      <c r="A321" s="43" t="s">
        <v>1097</v>
      </c>
      <c r="B321" s="43" t="s">
        <v>1098</v>
      </c>
      <c r="C321">
        <v>58500</v>
      </c>
      <c r="D321" s="44">
        <v>700</v>
      </c>
      <c r="E321" s="44">
        <v>700</v>
      </c>
      <c r="F321" s="44">
        <v>4000</v>
      </c>
      <c r="G321" s="44">
        <v>3500</v>
      </c>
      <c r="H321" s="44">
        <v>1375</v>
      </c>
      <c r="I321" s="44">
        <v>3000</v>
      </c>
      <c r="J321" s="44">
        <v>5500</v>
      </c>
      <c r="K321" s="44">
        <v>1375</v>
      </c>
      <c r="L321" s="44">
        <v>5000</v>
      </c>
      <c r="M321" s="44">
        <v>2750</v>
      </c>
      <c r="N321" s="44">
        <v>1875</v>
      </c>
      <c r="O321" s="44">
        <v>1375</v>
      </c>
      <c r="P321" s="44">
        <v>5500</v>
      </c>
      <c r="Q321" s="44">
        <v>5500</v>
      </c>
      <c r="R321" s="44">
        <v>850</v>
      </c>
      <c r="S321" s="44">
        <v>5000</v>
      </c>
      <c r="T321" s="44">
        <v>5000</v>
      </c>
      <c r="U321" s="44">
        <v>4500</v>
      </c>
      <c r="W321" s="25">
        <f t="shared" si="17"/>
        <v>9500</v>
      </c>
      <c r="X321" s="25">
        <f t="shared" si="18"/>
        <v>16.239316239316238</v>
      </c>
      <c r="Z321">
        <f t="shared" si="19"/>
        <v>58500</v>
      </c>
      <c r="AA321" s="25"/>
    </row>
    <row r="322" spans="1:27" x14ac:dyDescent="0.2">
      <c r="A322" s="43" t="s">
        <v>1099</v>
      </c>
      <c r="B322" s="43" t="s">
        <v>1100</v>
      </c>
      <c r="C322">
        <v>61000</v>
      </c>
      <c r="D322" s="44">
        <v>850</v>
      </c>
      <c r="E322" s="44">
        <v>350</v>
      </c>
      <c r="F322" s="44">
        <v>3250</v>
      </c>
      <c r="G322" s="44">
        <v>3000</v>
      </c>
      <c r="H322" s="44">
        <v>1250</v>
      </c>
      <c r="I322" s="44">
        <v>3250</v>
      </c>
      <c r="J322" s="44">
        <v>5500</v>
      </c>
      <c r="K322" s="44">
        <v>1875</v>
      </c>
      <c r="L322" s="44">
        <v>6000</v>
      </c>
      <c r="M322" s="44">
        <v>2000</v>
      </c>
      <c r="N322" s="44">
        <v>3000</v>
      </c>
      <c r="O322" s="44">
        <v>950</v>
      </c>
      <c r="P322" s="44">
        <v>4750</v>
      </c>
      <c r="Q322" s="44">
        <v>3750</v>
      </c>
      <c r="R322" s="44">
        <v>850</v>
      </c>
      <c r="S322" s="44">
        <v>7000</v>
      </c>
      <c r="T322" s="44">
        <v>9000</v>
      </c>
      <c r="U322" s="44">
        <v>4000</v>
      </c>
      <c r="W322" s="25">
        <f t="shared" si="17"/>
        <v>10000</v>
      </c>
      <c r="X322" s="25">
        <f t="shared" si="18"/>
        <v>16.393442622950818</v>
      </c>
      <c r="Z322">
        <f t="shared" si="19"/>
        <v>61000</v>
      </c>
      <c r="AA322" s="25"/>
    </row>
    <row r="323" spans="1:27" x14ac:dyDescent="0.2">
      <c r="A323" s="43" t="s">
        <v>1101</v>
      </c>
      <c r="B323" s="43" t="s">
        <v>1102</v>
      </c>
      <c r="C323">
        <v>49500</v>
      </c>
      <c r="D323" s="44">
        <v>60</v>
      </c>
      <c r="E323" s="44">
        <v>1250</v>
      </c>
      <c r="F323" s="44">
        <v>3250</v>
      </c>
      <c r="G323" s="44">
        <v>1250</v>
      </c>
      <c r="H323" s="44">
        <v>600</v>
      </c>
      <c r="I323" s="44">
        <v>1125</v>
      </c>
      <c r="J323" s="44">
        <v>5000</v>
      </c>
      <c r="K323" s="44">
        <v>1000</v>
      </c>
      <c r="L323" s="44">
        <v>3750</v>
      </c>
      <c r="M323" s="44">
        <v>1375</v>
      </c>
      <c r="N323" s="44">
        <v>1875</v>
      </c>
      <c r="O323" s="44">
        <v>1000</v>
      </c>
      <c r="P323" s="44">
        <v>2375</v>
      </c>
      <c r="Q323" s="44">
        <v>3500</v>
      </c>
      <c r="R323" s="44">
        <v>3250</v>
      </c>
      <c r="S323" s="44">
        <v>3750</v>
      </c>
      <c r="T323" s="44">
        <v>13500</v>
      </c>
      <c r="U323" s="44">
        <v>2000</v>
      </c>
      <c r="W323" s="25">
        <f t="shared" si="17"/>
        <v>5750</v>
      </c>
      <c r="X323" s="25">
        <f t="shared" si="18"/>
        <v>11.616161616161616</v>
      </c>
      <c r="Z323">
        <f t="shared" si="19"/>
        <v>49500</v>
      </c>
      <c r="AA323" s="25"/>
    </row>
    <row r="324" spans="1:27" x14ac:dyDescent="0.2">
      <c r="A324" s="43" t="s">
        <v>1103</v>
      </c>
      <c r="B324" s="43" t="s">
        <v>1104</v>
      </c>
      <c r="C324">
        <v>95500</v>
      </c>
      <c r="D324" s="44">
        <v>300</v>
      </c>
      <c r="E324" s="44">
        <v>2000</v>
      </c>
      <c r="F324" s="44">
        <v>3750</v>
      </c>
      <c r="G324" s="44">
        <v>4750</v>
      </c>
      <c r="H324" s="44">
        <v>1125</v>
      </c>
      <c r="I324" s="44">
        <v>2125</v>
      </c>
      <c r="J324" s="44">
        <v>9000</v>
      </c>
      <c r="K324" s="44">
        <v>1500</v>
      </c>
      <c r="L324" s="44">
        <v>9500</v>
      </c>
      <c r="M324" s="44">
        <v>6000</v>
      </c>
      <c r="N324" s="44">
        <v>2000</v>
      </c>
      <c r="O324" s="44">
        <v>2250</v>
      </c>
      <c r="P324" s="44">
        <v>9500</v>
      </c>
      <c r="Q324" s="44">
        <v>4250</v>
      </c>
      <c r="R324" s="44">
        <v>3000</v>
      </c>
      <c r="S324" s="44">
        <v>13000</v>
      </c>
      <c r="T324" s="44">
        <v>18000</v>
      </c>
      <c r="U324" s="44">
        <v>4250</v>
      </c>
      <c r="W324" s="25">
        <f t="shared" si="17"/>
        <v>13750</v>
      </c>
      <c r="X324" s="25">
        <f t="shared" si="18"/>
        <v>14.397905759162304</v>
      </c>
      <c r="Z324">
        <f t="shared" si="19"/>
        <v>95500</v>
      </c>
      <c r="AA324" s="25"/>
    </row>
    <row r="325" spans="1:27" x14ac:dyDescent="0.2">
      <c r="A325" s="43" t="s">
        <v>1105</v>
      </c>
      <c r="B325" s="43" t="s">
        <v>1106</v>
      </c>
      <c r="C325">
        <v>308500</v>
      </c>
      <c r="D325" s="44">
        <v>100</v>
      </c>
      <c r="E325" s="44">
        <v>4500</v>
      </c>
      <c r="F325" s="44">
        <v>10000</v>
      </c>
      <c r="G325" s="44">
        <v>12000</v>
      </c>
      <c r="H325" s="44">
        <v>4500</v>
      </c>
      <c r="I325" s="44">
        <v>10500</v>
      </c>
      <c r="J325" s="44">
        <v>19500</v>
      </c>
      <c r="K325" s="44">
        <v>11500</v>
      </c>
      <c r="L325" s="44">
        <v>19500</v>
      </c>
      <c r="M325" s="44">
        <v>21500</v>
      </c>
      <c r="N325" s="44">
        <v>19500</v>
      </c>
      <c r="O325" s="44">
        <v>4750</v>
      </c>
      <c r="P325" s="44">
        <v>42000</v>
      </c>
      <c r="Q325" s="44">
        <v>26500</v>
      </c>
      <c r="R325" s="44">
        <v>16500</v>
      </c>
      <c r="S325" s="44">
        <v>27000</v>
      </c>
      <c r="T325" s="44">
        <v>47000</v>
      </c>
      <c r="U325" s="44">
        <v>11000</v>
      </c>
      <c r="W325" s="25">
        <f t="shared" si="17"/>
        <v>30500</v>
      </c>
      <c r="X325" s="25">
        <f t="shared" si="18"/>
        <v>9.8865478119935162</v>
      </c>
      <c r="Z325">
        <f t="shared" si="19"/>
        <v>308500</v>
      </c>
      <c r="AA325" s="25"/>
    </row>
    <row r="326" spans="1:27" x14ac:dyDescent="0.2">
      <c r="A326" s="43" t="s">
        <v>1111</v>
      </c>
      <c r="B326" s="43" t="s">
        <v>1112</v>
      </c>
      <c r="C326">
        <v>89500</v>
      </c>
      <c r="D326" s="44">
        <v>475</v>
      </c>
      <c r="E326" s="44">
        <v>2000</v>
      </c>
      <c r="F326" s="44">
        <v>7000</v>
      </c>
      <c r="G326" s="44">
        <v>5500</v>
      </c>
      <c r="H326" s="44">
        <v>2125</v>
      </c>
      <c r="I326" s="44">
        <v>2750</v>
      </c>
      <c r="J326" s="44">
        <v>8500</v>
      </c>
      <c r="K326" s="44">
        <v>6500</v>
      </c>
      <c r="L326" s="44">
        <v>8000</v>
      </c>
      <c r="M326" s="44">
        <v>3000</v>
      </c>
      <c r="N326" s="44">
        <v>850</v>
      </c>
      <c r="O326" s="44">
        <v>1750</v>
      </c>
      <c r="P326" s="44">
        <v>6000</v>
      </c>
      <c r="Q326" s="44">
        <v>8000</v>
      </c>
      <c r="R326" s="44">
        <v>4500</v>
      </c>
      <c r="S326" s="44">
        <v>7000</v>
      </c>
      <c r="T326" s="44">
        <v>11500</v>
      </c>
      <c r="U326" s="44">
        <v>4500</v>
      </c>
      <c r="W326" s="25">
        <f t="shared" si="17"/>
        <v>12500</v>
      </c>
      <c r="X326" s="25">
        <f t="shared" si="18"/>
        <v>13.966480446927374</v>
      </c>
      <c r="Z326">
        <f t="shared" si="19"/>
        <v>89500</v>
      </c>
      <c r="AA326" s="25"/>
    </row>
    <row r="327" spans="1:27" x14ac:dyDescent="0.2">
      <c r="A327" s="43" t="s">
        <v>1115</v>
      </c>
      <c r="B327" s="43" t="s">
        <v>1116</v>
      </c>
      <c r="C327">
        <v>168000</v>
      </c>
      <c r="D327" s="44">
        <v>375</v>
      </c>
      <c r="E327" s="44">
        <v>1875</v>
      </c>
      <c r="F327" s="44">
        <v>16500</v>
      </c>
      <c r="G327" s="44">
        <v>11000</v>
      </c>
      <c r="H327" s="44">
        <v>3250</v>
      </c>
      <c r="I327" s="44">
        <v>4500</v>
      </c>
      <c r="J327" s="44">
        <v>13500</v>
      </c>
      <c r="K327" s="44">
        <v>14500</v>
      </c>
      <c r="L327" s="44">
        <v>10000</v>
      </c>
      <c r="M327" s="44">
        <v>9000</v>
      </c>
      <c r="N327" s="44">
        <v>4000</v>
      </c>
      <c r="O327" s="44">
        <v>2000</v>
      </c>
      <c r="P327" s="44">
        <v>14500</v>
      </c>
      <c r="Q327" s="44">
        <v>13000</v>
      </c>
      <c r="R327" s="44">
        <v>16000</v>
      </c>
      <c r="S327" s="44">
        <v>12500</v>
      </c>
      <c r="T327" s="44">
        <v>16000</v>
      </c>
      <c r="U327" s="44">
        <v>5000</v>
      </c>
      <c r="W327" s="25">
        <f t="shared" si="17"/>
        <v>15000</v>
      </c>
      <c r="X327" s="25">
        <f t="shared" si="18"/>
        <v>8.9285714285714288</v>
      </c>
      <c r="Z327">
        <f t="shared" si="19"/>
        <v>168000</v>
      </c>
      <c r="AA327" s="25"/>
    </row>
    <row r="328" spans="1:27" x14ac:dyDescent="0.2">
      <c r="A328" s="43" t="s">
        <v>1113</v>
      </c>
      <c r="B328" s="43" t="s">
        <v>1114</v>
      </c>
      <c r="C328">
        <v>117000</v>
      </c>
      <c r="D328" s="44">
        <v>40</v>
      </c>
      <c r="E328" s="44">
        <v>900</v>
      </c>
      <c r="F328" s="44">
        <v>16000</v>
      </c>
      <c r="G328" s="44">
        <v>6000</v>
      </c>
      <c r="H328" s="44">
        <v>2125</v>
      </c>
      <c r="I328" s="44">
        <v>1875</v>
      </c>
      <c r="J328" s="44">
        <v>10500</v>
      </c>
      <c r="K328" s="44">
        <v>5000</v>
      </c>
      <c r="L328" s="44">
        <v>9000</v>
      </c>
      <c r="M328" s="44">
        <v>2250</v>
      </c>
      <c r="N328" s="44">
        <v>1125</v>
      </c>
      <c r="O328" s="44">
        <v>1875</v>
      </c>
      <c r="P328" s="44">
        <v>5500</v>
      </c>
      <c r="Q328" s="44">
        <v>7500</v>
      </c>
      <c r="R328" s="44">
        <v>7000</v>
      </c>
      <c r="S328" s="44">
        <v>11500</v>
      </c>
      <c r="T328" s="44">
        <v>23500</v>
      </c>
      <c r="U328" s="44">
        <v>4500</v>
      </c>
      <c r="W328" s="25">
        <f t="shared" si="17"/>
        <v>13500</v>
      </c>
      <c r="X328" s="25">
        <f t="shared" si="18"/>
        <v>11.538461538461538</v>
      </c>
      <c r="Z328">
        <f t="shared" si="19"/>
        <v>117000</v>
      </c>
      <c r="AA328" s="25"/>
    </row>
    <row r="329" spans="1:27" x14ac:dyDescent="0.2">
      <c r="A329" s="43" t="s">
        <v>1119</v>
      </c>
      <c r="B329" s="43" t="s">
        <v>1120</v>
      </c>
      <c r="C329">
        <v>49500</v>
      </c>
      <c r="D329" s="44">
        <v>150</v>
      </c>
      <c r="E329" s="44">
        <v>450</v>
      </c>
      <c r="F329" s="44">
        <v>2250</v>
      </c>
      <c r="G329" s="44">
        <v>2125</v>
      </c>
      <c r="H329" s="44">
        <v>650</v>
      </c>
      <c r="I329" s="44">
        <v>1375</v>
      </c>
      <c r="J329" s="44">
        <v>5500</v>
      </c>
      <c r="K329" s="44">
        <v>1000</v>
      </c>
      <c r="L329" s="44">
        <v>8000</v>
      </c>
      <c r="M329" s="44">
        <v>700</v>
      </c>
      <c r="N329" s="44">
        <v>400</v>
      </c>
      <c r="O329" s="44">
        <v>900</v>
      </c>
      <c r="P329" s="44">
        <v>2500</v>
      </c>
      <c r="Q329" s="44">
        <v>2375</v>
      </c>
      <c r="R329" s="44">
        <v>1750</v>
      </c>
      <c r="S329" s="44">
        <v>4500</v>
      </c>
      <c r="T329" s="44">
        <v>13000</v>
      </c>
      <c r="U329" s="44">
        <v>2125</v>
      </c>
      <c r="W329" s="25">
        <f t="shared" si="17"/>
        <v>10125</v>
      </c>
      <c r="X329" s="25">
        <f t="shared" si="18"/>
        <v>20.454545454545457</v>
      </c>
      <c r="Z329">
        <f t="shared" si="19"/>
        <v>49500</v>
      </c>
      <c r="AA329" s="25"/>
    </row>
    <row r="330" spans="1:27" x14ac:dyDescent="0.2">
      <c r="A330" s="43" t="s">
        <v>1117</v>
      </c>
      <c r="B330" s="43" t="s">
        <v>1118</v>
      </c>
      <c r="C330">
        <v>110500</v>
      </c>
      <c r="D330" s="44">
        <v>120</v>
      </c>
      <c r="E330" s="44">
        <v>3000</v>
      </c>
      <c r="F330" s="44">
        <v>6000</v>
      </c>
      <c r="G330" s="44">
        <v>4750</v>
      </c>
      <c r="H330" s="44">
        <v>3250</v>
      </c>
      <c r="I330" s="44">
        <v>4250</v>
      </c>
      <c r="J330" s="44">
        <v>10000</v>
      </c>
      <c r="K330" s="44">
        <v>11500</v>
      </c>
      <c r="L330" s="44">
        <v>6500</v>
      </c>
      <c r="M330" s="44">
        <v>3000</v>
      </c>
      <c r="N330" s="44">
        <v>9500</v>
      </c>
      <c r="O330" s="44">
        <v>1000</v>
      </c>
      <c r="P330" s="44">
        <v>9500</v>
      </c>
      <c r="Q330" s="44">
        <v>9500</v>
      </c>
      <c r="R330" s="44">
        <v>3500</v>
      </c>
      <c r="S330" s="44">
        <v>6500</v>
      </c>
      <c r="T330" s="44">
        <v>13500</v>
      </c>
      <c r="U330" s="44">
        <v>5000</v>
      </c>
      <c r="W330" s="25">
        <f t="shared" si="17"/>
        <v>11500</v>
      </c>
      <c r="X330" s="25">
        <f t="shared" si="18"/>
        <v>10.407239819004525</v>
      </c>
      <c r="Z330">
        <f t="shared" si="19"/>
        <v>110500</v>
      </c>
      <c r="AA330" s="25"/>
    </row>
    <row r="331" spans="1:27" x14ac:dyDescent="0.2">
      <c r="A331" s="43" t="s">
        <v>1107</v>
      </c>
      <c r="B331" s="43" t="s">
        <v>1108</v>
      </c>
      <c r="C331">
        <v>230000</v>
      </c>
      <c r="D331" s="44">
        <v>4500</v>
      </c>
      <c r="E331" s="44">
        <v>4000</v>
      </c>
      <c r="F331" s="44">
        <v>16000</v>
      </c>
      <c r="G331" s="44">
        <v>16000</v>
      </c>
      <c r="H331" s="44">
        <v>4250</v>
      </c>
      <c r="I331" s="44">
        <v>7500</v>
      </c>
      <c r="J331" s="44">
        <v>27500</v>
      </c>
      <c r="K331" s="44">
        <v>7000</v>
      </c>
      <c r="L331" s="44">
        <v>35500</v>
      </c>
      <c r="M331" s="44">
        <v>5000</v>
      </c>
      <c r="N331" s="44">
        <v>1625</v>
      </c>
      <c r="O331" s="44">
        <v>4000</v>
      </c>
      <c r="P331" s="44">
        <v>12000</v>
      </c>
      <c r="Q331" s="44">
        <v>14500</v>
      </c>
      <c r="R331" s="44">
        <v>7500</v>
      </c>
      <c r="S331" s="44">
        <v>16500</v>
      </c>
      <c r="T331" s="44">
        <v>35500</v>
      </c>
      <c r="U331" s="44">
        <v>10500</v>
      </c>
      <c r="W331" s="25">
        <f t="shared" si="17"/>
        <v>46000</v>
      </c>
      <c r="X331" s="25">
        <f t="shared" si="18"/>
        <v>20</v>
      </c>
      <c r="Z331">
        <f t="shared" si="19"/>
        <v>230000</v>
      </c>
      <c r="AA331" s="25"/>
    </row>
    <row r="332" spans="1:27" x14ac:dyDescent="0.2">
      <c r="A332" s="43" t="s">
        <v>1109</v>
      </c>
      <c r="B332" s="43" t="s">
        <v>1110</v>
      </c>
      <c r="C332">
        <v>950</v>
      </c>
      <c r="D332" s="44">
        <v>50</v>
      </c>
      <c r="E332" s="44">
        <v>15</v>
      </c>
      <c r="F332" s="44">
        <v>15</v>
      </c>
      <c r="G332" s="44">
        <v>30</v>
      </c>
      <c r="H332" s="44">
        <v>0</v>
      </c>
      <c r="I332" s="44">
        <v>15</v>
      </c>
      <c r="J332" s="44">
        <v>170</v>
      </c>
      <c r="K332" s="44">
        <v>80</v>
      </c>
      <c r="L332" s="44">
        <v>240</v>
      </c>
      <c r="M332" s="44">
        <v>5</v>
      </c>
      <c r="N332" s="44">
        <v>0</v>
      </c>
      <c r="O332" s="44">
        <v>25</v>
      </c>
      <c r="P332" s="44">
        <v>15</v>
      </c>
      <c r="Q332" s="44">
        <v>25</v>
      </c>
      <c r="R332" s="44">
        <v>15</v>
      </c>
      <c r="S332" s="44">
        <v>75</v>
      </c>
      <c r="T332" s="44">
        <v>110</v>
      </c>
      <c r="U332" s="44">
        <v>70</v>
      </c>
      <c r="W332" s="25">
        <f t="shared" si="17"/>
        <v>310</v>
      </c>
      <c r="X332" s="25">
        <f t="shared" si="18"/>
        <v>32.631578947368425</v>
      </c>
      <c r="Z332">
        <f t="shared" si="19"/>
        <v>950</v>
      </c>
      <c r="AA332" s="25"/>
    </row>
    <row r="333" spans="1:27" x14ac:dyDescent="0.2">
      <c r="A333" s="43" t="s">
        <v>1121</v>
      </c>
      <c r="B333" s="43" t="s">
        <v>1122</v>
      </c>
      <c r="C333">
        <v>209000</v>
      </c>
      <c r="D333" s="44">
        <v>2750</v>
      </c>
      <c r="E333" s="44">
        <v>3000</v>
      </c>
      <c r="F333" s="44">
        <v>18500</v>
      </c>
      <c r="G333" s="44">
        <v>13000</v>
      </c>
      <c r="H333" s="44">
        <v>4000</v>
      </c>
      <c r="I333" s="44">
        <v>8500</v>
      </c>
      <c r="J333" s="44">
        <v>18500</v>
      </c>
      <c r="K333" s="44">
        <v>6000</v>
      </c>
      <c r="L333" s="44">
        <v>19500</v>
      </c>
      <c r="M333" s="44">
        <v>8000</v>
      </c>
      <c r="N333" s="44">
        <v>2750</v>
      </c>
      <c r="O333" s="44">
        <v>4500</v>
      </c>
      <c r="P333" s="44">
        <v>23500</v>
      </c>
      <c r="Q333" s="44">
        <v>14500</v>
      </c>
      <c r="R333" s="44">
        <v>10500</v>
      </c>
      <c r="S333" s="44">
        <v>17000</v>
      </c>
      <c r="T333" s="44">
        <v>27000</v>
      </c>
      <c r="U333" s="44">
        <v>8000</v>
      </c>
      <c r="W333" s="25">
        <f t="shared" si="17"/>
        <v>27500</v>
      </c>
      <c r="X333" s="25">
        <f t="shared" si="18"/>
        <v>13.157894736842104</v>
      </c>
      <c r="Z333">
        <f t="shared" si="19"/>
        <v>209000</v>
      </c>
      <c r="AA333" s="25"/>
    </row>
    <row r="334" spans="1:27" x14ac:dyDescent="0.2">
      <c r="A334" s="43" t="s">
        <v>1139</v>
      </c>
      <c r="B334" s="43" t="s">
        <v>1140</v>
      </c>
      <c r="C334">
        <v>189000</v>
      </c>
      <c r="D334" s="44">
        <v>80</v>
      </c>
      <c r="E334" s="44">
        <v>2000</v>
      </c>
      <c r="F334" s="44">
        <v>12500</v>
      </c>
      <c r="G334" s="44">
        <v>10000</v>
      </c>
      <c r="H334" s="44">
        <v>3500</v>
      </c>
      <c r="I334" s="44">
        <v>5500</v>
      </c>
      <c r="J334" s="44">
        <v>18000</v>
      </c>
      <c r="K334" s="44">
        <v>5500</v>
      </c>
      <c r="L334" s="44">
        <v>19000</v>
      </c>
      <c r="M334" s="44">
        <v>7500</v>
      </c>
      <c r="N334" s="44">
        <v>14000</v>
      </c>
      <c r="O334" s="44">
        <v>3250</v>
      </c>
      <c r="P334" s="44">
        <v>11500</v>
      </c>
      <c r="Q334" s="44">
        <v>13000</v>
      </c>
      <c r="R334" s="44">
        <v>5000</v>
      </c>
      <c r="S334" s="44">
        <v>14000</v>
      </c>
      <c r="T334" s="44">
        <v>35500</v>
      </c>
      <c r="U334" s="44">
        <v>9000</v>
      </c>
      <c r="W334" s="25">
        <f t="shared" si="17"/>
        <v>28000</v>
      </c>
      <c r="X334" s="25">
        <f t="shared" si="18"/>
        <v>14.814814814814813</v>
      </c>
      <c r="Z334">
        <f t="shared" si="19"/>
        <v>189000</v>
      </c>
      <c r="AA334" s="25"/>
    </row>
    <row r="335" spans="1:27" x14ac:dyDescent="0.2">
      <c r="A335" s="43" t="s">
        <v>1141</v>
      </c>
      <c r="B335" s="43" t="s">
        <v>1142</v>
      </c>
      <c r="C335">
        <v>146500</v>
      </c>
      <c r="D335" s="44">
        <v>2500</v>
      </c>
      <c r="E335" s="44">
        <v>1750</v>
      </c>
      <c r="F335" s="44">
        <v>15500</v>
      </c>
      <c r="G335" s="44">
        <v>11000</v>
      </c>
      <c r="H335" s="44">
        <v>2500</v>
      </c>
      <c r="I335" s="44">
        <v>5000</v>
      </c>
      <c r="J335" s="44">
        <v>14500</v>
      </c>
      <c r="K335" s="44">
        <v>3000</v>
      </c>
      <c r="L335" s="44">
        <v>17500</v>
      </c>
      <c r="M335" s="44">
        <v>4000</v>
      </c>
      <c r="N335" s="44">
        <v>1250</v>
      </c>
      <c r="O335" s="44">
        <v>2750</v>
      </c>
      <c r="P335" s="44">
        <v>12000</v>
      </c>
      <c r="Q335" s="44">
        <v>6000</v>
      </c>
      <c r="R335" s="44">
        <v>7500</v>
      </c>
      <c r="S335" s="44">
        <v>13000</v>
      </c>
      <c r="T335" s="44">
        <v>19000</v>
      </c>
      <c r="U335" s="44">
        <v>7500</v>
      </c>
      <c r="W335" s="25">
        <f t="shared" si="17"/>
        <v>25000</v>
      </c>
      <c r="X335" s="25">
        <f t="shared" si="18"/>
        <v>17.064846416382252</v>
      </c>
      <c r="Z335">
        <f t="shared" si="19"/>
        <v>146500</v>
      </c>
      <c r="AA335" s="25"/>
    </row>
    <row r="336" spans="1:27" x14ac:dyDescent="0.2">
      <c r="A336" s="43" t="s">
        <v>1123</v>
      </c>
      <c r="B336" s="43" t="s">
        <v>1124</v>
      </c>
      <c r="C336">
        <v>52000</v>
      </c>
      <c r="D336" s="44">
        <v>900</v>
      </c>
      <c r="E336" s="44">
        <v>700</v>
      </c>
      <c r="F336" s="44">
        <v>3250</v>
      </c>
      <c r="G336" s="44">
        <v>4250</v>
      </c>
      <c r="H336" s="44">
        <v>1250</v>
      </c>
      <c r="I336" s="44">
        <v>2500</v>
      </c>
      <c r="J336" s="44">
        <v>5500</v>
      </c>
      <c r="K336" s="44">
        <v>2750</v>
      </c>
      <c r="L336" s="44">
        <v>6500</v>
      </c>
      <c r="M336" s="44">
        <v>1375</v>
      </c>
      <c r="N336" s="44">
        <v>350</v>
      </c>
      <c r="O336" s="44">
        <v>1875</v>
      </c>
      <c r="P336" s="44">
        <v>3000</v>
      </c>
      <c r="Q336" s="44">
        <v>2375</v>
      </c>
      <c r="R336" s="44">
        <v>1500</v>
      </c>
      <c r="S336" s="44">
        <v>4250</v>
      </c>
      <c r="T336" s="44">
        <v>6000</v>
      </c>
      <c r="U336" s="44">
        <v>3000</v>
      </c>
      <c r="W336" s="25">
        <f t="shared" si="17"/>
        <v>9500</v>
      </c>
      <c r="X336" s="25">
        <f t="shared" si="18"/>
        <v>18.269230769230766</v>
      </c>
      <c r="Z336">
        <f t="shared" si="19"/>
        <v>52000</v>
      </c>
      <c r="AA336" s="25"/>
    </row>
    <row r="337" spans="1:27" x14ac:dyDescent="0.2">
      <c r="A337" s="43" t="s">
        <v>1125</v>
      </c>
      <c r="B337" s="43" t="s">
        <v>1126</v>
      </c>
      <c r="C337">
        <v>96500</v>
      </c>
      <c r="D337" s="44">
        <v>25</v>
      </c>
      <c r="E337" s="44">
        <v>2750</v>
      </c>
      <c r="F337" s="44">
        <v>2500</v>
      </c>
      <c r="G337" s="44">
        <v>4250</v>
      </c>
      <c r="H337" s="44">
        <v>2125</v>
      </c>
      <c r="I337" s="44">
        <v>2500</v>
      </c>
      <c r="J337" s="44">
        <v>8000</v>
      </c>
      <c r="K337" s="44">
        <v>3000</v>
      </c>
      <c r="L337" s="44">
        <v>6000</v>
      </c>
      <c r="M337" s="44">
        <v>4500</v>
      </c>
      <c r="N337" s="44">
        <v>1875</v>
      </c>
      <c r="O337" s="44">
        <v>1500</v>
      </c>
      <c r="P337" s="44">
        <v>9000</v>
      </c>
      <c r="Q337" s="44">
        <v>6000</v>
      </c>
      <c r="R337" s="44">
        <v>8500</v>
      </c>
      <c r="S337" s="44">
        <v>11500</v>
      </c>
      <c r="T337" s="44">
        <v>19000</v>
      </c>
      <c r="U337" s="44">
        <v>3500</v>
      </c>
      <c r="W337" s="25">
        <f t="shared" si="17"/>
        <v>9500</v>
      </c>
      <c r="X337" s="25">
        <f t="shared" si="18"/>
        <v>9.8445595854922274</v>
      </c>
      <c r="Z337">
        <f t="shared" si="19"/>
        <v>96500</v>
      </c>
      <c r="AA337" s="25"/>
    </row>
    <row r="338" spans="1:27" x14ac:dyDescent="0.2">
      <c r="A338" s="43" t="s">
        <v>1127</v>
      </c>
      <c r="B338" s="43" t="s">
        <v>1128</v>
      </c>
      <c r="C338">
        <v>27500</v>
      </c>
      <c r="D338" s="44">
        <v>1000</v>
      </c>
      <c r="E338" s="44">
        <v>375</v>
      </c>
      <c r="F338" s="44">
        <v>4250</v>
      </c>
      <c r="G338" s="44">
        <v>2375</v>
      </c>
      <c r="H338" s="44">
        <v>600</v>
      </c>
      <c r="I338" s="44">
        <v>1875</v>
      </c>
      <c r="J338" s="44">
        <v>3000</v>
      </c>
      <c r="K338" s="44">
        <v>1500</v>
      </c>
      <c r="L338" s="44">
        <v>2000</v>
      </c>
      <c r="M338" s="44">
        <v>500</v>
      </c>
      <c r="N338" s="44">
        <v>160</v>
      </c>
      <c r="O338" s="44">
        <v>375</v>
      </c>
      <c r="P338" s="44">
        <v>1375</v>
      </c>
      <c r="Q338" s="44">
        <v>1000</v>
      </c>
      <c r="R338" s="44">
        <v>550</v>
      </c>
      <c r="S338" s="44">
        <v>2750</v>
      </c>
      <c r="T338" s="44">
        <v>2750</v>
      </c>
      <c r="U338" s="44">
        <v>1000</v>
      </c>
      <c r="W338" s="25">
        <f t="shared" si="17"/>
        <v>3000</v>
      </c>
      <c r="X338" s="25">
        <f t="shared" si="18"/>
        <v>10.909090909090908</v>
      </c>
      <c r="Z338">
        <f t="shared" si="19"/>
        <v>27500</v>
      </c>
      <c r="AA338" s="25"/>
    </row>
    <row r="339" spans="1:27" x14ac:dyDescent="0.2">
      <c r="A339" s="43" t="s">
        <v>1129</v>
      </c>
      <c r="B339" s="43" t="s">
        <v>1130</v>
      </c>
      <c r="C339">
        <v>42500</v>
      </c>
      <c r="D339" s="44">
        <v>750</v>
      </c>
      <c r="E339" s="44">
        <v>450</v>
      </c>
      <c r="F339" s="44">
        <v>4500</v>
      </c>
      <c r="G339" s="44">
        <v>2500</v>
      </c>
      <c r="H339" s="44">
        <v>900</v>
      </c>
      <c r="I339" s="44">
        <v>1250</v>
      </c>
      <c r="J339" s="44">
        <v>5000</v>
      </c>
      <c r="K339" s="44">
        <v>850</v>
      </c>
      <c r="L339" s="44">
        <v>6000</v>
      </c>
      <c r="M339" s="44">
        <v>700</v>
      </c>
      <c r="N339" s="44">
        <v>250</v>
      </c>
      <c r="O339" s="44">
        <v>650</v>
      </c>
      <c r="P339" s="44">
        <v>2500</v>
      </c>
      <c r="Q339" s="44">
        <v>1625</v>
      </c>
      <c r="R339" s="44">
        <v>1500</v>
      </c>
      <c r="S339" s="44">
        <v>3500</v>
      </c>
      <c r="T339" s="44">
        <v>7500</v>
      </c>
      <c r="U339" s="44">
        <v>1500</v>
      </c>
      <c r="W339" s="25">
        <f t="shared" si="17"/>
        <v>7500</v>
      </c>
      <c r="X339" s="25">
        <f t="shared" si="18"/>
        <v>17.647058823529413</v>
      </c>
      <c r="Z339">
        <f t="shared" si="19"/>
        <v>42500</v>
      </c>
      <c r="AA339" s="25"/>
    </row>
    <row r="340" spans="1:27" x14ac:dyDescent="0.2">
      <c r="A340" s="43" t="s">
        <v>1131</v>
      </c>
      <c r="B340" s="43" t="s">
        <v>1132</v>
      </c>
      <c r="C340">
        <v>38500</v>
      </c>
      <c r="D340" s="44">
        <v>650</v>
      </c>
      <c r="E340" s="44">
        <v>600</v>
      </c>
      <c r="F340" s="44">
        <v>4500</v>
      </c>
      <c r="G340" s="44">
        <v>3000</v>
      </c>
      <c r="H340" s="44">
        <v>600</v>
      </c>
      <c r="I340" s="44">
        <v>2500</v>
      </c>
      <c r="J340" s="44">
        <v>4500</v>
      </c>
      <c r="K340" s="44">
        <v>1125</v>
      </c>
      <c r="L340" s="44">
        <v>5000</v>
      </c>
      <c r="M340" s="44">
        <v>1500</v>
      </c>
      <c r="N340" s="44">
        <v>300</v>
      </c>
      <c r="O340" s="44">
        <v>850</v>
      </c>
      <c r="P340" s="44">
        <v>2250</v>
      </c>
      <c r="Q340" s="44">
        <v>1750</v>
      </c>
      <c r="R340" s="44">
        <v>1625</v>
      </c>
      <c r="S340" s="44">
        <v>2500</v>
      </c>
      <c r="T340" s="44">
        <v>4000</v>
      </c>
      <c r="U340" s="44">
        <v>1375</v>
      </c>
      <c r="W340" s="25">
        <f t="shared" si="17"/>
        <v>6375</v>
      </c>
      <c r="X340" s="25">
        <f t="shared" si="18"/>
        <v>16.558441558441558</v>
      </c>
      <c r="Z340">
        <f t="shared" si="19"/>
        <v>38500</v>
      </c>
      <c r="AA340" s="25"/>
    </row>
    <row r="341" spans="1:27" x14ac:dyDescent="0.2">
      <c r="A341" s="43" t="s">
        <v>1133</v>
      </c>
      <c r="B341" s="43" t="s">
        <v>1134</v>
      </c>
      <c r="C341">
        <v>48000</v>
      </c>
      <c r="D341" s="44">
        <v>600</v>
      </c>
      <c r="E341" s="44">
        <v>650</v>
      </c>
      <c r="F341" s="44">
        <v>4250</v>
      </c>
      <c r="G341" s="44">
        <v>4500</v>
      </c>
      <c r="H341" s="44">
        <v>1125</v>
      </c>
      <c r="I341" s="44">
        <v>2000</v>
      </c>
      <c r="J341" s="44">
        <v>5500</v>
      </c>
      <c r="K341" s="44">
        <v>1375</v>
      </c>
      <c r="L341" s="44">
        <v>6000</v>
      </c>
      <c r="M341" s="44">
        <v>1000</v>
      </c>
      <c r="N341" s="44">
        <v>375</v>
      </c>
      <c r="O341" s="44">
        <v>850</v>
      </c>
      <c r="P341" s="44">
        <v>3000</v>
      </c>
      <c r="Q341" s="44">
        <v>3750</v>
      </c>
      <c r="R341" s="44">
        <v>1500</v>
      </c>
      <c r="S341" s="44">
        <v>3750</v>
      </c>
      <c r="T341" s="44">
        <v>5500</v>
      </c>
      <c r="U341" s="44">
        <v>2500</v>
      </c>
      <c r="W341" s="25">
        <f t="shared" si="17"/>
        <v>8500</v>
      </c>
      <c r="X341" s="25">
        <f t="shared" si="18"/>
        <v>17.708333333333336</v>
      </c>
      <c r="Z341">
        <f t="shared" si="19"/>
        <v>48000</v>
      </c>
      <c r="AA341" s="25"/>
    </row>
    <row r="342" spans="1:27" x14ac:dyDescent="0.2">
      <c r="A342" s="43" t="s">
        <v>1135</v>
      </c>
      <c r="B342" s="43" t="s">
        <v>1136</v>
      </c>
      <c r="C342">
        <v>21000</v>
      </c>
      <c r="D342" s="44">
        <v>950</v>
      </c>
      <c r="E342" s="44">
        <v>160</v>
      </c>
      <c r="F342" s="44">
        <v>1875</v>
      </c>
      <c r="G342" s="44">
        <v>2000</v>
      </c>
      <c r="H342" s="44">
        <v>325</v>
      </c>
      <c r="I342" s="44">
        <v>700</v>
      </c>
      <c r="J342" s="44">
        <v>2250</v>
      </c>
      <c r="K342" s="44">
        <v>700</v>
      </c>
      <c r="L342" s="44">
        <v>2750</v>
      </c>
      <c r="M342" s="44">
        <v>275</v>
      </c>
      <c r="N342" s="44">
        <v>90</v>
      </c>
      <c r="O342" s="44">
        <v>325</v>
      </c>
      <c r="P342" s="44">
        <v>1250</v>
      </c>
      <c r="Q342" s="44">
        <v>750</v>
      </c>
      <c r="R342" s="44">
        <v>350</v>
      </c>
      <c r="S342" s="44">
        <v>2250</v>
      </c>
      <c r="T342" s="44">
        <v>2750</v>
      </c>
      <c r="U342" s="44">
        <v>1000</v>
      </c>
      <c r="W342" s="25">
        <f t="shared" si="17"/>
        <v>3750</v>
      </c>
      <c r="X342" s="25">
        <f t="shared" si="18"/>
        <v>17.857142857142858</v>
      </c>
      <c r="Z342">
        <f t="shared" si="19"/>
        <v>21000</v>
      </c>
      <c r="AA342" s="25"/>
    </row>
    <row r="343" spans="1:27" x14ac:dyDescent="0.2">
      <c r="A343" s="43" t="s">
        <v>1137</v>
      </c>
      <c r="B343" s="43" t="s">
        <v>1138</v>
      </c>
      <c r="C343">
        <v>17000</v>
      </c>
      <c r="D343" s="44">
        <v>650</v>
      </c>
      <c r="E343" s="44">
        <v>210</v>
      </c>
      <c r="F343" s="44">
        <v>1500</v>
      </c>
      <c r="G343" s="44">
        <v>1250</v>
      </c>
      <c r="H343" s="44">
        <v>325</v>
      </c>
      <c r="I343" s="44">
        <v>600</v>
      </c>
      <c r="J343" s="44">
        <v>2125</v>
      </c>
      <c r="K343" s="44">
        <v>450</v>
      </c>
      <c r="L343" s="44">
        <v>2750</v>
      </c>
      <c r="M343" s="44">
        <v>450</v>
      </c>
      <c r="N343" s="44">
        <v>250</v>
      </c>
      <c r="O343" s="44">
        <v>275</v>
      </c>
      <c r="P343" s="44">
        <v>800</v>
      </c>
      <c r="Q343" s="44">
        <v>600</v>
      </c>
      <c r="R343" s="44">
        <v>650</v>
      </c>
      <c r="S343" s="44">
        <v>1500</v>
      </c>
      <c r="T343" s="44">
        <v>1875</v>
      </c>
      <c r="U343" s="44">
        <v>800</v>
      </c>
      <c r="W343" s="25">
        <f t="shared" si="17"/>
        <v>3550</v>
      </c>
      <c r="X343" s="25">
        <f t="shared" si="18"/>
        <v>20.882352941176471</v>
      </c>
      <c r="Z343">
        <f t="shared" si="19"/>
        <v>17000</v>
      </c>
      <c r="AA343" s="25"/>
    </row>
    <row r="344" spans="1:27" x14ac:dyDescent="0.2">
      <c r="A344" s="43" t="s">
        <v>1143</v>
      </c>
      <c r="B344" s="43" t="s">
        <v>1144</v>
      </c>
      <c r="C344">
        <v>63500</v>
      </c>
      <c r="D344" s="44">
        <v>25</v>
      </c>
      <c r="E344" s="44">
        <v>650</v>
      </c>
      <c r="F344" s="44">
        <v>3750</v>
      </c>
      <c r="G344" s="44">
        <v>2250</v>
      </c>
      <c r="H344" s="44">
        <v>1250</v>
      </c>
      <c r="I344" s="44">
        <v>1625</v>
      </c>
      <c r="J344" s="44">
        <v>6500</v>
      </c>
      <c r="K344" s="44">
        <v>700</v>
      </c>
      <c r="L344" s="44">
        <v>6000</v>
      </c>
      <c r="M344" s="44">
        <v>4500</v>
      </c>
      <c r="N344" s="44">
        <v>2000</v>
      </c>
      <c r="O344" s="44">
        <v>1250</v>
      </c>
      <c r="P344" s="44">
        <v>6500</v>
      </c>
      <c r="Q344" s="44">
        <v>6000</v>
      </c>
      <c r="R344" s="44">
        <v>1500</v>
      </c>
      <c r="S344" s="44">
        <v>6000</v>
      </c>
      <c r="T344" s="44">
        <v>10500</v>
      </c>
      <c r="U344" s="44">
        <v>2250</v>
      </c>
      <c r="W344" s="25">
        <f t="shared" si="17"/>
        <v>8250</v>
      </c>
      <c r="X344" s="25">
        <f t="shared" si="18"/>
        <v>12.992125984251967</v>
      </c>
      <c r="Z344">
        <f t="shared" si="19"/>
        <v>63500</v>
      </c>
      <c r="AA344" s="25"/>
    </row>
    <row r="345" spans="1:27" x14ac:dyDescent="0.2">
      <c r="A345" s="43" t="s">
        <v>1145</v>
      </c>
      <c r="B345" s="43" t="s">
        <v>1146</v>
      </c>
      <c r="C345">
        <v>45500</v>
      </c>
      <c r="D345" s="44">
        <v>1250</v>
      </c>
      <c r="E345" s="44">
        <v>550</v>
      </c>
      <c r="F345" s="44">
        <v>3500</v>
      </c>
      <c r="G345" s="44">
        <v>2250</v>
      </c>
      <c r="H345" s="44">
        <v>650</v>
      </c>
      <c r="I345" s="44">
        <v>2250</v>
      </c>
      <c r="J345" s="44">
        <v>4500</v>
      </c>
      <c r="K345" s="44">
        <v>750</v>
      </c>
      <c r="L345" s="44">
        <v>6500</v>
      </c>
      <c r="M345" s="44">
        <v>2000</v>
      </c>
      <c r="N345" s="44">
        <v>2250</v>
      </c>
      <c r="O345" s="44">
        <v>1125</v>
      </c>
      <c r="P345" s="44">
        <v>3750</v>
      </c>
      <c r="Q345" s="44">
        <v>3750</v>
      </c>
      <c r="R345" s="44">
        <v>650</v>
      </c>
      <c r="S345" s="44">
        <v>3750</v>
      </c>
      <c r="T345" s="44">
        <v>3750</v>
      </c>
      <c r="U345" s="44">
        <v>2375</v>
      </c>
      <c r="W345" s="25">
        <f t="shared" si="17"/>
        <v>8875</v>
      </c>
      <c r="X345" s="25">
        <f t="shared" si="18"/>
        <v>19.505494505494507</v>
      </c>
      <c r="Z345">
        <f t="shared" si="19"/>
        <v>45500</v>
      </c>
      <c r="AA345" s="25"/>
    </row>
    <row r="346" spans="1:27" x14ac:dyDescent="0.2">
      <c r="A346" s="43" t="s">
        <v>1147</v>
      </c>
      <c r="B346" s="43" t="s">
        <v>1148</v>
      </c>
      <c r="C346">
        <v>24000</v>
      </c>
      <c r="D346" s="44">
        <v>700</v>
      </c>
      <c r="E346" s="44">
        <v>350</v>
      </c>
      <c r="F346" s="44">
        <v>3500</v>
      </c>
      <c r="G346" s="44">
        <v>1875</v>
      </c>
      <c r="H346" s="44">
        <v>600</v>
      </c>
      <c r="I346" s="44">
        <v>950</v>
      </c>
      <c r="J346" s="44">
        <v>2000</v>
      </c>
      <c r="K346" s="44">
        <v>700</v>
      </c>
      <c r="L346" s="44">
        <v>2000</v>
      </c>
      <c r="M346" s="44">
        <v>650</v>
      </c>
      <c r="N346" s="44">
        <v>275</v>
      </c>
      <c r="O346" s="44">
        <v>500</v>
      </c>
      <c r="P346" s="44">
        <v>1250</v>
      </c>
      <c r="Q346" s="44">
        <v>1375</v>
      </c>
      <c r="R346" s="44">
        <v>425</v>
      </c>
      <c r="S346" s="44">
        <v>3000</v>
      </c>
      <c r="T346" s="44">
        <v>3250</v>
      </c>
      <c r="U346" s="44">
        <v>900</v>
      </c>
      <c r="W346" s="25">
        <f t="shared" si="17"/>
        <v>2900</v>
      </c>
      <c r="X346" s="25">
        <f t="shared" si="18"/>
        <v>12.083333333333334</v>
      </c>
      <c r="Z346">
        <f t="shared" si="19"/>
        <v>24000</v>
      </c>
      <c r="AA346" s="25"/>
    </row>
    <row r="347" spans="1:27" x14ac:dyDescent="0.2">
      <c r="A347" s="43" t="s">
        <v>1149</v>
      </c>
      <c r="B347" s="43" t="s">
        <v>1150</v>
      </c>
      <c r="C347">
        <v>68000</v>
      </c>
      <c r="D347" s="44">
        <v>25</v>
      </c>
      <c r="E347" s="44">
        <v>2125</v>
      </c>
      <c r="F347" s="44">
        <v>3750</v>
      </c>
      <c r="G347" s="44">
        <v>3750</v>
      </c>
      <c r="H347" s="44">
        <v>1625</v>
      </c>
      <c r="I347" s="44">
        <v>2125</v>
      </c>
      <c r="J347" s="44">
        <v>6500</v>
      </c>
      <c r="K347" s="44">
        <v>1750</v>
      </c>
      <c r="L347" s="44">
        <v>4500</v>
      </c>
      <c r="M347" s="44">
        <v>2750</v>
      </c>
      <c r="N347" s="44">
        <v>2750</v>
      </c>
      <c r="O347" s="44">
        <v>750</v>
      </c>
      <c r="P347" s="44">
        <v>2750</v>
      </c>
      <c r="Q347" s="44">
        <v>5500</v>
      </c>
      <c r="R347" s="44">
        <v>6000</v>
      </c>
      <c r="S347" s="44">
        <v>4750</v>
      </c>
      <c r="T347" s="44">
        <v>15000</v>
      </c>
      <c r="U347" s="44">
        <v>2375</v>
      </c>
      <c r="W347" s="25">
        <f t="shared" si="17"/>
        <v>6875</v>
      </c>
      <c r="X347" s="25">
        <f t="shared" si="18"/>
        <v>10.11029411764706</v>
      </c>
      <c r="Z347">
        <f t="shared" si="19"/>
        <v>68000</v>
      </c>
      <c r="AA347" s="25"/>
    </row>
    <row r="348" spans="1:27" x14ac:dyDescent="0.2">
      <c r="A348" s="43" t="s">
        <v>1151</v>
      </c>
      <c r="B348" s="43" t="s">
        <v>1152</v>
      </c>
      <c r="C348">
        <v>48500</v>
      </c>
      <c r="D348" s="44">
        <v>400</v>
      </c>
      <c r="E348" s="44">
        <v>800</v>
      </c>
      <c r="F348" s="44">
        <v>8500</v>
      </c>
      <c r="G348" s="44">
        <v>4000</v>
      </c>
      <c r="H348" s="44">
        <v>700</v>
      </c>
      <c r="I348" s="44">
        <v>2375</v>
      </c>
      <c r="J348" s="44">
        <v>4500</v>
      </c>
      <c r="K348" s="44">
        <v>1375</v>
      </c>
      <c r="L348" s="44">
        <v>4000</v>
      </c>
      <c r="M348" s="44">
        <v>2125</v>
      </c>
      <c r="N348" s="44">
        <v>300</v>
      </c>
      <c r="O348" s="44">
        <v>550</v>
      </c>
      <c r="P348" s="44">
        <v>4000</v>
      </c>
      <c r="Q348" s="44">
        <v>1875</v>
      </c>
      <c r="R348" s="44">
        <v>900</v>
      </c>
      <c r="S348" s="44">
        <v>4250</v>
      </c>
      <c r="T348" s="44">
        <v>5500</v>
      </c>
      <c r="U348" s="44">
        <v>2000</v>
      </c>
      <c r="W348" s="25">
        <f t="shared" si="17"/>
        <v>6000</v>
      </c>
      <c r="X348" s="25">
        <f t="shared" si="18"/>
        <v>12.371134020618557</v>
      </c>
      <c r="Z348">
        <f t="shared" si="19"/>
        <v>48500</v>
      </c>
      <c r="AA348" s="25"/>
    </row>
    <row r="349" spans="1:27" x14ac:dyDescent="0.2">
      <c r="A349" s="43" t="s">
        <v>1153</v>
      </c>
      <c r="B349" s="43" t="s">
        <v>1154</v>
      </c>
      <c r="C349">
        <v>49000</v>
      </c>
      <c r="D349" s="44">
        <v>1125</v>
      </c>
      <c r="E349" s="44">
        <v>650</v>
      </c>
      <c r="F349" s="44">
        <v>10000</v>
      </c>
      <c r="G349" s="44">
        <v>3750</v>
      </c>
      <c r="H349" s="44">
        <v>1125</v>
      </c>
      <c r="I349" s="44">
        <v>2500</v>
      </c>
      <c r="J349" s="44">
        <v>3250</v>
      </c>
      <c r="K349" s="44">
        <v>2125</v>
      </c>
      <c r="L349" s="44">
        <v>3000</v>
      </c>
      <c r="M349" s="44">
        <v>1875</v>
      </c>
      <c r="N349" s="44">
        <v>2125</v>
      </c>
      <c r="O349" s="44">
        <v>1125</v>
      </c>
      <c r="P349" s="44">
        <v>4250</v>
      </c>
      <c r="Q349" s="44">
        <v>2750</v>
      </c>
      <c r="R349" s="44">
        <v>1000</v>
      </c>
      <c r="S349" s="44">
        <v>2500</v>
      </c>
      <c r="T349" s="44">
        <v>4250</v>
      </c>
      <c r="U349" s="44">
        <v>1500</v>
      </c>
      <c r="W349" s="25">
        <f t="shared" si="17"/>
        <v>4500</v>
      </c>
      <c r="X349" s="25">
        <f t="shared" si="18"/>
        <v>9.183673469387756</v>
      </c>
      <c r="Z349">
        <f t="shared" si="19"/>
        <v>49000</v>
      </c>
      <c r="AA349" s="25"/>
    </row>
    <row r="350" spans="1:27" x14ac:dyDescent="0.2">
      <c r="A350" s="43" t="s">
        <v>2077</v>
      </c>
      <c r="B350" s="43" t="s">
        <v>2078</v>
      </c>
      <c r="C350">
        <v>243000</v>
      </c>
      <c r="D350" s="44">
        <v>3500</v>
      </c>
      <c r="E350" s="44">
        <v>4250</v>
      </c>
      <c r="F350" s="44">
        <v>26000</v>
      </c>
      <c r="G350" s="44">
        <v>15500</v>
      </c>
      <c r="H350" s="44">
        <v>5000</v>
      </c>
      <c r="I350" s="44">
        <v>8500</v>
      </c>
      <c r="J350" s="44">
        <v>24000</v>
      </c>
      <c r="K350" s="44">
        <v>9000</v>
      </c>
      <c r="L350" s="44">
        <v>22500</v>
      </c>
      <c r="M350" s="44">
        <v>5000</v>
      </c>
      <c r="N350" s="44">
        <v>2250</v>
      </c>
      <c r="O350" s="44">
        <v>4250</v>
      </c>
      <c r="P350" s="44">
        <v>15000</v>
      </c>
      <c r="Q350" s="44">
        <v>22500</v>
      </c>
      <c r="R350" s="44">
        <v>9500</v>
      </c>
      <c r="S350" s="44">
        <v>21000</v>
      </c>
      <c r="T350" s="44">
        <v>35000</v>
      </c>
      <c r="U350" s="44">
        <v>10000</v>
      </c>
      <c r="W350" s="25">
        <f t="shared" si="17"/>
        <v>32500</v>
      </c>
      <c r="X350" s="25">
        <f t="shared" si="18"/>
        <v>13.374485596707819</v>
      </c>
      <c r="Z350">
        <f t="shared" si="19"/>
        <v>243000</v>
      </c>
      <c r="AA350" s="25"/>
    </row>
    <row r="351" spans="1:27" x14ac:dyDescent="0.2">
      <c r="A351" s="43"/>
      <c r="B351" s="43"/>
      <c r="D351" s="44"/>
      <c r="E351" s="44"/>
      <c r="F351" s="44"/>
      <c r="G351" s="44"/>
      <c r="H351" s="44"/>
      <c r="I351" s="44"/>
      <c r="J351" s="44"/>
      <c r="K351" s="44"/>
      <c r="L351" s="44"/>
      <c r="M351" s="44"/>
      <c r="N351" s="44"/>
      <c r="O351" s="44"/>
      <c r="P351" s="44"/>
      <c r="Q351" s="44"/>
      <c r="R351" s="44"/>
      <c r="S351" s="44"/>
      <c r="T351" s="44"/>
      <c r="U351" s="44"/>
      <c r="W351" s="25"/>
      <c r="X351" s="25"/>
    </row>
    <row r="352" spans="1:27" x14ac:dyDescent="0.2">
      <c r="A352" s="43"/>
      <c r="B352" s="43"/>
      <c r="D352" s="44"/>
      <c r="E352" s="44"/>
      <c r="F352" s="44"/>
      <c r="G352" s="44"/>
      <c r="H352" s="44"/>
      <c r="I352" s="44"/>
      <c r="J352" s="44"/>
      <c r="K352" s="44"/>
      <c r="L352" s="44"/>
      <c r="M352" s="44"/>
      <c r="N352" s="44"/>
      <c r="O352" s="44"/>
      <c r="P352" s="44"/>
      <c r="Q352" s="44"/>
      <c r="R352" s="44"/>
      <c r="S352" s="44"/>
      <c r="T352" s="44"/>
      <c r="U352" s="44"/>
      <c r="W352" s="25"/>
      <c r="X352" s="25"/>
    </row>
    <row r="353" spans="1:24" x14ac:dyDescent="0.2">
      <c r="A353" s="43"/>
      <c r="B353" s="43"/>
      <c r="D353" s="44"/>
      <c r="E353" s="44"/>
      <c r="F353" s="44"/>
      <c r="G353" s="44"/>
      <c r="H353" s="44"/>
      <c r="I353" s="44"/>
      <c r="J353" s="44"/>
      <c r="K353" s="44"/>
      <c r="L353" s="44"/>
      <c r="M353" s="44"/>
      <c r="N353" s="44"/>
      <c r="O353" s="44"/>
      <c r="P353" s="44"/>
      <c r="Q353" s="44"/>
      <c r="R353" s="44"/>
      <c r="S353" s="44"/>
      <c r="T353" s="44"/>
      <c r="U353" s="44"/>
      <c r="W353" s="25"/>
      <c r="X353" s="25"/>
    </row>
    <row r="354" spans="1:24" x14ac:dyDescent="0.2">
      <c r="A354" s="43"/>
      <c r="B354" s="43"/>
      <c r="D354" s="44"/>
      <c r="E354" s="44"/>
      <c r="F354" s="44"/>
      <c r="G354" s="44"/>
      <c r="H354" s="44"/>
      <c r="I354" s="44"/>
      <c r="J354" s="44"/>
      <c r="K354" s="44"/>
      <c r="L354" s="44"/>
      <c r="M354" s="44"/>
      <c r="N354" s="44"/>
      <c r="O354" s="44"/>
      <c r="P354" s="44"/>
      <c r="Q354" s="44"/>
      <c r="R354" s="44"/>
      <c r="S354" s="44"/>
      <c r="T354" s="44"/>
      <c r="U354" s="44"/>
      <c r="W354" s="25"/>
      <c r="X354" s="25"/>
    </row>
    <row r="355" spans="1:24" x14ac:dyDescent="0.2">
      <c r="A355" s="43"/>
      <c r="B355" s="43"/>
      <c r="D355" s="44"/>
      <c r="E355" s="44"/>
      <c r="F355" s="44"/>
      <c r="G355" s="44"/>
      <c r="H355" s="44"/>
      <c r="I355" s="44"/>
      <c r="J355" s="44"/>
      <c r="K355" s="44"/>
      <c r="L355" s="44"/>
      <c r="M355" s="44"/>
      <c r="N355" s="44"/>
      <c r="O355" s="44"/>
      <c r="P355" s="44"/>
      <c r="Q355" s="44"/>
      <c r="R355" s="44"/>
      <c r="S355" s="44"/>
      <c r="T355" s="44"/>
      <c r="U355" s="44"/>
      <c r="W355" s="25"/>
      <c r="X355" s="25"/>
    </row>
    <row r="356" spans="1:24" x14ac:dyDescent="0.2">
      <c r="A356" s="43"/>
      <c r="B356" s="43"/>
      <c r="D356" s="44"/>
      <c r="E356" s="44"/>
      <c r="F356" s="44"/>
      <c r="G356" s="44"/>
      <c r="H356" s="44"/>
      <c r="I356" s="44"/>
      <c r="J356" s="44"/>
      <c r="K356" s="44"/>
      <c r="L356" s="44"/>
      <c r="M356" s="44"/>
      <c r="N356" s="44"/>
      <c r="O356" s="44"/>
      <c r="P356" s="44"/>
      <c r="Q356" s="44"/>
      <c r="R356" s="44"/>
      <c r="S356" s="44"/>
      <c r="T356" s="44"/>
      <c r="U356" s="44"/>
      <c r="W356" s="25"/>
      <c r="X356" s="25"/>
    </row>
    <row r="357" spans="1:24" x14ac:dyDescent="0.2">
      <c r="A357" s="43"/>
      <c r="B357" s="43"/>
      <c r="D357" s="44"/>
      <c r="E357" s="44"/>
      <c r="F357" s="44"/>
      <c r="G357" s="44"/>
      <c r="H357" s="44"/>
      <c r="I357" s="44"/>
      <c r="J357" s="44"/>
      <c r="K357" s="44"/>
      <c r="L357" s="44"/>
      <c r="M357" s="44"/>
      <c r="N357" s="44"/>
      <c r="O357" s="44"/>
      <c r="P357" s="44"/>
      <c r="Q357" s="44"/>
      <c r="R357" s="44"/>
      <c r="S357" s="44"/>
      <c r="T357" s="44"/>
      <c r="U357" s="44"/>
      <c r="W357" s="25"/>
      <c r="X357" s="25"/>
    </row>
    <row r="358" spans="1:24" x14ac:dyDescent="0.2">
      <c r="A358" s="43"/>
      <c r="B358" s="43"/>
      <c r="D358" s="44"/>
      <c r="E358" s="44"/>
      <c r="F358" s="44"/>
      <c r="G358" s="44"/>
      <c r="H358" s="44"/>
      <c r="I358" s="44"/>
      <c r="J358" s="44"/>
      <c r="K358" s="44"/>
      <c r="L358" s="44"/>
      <c r="M358" s="44"/>
      <c r="N358" s="44"/>
      <c r="O358" s="44"/>
      <c r="P358" s="44"/>
      <c r="Q358" s="44"/>
      <c r="R358" s="44"/>
      <c r="S358" s="44"/>
      <c r="T358" s="44"/>
      <c r="U358" s="44"/>
      <c r="W358" s="25"/>
      <c r="X358" s="25"/>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2</xdr:col>
                    <xdr:colOff>142875</xdr:colOff>
                    <xdr:row>29</xdr:row>
                    <xdr:rowOff>47625</xdr:rowOff>
                  </from>
                  <to>
                    <xdr:col>2</xdr:col>
                    <xdr:colOff>685800</xdr:colOff>
                    <xdr:row>29</xdr:row>
                    <xdr:rowOff>352425</xdr:rowOff>
                  </to>
                </anchor>
              </controlPr>
            </control>
          </mc:Choice>
        </mc:AlternateContent>
        <mc:AlternateContent xmlns:mc="http://schemas.openxmlformats.org/markup-compatibility/2006">
          <mc:Choice Requires="x14">
            <control shapeId="7171" r:id="rId5" name="Check Box 3">
              <controlPr defaultSize="0" autoFill="0" autoLine="0" autoPict="0">
                <anchor moveWithCells="1">
                  <from>
                    <xdr:col>3</xdr:col>
                    <xdr:colOff>142875</xdr:colOff>
                    <xdr:row>29</xdr:row>
                    <xdr:rowOff>47625</xdr:rowOff>
                  </from>
                  <to>
                    <xdr:col>3</xdr:col>
                    <xdr:colOff>685800</xdr:colOff>
                    <xdr:row>29</xdr:row>
                    <xdr:rowOff>352425</xdr:rowOff>
                  </to>
                </anchor>
              </controlPr>
            </control>
          </mc:Choice>
        </mc:AlternateContent>
        <mc:AlternateContent xmlns:mc="http://schemas.openxmlformats.org/markup-compatibility/2006">
          <mc:Choice Requires="x14">
            <control shapeId="7172" r:id="rId6" name="Check Box 4">
              <controlPr defaultSize="0" autoFill="0" autoLine="0" autoPict="0">
                <anchor moveWithCells="1">
                  <from>
                    <xdr:col>4</xdr:col>
                    <xdr:colOff>142875</xdr:colOff>
                    <xdr:row>29</xdr:row>
                    <xdr:rowOff>47625</xdr:rowOff>
                  </from>
                  <to>
                    <xdr:col>4</xdr:col>
                    <xdr:colOff>685800</xdr:colOff>
                    <xdr:row>29</xdr:row>
                    <xdr:rowOff>352425</xdr:rowOff>
                  </to>
                </anchor>
              </controlPr>
            </control>
          </mc:Choice>
        </mc:AlternateContent>
        <mc:AlternateContent xmlns:mc="http://schemas.openxmlformats.org/markup-compatibility/2006">
          <mc:Choice Requires="x14">
            <control shapeId="7173" r:id="rId7" name="Check Box 5">
              <controlPr defaultSize="0" autoFill="0" autoLine="0" autoPict="0">
                <anchor moveWithCells="1">
                  <from>
                    <xdr:col>5</xdr:col>
                    <xdr:colOff>142875</xdr:colOff>
                    <xdr:row>29</xdr:row>
                    <xdr:rowOff>47625</xdr:rowOff>
                  </from>
                  <to>
                    <xdr:col>5</xdr:col>
                    <xdr:colOff>685800</xdr:colOff>
                    <xdr:row>29</xdr:row>
                    <xdr:rowOff>352425</xdr:rowOff>
                  </to>
                </anchor>
              </controlPr>
            </control>
          </mc:Choice>
        </mc:AlternateContent>
        <mc:AlternateContent xmlns:mc="http://schemas.openxmlformats.org/markup-compatibility/2006">
          <mc:Choice Requires="x14">
            <control shapeId="7174" r:id="rId8" name="Check Box 6">
              <controlPr defaultSize="0" autoFill="0" autoLine="0" autoPict="0">
                <anchor moveWithCells="1">
                  <from>
                    <xdr:col>6</xdr:col>
                    <xdr:colOff>142875</xdr:colOff>
                    <xdr:row>29</xdr:row>
                    <xdr:rowOff>47625</xdr:rowOff>
                  </from>
                  <to>
                    <xdr:col>7</xdr:col>
                    <xdr:colOff>0</xdr:colOff>
                    <xdr:row>29</xdr:row>
                    <xdr:rowOff>352425</xdr:rowOff>
                  </to>
                </anchor>
              </controlPr>
            </control>
          </mc:Choice>
        </mc:AlternateContent>
        <mc:AlternateContent xmlns:mc="http://schemas.openxmlformats.org/markup-compatibility/2006">
          <mc:Choice Requires="x14">
            <control shapeId="7175" r:id="rId9" name="Check Box 7">
              <controlPr defaultSize="0" autoFill="0" autoLine="0" autoPict="0">
                <anchor moveWithCells="1">
                  <from>
                    <xdr:col>7</xdr:col>
                    <xdr:colOff>142875</xdr:colOff>
                    <xdr:row>29</xdr:row>
                    <xdr:rowOff>47625</xdr:rowOff>
                  </from>
                  <to>
                    <xdr:col>8</xdr:col>
                    <xdr:colOff>0</xdr:colOff>
                    <xdr:row>29</xdr:row>
                    <xdr:rowOff>352425</xdr:rowOff>
                  </to>
                </anchor>
              </controlPr>
            </control>
          </mc:Choice>
        </mc:AlternateContent>
        <mc:AlternateContent xmlns:mc="http://schemas.openxmlformats.org/markup-compatibility/2006">
          <mc:Choice Requires="x14">
            <control shapeId="7176" r:id="rId10" name="Check Box 8">
              <controlPr defaultSize="0" autoFill="0" autoLine="0" autoPict="0">
                <anchor moveWithCells="1">
                  <from>
                    <xdr:col>8</xdr:col>
                    <xdr:colOff>142875</xdr:colOff>
                    <xdr:row>29</xdr:row>
                    <xdr:rowOff>47625</xdr:rowOff>
                  </from>
                  <to>
                    <xdr:col>9</xdr:col>
                    <xdr:colOff>0</xdr:colOff>
                    <xdr:row>29</xdr:row>
                    <xdr:rowOff>352425</xdr:rowOff>
                  </to>
                </anchor>
              </controlPr>
            </control>
          </mc:Choice>
        </mc:AlternateContent>
        <mc:AlternateContent xmlns:mc="http://schemas.openxmlformats.org/markup-compatibility/2006">
          <mc:Choice Requires="x14">
            <control shapeId="7177" r:id="rId11" name="Check Box 9">
              <controlPr defaultSize="0" autoFill="0" autoLine="0" autoPict="0">
                <anchor moveWithCells="1">
                  <from>
                    <xdr:col>9</xdr:col>
                    <xdr:colOff>142875</xdr:colOff>
                    <xdr:row>29</xdr:row>
                    <xdr:rowOff>47625</xdr:rowOff>
                  </from>
                  <to>
                    <xdr:col>10</xdr:col>
                    <xdr:colOff>0</xdr:colOff>
                    <xdr:row>29</xdr:row>
                    <xdr:rowOff>352425</xdr:rowOff>
                  </to>
                </anchor>
              </controlPr>
            </control>
          </mc:Choice>
        </mc:AlternateContent>
        <mc:AlternateContent xmlns:mc="http://schemas.openxmlformats.org/markup-compatibility/2006">
          <mc:Choice Requires="x14">
            <control shapeId="7178" r:id="rId12" name="Check Box 10">
              <controlPr defaultSize="0" autoFill="0" autoLine="0" autoPict="0">
                <anchor moveWithCells="1">
                  <from>
                    <xdr:col>10</xdr:col>
                    <xdr:colOff>142875</xdr:colOff>
                    <xdr:row>29</xdr:row>
                    <xdr:rowOff>47625</xdr:rowOff>
                  </from>
                  <to>
                    <xdr:col>11</xdr:col>
                    <xdr:colOff>0</xdr:colOff>
                    <xdr:row>29</xdr:row>
                    <xdr:rowOff>352425</xdr:rowOff>
                  </to>
                </anchor>
              </controlPr>
            </control>
          </mc:Choice>
        </mc:AlternateContent>
        <mc:AlternateContent xmlns:mc="http://schemas.openxmlformats.org/markup-compatibility/2006">
          <mc:Choice Requires="x14">
            <control shapeId="7179" r:id="rId13" name="Check Box 11">
              <controlPr defaultSize="0" autoFill="0" autoLine="0" autoPict="0">
                <anchor moveWithCells="1">
                  <from>
                    <xdr:col>11</xdr:col>
                    <xdr:colOff>142875</xdr:colOff>
                    <xdr:row>29</xdr:row>
                    <xdr:rowOff>47625</xdr:rowOff>
                  </from>
                  <to>
                    <xdr:col>12</xdr:col>
                    <xdr:colOff>0</xdr:colOff>
                    <xdr:row>29</xdr:row>
                    <xdr:rowOff>352425</xdr:rowOff>
                  </to>
                </anchor>
              </controlPr>
            </control>
          </mc:Choice>
        </mc:AlternateContent>
        <mc:AlternateContent xmlns:mc="http://schemas.openxmlformats.org/markup-compatibility/2006">
          <mc:Choice Requires="x14">
            <control shapeId="7180" r:id="rId14" name="Check Box 12">
              <controlPr defaultSize="0" autoFill="0" autoLine="0" autoPict="0">
                <anchor moveWithCells="1">
                  <from>
                    <xdr:col>12</xdr:col>
                    <xdr:colOff>142875</xdr:colOff>
                    <xdr:row>29</xdr:row>
                    <xdr:rowOff>47625</xdr:rowOff>
                  </from>
                  <to>
                    <xdr:col>13</xdr:col>
                    <xdr:colOff>0</xdr:colOff>
                    <xdr:row>29</xdr:row>
                    <xdr:rowOff>352425</xdr:rowOff>
                  </to>
                </anchor>
              </controlPr>
            </control>
          </mc:Choice>
        </mc:AlternateContent>
        <mc:AlternateContent xmlns:mc="http://schemas.openxmlformats.org/markup-compatibility/2006">
          <mc:Choice Requires="x14">
            <control shapeId="7181" r:id="rId15" name="Check Box 13">
              <controlPr defaultSize="0" autoFill="0" autoLine="0" autoPict="0">
                <anchor moveWithCells="1">
                  <from>
                    <xdr:col>13</xdr:col>
                    <xdr:colOff>142875</xdr:colOff>
                    <xdr:row>29</xdr:row>
                    <xdr:rowOff>47625</xdr:rowOff>
                  </from>
                  <to>
                    <xdr:col>14</xdr:col>
                    <xdr:colOff>0</xdr:colOff>
                    <xdr:row>29</xdr:row>
                    <xdr:rowOff>352425</xdr:rowOff>
                  </to>
                </anchor>
              </controlPr>
            </control>
          </mc:Choice>
        </mc:AlternateContent>
        <mc:AlternateContent xmlns:mc="http://schemas.openxmlformats.org/markup-compatibility/2006">
          <mc:Choice Requires="x14">
            <control shapeId="7182" r:id="rId16" name="Check Box 14">
              <controlPr defaultSize="0" autoFill="0" autoLine="0" autoPict="0">
                <anchor moveWithCells="1">
                  <from>
                    <xdr:col>14</xdr:col>
                    <xdr:colOff>142875</xdr:colOff>
                    <xdr:row>29</xdr:row>
                    <xdr:rowOff>47625</xdr:rowOff>
                  </from>
                  <to>
                    <xdr:col>15</xdr:col>
                    <xdr:colOff>0</xdr:colOff>
                    <xdr:row>29</xdr:row>
                    <xdr:rowOff>352425</xdr:rowOff>
                  </to>
                </anchor>
              </controlPr>
            </control>
          </mc:Choice>
        </mc:AlternateContent>
        <mc:AlternateContent xmlns:mc="http://schemas.openxmlformats.org/markup-compatibility/2006">
          <mc:Choice Requires="x14">
            <control shapeId="7183" r:id="rId17" name="Check Box 15">
              <controlPr defaultSize="0" autoFill="0" autoLine="0" autoPict="0">
                <anchor moveWithCells="1">
                  <from>
                    <xdr:col>15</xdr:col>
                    <xdr:colOff>142875</xdr:colOff>
                    <xdr:row>29</xdr:row>
                    <xdr:rowOff>47625</xdr:rowOff>
                  </from>
                  <to>
                    <xdr:col>16</xdr:col>
                    <xdr:colOff>0</xdr:colOff>
                    <xdr:row>29</xdr:row>
                    <xdr:rowOff>352425</xdr:rowOff>
                  </to>
                </anchor>
              </controlPr>
            </control>
          </mc:Choice>
        </mc:AlternateContent>
        <mc:AlternateContent xmlns:mc="http://schemas.openxmlformats.org/markup-compatibility/2006">
          <mc:Choice Requires="x14">
            <control shapeId="7184" r:id="rId18" name="Check Box 16">
              <controlPr defaultSize="0" autoFill="0" autoLine="0" autoPict="0">
                <anchor moveWithCells="1">
                  <from>
                    <xdr:col>16</xdr:col>
                    <xdr:colOff>142875</xdr:colOff>
                    <xdr:row>29</xdr:row>
                    <xdr:rowOff>47625</xdr:rowOff>
                  </from>
                  <to>
                    <xdr:col>17</xdr:col>
                    <xdr:colOff>0</xdr:colOff>
                    <xdr:row>29</xdr:row>
                    <xdr:rowOff>352425</xdr:rowOff>
                  </to>
                </anchor>
              </controlPr>
            </control>
          </mc:Choice>
        </mc:AlternateContent>
        <mc:AlternateContent xmlns:mc="http://schemas.openxmlformats.org/markup-compatibility/2006">
          <mc:Choice Requires="x14">
            <control shapeId="7185" r:id="rId19" name="Check Box 17">
              <controlPr defaultSize="0" autoFill="0" autoLine="0" autoPict="0">
                <anchor moveWithCells="1">
                  <from>
                    <xdr:col>17</xdr:col>
                    <xdr:colOff>142875</xdr:colOff>
                    <xdr:row>29</xdr:row>
                    <xdr:rowOff>47625</xdr:rowOff>
                  </from>
                  <to>
                    <xdr:col>18</xdr:col>
                    <xdr:colOff>0</xdr:colOff>
                    <xdr:row>29</xdr:row>
                    <xdr:rowOff>352425</xdr:rowOff>
                  </to>
                </anchor>
              </controlPr>
            </control>
          </mc:Choice>
        </mc:AlternateContent>
        <mc:AlternateContent xmlns:mc="http://schemas.openxmlformats.org/markup-compatibility/2006">
          <mc:Choice Requires="x14">
            <control shapeId="7186" r:id="rId20" name="Check Box 18">
              <controlPr defaultSize="0" autoFill="0" autoLine="0" autoPict="0">
                <anchor moveWithCells="1">
                  <from>
                    <xdr:col>18</xdr:col>
                    <xdr:colOff>142875</xdr:colOff>
                    <xdr:row>29</xdr:row>
                    <xdr:rowOff>47625</xdr:rowOff>
                  </from>
                  <to>
                    <xdr:col>19</xdr:col>
                    <xdr:colOff>0</xdr:colOff>
                    <xdr:row>29</xdr:row>
                    <xdr:rowOff>352425</xdr:rowOff>
                  </to>
                </anchor>
              </controlPr>
            </control>
          </mc:Choice>
        </mc:AlternateContent>
        <mc:AlternateContent xmlns:mc="http://schemas.openxmlformats.org/markup-compatibility/2006">
          <mc:Choice Requires="x14">
            <control shapeId="7187" r:id="rId21" name="Check Box 19">
              <controlPr defaultSize="0" autoFill="0" autoLine="0" autoPict="0">
                <anchor moveWithCells="1">
                  <from>
                    <xdr:col>19</xdr:col>
                    <xdr:colOff>142875</xdr:colOff>
                    <xdr:row>29</xdr:row>
                    <xdr:rowOff>47625</xdr:rowOff>
                  </from>
                  <to>
                    <xdr:col>20</xdr:col>
                    <xdr:colOff>0</xdr:colOff>
                    <xdr:row>29</xdr:row>
                    <xdr:rowOff>352425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D65C6-25E8-4CFA-A7BA-86BE3E157F98}">
  <sheetPr codeName="Sheet19"/>
  <dimension ref="A1:X363"/>
  <sheetViews>
    <sheetView topLeftCell="A28" workbookViewId="0">
      <selection activeCell="Y201" sqref="Y201"/>
    </sheetView>
  </sheetViews>
  <sheetFormatPr defaultRowHeight="14.25" x14ac:dyDescent="0.2"/>
  <cols>
    <col min="1" max="1" width="23.125" customWidth="1"/>
    <col min="2" max="2" width="11.25" customWidth="1"/>
    <col min="3" max="6" width="11.125" customWidth="1"/>
  </cols>
  <sheetData>
    <row r="1" spans="1:16" ht="18" customHeight="1" x14ac:dyDescent="0.25">
      <c r="A1" s="38" t="s">
        <v>1155</v>
      </c>
      <c r="B1" s="38"/>
      <c r="G1" s="62"/>
      <c r="H1" s="62"/>
      <c r="I1" s="62"/>
      <c r="J1" s="62"/>
      <c r="K1" s="62"/>
      <c r="L1" s="62"/>
      <c r="M1" s="62"/>
      <c r="N1" s="62"/>
      <c r="O1" s="62"/>
      <c r="P1" s="62"/>
    </row>
    <row r="2" spans="1:16" x14ac:dyDescent="0.2">
      <c r="A2" s="41" t="s">
        <v>259</v>
      </c>
      <c r="B2" s="41"/>
      <c r="G2" s="62"/>
      <c r="H2" s="62"/>
      <c r="I2" s="62"/>
      <c r="J2" s="62"/>
      <c r="K2" s="62"/>
      <c r="L2" s="62"/>
      <c r="M2" s="62"/>
      <c r="N2" s="62"/>
      <c r="O2" s="62"/>
      <c r="P2" s="62"/>
    </row>
    <row r="3" spans="1:16" x14ac:dyDescent="0.2">
      <c r="A3">
        <v>2024</v>
      </c>
      <c r="G3" s="62"/>
      <c r="H3" s="62"/>
      <c r="I3" s="62"/>
      <c r="J3" s="62"/>
      <c r="K3" s="62"/>
      <c r="L3" s="62"/>
      <c r="M3" s="62"/>
      <c r="N3" s="62"/>
      <c r="O3" s="62"/>
      <c r="P3" s="62"/>
    </row>
    <row r="4" spans="1:16" x14ac:dyDescent="0.2">
      <c r="G4" s="62"/>
      <c r="H4" s="62"/>
      <c r="I4" s="62"/>
      <c r="J4" s="62"/>
      <c r="K4" s="62"/>
      <c r="L4" s="62"/>
      <c r="M4" s="62"/>
      <c r="N4" s="62"/>
      <c r="O4" s="62"/>
      <c r="P4" s="62"/>
    </row>
    <row r="5" spans="1:16" x14ac:dyDescent="0.2">
      <c r="G5" s="62"/>
      <c r="H5" s="62"/>
      <c r="I5" s="62"/>
      <c r="J5" s="62"/>
      <c r="K5" s="62"/>
      <c r="L5" s="62"/>
      <c r="M5" s="62"/>
      <c r="N5" s="62"/>
      <c r="O5" s="62"/>
      <c r="P5" s="62"/>
    </row>
    <row r="6" spans="1:16" x14ac:dyDescent="0.2">
      <c r="G6" s="62"/>
      <c r="H6" s="62"/>
      <c r="I6" s="62"/>
      <c r="J6" s="62"/>
      <c r="K6" s="62"/>
      <c r="L6" s="62"/>
      <c r="M6" s="62"/>
      <c r="N6" s="62"/>
      <c r="O6" s="62"/>
      <c r="P6" s="62"/>
    </row>
    <row r="7" spans="1:16" x14ac:dyDescent="0.2">
      <c r="G7" s="62"/>
      <c r="H7" s="62"/>
      <c r="I7" s="62"/>
      <c r="J7" s="62"/>
      <c r="K7" s="62"/>
      <c r="L7" s="62"/>
      <c r="M7" s="62"/>
      <c r="N7" s="62"/>
      <c r="O7" s="62"/>
      <c r="P7" s="62"/>
    </row>
    <row r="8" spans="1:16" x14ac:dyDescent="0.2">
      <c r="G8" s="62"/>
      <c r="H8" s="62"/>
      <c r="I8" s="62"/>
      <c r="J8" s="62"/>
      <c r="K8" s="62"/>
      <c r="L8" s="62"/>
      <c r="M8" s="62"/>
      <c r="N8" s="62"/>
      <c r="O8" s="62"/>
      <c r="P8" s="62"/>
    </row>
    <row r="10" spans="1:16" ht="30" x14ac:dyDescent="0.25">
      <c r="C10" s="36" t="s">
        <v>1156</v>
      </c>
      <c r="D10" s="36" t="s">
        <v>563</v>
      </c>
      <c r="E10" s="36" t="s">
        <v>164</v>
      </c>
      <c r="F10" s="36" t="s">
        <v>551</v>
      </c>
      <c r="G10" s="36" t="s">
        <v>554</v>
      </c>
      <c r="H10" s="36" t="s">
        <v>548</v>
      </c>
    </row>
    <row r="11" spans="1:16" ht="20.100000000000001" customHeight="1" x14ac:dyDescent="0.2">
      <c r="A11" t="s">
        <v>115</v>
      </c>
      <c r="B11" t="s">
        <v>566</v>
      </c>
      <c r="C11" s="22">
        <f>VLOOKUP($B11,$B$55:$C$363,2,FALSE)</f>
        <v>6490</v>
      </c>
      <c r="D11" s="22">
        <f t="shared" ref="D11:D22" si="0">SUMIFS(C33:T33,$C$31:$T$31,TRUE)</f>
        <v>640</v>
      </c>
      <c r="E11" s="26">
        <f>D11/C11*100</f>
        <v>9.8613251155624049</v>
      </c>
      <c r="F11" s="25">
        <f t="shared" ref="F11:F23" si="1">(E11-$G$11)/$H$11</f>
        <v>-1.2142589659606069</v>
      </c>
      <c r="G11" s="42">
        <f>AVERAGE(X55:X363)</f>
        <v>13.052822073594314</v>
      </c>
      <c r="H11" s="25">
        <f>STDEV(X55:X363)</f>
        <v>2.6283495098651368</v>
      </c>
    </row>
    <row r="12" spans="1:16" x14ac:dyDescent="0.2">
      <c r="A12" t="s">
        <v>116</v>
      </c>
      <c r="B12" t="s">
        <v>567</v>
      </c>
      <c r="C12" s="22">
        <f t="shared" ref="C12:C23" si="2">VLOOKUP($B12,$B$55:$C$363,2,FALSE)</f>
        <v>5630</v>
      </c>
      <c r="D12" s="22">
        <f t="shared" si="0"/>
        <v>870</v>
      </c>
      <c r="E12" s="26">
        <f t="shared" ref="E12:E23" si="3">D12/C12*100</f>
        <v>15.452930728241562</v>
      </c>
      <c r="F12" s="25">
        <f t="shared" si="1"/>
        <v>0.91316190850523515</v>
      </c>
      <c r="G12" s="25"/>
    </row>
    <row r="13" spans="1:16" x14ac:dyDescent="0.2">
      <c r="A13" t="s">
        <v>117</v>
      </c>
      <c r="B13" t="s">
        <v>568</v>
      </c>
      <c r="C13" s="22">
        <f t="shared" si="2"/>
        <v>4600</v>
      </c>
      <c r="D13" s="22">
        <f t="shared" si="0"/>
        <v>450</v>
      </c>
      <c r="E13" s="26">
        <f t="shared" si="3"/>
        <v>9.7826086956521738</v>
      </c>
      <c r="F13" s="25">
        <f t="shared" si="1"/>
        <v>-1.2442079585184003</v>
      </c>
      <c r="G13" s="25"/>
    </row>
    <row r="14" spans="1:16" x14ac:dyDescent="0.2">
      <c r="A14" t="s">
        <v>118</v>
      </c>
      <c r="B14" t="s">
        <v>569</v>
      </c>
      <c r="C14" s="22">
        <f t="shared" si="2"/>
        <v>3705</v>
      </c>
      <c r="D14" s="22">
        <f t="shared" si="0"/>
        <v>585</v>
      </c>
      <c r="E14" s="26">
        <f t="shared" si="3"/>
        <v>15.789473684210526</v>
      </c>
      <c r="F14" s="25">
        <f t="shared" si="1"/>
        <v>1.041205364942744</v>
      </c>
      <c r="G14" s="25"/>
    </row>
    <row r="15" spans="1:16" x14ac:dyDescent="0.2">
      <c r="A15" t="s">
        <v>119</v>
      </c>
      <c r="B15" t="s">
        <v>570</v>
      </c>
      <c r="C15" s="22">
        <f t="shared" si="2"/>
        <v>3735</v>
      </c>
      <c r="D15" s="22">
        <f t="shared" si="0"/>
        <v>630</v>
      </c>
      <c r="E15" s="26">
        <f t="shared" si="3"/>
        <v>16.867469879518072</v>
      </c>
      <c r="F15" s="25">
        <f t="shared" si="1"/>
        <v>1.4513472396292881</v>
      </c>
      <c r="G15" s="25"/>
    </row>
    <row r="16" spans="1:16" x14ac:dyDescent="0.2">
      <c r="A16" t="s">
        <v>120</v>
      </c>
      <c r="B16" t="s">
        <v>571</v>
      </c>
      <c r="C16" s="22">
        <f t="shared" si="2"/>
        <v>4040</v>
      </c>
      <c r="D16" s="22">
        <f t="shared" si="0"/>
        <v>510</v>
      </c>
      <c r="E16" s="26">
        <f t="shared" si="3"/>
        <v>12.623762376237623</v>
      </c>
      <c r="F16" s="25">
        <f t="shared" si="1"/>
        <v>-0.16324301457864548</v>
      </c>
      <c r="G16" s="25"/>
    </row>
    <row r="17" spans="1:20" x14ac:dyDescent="0.2">
      <c r="A17" t="s">
        <v>121</v>
      </c>
      <c r="B17" t="s">
        <v>572</v>
      </c>
      <c r="C17" s="22">
        <f t="shared" si="2"/>
        <v>7930</v>
      </c>
      <c r="D17" s="22">
        <f t="shared" si="0"/>
        <v>805</v>
      </c>
      <c r="E17" s="26">
        <f t="shared" si="3"/>
        <v>10.151324085750316</v>
      </c>
      <c r="F17" s="25">
        <f t="shared" si="1"/>
        <v>-1.1039239556815548</v>
      </c>
      <c r="G17" s="25"/>
    </row>
    <row r="18" spans="1:20" x14ac:dyDescent="0.2">
      <c r="A18" t="s">
        <v>122</v>
      </c>
      <c r="B18" t="s">
        <v>573</v>
      </c>
      <c r="C18" s="22">
        <f t="shared" si="2"/>
        <v>6560</v>
      </c>
      <c r="D18" s="22">
        <f t="shared" si="0"/>
        <v>680</v>
      </c>
      <c r="E18" s="26">
        <f t="shared" si="3"/>
        <v>10.365853658536585</v>
      </c>
      <c r="F18" s="25">
        <f t="shared" si="1"/>
        <v>-1.0223025533600361</v>
      </c>
      <c r="G18" s="25"/>
    </row>
    <row r="19" spans="1:20" x14ac:dyDescent="0.2">
      <c r="A19" t="s">
        <v>123</v>
      </c>
      <c r="B19" t="s">
        <v>574</v>
      </c>
      <c r="C19" s="22">
        <f t="shared" si="2"/>
        <v>5170</v>
      </c>
      <c r="D19" s="22">
        <f t="shared" si="0"/>
        <v>635</v>
      </c>
      <c r="E19" s="26">
        <f t="shared" si="3"/>
        <v>12.282398452611218</v>
      </c>
      <c r="F19" s="25">
        <f t="shared" si="1"/>
        <v>-0.29312068965387578</v>
      </c>
      <c r="G19" s="25"/>
    </row>
    <row r="20" spans="1:20" x14ac:dyDescent="0.2">
      <c r="A20" t="s">
        <v>124</v>
      </c>
      <c r="B20" t="s">
        <v>575</v>
      </c>
      <c r="C20" s="22">
        <f t="shared" si="2"/>
        <v>4525</v>
      </c>
      <c r="D20" s="22">
        <f t="shared" si="0"/>
        <v>855</v>
      </c>
      <c r="E20" s="26">
        <f t="shared" si="3"/>
        <v>18.895027624309392</v>
      </c>
      <c r="F20" s="25">
        <f t="shared" si="1"/>
        <v>2.2227658569711486</v>
      </c>
      <c r="G20" s="25"/>
    </row>
    <row r="21" spans="1:20" x14ac:dyDescent="0.2">
      <c r="A21" t="s">
        <v>125</v>
      </c>
      <c r="B21" t="s">
        <v>576</v>
      </c>
      <c r="C21" s="22">
        <f t="shared" si="2"/>
        <v>6060</v>
      </c>
      <c r="D21" s="22">
        <f t="shared" si="0"/>
        <v>635</v>
      </c>
      <c r="E21" s="26">
        <f t="shared" si="3"/>
        <v>10.478547854785479</v>
      </c>
      <c r="F21" s="25">
        <f t="shared" si="1"/>
        <v>-0.97942614144224815</v>
      </c>
      <c r="G21" s="25"/>
    </row>
    <row r="22" spans="1:20" x14ac:dyDescent="0.2">
      <c r="A22" t="s">
        <v>126</v>
      </c>
      <c r="B22" t="s">
        <v>577</v>
      </c>
      <c r="C22" s="22">
        <f t="shared" si="2"/>
        <v>6130</v>
      </c>
      <c r="D22" s="22">
        <f t="shared" si="0"/>
        <v>685</v>
      </c>
      <c r="E22" s="26">
        <f t="shared" si="3"/>
        <v>11.174551386623165</v>
      </c>
      <c r="F22" s="25">
        <f t="shared" si="1"/>
        <v>-0.71461983268257379</v>
      </c>
      <c r="G22" s="25"/>
    </row>
    <row r="23" spans="1:20" ht="20.100000000000001" customHeight="1" x14ac:dyDescent="0.2">
      <c r="A23" t="s">
        <v>127</v>
      </c>
      <c r="B23" t="s">
        <v>578</v>
      </c>
      <c r="C23" s="22">
        <f t="shared" si="2"/>
        <v>8915</v>
      </c>
      <c r="D23" s="22">
        <f>SUMIFS(C46:T46,$C$31:$T$31,TRUE)</f>
        <v>1050</v>
      </c>
      <c r="E23" s="26">
        <f t="shared" si="3"/>
        <v>11.777902411665732</v>
      </c>
      <c r="F23" s="25">
        <f t="shared" si="1"/>
        <v>-0.48506473630822378</v>
      </c>
    </row>
    <row r="29" spans="1:20" s="2" customFormat="1" hidden="1" x14ac:dyDescent="0.2">
      <c r="C29" s="2" t="str">
        <f>IF(C31=TRUE,C32&amp;" ","")</f>
        <v/>
      </c>
      <c r="D29" s="2" t="str">
        <f t="shared" ref="D29:T29" si="4">IF(D31=TRUE,D32&amp;" ","")</f>
        <v/>
      </c>
      <c r="E29" s="2" t="str">
        <f t="shared" si="4"/>
        <v/>
      </c>
      <c r="F29" s="2" t="str">
        <f t="shared" si="4"/>
        <v/>
      </c>
      <c r="G29" s="2" t="str">
        <f t="shared" si="4"/>
        <v/>
      </c>
      <c r="H29" s="2" t="str">
        <f t="shared" si="4"/>
        <v/>
      </c>
      <c r="I29" s="2" t="str">
        <f t="shared" si="4"/>
        <v/>
      </c>
      <c r="J29" s="2" t="str">
        <f t="shared" si="4"/>
        <v/>
      </c>
      <c r="K29" s="2" t="str">
        <f t="shared" si="4"/>
        <v xml:space="preserve"> Accommodation &amp; food services (I) </v>
      </c>
      <c r="L29" s="2" t="str">
        <f t="shared" si="4"/>
        <v/>
      </c>
      <c r="M29" s="2" t="str">
        <f t="shared" si="4"/>
        <v/>
      </c>
      <c r="N29" s="2" t="str">
        <f t="shared" si="4"/>
        <v/>
      </c>
      <c r="O29" s="2" t="str">
        <f t="shared" si="4"/>
        <v/>
      </c>
      <c r="P29" s="2" t="str">
        <f t="shared" si="4"/>
        <v/>
      </c>
      <c r="Q29" s="2" t="str">
        <f t="shared" si="4"/>
        <v/>
      </c>
      <c r="R29" s="2" t="str">
        <f t="shared" si="4"/>
        <v/>
      </c>
      <c r="S29" s="2" t="str">
        <f t="shared" si="4"/>
        <v/>
      </c>
      <c r="T29" s="2" t="str">
        <f t="shared" si="4"/>
        <v xml:space="preserve"> Arts, entertainment, recreation &amp; other services (R,S,T and U) </v>
      </c>
    </row>
    <row r="30" spans="1:20" ht="30" customHeight="1" x14ac:dyDescent="0.2"/>
    <row r="31" spans="1:20" ht="30" customHeight="1" x14ac:dyDescent="0.2">
      <c r="C31" t="b">
        <f>'Vulnerable jobs'!C31</f>
        <v>0</v>
      </c>
      <c r="D31" t="b">
        <f>'Vulnerable jobs'!D31</f>
        <v>0</v>
      </c>
      <c r="E31" t="b">
        <f>'Vulnerable jobs'!E31</f>
        <v>0</v>
      </c>
      <c r="F31" t="b">
        <f>'Vulnerable jobs'!F31</f>
        <v>0</v>
      </c>
      <c r="G31" t="b">
        <f>'Vulnerable jobs'!G31</f>
        <v>0</v>
      </c>
      <c r="H31" t="b">
        <f>'Vulnerable jobs'!H31</f>
        <v>0</v>
      </c>
      <c r="I31" t="b">
        <f>'Vulnerable jobs'!I31</f>
        <v>0</v>
      </c>
      <c r="J31" t="b">
        <f>'Vulnerable jobs'!J31</f>
        <v>0</v>
      </c>
      <c r="K31" t="b">
        <f>'Vulnerable jobs'!K31</f>
        <v>1</v>
      </c>
      <c r="L31" t="b">
        <f>'Vulnerable jobs'!L31</f>
        <v>0</v>
      </c>
      <c r="M31" t="b">
        <f>'Vulnerable jobs'!M31</f>
        <v>0</v>
      </c>
      <c r="N31" t="b">
        <f>'Vulnerable jobs'!N31</f>
        <v>0</v>
      </c>
      <c r="O31" t="b">
        <f>'Vulnerable jobs'!O31</f>
        <v>0</v>
      </c>
      <c r="P31" t="b">
        <f>'Vulnerable jobs'!P31</f>
        <v>0</v>
      </c>
      <c r="Q31" t="b">
        <f>'Vulnerable jobs'!Q31</f>
        <v>0</v>
      </c>
      <c r="R31" t="b">
        <f>'Vulnerable jobs'!R31</f>
        <v>0</v>
      </c>
      <c r="S31" t="b">
        <f>'Vulnerable jobs'!S31</f>
        <v>0</v>
      </c>
      <c r="T31" t="b">
        <f>'Vulnerable jobs'!T31</f>
        <v>1</v>
      </c>
    </row>
    <row r="32" spans="1:20" s="2" customFormat="1" ht="114" x14ac:dyDescent="0.2">
      <c r="C32" s="2" t="s">
        <v>85</v>
      </c>
      <c r="D32" s="2" t="s">
        <v>88</v>
      </c>
      <c r="E32" s="2" t="s">
        <v>91</v>
      </c>
      <c r="F32" s="2" t="s">
        <v>94</v>
      </c>
      <c r="G32" s="2" t="s">
        <v>97</v>
      </c>
      <c r="H32" s="2" t="s">
        <v>100</v>
      </c>
      <c r="I32" s="2" t="s">
        <v>86</v>
      </c>
      <c r="J32" s="2" t="s">
        <v>89</v>
      </c>
      <c r="K32" s="2" t="s">
        <v>92</v>
      </c>
      <c r="L32" s="2" t="s">
        <v>95</v>
      </c>
      <c r="M32" s="2" t="s">
        <v>98</v>
      </c>
      <c r="N32" s="2" t="s">
        <v>101</v>
      </c>
      <c r="O32" s="2" t="s">
        <v>87</v>
      </c>
      <c r="P32" s="2" t="s">
        <v>591</v>
      </c>
      <c r="Q32" s="2" t="s">
        <v>93</v>
      </c>
      <c r="R32" s="2" t="s">
        <v>96</v>
      </c>
      <c r="S32" s="2" t="s">
        <v>99</v>
      </c>
      <c r="T32" s="2" t="s">
        <v>102</v>
      </c>
    </row>
    <row r="33" spans="1:20" x14ac:dyDescent="0.2">
      <c r="A33" t="s">
        <v>115</v>
      </c>
      <c r="B33" t="s">
        <v>566</v>
      </c>
      <c r="C33">
        <v>410</v>
      </c>
      <c r="D33">
        <v>50</v>
      </c>
      <c r="E33">
        <v>310</v>
      </c>
      <c r="F33">
        <v>1070</v>
      </c>
      <c r="G33">
        <v>180</v>
      </c>
      <c r="H33">
        <v>230</v>
      </c>
      <c r="I33">
        <v>390</v>
      </c>
      <c r="J33">
        <v>185</v>
      </c>
      <c r="K33">
        <v>280</v>
      </c>
      <c r="L33">
        <v>365</v>
      </c>
      <c r="M33">
        <v>400</v>
      </c>
      <c r="N33">
        <v>310</v>
      </c>
      <c r="O33">
        <v>1005</v>
      </c>
      <c r="P33">
        <v>575</v>
      </c>
      <c r="Q33">
        <v>35</v>
      </c>
      <c r="R33">
        <v>90</v>
      </c>
      <c r="S33">
        <v>260</v>
      </c>
      <c r="T33">
        <v>360</v>
      </c>
    </row>
    <row r="34" spans="1:20" x14ac:dyDescent="0.2">
      <c r="A34" t="s">
        <v>116</v>
      </c>
      <c r="B34" t="s">
        <v>567</v>
      </c>
      <c r="C34">
        <v>145</v>
      </c>
      <c r="D34">
        <v>30</v>
      </c>
      <c r="E34">
        <v>230</v>
      </c>
      <c r="F34">
        <v>880</v>
      </c>
      <c r="G34">
        <v>155</v>
      </c>
      <c r="H34">
        <v>190</v>
      </c>
      <c r="I34">
        <v>440</v>
      </c>
      <c r="J34">
        <v>190</v>
      </c>
      <c r="K34">
        <v>445</v>
      </c>
      <c r="L34">
        <v>355</v>
      </c>
      <c r="M34">
        <v>90</v>
      </c>
      <c r="N34">
        <v>230</v>
      </c>
      <c r="O34">
        <v>925</v>
      </c>
      <c r="P34">
        <v>450</v>
      </c>
      <c r="Q34">
        <v>20</v>
      </c>
      <c r="R34">
        <v>120</v>
      </c>
      <c r="S34">
        <v>295</v>
      </c>
      <c r="T34">
        <v>425</v>
      </c>
    </row>
    <row r="35" spans="1:20" x14ac:dyDescent="0.2">
      <c r="A35" t="s">
        <v>117</v>
      </c>
      <c r="B35" t="s">
        <v>568</v>
      </c>
      <c r="C35">
        <v>20</v>
      </c>
      <c r="D35">
        <v>30</v>
      </c>
      <c r="E35">
        <v>200</v>
      </c>
      <c r="F35">
        <v>1025</v>
      </c>
      <c r="G35">
        <v>155</v>
      </c>
      <c r="H35">
        <v>165</v>
      </c>
      <c r="I35">
        <v>295</v>
      </c>
      <c r="J35">
        <v>290</v>
      </c>
      <c r="K35">
        <v>210</v>
      </c>
      <c r="L35">
        <v>405</v>
      </c>
      <c r="M35">
        <v>65</v>
      </c>
      <c r="N35">
        <v>165</v>
      </c>
      <c r="O35">
        <v>625</v>
      </c>
      <c r="P35">
        <v>385</v>
      </c>
      <c r="Q35">
        <v>10</v>
      </c>
      <c r="R35">
        <v>80</v>
      </c>
      <c r="S35">
        <v>225</v>
      </c>
      <c r="T35">
        <v>240</v>
      </c>
    </row>
    <row r="36" spans="1:20" x14ac:dyDescent="0.2">
      <c r="A36" t="s">
        <v>118</v>
      </c>
      <c r="B36" t="s">
        <v>569</v>
      </c>
      <c r="C36">
        <v>165</v>
      </c>
      <c r="D36">
        <v>20</v>
      </c>
      <c r="E36">
        <v>185</v>
      </c>
      <c r="F36">
        <v>675</v>
      </c>
      <c r="G36">
        <v>130</v>
      </c>
      <c r="H36">
        <v>95</v>
      </c>
      <c r="I36">
        <v>320</v>
      </c>
      <c r="J36">
        <v>160</v>
      </c>
      <c r="K36">
        <v>335</v>
      </c>
      <c r="L36">
        <v>165</v>
      </c>
      <c r="M36">
        <v>40</v>
      </c>
      <c r="N36">
        <v>100</v>
      </c>
      <c r="O36">
        <v>525</v>
      </c>
      <c r="P36">
        <v>270</v>
      </c>
      <c r="Q36">
        <v>30</v>
      </c>
      <c r="R36">
        <v>75</v>
      </c>
      <c r="S36">
        <v>160</v>
      </c>
      <c r="T36">
        <v>250</v>
      </c>
    </row>
    <row r="37" spans="1:20" x14ac:dyDescent="0.2">
      <c r="A37" t="s">
        <v>119</v>
      </c>
      <c r="B37" t="s">
        <v>570</v>
      </c>
      <c r="C37">
        <v>185</v>
      </c>
      <c r="D37">
        <v>10</v>
      </c>
      <c r="E37">
        <v>180</v>
      </c>
      <c r="F37">
        <v>585</v>
      </c>
      <c r="G37">
        <v>120</v>
      </c>
      <c r="H37">
        <v>110</v>
      </c>
      <c r="I37">
        <v>320</v>
      </c>
      <c r="J37">
        <v>110</v>
      </c>
      <c r="K37">
        <v>370</v>
      </c>
      <c r="L37">
        <v>195</v>
      </c>
      <c r="M37">
        <v>45</v>
      </c>
      <c r="N37">
        <v>150</v>
      </c>
      <c r="O37">
        <v>540</v>
      </c>
      <c r="P37">
        <v>300</v>
      </c>
      <c r="Q37">
        <v>25</v>
      </c>
      <c r="R37">
        <v>75</v>
      </c>
      <c r="S37">
        <v>150</v>
      </c>
      <c r="T37">
        <v>260</v>
      </c>
    </row>
    <row r="38" spans="1:20" x14ac:dyDescent="0.2">
      <c r="A38" t="s">
        <v>120</v>
      </c>
      <c r="B38" t="s">
        <v>571</v>
      </c>
      <c r="C38">
        <v>40</v>
      </c>
      <c r="D38">
        <v>20</v>
      </c>
      <c r="E38">
        <v>180</v>
      </c>
      <c r="F38">
        <v>925</v>
      </c>
      <c r="G38">
        <v>125</v>
      </c>
      <c r="H38">
        <v>105</v>
      </c>
      <c r="I38">
        <v>300</v>
      </c>
      <c r="J38">
        <v>380</v>
      </c>
      <c r="K38">
        <v>255</v>
      </c>
      <c r="L38">
        <v>200</v>
      </c>
      <c r="M38">
        <v>35</v>
      </c>
      <c r="N38">
        <v>115</v>
      </c>
      <c r="O38">
        <v>480</v>
      </c>
      <c r="P38">
        <v>380</v>
      </c>
      <c r="Q38">
        <v>5</v>
      </c>
      <c r="R38">
        <v>75</v>
      </c>
      <c r="S38">
        <v>160</v>
      </c>
      <c r="T38">
        <v>255</v>
      </c>
    </row>
    <row r="39" spans="1:20" x14ac:dyDescent="0.2">
      <c r="A39" t="s">
        <v>121</v>
      </c>
      <c r="B39" t="s">
        <v>572</v>
      </c>
      <c r="C39">
        <v>275</v>
      </c>
      <c r="D39">
        <v>40</v>
      </c>
      <c r="E39">
        <v>380</v>
      </c>
      <c r="F39">
        <v>1575</v>
      </c>
      <c r="G39">
        <v>275</v>
      </c>
      <c r="H39">
        <v>280</v>
      </c>
      <c r="I39">
        <v>495</v>
      </c>
      <c r="J39">
        <v>600</v>
      </c>
      <c r="K39">
        <v>360</v>
      </c>
      <c r="L39">
        <v>435</v>
      </c>
      <c r="M39">
        <v>160</v>
      </c>
      <c r="N39">
        <v>270</v>
      </c>
      <c r="O39">
        <v>1170</v>
      </c>
      <c r="P39">
        <v>700</v>
      </c>
      <c r="Q39">
        <v>35</v>
      </c>
      <c r="R39">
        <v>120</v>
      </c>
      <c r="S39">
        <v>310</v>
      </c>
      <c r="T39">
        <v>445</v>
      </c>
    </row>
    <row r="40" spans="1:20" x14ac:dyDescent="0.2">
      <c r="A40" t="s">
        <v>122</v>
      </c>
      <c r="B40" t="s">
        <v>573</v>
      </c>
      <c r="C40">
        <v>200</v>
      </c>
      <c r="D40">
        <v>30</v>
      </c>
      <c r="E40">
        <v>285</v>
      </c>
      <c r="F40">
        <v>1205</v>
      </c>
      <c r="G40">
        <v>180</v>
      </c>
      <c r="H40">
        <v>210</v>
      </c>
      <c r="I40">
        <v>375</v>
      </c>
      <c r="J40">
        <v>140</v>
      </c>
      <c r="K40">
        <v>260</v>
      </c>
      <c r="L40">
        <v>475</v>
      </c>
      <c r="M40">
        <v>160</v>
      </c>
      <c r="N40">
        <v>305</v>
      </c>
      <c r="O40">
        <v>1230</v>
      </c>
      <c r="P40">
        <v>710</v>
      </c>
      <c r="Q40">
        <v>30</v>
      </c>
      <c r="R40">
        <v>115</v>
      </c>
      <c r="S40">
        <v>230</v>
      </c>
      <c r="T40">
        <v>420</v>
      </c>
    </row>
    <row r="41" spans="1:20" x14ac:dyDescent="0.2">
      <c r="A41" t="s">
        <v>123</v>
      </c>
      <c r="B41" t="s">
        <v>574</v>
      </c>
      <c r="C41">
        <v>190</v>
      </c>
      <c r="D41">
        <v>45</v>
      </c>
      <c r="E41">
        <v>350</v>
      </c>
      <c r="F41">
        <v>1050</v>
      </c>
      <c r="G41">
        <v>200</v>
      </c>
      <c r="H41">
        <v>170</v>
      </c>
      <c r="I41">
        <v>340</v>
      </c>
      <c r="J41">
        <v>345</v>
      </c>
      <c r="K41">
        <v>335</v>
      </c>
      <c r="L41">
        <v>235</v>
      </c>
      <c r="M41">
        <v>55</v>
      </c>
      <c r="N41">
        <v>165</v>
      </c>
      <c r="O41">
        <v>650</v>
      </c>
      <c r="P41">
        <v>425</v>
      </c>
      <c r="Q41">
        <v>25</v>
      </c>
      <c r="R41">
        <v>85</v>
      </c>
      <c r="S41">
        <v>205</v>
      </c>
      <c r="T41">
        <v>300</v>
      </c>
    </row>
    <row r="42" spans="1:20" x14ac:dyDescent="0.2">
      <c r="A42" t="s">
        <v>124</v>
      </c>
      <c r="B42" t="s">
        <v>575</v>
      </c>
      <c r="C42">
        <v>65</v>
      </c>
      <c r="D42">
        <v>25</v>
      </c>
      <c r="E42">
        <v>245</v>
      </c>
      <c r="F42">
        <v>860</v>
      </c>
      <c r="G42">
        <v>120</v>
      </c>
      <c r="H42">
        <v>115</v>
      </c>
      <c r="I42">
        <v>395</v>
      </c>
      <c r="J42">
        <v>120</v>
      </c>
      <c r="K42">
        <v>470</v>
      </c>
      <c r="L42">
        <v>295</v>
      </c>
      <c r="M42">
        <v>60</v>
      </c>
      <c r="N42">
        <v>160</v>
      </c>
      <c r="O42">
        <v>580</v>
      </c>
      <c r="P42">
        <v>370</v>
      </c>
      <c r="Q42">
        <v>10</v>
      </c>
      <c r="R42">
        <v>95</v>
      </c>
      <c r="S42">
        <v>160</v>
      </c>
      <c r="T42">
        <v>385</v>
      </c>
    </row>
    <row r="43" spans="1:20" x14ac:dyDescent="0.2">
      <c r="A43" t="s">
        <v>125</v>
      </c>
      <c r="B43" t="s">
        <v>576</v>
      </c>
      <c r="C43">
        <v>125</v>
      </c>
      <c r="D43">
        <v>40</v>
      </c>
      <c r="E43">
        <v>260</v>
      </c>
      <c r="F43">
        <v>1215</v>
      </c>
      <c r="G43">
        <v>175</v>
      </c>
      <c r="H43">
        <v>235</v>
      </c>
      <c r="I43">
        <v>310</v>
      </c>
      <c r="J43">
        <v>175</v>
      </c>
      <c r="K43">
        <v>280</v>
      </c>
      <c r="L43">
        <v>435</v>
      </c>
      <c r="M43">
        <v>140</v>
      </c>
      <c r="N43">
        <v>215</v>
      </c>
      <c r="O43">
        <v>1085</v>
      </c>
      <c r="P43">
        <v>635</v>
      </c>
      <c r="Q43">
        <v>30</v>
      </c>
      <c r="R43">
        <v>110</v>
      </c>
      <c r="S43">
        <v>245</v>
      </c>
      <c r="T43">
        <v>355</v>
      </c>
    </row>
    <row r="44" spans="1:20" x14ac:dyDescent="0.2">
      <c r="A44" t="s">
        <v>126</v>
      </c>
      <c r="B44" t="s">
        <v>577</v>
      </c>
      <c r="C44">
        <v>255</v>
      </c>
      <c r="D44">
        <v>25</v>
      </c>
      <c r="E44">
        <v>245</v>
      </c>
      <c r="F44">
        <v>765</v>
      </c>
      <c r="G44">
        <v>150</v>
      </c>
      <c r="H44">
        <v>210</v>
      </c>
      <c r="I44">
        <v>410</v>
      </c>
      <c r="J44">
        <v>130</v>
      </c>
      <c r="K44">
        <v>300</v>
      </c>
      <c r="L44">
        <v>530</v>
      </c>
      <c r="M44">
        <v>130</v>
      </c>
      <c r="N44">
        <v>250</v>
      </c>
      <c r="O44">
        <v>1365</v>
      </c>
      <c r="P44">
        <v>590</v>
      </c>
      <c r="Q44">
        <v>20</v>
      </c>
      <c r="R44">
        <v>110</v>
      </c>
      <c r="S44">
        <v>265</v>
      </c>
      <c r="T44">
        <v>385</v>
      </c>
    </row>
    <row r="45" spans="1:20" x14ac:dyDescent="0.2">
      <c r="A45" t="s">
        <v>138</v>
      </c>
      <c r="B45" t="s">
        <v>592</v>
      </c>
      <c r="C45">
        <v>2075</v>
      </c>
      <c r="D45">
        <v>365</v>
      </c>
      <c r="E45">
        <v>3050</v>
      </c>
      <c r="F45">
        <v>11835</v>
      </c>
      <c r="G45">
        <v>1965</v>
      </c>
      <c r="H45">
        <v>2120</v>
      </c>
      <c r="I45">
        <v>4390</v>
      </c>
      <c r="J45">
        <v>2815</v>
      </c>
      <c r="K45">
        <v>3900</v>
      </c>
      <c r="L45">
        <v>4085</v>
      </c>
      <c r="M45">
        <v>1385</v>
      </c>
      <c r="N45">
        <v>2430</v>
      </c>
      <c r="O45">
        <v>10185</v>
      </c>
      <c r="P45">
        <v>5790</v>
      </c>
      <c r="Q45">
        <v>270</v>
      </c>
      <c r="R45">
        <v>1150</v>
      </c>
      <c r="S45">
        <v>2670</v>
      </c>
      <c r="T45">
        <v>4095</v>
      </c>
    </row>
    <row r="46" spans="1:20" x14ac:dyDescent="0.2">
      <c r="A46" t="s">
        <v>127</v>
      </c>
      <c r="B46" t="s">
        <v>578</v>
      </c>
      <c r="C46">
        <v>70</v>
      </c>
      <c r="D46">
        <v>55</v>
      </c>
      <c r="E46">
        <v>430</v>
      </c>
      <c r="F46">
        <v>2145</v>
      </c>
      <c r="G46">
        <v>285</v>
      </c>
      <c r="H46">
        <v>280</v>
      </c>
      <c r="I46">
        <v>710</v>
      </c>
      <c r="J46">
        <v>560</v>
      </c>
      <c r="K46">
        <v>515</v>
      </c>
      <c r="L46">
        <v>500</v>
      </c>
      <c r="M46">
        <v>100</v>
      </c>
      <c r="N46">
        <v>265</v>
      </c>
      <c r="O46">
        <v>1065</v>
      </c>
      <c r="P46">
        <v>765</v>
      </c>
      <c r="Q46">
        <v>15</v>
      </c>
      <c r="R46">
        <v>185</v>
      </c>
      <c r="S46">
        <v>425</v>
      </c>
      <c r="T46">
        <v>535</v>
      </c>
    </row>
    <row r="47" spans="1:20" x14ac:dyDescent="0.2">
      <c r="A47" t="s">
        <v>139</v>
      </c>
      <c r="B47">
        <v>0</v>
      </c>
      <c r="C47">
        <v>2145</v>
      </c>
      <c r="D47">
        <v>420</v>
      </c>
      <c r="E47">
        <v>3485</v>
      </c>
      <c r="F47">
        <v>13980</v>
      </c>
      <c r="G47">
        <v>2250</v>
      </c>
      <c r="H47">
        <v>2400</v>
      </c>
      <c r="I47">
        <v>5100</v>
      </c>
      <c r="J47">
        <v>3375</v>
      </c>
      <c r="K47">
        <v>4415</v>
      </c>
      <c r="L47">
        <v>4585</v>
      </c>
      <c r="M47">
        <v>1485</v>
      </c>
      <c r="N47">
        <v>2700</v>
      </c>
      <c r="O47">
        <v>11250</v>
      </c>
      <c r="P47">
        <v>6555</v>
      </c>
      <c r="Q47">
        <v>285</v>
      </c>
      <c r="R47">
        <v>1340</v>
      </c>
      <c r="S47">
        <v>3095</v>
      </c>
      <c r="T47">
        <v>4630</v>
      </c>
    </row>
    <row r="48" spans="1:20" x14ac:dyDescent="0.2">
      <c r="A48" t="s">
        <v>140</v>
      </c>
      <c r="B48" t="s">
        <v>593</v>
      </c>
      <c r="C48">
        <v>10915</v>
      </c>
      <c r="D48">
        <v>1940</v>
      </c>
      <c r="E48">
        <v>17980</v>
      </c>
      <c r="F48">
        <v>62510</v>
      </c>
      <c r="G48">
        <v>11645</v>
      </c>
      <c r="H48">
        <v>13740</v>
      </c>
      <c r="I48">
        <v>28360</v>
      </c>
      <c r="J48">
        <v>14560</v>
      </c>
      <c r="K48">
        <v>21310</v>
      </c>
      <c r="L48">
        <v>36130</v>
      </c>
      <c r="M48">
        <v>8280</v>
      </c>
      <c r="N48">
        <v>16050</v>
      </c>
      <c r="O48">
        <v>71545</v>
      </c>
      <c r="P48">
        <v>36335</v>
      </c>
      <c r="Q48">
        <v>1255</v>
      </c>
      <c r="R48">
        <v>7830</v>
      </c>
      <c r="S48">
        <v>16145</v>
      </c>
      <c r="T48">
        <v>27830</v>
      </c>
    </row>
    <row r="49" spans="1:24" x14ac:dyDescent="0.2">
      <c r="A49" t="s">
        <v>141</v>
      </c>
      <c r="B49" t="s">
        <v>594</v>
      </c>
      <c r="C49">
        <v>91680</v>
      </c>
      <c r="D49">
        <v>12940</v>
      </c>
      <c r="E49">
        <v>113350</v>
      </c>
      <c r="F49">
        <v>332020</v>
      </c>
      <c r="G49">
        <v>69750</v>
      </c>
      <c r="H49">
        <v>90175</v>
      </c>
      <c r="I49">
        <v>186300</v>
      </c>
      <c r="J49">
        <v>103265</v>
      </c>
      <c r="K49">
        <v>144700</v>
      </c>
      <c r="L49">
        <v>173760</v>
      </c>
      <c r="M49">
        <v>53155</v>
      </c>
      <c r="N49">
        <v>105500</v>
      </c>
      <c r="O49">
        <v>375310</v>
      </c>
      <c r="P49">
        <v>203100</v>
      </c>
      <c r="Q49">
        <v>7170</v>
      </c>
      <c r="R49">
        <v>43575</v>
      </c>
      <c r="S49">
        <v>99535</v>
      </c>
      <c r="T49">
        <v>163065</v>
      </c>
    </row>
    <row r="50" spans="1:24" x14ac:dyDescent="0.2">
      <c r="A50" t="s">
        <v>226</v>
      </c>
      <c r="B50" t="s">
        <v>595</v>
      </c>
      <c r="C50">
        <v>122420</v>
      </c>
      <c r="D50">
        <v>15130</v>
      </c>
      <c r="E50">
        <v>127735</v>
      </c>
      <c r="F50">
        <v>368835</v>
      </c>
      <c r="G50">
        <v>78670</v>
      </c>
      <c r="H50">
        <v>98695</v>
      </c>
      <c r="I50">
        <v>208590</v>
      </c>
      <c r="J50">
        <v>114035</v>
      </c>
      <c r="K50">
        <v>169115</v>
      </c>
      <c r="L50">
        <v>185615</v>
      </c>
      <c r="M50">
        <v>57610</v>
      </c>
      <c r="N50">
        <v>115395</v>
      </c>
      <c r="O50">
        <v>411150</v>
      </c>
      <c r="P50">
        <v>223550</v>
      </c>
      <c r="Q50">
        <v>7805</v>
      </c>
      <c r="R50">
        <v>47250</v>
      </c>
      <c r="S50">
        <v>110925</v>
      </c>
      <c r="T50">
        <v>183335</v>
      </c>
    </row>
    <row r="54" spans="1:24" ht="114" x14ac:dyDescent="0.2">
      <c r="C54" s="31" t="s">
        <v>152</v>
      </c>
      <c r="D54" s="2" t="s">
        <v>85</v>
      </c>
      <c r="E54" s="2" t="s">
        <v>88</v>
      </c>
      <c r="F54" s="2" t="s">
        <v>91</v>
      </c>
      <c r="G54" s="2" t="s">
        <v>94</v>
      </c>
      <c r="H54" s="2" t="s">
        <v>97</v>
      </c>
      <c r="I54" s="2" t="s">
        <v>100</v>
      </c>
      <c r="J54" s="2" t="s">
        <v>86</v>
      </c>
      <c r="K54" s="2" t="s">
        <v>89</v>
      </c>
      <c r="L54" s="2" t="s">
        <v>92</v>
      </c>
      <c r="M54" s="2" t="s">
        <v>95</v>
      </c>
      <c r="N54" s="2" t="s">
        <v>98</v>
      </c>
      <c r="O54" s="2" t="s">
        <v>101</v>
      </c>
      <c r="P54" s="2" t="s">
        <v>87</v>
      </c>
      <c r="Q54" s="2" t="s">
        <v>591</v>
      </c>
      <c r="R54" s="2" t="s">
        <v>93</v>
      </c>
      <c r="S54" s="2" t="s">
        <v>96</v>
      </c>
      <c r="T54" s="2" t="s">
        <v>99</v>
      </c>
      <c r="U54" s="2" t="s">
        <v>102</v>
      </c>
    </row>
    <row r="55" spans="1:24" x14ac:dyDescent="0.2">
      <c r="A55" s="43" t="s">
        <v>601</v>
      </c>
      <c r="B55" s="43" t="s">
        <v>602</v>
      </c>
      <c r="C55">
        <v>2160</v>
      </c>
      <c r="D55" s="44">
        <v>50</v>
      </c>
      <c r="E55" s="44">
        <v>20</v>
      </c>
      <c r="F55" s="44">
        <v>130</v>
      </c>
      <c r="G55" s="44">
        <v>370</v>
      </c>
      <c r="H55" s="44">
        <v>70</v>
      </c>
      <c r="I55" s="44">
        <v>55</v>
      </c>
      <c r="J55" s="44">
        <v>195</v>
      </c>
      <c r="K55" s="44">
        <v>95</v>
      </c>
      <c r="L55" s="44">
        <v>215</v>
      </c>
      <c r="M55" s="44">
        <v>60</v>
      </c>
      <c r="N55" s="44">
        <v>20</v>
      </c>
      <c r="O55" s="44">
        <v>65</v>
      </c>
      <c r="P55" s="44">
        <v>355</v>
      </c>
      <c r="Q55" s="44">
        <v>145</v>
      </c>
      <c r="R55" s="44">
        <v>5</v>
      </c>
      <c r="S55" s="44">
        <v>45</v>
      </c>
      <c r="T55" s="44">
        <v>100</v>
      </c>
      <c r="U55" s="44">
        <v>165</v>
      </c>
      <c r="W55" s="25">
        <f>SUMIFS(D55:U55,$C$31:$T$31,TRUE)</f>
        <v>380</v>
      </c>
      <c r="X55" s="25">
        <f>W55/C55*100</f>
        <v>17.592592592592592</v>
      </c>
    </row>
    <row r="56" spans="1:24" x14ac:dyDescent="0.2">
      <c r="A56" s="43" t="s">
        <v>603</v>
      </c>
      <c r="B56" s="43" t="s">
        <v>604</v>
      </c>
      <c r="C56">
        <v>3415</v>
      </c>
      <c r="D56" s="44">
        <v>15</v>
      </c>
      <c r="E56" s="44">
        <v>25</v>
      </c>
      <c r="F56" s="44">
        <v>180</v>
      </c>
      <c r="G56" s="44">
        <v>515</v>
      </c>
      <c r="H56" s="44">
        <v>140</v>
      </c>
      <c r="I56" s="44">
        <v>105</v>
      </c>
      <c r="J56" s="44">
        <v>335</v>
      </c>
      <c r="K56" s="44">
        <v>135</v>
      </c>
      <c r="L56" s="44">
        <v>300</v>
      </c>
      <c r="M56" s="44">
        <v>160</v>
      </c>
      <c r="N56" s="44">
        <v>50</v>
      </c>
      <c r="O56" s="44">
        <v>105</v>
      </c>
      <c r="P56" s="44">
        <v>600</v>
      </c>
      <c r="Q56" s="44">
        <v>275</v>
      </c>
      <c r="R56" s="44">
        <v>5</v>
      </c>
      <c r="S56" s="44">
        <v>60</v>
      </c>
      <c r="T56" s="44">
        <v>170</v>
      </c>
      <c r="U56" s="44">
        <v>240</v>
      </c>
      <c r="W56" s="25">
        <f t="shared" ref="W56:W119" si="5">SUMIFS(D56:U56,$C$31:$T$31,TRUE)</f>
        <v>540</v>
      </c>
      <c r="X56" s="25">
        <f t="shared" ref="X56:X119" si="6">W56/C56*100</f>
        <v>15.812591508052709</v>
      </c>
    </row>
    <row r="57" spans="1:24" x14ac:dyDescent="0.2">
      <c r="A57" s="43" t="s">
        <v>607</v>
      </c>
      <c r="B57" s="43" t="s">
        <v>608</v>
      </c>
      <c r="C57">
        <v>3060</v>
      </c>
      <c r="D57" s="44">
        <v>120</v>
      </c>
      <c r="E57" s="44">
        <v>20</v>
      </c>
      <c r="F57" s="44">
        <v>205</v>
      </c>
      <c r="G57" s="44">
        <v>470</v>
      </c>
      <c r="H57" s="44">
        <v>140</v>
      </c>
      <c r="I57" s="44">
        <v>90</v>
      </c>
      <c r="J57" s="44">
        <v>270</v>
      </c>
      <c r="K57" s="44">
        <v>95</v>
      </c>
      <c r="L57" s="44">
        <v>305</v>
      </c>
      <c r="M57" s="44">
        <v>75</v>
      </c>
      <c r="N57" s="44">
        <v>30</v>
      </c>
      <c r="O57" s="44">
        <v>70</v>
      </c>
      <c r="P57" s="44">
        <v>500</v>
      </c>
      <c r="Q57" s="44">
        <v>225</v>
      </c>
      <c r="R57" s="44">
        <v>5</v>
      </c>
      <c r="S57" s="44">
        <v>55</v>
      </c>
      <c r="T57" s="44">
        <v>135</v>
      </c>
      <c r="U57" s="44">
        <v>245</v>
      </c>
      <c r="W57" s="25">
        <f t="shared" si="5"/>
        <v>550</v>
      </c>
      <c r="X57" s="25">
        <f t="shared" si="6"/>
        <v>17.973856209150327</v>
      </c>
    </row>
    <row r="58" spans="1:24" x14ac:dyDescent="0.2">
      <c r="A58" s="43" t="s">
        <v>609</v>
      </c>
      <c r="B58" s="43" t="s">
        <v>610</v>
      </c>
      <c r="C58">
        <v>5490</v>
      </c>
      <c r="D58" s="44">
        <v>95</v>
      </c>
      <c r="E58" s="44">
        <v>35</v>
      </c>
      <c r="F58" s="44">
        <v>280</v>
      </c>
      <c r="G58" s="44">
        <v>850</v>
      </c>
      <c r="H58" s="44">
        <v>215</v>
      </c>
      <c r="I58" s="44">
        <v>155</v>
      </c>
      <c r="J58" s="44">
        <v>385</v>
      </c>
      <c r="K58" s="44">
        <v>175</v>
      </c>
      <c r="L58" s="44">
        <v>425</v>
      </c>
      <c r="M58" s="44">
        <v>255</v>
      </c>
      <c r="N58" s="44">
        <v>100</v>
      </c>
      <c r="O58" s="44">
        <v>200</v>
      </c>
      <c r="P58" s="44">
        <v>1065</v>
      </c>
      <c r="Q58" s="44">
        <v>490</v>
      </c>
      <c r="R58" s="44">
        <v>15</v>
      </c>
      <c r="S58" s="44">
        <v>90</v>
      </c>
      <c r="T58" s="44">
        <v>265</v>
      </c>
      <c r="U58" s="44">
        <v>395</v>
      </c>
      <c r="W58" s="25">
        <f t="shared" si="5"/>
        <v>820</v>
      </c>
      <c r="X58" s="25">
        <f t="shared" si="6"/>
        <v>14.93624772313297</v>
      </c>
    </row>
    <row r="59" spans="1:24" x14ac:dyDescent="0.2">
      <c r="A59" s="43" t="s">
        <v>597</v>
      </c>
      <c r="B59" s="43" t="s">
        <v>598</v>
      </c>
      <c r="C59">
        <v>3330</v>
      </c>
      <c r="D59" s="44">
        <v>155</v>
      </c>
      <c r="E59" s="44">
        <v>25</v>
      </c>
      <c r="F59" s="44">
        <v>160</v>
      </c>
      <c r="G59" s="44">
        <v>445</v>
      </c>
      <c r="H59" s="44">
        <v>155</v>
      </c>
      <c r="I59" s="44">
        <v>95</v>
      </c>
      <c r="J59" s="44">
        <v>290</v>
      </c>
      <c r="K59" s="44">
        <v>155</v>
      </c>
      <c r="L59" s="44">
        <v>260</v>
      </c>
      <c r="M59" s="44">
        <v>135</v>
      </c>
      <c r="N59" s="44">
        <v>60</v>
      </c>
      <c r="O59" s="44">
        <v>130</v>
      </c>
      <c r="P59" s="44">
        <v>465</v>
      </c>
      <c r="Q59" s="44">
        <v>260</v>
      </c>
      <c r="R59" s="44">
        <v>10</v>
      </c>
      <c r="S59" s="44">
        <v>65</v>
      </c>
      <c r="T59" s="44">
        <v>165</v>
      </c>
      <c r="U59" s="44">
        <v>300</v>
      </c>
      <c r="W59" s="25">
        <f t="shared" si="5"/>
        <v>560</v>
      </c>
      <c r="X59" s="25">
        <f t="shared" si="6"/>
        <v>16.816816816816818</v>
      </c>
    </row>
    <row r="60" spans="1:24" x14ac:dyDescent="0.2">
      <c r="A60" s="43" t="s">
        <v>599</v>
      </c>
      <c r="B60" s="43" t="s">
        <v>600</v>
      </c>
      <c r="C60">
        <v>14475</v>
      </c>
      <c r="D60" s="44">
        <v>1320</v>
      </c>
      <c r="E60" s="44">
        <v>130</v>
      </c>
      <c r="F60" s="44">
        <v>895</v>
      </c>
      <c r="G60" s="44">
        <v>2360</v>
      </c>
      <c r="H60" s="44">
        <v>590</v>
      </c>
      <c r="I60" s="44">
        <v>405</v>
      </c>
      <c r="J60" s="44">
        <v>1130</v>
      </c>
      <c r="K60" s="44">
        <v>775</v>
      </c>
      <c r="L60" s="44">
        <v>1250</v>
      </c>
      <c r="M60" s="44">
        <v>415</v>
      </c>
      <c r="N60" s="44">
        <v>185</v>
      </c>
      <c r="O60" s="44">
        <v>445</v>
      </c>
      <c r="P60" s="44">
        <v>1660</v>
      </c>
      <c r="Q60" s="44">
        <v>1015</v>
      </c>
      <c r="R60" s="44">
        <v>85</v>
      </c>
      <c r="S60" s="44">
        <v>240</v>
      </c>
      <c r="T60" s="44">
        <v>540</v>
      </c>
      <c r="U60" s="44">
        <v>1040</v>
      </c>
      <c r="W60" s="25">
        <f t="shared" si="5"/>
        <v>2290</v>
      </c>
      <c r="X60" s="25">
        <f t="shared" si="6"/>
        <v>15.820379965457684</v>
      </c>
    </row>
    <row r="61" spans="1:24" x14ac:dyDescent="0.2">
      <c r="A61" s="43" t="s">
        <v>605</v>
      </c>
      <c r="B61" s="43" t="s">
        <v>606</v>
      </c>
      <c r="C61">
        <v>11425</v>
      </c>
      <c r="D61" s="44">
        <v>1835</v>
      </c>
      <c r="E61" s="44">
        <v>65</v>
      </c>
      <c r="F61" s="44">
        <v>595</v>
      </c>
      <c r="G61" s="44">
        <v>1485</v>
      </c>
      <c r="H61" s="44">
        <v>335</v>
      </c>
      <c r="I61" s="44">
        <v>300</v>
      </c>
      <c r="J61" s="44">
        <v>815</v>
      </c>
      <c r="K61" s="44">
        <v>380</v>
      </c>
      <c r="L61" s="44">
        <v>1065</v>
      </c>
      <c r="M61" s="44">
        <v>355</v>
      </c>
      <c r="N61" s="44">
        <v>150</v>
      </c>
      <c r="O61" s="44">
        <v>400</v>
      </c>
      <c r="P61" s="44">
        <v>1410</v>
      </c>
      <c r="Q61" s="44">
        <v>835</v>
      </c>
      <c r="R61" s="44">
        <v>95</v>
      </c>
      <c r="S61" s="44">
        <v>150</v>
      </c>
      <c r="T61" s="44">
        <v>375</v>
      </c>
      <c r="U61" s="44">
        <v>775</v>
      </c>
      <c r="W61" s="25">
        <f t="shared" si="5"/>
        <v>1840</v>
      </c>
      <c r="X61" s="25">
        <f t="shared" si="6"/>
        <v>16.105032822757114</v>
      </c>
    </row>
    <row r="62" spans="1:24" x14ac:dyDescent="0.2">
      <c r="A62" s="43" t="s">
        <v>613</v>
      </c>
      <c r="B62" s="43" t="s">
        <v>614</v>
      </c>
      <c r="C62">
        <v>8705</v>
      </c>
      <c r="D62" s="44">
        <v>45</v>
      </c>
      <c r="E62" s="44">
        <v>35</v>
      </c>
      <c r="F62" s="44">
        <v>350</v>
      </c>
      <c r="G62" s="44">
        <v>925</v>
      </c>
      <c r="H62" s="44">
        <v>220</v>
      </c>
      <c r="I62" s="44">
        <v>210</v>
      </c>
      <c r="J62" s="44">
        <v>825</v>
      </c>
      <c r="K62" s="44">
        <v>305</v>
      </c>
      <c r="L62" s="44">
        <v>900</v>
      </c>
      <c r="M62" s="44">
        <v>585</v>
      </c>
      <c r="N62" s="44">
        <v>175</v>
      </c>
      <c r="O62" s="44">
        <v>540</v>
      </c>
      <c r="P62" s="44">
        <v>1455</v>
      </c>
      <c r="Q62" s="44">
        <v>645</v>
      </c>
      <c r="R62" s="44">
        <v>10</v>
      </c>
      <c r="S62" s="44">
        <v>180</v>
      </c>
      <c r="T62" s="44">
        <v>520</v>
      </c>
      <c r="U62" s="44">
        <v>785</v>
      </c>
      <c r="W62" s="25">
        <f t="shared" si="5"/>
        <v>1685</v>
      </c>
      <c r="X62" s="25">
        <f t="shared" si="6"/>
        <v>19.356691556576681</v>
      </c>
    </row>
    <row r="63" spans="1:24" x14ac:dyDescent="0.2">
      <c r="A63" s="43" t="s">
        <v>615</v>
      </c>
      <c r="B63" s="43" t="s">
        <v>616</v>
      </c>
      <c r="C63">
        <v>5365</v>
      </c>
      <c r="D63" s="44">
        <v>40</v>
      </c>
      <c r="E63" s="44">
        <v>20</v>
      </c>
      <c r="F63" s="44">
        <v>320</v>
      </c>
      <c r="G63" s="44">
        <v>745</v>
      </c>
      <c r="H63" s="44">
        <v>195</v>
      </c>
      <c r="I63" s="44">
        <v>170</v>
      </c>
      <c r="J63" s="44">
        <v>450</v>
      </c>
      <c r="K63" s="44">
        <v>210</v>
      </c>
      <c r="L63" s="44">
        <v>525</v>
      </c>
      <c r="M63" s="44">
        <v>345</v>
      </c>
      <c r="N63" s="44">
        <v>95</v>
      </c>
      <c r="O63" s="44">
        <v>185</v>
      </c>
      <c r="P63" s="44">
        <v>850</v>
      </c>
      <c r="Q63" s="44">
        <v>405</v>
      </c>
      <c r="R63" s="44">
        <v>5</v>
      </c>
      <c r="S63" s="44">
        <v>110</v>
      </c>
      <c r="T63" s="44">
        <v>240</v>
      </c>
      <c r="U63" s="44">
        <v>460</v>
      </c>
      <c r="W63" s="25">
        <f t="shared" si="5"/>
        <v>985</v>
      </c>
      <c r="X63" s="25">
        <f t="shared" si="6"/>
        <v>18.359739049394221</v>
      </c>
    </row>
    <row r="64" spans="1:24" x14ac:dyDescent="0.2">
      <c r="A64" s="43" t="s">
        <v>617</v>
      </c>
      <c r="B64" s="43" t="s">
        <v>618</v>
      </c>
      <c r="C64">
        <v>3230</v>
      </c>
      <c r="D64" s="44">
        <v>25</v>
      </c>
      <c r="E64" s="44">
        <v>15</v>
      </c>
      <c r="F64" s="44">
        <v>215</v>
      </c>
      <c r="G64" s="44">
        <v>480</v>
      </c>
      <c r="H64" s="44">
        <v>105</v>
      </c>
      <c r="I64" s="44">
        <v>105</v>
      </c>
      <c r="J64" s="44">
        <v>340</v>
      </c>
      <c r="K64" s="44">
        <v>200</v>
      </c>
      <c r="L64" s="44">
        <v>330</v>
      </c>
      <c r="M64" s="44">
        <v>120</v>
      </c>
      <c r="N64" s="44">
        <v>45</v>
      </c>
      <c r="O64" s="44">
        <v>80</v>
      </c>
      <c r="P64" s="44">
        <v>445</v>
      </c>
      <c r="Q64" s="44">
        <v>255</v>
      </c>
      <c r="R64" s="44">
        <v>0</v>
      </c>
      <c r="S64" s="44">
        <v>65</v>
      </c>
      <c r="T64" s="44">
        <v>125</v>
      </c>
      <c r="U64" s="44">
        <v>280</v>
      </c>
      <c r="W64" s="25">
        <f t="shared" si="5"/>
        <v>610</v>
      </c>
      <c r="X64" s="25">
        <f t="shared" si="6"/>
        <v>18.885448916408667</v>
      </c>
    </row>
    <row r="65" spans="1:24" x14ac:dyDescent="0.2">
      <c r="A65" s="43" t="s">
        <v>619</v>
      </c>
      <c r="B65" s="43" t="s">
        <v>620</v>
      </c>
      <c r="C65">
        <v>5970</v>
      </c>
      <c r="D65" s="44">
        <v>55</v>
      </c>
      <c r="E65" s="44">
        <v>40</v>
      </c>
      <c r="F65" s="44">
        <v>385</v>
      </c>
      <c r="G65" s="44">
        <v>910</v>
      </c>
      <c r="H65" s="44">
        <v>220</v>
      </c>
      <c r="I65" s="44">
        <v>180</v>
      </c>
      <c r="J65" s="44">
        <v>690</v>
      </c>
      <c r="K65" s="44">
        <v>370</v>
      </c>
      <c r="L65" s="44">
        <v>630</v>
      </c>
      <c r="M65" s="44">
        <v>220</v>
      </c>
      <c r="N65" s="44">
        <v>120</v>
      </c>
      <c r="O65" s="44">
        <v>175</v>
      </c>
      <c r="P65" s="44">
        <v>650</v>
      </c>
      <c r="Q65" s="44">
        <v>430</v>
      </c>
      <c r="R65" s="44">
        <v>10</v>
      </c>
      <c r="S65" s="44">
        <v>135</v>
      </c>
      <c r="T65" s="44">
        <v>245</v>
      </c>
      <c r="U65" s="44">
        <v>495</v>
      </c>
      <c r="W65" s="25">
        <f t="shared" si="5"/>
        <v>1125</v>
      </c>
      <c r="X65" s="25">
        <f t="shared" si="6"/>
        <v>18.844221105527641</v>
      </c>
    </row>
    <row r="66" spans="1:24" x14ac:dyDescent="0.2">
      <c r="A66" s="43" t="s">
        <v>611</v>
      </c>
      <c r="B66" s="43" t="s">
        <v>612</v>
      </c>
      <c r="C66">
        <v>5535</v>
      </c>
      <c r="D66" s="44">
        <v>55</v>
      </c>
      <c r="E66" s="44">
        <v>40</v>
      </c>
      <c r="F66" s="44">
        <v>330</v>
      </c>
      <c r="G66" s="44">
        <v>790</v>
      </c>
      <c r="H66" s="44">
        <v>205</v>
      </c>
      <c r="I66" s="44">
        <v>235</v>
      </c>
      <c r="J66" s="44">
        <v>505</v>
      </c>
      <c r="K66" s="44">
        <v>270</v>
      </c>
      <c r="L66" s="44">
        <v>440</v>
      </c>
      <c r="M66" s="44">
        <v>290</v>
      </c>
      <c r="N66" s="44">
        <v>95</v>
      </c>
      <c r="O66" s="44">
        <v>270</v>
      </c>
      <c r="P66" s="44">
        <v>690</v>
      </c>
      <c r="Q66" s="44">
        <v>495</v>
      </c>
      <c r="R66" s="44">
        <v>5</v>
      </c>
      <c r="S66" s="44">
        <v>130</v>
      </c>
      <c r="T66" s="44">
        <v>270</v>
      </c>
      <c r="U66" s="44">
        <v>430</v>
      </c>
      <c r="W66" s="25">
        <f t="shared" si="5"/>
        <v>870</v>
      </c>
      <c r="X66" s="25">
        <f t="shared" si="6"/>
        <v>15.718157181571815</v>
      </c>
    </row>
    <row r="67" spans="1:24" x14ac:dyDescent="0.2">
      <c r="A67" s="43" t="s">
        <v>629</v>
      </c>
      <c r="B67" s="43" t="s">
        <v>630</v>
      </c>
      <c r="C67">
        <v>3480</v>
      </c>
      <c r="D67" s="44">
        <v>30</v>
      </c>
      <c r="E67" s="44">
        <v>40</v>
      </c>
      <c r="F67" s="44">
        <v>270</v>
      </c>
      <c r="G67" s="44">
        <v>465</v>
      </c>
      <c r="H67" s="44">
        <v>120</v>
      </c>
      <c r="I67" s="44">
        <v>165</v>
      </c>
      <c r="J67" s="44">
        <v>260</v>
      </c>
      <c r="K67" s="44">
        <v>335</v>
      </c>
      <c r="L67" s="44">
        <v>205</v>
      </c>
      <c r="M67" s="44">
        <v>165</v>
      </c>
      <c r="N67" s="44">
        <v>55</v>
      </c>
      <c r="O67" s="44">
        <v>120</v>
      </c>
      <c r="P67" s="44">
        <v>500</v>
      </c>
      <c r="Q67" s="44">
        <v>320</v>
      </c>
      <c r="R67" s="44">
        <v>5</v>
      </c>
      <c r="S67" s="44">
        <v>65</v>
      </c>
      <c r="T67" s="44">
        <v>140</v>
      </c>
      <c r="U67" s="44">
        <v>230</v>
      </c>
      <c r="W67" s="25">
        <f t="shared" si="5"/>
        <v>435</v>
      </c>
      <c r="X67" s="25">
        <f t="shared" si="6"/>
        <v>12.5</v>
      </c>
    </row>
    <row r="68" spans="1:24" x14ac:dyDescent="0.2">
      <c r="A68" s="43" t="s">
        <v>631</v>
      </c>
      <c r="B68" s="43" t="s">
        <v>632</v>
      </c>
      <c r="C68">
        <v>8455</v>
      </c>
      <c r="D68" s="44">
        <v>105</v>
      </c>
      <c r="E68" s="44">
        <v>65</v>
      </c>
      <c r="F68" s="44">
        <v>390</v>
      </c>
      <c r="G68" s="44">
        <v>1055</v>
      </c>
      <c r="H68" s="44">
        <v>275</v>
      </c>
      <c r="I68" s="44">
        <v>320</v>
      </c>
      <c r="J68" s="44">
        <v>515</v>
      </c>
      <c r="K68" s="44">
        <v>580</v>
      </c>
      <c r="L68" s="44">
        <v>460</v>
      </c>
      <c r="M68" s="44">
        <v>530</v>
      </c>
      <c r="N68" s="44">
        <v>155</v>
      </c>
      <c r="O68" s="44">
        <v>270</v>
      </c>
      <c r="P68" s="44">
        <v>1765</v>
      </c>
      <c r="Q68" s="44">
        <v>920</v>
      </c>
      <c r="R68" s="44">
        <v>15</v>
      </c>
      <c r="S68" s="44">
        <v>150</v>
      </c>
      <c r="T68" s="44">
        <v>360</v>
      </c>
      <c r="U68" s="44">
        <v>530</v>
      </c>
      <c r="W68" s="25">
        <f t="shared" si="5"/>
        <v>990</v>
      </c>
      <c r="X68" s="25">
        <f t="shared" si="6"/>
        <v>11.709047900650503</v>
      </c>
    </row>
    <row r="69" spans="1:24" x14ac:dyDescent="0.2">
      <c r="A69" s="43" t="s">
        <v>621</v>
      </c>
      <c r="B69" s="43" t="s">
        <v>622</v>
      </c>
      <c r="C69">
        <v>5495</v>
      </c>
      <c r="D69" s="44">
        <v>70</v>
      </c>
      <c r="E69" s="44">
        <v>25</v>
      </c>
      <c r="F69" s="44">
        <v>450</v>
      </c>
      <c r="G69" s="44">
        <v>515</v>
      </c>
      <c r="H69" s="44">
        <v>265</v>
      </c>
      <c r="I69" s="44">
        <v>385</v>
      </c>
      <c r="J69" s="44">
        <v>755</v>
      </c>
      <c r="K69" s="44">
        <v>220</v>
      </c>
      <c r="L69" s="44">
        <v>395</v>
      </c>
      <c r="M69" s="44">
        <v>190</v>
      </c>
      <c r="N69" s="44">
        <v>145</v>
      </c>
      <c r="O69" s="44">
        <v>250</v>
      </c>
      <c r="P69" s="44">
        <v>625</v>
      </c>
      <c r="Q69" s="44">
        <v>480</v>
      </c>
      <c r="R69" s="44">
        <v>5</v>
      </c>
      <c r="S69" s="44">
        <v>80</v>
      </c>
      <c r="T69" s="44">
        <v>345</v>
      </c>
      <c r="U69" s="44">
        <v>300</v>
      </c>
      <c r="W69" s="25">
        <f t="shared" si="5"/>
        <v>695</v>
      </c>
      <c r="X69" s="25">
        <f t="shared" si="6"/>
        <v>12.647861692447679</v>
      </c>
    </row>
    <row r="70" spans="1:24" x14ac:dyDescent="0.2">
      <c r="A70" s="43" t="s">
        <v>623</v>
      </c>
      <c r="B70" s="43" t="s">
        <v>624</v>
      </c>
      <c r="C70">
        <v>3855</v>
      </c>
      <c r="D70" s="44">
        <v>10</v>
      </c>
      <c r="E70" s="44">
        <v>20</v>
      </c>
      <c r="F70" s="44">
        <v>205</v>
      </c>
      <c r="G70" s="44">
        <v>540</v>
      </c>
      <c r="H70" s="44">
        <v>130</v>
      </c>
      <c r="I70" s="44">
        <v>130</v>
      </c>
      <c r="J70" s="44">
        <v>475</v>
      </c>
      <c r="K70" s="44">
        <v>220</v>
      </c>
      <c r="L70" s="44">
        <v>605</v>
      </c>
      <c r="M70" s="44">
        <v>135</v>
      </c>
      <c r="N70" s="44">
        <v>50</v>
      </c>
      <c r="O70" s="44">
        <v>155</v>
      </c>
      <c r="P70" s="44">
        <v>315</v>
      </c>
      <c r="Q70" s="44">
        <v>355</v>
      </c>
      <c r="R70" s="44">
        <v>0</v>
      </c>
      <c r="S70" s="44">
        <v>50</v>
      </c>
      <c r="T70" s="44">
        <v>195</v>
      </c>
      <c r="U70" s="44">
        <v>270</v>
      </c>
      <c r="W70" s="25">
        <f t="shared" si="5"/>
        <v>875</v>
      </c>
      <c r="X70" s="25">
        <f t="shared" si="6"/>
        <v>22.697795071335928</v>
      </c>
    </row>
    <row r="71" spans="1:24" x14ac:dyDescent="0.2">
      <c r="A71" s="43" t="s">
        <v>625</v>
      </c>
      <c r="B71" s="43" t="s">
        <v>626</v>
      </c>
      <c r="C71">
        <v>19275</v>
      </c>
      <c r="D71" s="44">
        <v>1290</v>
      </c>
      <c r="E71" s="44">
        <v>110</v>
      </c>
      <c r="F71" s="44">
        <v>890</v>
      </c>
      <c r="G71" s="44">
        <v>2075</v>
      </c>
      <c r="H71" s="44">
        <v>615</v>
      </c>
      <c r="I71" s="44">
        <v>870</v>
      </c>
      <c r="J71" s="44">
        <v>1285</v>
      </c>
      <c r="K71" s="44">
        <v>580</v>
      </c>
      <c r="L71" s="44">
        <v>980</v>
      </c>
      <c r="M71" s="44">
        <v>1280</v>
      </c>
      <c r="N71" s="44">
        <v>510</v>
      </c>
      <c r="O71" s="44">
        <v>885</v>
      </c>
      <c r="P71" s="44">
        <v>3680</v>
      </c>
      <c r="Q71" s="44">
        <v>1755</v>
      </c>
      <c r="R71" s="44">
        <v>75</v>
      </c>
      <c r="S71" s="44">
        <v>325</v>
      </c>
      <c r="T71" s="44">
        <v>750</v>
      </c>
      <c r="U71" s="44">
        <v>1320</v>
      </c>
      <c r="W71" s="25">
        <f t="shared" si="5"/>
        <v>2300</v>
      </c>
      <c r="X71" s="25">
        <f t="shared" si="6"/>
        <v>11.932555123216602</v>
      </c>
    </row>
    <row r="72" spans="1:24" x14ac:dyDescent="0.2">
      <c r="A72" s="43" t="s">
        <v>627</v>
      </c>
      <c r="B72" s="43" t="s">
        <v>628</v>
      </c>
      <c r="C72">
        <v>13485</v>
      </c>
      <c r="D72" s="44">
        <v>890</v>
      </c>
      <c r="E72" s="44">
        <v>85</v>
      </c>
      <c r="F72" s="44">
        <v>595</v>
      </c>
      <c r="G72" s="44">
        <v>1515</v>
      </c>
      <c r="H72" s="44">
        <v>405</v>
      </c>
      <c r="I72" s="44">
        <v>475</v>
      </c>
      <c r="J72" s="44">
        <v>920</v>
      </c>
      <c r="K72" s="44">
        <v>465</v>
      </c>
      <c r="L72" s="44">
        <v>795</v>
      </c>
      <c r="M72" s="44">
        <v>790</v>
      </c>
      <c r="N72" s="44">
        <v>285</v>
      </c>
      <c r="O72" s="44">
        <v>585</v>
      </c>
      <c r="P72" s="44">
        <v>2620</v>
      </c>
      <c r="Q72" s="44">
        <v>1225</v>
      </c>
      <c r="R72" s="44">
        <v>65</v>
      </c>
      <c r="S72" s="44">
        <v>260</v>
      </c>
      <c r="T72" s="44">
        <v>580</v>
      </c>
      <c r="U72" s="44">
        <v>930</v>
      </c>
      <c r="W72" s="25">
        <f t="shared" si="5"/>
        <v>1725</v>
      </c>
      <c r="X72" s="25">
        <f t="shared" si="6"/>
        <v>12.791991101223582</v>
      </c>
    </row>
    <row r="73" spans="1:24" x14ac:dyDescent="0.2">
      <c r="A73" s="43" t="s">
        <v>2071</v>
      </c>
      <c r="B73" s="43" t="s">
        <v>2072</v>
      </c>
      <c r="C73">
        <v>11220</v>
      </c>
      <c r="D73" s="44">
        <v>2250</v>
      </c>
      <c r="E73" s="44">
        <v>65</v>
      </c>
      <c r="F73" s="44">
        <v>470</v>
      </c>
      <c r="G73" s="44">
        <v>1420</v>
      </c>
      <c r="H73" s="44">
        <v>365</v>
      </c>
      <c r="I73" s="44">
        <v>240</v>
      </c>
      <c r="J73" s="44">
        <v>665</v>
      </c>
      <c r="K73" s="44">
        <v>530</v>
      </c>
      <c r="L73" s="44">
        <v>990</v>
      </c>
      <c r="M73" s="44">
        <v>210</v>
      </c>
      <c r="N73" s="44">
        <v>770</v>
      </c>
      <c r="O73" s="44">
        <v>405</v>
      </c>
      <c r="P73" s="44">
        <v>925</v>
      </c>
      <c r="Q73" s="44">
        <v>645</v>
      </c>
      <c r="R73" s="44">
        <v>100</v>
      </c>
      <c r="S73" s="44">
        <v>155</v>
      </c>
      <c r="T73" s="44">
        <v>325</v>
      </c>
      <c r="U73" s="44">
        <v>700</v>
      </c>
      <c r="W73" s="25">
        <f t="shared" si="5"/>
        <v>1690</v>
      </c>
      <c r="X73" s="25">
        <f t="shared" si="6"/>
        <v>15.062388591800357</v>
      </c>
    </row>
    <row r="74" spans="1:24" x14ac:dyDescent="0.2">
      <c r="A74" s="43" t="s">
        <v>2073</v>
      </c>
      <c r="B74" s="43" t="s">
        <v>2074</v>
      </c>
      <c r="C74">
        <v>11465</v>
      </c>
      <c r="D74" s="44">
        <v>2400</v>
      </c>
      <c r="E74" s="44">
        <v>100</v>
      </c>
      <c r="F74" s="44">
        <v>555</v>
      </c>
      <c r="G74" s="44">
        <v>1520</v>
      </c>
      <c r="H74" s="44">
        <v>310</v>
      </c>
      <c r="I74" s="44">
        <v>295</v>
      </c>
      <c r="J74" s="44">
        <v>865</v>
      </c>
      <c r="K74" s="44">
        <v>235</v>
      </c>
      <c r="L74" s="44">
        <v>1140</v>
      </c>
      <c r="M74" s="44">
        <v>320</v>
      </c>
      <c r="N74" s="44">
        <v>110</v>
      </c>
      <c r="O74" s="44">
        <v>375</v>
      </c>
      <c r="P74" s="44">
        <v>1180</v>
      </c>
      <c r="Q74" s="44">
        <v>790</v>
      </c>
      <c r="R74" s="44">
        <v>95</v>
      </c>
      <c r="S74" s="44">
        <v>215</v>
      </c>
      <c r="T74" s="44">
        <v>325</v>
      </c>
      <c r="U74" s="44">
        <v>640</v>
      </c>
      <c r="W74" s="25">
        <f t="shared" si="5"/>
        <v>1780</v>
      </c>
      <c r="X74" s="25">
        <f t="shared" si="6"/>
        <v>15.52551242913214</v>
      </c>
    </row>
    <row r="75" spans="1:24" x14ac:dyDescent="0.2">
      <c r="A75" s="43" t="s">
        <v>653</v>
      </c>
      <c r="B75" s="43" t="s">
        <v>654</v>
      </c>
      <c r="C75">
        <v>2645</v>
      </c>
      <c r="D75" s="44">
        <v>60</v>
      </c>
      <c r="E75" s="44">
        <v>20</v>
      </c>
      <c r="F75" s="44">
        <v>245</v>
      </c>
      <c r="G75" s="44">
        <v>375</v>
      </c>
      <c r="H75" s="44">
        <v>115</v>
      </c>
      <c r="I75" s="44">
        <v>145</v>
      </c>
      <c r="J75" s="44">
        <v>300</v>
      </c>
      <c r="K75" s="44">
        <v>105</v>
      </c>
      <c r="L75" s="44">
        <v>205</v>
      </c>
      <c r="M75" s="44">
        <v>100</v>
      </c>
      <c r="N75" s="44">
        <v>40</v>
      </c>
      <c r="O75" s="44">
        <v>90</v>
      </c>
      <c r="P75" s="44">
        <v>260</v>
      </c>
      <c r="Q75" s="44">
        <v>215</v>
      </c>
      <c r="R75" s="44">
        <v>10</v>
      </c>
      <c r="S75" s="44">
        <v>40</v>
      </c>
      <c r="T75" s="44">
        <v>145</v>
      </c>
      <c r="U75" s="44">
        <v>165</v>
      </c>
      <c r="W75" s="25">
        <f t="shared" si="5"/>
        <v>370</v>
      </c>
      <c r="X75" s="25">
        <f t="shared" si="6"/>
        <v>13.988657844990549</v>
      </c>
    </row>
    <row r="76" spans="1:24" x14ac:dyDescent="0.2">
      <c r="A76" s="43" t="s">
        <v>655</v>
      </c>
      <c r="B76" s="43" t="s">
        <v>656</v>
      </c>
      <c r="C76">
        <v>4495</v>
      </c>
      <c r="D76" s="44">
        <v>200</v>
      </c>
      <c r="E76" s="44">
        <v>10</v>
      </c>
      <c r="F76" s="44">
        <v>280</v>
      </c>
      <c r="G76" s="44">
        <v>725</v>
      </c>
      <c r="H76" s="44">
        <v>190</v>
      </c>
      <c r="I76" s="44">
        <v>190</v>
      </c>
      <c r="J76" s="44">
        <v>365</v>
      </c>
      <c r="K76" s="44">
        <v>180</v>
      </c>
      <c r="L76" s="44">
        <v>280</v>
      </c>
      <c r="M76" s="44">
        <v>220</v>
      </c>
      <c r="N76" s="44">
        <v>105</v>
      </c>
      <c r="O76" s="44">
        <v>175</v>
      </c>
      <c r="P76" s="44">
        <v>625</v>
      </c>
      <c r="Q76" s="44">
        <v>355</v>
      </c>
      <c r="R76" s="44">
        <v>15</v>
      </c>
      <c r="S76" s="44">
        <v>80</v>
      </c>
      <c r="T76" s="44">
        <v>170</v>
      </c>
      <c r="U76" s="44">
        <v>330</v>
      </c>
      <c r="W76" s="25">
        <f t="shared" si="5"/>
        <v>610</v>
      </c>
      <c r="X76" s="25">
        <f t="shared" si="6"/>
        <v>13.570634037819801</v>
      </c>
    </row>
    <row r="77" spans="1:24" x14ac:dyDescent="0.2">
      <c r="A77" s="43" t="s">
        <v>657</v>
      </c>
      <c r="B77" s="43" t="s">
        <v>658</v>
      </c>
      <c r="C77">
        <v>3405</v>
      </c>
      <c r="D77" s="44">
        <v>180</v>
      </c>
      <c r="E77" s="44">
        <v>20</v>
      </c>
      <c r="F77" s="44">
        <v>160</v>
      </c>
      <c r="G77" s="44">
        <v>395</v>
      </c>
      <c r="H77" s="44">
        <v>110</v>
      </c>
      <c r="I77" s="44">
        <v>115</v>
      </c>
      <c r="J77" s="44">
        <v>300</v>
      </c>
      <c r="K77" s="44">
        <v>85</v>
      </c>
      <c r="L77" s="44">
        <v>260</v>
      </c>
      <c r="M77" s="44">
        <v>205</v>
      </c>
      <c r="N77" s="44">
        <v>80</v>
      </c>
      <c r="O77" s="44">
        <v>190</v>
      </c>
      <c r="P77" s="44">
        <v>580</v>
      </c>
      <c r="Q77" s="44">
        <v>260</v>
      </c>
      <c r="R77" s="44">
        <v>15</v>
      </c>
      <c r="S77" s="44">
        <v>65</v>
      </c>
      <c r="T77" s="44">
        <v>150</v>
      </c>
      <c r="U77" s="44">
        <v>240</v>
      </c>
      <c r="W77" s="25">
        <f t="shared" si="5"/>
        <v>500</v>
      </c>
      <c r="X77" s="25">
        <f t="shared" si="6"/>
        <v>14.684287812041116</v>
      </c>
    </row>
    <row r="78" spans="1:24" x14ac:dyDescent="0.2">
      <c r="A78" s="43" t="s">
        <v>659</v>
      </c>
      <c r="B78" s="43" t="s">
        <v>660</v>
      </c>
      <c r="C78">
        <v>2380</v>
      </c>
      <c r="D78" s="44">
        <v>65</v>
      </c>
      <c r="E78" s="44">
        <v>15</v>
      </c>
      <c r="F78" s="44">
        <v>230</v>
      </c>
      <c r="G78" s="44">
        <v>365</v>
      </c>
      <c r="H78" s="44">
        <v>140</v>
      </c>
      <c r="I78" s="44">
        <v>150</v>
      </c>
      <c r="J78" s="44">
        <v>235</v>
      </c>
      <c r="K78" s="44">
        <v>100</v>
      </c>
      <c r="L78" s="44">
        <v>210</v>
      </c>
      <c r="M78" s="44">
        <v>60</v>
      </c>
      <c r="N78" s="44">
        <v>35</v>
      </c>
      <c r="O78" s="44">
        <v>65</v>
      </c>
      <c r="P78" s="44">
        <v>205</v>
      </c>
      <c r="Q78" s="44">
        <v>165</v>
      </c>
      <c r="R78" s="44">
        <v>0</v>
      </c>
      <c r="S78" s="44">
        <v>35</v>
      </c>
      <c r="T78" s="44">
        <v>140</v>
      </c>
      <c r="U78" s="44">
        <v>160</v>
      </c>
      <c r="W78" s="25">
        <f t="shared" si="5"/>
        <v>370</v>
      </c>
      <c r="X78" s="25">
        <f t="shared" si="6"/>
        <v>15.546218487394958</v>
      </c>
    </row>
    <row r="79" spans="1:24" x14ac:dyDescent="0.2">
      <c r="A79" s="43" t="s">
        <v>661</v>
      </c>
      <c r="B79" s="43" t="s">
        <v>662</v>
      </c>
      <c r="C79">
        <v>4660</v>
      </c>
      <c r="D79" s="44">
        <v>470</v>
      </c>
      <c r="E79" s="44">
        <v>25</v>
      </c>
      <c r="F79" s="44">
        <v>235</v>
      </c>
      <c r="G79" s="44">
        <v>650</v>
      </c>
      <c r="H79" s="44">
        <v>175</v>
      </c>
      <c r="I79" s="44">
        <v>155</v>
      </c>
      <c r="J79" s="44">
        <v>375</v>
      </c>
      <c r="K79" s="44">
        <v>165</v>
      </c>
      <c r="L79" s="44">
        <v>470</v>
      </c>
      <c r="M79" s="44">
        <v>215</v>
      </c>
      <c r="N79" s="44">
        <v>75</v>
      </c>
      <c r="O79" s="44">
        <v>175</v>
      </c>
      <c r="P79" s="44">
        <v>520</v>
      </c>
      <c r="Q79" s="44">
        <v>345</v>
      </c>
      <c r="R79" s="44">
        <v>15</v>
      </c>
      <c r="S79" s="44">
        <v>85</v>
      </c>
      <c r="T79" s="44">
        <v>205</v>
      </c>
      <c r="U79" s="44">
        <v>305</v>
      </c>
      <c r="W79" s="25">
        <f t="shared" si="5"/>
        <v>775</v>
      </c>
      <c r="X79" s="25">
        <f t="shared" si="6"/>
        <v>16.630901287553648</v>
      </c>
    </row>
    <row r="80" spans="1:24" x14ac:dyDescent="0.2">
      <c r="A80" s="43" t="s">
        <v>663</v>
      </c>
      <c r="B80" s="43" t="s">
        <v>664</v>
      </c>
      <c r="C80">
        <v>3150</v>
      </c>
      <c r="D80" s="44">
        <v>170</v>
      </c>
      <c r="E80" s="44">
        <v>5</v>
      </c>
      <c r="F80" s="44">
        <v>280</v>
      </c>
      <c r="G80" s="44">
        <v>425</v>
      </c>
      <c r="H80" s="44">
        <v>150</v>
      </c>
      <c r="I80" s="44">
        <v>155</v>
      </c>
      <c r="J80" s="44">
        <v>330</v>
      </c>
      <c r="K80" s="44">
        <v>170</v>
      </c>
      <c r="L80" s="44">
        <v>225</v>
      </c>
      <c r="M80" s="44">
        <v>110</v>
      </c>
      <c r="N80" s="44">
        <v>35</v>
      </c>
      <c r="O80" s="44">
        <v>120</v>
      </c>
      <c r="P80" s="44">
        <v>320</v>
      </c>
      <c r="Q80" s="44">
        <v>240</v>
      </c>
      <c r="R80" s="44">
        <v>15</v>
      </c>
      <c r="S80" s="44">
        <v>45</v>
      </c>
      <c r="T80" s="44">
        <v>165</v>
      </c>
      <c r="U80" s="44">
        <v>190</v>
      </c>
      <c r="W80" s="25">
        <f t="shared" si="5"/>
        <v>415</v>
      </c>
      <c r="X80" s="25">
        <f t="shared" si="6"/>
        <v>13.174603174603176</v>
      </c>
    </row>
    <row r="81" spans="1:24" x14ac:dyDescent="0.2">
      <c r="A81" s="43" t="s">
        <v>665</v>
      </c>
      <c r="B81" s="43" t="s">
        <v>666</v>
      </c>
      <c r="C81">
        <v>5685</v>
      </c>
      <c r="D81" s="44">
        <v>175</v>
      </c>
      <c r="E81" s="44">
        <v>30</v>
      </c>
      <c r="F81" s="44">
        <v>275</v>
      </c>
      <c r="G81" s="44">
        <v>740</v>
      </c>
      <c r="H81" s="44">
        <v>190</v>
      </c>
      <c r="I81" s="44">
        <v>315</v>
      </c>
      <c r="J81" s="44">
        <v>645</v>
      </c>
      <c r="K81" s="44">
        <v>295</v>
      </c>
      <c r="L81" s="44">
        <v>355</v>
      </c>
      <c r="M81" s="44">
        <v>250</v>
      </c>
      <c r="N81" s="44">
        <v>125</v>
      </c>
      <c r="O81" s="44">
        <v>305</v>
      </c>
      <c r="P81" s="44">
        <v>775</v>
      </c>
      <c r="Q81" s="44">
        <v>450</v>
      </c>
      <c r="R81" s="44">
        <v>10</v>
      </c>
      <c r="S81" s="44">
        <v>90</v>
      </c>
      <c r="T81" s="44">
        <v>330</v>
      </c>
      <c r="U81" s="44">
        <v>335</v>
      </c>
      <c r="W81" s="25">
        <f t="shared" si="5"/>
        <v>690</v>
      </c>
      <c r="X81" s="25">
        <f t="shared" si="6"/>
        <v>12.137203166226913</v>
      </c>
    </row>
    <row r="82" spans="1:24" x14ac:dyDescent="0.2">
      <c r="A82" s="43" t="s">
        <v>667</v>
      </c>
      <c r="B82" s="43" t="s">
        <v>668</v>
      </c>
      <c r="C82">
        <v>3605</v>
      </c>
      <c r="D82" s="44">
        <v>545</v>
      </c>
      <c r="E82" s="44">
        <v>15</v>
      </c>
      <c r="F82" s="44">
        <v>200</v>
      </c>
      <c r="G82" s="44">
        <v>435</v>
      </c>
      <c r="H82" s="44">
        <v>130</v>
      </c>
      <c r="I82" s="44">
        <v>145</v>
      </c>
      <c r="J82" s="44">
        <v>305</v>
      </c>
      <c r="K82" s="44">
        <v>80</v>
      </c>
      <c r="L82" s="44">
        <v>245</v>
      </c>
      <c r="M82" s="44">
        <v>120</v>
      </c>
      <c r="N82" s="44">
        <v>70</v>
      </c>
      <c r="O82" s="44">
        <v>180</v>
      </c>
      <c r="P82" s="44">
        <v>450</v>
      </c>
      <c r="Q82" s="44">
        <v>270</v>
      </c>
      <c r="R82" s="44">
        <v>20</v>
      </c>
      <c r="S82" s="44">
        <v>70</v>
      </c>
      <c r="T82" s="44">
        <v>115</v>
      </c>
      <c r="U82" s="44">
        <v>215</v>
      </c>
      <c r="W82" s="25">
        <f t="shared" si="5"/>
        <v>460</v>
      </c>
      <c r="X82" s="25">
        <f t="shared" si="6"/>
        <v>12.76005547850208</v>
      </c>
    </row>
    <row r="83" spans="1:24" x14ac:dyDescent="0.2">
      <c r="A83" s="43" t="s">
        <v>669</v>
      </c>
      <c r="B83" s="43" t="s">
        <v>670</v>
      </c>
      <c r="C83">
        <v>2540</v>
      </c>
      <c r="D83" s="44">
        <v>100</v>
      </c>
      <c r="E83" s="44">
        <v>20</v>
      </c>
      <c r="F83" s="44">
        <v>195</v>
      </c>
      <c r="G83" s="44">
        <v>385</v>
      </c>
      <c r="H83" s="44">
        <v>135</v>
      </c>
      <c r="I83" s="44">
        <v>130</v>
      </c>
      <c r="J83" s="44">
        <v>235</v>
      </c>
      <c r="K83" s="44">
        <v>90</v>
      </c>
      <c r="L83" s="44">
        <v>175</v>
      </c>
      <c r="M83" s="44">
        <v>105</v>
      </c>
      <c r="N83" s="44">
        <v>45</v>
      </c>
      <c r="O83" s="44">
        <v>75</v>
      </c>
      <c r="P83" s="44">
        <v>315</v>
      </c>
      <c r="Q83" s="44">
        <v>210</v>
      </c>
      <c r="R83" s="44">
        <v>0</v>
      </c>
      <c r="S83" s="44">
        <v>40</v>
      </c>
      <c r="T83" s="44">
        <v>115</v>
      </c>
      <c r="U83" s="44">
        <v>175</v>
      </c>
      <c r="W83" s="25">
        <f t="shared" si="5"/>
        <v>350</v>
      </c>
      <c r="X83" s="25">
        <f t="shared" si="6"/>
        <v>13.779527559055119</v>
      </c>
    </row>
    <row r="84" spans="1:24" x14ac:dyDescent="0.2">
      <c r="A84" s="43" t="s">
        <v>671</v>
      </c>
      <c r="B84" s="43" t="s">
        <v>672</v>
      </c>
      <c r="C84">
        <v>3940</v>
      </c>
      <c r="D84" s="44">
        <v>160</v>
      </c>
      <c r="E84" s="44">
        <v>20</v>
      </c>
      <c r="F84" s="44">
        <v>235</v>
      </c>
      <c r="G84" s="44">
        <v>660</v>
      </c>
      <c r="H84" s="44">
        <v>175</v>
      </c>
      <c r="I84" s="44">
        <v>160</v>
      </c>
      <c r="J84" s="44">
        <v>300</v>
      </c>
      <c r="K84" s="44">
        <v>185</v>
      </c>
      <c r="L84" s="44">
        <v>230</v>
      </c>
      <c r="M84" s="44">
        <v>180</v>
      </c>
      <c r="N84" s="44">
        <v>80</v>
      </c>
      <c r="O84" s="44">
        <v>145</v>
      </c>
      <c r="P84" s="44">
        <v>495</v>
      </c>
      <c r="Q84" s="44">
        <v>355</v>
      </c>
      <c r="R84" s="44">
        <v>10</v>
      </c>
      <c r="S84" s="44">
        <v>75</v>
      </c>
      <c r="T84" s="44">
        <v>180</v>
      </c>
      <c r="U84" s="44">
        <v>295</v>
      </c>
      <c r="W84" s="25">
        <f t="shared" si="5"/>
        <v>525</v>
      </c>
      <c r="X84" s="25">
        <f t="shared" si="6"/>
        <v>13.324873096446701</v>
      </c>
    </row>
    <row r="85" spans="1:24" x14ac:dyDescent="0.2">
      <c r="A85" s="43" t="s">
        <v>673</v>
      </c>
      <c r="B85" s="43" t="s">
        <v>674</v>
      </c>
      <c r="C85">
        <v>4645</v>
      </c>
      <c r="D85" s="44">
        <v>375</v>
      </c>
      <c r="E85" s="44">
        <v>20</v>
      </c>
      <c r="F85" s="44">
        <v>330</v>
      </c>
      <c r="G85" s="44">
        <v>650</v>
      </c>
      <c r="H85" s="44">
        <v>185</v>
      </c>
      <c r="I85" s="44">
        <v>225</v>
      </c>
      <c r="J85" s="44">
        <v>335</v>
      </c>
      <c r="K85" s="44">
        <v>315</v>
      </c>
      <c r="L85" s="44">
        <v>255</v>
      </c>
      <c r="M85" s="44">
        <v>160</v>
      </c>
      <c r="N85" s="44">
        <v>75</v>
      </c>
      <c r="O85" s="44">
        <v>200</v>
      </c>
      <c r="P85" s="44">
        <v>545</v>
      </c>
      <c r="Q85" s="44">
        <v>440</v>
      </c>
      <c r="R85" s="44">
        <v>10</v>
      </c>
      <c r="S85" s="44">
        <v>85</v>
      </c>
      <c r="T85" s="44">
        <v>165</v>
      </c>
      <c r="U85" s="44">
        <v>280</v>
      </c>
      <c r="W85" s="25">
        <f t="shared" si="5"/>
        <v>535</v>
      </c>
      <c r="X85" s="25">
        <f t="shared" si="6"/>
        <v>11.517761033369215</v>
      </c>
    </row>
    <row r="86" spans="1:24" x14ac:dyDescent="0.2">
      <c r="A86" s="43" t="s">
        <v>675</v>
      </c>
      <c r="B86" s="43" t="s">
        <v>676</v>
      </c>
      <c r="C86">
        <v>4010</v>
      </c>
      <c r="D86" s="44">
        <v>400</v>
      </c>
      <c r="E86" s="44">
        <v>25</v>
      </c>
      <c r="F86" s="44">
        <v>255</v>
      </c>
      <c r="G86" s="44">
        <v>665</v>
      </c>
      <c r="H86" s="44">
        <v>160</v>
      </c>
      <c r="I86" s="44">
        <v>165</v>
      </c>
      <c r="J86" s="44">
        <v>395</v>
      </c>
      <c r="K86" s="44">
        <v>135</v>
      </c>
      <c r="L86" s="44">
        <v>310</v>
      </c>
      <c r="M86" s="44">
        <v>135</v>
      </c>
      <c r="N86" s="44">
        <v>40</v>
      </c>
      <c r="O86" s="44">
        <v>135</v>
      </c>
      <c r="P86" s="44">
        <v>430</v>
      </c>
      <c r="Q86" s="44">
        <v>275</v>
      </c>
      <c r="R86" s="44">
        <v>20</v>
      </c>
      <c r="S86" s="44">
        <v>45</v>
      </c>
      <c r="T86" s="44">
        <v>160</v>
      </c>
      <c r="U86" s="44">
        <v>265</v>
      </c>
      <c r="W86" s="25">
        <f t="shared" si="5"/>
        <v>575</v>
      </c>
      <c r="X86" s="25">
        <f t="shared" si="6"/>
        <v>14.339152119700749</v>
      </c>
    </row>
    <row r="87" spans="1:24" x14ac:dyDescent="0.2">
      <c r="A87" s="43" t="s">
        <v>633</v>
      </c>
      <c r="B87" s="43" t="s">
        <v>634</v>
      </c>
      <c r="C87">
        <v>10220</v>
      </c>
      <c r="D87" s="44">
        <v>85</v>
      </c>
      <c r="E87" s="44">
        <v>50</v>
      </c>
      <c r="F87" s="44">
        <v>640</v>
      </c>
      <c r="G87" s="44">
        <v>1330</v>
      </c>
      <c r="H87" s="44">
        <v>435</v>
      </c>
      <c r="I87" s="44">
        <v>555</v>
      </c>
      <c r="J87" s="44">
        <v>1245</v>
      </c>
      <c r="K87" s="44">
        <v>585</v>
      </c>
      <c r="L87" s="44">
        <v>625</v>
      </c>
      <c r="M87" s="44">
        <v>455</v>
      </c>
      <c r="N87" s="44">
        <v>185</v>
      </c>
      <c r="O87" s="44">
        <v>385</v>
      </c>
      <c r="P87" s="44">
        <v>1215</v>
      </c>
      <c r="Q87" s="44">
        <v>870</v>
      </c>
      <c r="R87" s="44">
        <v>5</v>
      </c>
      <c r="S87" s="44">
        <v>165</v>
      </c>
      <c r="T87" s="44">
        <v>690</v>
      </c>
      <c r="U87" s="44">
        <v>715</v>
      </c>
      <c r="W87" s="25">
        <f t="shared" si="5"/>
        <v>1340</v>
      </c>
      <c r="X87" s="25">
        <f t="shared" si="6"/>
        <v>13.111545988258316</v>
      </c>
    </row>
    <row r="88" spans="1:24" x14ac:dyDescent="0.2">
      <c r="A88" s="43" t="s">
        <v>635</v>
      </c>
      <c r="B88" s="43" t="s">
        <v>636</v>
      </c>
      <c r="C88">
        <v>7670</v>
      </c>
      <c r="D88" s="44">
        <v>65</v>
      </c>
      <c r="E88" s="44">
        <v>30</v>
      </c>
      <c r="F88" s="44">
        <v>355</v>
      </c>
      <c r="G88" s="44">
        <v>1060</v>
      </c>
      <c r="H88" s="44">
        <v>295</v>
      </c>
      <c r="I88" s="44">
        <v>370</v>
      </c>
      <c r="J88" s="44">
        <v>775</v>
      </c>
      <c r="K88" s="44">
        <v>275</v>
      </c>
      <c r="L88" s="44">
        <v>465</v>
      </c>
      <c r="M88" s="44">
        <v>395</v>
      </c>
      <c r="N88" s="44">
        <v>255</v>
      </c>
      <c r="O88" s="44">
        <v>545</v>
      </c>
      <c r="P88" s="44">
        <v>1030</v>
      </c>
      <c r="Q88" s="44">
        <v>730</v>
      </c>
      <c r="R88" s="44">
        <v>0</v>
      </c>
      <c r="S88" s="44">
        <v>150</v>
      </c>
      <c r="T88" s="44">
        <v>365</v>
      </c>
      <c r="U88" s="44">
        <v>515</v>
      </c>
      <c r="W88" s="25">
        <f t="shared" si="5"/>
        <v>980</v>
      </c>
      <c r="X88" s="25">
        <f t="shared" si="6"/>
        <v>12.777053455019557</v>
      </c>
    </row>
    <row r="89" spans="1:24" x14ac:dyDescent="0.2">
      <c r="A89" s="43" t="s">
        <v>637</v>
      </c>
      <c r="B89" s="43" t="s">
        <v>638</v>
      </c>
      <c r="C89">
        <v>22895</v>
      </c>
      <c r="D89" s="44">
        <v>20</v>
      </c>
      <c r="E89" s="44">
        <v>80</v>
      </c>
      <c r="F89" s="44">
        <v>720</v>
      </c>
      <c r="G89" s="44">
        <v>1785</v>
      </c>
      <c r="H89" s="44">
        <v>495</v>
      </c>
      <c r="I89" s="44">
        <v>1365</v>
      </c>
      <c r="J89" s="44">
        <v>2820</v>
      </c>
      <c r="K89" s="44">
        <v>870</v>
      </c>
      <c r="L89" s="44">
        <v>1790</v>
      </c>
      <c r="M89" s="44">
        <v>1815</v>
      </c>
      <c r="N89" s="44">
        <v>455</v>
      </c>
      <c r="O89" s="44">
        <v>1300</v>
      </c>
      <c r="P89" s="44">
        <v>4160</v>
      </c>
      <c r="Q89" s="44">
        <v>2025</v>
      </c>
      <c r="R89" s="44">
        <v>10</v>
      </c>
      <c r="S89" s="44">
        <v>405</v>
      </c>
      <c r="T89" s="44">
        <v>1235</v>
      </c>
      <c r="U89" s="44">
        <v>1545</v>
      </c>
      <c r="W89" s="25">
        <f t="shared" si="5"/>
        <v>3335</v>
      </c>
      <c r="X89" s="25">
        <f t="shared" si="6"/>
        <v>14.56649923564097</v>
      </c>
    </row>
    <row r="90" spans="1:24" x14ac:dyDescent="0.2">
      <c r="A90" s="43" t="s">
        <v>639</v>
      </c>
      <c r="B90" s="43" t="s">
        <v>640</v>
      </c>
      <c r="C90">
        <v>7305</v>
      </c>
      <c r="D90" s="44">
        <v>65</v>
      </c>
      <c r="E90" s="44">
        <v>35</v>
      </c>
      <c r="F90" s="44">
        <v>545</v>
      </c>
      <c r="G90" s="44">
        <v>1075</v>
      </c>
      <c r="H90" s="44">
        <v>345</v>
      </c>
      <c r="I90" s="44">
        <v>320</v>
      </c>
      <c r="J90" s="44">
        <v>765</v>
      </c>
      <c r="K90" s="44">
        <v>410</v>
      </c>
      <c r="L90" s="44">
        <v>565</v>
      </c>
      <c r="M90" s="44">
        <v>315</v>
      </c>
      <c r="N90" s="44">
        <v>130</v>
      </c>
      <c r="O90" s="44">
        <v>255</v>
      </c>
      <c r="P90" s="44">
        <v>800</v>
      </c>
      <c r="Q90" s="44">
        <v>640</v>
      </c>
      <c r="R90" s="44">
        <v>0</v>
      </c>
      <c r="S90" s="44">
        <v>130</v>
      </c>
      <c r="T90" s="44">
        <v>395</v>
      </c>
      <c r="U90" s="44">
        <v>520</v>
      </c>
      <c r="W90" s="25">
        <f t="shared" si="5"/>
        <v>1085</v>
      </c>
      <c r="X90" s="25">
        <f t="shared" si="6"/>
        <v>14.852840520191648</v>
      </c>
    </row>
    <row r="91" spans="1:24" x14ac:dyDescent="0.2">
      <c r="A91" s="43" t="s">
        <v>641</v>
      </c>
      <c r="B91" s="43" t="s">
        <v>642</v>
      </c>
      <c r="C91">
        <v>6885</v>
      </c>
      <c r="D91" s="44">
        <v>105</v>
      </c>
      <c r="E91" s="44">
        <v>40</v>
      </c>
      <c r="F91" s="44">
        <v>505</v>
      </c>
      <c r="G91" s="44">
        <v>1045</v>
      </c>
      <c r="H91" s="44">
        <v>275</v>
      </c>
      <c r="I91" s="44">
        <v>350</v>
      </c>
      <c r="J91" s="44">
        <v>775</v>
      </c>
      <c r="K91" s="44">
        <v>400</v>
      </c>
      <c r="L91" s="44">
        <v>490</v>
      </c>
      <c r="M91" s="44">
        <v>245</v>
      </c>
      <c r="N91" s="44">
        <v>130</v>
      </c>
      <c r="O91" s="44">
        <v>275</v>
      </c>
      <c r="P91" s="44">
        <v>690</v>
      </c>
      <c r="Q91" s="44">
        <v>615</v>
      </c>
      <c r="R91" s="44">
        <v>0</v>
      </c>
      <c r="S91" s="44">
        <v>95</v>
      </c>
      <c r="T91" s="44">
        <v>385</v>
      </c>
      <c r="U91" s="44">
        <v>470</v>
      </c>
      <c r="W91" s="25">
        <f t="shared" si="5"/>
        <v>960</v>
      </c>
      <c r="X91" s="25">
        <f t="shared" si="6"/>
        <v>13.943355119825709</v>
      </c>
    </row>
    <row r="92" spans="1:24" x14ac:dyDescent="0.2">
      <c r="A92" s="43" t="s">
        <v>643</v>
      </c>
      <c r="B92" s="43" t="s">
        <v>644</v>
      </c>
      <c r="C92">
        <v>11195</v>
      </c>
      <c r="D92" s="44">
        <v>25</v>
      </c>
      <c r="E92" s="44">
        <v>70</v>
      </c>
      <c r="F92" s="44">
        <v>415</v>
      </c>
      <c r="G92" s="44">
        <v>1220</v>
      </c>
      <c r="H92" s="44">
        <v>250</v>
      </c>
      <c r="I92" s="44">
        <v>570</v>
      </c>
      <c r="J92" s="44">
        <v>925</v>
      </c>
      <c r="K92" s="44">
        <v>610</v>
      </c>
      <c r="L92" s="44">
        <v>535</v>
      </c>
      <c r="M92" s="44">
        <v>645</v>
      </c>
      <c r="N92" s="44">
        <v>1390</v>
      </c>
      <c r="O92" s="44">
        <v>790</v>
      </c>
      <c r="P92" s="44">
        <v>1320</v>
      </c>
      <c r="Q92" s="44">
        <v>1175</v>
      </c>
      <c r="R92" s="44">
        <v>0</v>
      </c>
      <c r="S92" s="44">
        <v>190</v>
      </c>
      <c r="T92" s="44">
        <v>475</v>
      </c>
      <c r="U92" s="44">
        <v>595</v>
      </c>
      <c r="W92" s="25">
        <f t="shared" si="5"/>
        <v>1130</v>
      </c>
      <c r="X92" s="25">
        <f t="shared" si="6"/>
        <v>10.093791871371147</v>
      </c>
    </row>
    <row r="93" spans="1:24" x14ac:dyDescent="0.2">
      <c r="A93" s="43" t="s">
        <v>645</v>
      </c>
      <c r="B93" s="43" t="s">
        <v>646</v>
      </c>
      <c r="C93">
        <v>12225</v>
      </c>
      <c r="D93" s="44">
        <v>75</v>
      </c>
      <c r="E93" s="44">
        <v>45</v>
      </c>
      <c r="F93" s="44">
        <v>640</v>
      </c>
      <c r="G93" s="44">
        <v>1545</v>
      </c>
      <c r="H93" s="44">
        <v>390</v>
      </c>
      <c r="I93" s="44">
        <v>655</v>
      </c>
      <c r="J93" s="44">
        <v>1155</v>
      </c>
      <c r="K93" s="44">
        <v>275</v>
      </c>
      <c r="L93" s="44">
        <v>705</v>
      </c>
      <c r="M93" s="44">
        <v>810</v>
      </c>
      <c r="N93" s="44">
        <v>445</v>
      </c>
      <c r="O93" s="44">
        <v>530</v>
      </c>
      <c r="P93" s="44">
        <v>2100</v>
      </c>
      <c r="Q93" s="44">
        <v>1075</v>
      </c>
      <c r="R93" s="44">
        <v>0</v>
      </c>
      <c r="S93" s="44">
        <v>205</v>
      </c>
      <c r="T93" s="44">
        <v>710</v>
      </c>
      <c r="U93" s="44">
        <v>865</v>
      </c>
      <c r="W93" s="25">
        <f t="shared" si="5"/>
        <v>1570</v>
      </c>
      <c r="X93" s="25">
        <f t="shared" si="6"/>
        <v>12.842535787321063</v>
      </c>
    </row>
    <row r="94" spans="1:24" x14ac:dyDescent="0.2">
      <c r="A94" s="43" t="s">
        <v>647</v>
      </c>
      <c r="B94" s="43" t="s">
        <v>648</v>
      </c>
      <c r="C94">
        <v>6310</v>
      </c>
      <c r="D94" s="44">
        <v>50</v>
      </c>
      <c r="E94" s="44">
        <v>30</v>
      </c>
      <c r="F94" s="44">
        <v>555</v>
      </c>
      <c r="G94" s="44">
        <v>1045</v>
      </c>
      <c r="H94" s="44">
        <v>265</v>
      </c>
      <c r="I94" s="44">
        <v>335</v>
      </c>
      <c r="J94" s="44">
        <v>680</v>
      </c>
      <c r="K94" s="44">
        <v>295</v>
      </c>
      <c r="L94" s="44">
        <v>465</v>
      </c>
      <c r="M94" s="44">
        <v>275</v>
      </c>
      <c r="N94" s="44">
        <v>85</v>
      </c>
      <c r="O94" s="44">
        <v>190</v>
      </c>
      <c r="P94" s="44">
        <v>730</v>
      </c>
      <c r="Q94" s="44">
        <v>435</v>
      </c>
      <c r="R94" s="44">
        <v>0</v>
      </c>
      <c r="S94" s="44">
        <v>95</v>
      </c>
      <c r="T94" s="44">
        <v>305</v>
      </c>
      <c r="U94" s="44">
        <v>470</v>
      </c>
      <c r="W94" s="25">
        <f t="shared" si="5"/>
        <v>935</v>
      </c>
      <c r="X94" s="25">
        <f t="shared" si="6"/>
        <v>14.817749603803488</v>
      </c>
    </row>
    <row r="95" spans="1:24" x14ac:dyDescent="0.2">
      <c r="A95" s="43" t="s">
        <v>649</v>
      </c>
      <c r="B95" s="43" t="s">
        <v>650</v>
      </c>
      <c r="C95">
        <v>11420</v>
      </c>
      <c r="D95" s="44">
        <v>50</v>
      </c>
      <c r="E95" s="44">
        <v>60</v>
      </c>
      <c r="F95" s="44">
        <v>400</v>
      </c>
      <c r="G95" s="44">
        <v>1175</v>
      </c>
      <c r="H95" s="44">
        <v>230</v>
      </c>
      <c r="I95" s="44">
        <v>510</v>
      </c>
      <c r="J95" s="44">
        <v>890</v>
      </c>
      <c r="K95" s="44">
        <v>360</v>
      </c>
      <c r="L95" s="44">
        <v>570</v>
      </c>
      <c r="M95" s="44">
        <v>1040</v>
      </c>
      <c r="N95" s="44">
        <v>380</v>
      </c>
      <c r="O95" s="44">
        <v>695</v>
      </c>
      <c r="P95" s="44">
        <v>2245</v>
      </c>
      <c r="Q95" s="44">
        <v>1105</v>
      </c>
      <c r="R95" s="44">
        <v>5</v>
      </c>
      <c r="S95" s="44">
        <v>205</v>
      </c>
      <c r="T95" s="44">
        <v>775</v>
      </c>
      <c r="U95" s="44">
        <v>720</v>
      </c>
      <c r="W95" s="25">
        <f t="shared" si="5"/>
        <v>1290</v>
      </c>
      <c r="X95" s="25">
        <f t="shared" si="6"/>
        <v>11.295971978984239</v>
      </c>
    </row>
    <row r="96" spans="1:24" x14ac:dyDescent="0.2">
      <c r="A96" s="43" t="s">
        <v>651</v>
      </c>
      <c r="B96" s="43" t="s">
        <v>652</v>
      </c>
      <c r="C96">
        <v>9305</v>
      </c>
      <c r="D96" s="44">
        <v>125</v>
      </c>
      <c r="E96" s="44">
        <v>75</v>
      </c>
      <c r="F96" s="44">
        <v>550</v>
      </c>
      <c r="G96" s="44">
        <v>1740</v>
      </c>
      <c r="H96" s="44">
        <v>435</v>
      </c>
      <c r="I96" s="44">
        <v>350</v>
      </c>
      <c r="J96" s="44">
        <v>805</v>
      </c>
      <c r="K96" s="44">
        <v>720</v>
      </c>
      <c r="L96" s="44">
        <v>670</v>
      </c>
      <c r="M96" s="44">
        <v>365</v>
      </c>
      <c r="N96" s="44">
        <v>130</v>
      </c>
      <c r="O96" s="44">
        <v>255</v>
      </c>
      <c r="P96" s="44">
        <v>1080</v>
      </c>
      <c r="Q96" s="44">
        <v>770</v>
      </c>
      <c r="R96" s="44">
        <v>5</v>
      </c>
      <c r="S96" s="44">
        <v>170</v>
      </c>
      <c r="T96" s="44">
        <v>350</v>
      </c>
      <c r="U96" s="44">
        <v>710</v>
      </c>
      <c r="W96" s="25">
        <f t="shared" si="5"/>
        <v>1380</v>
      </c>
      <c r="X96" s="25">
        <f t="shared" si="6"/>
        <v>14.830736163353036</v>
      </c>
    </row>
    <row r="97" spans="1:24" x14ac:dyDescent="0.2">
      <c r="A97" s="43" t="s">
        <v>677</v>
      </c>
      <c r="B97" s="43" t="s">
        <v>678</v>
      </c>
      <c r="C97">
        <v>3360</v>
      </c>
      <c r="D97" s="44">
        <v>35</v>
      </c>
      <c r="E97" s="44">
        <v>25</v>
      </c>
      <c r="F97" s="44">
        <v>270</v>
      </c>
      <c r="G97" s="44">
        <v>670</v>
      </c>
      <c r="H97" s="44">
        <v>90</v>
      </c>
      <c r="I97" s="44">
        <v>145</v>
      </c>
      <c r="J97" s="44">
        <v>265</v>
      </c>
      <c r="K97" s="44">
        <v>260</v>
      </c>
      <c r="L97" s="44">
        <v>185</v>
      </c>
      <c r="M97" s="44">
        <v>145</v>
      </c>
      <c r="N97" s="44">
        <v>40</v>
      </c>
      <c r="O97" s="44">
        <v>80</v>
      </c>
      <c r="P97" s="44">
        <v>360</v>
      </c>
      <c r="Q97" s="44">
        <v>330</v>
      </c>
      <c r="R97" s="44">
        <v>0</v>
      </c>
      <c r="S97" s="44">
        <v>65</v>
      </c>
      <c r="T97" s="44">
        <v>165</v>
      </c>
      <c r="U97" s="44">
        <v>220</v>
      </c>
      <c r="W97" s="25">
        <f t="shared" si="5"/>
        <v>405</v>
      </c>
      <c r="X97" s="25">
        <f t="shared" si="6"/>
        <v>12.053571428571429</v>
      </c>
    </row>
    <row r="98" spans="1:24" x14ac:dyDescent="0.2">
      <c r="A98" s="43" t="s">
        <v>679</v>
      </c>
      <c r="B98" s="43" t="s">
        <v>680</v>
      </c>
      <c r="C98">
        <v>14360</v>
      </c>
      <c r="D98" s="44">
        <v>20</v>
      </c>
      <c r="E98" s="44">
        <v>60</v>
      </c>
      <c r="F98" s="44">
        <v>560</v>
      </c>
      <c r="G98" s="44">
        <v>1785</v>
      </c>
      <c r="H98" s="44">
        <v>305</v>
      </c>
      <c r="I98" s="44">
        <v>425</v>
      </c>
      <c r="J98" s="44">
        <v>1445</v>
      </c>
      <c r="K98" s="44">
        <v>685</v>
      </c>
      <c r="L98" s="44">
        <v>1450</v>
      </c>
      <c r="M98" s="44">
        <v>815</v>
      </c>
      <c r="N98" s="44">
        <v>255</v>
      </c>
      <c r="O98" s="44">
        <v>765</v>
      </c>
      <c r="P98" s="44">
        <v>2285</v>
      </c>
      <c r="Q98" s="44">
        <v>1220</v>
      </c>
      <c r="R98" s="44">
        <v>5</v>
      </c>
      <c r="S98" s="44">
        <v>340</v>
      </c>
      <c r="T98" s="44">
        <v>740</v>
      </c>
      <c r="U98" s="44">
        <v>1200</v>
      </c>
      <c r="W98" s="25">
        <f t="shared" si="5"/>
        <v>2650</v>
      </c>
      <c r="X98" s="25">
        <f t="shared" si="6"/>
        <v>18.454038997214482</v>
      </c>
    </row>
    <row r="99" spans="1:24" x14ac:dyDescent="0.2">
      <c r="A99" s="43" t="s">
        <v>683</v>
      </c>
      <c r="B99" s="43" t="s">
        <v>684</v>
      </c>
      <c r="C99">
        <v>4630</v>
      </c>
      <c r="D99" s="44">
        <v>80</v>
      </c>
      <c r="E99" s="44">
        <v>35</v>
      </c>
      <c r="F99" s="44">
        <v>300</v>
      </c>
      <c r="G99" s="44">
        <v>755</v>
      </c>
      <c r="H99" s="44">
        <v>190</v>
      </c>
      <c r="I99" s="44">
        <v>145</v>
      </c>
      <c r="J99" s="44">
        <v>480</v>
      </c>
      <c r="K99" s="44">
        <v>355</v>
      </c>
      <c r="L99" s="44">
        <v>330</v>
      </c>
      <c r="M99" s="44">
        <v>165</v>
      </c>
      <c r="N99" s="44">
        <v>65</v>
      </c>
      <c r="O99" s="44">
        <v>130</v>
      </c>
      <c r="P99" s="44">
        <v>550</v>
      </c>
      <c r="Q99" s="44">
        <v>405</v>
      </c>
      <c r="R99" s="44">
        <v>5</v>
      </c>
      <c r="S99" s="44">
        <v>85</v>
      </c>
      <c r="T99" s="44">
        <v>230</v>
      </c>
      <c r="U99" s="44">
        <v>330</v>
      </c>
      <c r="W99" s="25">
        <f t="shared" si="5"/>
        <v>660</v>
      </c>
      <c r="X99" s="25">
        <f t="shared" si="6"/>
        <v>14.254859611231103</v>
      </c>
    </row>
    <row r="100" spans="1:24" x14ac:dyDescent="0.2">
      <c r="A100" s="43" t="s">
        <v>681</v>
      </c>
      <c r="B100" s="43" t="s">
        <v>682</v>
      </c>
      <c r="C100">
        <v>7845</v>
      </c>
      <c r="D100" s="44">
        <v>60</v>
      </c>
      <c r="E100" s="44">
        <v>35</v>
      </c>
      <c r="F100" s="44">
        <v>390</v>
      </c>
      <c r="G100" s="44">
        <v>1200</v>
      </c>
      <c r="H100" s="44">
        <v>280</v>
      </c>
      <c r="I100" s="44">
        <v>280</v>
      </c>
      <c r="J100" s="44">
        <v>765</v>
      </c>
      <c r="K100" s="44">
        <v>370</v>
      </c>
      <c r="L100" s="44">
        <v>620</v>
      </c>
      <c r="M100" s="44">
        <v>370</v>
      </c>
      <c r="N100" s="44">
        <v>160</v>
      </c>
      <c r="O100" s="44">
        <v>330</v>
      </c>
      <c r="P100" s="44">
        <v>1055</v>
      </c>
      <c r="Q100" s="44">
        <v>640</v>
      </c>
      <c r="R100" s="44">
        <v>15</v>
      </c>
      <c r="S100" s="44">
        <v>165</v>
      </c>
      <c r="T100" s="44">
        <v>425</v>
      </c>
      <c r="U100" s="44">
        <v>695</v>
      </c>
      <c r="W100" s="25">
        <f t="shared" si="5"/>
        <v>1315</v>
      </c>
      <c r="X100" s="25">
        <f t="shared" si="6"/>
        <v>16.762268961121734</v>
      </c>
    </row>
    <row r="101" spans="1:24" x14ac:dyDescent="0.2">
      <c r="A101" s="43" t="s">
        <v>685</v>
      </c>
      <c r="B101" s="43" t="s">
        <v>686</v>
      </c>
      <c r="C101">
        <v>8610</v>
      </c>
      <c r="D101" s="44">
        <v>75</v>
      </c>
      <c r="E101" s="44">
        <v>50</v>
      </c>
      <c r="F101" s="44">
        <v>470</v>
      </c>
      <c r="G101" s="44">
        <v>1205</v>
      </c>
      <c r="H101" s="44">
        <v>265</v>
      </c>
      <c r="I101" s="44">
        <v>290</v>
      </c>
      <c r="J101" s="44">
        <v>850</v>
      </c>
      <c r="K101" s="44">
        <v>325</v>
      </c>
      <c r="L101" s="44">
        <v>655</v>
      </c>
      <c r="M101" s="44">
        <v>420</v>
      </c>
      <c r="N101" s="44">
        <v>135</v>
      </c>
      <c r="O101" s="44">
        <v>330</v>
      </c>
      <c r="P101" s="44">
        <v>1345</v>
      </c>
      <c r="Q101" s="44">
        <v>700</v>
      </c>
      <c r="R101" s="44">
        <v>5</v>
      </c>
      <c r="S101" s="44">
        <v>210</v>
      </c>
      <c r="T101" s="44">
        <v>545</v>
      </c>
      <c r="U101" s="44">
        <v>745</v>
      </c>
      <c r="W101" s="25">
        <f t="shared" si="5"/>
        <v>1400</v>
      </c>
      <c r="X101" s="25">
        <f t="shared" si="6"/>
        <v>16.260162601626014</v>
      </c>
    </row>
    <row r="102" spans="1:24" x14ac:dyDescent="0.2">
      <c r="A102" s="43" t="s">
        <v>689</v>
      </c>
      <c r="B102" s="43" t="s">
        <v>690</v>
      </c>
      <c r="C102">
        <v>6505</v>
      </c>
      <c r="D102" s="44">
        <v>25</v>
      </c>
      <c r="E102" s="44">
        <v>30</v>
      </c>
      <c r="F102" s="44">
        <v>595</v>
      </c>
      <c r="G102" s="44">
        <v>990</v>
      </c>
      <c r="H102" s="44">
        <v>270</v>
      </c>
      <c r="I102" s="44">
        <v>235</v>
      </c>
      <c r="J102" s="44">
        <v>615</v>
      </c>
      <c r="K102" s="44">
        <v>460</v>
      </c>
      <c r="L102" s="44">
        <v>615</v>
      </c>
      <c r="M102" s="44">
        <v>215</v>
      </c>
      <c r="N102" s="44">
        <v>110</v>
      </c>
      <c r="O102" s="44">
        <v>240</v>
      </c>
      <c r="P102" s="44">
        <v>685</v>
      </c>
      <c r="Q102" s="44">
        <v>510</v>
      </c>
      <c r="R102" s="44">
        <v>5</v>
      </c>
      <c r="S102" s="44">
        <v>115</v>
      </c>
      <c r="T102" s="44">
        <v>285</v>
      </c>
      <c r="U102" s="44">
        <v>500</v>
      </c>
      <c r="W102" s="25">
        <f t="shared" si="5"/>
        <v>1115</v>
      </c>
      <c r="X102" s="25">
        <f t="shared" si="6"/>
        <v>17.140661029976943</v>
      </c>
    </row>
    <row r="103" spans="1:24" x14ac:dyDescent="0.2">
      <c r="A103" s="43" t="s">
        <v>687</v>
      </c>
      <c r="B103" s="43" t="s">
        <v>688</v>
      </c>
      <c r="C103">
        <v>13865</v>
      </c>
      <c r="D103" s="44">
        <v>1790</v>
      </c>
      <c r="E103" s="44">
        <v>135</v>
      </c>
      <c r="F103" s="44">
        <v>825</v>
      </c>
      <c r="G103" s="44">
        <v>2030</v>
      </c>
      <c r="H103" s="44">
        <v>470</v>
      </c>
      <c r="I103" s="44">
        <v>485</v>
      </c>
      <c r="J103" s="44">
        <v>935</v>
      </c>
      <c r="K103" s="44">
        <v>620</v>
      </c>
      <c r="L103" s="44">
        <v>990</v>
      </c>
      <c r="M103" s="44">
        <v>455</v>
      </c>
      <c r="N103" s="44">
        <v>225</v>
      </c>
      <c r="O103" s="44">
        <v>525</v>
      </c>
      <c r="P103" s="44">
        <v>1730</v>
      </c>
      <c r="Q103" s="44">
        <v>940</v>
      </c>
      <c r="R103" s="44">
        <v>130</v>
      </c>
      <c r="S103" s="44">
        <v>205</v>
      </c>
      <c r="T103" s="44">
        <v>505</v>
      </c>
      <c r="U103" s="44">
        <v>875</v>
      </c>
      <c r="W103" s="25">
        <f t="shared" si="5"/>
        <v>1865</v>
      </c>
      <c r="X103" s="25">
        <f t="shared" si="6"/>
        <v>13.451135953840607</v>
      </c>
    </row>
    <row r="104" spans="1:24" x14ac:dyDescent="0.2">
      <c r="A104" s="43" t="s">
        <v>691</v>
      </c>
      <c r="B104" s="43" t="s">
        <v>692</v>
      </c>
      <c r="C104">
        <v>4590</v>
      </c>
      <c r="D104" s="44">
        <v>65</v>
      </c>
      <c r="E104" s="44">
        <v>30</v>
      </c>
      <c r="F104" s="44">
        <v>290</v>
      </c>
      <c r="G104" s="44">
        <v>750</v>
      </c>
      <c r="H104" s="44">
        <v>220</v>
      </c>
      <c r="I104" s="44">
        <v>160</v>
      </c>
      <c r="J104" s="44">
        <v>530</v>
      </c>
      <c r="K104" s="44">
        <v>480</v>
      </c>
      <c r="L104" s="44">
        <v>375</v>
      </c>
      <c r="M104" s="44">
        <v>105</v>
      </c>
      <c r="N104" s="44">
        <v>45</v>
      </c>
      <c r="O104" s="44">
        <v>150</v>
      </c>
      <c r="P104" s="44">
        <v>485</v>
      </c>
      <c r="Q104" s="44">
        <v>335</v>
      </c>
      <c r="R104" s="44">
        <v>15</v>
      </c>
      <c r="S104" s="44">
        <v>80</v>
      </c>
      <c r="T104" s="44">
        <v>175</v>
      </c>
      <c r="U104" s="44">
        <v>305</v>
      </c>
      <c r="W104" s="25">
        <f t="shared" si="5"/>
        <v>680</v>
      </c>
      <c r="X104" s="25">
        <f t="shared" si="6"/>
        <v>14.814814814814813</v>
      </c>
    </row>
    <row r="105" spans="1:24" x14ac:dyDescent="0.2">
      <c r="A105" s="43" t="s">
        <v>693</v>
      </c>
      <c r="B105" s="43" t="s">
        <v>694</v>
      </c>
      <c r="C105">
        <v>5665</v>
      </c>
      <c r="D105" s="44">
        <v>440</v>
      </c>
      <c r="E105" s="44">
        <v>35</v>
      </c>
      <c r="F105" s="44">
        <v>345</v>
      </c>
      <c r="G105" s="44">
        <v>800</v>
      </c>
      <c r="H105" s="44">
        <v>310</v>
      </c>
      <c r="I105" s="44">
        <v>175</v>
      </c>
      <c r="J105" s="44">
        <v>425</v>
      </c>
      <c r="K105" s="44">
        <v>590</v>
      </c>
      <c r="L105" s="44">
        <v>375</v>
      </c>
      <c r="M105" s="44">
        <v>135</v>
      </c>
      <c r="N105" s="44">
        <v>90</v>
      </c>
      <c r="O105" s="44">
        <v>170</v>
      </c>
      <c r="P105" s="44">
        <v>560</v>
      </c>
      <c r="Q105" s="44">
        <v>370</v>
      </c>
      <c r="R105" s="44">
        <v>40</v>
      </c>
      <c r="S105" s="44">
        <v>110</v>
      </c>
      <c r="T105" s="44">
        <v>240</v>
      </c>
      <c r="U105" s="44">
        <v>450</v>
      </c>
      <c r="W105" s="25">
        <f t="shared" si="5"/>
        <v>825</v>
      </c>
      <c r="X105" s="25">
        <f t="shared" si="6"/>
        <v>14.563106796116504</v>
      </c>
    </row>
    <row r="106" spans="1:24" x14ac:dyDescent="0.2">
      <c r="A106" s="43" t="s">
        <v>695</v>
      </c>
      <c r="B106" s="43" t="s">
        <v>696</v>
      </c>
      <c r="C106">
        <v>7075</v>
      </c>
      <c r="D106" s="44">
        <v>230</v>
      </c>
      <c r="E106" s="44">
        <v>30</v>
      </c>
      <c r="F106" s="44">
        <v>260</v>
      </c>
      <c r="G106" s="44">
        <v>940</v>
      </c>
      <c r="H106" s="44">
        <v>170</v>
      </c>
      <c r="I106" s="44">
        <v>195</v>
      </c>
      <c r="J106" s="44">
        <v>510</v>
      </c>
      <c r="K106" s="44">
        <v>155</v>
      </c>
      <c r="L106" s="44">
        <v>705</v>
      </c>
      <c r="M106" s="44">
        <v>465</v>
      </c>
      <c r="N106" s="44">
        <v>170</v>
      </c>
      <c r="O106" s="44">
        <v>405</v>
      </c>
      <c r="P106" s="44">
        <v>1240</v>
      </c>
      <c r="Q106" s="44">
        <v>530</v>
      </c>
      <c r="R106" s="44">
        <v>25</v>
      </c>
      <c r="S106" s="44">
        <v>160</v>
      </c>
      <c r="T106" s="44">
        <v>320</v>
      </c>
      <c r="U106" s="44">
        <v>565</v>
      </c>
      <c r="W106" s="25">
        <f t="shared" si="5"/>
        <v>1270</v>
      </c>
      <c r="X106" s="25">
        <f t="shared" si="6"/>
        <v>17.950530035335689</v>
      </c>
    </row>
    <row r="107" spans="1:24" x14ac:dyDescent="0.2">
      <c r="A107" s="43" t="s">
        <v>2075</v>
      </c>
      <c r="B107" s="43" t="s">
        <v>2076</v>
      </c>
      <c r="C107">
        <v>32695</v>
      </c>
      <c r="D107" s="44">
        <v>5915</v>
      </c>
      <c r="E107" s="44">
        <v>175</v>
      </c>
      <c r="F107" s="44">
        <v>1660</v>
      </c>
      <c r="G107" s="44">
        <v>3960</v>
      </c>
      <c r="H107" s="44">
        <v>990</v>
      </c>
      <c r="I107" s="44">
        <v>1150</v>
      </c>
      <c r="J107" s="44">
        <v>2200</v>
      </c>
      <c r="K107" s="44">
        <v>895</v>
      </c>
      <c r="L107" s="44">
        <v>2635</v>
      </c>
      <c r="M107" s="44">
        <v>1135</v>
      </c>
      <c r="N107" s="44">
        <v>550</v>
      </c>
      <c r="O107" s="44">
        <v>1415</v>
      </c>
      <c r="P107" s="44">
        <v>4075</v>
      </c>
      <c r="Q107" s="44">
        <v>2295</v>
      </c>
      <c r="R107" s="44">
        <v>270</v>
      </c>
      <c r="S107" s="44">
        <v>435</v>
      </c>
      <c r="T107" s="44">
        <v>970</v>
      </c>
      <c r="U107" s="44">
        <v>1955</v>
      </c>
      <c r="W107" s="25">
        <f t="shared" si="5"/>
        <v>4590</v>
      </c>
      <c r="X107" s="25">
        <f t="shared" si="6"/>
        <v>14.038843859917419</v>
      </c>
    </row>
    <row r="108" spans="1:24" x14ac:dyDescent="0.2">
      <c r="A108" s="43" t="s">
        <v>697</v>
      </c>
      <c r="B108" s="43" t="s">
        <v>698</v>
      </c>
      <c r="C108">
        <v>6760</v>
      </c>
      <c r="D108" s="44">
        <v>225</v>
      </c>
      <c r="E108" s="44">
        <v>50</v>
      </c>
      <c r="F108" s="44">
        <v>450</v>
      </c>
      <c r="G108" s="44">
        <v>1250</v>
      </c>
      <c r="H108" s="44">
        <v>295</v>
      </c>
      <c r="I108" s="44">
        <v>250</v>
      </c>
      <c r="J108" s="44">
        <v>605</v>
      </c>
      <c r="K108" s="44">
        <v>600</v>
      </c>
      <c r="L108" s="44">
        <v>540</v>
      </c>
      <c r="M108" s="44">
        <v>210</v>
      </c>
      <c r="N108" s="44">
        <v>125</v>
      </c>
      <c r="O108" s="44">
        <v>245</v>
      </c>
      <c r="P108" s="44">
        <v>660</v>
      </c>
      <c r="Q108" s="44">
        <v>435</v>
      </c>
      <c r="R108" s="44">
        <v>10</v>
      </c>
      <c r="S108" s="44">
        <v>120</v>
      </c>
      <c r="T108" s="44">
        <v>265</v>
      </c>
      <c r="U108" s="44">
        <v>430</v>
      </c>
      <c r="W108" s="25">
        <f t="shared" si="5"/>
        <v>970</v>
      </c>
      <c r="X108" s="25">
        <f t="shared" si="6"/>
        <v>14.349112426035504</v>
      </c>
    </row>
    <row r="109" spans="1:24" x14ac:dyDescent="0.2">
      <c r="A109" s="43" t="s">
        <v>699</v>
      </c>
      <c r="B109" s="43" t="s">
        <v>700</v>
      </c>
      <c r="C109">
        <v>9835</v>
      </c>
      <c r="D109" s="44">
        <v>295</v>
      </c>
      <c r="E109" s="44">
        <v>80</v>
      </c>
      <c r="F109" s="44">
        <v>500</v>
      </c>
      <c r="G109" s="44">
        <v>1545</v>
      </c>
      <c r="H109" s="44">
        <v>450</v>
      </c>
      <c r="I109" s="44">
        <v>355</v>
      </c>
      <c r="J109" s="44">
        <v>845</v>
      </c>
      <c r="K109" s="44">
        <v>1440</v>
      </c>
      <c r="L109" s="44">
        <v>660</v>
      </c>
      <c r="M109" s="44">
        <v>320</v>
      </c>
      <c r="N109" s="44">
        <v>145</v>
      </c>
      <c r="O109" s="44">
        <v>345</v>
      </c>
      <c r="P109" s="44">
        <v>955</v>
      </c>
      <c r="Q109" s="44">
        <v>715</v>
      </c>
      <c r="R109" s="44">
        <v>35</v>
      </c>
      <c r="S109" s="44">
        <v>170</v>
      </c>
      <c r="T109" s="44">
        <v>380</v>
      </c>
      <c r="U109" s="44">
        <v>605</v>
      </c>
      <c r="W109" s="25">
        <f t="shared" si="5"/>
        <v>1265</v>
      </c>
      <c r="X109" s="25">
        <f t="shared" si="6"/>
        <v>12.862226741230302</v>
      </c>
    </row>
    <row r="110" spans="1:24" x14ac:dyDescent="0.2">
      <c r="A110" s="43" t="s">
        <v>701</v>
      </c>
      <c r="B110" s="43" t="s">
        <v>702</v>
      </c>
      <c r="C110">
        <v>7495</v>
      </c>
      <c r="D110" s="44">
        <v>135</v>
      </c>
      <c r="E110" s="44">
        <v>65</v>
      </c>
      <c r="F110" s="44">
        <v>560</v>
      </c>
      <c r="G110" s="44">
        <v>1385</v>
      </c>
      <c r="H110" s="44">
        <v>355</v>
      </c>
      <c r="I110" s="44">
        <v>315</v>
      </c>
      <c r="J110" s="44">
        <v>675</v>
      </c>
      <c r="K110" s="44">
        <v>590</v>
      </c>
      <c r="L110" s="44">
        <v>485</v>
      </c>
      <c r="M110" s="44">
        <v>320</v>
      </c>
      <c r="N110" s="44">
        <v>140</v>
      </c>
      <c r="O110" s="44">
        <v>225</v>
      </c>
      <c r="P110" s="44">
        <v>745</v>
      </c>
      <c r="Q110" s="44">
        <v>535</v>
      </c>
      <c r="R110" s="44">
        <v>20</v>
      </c>
      <c r="S110" s="44">
        <v>130</v>
      </c>
      <c r="T110" s="44">
        <v>325</v>
      </c>
      <c r="U110" s="44">
        <v>490</v>
      </c>
      <c r="W110" s="25">
        <f t="shared" si="5"/>
        <v>975</v>
      </c>
      <c r="X110" s="25">
        <f t="shared" si="6"/>
        <v>13.008672448298867</v>
      </c>
    </row>
    <row r="111" spans="1:24" x14ac:dyDescent="0.2">
      <c r="A111" s="43" t="s">
        <v>703</v>
      </c>
      <c r="B111" s="43" t="s">
        <v>704</v>
      </c>
      <c r="C111">
        <v>16755</v>
      </c>
      <c r="D111" s="44">
        <v>165</v>
      </c>
      <c r="E111" s="44">
        <v>85</v>
      </c>
      <c r="F111" s="44">
        <v>1145</v>
      </c>
      <c r="G111" s="44">
        <v>2050</v>
      </c>
      <c r="H111" s="44">
        <v>610</v>
      </c>
      <c r="I111" s="44">
        <v>750</v>
      </c>
      <c r="J111" s="44">
        <v>1490</v>
      </c>
      <c r="K111" s="44">
        <v>785</v>
      </c>
      <c r="L111" s="44">
        <v>1370</v>
      </c>
      <c r="M111" s="44">
        <v>1075</v>
      </c>
      <c r="N111" s="44">
        <v>300</v>
      </c>
      <c r="O111" s="44">
        <v>705</v>
      </c>
      <c r="P111" s="44">
        <v>2355</v>
      </c>
      <c r="Q111" s="44">
        <v>1345</v>
      </c>
      <c r="R111" s="44">
        <v>10</v>
      </c>
      <c r="S111" s="44">
        <v>325</v>
      </c>
      <c r="T111" s="44">
        <v>920</v>
      </c>
      <c r="U111" s="44">
        <v>1275</v>
      </c>
      <c r="W111" s="25">
        <f t="shared" si="5"/>
        <v>2645</v>
      </c>
      <c r="X111" s="25">
        <f t="shared" si="6"/>
        <v>15.786332438078185</v>
      </c>
    </row>
    <row r="112" spans="1:24" x14ac:dyDescent="0.2">
      <c r="A112" s="43" t="s">
        <v>705</v>
      </c>
      <c r="B112" s="43" t="s">
        <v>706</v>
      </c>
      <c r="C112">
        <v>16510</v>
      </c>
      <c r="D112" s="44">
        <v>280</v>
      </c>
      <c r="E112" s="44">
        <v>85</v>
      </c>
      <c r="F112" s="44">
        <v>1165</v>
      </c>
      <c r="G112" s="44">
        <v>1950</v>
      </c>
      <c r="H112" s="44">
        <v>810</v>
      </c>
      <c r="I112" s="44">
        <v>915</v>
      </c>
      <c r="J112" s="44">
        <v>2035</v>
      </c>
      <c r="K112" s="44">
        <v>835</v>
      </c>
      <c r="L112" s="44">
        <v>1280</v>
      </c>
      <c r="M112" s="44">
        <v>645</v>
      </c>
      <c r="N112" s="44">
        <v>235</v>
      </c>
      <c r="O112" s="44">
        <v>665</v>
      </c>
      <c r="P112" s="44">
        <v>1890</v>
      </c>
      <c r="Q112" s="44">
        <v>1305</v>
      </c>
      <c r="R112" s="44">
        <v>15</v>
      </c>
      <c r="S112" s="44">
        <v>300</v>
      </c>
      <c r="T112" s="44">
        <v>1040</v>
      </c>
      <c r="U112" s="44">
        <v>1060</v>
      </c>
      <c r="W112" s="25">
        <f t="shared" si="5"/>
        <v>2340</v>
      </c>
      <c r="X112" s="25">
        <f t="shared" si="6"/>
        <v>14.173228346456693</v>
      </c>
    </row>
    <row r="113" spans="1:24" x14ac:dyDescent="0.2">
      <c r="A113" s="43" t="s">
        <v>707</v>
      </c>
      <c r="B113" s="43" t="s">
        <v>708</v>
      </c>
      <c r="C113">
        <v>8090</v>
      </c>
      <c r="D113" s="44">
        <v>230</v>
      </c>
      <c r="E113" s="44">
        <v>45</v>
      </c>
      <c r="F113" s="44">
        <v>690</v>
      </c>
      <c r="G113" s="44">
        <v>1200</v>
      </c>
      <c r="H113" s="44">
        <v>345</v>
      </c>
      <c r="I113" s="44">
        <v>445</v>
      </c>
      <c r="J113" s="44">
        <v>745</v>
      </c>
      <c r="K113" s="44">
        <v>260</v>
      </c>
      <c r="L113" s="44">
        <v>640</v>
      </c>
      <c r="M113" s="44">
        <v>415</v>
      </c>
      <c r="N113" s="44">
        <v>145</v>
      </c>
      <c r="O113" s="44">
        <v>290</v>
      </c>
      <c r="P113" s="44">
        <v>1015</v>
      </c>
      <c r="Q113" s="44">
        <v>545</v>
      </c>
      <c r="R113" s="44">
        <v>10</v>
      </c>
      <c r="S113" s="44">
        <v>145</v>
      </c>
      <c r="T113" s="44">
        <v>390</v>
      </c>
      <c r="U113" s="44">
        <v>535</v>
      </c>
      <c r="W113" s="25">
        <f t="shared" si="5"/>
        <v>1175</v>
      </c>
      <c r="X113" s="25">
        <f t="shared" si="6"/>
        <v>14.524103831891225</v>
      </c>
    </row>
    <row r="114" spans="1:24" x14ac:dyDescent="0.2">
      <c r="A114" s="43" t="s">
        <v>709</v>
      </c>
      <c r="B114" s="43" t="s">
        <v>710</v>
      </c>
      <c r="C114">
        <v>15380</v>
      </c>
      <c r="D114" s="44">
        <v>320</v>
      </c>
      <c r="E114" s="44">
        <v>80</v>
      </c>
      <c r="F114" s="44">
        <v>1420</v>
      </c>
      <c r="G114" s="44">
        <v>2010</v>
      </c>
      <c r="H114" s="44">
        <v>660</v>
      </c>
      <c r="I114" s="44">
        <v>780</v>
      </c>
      <c r="J114" s="44">
        <v>1620</v>
      </c>
      <c r="K114" s="44">
        <v>715</v>
      </c>
      <c r="L114" s="44">
        <v>1105</v>
      </c>
      <c r="M114" s="44">
        <v>570</v>
      </c>
      <c r="N114" s="44">
        <v>245</v>
      </c>
      <c r="O114" s="44">
        <v>645</v>
      </c>
      <c r="P114" s="44">
        <v>1865</v>
      </c>
      <c r="Q114" s="44">
        <v>1220</v>
      </c>
      <c r="R114" s="44">
        <v>5</v>
      </c>
      <c r="S114" s="44">
        <v>265</v>
      </c>
      <c r="T114" s="44">
        <v>925</v>
      </c>
      <c r="U114" s="44">
        <v>940</v>
      </c>
      <c r="W114" s="25">
        <f t="shared" si="5"/>
        <v>2045</v>
      </c>
      <c r="X114" s="25">
        <f t="shared" si="6"/>
        <v>13.296488946684004</v>
      </c>
    </row>
    <row r="115" spans="1:24" x14ac:dyDescent="0.2">
      <c r="A115" s="43" t="s">
        <v>711</v>
      </c>
      <c r="B115" s="43" t="s">
        <v>712</v>
      </c>
      <c r="C115">
        <v>29020</v>
      </c>
      <c r="D115" s="44">
        <v>295</v>
      </c>
      <c r="E115" s="44">
        <v>145</v>
      </c>
      <c r="F115" s="44">
        <v>1515</v>
      </c>
      <c r="G115" s="44">
        <v>3715</v>
      </c>
      <c r="H115" s="44">
        <v>820</v>
      </c>
      <c r="I115" s="44">
        <v>1075</v>
      </c>
      <c r="J115" s="44">
        <v>2450</v>
      </c>
      <c r="K115" s="44">
        <v>1390</v>
      </c>
      <c r="L115" s="44">
        <v>1940</v>
      </c>
      <c r="M115" s="44">
        <v>2085</v>
      </c>
      <c r="N115" s="44">
        <v>780</v>
      </c>
      <c r="O115" s="44">
        <v>1530</v>
      </c>
      <c r="P115" s="44">
        <v>4760</v>
      </c>
      <c r="Q115" s="44">
        <v>2650</v>
      </c>
      <c r="R115" s="44">
        <v>30</v>
      </c>
      <c r="S115" s="44">
        <v>445</v>
      </c>
      <c r="T115" s="44">
        <v>1465</v>
      </c>
      <c r="U115" s="44">
        <v>1935</v>
      </c>
      <c r="W115" s="25">
        <f t="shared" si="5"/>
        <v>3875</v>
      </c>
      <c r="X115" s="25">
        <f t="shared" si="6"/>
        <v>13.352860096485184</v>
      </c>
    </row>
    <row r="116" spans="1:24" x14ac:dyDescent="0.2">
      <c r="A116" s="43" t="s">
        <v>713</v>
      </c>
      <c r="B116" s="43" t="s">
        <v>714</v>
      </c>
      <c r="C116">
        <v>9930</v>
      </c>
      <c r="D116" s="44">
        <v>200</v>
      </c>
      <c r="E116" s="44">
        <v>65</v>
      </c>
      <c r="F116" s="44">
        <v>715</v>
      </c>
      <c r="G116" s="44">
        <v>1595</v>
      </c>
      <c r="H116" s="44">
        <v>480</v>
      </c>
      <c r="I116" s="44">
        <v>380</v>
      </c>
      <c r="J116" s="44">
        <v>885</v>
      </c>
      <c r="K116" s="44">
        <v>755</v>
      </c>
      <c r="L116" s="44">
        <v>805</v>
      </c>
      <c r="M116" s="44">
        <v>400</v>
      </c>
      <c r="N116" s="44">
        <v>190</v>
      </c>
      <c r="O116" s="44">
        <v>370</v>
      </c>
      <c r="P116" s="44">
        <v>1075</v>
      </c>
      <c r="Q116" s="44">
        <v>765</v>
      </c>
      <c r="R116" s="44">
        <v>15</v>
      </c>
      <c r="S116" s="44">
        <v>175</v>
      </c>
      <c r="T116" s="44">
        <v>425</v>
      </c>
      <c r="U116" s="44">
        <v>635</v>
      </c>
      <c r="W116" s="25">
        <f t="shared" si="5"/>
        <v>1440</v>
      </c>
      <c r="X116" s="25">
        <f t="shared" si="6"/>
        <v>14.501510574018129</v>
      </c>
    </row>
    <row r="117" spans="1:24" x14ac:dyDescent="0.2">
      <c r="A117" s="43" t="s">
        <v>715</v>
      </c>
      <c r="B117" s="43" t="s">
        <v>716</v>
      </c>
      <c r="C117">
        <v>7410</v>
      </c>
      <c r="D117" s="44">
        <v>30</v>
      </c>
      <c r="E117" s="44">
        <v>30</v>
      </c>
      <c r="F117" s="44">
        <v>370</v>
      </c>
      <c r="G117" s="44">
        <v>945</v>
      </c>
      <c r="H117" s="44">
        <v>315</v>
      </c>
      <c r="I117" s="44">
        <v>250</v>
      </c>
      <c r="J117" s="44">
        <v>675</v>
      </c>
      <c r="K117" s="44">
        <v>585</v>
      </c>
      <c r="L117" s="44">
        <v>520</v>
      </c>
      <c r="M117" s="44">
        <v>450</v>
      </c>
      <c r="N117" s="44">
        <v>170</v>
      </c>
      <c r="O117" s="44">
        <v>300</v>
      </c>
      <c r="P117" s="44">
        <v>1005</v>
      </c>
      <c r="Q117" s="44">
        <v>610</v>
      </c>
      <c r="R117" s="44">
        <v>15</v>
      </c>
      <c r="S117" s="44">
        <v>175</v>
      </c>
      <c r="T117" s="44">
        <v>470</v>
      </c>
      <c r="U117" s="44">
        <v>500</v>
      </c>
      <c r="W117" s="25">
        <f t="shared" si="5"/>
        <v>1020</v>
      </c>
      <c r="X117" s="25">
        <f t="shared" si="6"/>
        <v>13.765182186234817</v>
      </c>
    </row>
    <row r="118" spans="1:24" x14ac:dyDescent="0.2">
      <c r="A118" s="43" t="s">
        <v>717</v>
      </c>
      <c r="B118" s="43" t="s">
        <v>718</v>
      </c>
      <c r="C118">
        <v>13530</v>
      </c>
      <c r="D118" s="44">
        <v>20</v>
      </c>
      <c r="E118" s="44">
        <v>45</v>
      </c>
      <c r="F118" s="44">
        <v>1060</v>
      </c>
      <c r="G118" s="44">
        <v>1000</v>
      </c>
      <c r="H118" s="44">
        <v>530</v>
      </c>
      <c r="I118" s="44">
        <v>735</v>
      </c>
      <c r="J118" s="44">
        <v>1645</v>
      </c>
      <c r="K118" s="44">
        <v>985</v>
      </c>
      <c r="L118" s="44">
        <v>965</v>
      </c>
      <c r="M118" s="44">
        <v>605</v>
      </c>
      <c r="N118" s="44">
        <v>1305</v>
      </c>
      <c r="O118" s="44">
        <v>830</v>
      </c>
      <c r="P118" s="44">
        <v>1290</v>
      </c>
      <c r="Q118" s="44">
        <v>820</v>
      </c>
      <c r="R118" s="44">
        <v>0</v>
      </c>
      <c r="S118" s="44">
        <v>225</v>
      </c>
      <c r="T118" s="44">
        <v>800</v>
      </c>
      <c r="U118" s="44">
        <v>675</v>
      </c>
      <c r="W118" s="25">
        <f t="shared" si="5"/>
        <v>1640</v>
      </c>
      <c r="X118" s="25">
        <f t="shared" si="6"/>
        <v>12.121212121212121</v>
      </c>
    </row>
    <row r="119" spans="1:24" x14ac:dyDescent="0.2">
      <c r="A119" s="43" t="s">
        <v>721</v>
      </c>
      <c r="B119" s="43" t="s">
        <v>722</v>
      </c>
      <c r="C119">
        <v>1905</v>
      </c>
      <c r="D119" s="44">
        <v>210</v>
      </c>
      <c r="E119" s="44">
        <v>0</v>
      </c>
      <c r="F119" s="44">
        <v>100</v>
      </c>
      <c r="G119" s="44">
        <v>225</v>
      </c>
      <c r="H119" s="44">
        <v>50</v>
      </c>
      <c r="I119" s="44">
        <v>65</v>
      </c>
      <c r="J119" s="44">
        <v>155</v>
      </c>
      <c r="K119" s="44">
        <v>40</v>
      </c>
      <c r="L119" s="44">
        <v>125</v>
      </c>
      <c r="M119" s="44">
        <v>90</v>
      </c>
      <c r="N119" s="44">
        <v>30</v>
      </c>
      <c r="O119" s="44">
        <v>85</v>
      </c>
      <c r="P119" s="44">
        <v>330</v>
      </c>
      <c r="Q119" s="44">
        <v>165</v>
      </c>
      <c r="R119" s="44">
        <v>25</v>
      </c>
      <c r="S119" s="44">
        <v>35</v>
      </c>
      <c r="T119" s="44">
        <v>55</v>
      </c>
      <c r="U119" s="44">
        <v>120</v>
      </c>
      <c r="W119" s="25">
        <f t="shared" si="5"/>
        <v>245</v>
      </c>
      <c r="X119" s="25">
        <f t="shared" si="6"/>
        <v>12.860892388451445</v>
      </c>
    </row>
    <row r="120" spans="1:24" x14ac:dyDescent="0.2">
      <c r="A120" s="43" t="s">
        <v>719</v>
      </c>
      <c r="B120" s="43" t="s">
        <v>720</v>
      </c>
      <c r="C120">
        <v>9800</v>
      </c>
      <c r="D120" s="44">
        <v>20</v>
      </c>
      <c r="E120" s="44">
        <v>40</v>
      </c>
      <c r="F120" s="44">
        <v>515</v>
      </c>
      <c r="G120" s="44">
        <v>1000</v>
      </c>
      <c r="H120" s="44">
        <v>340</v>
      </c>
      <c r="I120" s="44">
        <v>375</v>
      </c>
      <c r="J120" s="44">
        <v>920</v>
      </c>
      <c r="K120" s="44">
        <v>530</v>
      </c>
      <c r="L120" s="44">
        <v>760</v>
      </c>
      <c r="M120" s="44">
        <v>555</v>
      </c>
      <c r="N120" s="44">
        <v>620</v>
      </c>
      <c r="O120" s="44">
        <v>560</v>
      </c>
      <c r="P120" s="44">
        <v>1380</v>
      </c>
      <c r="Q120" s="44">
        <v>750</v>
      </c>
      <c r="R120" s="44">
        <v>5</v>
      </c>
      <c r="S120" s="44">
        <v>210</v>
      </c>
      <c r="T120" s="44">
        <v>600</v>
      </c>
      <c r="U120" s="44">
        <v>625</v>
      </c>
      <c r="W120" s="25">
        <f t="shared" ref="W120:W183" si="7">SUMIFS(D120:U120,$C$31:$T$31,TRUE)</f>
        <v>1385</v>
      </c>
      <c r="X120" s="25">
        <f t="shared" ref="X120:X183" si="8">W120/C120*100</f>
        <v>14.13265306122449</v>
      </c>
    </row>
    <row r="121" spans="1:24" x14ac:dyDescent="0.2">
      <c r="A121" s="43" t="s">
        <v>781</v>
      </c>
      <c r="B121" s="43" t="s">
        <v>782</v>
      </c>
      <c r="C121">
        <v>15165</v>
      </c>
      <c r="D121" s="44">
        <v>505</v>
      </c>
      <c r="E121" s="44">
        <v>75</v>
      </c>
      <c r="F121" s="44">
        <v>875</v>
      </c>
      <c r="G121" s="44">
        <v>2100</v>
      </c>
      <c r="H121" s="44">
        <v>610</v>
      </c>
      <c r="I121" s="44">
        <v>565</v>
      </c>
      <c r="J121" s="44">
        <v>895</v>
      </c>
      <c r="K121" s="44">
        <v>1130</v>
      </c>
      <c r="L121" s="44">
        <v>680</v>
      </c>
      <c r="M121" s="44">
        <v>635</v>
      </c>
      <c r="N121" s="44">
        <v>215</v>
      </c>
      <c r="O121" s="44">
        <v>460</v>
      </c>
      <c r="P121" s="44">
        <v>1645</v>
      </c>
      <c r="Q121" s="44">
        <v>1390</v>
      </c>
      <c r="R121" s="44">
        <v>65</v>
      </c>
      <c r="S121" s="44">
        <v>230</v>
      </c>
      <c r="T121" s="44">
        <v>505</v>
      </c>
      <c r="U121" s="44">
        <v>2575</v>
      </c>
      <c r="W121" s="25">
        <f t="shared" si="7"/>
        <v>3255</v>
      </c>
      <c r="X121" s="25">
        <f t="shared" si="8"/>
        <v>21.463897131552915</v>
      </c>
    </row>
    <row r="122" spans="1:24" x14ac:dyDescent="0.2">
      <c r="A122" s="43" t="s">
        <v>783</v>
      </c>
      <c r="B122" s="43" t="s">
        <v>784</v>
      </c>
      <c r="C122">
        <v>18865</v>
      </c>
      <c r="D122" s="44">
        <v>945</v>
      </c>
      <c r="E122" s="44">
        <v>80</v>
      </c>
      <c r="F122" s="44">
        <v>930</v>
      </c>
      <c r="G122" s="44">
        <v>2940</v>
      </c>
      <c r="H122" s="44">
        <v>675</v>
      </c>
      <c r="I122" s="44">
        <v>690</v>
      </c>
      <c r="J122" s="44">
        <v>1295</v>
      </c>
      <c r="K122" s="44">
        <v>1640</v>
      </c>
      <c r="L122" s="44">
        <v>880</v>
      </c>
      <c r="M122" s="44">
        <v>1035</v>
      </c>
      <c r="N122" s="44">
        <v>310</v>
      </c>
      <c r="O122" s="44">
        <v>685</v>
      </c>
      <c r="P122" s="44">
        <v>2705</v>
      </c>
      <c r="Q122" s="44">
        <v>1685</v>
      </c>
      <c r="R122" s="44">
        <v>115</v>
      </c>
      <c r="S122" s="44">
        <v>375</v>
      </c>
      <c r="T122" s="44">
        <v>700</v>
      </c>
      <c r="U122" s="44">
        <v>1180</v>
      </c>
      <c r="W122" s="25">
        <f t="shared" si="7"/>
        <v>2060</v>
      </c>
      <c r="X122" s="25">
        <f t="shared" si="8"/>
        <v>10.919692552345614</v>
      </c>
    </row>
    <row r="123" spans="1:24" x14ac:dyDescent="0.2">
      <c r="A123" s="43" t="s">
        <v>723</v>
      </c>
      <c r="B123" s="43" t="s">
        <v>724</v>
      </c>
      <c r="C123">
        <v>4695</v>
      </c>
      <c r="D123" s="44">
        <v>255</v>
      </c>
      <c r="E123" s="44">
        <v>20</v>
      </c>
      <c r="F123" s="44">
        <v>355</v>
      </c>
      <c r="G123" s="44">
        <v>810</v>
      </c>
      <c r="H123" s="44">
        <v>180</v>
      </c>
      <c r="I123" s="44">
        <v>170</v>
      </c>
      <c r="J123" s="44">
        <v>320</v>
      </c>
      <c r="K123" s="44">
        <v>245</v>
      </c>
      <c r="L123" s="44">
        <v>350</v>
      </c>
      <c r="M123" s="44">
        <v>170</v>
      </c>
      <c r="N123" s="44">
        <v>85</v>
      </c>
      <c r="O123" s="44">
        <v>195</v>
      </c>
      <c r="P123" s="44">
        <v>595</v>
      </c>
      <c r="Q123" s="44">
        <v>375</v>
      </c>
      <c r="R123" s="44">
        <v>20</v>
      </c>
      <c r="S123" s="44">
        <v>70</v>
      </c>
      <c r="T123" s="44">
        <v>175</v>
      </c>
      <c r="U123" s="44">
        <v>310</v>
      </c>
      <c r="W123" s="25">
        <f t="shared" si="7"/>
        <v>660</v>
      </c>
      <c r="X123" s="25">
        <f t="shared" si="8"/>
        <v>14.057507987220447</v>
      </c>
    </row>
    <row r="124" spans="1:24" x14ac:dyDescent="0.2">
      <c r="A124" s="43" t="s">
        <v>725</v>
      </c>
      <c r="B124" s="43" t="s">
        <v>726</v>
      </c>
      <c r="C124">
        <v>2240</v>
      </c>
      <c r="D124" s="44">
        <v>75</v>
      </c>
      <c r="E124" s="44">
        <v>10</v>
      </c>
      <c r="F124" s="44">
        <v>195</v>
      </c>
      <c r="G124" s="44">
        <v>385</v>
      </c>
      <c r="H124" s="44">
        <v>100</v>
      </c>
      <c r="I124" s="44">
        <v>85</v>
      </c>
      <c r="J124" s="44">
        <v>180</v>
      </c>
      <c r="K124" s="44">
        <v>130</v>
      </c>
      <c r="L124" s="44">
        <v>160</v>
      </c>
      <c r="M124" s="44">
        <v>65</v>
      </c>
      <c r="N124" s="44">
        <v>65</v>
      </c>
      <c r="O124" s="44">
        <v>130</v>
      </c>
      <c r="P124" s="44">
        <v>225</v>
      </c>
      <c r="Q124" s="44">
        <v>170</v>
      </c>
      <c r="R124" s="44">
        <v>20</v>
      </c>
      <c r="S124" s="44">
        <v>30</v>
      </c>
      <c r="T124" s="44">
        <v>75</v>
      </c>
      <c r="U124" s="44">
        <v>140</v>
      </c>
      <c r="W124" s="25">
        <f t="shared" si="7"/>
        <v>300</v>
      </c>
      <c r="X124" s="25">
        <f t="shared" si="8"/>
        <v>13.392857142857142</v>
      </c>
    </row>
    <row r="125" spans="1:24" x14ac:dyDescent="0.2">
      <c r="A125" s="43" t="s">
        <v>727</v>
      </c>
      <c r="B125" s="43" t="s">
        <v>728</v>
      </c>
      <c r="C125">
        <v>3330</v>
      </c>
      <c r="D125" s="44">
        <v>30</v>
      </c>
      <c r="E125" s="44">
        <v>20</v>
      </c>
      <c r="F125" s="44">
        <v>315</v>
      </c>
      <c r="G125" s="44">
        <v>450</v>
      </c>
      <c r="H125" s="44">
        <v>170</v>
      </c>
      <c r="I125" s="44">
        <v>195</v>
      </c>
      <c r="J125" s="44">
        <v>285</v>
      </c>
      <c r="K125" s="44">
        <v>135</v>
      </c>
      <c r="L125" s="44">
        <v>270</v>
      </c>
      <c r="M125" s="44">
        <v>150</v>
      </c>
      <c r="N125" s="44">
        <v>85</v>
      </c>
      <c r="O125" s="44">
        <v>110</v>
      </c>
      <c r="P125" s="44">
        <v>410</v>
      </c>
      <c r="Q125" s="44">
        <v>260</v>
      </c>
      <c r="R125" s="44">
        <v>5</v>
      </c>
      <c r="S125" s="44">
        <v>60</v>
      </c>
      <c r="T125" s="44">
        <v>165</v>
      </c>
      <c r="U125" s="44">
        <v>215</v>
      </c>
      <c r="W125" s="25">
        <f t="shared" si="7"/>
        <v>485</v>
      </c>
      <c r="X125" s="25">
        <f t="shared" si="8"/>
        <v>14.564564564564563</v>
      </c>
    </row>
    <row r="126" spans="1:24" x14ac:dyDescent="0.2">
      <c r="A126" s="43" t="s">
        <v>729</v>
      </c>
      <c r="B126" s="43" t="s">
        <v>730</v>
      </c>
      <c r="C126">
        <v>4570</v>
      </c>
      <c r="D126" s="44">
        <v>865</v>
      </c>
      <c r="E126" s="44">
        <v>35</v>
      </c>
      <c r="F126" s="44">
        <v>265</v>
      </c>
      <c r="G126" s="44">
        <v>505</v>
      </c>
      <c r="H126" s="44">
        <v>125</v>
      </c>
      <c r="I126" s="44">
        <v>145</v>
      </c>
      <c r="J126" s="44">
        <v>300</v>
      </c>
      <c r="K126" s="44">
        <v>150</v>
      </c>
      <c r="L126" s="44">
        <v>420</v>
      </c>
      <c r="M126" s="44">
        <v>170</v>
      </c>
      <c r="N126" s="44">
        <v>50</v>
      </c>
      <c r="O126" s="44">
        <v>180</v>
      </c>
      <c r="P126" s="44">
        <v>595</v>
      </c>
      <c r="Q126" s="44">
        <v>250</v>
      </c>
      <c r="R126" s="44">
        <v>55</v>
      </c>
      <c r="S126" s="44">
        <v>70</v>
      </c>
      <c r="T126" s="44">
        <v>135</v>
      </c>
      <c r="U126" s="44">
        <v>260</v>
      </c>
      <c r="W126" s="25">
        <f t="shared" si="7"/>
        <v>680</v>
      </c>
      <c r="X126" s="25">
        <f t="shared" si="8"/>
        <v>14.879649890590811</v>
      </c>
    </row>
    <row r="127" spans="1:24" x14ac:dyDescent="0.2">
      <c r="A127" s="43" t="s">
        <v>731</v>
      </c>
      <c r="B127" s="43" t="s">
        <v>732</v>
      </c>
      <c r="C127">
        <v>3800</v>
      </c>
      <c r="D127" s="44">
        <v>85</v>
      </c>
      <c r="E127" s="44">
        <v>15</v>
      </c>
      <c r="F127" s="44">
        <v>390</v>
      </c>
      <c r="G127" s="44">
        <v>695</v>
      </c>
      <c r="H127" s="44">
        <v>160</v>
      </c>
      <c r="I127" s="44">
        <v>165</v>
      </c>
      <c r="J127" s="44">
        <v>340</v>
      </c>
      <c r="K127" s="44">
        <v>165</v>
      </c>
      <c r="L127" s="44">
        <v>260</v>
      </c>
      <c r="M127" s="44">
        <v>150</v>
      </c>
      <c r="N127" s="44">
        <v>75</v>
      </c>
      <c r="O127" s="44">
        <v>150</v>
      </c>
      <c r="P127" s="44">
        <v>465</v>
      </c>
      <c r="Q127" s="44">
        <v>290</v>
      </c>
      <c r="R127" s="44">
        <v>10</v>
      </c>
      <c r="S127" s="44">
        <v>55</v>
      </c>
      <c r="T127" s="44">
        <v>130</v>
      </c>
      <c r="U127" s="44">
        <v>210</v>
      </c>
      <c r="W127" s="25">
        <f t="shared" si="7"/>
        <v>470</v>
      </c>
      <c r="X127" s="25">
        <f t="shared" si="8"/>
        <v>12.368421052631579</v>
      </c>
    </row>
    <row r="128" spans="1:24" x14ac:dyDescent="0.2">
      <c r="A128" s="43" t="s">
        <v>733</v>
      </c>
      <c r="B128" s="43" t="s">
        <v>734</v>
      </c>
      <c r="C128">
        <v>3850</v>
      </c>
      <c r="D128" s="44">
        <v>295</v>
      </c>
      <c r="E128" s="44">
        <v>25</v>
      </c>
      <c r="F128" s="44">
        <v>280</v>
      </c>
      <c r="G128" s="44">
        <v>485</v>
      </c>
      <c r="H128" s="44">
        <v>140</v>
      </c>
      <c r="I128" s="44">
        <v>140</v>
      </c>
      <c r="J128" s="44">
        <v>285</v>
      </c>
      <c r="K128" s="44">
        <v>130</v>
      </c>
      <c r="L128" s="44">
        <v>320</v>
      </c>
      <c r="M128" s="44">
        <v>215</v>
      </c>
      <c r="N128" s="44">
        <v>65</v>
      </c>
      <c r="O128" s="44">
        <v>130</v>
      </c>
      <c r="P128" s="44">
        <v>570</v>
      </c>
      <c r="Q128" s="44">
        <v>285</v>
      </c>
      <c r="R128" s="44">
        <v>15</v>
      </c>
      <c r="S128" s="44">
        <v>60</v>
      </c>
      <c r="T128" s="44">
        <v>145</v>
      </c>
      <c r="U128" s="44">
        <v>260</v>
      </c>
      <c r="W128" s="25">
        <f t="shared" si="7"/>
        <v>580</v>
      </c>
      <c r="X128" s="25">
        <f t="shared" si="8"/>
        <v>15.064935064935064</v>
      </c>
    </row>
    <row r="129" spans="1:24" x14ac:dyDescent="0.2">
      <c r="A129" s="43" t="s">
        <v>735</v>
      </c>
      <c r="B129" s="43" t="s">
        <v>736</v>
      </c>
      <c r="C129">
        <v>3370</v>
      </c>
      <c r="D129" s="44">
        <v>295</v>
      </c>
      <c r="E129" s="44">
        <v>15</v>
      </c>
      <c r="F129" s="44">
        <v>230</v>
      </c>
      <c r="G129" s="44">
        <v>640</v>
      </c>
      <c r="H129" s="44">
        <v>140</v>
      </c>
      <c r="I129" s="44">
        <v>150</v>
      </c>
      <c r="J129" s="44">
        <v>235</v>
      </c>
      <c r="K129" s="44">
        <v>115</v>
      </c>
      <c r="L129" s="44">
        <v>190</v>
      </c>
      <c r="M129" s="44">
        <v>130</v>
      </c>
      <c r="N129" s="44">
        <v>65</v>
      </c>
      <c r="O129" s="44">
        <v>155</v>
      </c>
      <c r="P129" s="44">
        <v>400</v>
      </c>
      <c r="Q129" s="44">
        <v>230</v>
      </c>
      <c r="R129" s="44">
        <v>20</v>
      </c>
      <c r="S129" s="44">
        <v>60</v>
      </c>
      <c r="T129" s="44">
        <v>120</v>
      </c>
      <c r="U129" s="44">
        <v>170</v>
      </c>
      <c r="W129" s="25">
        <f t="shared" si="7"/>
        <v>360</v>
      </c>
      <c r="X129" s="25">
        <f t="shared" si="8"/>
        <v>10.682492581602373</v>
      </c>
    </row>
    <row r="130" spans="1:24" x14ac:dyDescent="0.2">
      <c r="A130" s="43" t="s">
        <v>737</v>
      </c>
      <c r="B130" s="43" t="s">
        <v>738</v>
      </c>
      <c r="C130">
        <v>4030</v>
      </c>
      <c r="D130" s="44">
        <v>280</v>
      </c>
      <c r="E130" s="44">
        <v>20</v>
      </c>
      <c r="F130" s="44">
        <v>240</v>
      </c>
      <c r="G130" s="44">
        <v>600</v>
      </c>
      <c r="H130" s="44">
        <v>160</v>
      </c>
      <c r="I130" s="44">
        <v>330</v>
      </c>
      <c r="J130" s="44">
        <v>225</v>
      </c>
      <c r="K130" s="44">
        <v>200</v>
      </c>
      <c r="L130" s="44">
        <v>230</v>
      </c>
      <c r="M130" s="44">
        <v>165</v>
      </c>
      <c r="N130" s="44">
        <v>75</v>
      </c>
      <c r="O130" s="44">
        <v>160</v>
      </c>
      <c r="P130" s="44">
        <v>550</v>
      </c>
      <c r="Q130" s="44">
        <v>305</v>
      </c>
      <c r="R130" s="44">
        <v>25</v>
      </c>
      <c r="S130" s="44">
        <v>80</v>
      </c>
      <c r="T130" s="44">
        <v>150</v>
      </c>
      <c r="U130" s="44">
        <v>250</v>
      </c>
      <c r="W130" s="25">
        <f t="shared" si="7"/>
        <v>480</v>
      </c>
      <c r="X130" s="25">
        <f t="shared" si="8"/>
        <v>11.910669975186105</v>
      </c>
    </row>
    <row r="131" spans="1:24" x14ac:dyDescent="0.2">
      <c r="A131" s="43" t="s">
        <v>739</v>
      </c>
      <c r="B131" s="43" t="s">
        <v>740</v>
      </c>
      <c r="C131">
        <v>4165</v>
      </c>
      <c r="D131" s="44">
        <v>105</v>
      </c>
      <c r="E131" s="44">
        <v>25</v>
      </c>
      <c r="F131" s="44">
        <v>260</v>
      </c>
      <c r="G131" s="44">
        <v>820</v>
      </c>
      <c r="H131" s="44">
        <v>135</v>
      </c>
      <c r="I131" s="44">
        <v>170</v>
      </c>
      <c r="J131" s="44">
        <v>275</v>
      </c>
      <c r="K131" s="44">
        <v>225</v>
      </c>
      <c r="L131" s="44">
        <v>160</v>
      </c>
      <c r="M131" s="44">
        <v>175</v>
      </c>
      <c r="N131" s="44">
        <v>310</v>
      </c>
      <c r="O131" s="44">
        <v>180</v>
      </c>
      <c r="P131" s="44">
        <v>530</v>
      </c>
      <c r="Q131" s="44">
        <v>325</v>
      </c>
      <c r="R131" s="44">
        <v>20</v>
      </c>
      <c r="S131" s="44">
        <v>65</v>
      </c>
      <c r="T131" s="44">
        <v>150</v>
      </c>
      <c r="U131" s="44">
        <v>230</v>
      </c>
      <c r="W131" s="25">
        <f t="shared" si="7"/>
        <v>390</v>
      </c>
      <c r="X131" s="25">
        <f t="shared" si="8"/>
        <v>9.3637454981992807</v>
      </c>
    </row>
    <row r="132" spans="1:24" x14ac:dyDescent="0.2">
      <c r="A132" s="43" t="s">
        <v>741</v>
      </c>
      <c r="B132" s="43" t="s">
        <v>742</v>
      </c>
      <c r="C132">
        <v>6610</v>
      </c>
      <c r="D132" s="44">
        <v>190</v>
      </c>
      <c r="E132" s="44">
        <v>30</v>
      </c>
      <c r="F132" s="44">
        <v>450</v>
      </c>
      <c r="G132" s="44">
        <v>965</v>
      </c>
      <c r="H132" s="44">
        <v>255</v>
      </c>
      <c r="I132" s="44">
        <v>315</v>
      </c>
      <c r="J132" s="44">
        <v>550</v>
      </c>
      <c r="K132" s="44">
        <v>285</v>
      </c>
      <c r="L132" s="44">
        <v>410</v>
      </c>
      <c r="M132" s="44">
        <v>350</v>
      </c>
      <c r="N132" s="44">
        <v>145</v>
      </c>
      <c r="O132" s="44">
        <v>295</v>
      </c>
      <c r="P132" s="44">
        <v>1020</v>
      </c>
      <c r="Q132" s="44">
        <v>450</v>
      </c>
      <c r="R132" s="44">
        <v>20</v>
      </c>
      <c r="S132" s="44">
        <v>140</v>
      </c>
      <c r="T132" s="44">
        <v>290</v>
      </c>
      <c r="U132" s="44">
        <v>445</v>
      </c>
      <c r="W132" s="25">
        <f t="shared" si="7"/>
        <v>855</v>
      </c>
      <c r="X132" s="25">
        <f t="shared" si="8"/>
        <v>12.934947049924356</v>
      </c>
    </row>
    <row r="133" spans="1:24" x14ac:dyDescent="0.2">
      <c r="A133" s="43" t="s">
        <v>743</v>
      </c>
      <c r="B133" s="43" t="s">
        <v>744</v>
      </c>
      <c r="C133">
        <v>5410</v>
      </c>
      <c r="D133" s="44">
        <v>560</v>
      </c>
      <c r="E133" s="44">
        <v>25</v>
      </c>
      <c r="F133" s="44">
        <v>275</v>
      </c>
      <c r="G133" s="44">
        <v>645</v>
      </c>
      <c r="H133" s="44">
        <v>155</v>
      </c>
      <c r="I133" s="44">
        <v>245</v>
      </c>
      <c r="J133" s="44">
        <v>350</v>
      </c>
      <c r="K133" s="44">
        <v>215</v>
      </c>
      <c r="L133" s="44">
        <v>250</v>
      </c>
      <c r="M133" s="44">
        <v>265</v>
      </c>
      <c r="N133" s="44">
        <v>135</v>
      </c>
      <c r="O133" s="44">
        <v>290</v>
      </c>
      <c r="P133" s="44">
        <v>870</v>
      </c>
      <c r="Q133" s="44">
        <v>465</v>
      </c>
      <c r="R133" s="44">
        <v>40</v>
      </c>
      <c r="S133" s="44">
        <v>110</v>
      </c>
      <c r="T133" s="44">
        <v>210</v>
      </c>
      <c r="U133" s="44">
        <v>310</v>
      </c>
      <c r="W133" s="25">
        <f t="shared" si="7"/>
        <v>560</v>
      </c>
      <c r="X133" s="25">
        <f t="shared" si="8"/>
        <v>10.35120147874307</v>
      </c>
    </row>
    <row r="134" spans="1:24" x14ac:dyDescent="0.2">
      <c r="A134" s="43" t="s">
        <v>745</v>
      </c>
      <c r="B134" s="43" t="s">
        <v>746</v>
      </c>
      <c r="C134">
        <v>4440</v>
      </c>
      <c r="D134" s="44">
        <v>265</v>
      </c>
      <c r="E134" s="44">
        <v>25</v>
      </c>
      <c r="F134" s="44">
        <v>375</v>
      </c>
      <c r="G134" s="44">
        <v>685</v>
      </c>
      <c r="H134" s="44">
        <v>195</v>
      </c>
      <c r="I134" s="44">
        <v>205</v>
      </c>
      <c r="J134" s="44">
        <v>315</v>
      </c>
      <c r="K134" s="44">
        <v>205</v>
      </c>
      <c r="L134" s="44">
        <v>245</v>
      </c>
      <c r="M134" s="44">
        <v>195</v>
      </c>
      <c r="N134" s="44">
        <v>115</v>
      </c>
      <c r="O134" s="44">
        <v>165</v>
      </c>
      <c r="P134" s="44">
        <v>580</v>
      </c>
      <c r="Q134" s="44">
        <v>330</v>
      </c>
      <c r="R134" s="44">
        <v>30</v>
      </c>
      <c r="S134" s="44">
        <v>75</v>
      </c>
      <c r="T134" s="44">
        <v>150</v>
      </c>
      <c r="U134" s="44">
        <v>275</v>
      </c>
      <c r="W134" s="25">
        <f t="shared" si="7"/>
        <v>520</v>
      </c>
      <c r="X134" s="25">
        <f t="shared" si="8"/>
        <v>11.711711711711711</v>
      </c>
    </row>
    <row r="135" spans="1:24" x14ac:dyDescent="0.2">
      <c r="A135" s="43" t="s">
        <v>747</v>
      </c>
      <c r="B135" s="43" t="s">
        <v>748</v>
      </c>
      <c r="C135">
        <v>2575</v>
      </c>
      <c r="D135" s="44">
        <v>370</v>
      </c>
      <c r="E135" s="44">
        <v>20</v>
      </c>
      <c r="F135" s="44">
        <v>160</v>
      </c>
      <c r="G135" s="44">
        <v>355</v>
      </c>
      <c r="H135" s="44">
        <v>70</v>
      </c>
      <c r="I135" s="44">
        <v>100</v>
      </c>
      <c r="J135" s="44">
        <v>160</v>
      </c>
      <c r="K135" s="44">
        <v>80</v>
      </c>
      <c r="L135" s="44">
        <v>135</v>
      </c>
      <c r="M135" s="44">
        <v>85</v>
      </c>
      <c r="N135" s="44">
        <v>40</v>
      </c>
      <c r="O135" s="44">
        <v>95</v>
      </c>
      <c r="P135" s="44">
        <v>380</v>
      </c>
      <c r="Q135" s="44">
        <v>215</v>
      </c>
      <c r="R135" s="44">
        <v>25</v>
      </c>
      <c r="S135" s="44">
        <v>45</v>
      </c>
      <c r="T135" s="44">
        <v>75</v>
      </c>
      <c r="U135" s="44">
        <v>155</v>
      </c>
      <c r="W135" s="25">
        <f t="shared" si="7"/>
        <v>290</v>
      </c>
      <c r="X135" s="25">
        <f t="shared" si="8"/>
        <v>11.262135922330096</v>
      </c>
    </row>
    <row r="136" spans="1:24" x14ac:dyDescent="0.2">
      <c r="A136" s="43" t="s">
        <v>749</v>
      </c>
      <c r="B136" s="43" t="s">
        <v>750</v>
      </c>
      <c r="C136">
        <v>4295</v>
      </c>
      <c r="D136" s="44">
        <v>190</v>
      </c>
      <c r="E136" s="44">
        <v>25</v>
      </c>
      <c r="F136" s="44">
        <v>280</v>
      </c>
      <c r="G136" s="44">
        <v>620</v>
      </c>
      <c r="H136" s="44">
        <v>180</v>
      </c>
      <c r="I136" s="44">
        <v>215</v>
      </c>
      <c r="J136" s="44">
        <v>260</v>
      </c>
      <c r="K136" s="44">
        <v>275</v>
      </c>
      <c r="L136" s="44">
        <v>225</v>
      </c>
      <c r="M136" s="44">
        <v>195</v>
      </c>
      <c r="N136" s="44">
        <v>125</v>
      </c>
      <c r="O136" s="44">
        <v>195</v>
      </c>
      <c r="P136" s="44">
        <v>620</v>
      </c>
      <c r="Q136" s="44">
        <v>360</v>
      </c>
      <c r="R136" s="44">
        <v>25</v>
      </c>
      <c r="S136" s="44">
        <v>100</v>
      </c>
      <c r="T136" s="44">
        <v>125</v>
      </c>
      <c r="U136" s="44">
        <v>285</v>
      </c>
      <c r="W136" s="25">
        <f t="shared" si="7"/>
        <v>510</v>
      </c>
      <c r="X136" s="25">
        <f t="shared" si="8"/>
        <v>11.874272409778813</v>
      </c>
    </row>
    <row r="137" spans="1:24" x14ac:dyDescent="0.2">
      <c r="A137" s="43" t="s">
        <v>751</v>
      </c>
      <c r="B137" s="43" t="s">
        <v>752</v>
      </c>
      <c r="C137">
        <v>2200</v>
      </c>
      <c r="D137" s="44">
        <v>10</v>
      </c>
      <c r="E137" s="44">
        <v>10</v>
      </c>
      <c r="F137" s="44">
        <v>180</v>
      </c>
      <c r="G137" s="44">
        <v>275</v>
      </c>
      <c r="H137" s="44">
        <v>80</v>
      </c>
      <c r="I137" s="44">
        <v>200</v>
      </c>
      <c r="J137" s="44">
        <v>185</v>
      </c>
      <c r="K137" s="44">
        <v>120</v>
      </c>
      <c r="L137" s="44">
        <v>95</v>
      </c>
      <c r="M137" s="44">
        <v>135</v>
      </c>
      <c r="N137" s="44">
        <v>40</v>
      </c>
      <c r="O137" s="44">
        <v>115</v>
      </c>
      <c r="P137" s="44">
        <v>255</v>
      </c>
      <c r="Q137" s="44">
        <v>130</v>
      </c>
      <c r="R137" s="44">
        <v>0</v>
      </c>
      <c r="S137" s="44">
        <v>45</v>
      </c>
      <c r="T137" s="44">
        <v>205</v>
      </c>
      <c r="U137" s="44">
        <v>120</v>
      </c>
      <c r="W137" s="25">
        <f t="shared" si="7"/>
        <v>215</v>
      </c>
      <c r="X137" s="25">
        <f t="shared" si="8"/>
        <v>9.7727272727272734</v>
      </c>
    </row>
    <row r="138" spans="1:24" x14ac:dyDescent="0.2">
      <c r="A138" s="43" t="s">
        <v>753</v>
      </c>
      <c r="B138" s="43" t="s">
        <v>754</v>
      </c>
      <c r="C138">
        <v>2350</v>
      </c>
      <c r="D138" s="44">
        <v>265</v>
      </c>
      <c r="E138" s="44">
        <v>10</v>
      </c>
      <c r="F138" s="44">
        <v>155</v>
      </c>
      <c r="G138" s="44">
        <v>315</v>
      </c>
      <c r="H138" s="44">
        <v>120</v>
      </c>
      <c r="I138" s="44">
        <v>105</v>
      </c>
      <c r="J138" s="44">
        <v>185</v>
      </c>
      <c r="K138" s="44">
        <v>300</v>
      </c>
      <c r="L138" s="44">
        <v>165</v>
      </c>
      <c r="M138" s="44">
        <v>40</v>
      </c>
      <c r="N138" s="44">
        <v>30</v>
      </c>
      <c r="O138" s="44">
        <v>75</v>
      </c>
      <c r="P138" s="44">
        <v>150</v>
      </c>
      <c r="Q138" s="44">
        <v>170</v>
      </c>
      <c r="R138" s="44">
        <v>15</v>
      </c>
      <c r="S138" s="44">
        <v>30</v>
      </c>
      <c r="T138" s="44">
        <v>90</v>
      </c>
      <c r="U138" s="44">
        <v>140</v>
      </c>
      <c r="W138" s="25">
        <f t="shared" si="7"/>
        <v>305</v>
      </c>
      <c r="X138" s="25">
        <f t="shared" si="8"/>
        <v>12.978723404255318</v>
      </c>
    </row>
    <row r="139" spans="1:24" x14ac:dyDescent="0.2">
      <c r="A139" s="43" t="s">
        <v>755</v>
      </c>
      <c r="B139" s="43" t="s">
        <v>756</v>
      </c>
      <c r="C139">
        <v>5565</v>
      </c>
      <c r="D139" s="44">
        <v>1005</v>
      </c>
      <c r="E139" s="44">
        <v>40</v>
      </c>
      <c r="F139" s="44">
        <v>310</v>
      </c>
      <c r="G139" s="44">
        <v>745</v>
      </c>
      <c r="H139" s="44">
        <v>215</v>
      </c>
      <c r="I139" s="44">
        <v>195</v>
      </c>
      <c r="J139" s="44">
        <v>545</v>
      </c>
      <c r="K139" s="44">
        <v>165</v>
      </c>
      <c r="L139" s="44">
        <v>620</v>
      </c>
      <c r="M139" s="44">
        <v>115</v>
      </c>
      <c r="N139" s="44">
        <v>40</v>
      </c>
      <c r="O139" s="44">
        <v>160</v>
      </c>
      <c r="P139" s="44">
        <v>435</v>
      </c>
      <c r="Q139" s="44">
        <v>325</v>
      </c>
      <c r="R139" s="44">
        <v>70</v>
      </c>
      <c r="S139" s="44">
        <v>65</v>
      </c>
      <c r="T139" s="44">
        <v>160</v>
      </c>
      <c r="U139" s="44">
        <v>350</v>
      </c>
      <c r="W139" s="25">
        <f t="shared" si="7"/>
        <v>970</v>
      </c>
      <c r="X139" s="25">
        <f t="shared" si="8"/>
        <v>17.430368373764601</v>
      </c>
    </row>
    <row r="140" spans="1:24" x14ac:dyDescent="0.2">
      <c r="A140" s="43" t="s">
        <v>757</v>
      </c>
      <c r="B140" s="43" t="s">
        <v>758</v>
      </c>
      <c r="C140">
        <v>2665</v>
      </c>
      <c r="D140" s="44">
        <v>25</v>
      </c>
      <c r="E140" s="44">
        <v>5</v>
      </c>
      <c r="F140" s="44">
        <v>120</v>
      </c>
      <c r="G140" s="44">
        <v>460</v>
      </c>
      <c r="H140" s="44">
        <v>125</v>
      </c>
      <c r="I140" s="44">
        <v>70</v>
      </c>
      <c r="J140" s="44">
        <v>245</v>
      </c>
      <c r="K140" s="44">
        <v>115</v>
      </c>
      <c r="L140" s="44">
        <v>240</v>
      </c>
      <c r="M140" s="44">
        <v>125</v>
      </c>
      <c r="N140" s="44">
        <v>55</v>
      </c>
      <c r="O140" s="44">
        <v>125</v>
      </c>
      <c r="P140" s="44">
        <v>355</v>
      </c>
      <c r="Q140" s="44">
        <v>195</v>
      </c>
      <c r="R140" s="44">
        <v>5</v>
      </c>
      <c r="S140" s="44">
        <v>55</v>
      </c>
      <c r="T140" s="44">
        <v>155</v>
      </c>
      <c r="U140" s="44">
        <v>185</v>
      </c>
      <c r="W140" s="25">
        <f t="shared" si="7"/>
        <v>425</v>
      </c>
      <c r="X140" s="25">
        <f t="shared" si="8"/>
        <v>15.947467166979362</v>
      </c>
    </row>
    <row r="141" spans="1:24" x14ac:dyDescent="0.2">
      <c r="A141" s="43" t="s">
        <v>759</v>
      </c>
      <c r="B141" s="43" t="s">
        <v>760</v>
      </c>
      <c r="C141">
        <v>4135</v>
      </c>
      <c r="D141" s="44">
        <v>455</v>
      </c>
      <c r="E141" s="44">
        <v>20</v>
      </c>
      <c r="F141" s="44">
        <v>245</v>
      </c>
      <c r="G141" s="44">
        <v>795</v>
      </c>
      <c r="H141" s="44">
        <v>185</v>
      </c>
      <c r="I141" s="44">
        <v>145</v>
      </c>
      <c r="J141" s="44">
        <v>255</v>
      </c>
      <c r="K141" s="44">
        <v>155</v>
      </c>
      <c r="L141" s="44">
        <v>235</v>
      </c>
      <c r="M141" s="44">
        <v>130</v>
      </c>
      <c r="N141" s="44">
        <v>65</v>
      </c>
      <c r="O141" s="44">
        <v>175</v>
      </c>
      <c r="P141" s="44">
        <v>505</v>
      </c>
      <c r="Q141" s="44">
        <v>285</v>
      </c>
      <c r="R141" s="44">
        <v>45</v>
      </c>
      <c r="S141" s="44">
        <v>75</v>
      </c>
      <c r="T141" s="44">
        <v>145</v>
      </c>
      <c r="U141" s="44">
        <v>220</v>
      </c>
      <c r="W141" s="25">
        <f t="shared" si="7"/>
        <v>455</v>
      </c>
      <c r="X141" s="25">
        <f t="shared" si="8"/>
        <v>11.003627569528417</v>
      </c>
    </row>
    <row r="142" spans="1:24" x14ac:dyDescent="0.2">
      <c r="A142" s="43" t="s">
        <v>761</v>
      </c>
      <c r="B142" s="43" t="s">
        <v>762</v>
      </c>
      <c r="C142">
        <v>3925</v>
      </c>
      <c r="D142" s="44">
        <v>525</v>
      </c>
      <c r="E142" s="44">
        <v>20</v>
      </c>
      <c r="F142" s="44">
        <v>205</v>
      </c>
      <c r="G142" s="44">
        <v>665</v>
      </c>
      <c r="H142" s="44">
        <v>160</v>
      </c>
      <c r="I142" s="44">
        <v>160</v>
      </c>
      <c r="J142" s="44">
        <v>255</v>
      </c>
      <c r="K142" s="44">
        <v>600</v>
      </c>
      <c r="L142" s="44">
        <v>170</v>
      </c>
      <c r="M142" s="44">
        <v>80</v>
      </c>
      <c r="N142" s="44">
        <v>50</v>
      </c>
      <c r="O142" s="44">
        <v>85</v>
      </c>
      <c r="P142" s="44">
        <v>340</v>
      </c>
      <c r="Q142" s="44">
        <v>255</v>
      </c>
      <c r="R142" s="44">
        <v>25</v>
      </c>
      <c r="S142" s="44">
        <v>55</v>
      </c>
      <c r="T142" s="44">
        <v>95</v>
      </c>
      <c r="U142" s="44">
        <v>175</v>
      </c>
      <c r="W142" s="25">
        <f t="shared" si="7"/>
        <v>345</v>
      </c>
      <c r="X142" s="25">
        <f t="shared" si="8"/>
        <v>8.7898089171974512</v>
      </c>
    </row>
    <row r="143" spans="1:24" x14ac:dyDescent="0.2">
      <c r="A143" s="43" t="s">
        <v>763</v>
      </c>
      <c r="B143" s="43" t="s">
        <v>764</v>
      </c>
      <c r="C143">
        <v>5930</v>
      </c>
      <c r="D143" s="44">
        <v>435</v>
      </c>
      <c r="E143" s="44">
        <v>45</v>
      </c>
      <c r="F143" s="44">
        <v>330</v>
      </c>
      <c r="G143" s="44">
        <v>870</v>
      </c>
      <c r="H143" s="44">
        <v>205</v>
      </c>
      <c r="I143" s="44">
        <v>255</v>
      </c>
      <c r="J143" s="44">
        <v>435</v>
      </c>
      <c r="K143" s="44">
        <v>190</v>
      </c>
      <c r="L143" s="44">
        <v>340</v>
      </c>
      <c r="M143" s="44">
        <v>325</v>
      </c>
      <c r="N143" s="44">
        <v>135</v>
      </c>
      <c r="O143" s="44">
        <v>260</v>
      </c>
      <c r="P143" s="44">
        <v>930</v>
      </c>
      <c r="Q143" s="44">
        <v>445</v>
      </c>
      <c r="R143" s="44">
        <v>40</v>
      </c>
      <c r="S143" s="44">
        <v>115</v>
      </c>
      <c r="T143" s="44">
        <v>230</v>
      </c>
      <c r="U143" s="44">
        <v>340</v>
      </c>
      <c r="W143" s="25">
        <f t="shared" si="7"/>
        <v>680</v>
      </c>
      <c r="X143" s="25">
        <f t="shared" si="8"/>
        <v>11.467116357504215</v>
      </c>
    </row>
    <row r="144" spans="1:24" x14ac:dyDescent="0.2">
      <c r="A144" s="43" t="s">
        <v>765</v>
      </c>
      <c r="B144" s="43" t="s">
        <v>766</v>
      </c>
      <c r="C144">
        <v>3680</v>
      </c>
      <c r="D144" s="44">
        <v>570</v>
      </c>
      <c r="E144" s="44">
        <v>40</v>
      </c>
      <c r="F144" s="44">
        <v>210</v>
      </c>
      <c r="G144" s="44">
        <v>590</v>
      </c>
      <c r="H144" s="44">
        <v>135</v>
      </c>
      <c r="I144" s="44">
        <v>140</v>
      </c>
      <c r="J144" s="44">
        <v>210</v>
      </c>
      <c r="K144" s="44">
        <v>135</v>
      </c>
      <c r="L144" s="44">
        <v>200</v>
      </c>
      <c r="M144" s="44">
        <v>100</v>
      </c>
      <c r="N144" s="44">
        <v>65</v>
      </c>
      <c r="O144" s="44">
        <v>140</v>
      </c>
      <c r="P144" s="44">
        <v>445</v>
      </c>
      <c r="Q144" s="44">
        <v>240</v>
      </c>
      <c r="R144" s="44">
        <v>55</v>
      </c>
      <c r="S144" s="44">
        <v>70</v>
      </c>
      <c r="T144" s="44">
        <v>125</v>
      </c>
      <c r="U144" s="44">
        <v>215</v>
      </c>
      <c r="W144" s="25">
        <f t="shared" si="7"/>
        <v>415</v>
      </c>
      <c r="X144" s="25">
        <f t="shared" si="8"/>
        <v>11.277173913043478</v>
      </c>
    </row>
    <row r="145" spans="1:24" x14ac:dyDescent="0.2">
      <c r="A145" s="43" t="s">
        <v>767</v>
      </c>
      <c r="B145" s="43" t="s">
        <v>768</v>
      </c>
      <c r="C145">
        <v>3095</v>
      </c>
      <c r="D145" s="44">
        <v>70</v>
      </c>
      <c r="E145" s="44">
        <v>20</v>
      </c>
      <c r="F145" s="44">
        <v>285</v>
      </c>
      <c r="G145" s="44">
        <v>600</v>
      </c>
      <c r="H145" s="44">
        <v>155</v>
      </c>
      <c r="I145" s="44">
        <v>135</v>
      </c>
      <c r="J145" s="44">
        <v>280</v>
      </c>
      <c r="K145" s="44">
        <v>220</v>
      </c>
      <c r="L145" s="44">
        <v>225</v>
      </c>
      <c r="M145" s="44">
        <v>115</v>
      </c>
      <c r="N145" s="44">
        <v>35</v>
      </c>
      <c r="O145" s="44">
        <v>75</v>
      </c>
      <c r="P145" s="44">
        <v>300</v>
      </c>
      <c r="Q145" s="44">
        <v>220</v>
      </c>
      <c r="R145" s="44">
        <v>5</v>
      </c>
      <c r="S145" s="44">
        <v>45</v>
      </c>
      <c r="T145" s="44">
        <v>105</v>
      </c>
      <c r="U145" s="44">
        <v>200</v>
      </c>
      <c r="W145" s="25">
        <f t="shared" si="7"/>
        <v>425</v>
      </c>
      <c r="X145" s="25">
        <f t="shared" si="8"/>
        <v>13.731825525040387</v>
      </c>
    </row>
    <row r="146" spans="1:24" x14ac:dyDescent="0.2">
      <c r="A146" s="43" t="s">
        <v>769</v>
      </c>
      <c r="B146" s="43" t="s">
        <v>770</v>
      </c>
      <c r="C146">
        <v>4255</v>
      </c>
      <c r="D146" s="44">
        <v>350</v>
      </c>
      <c r="E146" s="44">
        <v>30</v>
      </c>
      <c r="F146" s="44">
        <v>295</v>
      </c>
      <c r="G146" s="44">
        <v>695</v>
      </c>
      <c r="H146" s="44">
        <v>190</v>
      </c>
      <c r="I146" s="44">
        <v>175</v>
      </c>
      <c r="J146" s="44">
        <v>315</v>
      </c>
      <c r="K146" s="44">
        <v>245</v>
      </c>
      <c r="L146" s="44">
        <v>275</v>
      </c>
      <c r="M146" s="44">
        <v>145</v>
      </c>
      <c r="N146" s="44">
        <v>65</v>
      </c>
      <c r="O146" s="44">
        <v>135</v>
      </c>
      <c r="P146" s="44">
        <v>480</v>
      </c>
      <c r="Q146" s="44">
        <v>335</v>
      </c>
      <c r="R146" s="44">
        <v>40</v>
      </c>
      <c r="S146" s="44">
        <v>65</v>
      </c>
      <c r="T146" s="44">
        <v>150</v>
      </c>
      <c r="U146" s="44">
        <v>265</v>
      </c>
      <c r="W146" s="25">
        <f t="shared" si="7"/>
        <v>540</v>
      </c>
      <c r="X146" s="25">
        <f t="shared" si="8"/>
        <v>12.690951821386603</v>
      </c>
    </row>
    <row r="147" spans="1:24" x14ac:dyDescent="0.2">
      <c r="A147" s="43" t="s">
        <v>771</v>
      </c>
      <c r="B147" s="43" t="s">
        <v>772</v>
      </c>
      <c r="C147">
        <v>3310</v>
      </c>
      <c r="D147" s="44">
        <v>45</v>
      </c>
      <c r="E147" s="44">
        <v>35</v>
      </c>
      <c r="F147" s="44">
        <v>180</v>
      </c>
      <c r="G147" s="44">
        <v>595</v>
      </c>
      <c r="H147" s="44">
        <v>120</v>
      </c>
      <c r="I147" s="44">
        <v>120</v>
      </c>
      <c r="J147" s="44">
        <v>290</v>
      </c>
      <c r="K147" s="44">
        <v>115</v>
      </c>
      <c r="L147" s="44">
        <v>205</v>
      </c>
      <c r="M147" s="44">
        <v>200</v>
      </c>
      <c r="N147" s="44">
        <v>70</v>
      </c>
      <c r="O147" s="44">
        <v>125</v>
      </c>
      <c r="P147" s="44">
        <v>430</v>
      </c>
      <c r="Q147" s="44">
        <v>280</v>
      </c>
      <c r="R147" s="44">
        <v>5</v>
      </c>
      <c r="S147" s="44">
        <v>55</v>
      </c>
      <c r="T147" s="44">
        <v>190</v>
      </c>
      <c r="U147" s="44">
        <v>235</v>
      </c>
      <c r="W147" s="25">
        <f t="shared" si="7"/>
        <v>440</v>
      </c>
      <c r="X147" s="25">
        <f t="shared" si="8"/>
        <v>13.293051359516618</v>
      </c>
    </row>
    <row r="148" spans="1:24" x14ac:dyDescent="0.2">
      <c r="A148" s="43" t="s">
        <v>773</v>
      </c>
      <c r="B148" s="43" t="s">
        <v>774</v>
      </c>
      <c r="C148">
        <v>3605</v>
      </c>
      <c r="D148" s="44">
        <v>80</v>
      </c>
      <c r="E148" s="44">
        <v>35</v>
      </c>
      <c r="F148" s="44">
        <v>195</v>
      </c>
      <c r="G148" s="44">
        <v>725</v>
      </c>
      <c r="H148" s="44">
        <v>135</v>
      </c>
      <c r="I148" s="44">
        <v>125</v>
      </c>
      <c r="J148" s="44">
        <v>285</v>
      </c>
      <c r="K148" s="44">
        <v>130</v>
      </c>
      <c r="L148" s="44">
        <v>225</v>
      </c>
      <c r="M148" s="44">
        <v>165</v>
      </c>
      <c r="N148" s="44">
        <v>60</v>
      </c>
      <c r="O148" s="44">
        <v>185</v>
      </c>
      <c r="P148" s="44">
        <v>445</v>
      </c>
      <c r="Q148" s="44">
        <v>305</v>
      </c>
      <c r="R148" s="44">
        <v>10</v>
      </c>
      <c r="S148" s="44">
        <v>65</v>
      </c>
      <c r="T148" s="44">
        <v>200</v>
      </c>
      <c r="U148" s="44">
        <v>240</v>
      </c>
      <c r="W148" s="25">
        <f t="shared" si="7"/>
        <v>465</v>
      </c>
      <c r="X148" s="25">
        <f t="shared" si="8"/>
        <v>12.89875173370319</v>
      </c>
    </row>
    <row r="149" spans="1:24" x14ac:dyDescent="0.2">
      <c r="A149" s="43" t="s">
        <v>775</v>
      </c>
      <c r="B149" s="43" t="s">
        <v>776</v>
      </c>
      <c r="C149">
        <v>3240</v>
      </c>
      <c r="D149" s="44">
        <v>30</v>
      </c>
      <c r="E149" s="44">
        <v>15</v>
      </c>
      <c r="F149" s="44">
        <v>205</v>
      </c>
      <c r="G149" s="44">
        <v>615</v>
      </c>
      <c r="H149" s="44">
        <v>160</v>
      </c>
      <c r="I149" s="44">
        <v>115</v>
      </c>
      <c r="J149" s="44">
        <v>365</v>
      </c>
      <c r="K149" s="44">
        <v>265</v>
      </c>
      <c r="L149" s="44">
        <v>205</v>
      </c>
      <c r="M149" s="44">
        <v>105</v>
      </c>
      <c r="N149" s="44">
        <v>65</v>
      </c>
      <c r="O149" s="44">
        <v>105</v>
      </c>
      <c r="P149" s="44">
        <v>275</v>
      </c>
      <c r="Q149" s="44">
        <v>305</v>
      </c>
      <c r="R149" s="44">
        <v>5</v>
      </c>
      <c r="S149" s="44">
        <v>40</v>
      </c>
      <c r="T149" s="44">
        <v>165</v>
      </c>
      <c r="U149" s="44">
        <v>200</v>
      </c>
      <c r="W149" s="25">
        <f t="shared" si="7"/>
        <v>405</v>
      </c>
      <c r="X149" s="25">
        <f t="shared" si="8"/>
        <v>12.5</v>
      </c>
    </row>
    <row r="150" spans="1:24" x14ac:dyDescent="0.2">
      <c r="A150" s="43" t="s">
        <v>777</v>
      </c>
      <c r="B150" s="43" t="s">
        <v>778</v>
      </c>
      <c r="C150">
        <v>4890</v>
      </c>
      <c r="D150" s="44">
        <v>410</v>
      </c>
      <c r="E150" s="44">
        <v>45</v>
      </c>
      <c r="F150" s="44">
        <v>305</v>
      </c>
      <c r="G150" s="44">
        <v>695</v>
      </c>
      <c r="H150" s="44">
        <v>190</v>
      </c>
      <c r="I150" s="44">
        <v>205</v>
      </c>
      <c r="J150" s="44">
        <v>395</v>
      </c>
      <c r="K150" s="44">
        <v>245</v>
      </c>
      <c r="L150" s="44">
        <v>300</v>
      </c>
      <c r="M150" s="44">
        <v>205</v>
      </c>
      <c r="N150" s="44">
        <v>85</v>
      </c>
      <c r="O150" s="44">
        <v>195</v>
      </c>
      <c r="P150" s="44">
        <v>635</v>
      </c>
      <c r="Q150" s="44">
        <v>385</v>
      </c>
      <c r="R150" s="44">
        <v>40</v>
      </c>
      <c r="S150" s="44">
        <v>65</v>
      </c>
      <c r="T150" s="44">
        <v>170</v>
      </c>
      <c r="U150" s="44">
        <v>325</v>
      </c>
      <c r="W150" s="25">
        <f t="shared" si="7"/>
        <v>625</v>
      </c>
      <c r="X150" s="25">
        <f t="shared" si="8"/>
        <v>12.781186094069529</v>
      </c>
    </row>
    <row r="151" spans="1:24" x14ac:dyDescent="0.2">
      <c r="A151" s="43" t="s">
        <v>779</v>
      </c>
      <c r="B151" s="43" t="s">
        <v>780</v>
      </c>
      <c r="C151">
        <v>5140</v>
      </c>
      <c r="D151" s="44">
        <v>255</v>
      </c>
      <c r="E151" s="44">
        <v>15</v>
      </c>
      <c r="F151" s="44">
        <v>225</v>
      </c>
      <c r="G151" s="44">
        <v>685</v>
      </c>
      <c r="H151" s="44">
        <v>120</v>
      </c>
      <c r="I151" s="44">
        <v>160</v>
      </c>
      <c r="J151" s="44">
        <v>380</v>
      </c>
      <c r="K151" s="44">
        <v>110</v>
      </c>
      <c r="L151" s="44">
        <v>215</v>
      </c>
      <c r="M151" s="44">
        <v>375</v>
      </c>
      <c r="N151" s="44">
        <v>120</v>
      </c>
      <c r="O151" s="44">
        <v>260</v>
      </c>
      <c r="P151" s="44">
        <v>1080</v>
      </c>
      <c r="Q151" s="44">
        <v>385</v>
      </c>
      <c r="R151" s="44">
        <v>35</v>
      </c>
      <c r="S151" s="44">
        <v>110</v>
      </c>
      <c r="T151" s="44">
        <v>275</v>
      </c>
      <c r="U151" s="44">
        <v>330</v>
      </c>
      <c r="W151" s="25">
        <f t="shared" si="7"/>
        <v>545</v>
      </c>
      <c r="X151" s="25">
        <f t="shared" si="8"/>
        <v>10.603112840466926</v>
      </c>
    </row>
    <row r="152" spans="1:24" x14ac:dyDescent="0.2">
      <c r="A152" s="43" t="s">
        <v>785</v>
      </c>
      <c r="B152" s="43" t="s">
        <v>786</v>
      </c>
      <c r="C152">
        <v>10750</v>
      </c>
      <c r="D152" s="44">
        <v>2255</v>
      </c>
      <c r="E152" s="44">
        <v>75</v>
      </c>
      <c r="F152" s="44">
        <v>625</v>
      </c>
      <c r="G152" s="44">
        <v>1315</v>
      </c>
      <c r="H152" s="44">
        <v>320</v>
      </c>
      <c r="I152" s="44">
        <v>370</v>
      </c>
      <c r="J152" s="44">
        <v>700</v>
      </c>
      <c r="K152" s="44">
        <v>295</v>
      </c>
      <c r="L152" s="44">
        <v>585</v>
      </c>
      <c r="M152" s="44">
        <v>470</v>
      </c>
      <c r="N152" s="44">
        <v>120</v>
      </c>
      <c r="O152" s="44">
        <v>375</v>
      </c>
      <c r="P152" s="44">
        <v>1210</v>
      </c>
      <c r="Q152" s="44">
        <v>845</v>
      </c>
      <c r="R152" s="44">
        <v>105</v>
      </c>
      <c r="S152" s="44">
        <v>195</v>
      </c>
      <c r="T152" s="44">
        <v>300</v>
      </c>
      <c r="U152" s="44">
        <v>595</v>
      </c>
      <c r="W152" s="25">
        <f t="shared" si="7"/>
        <v>1180</v>
      </c>
      <c r="X152" s="25">
        <f t="shared" si="8"/>
        <v>10.976744186046512</v>
      </c>
    </row>
    <row r="153" spans="1:24" x14ac:dyDescent="0.2">
      <c r="A153" s="43" t="s">
        <v>791</v>
      </c>
      <c r="B153" s="43" t="s">
        <v>792</v>
      </c>
      <c r="C153">
        <v>5815</v>
      </c>
      <c r="D153" s="44">
        <v>180</v>
      </c>
      <c r="E153" s="44">
        <v>40</v>
      </c>
      <c r="F153" s="44">
        <v>470</v>
      </c>
      <c r="G153" s="44">
        <v>760</v>
      </c>
      <c r="H153" s="44">
        <v>235</v>
      </c>
      <c r="I153" s="44">
        <v>250</v>
      </c>
      <c r="J153" s="44">
        <v>475</v>
      </c>
      <c r="K153" s="44">
        <v>365</v>
      </c>
      <c r="L153" s="44">
        <v>340</v>
      </c>
      <c r="M153" s="44">
        <v>365</v>
      </c>
      <c r="N153" s="44">
        <v>70</v>
      </c>
      <c r="O153" s="44">
        <v>195</v>
      </c>
      <c r="P153" s="44">
        <v>620</v>
      </c>
      <c r="Q153" s="44">
        <v>490</v>
      </c>
      <c r="R153" s="44">
        <v>30</v>
      </c>
      <c r="S153" s="44">
        <v>110</v>
      </c>
      <c r="T153" s="44">
        <v>210</v>
      </c>
      <c r="U153" s="44">
        <v>620</v>
      </c>
      <c r="W153" s="25">
        <f t="shared" si="7"/>
        <v>960</v>
      </c>
      <c r="X153" s="25">
        <f t="shared" si="8"/>
        <v>16.50902837489252</v>
      </c>
    </row>
    <row r="154" spans="1:24" x14ac:dyDescent="0.2">
      <c r="A154" s="43" t="s">
        <v>789</v>
      </c>
      <c r="B154" s="43" t="s">
        <v>790</v>
      </c>
      <c r="C154">
        <v>6565</v>
      </c>
      <c r="D154" s="44">
        <v>25</v>
      </c>
      <c r="E154" s="44">
        <v>30</v>
      </c>
      <c r="F154" s="44">
        <v>555</v>
      </c>
      <c r="G154" s="44">
        <v>900</v>
      </c>
      <c r="H154" s="44">
        <v>385</v>
      </c>
      <c r="I154" s="44">
        <v>300</v>
      </c>
      <c r="J154" s="44">
        <v>710</v>
      </c>
      <c r="K154" s="44">
        <v>735</v>
      </c>
      <c r="L154" s="44">
        <v>475</v>
      </c>
      <c r="M154" s="44">
        <v>225</v>
      </c>
      <c r="N154" s="44">
        <v>95</v>
      </c>
      <c r="O154" s="44">
        <v>200</v>
      </c>
      <c r="P154" s="44">
        <v>575</v>
      </c>
      <c r="Q154" s="44">
        <v>460</v>
      </c>
      <c r="R154" s="44">
        <v>10</v>
      </c>
      <c r="S154" s="44">
        <v>105</v>
      </c>
      <c r="T154" s="44">
        <v>340</v>
      </c>
      <c r="U154" s="44">
        <v>460</v>
      </c>
      <c r="W154" s="25">
        <f t="shared" si="7"/>
        <v>935</v>
      </c>
      <c r="X154" s="25">
        <f t="shared" si="8"/>
        <v>14.242193450114243</v>
      </c>
    </row>
    <row r="155" spans="1:24" x14ac:dyDescent="0.2">
      <c r="A155" s="43" t="s">
        <v>787</v>
      </c>
      <c r="B155" s="43" t="s">
        <v>788</v>
      </c>
      <c r="C155">
        <v>15760</v>
      </c>
      <c r="D155" s="44">
        <v>3120</v>
      </c>
      <c r="E155" s="44">
        <v>100</v>
      </c>
      <c r="F155" s="44">
        <v>820</v>
      </c>
      <c r="G155" s="44">
        <v>2040</v>
      </c>
      <c r="H155" s="44">
        <v>575</v>
      </c>
      <c r="I155" s="44">
        <v>610</v>
      </c>
      <c r="J155" s="44">
        <v>985</v>
      </c>
      <c r="K155" s="44">
        <v>450</v>
      </c>
      <c r="L155" s="44">
        <v>1020</v>
      </c>
      <c r="M155" s="44">
        <v>585</v>
      </c>
      <c r="N155" s="44">
        <v>230</v>
      </c>
      <c r="O155" s="44">
        <v>575</v>
      </c>
      <c r="P155" s="44">
        <v>1910</v>
      </c>
      <c r="Q155" s="44">
        <v>1040</v>
      </c>
      <c r="R155" s="44">
        <v>110</v>
      </c>
      <c r="S155" s="44">
        <v>215</v>
      </c>
      <c r="T155" s="44">
        <v>530</v>
      </c>
      <c r="U155" s="44">
        <v>855</v>
      </c>
      <c r="W155" s="25">
        <f t="shared" si="7"/>
        <v>1875</v>
      </c>
      <c r="X155" s="25">
        <f t="shared" si="8"/>
        <v>11.897208121827411</v>
      </c>
    </row>
    <row r="156" spans="1:24" x14ac:dyDescent="0.2">
      <c r="A156" s="43" t="s">
        <v>793</v>
      </c>
      <c r="B156" s="43" t="s">
        <v>794</v>
      </c>
      <c r="C156">
        <v>3480</v>
      </c>
      <c r="D156" s="44">
        <v>20</v>
      </c>
      <c r="E156" s="44">
        <v>25</v>
      </c>
      <c r="F156" s="44">
        <v>305</v>
      </c>
      <c r="G156" s="44">
        <v>760</v>
      </c>
      <c r="H156" s="44">
        <v>160</v>
      </c>
      <c r="I156" s="44">
        <v>190</v>
      </c>
      <c r="J156" s="44">
        <v>285</v>
      </c>
      <c r="K156" s="44">
        <v>175</v>
      </c>
      <c r="L156" s="44">
        <v>205</v>
      </c>
      <c r="M156" s="44">
        <v>120</v>
      </c>
      <c r="N156" s="44">
        <v>50</v>
      </c>
      <c r="O156" s="44">
        <v>105</v>
      </c>
      <c r="P156" s="44">
        <v>375</v>
      </c>
      <c r="Q156" s="44">
        <v>310</v>
      </c>
      <c r="R156" s="44">
        <v>10</v>
      </c>
      <c r="S156" s="44">
        <v>55</v>
      </c>
      <c r="T156" s="44">
        <v>105</v>
      </c>
      <c r="U156" s="44">
        <v>225</v>
      </c>
      <c r="W156" s="25">
        <f t="shared" si="7"/>
        <v>430</v>
      </c>
      <c r="X156" s="25">
        <f t="shared" si="8"/>
        <v>12.35632183908046</v>
      </c>
    </row>
    <row r="157" spans="1:24" x14ac:dyDescent="0.2">
      <c r="A157" s="43" t="s">
        <v>795</v>
      </c>
      <c r="B157" s="43" t="s">
        <v>796</v>
      </c>
      <c r="C157">
        <v>4865</v>
      </c>
      <c r="D157" s="44">
        <v>435</v>
      </c>
      <c r="E157" s="44">
        <v>25</v>
      </c>
      <c r="F157" s="44">
        <v>295</v>
      </c>
      <c r="G157" s="44">
        <v>645</v>
      </c>
      <c r="H157" s="44">
        <v>190</v>
      </c>
      <c r="I157" s="44">
        <v>210</v>
      </c>
      <c r="J157" s="44">
        <v>335</v>
      </c>
      <c r="K157" s="44">
        <v>365</v>
      </c>
      <c r="L157" s="44">
        <v>290</v>
      </c>
      <c r="M157" s="44">
        <v>195</v>
      </c>
      <c r="N157" s="44">
        <v>90</v>
      </c>
      <c r="O157" s="44">
        <v>185</v>
      </c>
      <c r="P157" s="44">
        <v>640</v>
      </c>
      <c r="Q157" s="44">
        <v>385</v>
      </c>
      <c r="R157" s="44">
        <v>30</v>
      </c>
      <c r="S157" s="44">
        <v>85</v>
      </c>
      <c r="T157" s="44">
        <v>190</v>
      </c>
      <c r="U157" s="44">
        <v>265</v>
      </c>
      <c r="W157" s="25">
        <f t="shared" si="7"/>
        <v>555</v>
      </c>
      <c r="X157" s="25">
        <f t="shared" si="8"/>
        <v>11.408016443987668</v>
      </c>
    </row>
    <row r="158" spans="1:24" x14ac:dyDescent="0.2">
      <c r="A158" s="43" t="s">
        <v>797</v>
      </c>
      <c r="B158" s="43" t="s">
        <v>798</v>
      </c>
      <c r="C158">
        <v>4820</v>
      </c>
      <c r="D158" s="44">
        <v>250</v>
      </c>
      <c r="E158" s="44">
        <v>25</v>
      </c>
      <c r="F158" s="44">
        <v>285</v>
      </c>
      <c r="G158" s="44">
        <v>785</v>
      </c>
      <c r="H158" s="44">
        <v>165</v>
      </c>
      <c r="I158" s="44">
        <v>205</v>
      </c>
      <c r="J158" s="44">
        <v>280</v>
      </c>
      <c r="K158" s="44">
        <v>170</v>
      </c>
      <c r="L158" s="44">
        <v>260</v>
      </c>
      <c r="M158" s="44">
        <v>250</v>
      </c>
      <c r="N158" s="44">
        <v>140</v>
      </c>
      <c r="O158" s="44">
        <v>255</v>
      </c>
      <c r="P158" s="44">
        <v>720</v>
      </c>
      <c r="Q158" s="44">
        <v>465</v>
      </c>
      <c r="R158" s="44">
        <v>20</v>
      </c>
      <c r="S158" s="44">
        <v>80</v>
      </c>
      <c r="T158" s="44">
        <v>155</v>
      </c>
      <c r="U158" s="44">
        <v>315</v>
      </c>
      <c r="W158" s="25">
        <f t="shared" si="7"/>
        <v>575</v>
      </c>
      <c r="X158" s="25">
        <f t="shared" si="8"/>
        <v>11.929460580912863</v>
      </c>
    </row>
    <row r="159" spans="1:24" x14ac:dyDescent="0.2">
      <c r="A159" s="43" t="s">
        <v>799</v>
      </c>
      <c r="B159" s="43" t="s">
        <v>800</v>
      </c>
      <c r="C159">
        <v>3560</v>
      </c>
      <c r="D159" s="44">
        <v>180</v>
      </c>
      <c r="E159" s="44">
        <v>20</v>
      </c>
      <c r="F159" s="44">
        <v>215</v>
      </c>
      <c r="G159" s="44">
        <v>540</v>
      </c>
      <c r="H159" s="44">
        <v>135</v>
      </c>
      <c r="I159" s="44">
        <v>160</v>
      </c>
      <c r="J159" s="44">
        <v>270</v>
      </c>
      <c r="K159" s="44">
        <v>185</v>
      </c>
      <c r="L159" s="44">
        <v>245</v>
      </c>
      <c r="M159" s="44">
        <v>180</v>
      </c>
      <c r="N159" s="44">
        <v>60</v>
      </c>
      <c r="O159" s="44">
        <v>130</v>
      </c>
      <c r="P159" s="44">
        <v>445</v>
      </c>
      <c r="Q159" s="44">
        <v>255</v>
      </c>
      <c r="R159" s="44">
        <v>5</v>
      </c>
      <c r="S159" s="44">
        <v>60</v>
      </c>
      <c r="T159" s="44">
        <v>190</v>
      </c>
      <c r="U159" s="44">
        <v>280</v>
      </c>
      <c r="W159" s="25">
        <f t="shared" si="7"/>
        <v>525</v>
      </c>
      <c r="X159" s="25">
        <f t="shared" si="8"/>
        <v>14.747191011235955</v>
      </c>
    </row>
    <row r="160" spans="1:24" x14ac:dyDescent="0.2">
      <c r="A160" s="43" t="s">
        <v>801</v>
      </c>
      <c r="B160" s="43" t="s">
        <v>802</v>
      </c>
      <c r="C160">
        <v>4225</v>
      </c>
      <c r="D160" s="44">
        <v>240</v>
      </c>
      <c r="E160" s="44">
        <v>25</v>
      </c>
      <c r="F160" s="44">
        <v>265</v>
      </c>
      <c r="G160" s="44">
        <v>850</v>
      </c>
      <c r="H160" s="44">
        <v>160</v>
      </c>
      <c r="I160" s="44">
        <v>180</v>
      </c>
      <c r="J160" s="44">
        <v>300</v>
      </c>
      <c r="K160" s="44">
        <v>150</v>
      </c>
      <c r="L160" s="44">
        <v>210</v>
      </c>
      <c r="M160" s="44">
        <v>160</v>
      </c>
      <c r="N160" s="44">
        <v>85</v>
      </c>
      <c r="O160" s="44">
        <v>195</v>
      </c>
      <c r="P160" s="44">
        <v>550</v>
      </c>
      <c r="Q160" s="44">
        <v>340</v>
      </c>
      <c r="R160" s="44">
        <v>20</v>
      </c>
      <c r="S160" s="44">
        <v>80</v>
      </c>
      <c r="T160" s="44">
        <v>155</v>
      </c>
      <c r="U160" s="44">
        <v>265</v>
      </c>
      <c r="W160" s="25">
        <f t="shared" si="7"/>
        <v>475</v>
      </c>
      <c r="X160" s="25">
        <f t="shared" si="8"/>
        <v>11.242603550295858</v>
      </c>
    </row>
    <row r="161" spans="1:24" x14ac:dyDescent="0.2">
      <c r="A161" s="43" t="s">
        <v>803</v>
      </c>
      <c r="B161" s="43" t="s">
        <v>804</v>
      </c>
      <c r="C161">
        <v>5360</v>
      </c>
      <c r="D161" s="44">
        <v>595</v>
      </c>
      <c r="E161" s="44">
        <v>30</v>
      </c>
      <c r="F161" s="44">
        <v>305</v>
      </c>
      <c r="G161" s="44">
        <v>690</v>
      </c>
      <c r="H161" s="44">
        <v>205</v>
      </c>
      <c r="I161" s="44">
        <v>230</v>
      </c>
      <c r="J161" s="44">
        <v>390</v>
      </c>
      <c r="K161" s="44">
        <v>185</v>
      </c>
      <c r="L161" s="44">
        <v>315</v>
      </c>
      <c r="M161" s="44">
        <v>290</v>
      </c>
      <c r="N161" s="44">
        <v>85</v>
      </c>
      <c r="O161" s="44">
        <v>195</v>
      </c>
      <c r="P161" s="44">
        <v>725</v>
      </c>
      <c r="Q161" s="44">
        <v>390</v>
      </c>
      <c r="R161" s="44">
        <v>25</v>
      </c>
      <c r="S161" s="44">
        <v>105</v>
      </c>
      <c r="T161" s="44">
        <v>235</v>
      </c>
      <c r="U161" s="44">
        <v>355</v>
      </c>
      <c r="W161" s="25">
        <f t="shared" si="7"/>
        <v>670</v>
      </c>
      <c r="X161" s="25">
        <f t="shared" si="8"/>
        <v>12.5</v>
      </c>
    </row>
    <row r="162" spans="1:24" x14ac:dyDescent="0.2">
      <c r="A162" s="43" t="s">
        <v>805</v>
      </c>
      <c r="B162" s="43" t="s">
        <v>806</v>
      </c>
      <c r="C162">
        <v>4050</v>
      </c>
      <c r="D162" s="44">
        <v>885</v>
      </c>
      <c r="E162" s="44">
        <v>20</v>
      </c>
      <c r="F162" s="44">
        <v>260</v>
      </c>
      <c r="G162" s="44">
        <v>575</v>
      </c>
      <c r="H162" s="44">
        <v>155</v>
      </c>
      <c r="I162" s="44">
        <v>125</v>
      </c>
      <c r="J162" s="44">
        <v>215</v>
      </c>
      <c r="K162" s="44">
        <v>170</v>
      </c>
      <c r="L162" s="44">
        <v>275</v>
      </c>
      <c r="M162" s="44">
        <v>120</v>
      </c>
      <c r="N162" s="44">
        <v>50</v>
      </c>
      <c r="O162" s="44">
        <v>95</v>
      </c>
      <c r="P162" s="44">
        <v>405</v>
      </c>
      <c r="Q162" s="44">
        <v>300</v>
      </c>
      <c r="R162" s="44">
        <v>25</v>
      </c>
      <c r="S162" s="44">
        <v>50</v>
      </c>
      <c r="T162" s="44">
        <v>110</v>
      </c>
      <c r="U162" s="44">
        <v>205</v>
      </c>
      <c r="W162" s="25">
        <f t="shared" si="7"/>
        <v>480</v>
      </c>
      <c r="X162" s="25">
        <f t="shared" si="8"/>
        <v>11.851851851851853</v>
      </c>
    </row>
    <row r="163" spans="1:24" x14ac:dyDescent="0.2">
      <c r="A163" s="43" t="s">
        <v>807</v>
      </c>
      <c r="B163" s="43" t="s">
        <v>808</v>
      </c>
      <c r="C163">
        <v>2220</v>
      </c>
      <c r="D163" s="44">
        <v>5</v>
      </c>
      <c r="E163" s="44">
        <v>15</v>
      </c>
      <c r="F163" s="44">
        <v>185</v>
      </c>
      <c r="G163" s="44">
        <v>410</v>
      </c>
      <c r="H163" s="44">
        <v>90</v>
      </c>
      <c r="I163" s="44">
        <v>110</v>
      </c>
      <c r="J163" s="44">
        <v>160</v>
      </c>
      <c r="K163" s="44">
        <v>150</v>
      </c>
      <c r="L163" s="44">
        <v>135</v>
      </c>
      <c r="M163" s="44">
        <v>105</v>
      </c>
      <c r="N163" s="44">
        <v>45</v>
      </c>
      <c r="O163" s="44">
        <v>85</v>
      </c>
      <c r="P163" s="44">
        <v>280</v>
      </c>
      <c r="Q163" s="44">
        <v>170</v>
      </c>
      <c r="R163" s="44">
        <v>10</v>
      </c>
      <c r="S163" s="44">
        <v>35</v>
      </c>
      <c r="T163" s="44">
        <v>80</v>
      </c>
      <c r="U163" s="44">
        <v>150</v>
      </c>
      <c r="W163" s="25">
        <f t="shared" si="7"/>
        <v>285</v>
      </c>
      <c r="X163" s="25">
        <f t="shared" si="8"/>
        <v>12.837837837837837</v>
      </c>
    </row>
    <row r="164" spans="1:24" x14ac:dyDescent="0.2">
      <c r="A164" s="43" t="s">
        <v>809</v>
      </c>
      <c r="B164" s="43" t="s">
        <v>810</v>
      </c>
      <c r="C164">
        <v>2820</v>
      </c>
      <c r="D164" s="44">
        <v>165</v>
      </c>
      <c r="E164" s="44">
        <v>30</v>
      </c>
      <c r="F164" s="44">
        <v>205</v>
      </c>
      <c r="G164" s="44">
        <v>460</v>
      </c>
      <c r="H164" s="44">
        <v>125</v>
      </c>
      <c r="I164" s="44">
        <v>120</v>
      </c>
      <c r="J164" s="44">
        <v>190</v>
      </c>
      <c r="K164" s="44">
        <v>170</v>
      </c>
      <c r="L164" s="44">
        <v>155</v>
      </c>
      <c r="M164" s="44">
        <v>105</v>
      </c>
      <c r="N164" s="44">
        <v>40</v>
      </c>
      <c r="O164" s="44">
        <v>125</v>
      </c>
      <c r="P164" s="44">
        <v>345</v>
      </c>
      <c r="Q164" s="44">
        <v>275</v>
      </c>
      <c r="R164" s="44">
        <v>20</v>
      </c>
      <c r="S164" s="44">
        <v>40</v>
      </c>
      <c r="T164" s="44">
        <v>75</v>
      </c>
      <c r="U164" s="44">
        <v>170</v>
      </c>
      <c r="W164" s="25">
        <f t="shared" si="7"/>
        <v>325</v>
      </c>
      <c r="X164" s="25">
        <f t="shared" si="8"/>
        <v>11.524822695035461</v>
      </c>
    </row>
    <row r="165" spans="1:24" x14ac:dyDescent="0.2">
      <c r="A165" s="43" t="s">
        <v>811</v>
      </c>
      <c r="B165" s="43" t="s">
        <v>812</v>
      </c>
      <c r="C165">
        <v>3520</v>
      </c>
      <c r="D165" s="44">
        <v>35</v>
      </c>
      <c r="E165" s="44">
        <v>15</v>
      </c>
      <c r="F165" s="44">
        <v>300</v>
      </c>
      <c r="G165" s="44">
        <v>480</v>
      </c>
      <c r="H165" s="44">
        <v>165</v>
      </c>
      <c r="I165" s="44">
        <v>150</v>
      </c>
      <c r="J165" s="44">
        <v>330</v>
      </c>
      <c r="K165" s="44">
        <v>425</v>
      </c>
      <c r="L165" s="44">
        <v>215</v>
      </c>
      <c r="M165" s="44">
        <v>180</v>
      </c>
      <c r="N165" s="44">
        <v>55</v>
      </c>
      <c r="O165" s="44">
        <v>100</v>
      </c>
      <c r="P165" s="44">
        <v>390</v>
      </c>
      <c r="Q165" s="44">
        <v>270</v>
      </c>
      <c r="R165" s="44">
        <v>0</v>
      </c>
      <c r="S165" s="44">
        <v>50</v>
      </c>
      <c r="T165" s="44">
        <v>135</v>
      </c>
      <c r="U165" s="44">
        <v>225</v>
      </c>
      <c r="W165" s="25">
        <f t="shared" si="7"/>
        <v>440</v>
      </c>
      <c r="X165" s="25">
        <f t="shared" si="8"/>
        <v>12.5</v>
      </c>
    </row>
    <row r="166" spans="1:24" x14ac:dyDescent="0.2">
      <c r="A166" s="43" t="s">
        <v>813</v>
      </c>
      <c r="B166" s="43" t="s">
        <v>814</v>
      </c>
      <c r="C166">
        <v>4800</v>
      </c>
      <c r="D166" s="44">
        <v>270</v>
      </c>
      <c r="E166" s="44">
        <v>15</v>
      </c>
      <c r="F166" s="44">
        <v>235</v>
      </c>
      <c r="G166" s="44">
        <v>525</v>
      </c>
      <c r="H166" s="44">
        <v>185</v>
      </c>
      <c r="I166" s="44">
        <v>125</v>
      </c>
      <c r="J166" s="44">
        <v>310</v>
      </c>
      <c r="K166" s="44">
        <v>620</v>
      </c>
      <c r="L166" s="44">
        <v>240</v>
      </c>
      <c r="M166" s="44">
        <v>355</v>
      </c>
      <c r="N166" s="44">
        <v>80</v>
      </c>
      <c r="O166" s="44">
        <v>180</v>
      </c>
      <c r="P166" s="44">
        <v>740</v>
      </c>
      <c r="Q166" s="44">
        <v>395</v>
      </c>
      <c r="R166" s="44">
        <v>25</v>
      </c>
      <c r="S166" s="44">
        <v>90</v>
      </c>
      <c r="T166" s="44">
        <v>150</v>
      </c>
      <c r="U166" s="44">
        <v>260</v>
      </c>
      <c r="W166" s="25">
        <f t="shared" si="7"/>
        <v>500</v>
      </c>
      <c r="X166" s="25">
        <f t="shared" si="8"/>
        <v>10.416666666666668</v>
      </c>
    </row>
    <row r="167" spans="1:24" x14ac:dyDescent="0.2">
      <c r="A167" s="43" t="s">
        <v>815</v>
      </c>
      <c r="B167" s="43" t="s">
        <v>816</v>
      </c>
      <c r="C167">
        <v>8400</v>
      </c>
      <c r="D167" s="44">
        <v>745</v>
      </c>
      <c r="E167" s="44">
        <v>35</v>
      </c>
      <c r="F167" s="44">
        <v>425</v>
      </c>
      <c r="G167" s="44">
        <v>975</v>
      </c>
      <c r="H167" s="44">
        <v>240</v>
      </c>
      <c r="I167" s="44">
        <v>315</v>
      </c>
      <c r="J167" s="44">
        <v>480</v>
      </c>
      <c r="K167" s="44">
        <v>170</v>
      </c>
      <c r="L167" s="44">
        <v>450</v>
      </c>
      <c r="M167" s="44">
        <v>455</v>
      </c>
      <c r="N167" s="44">
        <v>145</v>
      </c>
      <c r="O167" s="44">
        <v>425</v>
      </c>
      <c r="P167" s="44">
        <v>1525</v>
      </c>
      <c r="Q167" s="44">
        <v>1065</v>
      </c>
      <c r="R167" s="44">
        <v>55</v>
      </c>
      <c r="S167" s="44">
        <v>150</v>
      </c>
      <c r="T167" s="44">
        <v>230</v>
      </c>
      <c r="U167" s="44">
        <v>520</v>
      </c>
      <c r="W167" s="25">
        <f t="shared" si="7"/>
        <v>970</v>
      </c>
      <c r="X167" s="25">
        <f t="shared" si="8"/>
        <v>11.547619047619047</v>
      </c>
    </row>
    <row r="168" spans="1:24" x14ac:dyDescent="0.2">
      <c r="A168" s="43" t="s">
        <v>817</v>
      </c>
      <c r="B168" s="43" t="s">
        <v>818</v>
      </c>
      <c r="C168">
        <v>7180</v>
      </c>
      <c r="D168" s="44">
        <v>180</v>
      </c>
      <c r="E168" s="44">
        <v>45</v>
      </c>
      <c r="F168" s="44">
        <v>325</v>
      </c>
      <c r="G168" s="44">
        <v>705</v>
      </c>
      <c r="H168" s="44">
        <v>160</v>
      </c>
      <c r="I168" s="44">
        <v>280</v>
      </c>
      <c r="J168" s="44">
        <v>455</v>
      </c>
      <c r="K168" s="44">
        <v>180</v>
      </c>
      <c r="L168" s="44">
        <v>440</v>
      </c>
      <c r="M168" s="44">
        <v>725</v>
      </c>
      <c r="N168" s="44">
        <v>135</v>
      </c>
      <c r="O168" s="44">
        <v>380</v>
      </c>
      <c r="P168" s="44">
        <v>1595</v>
      </c>
      <c r="Q168" s="44">
        <v>645</v>
      </c>
      <c r="R168" s="44">
        <v>20</v>
      </c>
      <c r="S168" s="44">
        <v>150</v>
      </c>
      <c r="T168" s="44">
        <v>325</v>
      </c>
      <c r="U168" s="44">
        <v>435</v>
      </c>
      <c r="W168" s="25">
        <f t="shared" si="7"/>
        <v>875</v>
      </c>
      <c r="X168" s="25">
        <f t="shared" si="8"/>
        <v>12.186629526462395</v>
      </c>
    </row>
    <row r="169" spans="1:24" x14ac:dyDescent="0.2">
      <c r="A169" s="43" t="s">
        <v>833</v>
      </c>
      <c r="B169" s="43" t="s">
        <v>834</v>
      </c>
      <c r="C169">
        <v>5020</v>
      </c>
      <c r="D169" s="44">
        <v>170</v>
      </c>
      <c r="E169" s="44">
        <v>25</v>
      </c>
      <c r="F169" s="44">
        <v>255</v>
      </c>
      <c r="G169" s="44">
        <v>780</v>
      </c>
      <c r="H169" s="44">
        <v>175</v>
      </c>
      <c r="I169" s="44">
        <v>185</v>
      </c>
      <c r="J169" s="44">
        <v>285</v>
      </c>
      <c r="K169" s="44">
        <v>170</v>
      </c>
      <c r="L169" s="44">
        <v>230</v>
      </c>
      <c r="M169" s="44">
        <v>315</v>
      </c>
      <c r="N169" s="44">
        <v>95</v>
      </c>
      <c r="O169" s="44">
        <v>260</v>
      </c>
      <c r="P169" s="44">
        <v>750</v>
      </c>
      <c r="Q169" s="44">
        <v>615</v>
      </c>
      <c r="R169" s="44">
        <v>15</v>
      </c>
      <c r="S169" s="44">
        <v>95</v>
      </c>
      <c r="T169" s="44">
        <v>225</v>
      </c>
      <c r="U169" s="44">
        <v>385</v>
      </c>
      <c r="W169" s="25">
        <f t="shared" si="7"/>
        <v>615</v>
      </c>
      <c r="X169" s="25">
        <f t="shared" si="8"/>
        <v>12.250996015936256</v>
      </c>
    </row>
    <row r="170" spans="1:24" x14ac:dyDescent="0.2">
      <c r="A170" s="43" t="s">
        <v>835</v>
      </c>
      <c r="B170" s="43" t="s">
        <v>836</v>
      </c>
      <c r="C170">
        <v>4265</v>
      </c>
      <c r="D170" s="44">
        <v>610</v>
      </c>
      <c r="E170" s="44">
        <v>15</v>
      </c>
      <c r="F170" s="44">
        <v>260</v>
      </c>
      <c r="G170" s="44">
        <v>505</v>
      </c>
      <c r="H170" s="44">
        <v>125</v>
      </c>
      <c r="I170" s="44">
        <v>160</v>
      </c>
      <c r="J170" s="44">
        <v>260</v>
      </c>
      <c r="K170" s="44">
        <v>70</v>
      </c>
      <c r="L170" s="44">
        <v>230</v>
      </c>
      <c r="M170" s="44">
        <v>235</v>
      </c>
      <c r="N170" s="44">
        <v>65</v>
      </c>
      <c r="O170" s="44">
        <v>200</v>
      </c>
      <c r="P170" s="44">
        <v>665</v>
      </c>
      <c r="Q170" s="44">
        <v>335</v>
      </c>
      <c r="R170" s="44">
        <v>45</v>
      </c>
      <c r="S170" s="44">
        <v>75</v>
      </c>
      <c r="T170" s="44">
        <v>160</v>
      </c>
      <c r="U170" s="44">
        <v>250</v>
      </c>
      <c r="W170" s="25">
        <f t="shared" si="7"/>
        <v>480</v>
      </c>
      <c r="X170" s="25">
        <f t="shared" si="8"/>
        <v>11.254396248534585</v>
      </c>
    </row>
    <row r="171" spans="1:24" x14ac:dyDescent="0.2">
      <c r="A171" s="43" t="s">
        <v>837</v>
      </c>
      <c r="B171" s="43" t="s">
        <v>838</v>
      </c>
      <c r="C171">
        <v>2985</v>
      </c>
      <c r="D171" s="44">
        <v>40</v>
      </c>
      <c r="E171" s="44">
        <v>10</v>
      </c>
      <c r="F171" s="44">
        <v>305</v>
      </c>
      <c r="G171" s="44">
        <v>505</v>
      </c>
      <c r="H171" s="44">
        <v>125</v>
      </c>
      <c r="I171" s="44">
        <v>145</v>
      </c>
      <c r="J171" s="44">
        <v>205</v>
      </c>
      <c r="K171" s="44">
        <v>215</v>
      </c>
      <c r="L171" s="44">
        <v>140</v>
      </c>
      <c r="M171" s="44">
        <v>170</v>
      </c>
      <c r="N171" s="44">
        <v>55</v>
      </c>
      <c r="O171" s="44">
        <v>95</v>
      </c>
      <c r="P171" s="44">
        <v>345</v>
      </c>
      <c r="Q171" s="44">
        <v>325</v>
      </c>
      <c r="R171" s="44">
        <v>0</v>
      </c>
      <c r="S171" s="44">
        <v>45</v>
      </c>
      <c r="T171" s="44">
        <v>95</v>
      </c>
      <c r="U171" s="44">
        <v>155</v>
      </c>
      <c r="W171" s="25">
        <f t="shared" si="7"/>
        <v>295</v>
      </c>
      <c r="X171" s="25">
        <f t="shared" si="8"/>
        <v>9.8827470686767178</v>
      </c>
    </row>
    <row r="172" spans="1:24" x14ac:dyDescent="0.2">
      <c r="A172" s="43" t="s">
        <v>839</v>
      </c>
      <c r="B172" s="43" t="s">
        <v>840</v>
      </c>
      <c r="C172">
        <v>3340</v>
      </c>
      <c r="D172" s="44">
        <v>20</v>
      </c>
      <c r="E172" s="44">
        <v>10</v>
      </c>
      <c r="F172" s="44">
        <v>175</v>
      </c>
      <c r="G172" s="44">
        <v>395</v>
      </c>
      <c r="H172" s="44">
        <v>120</v>
      </c>
      <c r="I172" s="44">
        <v>115</v>
      </c>
      <c r="J172" s="44">
        <v>265</v>
      </c>
      <c r="K172" s="44">
        <v>205</v>
      </c>
      <c r="L172" s="44">
        <v>245</v>
      </c>
      <c r="M172" s="44">
        <v>195</v>
      </c>
      <c r="N172" s="44">
        <v>80</v>
      </c>
      <c r="O172" s="44">
        <v>135</v>
      </c>
      <c r="P172" s="44">
        <v>520</v>
      </c>
      <c r="Q172" s="44">
        <v>345</v>
      </c>
      <c r="R172" s="44">
        <v>5</v>
      </c>
      <c r="S172" s="44">
        <v>75</v>
      </c>
      <c r="T172" s="44">
        <v>170</v>
      </c>
      <c r="U172" s="44">
        <v>265</v>
      </c>
      <c r="W172" s="25">
        <f t="shared" si="7"/>
        <v>510</v>
      </c>
      <c r="X172" s="25">
        <f t="shared" si="8"/>
        <v>15.269461077844312</v>
      </c>
    </row>
    <row r="173" spans="1:24" x14ac:dyDescent="0.2">
      <c r="A173" s="43" t="s">
        <v>841</v>
      </c>
      <c r="B173" s="43" t="s">
        <v>842</v>
      </c>
      <c r="C173">
        <v>6765</v>
      </c>
      <c r="D173" s="44">
        <v>650</v>
      </c>
      <c r="E173" s="44">
        <v>45</v>
      </c>
      <c r="F173" s="44">
        <v>420</v>
      </c>
      <c r="G173" s="44">
        <v>880</v>
      </c>
      <c r="H173" s="44">
        <v>235</v>
      </c>
      <c r="I173" s="44">
        <v>290</v>
      </c>
      <c r="J173" s="44">
        <v>430</v>
      </c>
      <c r="K173" s="44">
        <v>365</v>
      </c>
      <c r="L173" s="44">
        <v>350</v>
      </c>
      <c r="M173" s="44">
        <v>330</v>
      </c>
      <c r="N173" s="44">
        <v>115</v>
      </c>
      <c r="O173" s="44">
        <v>305</v>
      </c>
      <c r="P173" s="44">
        <v>960</v>
      </c>
      <c r="Q173" s="44">
        <v>640</v>
      </c>
      <c r="R173" s="44">
        <v>60</v>
      </c>
      <c r="S173" s="44">
        <v>90</v>
      </c>
      <c r="T173" s="44">
        <v>205</v>
      </c>
      <c r="U173" s="44">
        <v>395</v>
      </c>
      <c r="W173" s="25">
        <f t="shared" si="7"/>
        <v>745</v>
      </c>
      <c r="X173" s="25">
        <f t="shared" si="8"/>
        <v>11.012564671101256</v>
      </c>
    </row>
    <row r="174" spans="1:24" x14ac:dyDescent="0.2">
      <c r="A174" s="43" t="s">
        <v>843</v>
      </c>
      <c r="B174" s="43" t="s">
        <v>844</v>
      </c>
      <c r="C174">
        <v>3625</v>
      </c>
      <c r="D174" s="44">
        <v>135</v>
      </c>
      <c r="E174" s="44">
        <v>20</v>
      </c>
      <c r="F174" s="44">
        <v>250</v>
      </c>
      <c r="G174" s="44">
        <v>595</v>
      </c>
      <c r="H174" s="44">
        <v>160</v>
      </c>
      <c r="I174" s="44">
        <v>170</v>
      </c>
      <c r="J174" s="44">
        <v>275</v>
      </c>
      <c r="K174" s="44">
        <v>185</v>
      </c>
      <c r="L174" s="44">
        <v>255</v>
      </c>
      <c r="M174" s="44">
        <v>160</v>
      </c>
      <c r="N174" s="44">
        <v>65</v>
      </c>
      <c r="O174" s="44">
        <v>130</v>
      </c>
      <c r="P174" s="44">
        <v>425</v>
      </c>
      <c r="Q174" s="44">
        <v>325</v>
      </c>
      <c r="R174" s="44">
        <v>20</v>
      </c>
      <c r="S174" s="44">
        <v>60</v>
      </c>
      <c r="T174" s="44">
        <v>115</v>
      </c>
      <c r="U174" s="44">
        <v>270</v>
      </c>
      <c r="W174" s="25">
        <f t="shared" si="7"/>
        <v>525</v>
      </c>
      <c r="X174" s="25">
        <f t="shared" si="8"/>
        <v>14.482758620689657</v>
      </c>
    </row>
    <row r="175" spans="1:24" x14ac:dyDescent="0.2">
      <c r="A175" s="43" t="s">
        <v>819</v>
      </c>
      <c r="B175" s="43" t="s">
        <v>820</v>
      </c>
      <c r="C175">
        <v>37245</v>
      </c>
      <c r="D175" s="44">
        <v>65</v>
      </c>
      <c r="E175" s="44">
        <v>170</v>
      </c>
      <c r="F175" s="44">
        <v>1995</v>
      </c>
      <c r="G175" s="44">
        <v>3680</v>
      </c>
      <c r="H175" s="44">
        <v>1295</v>
      </c>
      <c r="I175" s="44">
        <v>1875</v>
      </c>
      <c r="J175" s="44">
        <v>4500</v>
      </c>
      <c r="K175" s="44">
        <v>2325</v>
      </c>
      <c r="L175" s="44">
        <v>2505</v>
      </c>
      <c r="M175" s="44">
        <v>1965</v>
      </c>
      <c r="N175" s="44">
        <v>585</v>
      </c>
      <c r="O175" s="44">
        <v>1880</v>
      </c>
      <c r="P175" s="44">
        <v>4935</v>
      </c>
      <c r="Q175" s="44">
        <v>3760</v>
      </c>
      <c r="R175" s="44">
        <v>15</v>
      </c>
      <c r="S175" s="44">
        <v>825</v>
      </c>
      <c r="T175" s="44">
        <v>2655</v>
      </c>
      <c r="U175" s="44">
        <v>2215</v>
      </c>
      <c r="W175" s="25">
        <f t="shared" si="7"/>
        <v>4720</v>
      </c>
      <c r="X175" s="25">
        <f t="shared" si="8"/>
        <v>12.672841992213721</v>
      </c>
    </row>
    <row r="176" spans="1:24" x14ac:dyDescent="0.2">
      <c r="A176" s="43" t="s">
        <v>821</v>
      </c>
      <c r="B176" s="43" t="s">
        <v>822</v>
      </c>
      <c r="C176">
        <v>9970</v>
      </c>
      <c r="D176" s="44">
        <v>35</v>
      </c>
      <c r="E176" s="44">
        <v>45</v>
      </c>
      <c r="F176" s="44">
        <v>580</v>
      </c>
      <c r="G176" s="44">
        <v>1195</v>
      </c>
      <c r="H176" s="44">
        <v>390</v>
      </c>
      <c r="I176" s="44">
        <v>360</v>
      </c>
      <c r="J176" s="44">
        <v>1075</v>
      </c>
      <c r="K176" s="44">
        <v>1045</v>
      </c>
      <c r="L176" s="44">
        <v>660</v>
      </c>
      <c r="M176" s="44">
        <v>695</v>
      </c>
      <c r="N176" s="44">
        <v>150</v>
      </c>
      <c r="O176" s="44">
        <v>420</v>
      </c>
      <c r="P176" s="44">
        <v>1195</v>
      </c>
      <c r="Q176" s="44">
        <v>825</v>
      </c>
      <c r="R176" s="44">
        <v>5</v>
      </c>
      <c r="S176" s="44">
        <v>180</v>
      </c>
      <c r="T176" s="44">
        <v>515</v>
      </c>
      <c r="U176" s="44">
        <v>605</v>
      </c>
      <c r="W176" s="25">
        <f t="shared" si="7"/>
        <v>1265</v>
      </c>
      <c r="X176" s="25">
        <f t="shared" si="8"/>
        <v>12.688064192577734</v>
      </c>
    </row>
    <row r="177" spans="1:24" x14ac:dyDescent="0.2">
      <c r="A177" s="43" t="s">
        <v>823</v>
      </c>
      <c r="B177" s="43" t="s">
        <v>824</v>
      </c>
      <c r="C177">
        <v>9895</v>
      </c>
      <c r="D177" s="44">
        <v>35</v>
      </c>
      <c r="E177" s="44">
        <v>70</v>
      </c>
      <c r="F177" s="44">
        <v>935</v>
      </c>
      <c r="G177" s="44">
        <v>1695</v>
      </c>
      <c r="H177" s="44">
        <v>440</v>
      </c>
      <c r="I177" s="44">
        <v>550</v>
      </c>
      <c r="J177" s="44">
        <v>905</v>
      </c>
      <c r="K177" s="44">
        <v>520</v>
      </c>
      <c r="L177" s="44">
        <v>595</v>
      </c>
      <c r="M177" s="44">
        <v>390</v>
      </c>
      <c r="N177" s="44">
        <v>180</v>
      </c>
      <c r="O177" s="44">
        <v>345</v>
      </c>
      <c r="P177" s="44">
        <v>1180</v>
      </c>
      <c r="Q177" s="44">
        <v>760</v>
      </c>
      <c r="R177" s="44">
        <v>5</v>
      </c>
      <c r="S177" s="44">
        <v>170</v>
      </c>
      <c r="T177" s="44">
        <v>445</v>
      </c>
      <c r="U177" s="44">
        <v>670</v>
      </c>
      <c r="W177" s="25">
        <f t="shared" si="7"/>
        <v>1265</v>
      </c>
      <c r="X177" s="25">
        <f t="shared" si="8"/>
        <v>12.784234461849419</v>
      </c>
    </row>
    <row r="178" spans="1:24" x14ac:dyDescent="0.2">
      <c r="A178" s="43" t="s">
        <v>825</v>
      </c>
      <c r="B178" s="43" t="s">
        <v>826</v>
      </c>
      <c r="C178">
        <v>9945</v>
      </c>
      <c r="D178" s="44">
        <v>20</v>
      </c>
      <c r="E178" s="44">
        <v>65</v>
      </c>
      <c r="F178" s="44">
        <v>930</v>
      </c>
      <c r="G178" s="44">
        <v>1235</v>
      </c>
      <c r="H178" s="44">
        <v>535</v>
      </c>
      <c r="I178" s="44">
        <v>605</v>
      </c>
      <c r="J178" s="44">
        <v>1165</v>
      </c>
      <c r="K178" s="44">
        <v>1300</v>
      </c>
      <c r="L178" s="44">
        <v>695</v>
      </c>
      <c r="M178" s="44">
        <v>310</v>
      </c>
      <c r="N178" s="44">
        <v>120</v>
      </c>
      <c r="O178" s="44">
        <v>350</v>
      </c>
      <c r="P178" s="44">
        <v>730</v>
      </c>
      <c r="Q178" s="44">
        <v>735</v>
      </c>
      <c r="R178" s="44">
        <v>0</v>
      </c>
      <c r="S178" s="44">
        <v>135</v>
      </c>
      <c r="T178" s="44">
        <v>475</v>
      </c>
      <c r="U178" s="44">
        <v>540</v>
      </c>
      <c r="W178" s="25">
        <f t="shared" si="7"/>
        <v>1235</v>
      </c>
      <c r="X178" s="25">
        <f t="shared" si="8"/>
        <v>12.418300653594772</v>
      </c>
    </row>
    <row r="179" spans="1:24" x14ac:dyDescent="0.2">
      <c r="A179" s="43" t="s">
        <v>827</v>
      </c>
      <c r="B179" s="43" t="s">
        <v>828</v>
      </c>
      <c r="C179">
        <v>8355</v>
      </c>
      <c r="D179" s="44">
        <v>120</v>
      </c>
      <c r="E179" s="44">
        <v>35</v>
      </c>
      <c r="F179" s="44">
        <v>270</v>
      </c>
      <c r="G179" s="44">
        <v>1330</v>
      </c>
      <c r="H179" s="44">
        <v>155</v>
      </c>
      <c r="I179" s="44">
        <v>310</v>
      </c>
      <c r="J179" s="44">
        <v>555</v>
      </c>
      <c r="K179" s="44">
        <v>285</v>
      </c>
      <c r="L179" s="44">
        <v>355</v>
      </c>
      <c r="M179" s="44">
        <v>700</v>
      </c>
      <c r="N179" s="44">
        <v>200</v>
      </c>
      <c r="O179" s="44">
        <v>605</v>
      </c>
      <c r="P179" s="44">
        <v>1450</v>
      </c>
      <c r="Q179" s="44">
        <v>755</v>
      </c>
      <c r="R179" s="44">
        <v>15</v>
      </c>
      <c r="S179" s="44">
        <v>180</v>
      </c>
      <c r="T179" s="44">
        <v>520</v>
      </c>
      <c r="U179" s="44">
        <v>520</v>
      </c>
      <c r="W179" s="25">
        <f t="shared" si="7"/>
        <v>875</v>
      </c>
      <c r="X179" s="25">
        <f t="shared" si="8"/>
        <v>10.472770795930581</v>
      </c>
    </row>
    <row r="180" spans="1:24" x14ac:dyDescent="0.2">
      <c r="A180" s="43" t="s">
        <v>829</v>
      </c>
      <c r="B180" s="43" t="s">
        <v>830</v>
      </c>
      <c r="C180">
        <v>8320</v>
      </c>
      <c r="D180" s="44">
        <v>35</v>
      </c>
      <c r="E180" s="44">
        <v>45</v>
      </c>
      <c r="F180" s="44">
        <v>720</v>
      </c>
      <c r="G180" s="44">
        <v>1250</v>
      </c>
      <c r="H180" s="44">
        <v>375</v>
      </c>
      <c r="I180" s="44">
        <v>420</v>
      </c>
      <c r="J180" s="44">
        <v>870</v>
      </c>
      <c r="K180" s="44">
        <v>870</v>
      </c>
      <c r="L180" s="44">
        <v>525</v>
      </c>
      <c r="M180" s="44">
        <v>285</v>
      </c>
      <c r="N180" s="44">
        <v>90</v>
      </c>
      <c r="O180" s="44">
        <v>275</v>
      </c>
      <c r="P180" s="44">
        <v>775</v>
      </c>
      <c r="Q180" s="44">
        <v>730</v>
      </c>
      <c r="R180" s="44">
        <v>0</v>
      </c>
      <c r="S180" s="44">
        <v>110</v>
      </c>
      <c r="T180" s="44">
        <v>445</v>
      </c>
      <c r="U180" s="44">
        <v>500</v>
      </c>
      <c r="W180" s="25">
        <f t="shared" si="7"/>
        <v>1025</v>
      </c>
      <c r="X180" s="25">
        <f t="shared" si="8"/>
        <v>12.319711538461538</v>
      </c>
    </row>
    <row r="181" spans="1:24" x14ac:dyDescent="0.2">
      <c r="A181" s="43" t="s">
        <v>831</v>
      </c>
      <c r="B181" s="43" t="s">
        <v>832</v>
      </c>
      <c r="C181">
        <v>8205</v>
      </c>
      <c r="D181" s="44">
        <v>15</v>
      </c>
      <c r="E181" s="44">
        <v>55</v>
      </c>
      <c r="F181" s="44">
        <v>585</v>
      </c>
      <c r="G181" s="44">
        <v>1080</v>
      </c>
      <c r="H181" s="44">
        <v>360</v>
      </c>
      <c r="I181" s="44">
        <v>380</v>
      </c>
      <c r="J181" s="44">
        <v>910</v>
      </c>
      <c r="K181" s="44">
        <v>975</v>
      </c>
      <c r="L181" s="44">
        <v>535</v>
      </c>
      <c r="M181" s="44">
        <v>355</v>
      </c>
      <c r="N181" s="44">
        <v>140</v>
      </c>
      <c r="O181" s="44">
        <v>325</v>
      </c>
      <c r="P181" s="44">
        <v>700</v>
      </c>
      <c r="Q181" s="44">
        <v>800</v>
      </c>
      <c r="R181" s="44">
        <v>5</v>
      </c>
      <c r="S181" s="44">
        <v>115</v>
      </c>
      <c r="T181" s="44">
        <v>430</v>
      </c>
      <c r="U181" s="44">
        <v>435</v>
      </c>
      <c r="W181" s="25">
        <f t="shared" si="7"/>
        <v>970</v>
      </c>
      <c r="X181" s="25">
        <f t="shared" si="8"/>
        <v>11.82205971968312</v>
      </c>
    </row>
    <row r="182" spans="1:24" x14ac:dyDescent="0.2">
      <c r="A182" s="43" t="s">
        <v>851</v>
      </c>
      <c r="B182" s="43" t="s">
        <v>852</v>
      </c>
      <c r="C182">
        <v>7835</v>
      </c>
      <c r="D182" s="44">
        <v>130</v>
      </c>
      <c r="E182" s="44">
        <v>25</v>
      </c>
      <c r="F182" s="44">
        <v>355</v>
      </c>
      <c r="G182" s="44">
        <v>945</v>
      </c>
      <c r="H182" s="44">
        <v>440</v>
      </c>
      <c r="I182" s="44">
        <v>305</v>
      </c>
      <c r="J182" s="44">
        <v>610</v>
      </c>
      <c r="K182" s="44">
        <v>1190</v>
      </c>
      <c r="L182" s="44">
        <v>390</v>
      </c>
      <c r="M182" s="44">
        <v>440</v>
      </c>
      <c r="N182" s="44">
        <v>135</v>
      </c>
      <c r="O182" s="44">
        <v>375</v>
      </c>
      <c r="P182" s="44">
        <v>910</v>
      </c>
      <c r="Q182" s="44">
        <v>585</v>
      </c>
      <c r="R182" s="44">
        <v>25</v>
      </c>
      <c r="S182" s="44">
        <v>170</v>
      </c>
      <c r="T182" s="44">
        <v>365</v>
      </c>
      <c r="U182" s="44">
        <v>440</v>
      </c>
      <c r="W182" s="25">
        <f t="shared" si="7"/>
        <v>830</v>
      </c>
      <c r="X182" s="25">
        <f t="shared" si="8"/>
        <v>10.59349074664965</v>
      </c>
    </row>
    <row r="183" spans="1:24" x14ac:dyDescent="0.2">
      <c r="A183" s="43" t="s">
        <v>849</v>
      </c>
      <c r="B183" s="43" t="s">
        <v>850</v>
      </c>
      <c r="C183">
        <v>7900</v>
      </c>
      <c r="D183" s="44">
        <v>10</v>
      </c>
      <c r="E183" s="44">
        <v>20</v>
      </c>
      <c r="F183" s="44">
        <v>295</v>
      </c>
      <c r="G183" s="44">
        <v>1405</v>
      </c>
      <c r="H183" s="44">
        <v>335</v>
      </c>
      <c r="I183" s="44">
        <v>305</v>
      </c>
      <c r="J183" s="44">
        <v>740</v>
      </c>
      <c r="K183" s="44">
        <v>1000</v>
      </c>
      <c r="L183" s="44">
        <v>425</v>
      </c>
      <c r="M183" s="44">
        <v>475</v>
      </c>
      <c r="N183" s="44">
        <v>90</v>
      </c>
      <c r="O183" s="44">
        <v>330</v>
      </c>
      <c r="P183" s="44">
        <v>820</v>
      </c>
      <c r="Q183" s="44">
        <v>740</v>
      </c>
      <c r="R183" s="44">
        <v>0</v>
      </c>
      <c r="S183" s="44">
        <v>155</v>
      </c>
      <c r="T183" s="44">
        <v>370</v>
      </c>
      <c r="U183" s="44">
        <v>370</v>
      </c>
      <c r="W183" s="25">
        <f t="shared" si="7"/>
        <v>795</v>
      </c>
      <c r="X183" s="25">
        <f t="shared" si="8"/>
        <v>10.063291139240507</v>
      </c>
    </row>
    <row r="184" spans="1:24" x14ac:dyDescent="0.2">
      <c r="A184" s="43" t="s">
        <v>853</v>
      </c>
      <c r="B184" s="43" t="s">
        <v>854</v>
      </c>
      <c r="C184">
        <v>6915</v>
      </c>
      <c r="D184" s="44">
        <v>25</v>
      </c>
      <c r="E184" s="44">
        <v>25</v>
      </c>
      <c r="F184" s="44">
        <v>325</v>
      </c>
      <c r="G184" s="44">
        <v>1175</v>
      </c>
      <c r="H184" s="44">
        <v>200</v>
      </c>
      <c r="I184" s="44">
        <v>210</v>
      </c>
      <c r="J184" s="44">
        <v>635</v>
      </c>
      <c r="K184" s="44">
        <v>180</v>
      </c>
      <c r="L184" s="44">
        <v>540</v>
      </c>
      <c r="M184" s="44">
        <v>455</v>
      </c>
      <c r="N184" s="44">
        <v>185</v>
      </c>
      <c r="O184" s="44">
        <v>300</v>
      </c>
      <c r="P184" s="44">
        <v>985</v>
      </c>
      <c r="Q184" s="44">
        <v>645</v>
      </c>
      <c r="R184" s="44">
        <v>5</v>
      </c>
      <c r="S184" s="44">
        <v>130</v>
      </c>
      <c r="T184" s="44">
        <v>400</v>
      </c>
      <c r="U184" s="44">
        <v>500</v>
      </c>
      <c r="W184" s="25">
        <f t="shared" ref="W184:W247" si="9">SUMIFS(D184:U184,$C$31:$T$31,TRUE)</f>
        <v>1040</v>
      </c>
      <c r="X184" s="25">
        <f t="shared" ref="X184:X247" si="10">W184/C184*100</f>
        <v>15.039768618944324</v>
      </c>
    </row>
    <row r="185" spans="1:24" x14ac:dyDescent="0.2">
      <c r="A185" s="43" t="s">
        <v>855</v>
      </c>
      <c r="B185" s="43" t="s">
        <v>856</v>
      </c>
      <c r="C185">
        <v>7005</v>
      </c>
      <c r="D185" s="44">
        <v>40</v>
      </c>
      <c r="E185" s="44">
        <v>40</v>
      </c>
      <c r="F185" s="44">
        <v>275</v>
      </c>
      <c r="G185" s="44">
        <v>1735</v>
      </c>
      <c r="H185" s="44">
        <v>295</v>
      </c>
      <c r="I185" s="44">
        <v>225</v>
      </c>
      <c r="J185" s="44">
        <v>455</v>
      </c>
      <c r="K185" s="44">
        <v>1235</v>
      </c>
      <c r="L185" s="44">
        <v>290</v>
      </c>
      <c r="M185" s="44">
        <v>305</v>
      </c>
      <c r="N185" s="44">
        <v>60</v>
      </c>
      <c r="O185" s="44">
        <v>170</v>
      </c>
      <c r="P185" s="44">
        <v>580</v>
      </c>
      <c r="Q185" s="44">
        <v>615</v>
      </c>
      <c r="R185" s="44">
        <v>0</v>
      </c>
      <c r="S185" s="44">
        <v>105</v>
      </c>
      <c r="T185" s="44">
        <v>275</v>
      </c>
      <c r="U185" s="44">
        <v>300</v>
      </c>
      <c r="W185" s="25">
        <f t="shared" si="9"/>
        <v>590</v>
      </c>
      <c r="X185" s="25">
        <f t="shared" si="10"/>
        <v>8.4225553176302643</v>
      </c>
    </row>
    <row r="186" spans="1:24" x14ac:dyDescent="0.2">
      <c r="A186" s="43" t="s">
        <v>845</v>
      </c>
      <c r="B186" s="43" t="s">
        <v>846</v>
      </c>
      <c r="C186">
        <v>7235</v>
      </c>
      <c r="D186" s="44">
        <v>220</v>
      </c>
      <c r="E186" s="44">
        <v>60</v>
      </c>
      <c r="F186" s="44">
        <v>350</v>
      </c>
      <c r="G186" s="44">
        <v>1155</v>
      </c>
      <c r="H186" s="44">
        <v>305</v>
      </c>
      <c r="I186" s="44">
        <v>310</v>
      </c>
      <c r="J186" s="44">
        <v>510</v>
      </c>
      <c r="K186" s="44">
        <v>370</v>
      </c>
      <c r="L186" s="44">
        <v>385</v>
      </c>
      <c r="M186" s="44">
        <v>505</v>
      </c>
      <c r="N186" s="44">
        <v>140</v>
      </c>
      <c r="O186" s="44">
        <v>270</v>
      </c>
      <c r="P186" s="44">
        <v>1100</v>
      </c>
      <c r="Q186" s="44">
        <v>580</v>
      </c>
      <c r="R186" s="44">
        <v>40</v>
      </c>
      <c r="S186" s="44">
        <v>135</v>
      </c>
      <c r="T186" s="44">
        <v>330</v>
      </c>
      <c r="U186" s="44">
        <v>475</v>
      </c>
      <c r="W186" s="25">
        <f t="shared" si="9"/>
        <v>860</v>
      </c>
      <c r="X186" s="25">
        <f t="shared" si="10"/>
        <v>11.886662059433311</v>
      </c>
    </row>
    <row r="187" spans="1:24" x14ac:dyDescent="0.2">
      <c r="A187" s="43" t="s">
        <v>847</v>
      </c>
      <c r="B187" s="43" t="s">
        <v>848</v>
      </c>
      <c r="C187">
        <v>12470</v>
      </c>
      <c r="D187" s="44">
        <v>415</v>
      </c>
      <c r="E187" s="44">
        <v>55</v>
      </c>
      <c r="F187" s="44">
        <v>685</v>
      </c>
      <c r="G187" s="44">
        <v>2560</v>
      </c>
      <c r="H187" s="44">
        <v>455</v>
      </c>
      <c r="I187" s="44">
        <v>470</v>
      </c>
      <c r="J187" s="44">
        <v>745</v>
      </c>
      <c r="K187" s="44">
        <v>575</v>
      </c>
      <c r="L187" s="44">
        <v>565</v>
      </c>
      <c r="M187" s="44">
        <v>845</v>
      </c>
      <c r="N187" s="44">
        <v>265</v>
      </c>
      <c r="O187" s="44">
        <v>410</v>
      </c>
      <c r="P187" s="44">
        <v>1875</v>
      </c>
      <c r="Q187" s="44">
        <v>1000</v>
      </c>
      <c r="R187" s="44">
        <v>60</v>
      </c>
      <c r="S187" s="44">
        <v>275</v>
      </c>
      <c r="T187" s="44">
        <v>380</v>
      </c>
      <c r="U187" s="44">
        <v>830</v>
      </c>
      <c r="W187" s="25">
        <f t="shared" si="9"/>
        <v>1395</v>
      </c>
      <c r="X187" s="25">
        <f t="shared" si="10"/>
        <v>11.186848436246994</v>
      </c>
    </row>
    <row r="188" spans="1:24" x14ac:dyDescent="0.2">
      <c r="A188" s="43" t="s">
        <v>857</v>
      </c>
      <c r="B188" s="43" t="s">
        <v>858</v>
      </c>
      <c r="C188">
        <v>4970</v>
      </c>
      <c r="D188" s="44">
        <v>70</v>
      </c>
      <c r="E188" s="44">
        <v>10</v>
      </c>
      <c r="F188" s="44">
        <v>170</v>
      </c>
      <c r="G188" s="44">
        <v>330</v>
      </c>
      <c r="H188" s="44">
        <v>45</v>
      </c>
      <c r="I188" s="44">
        <v>105</v>
      </c>
      <c r="J188" s="44">
        <v>340</v>
      </c>
      <c r="K188" s="44">
        <v>80</v>
      </c>
      <c r="L188" s="44">
        <v>395</v>
      </c>
      <c r="M188" s="44">
        <v>665</v>
      </c>
      <c r="N188" s="44">
        <v>105</v>
      </c>
      <c r="O188" s="44">
        <v>240</v>
      </c>
      <c r="P188" s="44">
        <v>1200</v>
      </c>
      <c r="Q188" s="44">
        <v>345</v>
      </c>
      <c r="R188" s="44">
        <v>0</v>
      </c>
      <c r="S188" s="44">
        <v>200</v>
      </c>
      <c r="T188" s="44">
        <v>280</v>
      </c>
      <c r="U188" s="44">
        <v>395</v>
      </c>
      <c r="W188" s="25">
        <f t="shared" si="9"/>
        <v>790</v>
      </c>
      <c r="X188" s="25">
        <f t="shared" si="10"/>
        <v>15.895372233400401</v>
      </c>
    </row>
    <row r="189" spans="1:24" x14ac:dyDescent="0.2">
      <c r="A189" s="43" t="s">
        <v>859</v>
      </c>
      <c r="B189" s="43" t="s">
        <v>860</v>
      </c>
      <c r="C189">
        <v>4005</v>
      </c>
      <c r="D189" s="44">
        <v>410</v>
      </c>
      <c r="E189" s="44">
        <v>35</v>
      </c>
      <c r="F189" s="44">
        <v>210</v>
      </c>
      <c r="G189" s="44">
        <v>740</v>
      </c>
      <c r="H189" s="44">
        <v>130</v>
      </c>
      <c r="I189" s="44">
        <v>135</v>
      </c>
      <c r="J189" s="44">
        <v>210</v>
      </c>
      <c r="K189" s="44">
        <v>140</v>
      </c>
      <c r="L189" s="44">
        <v>175</v>
      </c>
      <c r="M189" s="44">
        <v>220</v>
      </c>
      <c r="N189" s="44">
        <v>70</v>
      </c>
      <c r="O189" s="44">
        <v>145</v>
      </c>
      <c r="P189" s="44">
        <v>595</v>
      </c>
      <c r="Q189" s="44">
        <v>315</v>
      </c>
      <c r="R189" s="44">
        <v>30</v>
      </c>
      <c r="S189" s="44">
        <v>60</v>
      </c>
      <c r="T189" s="44">
        <v>120</v>
      </c>
      <c r="U189" s="44">
        <v>270</v>
      </c>
      <c r="W189" s="25">
        <f t="shared" si="9"/>
        <v>445</v>
      </c>
      <c r="X189" s="25">
        <f t="shared" si="10"/>
        <v>11.111111111111111</v>
      </c>
    </row>
    <row r="190" spans="1:24" x14ac:dyDescent="0.2">
      <c r="A190" s="43" t="s">
        <v>861</v>
      </c>
      <c r="B190" s="43" t="s">
        <v>862</v>
      </c>
      <c r="C190">
        <v>3680</v>
      </c>
      <c r="D190" s="44">
        <v>335</v>
      </c>
      <c r="E190" s="44">
        <v>35</v>
      </c>
      <c r="F190" s="44">
        <v>240</v>
      </c>
      <c r="G190" s="44">
        <v>715</v>
      </c>
      <c r="H190" s="44">
        <v>185</v>
      </c>
      <c r="I190" s="44">
        <v>160</v>
      </c>
      <c r="J190" s="44">
        <v>250</v>
      </c>
      <c r="K190" s="44">
        <v>285</v>
      </c>
      <c r="L190" s="44">
        <v>205</v>
      </c>
      <c r="M190" s="44">
        <v>105</v>
      </c>
      <c r="N190" s="44">
        <v>35</v>
      </c>
      <c r="O190" s="44">
        <v>95</v>
      </c>
      <c r="P190" s="44">
        <v>390</v>
      </c>
      <c r="Q190" s="44">
        <v>275</v>
      </c>
      <c r="R190" s="44">
        <v>15</v>
      </c>
      <c r="S190" s="44">
        <v>40</v>
      </c>
      <c r="T190" s="44">
        <v>100</v>
      </c>
      <c r="U190" s="44">
        <v>210</v>
      </c>
      <c r="W190" s="25">
        <f t="shared" si="9"/>
        <v>415</v>
      </c>
      <c r="X190" s="25">
        <f t="shared" si="10"/>
        <v>11.277173913043478</v>
      </c>
    </row>
    <row r="191" spans="1:24" x14ac:dyDescent="0.2">
      <c r="A191" s="43" t="s">
        <v>863</v>
      </c>
      <c r="B191" s="43" t="s">
        <v>864</v>
      </c>
      <c r="C191">
        <v>7785</v>
      </c>
      <c r="D191" s="44">
        <v>445</v>
      </c>
      <c r="E191" s="44">
        <v>40</v>
      </c>
      <c r="F191" s="44">
        <v>485</v>
      </c>
      <c r="G191" s="44">
        <v>1235</v>
      </c>
      <c r="H191" s="44">
        <v>295</v>
      </c>
      <c r="I191" s="44">
        <v>325</v>
      </c>
      <c r="J191" s="44">
        <v>450</v>
      </c>
      <c r="K191" s="44">
        <v>435</v>
      </c>
      <c r="L191" s="44">
        <v>370</v>
      </c>
      <c r="M191" s="44">
        <v>505</v>
      </c>
      <c r="N191" s="44">
        <v>120</v>
      </c>
      <c r="O191" s="44">
        <v>305</v>
      </c>
      <c r="P191" s="44">
        <v>1200</v>
      </c>
      <c r="Q191" s="44">
        <v>600</v>
      </c>
      <c r="R191" s="44">
        <v>60</v>
      </c>
      <c r="S191" s="44">
        <v>120</v>
      </c>
      <c r="T191" s="44">
        <v>255</v>
      </c>
      <c r="U191" s="44">
        <v>530</v>
      </c>
      <c r="W191" s="25">
        <f t="shared" si="9"/>
        <v>900</v>
      </c>
      <c r="X191" s="25">
        <f t="shared" si="10"/>
        <v>11.560693641618498</v>
      </c>
    </row>
    <row r="192" spans="1:24" x14ac:dyDescent="0.2">
      <c r="A192" s="43" t="s">
        <v>865</v>
      </c>
      <c r="B192" s="43" t="s">
        <v>866</v>
      </c>
      <c r="C192">
        <v>8105</v>
      </c>
      <c r="D192" s="44">
        <v>480</v>
      </c>
      <c r="E192" s="44">
        <v>25</v>
      </c>
      <c r="F192" s="44">
        <v>495</v>
      </c>
      <c r="G192" s="44">
        <v>1115</v>
      </c>
      <c r="H192" s="44">
        <v>190</v>
      </c>
      <c r="I192" s="44">
        <v>295</v>
      </c>
      <c r="J192" s="44">
        <v>420</v>
      </c>
      <c r="K192" s="44">
        <v>180</v>
      </c>
      <c r="L192" s="44">
        <v>280</v>
      </c>
      <c r="M192" s="44">
        <v>790</v>
      </c>
      <c r="N192" s="44">
        <v>145</v>
      </c>
      <c r="O192" s="44">
        <v>305</v>
      </c>
      <c r="P192" s="44">
        <v>1725</v>
      </c>
      <c r="Q192" s="44">
        <v>645</v>
      </c>
      <c r="R192" s="44">
        <v>75</v>
      </c>
      <c r="S192" s="44">
        <v>160</v>
      </c>
      <c r="T192" s="44">
        <v>325</v>
      </c>
      <c r="U192" s="44">
        <v>445</v>
      </c>
      <c r="W192" s="25">
        <f t="shared" si="9"/>
        <v>725</v>
      </c>
      <c r="X192" s="25">
        <f t="shared" si="10"/>
        <v>8.9450956199876615</v>
      </c>
    </row>
    <row r="193" spans="1:24" x14ac:dyDescent="0.2">
      <c r="A193" s="43" t="s">
        <v>867</v>
      </c>
      <c r="B193" s="43" t="s">
        <v>868</v>
      </c>
      <c r="C193">
        <v>7625</v>
      </c>
      <c r="D193" s="44">
        <v>45</v>
      </c>
      <c r="E193" s="44">
        <v>50</v>
      </c>
      <c r="F193" s="44">
        <v>450</v>
      </c>
      <c r="G193" s="44">
        <v>1910</v>
      </c>
      <c r="H193" s="44">
        <v>255</v>
      </c>
      <c r="I193" s="44">
        <v>345</v>
      </c>
      <c r="J193" s="44">
        <v>465</v>
      </c>
      <c r="K193" s="44">
        <v>525</v>
      </c>
      <c r="L193" s="44">
        <v>285</v>
      </c>
      <c r="M193" s="44">
        <v>395</v>
      </c>
      <c r="N193" s="44">
        <v>130</v>
      </c>
      <c r="O193" s="44">
        <v>220</v>
      </c>
      <c r="P193" s="44">
        <v>960</v>
      </c>
      <c r="Q193" s="44">
        <v>765</v>
      </c>
      <c r="R193" s="44">
        <v>5</v>
      </c>
      <c r="S193" s="44">
        <v>130</v>
      </c>
      <c r="T193" s="44">
        <v>280</v>
      </c>
      <c r="U193" s="44">
        <v>415</v>
      </c>
      <c r="W193" s="25">
        <f t="shared" si="9"/>
        <v>700</v>
      </c>
      <c r="X193" s="25">
        <f t="shared" si="10"/>
        <v>9.1803278688524586</v>
      </c>
    </row>
    <row r="194" spans="1:24" x14ac:dyDescent="0.2">
      <c r="A194" s="43" t="s">
        <v>869</v>
      </c>
      <c r="B194" s="43" t="s">
        <v>870</v>
      </c>
      <c r="C194">
        <v>6610</v>
      </c>
      <c r="D194" s="44">
        <v>365</v>
      </c>
      <c r="E194" s="44">
        <v>40</v>
      </c>
      <c r="F194" s="44">
        <v>430</v>
      </c>
      <c r="G194" s="44">
        <v>1375</v>
      </c>
      <c r="H194" s="44">
        <v>260</v>
      </c>
      <c r="I194" s="44">
        <v>305</v>
      </c>
      <c r="J194" s="44">
        <v>335</v>
      </c>
      <c r="K194" s="44">
        <v>230</v>
      </c>
      <c r="L194" s="44">
        <v>320</v>
      </c>
      <c r="M194" s="44">
        <v>325</v>
      </c>
      <c r="N194" s="44">
        <v>100</v>
      </c>
      <c r="O194" s="44">
        <v>200</v>
      </c>
      <c r="P194" s="44">
        <v>910</v>
      </c>
      <c r="Q194" s="44">
        <v>580</v>
      </c>
      <c r="R194" s="44">
        <v>50</v>
      </c>
      <c r="S194" s="44">
        <v>135</v>
      </c>
      <c r="T194" s="44">
        <v>220</v>
      </c>
      <c r="U194" s="44">
        <v>435</v>
      </c>
      <c r="W194" s="25">
        <f t="shared" si="9"/>
        <v>755</v>
      </c>
      <c r="X194" s="25">
        <f t="shared" si="10"/>
        <v>11.422087745839637</v>
      </c>
    </row>
    <row r="195" spans="1:24" x14ac:dyDescent="0.2">
      <c r="A195" s="43" t="s">
        <v>871</v>
      </c>
      <c r="B195" s="43" t="s">
        <v>872</v>
      </c>
      <c r="C195">
        <v>4390</v>
      </c>
      <c r="D195" s="44">
        <v>75</v>
      </c>
      <c r="E195" s="44">
        <v>30</v>
      </c>
      <c r="F195" s="44">
        <v>185</v>
      </c>
      <c r="G195" s="44">
        <v>895</v>
      </c>
      <c r="H195" s="44">
        <v>115</v>
      </c>
      <c r="I195" s="44">
        <v>160</v>
      </c>
      <c r="J195" s="44">
        <v>245</v>
      </c>
      <c r="K195" s="44">
        <v>125</v>
      </c>
      <c r="L195" s="44">
        <v>185</v>
      </c>
      <c r="M195" s="44">
        <v>305</v>
      </c>
      <c r="N195" s="44">
        <v>120</v>
      </c>
      <c r="O195" s="44">
        <v>190</v>
      </c>
      <c r="P195" s="44">
        <v>755</v>
      </c>
      <c r="Q195" s="44">
        <v>430</v>
      </c>
      <c r="R195" s="44">
        <v>10</v>
      </c>
      <c r="S195" s="44">
        <v>80</v>
      </c>
      <c r="T195" s="44">
        <v>185</v>
      </c>
      <c r="U195" s="44">
        <v>310</v>
      </c>
      <c r="W195" s="25">
        <f t="shared" si="9"/>
        <v>495</v>
      </c>
      <c r="X195" s="25">
        <f t="shared" si="10"/>
        <v>11.275626423690206</v>
      </c>
    </row>
    <row r="196" spans="1:24" x14ac:dyDescent="0.2">
      <c r="A196" s="43" t="s">
        <v>873</v>
      </c>
      <c r="B196" s="43" t="s">
        <v>874</v>
      </c>
      <c r="C196">
        <v>3315</v>
      </c>
      <c r="D196" s="44">
        <v>5</v>
      </c>
      <c r="E196" s="44">
        <v>25</v>
      </c>
      <c r="F196" s="44">
        <v>170</v>
      </c>
      <c r="G196" s="44">
        <v>980</v>
      </c>
      <c r="H196" s="44">
        <v>100</v>
      </c>
      <c r="I196" s="44">
        <v>100</v>
      </c>
      <c r="J196" s="44">
        <v>235</v>
      </c>
      <c r="K196" s="44">
        <v>125</v>
      </c>
      <c r="L196" s="44">
        <v>150</v>
      </c>
      <c r="M196" s="44">
        <v>125</v>
      </c>
      <c r="N196" s="44">
        <v>75</v>
      </c>
      <c r="O196" s="44">
        <v>115</v>
      </c>
      <c r="P196" s="44">
        <v>410</v>
      </c>
      <c r="Q196" s="44">
        <v>300</v>
      </c>
      <c r="R196" s="44">
        <v>0</v>
      </c>
      <c r="S196" s="44">
        <v>65</v>
      </c>
      <c r="T196" s="44">
        <v>105</v>
      </c>
      <c r="U196" s="44">
        <v>230</v>
      </c>
      <c r="W196" s="25">
        <f t="shared" si="9"/>
        <v>380</v>
      </c>
      <c r="X196" s="25">
        <f t="shared" si="10"/>
        <v>11.463046757164404</v>
      </c>
    </row>
    <row r="197" spans="1:24" x14ac:dyDescent="0.2">
      <c r="A197" s="43" t="s">
        <v>875</v>
      </c>
      <c r="B197" s="43" t="s">
        <v>876</v>
      </c>
      <c r="C197">
        <v>8165</v>
      </c>
      <c r="D197" s="44">
        <v>200</v>
      </c>
      <c r="E197" s="44">
        <v>45</v>
      </c>
      <c r="F197" s="44">
        <v>340</v>
      </c>
      <c r="G197" s="44">
        <v>1525</v>
      </c>
      <c r="H197" s="44">
        <v>275</v>
      </c>
      <c r="I197" s="44">
        <v>310</v>
      </c>
      <c r="J197" s="44">
        <v>505</v>
      </c>
      <c r="K197" s="44">
        <v>230</v>
      </c>
      <c r="L197" s="44">
        <v>380</v>
      </c>
      <c r="M197" s="44">
        <v>610</v>
      </c>
      <c r="N197" s="44">
        <v>195</v>
      </c>
      <c r="O197" s="44">
        <v>360</v>
      </c>
      <c r="P197" s="44">
        <v>1355</v>
      </c>
      <c r="Q197" s="44">
        <v>760</v>
      </c>
      <c r="R197" s="44">
        <v>30</v>
      </c>
      <c r="S197" s="44">
        <v>205</v>
      </c>
      <c r="T197" s="44">
        <v>330</v>
      </c>
      <c r="U197" s="44">
        <v>515</v>
      </c>
      <c r="W197" s="25">
        <f t="shared" si="9"/>
        <v>895</v>
      </c>
      <c r="X197" s="25">
        <f t="shared" si="10"/>
        <v>10.961420698101653</v>
      </c>
    </row>
    <row r="198" spans="1:24" x14ac:dyDescent="0.2">
      <c r="A198" s="43" t="s">
        <v>877</v>
      </c>
      <c r="B198" s="43" t="s">
        <v>878</v>
      </c>
      <c r="C198">
        <v>7400</v>
      </c>
      <c r="D198" s="44">
        <v>225</v>
      </c>
      <c r="E198" s="44">
        <v>45</v>
      </c>
      <c r="F198" s="44">
        <v>350</v>
      </c>
      <c r="G198" s="44">
        <v>1335</v>
      </c>
      <c r="H198" s="44">
        <v>250</v>
      </c>
      <c r="I198" s="44">
        <v>250</v>
      </c>
      <c r="J198" s="44">
        <v>500</v>
      </c>
      <c r="K198" s="44">
        <v>255</v>
      </c>
      <c r="L198" s="44">
        <v>400</v>
      </c>
      <c r="M198" s="44">
        <v>455</v>
      </c>
      <c r="N198" s="44">
        <v>170</v>
      </c>
      <c r="O198" s="44">
        <v>325</v>
      </c>
      <c r="P198" s="44">
        <v>1100</v>
      </c>
      <c r="Q198" s="44">
        <v>650</v>
      </c>
      <c r="R198" s="44">
        <v>35</v>
      </c>
      <c r="S198" s="44">
        <v>185</v>
      </c>
      <c r="T198" s="44">
        <v>395</v>
      </c>
      <c r="U198" s="44">
        <v>475</v>
      </c>
      <c r="W198" s="25">
        <f t="shared" si="9"/>
        <v>875</v>
      </c>
      <c r="X198" s="25">
        <f t="shared" si="10"/>
        <v>11.824324324324325</v>
      </c>
    </row>
    <row r="199" spans="1:24" x14ac:dyDescent="0.2">
      <c r="A199" s="43" t="s">
        <v>879</v>
      </c>
      <c r="B199" s="43" t="s">
        <v>880</v>
      </c>
      <c r="C199">
        <v>8410</v>
      </c>
      <c r="D199" s="44">
        <v>195</v>
      </c>
      <c r="E199" s="44">
        <v>60</v>
      </c>
      <c r="F199" s="44">
        <v>330</v>
      </c>
      <c r="G199" s="44">
        <v>1870</v>
      </c>
      <c r="H199" s="44">
        <v>225</v>
      </c>
      <c r="I199" s="44">
        <v>380</v>
      </c>
      <c r="J199" s="44">
        <v>550</v>
      </c>
      <c r="K199" s="44">
        <v>280</v>
      </c>
      <c r="L199" s="44">
        <v>370</v>
      </c>
      <c r="M199" s="44">
        <v>475</v>
      </c>
      <c r="N199" s="44">
        <v>155</v>
      </c>
      <c r="O199" s="44">
        <v>575</v>
      </c>
      <c r="P199" s="44">
        <v>1165</v>
      </c>
      <c r="Q199" s="44">
        <v>825</v>
      </c>
      <c r="R199" s="44">
        <v>15</v>
      </c>
      <c r="S199" s="44">
        <v>160</v>
      </c>
      <c r="T199" s="44">
        <v>270</v>
      </c>
      <c r="U199" s="44">
        <v>525</v>
      </c>
      <c r="W199" s="25">
        <f t="shared" si="9"/>
        <v>895</v>
      </c>
      <c r="X199" s="25">
        <f t="shared" si="10"/>
        <v>10.642092746730084</v>
      </c>
    </row>
    <row r="200" spans="1:24" x14ac:dyDescent="0.2">
      <c r="A200" s="43" t="s">
        <v>881</v>
      </c>
      <c r="B200" s="43" t="s">
        <v>882</v>
      </c>
      <c r="C200">
        <v>3430</v>
      </c>
      <c r="D200" s="44">
        <v>5</v>
      </c>
      <c r="E200" s="44">
        <v>25</v>
      </c>
      <c r="F200" s="44">
        <v>205</v>
      </c>
      <c r="G200" s="44">
        <v>765</v>
      </c>
      <c r="H200" s="44">
        <v>120</v>
      </c>
      <c r="I200" s="44">
        <v>185</v>
      </c>
      <c r="J200" s="44">
        <v>215</v>
      </c>
      <c r="K200" s="44">
        <v>245</v>
      </c>
      <c r="L200" s="44">
        <v>145</v>
      </c>
      <c r="M200" s="44">
        <v>185</v>
      </c>
      <c r="N200" s="44">
        <v>40</v>
      </c>
      <c r="O200" s="44">
        <v>85</v>
      </c>
      <c r="P200" s="44">
        <v>365</v>
      </c>
      <c r="Q200" s="44">
        <v>320</v>
      </c>
      <c r="R200" s="44">
        <v>0</v>
      </c>
      <c r="S200" s="44">
        <v>55</v>
      </c>
      <c r="T200" s="44">
        <v>260</v>
      </c>
      <c r="U200" s="44">
        <v>205</v>
      </c>
      <c r="W200" s="25">
        <f t="shared" si="9"/>
        <v>350</v>
      </c>
      <c r="X200" s="25">
        <f t="shared" si="10"/>
        <v>10.204081632653061</v>
      </c>
    </row>
    <row r="201" spans="1:24" x14ac:dyDescent="0.2">
      <c r="A201" s="43" t="s">
        <v>883</v>
      </c>
      <c r="B201" s="43" t="s">
        <v>884</v>
      </c>
      <c r="C201">
        <v>3465</v>
      </c>
      <c r="D201" s="44">
        <v>210</v>
      </c>
      <c r="E201" s="44">
        <v>15</v>
      </c>
      <c r="F201" s="44">
        <v>245</v>
      </c>
      <c r="G201" s="44">
        <v>770</v>
      </c>
      <c r="H201" s="44">
        <v>135</v>
      </c>
      <c r="I201" s="44">
        <v>145</v>
      </c>
      <c r="J201" s="44">
        <v>210</v>
      </c>
      <c r="K201" s="44">
        <v>110</v>
      </c>
      <c r="L201" s="44">
        <v>200</v>
      </c>
      <c r="M201" s="44">
        <v>130</v>
      </c>
      <c r="N201" s="44">
        <v>65</v>
      </c>
      <c r="O201" s="44">
        <v>140</v>
      </c>
      <c r="P201" s="44">
        <v>435</v>
      </c>
      <c r="Q201" s="44">
        <v>285</v>
      </c>
      <c r="R201" s="44">
        <v>25</v>
      </c>
      <c r="S201" s="44">
        <v>45</v>
      </c>
      <c r="T201" s="44">
        <v>100</v>
      </c>
      <c r="U201" s="44">
        <v>190</v>
      </c>
      <c r="W201" s="25">
        <f t="shared" si="9"/>
        <v>390</v>
      </c>
      <c r="X201" s="25">
        <f t="shared" si="10"/>
        <v>11.255411255411255</v>
      </c>
    </row>
    <row r="202" spans="1:24" x14ac:dyDescent="0.2">
      <c r="A202" s="43" t="s">
        <v>885</v>
      </c>
      <c r="B202" s="43" t="s">
        <v>886</v>
      </c>
      <c r="C202">
        <v>3670</v>
      </c>
      <c r="D202" s="44">
        <v>70</v>
      </c>
      <c r="E202" s="44">
        <v>35</v>
      </c>
      <c r="F202" s="44">
        <v>230</v>
      </c>
      <c r="G202" s="44">
        <v>885</v>
      </c>
      <c r="H202" s="44">
        <v>150</v>
      </c>
      <c r="I202" s="44">
        <v>120</v>
      </c>
      <c r="J202" s="44">
        <v>245</v>
      </c>
      <c r="K202" s="44">
        <v>135</v>
      </c>
      <c r="L202" s="44">
        <v>150</v>
      </c>
      <c r="M202" s="44">
        <v>190</v>
      </c>
      <c r="N202" s="44">
        <v>75</v>
      </c>
      <c r="O202" s="44">
        <v>135</v>
      </c>
      <c r="P202" s="44">
        <v>500</v>
      </c>
      <c r="Q202" s="44">
        <v>320</v>
      </c>
      <c r="R202" s="44">
        <v>15</v>
      </c>
      <c r="S202" s="44">
        <v>75</v>
      </c>
      <c r="T202" s="44">
        <v>105</v>
      </c>
      <c r="U202" s="44">
        <v>240</v>
      </c>
      <c r="W202" s="25">
        <f t="shared" si="9"/>
        <v>390</v>
      </c>
      <c r="X202" s="25">
        <f t="shared" si="10"/>
        <v>10.626702997275205</v>
      </c>
    </row>
    <row r="203" spans="1:24" x14ac:dyDescent="0.2">
      <c r="A203" s="43" t="s">
        <v>887</v>
      </c>
      <c r="B203" s="43" t="s">
        <v>888</v>
      </c>
      <c r="C203">
        <v>4775</v>
      </c>
      <c r="D203" s="44">
        <v>235</v>
      </c>
      <c r="E203" s="44">
        <v>25</v>
      </c>
      <c r="F203" s="44">
        <v>275</v>
      </c>
      <c r="G203" s="44">
        <v>1040</v>
      </c>
      <c r="H203" s="44">
        <v>220</v>
      </c>
      <c r="I203" s="44">
        <v>135</v>
      </c>
      <c r="J203" s="44">
        <v>375</v>
      </c>
      <c r="K203" s="44">
        <v>225</v>
      </c>
      <c r="L203" s="44">
        <v>370</v>
      </c>
      <c r="M203" s="44">
        <v>165</v>
      </c>
      <c r="N203" s="44">
        <v>60</v>
      </c>
      <c r="O203" s="44">
        <v>160</v>
      </c>
      <c r="P203" s="44">
        <v>475</v>
      </c>
      <c r="Q203" s="44">
        <v>405</v>
      </c>
      <c r="R203" s="44">
        <v>20</v>
      </c>
      <c r="S203" s="44">
        <v>100</v>
      </c>
      <c r="T203" s="44">
        <v>190</v>
      </c>
      <c r="U203" s="44">
        <v>300</v>
      </c>
      <c r="W203" s="25">
        <f t="shared" si="9"/>
        <v>670</v>
      </c>
      <c r="X203" s="25">
        <f t="shared" si="10"/>
        <v>14.031413612565444</v>
      </c>
    </row>
    <row r="204" spans="1:24" x14ac:dyDescent="0.2">
      <c r="A204" s="43" t="s">
        <v>889</v>
      </c>
      <c r="B204" s="43" t="s">
        <v>890</v>
      </c>
      <c r="C204">
        <v>5625</v>
      </c>
      <c r="D204" s="44">
        <v>355</v>
      </c>
      <c r="E204" s="44">
        <v>40</v>
      </c>
      <c r="F204" s="44">
        <v>280</v>
      </c>
      <c r="G204" s="44">
        <v>965</v>
      </c>
      <c r="H204" s="44">
        <v>170</v>
      </c>
      <c r="I204" s="44">
        <v>220</v>
      </c>
      <c r="J204" s="44">
        <v>295</v>
      </c>
      <c r="K204" s="44">
        <v>165</v>
      </c>
      <c r="L204" s="44">
        <v>220</v>
      </c>
      <c r="M204" s="44">
        <v>320</v>
      </c>
      <c r="N204" s="44">
        <v>125</v>
      </c>
      <c r="O204" s="44">
        <v>240</v>
      </c>
      <c r="P204" s="44">
        <v>1005</v>
      </c>
      <c r="Q204" s="44">
        <v>545</v>
      </c>
      <c r="R204" s="44">
        <v>50</v>
      </c>
      <c r="S204" s="44">
        <v>115</v>
      </c>
      <c r="T204" s="44">
        <v>170</v>
      </c>
      <c r="U204" s="44">
        <v>350</v>
      </c>
      <c r="W204" s="25">
        <f t="shared" si="9"/>
        <v>570</v>
      </c>
      <c r="X204" s="25">
        <f t="shared" si="10"/>
        <v>10.133333333333333</v>
      </c>
    </row>
    <row r="205" spans="1:24" x14ac:dyDescent="0.2">
      <c r="A205" s="43" t="s">
        <v>891</v>
      </c>
      <c r="B205" s="43" t="s">
        <v>892</v>
      </c>
      <c r="C205">
        <v>4400</v>
      </c>
      <c r="D205" s="44">
        <v>30</v>
      </c>
      <c r="E205" s="44">
        <v>20</v>
      </c>
      <c r="F205" s="44">
        <v>215</v>
      </c>
      <c r="G205" s="44">
        <v>1115</v>
      </c>
      <c r="H205" s="44">
        <v>180</v>
      </c>
      <c r="I205" s="44">
        <v>190</v>
      </c>
      <c r="J205" s="44">
        <v>325</v>
      </c>
      <c r="K205" s="44">
        <v>210</v>
      </c>
      <c r="L205" s="44">
        <v>210</v>
      </c>
      <c r="M205" s="44">
        <v>225</v>
      </c>
      <c r="N205" s="44">
        <v>70</v>
      </c>
      <c r="O205" s="44">
        <v>175</v>
      </c>
      <c r="P205" s="44">
        <v>520</v>
      </c>
      <c r="Q205" s="44">
        <v>435</v>
      </c>
      <c r="R205" s="44">
        <v>0</v>
      </c>
      <c r="S205" s="44">
        <v>70</v>
      </c>
      <c r="T205" s="44">
        <v>125</v>
      </c>
      <c r="U205" s="44">
        <v>285</v>
      </c>
      <c r="W205" s="25">
        <f t="shared" si="9"/>
        <v>495</v>
      </c>
      <c r="X205" s="25">
        <f t="shared" si="10"/>
        <v>11.25</v>
      </c>
    </row>
    <row r="206" spans="1:24" x14ac:dyDescent="0.2">
      <c r="A206" s="43" t="s">
        <v>893</v>
      </c>
      <c r="B206" s="43" t="s">
        <v>894</v>
      </c>
      <c r="C206">
        <v>7860</v>
      </c>
      <c r="D206" s="44">
        <v>125</v>
      </c>
      <c r="E206" s="44">
        <v>25</v>
      </c>
      <c r="F206" s="44">
        <v>295</v>
      </c>
      <c r="G206" s="44">
        <v>1360</v>
      </c>
      <c r="H206" s="44">
        <v>190</v>
      </c>
      <c r="I206" s="44">
        <v>290</v>
      </c>
      <c r="J206" s="44">
        <v>450</v>
      </c>
      <c r="K206" s="44">
        <v>300</v>
      </c>
      <c r="L206" s="44">
        <v>310</v>
      </c>
      <c r="M206" s="44">
        <v>840</v>
      </c>
      <c r="N206" s="44">
        <v>125</v>
      </c>
      <c r="O206" s="44">
        <v>250</v>
      </c>
      <c r="P206" s="44">
        <v>1495</v>
      </c>
      <c r="Q206" s="44">
        <v>760</v>
      </c>
      <c r="R206" s="44">
        <v>20</v>
      </c>
      <c r="S206" s="44">
        <v>155</v>
      </c>
      <c r="T206" s="44">
        <v>285</v>
      </c>
      <c r="U206" s="44">
        <v>590</v>
      </c>
      <c r="W206" s="25">
        <f t="shared" si="9"/>
        <v>900</v>
      </c>
      <c r="X206" s="25">
        <f t="shared" si="10"/>
        <v>11.450381679389313</v>
      </c>
    </row>
    <row r="207" spans="1:24" x14ac:dyDescent="0.2">
      <c r="A207" s="43" t="s">
        <v>897</v>
      </c>
      <c r="B207" s="43" t="s">
        <v>898</v>
      </c>
      <c r="C207">
        <v>7660</v>
      </c>
      <c r="D207" s="44">
        <v>40</v>
      </c>
      <c r="E207" s="44">
        <v>35</v>
      </c>
      <c r="F207" s="44">
        <v>255</v>
      </c>
      <c r="G207" s="44">
        <v>1265</v>
      </c>
      <c r="H207" s="44">
        <v>140</v>
      </c>
      <c r="I207" s="44">
        <v>365</v>
      </c>
      <c r="J207" s="44">
        <v>435</v>
      </c>
      <c r="K207" s="44">
        <v>225</v>
      </c>
      <c r="L207" s="44">
        <v>345</v>
      </c>
      <c r="M207" s="44">
        <v>780</v>
      </c>
      <c r="N207" s="44">
        <v>175</v>
      </c>
      <c r="O207" s="44">
        <v>600</v>
      </c>
      <c r="P207" s="44">
        <v>1350</v>
      </c>
      <c r="Q207" s="44">
        <v>690</v>
      </c>
      <c r="R207" s="44">
        <v>5</v>
      </c>
      <c r="S207" s="44">
        <v>115</v>
      </c>
      <c r="T207" s="44">
        <v>345</v>
      </c>
      <c r="U207" s="44">
        <v>500</v>
      </c>
      <c r="W207" s="25">
        <f t="shared" si="9"/>
        <v>845</v>
      </c>
      <c r="X207" s="25">
        <f t="shared" si="10"/>
        <v>11.031331592689295</v>
      </c>
    </row>
    <row r="208" spans="1:24" x14ac:dyDescent="0.2">
      <c r="A208" s="43" t="s">
        <v>899</v>
      </c>
      <c r="B208" s="43" t="s">
        <v>900</v>
      </c>
      <c r="C208">
        <v>6225</v>
      </c>
      <c r="D208" s="44">
        <v>175</v>
      </c>
      <c r="E208" s="44">
        <v>20</v>
      </c>
      <c r="F208" s="44">
        <v>370</v>
      </c>
      <c r="G208" s="44">
        <v>830</v>
      </c>
      <c r="H208" s="44">
        <v>185</v>
      </c>
      <c r="I208" s="44">
        <v>280</v>
      </c>
      <c r="J208" s="44">
        <v>380</v>
      </c>
      <c r="K208" s="44">
        <v>130</v>
      </c>
      <c r="L208" s="44">
        <v>300</v>
      </c>
      <c r="M208" s="44">
        <v>560</v>
      </c>
      <c r="N208" s="44">
        <v>120</v>
      </c>
      <c r="O208" s="44">
        <v>315</v>
      </c>
      <c r="P208" s="44">
        <v>1215</v>
      </c>
      <c r="Q208" s="44">
        <v>515</v>
      </c>
      <c r="R208" s="44">
        <v>20</v>
      </c>
      <c r="S208" s="44">
        <v>125</v>
      </c>
      <c r="T208" s="44">
        <v>240</v>
      </c>
      <c r="U208" s="44">
        <v>435</v>
      </c>
      <c r="W208" s="25">
        <f t="shared" si="9"/>
        <v>735</v>
      </c>
      <c r="X208" s="25">
        <f t="shared" si="10"/>
        <v>11.80722891566265</v>
      </c>
    </row>
    <row r="209" spans="1:24" x14ac:dyDescent="0.2">
      <c r="A209" s="43" t="s">
        <v>905</v>
      </c>
      <c r="B209" s="43" t="s">
        <v>906</v>
      </c>
      <c r="C209">
        <v>5335</v>
      </c>
      <c r="D209" s="44">
        <v>40</v>
      </c>
      <c r="E209" s="44">
        <v>65</v>
      </c>
      <c r="F209" s="44">
        <v>180</v>
      </c>
      <c r="G209" s="44">
        <v>885</v>
      </c>
      <c r="H209" s="44">
        <v>135</v>
      </c>
      <c r="I209" s="44">
        <v>235</v>
      </c>
      <c r="J209" s="44">
        <v>315</v>
      </c>
      <c r="K209" s="44">
        <v>130</v>
      </c>
      <c r="L209" s="44">
        <v>210</v>
      </c>
      <c r="M209" s="44">
        <v>590</v>
      </c>
      <c r="N209" s="44">
        <v>100</v>
      </c>
      <c r="O209" s="44">
        <v>285</v>
      </c>
      <c r="P209" s="44">
        <v>1010</v>
      </c>
      <c r="Q209" s="44">
        <v>495</v>
      </c>
      <c r="R209" s="44">
        <v>5</v>
      </c>
      <c r="S209" s="44">
        <v>100</v>
      </c>
      <c r="T209" s="44">
        <v>245</v>
      </c>
      <c r="U209" s="44">
        <v>305</v>
      </c>
      <c r="W209" s="25">
        <f t="shared" si="9"/>
        <v>515</v>
      </c>
      <c r="X209" s="25">
        <f t="shared" si="10"/>
        <v>9.6532333645735715</v>
      </c>
    </row>
    <row r="210" spans="1:24" x14ac:dyDescent="0.2">
      <c r="A210" s="43" t="s">
        <v>907</v>
      </c>
      <c r="B210" s="43" t="s">
        <v>908</v>
      </c>
      <c r="C210">
        <v>5065</v>
      </c>
      <c r="D210" s="44">
        <v>5</v>
      </c>
      <c r="E210" s="44">
        <v>20</v>
      </c>
      <c r="F210" s="44">
        <v>170</v>
      </c>
      <c r="G210" s="44">
        <v>815</v>
      </c>
      <c r="H210" s="44">
        <v>120</v>
      </c>
      <c r="I210" s="44">
        <v>250</v>
      </c>
      <c r="J210" s="44">
        <v>360</v>
      </c>
      <c r="K210" s="44">
        <v>225</v>
      </c>
      <c r="L210" s="44">
        <v>265</v>
      </c>
      <c r="M210" s="44">
        <v>605</v>
      </c>
      <c r="N210" s="44">
        <v>85</v>
      </c>
      <c r="O210" s="44">
        <v>210</v>
      </c>
      <c r="P210" s="44">
        <v>860</v>
      </c>
      <c r="Q210" s="44">
        <v>450</v>
      </c>
      <c r="R210" s="44">
        <v>0</v>
      </c>
      <c r="S210" s="44">
        <v>90</v>
      </c>
      <c r="T210" s="44">
        <v>240</v>
      </c>
      <c r="U210" s="44">
        <v>295</v>
      </c>
      <c r="W210" s="25">
        <f t="shared" si="9"/>
        <v>560</v>
      </c>
      <c r="X210" s="25">
        <f t="shared" si="10"/>
        <v>11.056268509378086</v>
      </c>
    </row>
    <row r="211" spans="1:24" x14ac:dyDescent="0.2">
      <c r="A211" s="43" t="s">
        <v>911</v>
      </c>
      <c r="B211" s="43" t="s">
        <v>912</v>
      </c>
      <c r="C211">
        <v>5210</v>
      </c>
      <c r="D211" s="44">
        <v>660</v>
      </c>
      <c r="E211" s="44">
        <v>35</v>
      </c>
      <c r="F211" s="44">
        <v>360</v>
      </c>
      <c r="G211" s="44">
        <v>845</v>
      </c>
      <c r="H211" s="44">
        <v>210</v>
      </c>
      <c r="I211" s="44">
        <v>220</v>
      </c>
      <c r="J211" s="44">
        <v>345</v>
      </c>
      <c r="K211" s="44">
        <v>230</v>
      </c>
      <c r="L211" s="44">
        <v>290</v>
      </c>
      <c r="M211" s="44">
        <v>160</v>
      </c>
      <c r="N211" s="44">
        <v>80</v>
      </c>
      <c r="O211" s="44">
        <v>155</v>
      </c>
      <c r="P211" s="44">
        <v>590</v>
      </c>
      <c r="Q211" s="44">
        <v>430</v>
      </c>
      <c r="R211" s="44">
        <v>65</v>
      </c>
      <c r="S211" s="44">
        <v>85</v>
      </c>
      <c r="T211" s="44">
        <v>155</v>
      </c>
      <c r="U211" s="44">
        <v>295</v>
      </c>
      <c r="W211" s="25">
        <f t="shared" si="9"/>
        <v>585</v>
      </c>
      <c r="X211" s="25">
        <f t="shared" si="10"/>
        <v>11.228406909788866</v>
      </c>
    </row>
    <row r="212" spans="1:24" x14ac:dyDescent="0.2">
      <c r="A212" s="43" t="s">
        <v>913</v>
      </c>
      <c r="B212" s="43" t="s">
        <v>914</v>
      </c>
      <c r="C212">
        <v>4870</v>
      </c>
      <c r="D212" s="44">
        <v>345</v>
      </c>
      <c r="E212" s="44">
        <v>30</v>
      </c>
      <c r="F212" s="44">
        <v>325</v>
      </c>
      <c r="G212" s="44">
        <v>1015</v>
      </c>
      <c r="H212" s="44">
        <v>190</v>
      </c>
      <c r="I212" s="44">
        <v>170</v>
      </c>
      <c r="J212" s="44">
        <v>315</v>
      </c>
      <c r="K212" s="44">
        <v>160</v>
      </c>
      <c r="L212" s="44">
        <v>225</v>
      </c>
      <c r="M212" s="44">
        <v>215</v>
      </c>
      <c r="N212" s="44">
        <v>115</v>
      </c>
      <c r="O212" s="44">
        <v>205</v>
      </c>
      <c r="P212" s="44">
        <v>595</v>
      </c>
      <c r="Q212" s="44">
        <v>345</v>
      </c>
      <c r="R212" s="44">
        <v>65</v>
      </c>
      <c r="S212" s="44">
        <v>65</v>
      </c>
      <c r="T212" s="44">
        <v>180</v>
      </c>
      <c r="U212" s="44">
        <v>305</v>
      </c>
      <c r="W212" s="25">
        <f t="shared" si="9"/>
        <v>530</v>
      </c>
      <c r="X212" s="25">
        <f t="shared" si="10"/>
        <v>10.882956878850102</v>
      </c>
    </row>
    <row r="213" spans="1:24" x14ac:dyDescent="0.2">
      <c r="A213" s="43" t="s">
        <v>915</v>
      </c>
      <c r="B213" s="43" t="s">
        <v>916</v>
      </c>
      <c r="C213">
        <v>2745</v>
      </c>
      <c r="D213" s="44">
        <v>110</v>
      </c>
      <c r="E213" s="44">
        <v>20</v>
      </c>
      <c r="F213" s="44">
        <v>165</v>
      </c>
      <c r="G213" s="44">
        <v>420</v>
      </c>
      <c r="H213" s="44">
        <v>90</v>
      </c>
      <c r="I213" s="44">
        <v>85</v>
      </c>
      <c r="J213" s="44">
        <v>265</v>
      </c>
      <c r="K213" s="44">
        <v>135</v>
      </c>
      <c r="L213" s="44">
        <v>365</v>
      </c>
      <c r="M213" s="44">
        <v>60</v>
      </c>
      <c r="N213" s="44">
        <v>45</v>
      </c>
      <c r="O213" s="44">
        <v>100</v>
      </c>
      <c r="P213" s="44">
        <v>335</v>
      </c>
      <c r="Q213" s="44">
        <v>220</v>
      </c>
      <c r="R213" s="44">
        <v>20</v>
      </c>
      <c r="S213" s="44">
        <v>20</v>
      </c>
      <c r="T213" s="44">
        <v>105</v>
      </c>
      <c r="U213" s="44">
        <v>180</v>
      </c>
      <c r="W213" s="25">
        <f t="shared" si="9"/>
        <v>545</v>
      </c>
      <c r="X213" s="25">
        <f t="shared" si="10"/>
        <v>19.854280510018217</v>
      </c>
    </row>
    <row r="214" spans="1:24" x14ac:dyDescent="0.2">
      <c r="A214" s="43" t="s">
        <v>917</v>
      </c>
      <c r="B214" s="43" t="s">
        <v>918</v>
      </c>
      <c r="C214">
        <v>5650</v>
      </c>
      <c r="D214" s="44">
        <v>625</v>
      </c>
      <c r="E214" s="44">
        <v>40</v>
      </c>
      <c r="F214" s="44">
        <v>315</v>
      </c>
      <c r="G214" s="44">
        <v>1100</v>
      </c>
      <c r="H214" s="44">
        <v>250</v>
      </c>
      <c r="I214" s="44">
        <v>210</v>
      </c>
      <c r="J214" s="44">
        <v>420</v>
      </c>
      <c r="K214" s="44">
        <v>250</v>
      </c>
      <c r="L214" s="44">
        <v>425</v>
      </c>
      <c r="M214" s="44">
        <v>170</v>
      </c>
      <c r="N214" s="44">
        <v>70</v>
      </c>
      <c r="O214" s="44">
        <v>185</v>
      </c>
      <c r="P214" s="44">
        <v>575</v>
      </c>
      <c r="Q214" s="44">
        <v>395</v>
      </c>
      <c r="R214" s="44">
        <v>75</v>
      </c>
      <c r="S214" s="44">
        <v>85</v>
      </c>
      <c r="T214" s="44">
        <v>165</v>
      </c>
      <c r="U214" s="44">
        <v>300</v>
      </c>
      <c r="W214" s="25">
        <f t="shared" si="9"/>
        <v>725</v>
      </c>
      <c r="X214" s="25">
        <f t="shared" si="10"/>
        <v>12.831858407079647</v>
      </c>
    </row>
    <row r="215" spans="1:24" x14ac:dyDescent="0.2">
      <c r="A215" s="43" t="s">
        <v>919</v>
      </c>
      <c r="B215" s="43" t="s">
        <v>920</v>
      </c>
      <c r="C215">
        <v>4205</v>
      </c>
      <c r="D215" s="44">
        <v>525</v>
      </c>
      <c r="E215" s="44">
        <v>25</v>
      </c>
      <c r="F215" s="44">
        <v>230</v>
      </c>
      <c r="G215" s="44">
        <v>625</v>
      </c>
      <c r="H215" s="44">
        <v>155</v>
      </c>
      <c r="I215" s="44">
        <v>145</v>
      </c>
      <c r="J215" s="44">
        <v>390</v>
      </c>
      <c r="K215" s="44">
        <v>115</v>
      </c>
      <c r="L215" s="44">
        <v>465</v>
      </c>
      <c r="M215" s="44">
        <v>115</v>
      </c>
      <c r="N215" s="44">
        <v>45</v>
      </c>
      <c r="O215" s="44">
        <v>145</v>
      </c>
      <c r="P215" s="44">
        <v>410</v>
      </c>
      <c r="Q215" s="44">
        <v>310</v>
      </c>
      <c r="R215" s="44">
        <v>80</v>
      </c>
      <c r="S215" s="44">
        <v>40</v>
      </c>
      <c r="T215" s="44">
        <v>120</v>
      </c>
      <c r="U215" s="44">
        <v>265</v>
      </c>
      <c r="W215" s="25">
        <f t="shared" si="9"/>
        <v>730</v>
      </c>
      <c r="X215" s="25">
        <f t="shared" si="10"/>
        <v>17.360285374554103</v>
      </c>
    </row>
    <row r="216" spans="1:24" x14ac:dyDescent="0.2">
      <c r="A216" s="43" t="s">
        <v>921</v>
      </c>
      <c r="B216" s="43" t="s">
        <v>922</v>
      </c>
      <c r="C216">
        <v>5020</v>
      </c>
      <c r="D216" s="44">
        <v>35</v>
      </c>
      <c r="E216" s="44">
        <v>20</v>
      </c>
      <c r="F216" s="44">
        <v>230</v>
      </c>
      <c r="G216" s="44">
        <v>480</v>
      </c>
      <c r="H216" s="44">
        <v>165</v>
      </c>
      <c r="I216" s="44">
        <v>145</v>
      </c>
      <c r="J216" s="44">
        <v>500</v>
      </c>
      <c r="K216" s="44">
        <v>270</v>
      </c>
      <c r="L216" s="44">
        <v>460</v>
      </c>
      <c r="M216" s="44">
        <v>350</v>
      </c>
      <c r="N216" s="44">
        <v>115</v>
      </c>
      <c r="O216" s="44">
        <v>240</v>
      </c>
      <c r="P216" s="44">
        <v>785</v>
      </c>
      <c r="Q216" s="44">
        <v>370</v>
      </c>
      <c r="R216" s="44">
        <v>5</v>
      </c>
      <c r="S216" s="44">
        <v>110</v>
      </c>
      <c r="T216" s="44">
        <v>315</v>
      </c>
      <c r="U216" s="44">
        <v>425</v>
      </c>
      <c r="W216" s="25">
        <f t="shared" si="9"/>
        <v>885</v>
      </c>
      <c r="X216" s="25">
        <f t="shared" si="10"/>
        <v>17.629482071713149</v>
      </c>
    </row>
    <row r="217" spans="1:24" x14ac:dyDescent="0.2">
      <c r="A217" s="43" t="s">
        <v>923</v>
      </c>
      <c r="B217" s="43" t="s">
        <v>924</v>
      </c>
      <c r="C217">
        <v>5810</v>
      </c>
      <c r="D217" s="44">
        <v>635</v>
      </c>
      <c r="E217" s="44">
        <v>40</v>
      </c>
      <c r="F217" s="44">
        <v>340</v>
      </c>
      <c r="G217" s="44">
        <v>870</v>
      </c>
      <c r="H217" s="44">
        <v>220</v>
      </c>
      <c r="I217" s="44">
        <v>180</v>
      </c>
      <c r="J217" s="44">
        <v>360</v>
      </c>
      <c r="K217" s="44">
        <v>235</v>
      </c>
      <c r="L217" s="44">
        <v>290</v>
      </c>
      <c r="M217" s="44">
        <v>300</v>
      </c>
      <c r="N217" s="44">
        <v>125</v>
      </c>
      <c r="O217" s="44">
        <v>215</v>
      </c>
      <c r="P217" s="44">
        <v>835</v>
      </c>
      <c r="Q217" s="44">
        <v>415</v>
      </c>
      <c r="R217" s="44">
        <v>95</v>
      </c>
      <c r="S217" s="44">
        <v>110</v>
      </c>
      <c r="T217" s="44">
        <v>255</v>
      </c>
      <c r="U217" s="44">
        <v>290</v>
      </c>
      <c r="W217" s="25">
        <f t="shared" si="9"/>
        <v>580</v>
      </c>
      <c r="X217" s="25">
        <f t="shared" si="10"/>
        <v>9.9827882960413081</v>
      </c>
    </row>
    <row r="218" spans="1:24" x14ac:dyDescent="0.2">
      <c r="A218" s="43" t="s">
        <v>925</v>
      </c>
      <c r="B218" s="43" t="s">
        <v>926</v>
      </c>
      <c r="C218">
        <v>4190</v>
      </c>
      <c r="D218" s="44">
        <v>385</v>
      </c>
      <c r="E218" s="44">
        <v>25</v>
      </c>
      <c r="F218" s="44">
        <v>280</v>
      </c>
      <c r="G218" s="44">
        <v>675</v>
      </c>
      <c r="H218" s="44">
        <v>145</v>
      </c>
      <c r="I218" s="44">
        <v>150</v>
      </c>
      <c r="J218" s="44">
        <v>270</v>
      </c>
      <c r="K218" s="44">
        <v>145</v>
      </c>
      <c r="L218" s="44">
        <v>225</v>
      </c>
      <c r="M218" s="44">
        <v>180</v>
      </c>
      <c r="N218" s="44">
        <v>80</v>
      </c>
      <c r="O218" s="44">
        <v>165</v>
      </c>
      <c r="P218" s="44">
        <v>620</v>
      </c>
      <c r="Q218" s="44">
        <v>340</v>
      </c>
      <c r="R218" s="44">
        <v>50</v>
      </c>
      <c r="S218" s="44">
        <v>70</v>
      </c>
      <c r="T218" s="44">
        <v>125</v>
      </c>
      <c r="U218" s="44">
        <v>255</v>
      </c>
      <c r="W218" s="25">
        <f t="shared" si="9"/>
        <v>480</v>
      </c>
      <c r="X218" s="25">
        <f t="shared" si="10"/>
        <v>11.455847255369928</v>
      </c>
    </row>
    <row r="219" spans="1:24" x14ac:dyDescent="0.2">
      <c r="A219" s="43" t="s">
        <v>927</v>
      </c>
      <c r="B219" s="43" t="s">
        <v>928</v>
      </c>
      <c r="C219">
        <v>4670</v>
      </c>
      <c r="D219" s="44">
        <v>20</v>
      </c>
      <c r="E219" s="44">
        <v>15</v>
      </c>
      <c r="F219" s="44">
        <v>170</v>
      </c>
      <c r="G219" s="44">
        <v>620</v>
      </c>
      <c r="H219" s="44">
        <v>175</v>
      </c>
      <c r="I219" s="44">
        <v>145</v>
      </c>
      <c r="J219" s="44">
        <v>395</v>
      </c>
      <c r="K219" s="44">
        <v>715</v>
      </c>
      <c r="L219" s="44">
        <v>310</v>
      </c>
      <c r="M219" s="44">
        <v>270</v>
      </c>
      <c r="N219" s="44">
        <v>100</v>
      </c>
      <c r="O219" s="44">
        <v>190</v>
      </c>
      <c r="P219" s="44">
        <v>500</v>
      </c>
      <c r="Q219" s="44">
        <v>375</v>
      </c>
      <c r="R219" s="44">
        <v>5</v>
      </c>
      <c r="S219" s="44">
        <v>70</v>
      </c>
      <c r="T219" s="44">
        <v>250</v>
      </c>
      <c r="U219" s="44">
        <v>350</v>
      </c>
      <c r="W219" s="25">
        <f t="shared" si="9"/>
        <v>660</v>
      </c>
      <c r="X219" s="25">
        <f t="shared" si="10"/>
        <v>14.132762312633835</v>
      </c>
    </row>
    <row r="220" spans="1:24" x14ac:dyDescent="0.2">
      <c r="A220" s="43" t="s">
        <v>929</v>
      </c>
      <c r="B220" s="43" t="s">
        <v>930</v>
      </c>
      <c r="C220">
        <v>5035</v>
      </c>
      <c r="D220" s="44">
        <v>660</v>
      </c>
      <c r="E220" s="44">
        <v>25</v>
      </c>
      <c r="F220" s="44">
        <v>305</v>
      </c>
      <c r="G220" s="44">
        <v>820</v>
      </c>
      <c r="H220" s="44">
        <v>220</v>
      </c>
      <c r="I220" s="44">
        <v>170</v>
      </c>
      <c r="J220" s="44">
        <v>245</v>
      </c>
      <c r="K220" s="44">
        <v>220</v>
      </c>
      <c r="L220" s="44">
        <v>215</v>
      </c>
      <c r="M220" s="44">
        <v>220</v>
      </c>
      <c r="N220" s="44">
        <v>90</v>
      </c>
      <c r="O220" s="44">
        <v>160</v>
      </c>
      <c r="P220" s="44">
        <v>645</v>
      </c>
      <c r="Q220" s="44">
        <v>435</v>
      </c>
      <c r="R220" s="44">
        <v>85</v>
      </c>
      <c r="S220" s="44">
        <v>90</v>
      </c>
      <c r="T220" s="44">
        <v>120</v>
      </c>
      <c r="U220" s="44">
        <v>310</v>
      </c>
      <c r="W220" s="25">
        <f t="shared" si="9"/>
        <v>525</v>
      </c>
      <c r="X220" s="25">
        <f t="shared" si="10"/>
        <v>10.427010923535253</v>
      </c>
    </row>
    <row r="221" spans="1:24" x14ac:dyDescent="0.2">
      <c r="A221" s="43" t="s">
        <v>901</v>
      </c>
      <c r="B221" s="43" t="s">
        <v>902</v>
      </c>
      <c r="C221">
        <v>8280</v>
      </c>
      <c r="D221" s="44">
        <v>70</v>
      </c>
      <c r="E221" s="44">
        <v>30</v>
      </c>
      <c r="F221" s="44">
        <v>240</v>
      </c>
      <c r="G221" s="44">
        <v>955</v>
      </c>
      <c r="H221" s="44">
        <v>140</v>
      </c>
      <c r="I221" s="44">
        <v>300</v>
      </c>
      <c r="J221" s="44">
        <v>485</v>
      </c>
      <c r="K221" s="44">
        <v>160</v>
      </c>
      <c r="L221" s="44">
        <v>350</v>
      </c>
      <c r="M221" s="44">
        <v>985</v>
      </c>
      <c r="N221" s="44">
        <v>180</v>
      </c>
      <c r="O221" s="44">
        <v>340</v>
      </c>
      <c r="P221" s="44">
        <v>2155</v>
      </c>
      <c r="Q221" s="44">
        <v>780</v>
      </c>
      <c r="R221" s="44">
        <v>10</v>
      </c>
      <c r="S221" s="44">
        <v>190</v>
      </c>
      <c r="T221" s="44">
        <v>340</v>
      </c>
      <c r="U221" s="44">
        <v>570</v>
      </c>
      <c r="W221" s="25">
        <f t="shared" si="9"/>
        <v>920</v>
      </c>
      <c r="X221" s="25">
        <f t="shared" si="10"/>
        <v>11.111111111111111</v>
      </c>
    </row>
    <row r="222" spans="1:24" x14ac:dyDescent="0.2">
      <c r="A222" s="43" t="s">
        <v>909</v>
      </c>
      <c r="B222" s="43" t="s">
        <v>910</v>
      </c>
      <c r="C222">
        <v>5010</v>
      </c>
      <c r="D222" s="44">
        <v>40</v>
      </c>
      <c r="E222" s="44">
        <v>35</v>
      </c>
      <c r="F222" s="44">
        <v>190</v>
      </c>
      <c r="G222" s="44">
        <v>865</v>
      </c>
      <c r="H222" s="44">
        <v>175</v>
      </c>
      <c r="I222" s="44">
        <v>230</v>
      </c>
      <c r="J222" s="44">
        <v>285</v>
      </c>
      <c r="K222" s="44">
        <v>230</v>
      </c>
      <c r="L222" s="44">
        <v>195</v>
      </c>
      <c r="M222" s="44">
        <v>435</v>
      </c>
      <c r="N222" s="44">
        <v>90</v>
      </c>
      <c r="O222" s="44">
        <v>250</v>
      </c>
      <c r="P222" s="44">
        <v>865</v>
      </c>
      <c r="Q222" s="44">
        <v>460</v>
      </c>
      <c r="R222" s="44">
        <v>10</v>
      </c>
      <c r="S222" s="44">
        <v>120</v>
      </c>
      <c r="T222" s="44">
        <v>225</v>
      </c>
      <c r="U222" s="44">
        <v>320</v>
      </c>
      <c r="W222" s="25">
        <f t="shared" si="9"/>
        <v>515</v>
      </c>
      <c r="X222" s="25">
        <f t="shared" si="10"/>
        <v>10.27944111776447</v>
      </c>
    </row>
    <row r="223" spans="1:24" x14ac:dyDescent="0.2">
      <c r="A223" s="43" t="s">
        <v>895</v>
      </c>
      <c r="B223" s="43" t="s">
        <v>896</v>
      </c>
      <c r="C223">
        <v>7910</v>
      </c>
      <c r="D223" s="44">
        <v>220</v>
      </c>
      <c r="E223" s="44">
        <v>70</v>
      </c>
      <c r="F223" s="44">
        <v>385</v>
      </c>
      <c r="G223" s="44">
        <v>1360</v>
      </c>
      <c r="H223" s="44">
        <v>225</v>
      </c>
      <c r="I223" s="44">
        <v>290</v>
      </c>
      <c r="J223" s="44">
        <v>470</v>
      </c>
      <c r="K223" s="44">
        <v>185</v>
      </c>
      <c r="L223" s="44">
        <v>345</v>
      </c>
      <c r="M223" s="44">
        <v>570</v>
      </c>
      <c r="N223" s="44">
        <v>150</v>
      </c>
      <c r="O223" s="44">
        <v>380</v>
      </c>
      <c r="P223" s="44">
        <v>1535</v>
      </c>
      <c r="Q223" s="44">
        <v>780</v>
      </c>
      <c r="R223" s="44">
        <v>30</v>
      </c>
      <c r="S223" s="44">
        <v>150</v>
      </c>
      <c r="T223" s="44">
        <v>230</v>
      </c>
      <c r="U223" s="44">
        <v>535</v>
      </c>
      <c r="W223" s="25">
        <f t="shared" si="9"/>
        <v>880</v>
      </c>
      <c r="X223" s="25">
        <f t="shared" si="10"/>
        <v>11.125158027812896</v>
      </c>
    </row>
    <row r="224" spans="1:24" x14ac:dyDescent="0.2">
      <c r="A224" s="43" t="s">
        <v>903</v>
      </c>
      <c r="B224" s="43" t="s">
        <v>904</v>
      </c>
      <c r="C224">
        <v>3320</v>
      </c>
      <c r="D224" s="44">
        <v>5</v>
      </c>
      <c r="E224" s="44">
        <v>15</v>
      </c>
      <c r="F224" s="44">
        <v>140</v>
      </c>
      <c r="G224" s="44">
        <v>635</v>
      </c>
      <c r="H224" s="44">
        <v>100</v>
      </c>
      <c r="I224" s="44">
        <v>115</v>
      </c>
      <c r="J224" s="44">
        <v>200</v>
      </c>
      <c r="K224" s="44">
        <v>110</v>
      </c>
      <c r="L224" s="44">
        <v>155</v>
      </c>
      <c r="M224" s="44">
        <v>295</v>
      </c>
      <c r="N224" s="44">
        <v>285</v>
      </c>
      <c r="O224" s="44">
        <v>195</v>
      </c>
      <c r="P224" s="44">
        <v>420</v>
      </c>
      <c r="Q224" s="44">
        <v>270</v>
      </c>
      <c r="R224" s="44">
        <v>5</v>
      </c>
      <c r="S224" s="44">
        <v>40</v>
      </c>
      <c r="T224" s="44">
        <v>140</v>
      </c>
      <c r="U224" s="44">
        <v>195</v>
      </c>
      <c r="W224" s="25">
        <f t="shared" si="9"/>
        <v>350</v>
      </c>
      <c r="X224" s="25">
        <f t="shared" si="10"/>
        <v>10.542168674698797</v>
      </c>
    </row>
    <row r="225" spans="1:24" x14ac:dyDescent="0.2">
      <c r="A225" s="43" t="s">
        <v>931</v>
      </c>
      <c r="B225" s="43" t="s">
        <v>932</v>
      </c>
      <c r="C225">
        <v>9375</v>
      </c>
      <c r="D225" s="44">
        <v>785</v>
      </c>
      <c r="E225" s="44">
        <v>35</v>
      </c>
      <c r="F225" s="44">
        <v>485</v>
      </c>
      <c r="G225" s="44">
        <v>1350</v>
      </c>
      <c r="H225" s="44">
        <v>305</v>
      </c>
      <c r="I225" s="44">
        <v>280</v>
      </c>
      <c r="J225" s="44">
        <v>765</v>
      </c>
      <c r="K225" s="44">
        <v>685</v>
      </c>
      <c r="L225" s="44">
        <v>710</v>
      </c>
      <c r="M225" s="44">
        <v>410</v>
      </c>
      <c r="N225" s="44">
        <v>150</v>
      </c>
      <c r="O225" s="44">
        <v>340</v>
      </c>
      <c r="P225" s="44">
        <v>1185</v>
      </c>
      <c r="Q225" s="44">
        <v>695</v>
      </c>
      <c r="R225" s="44">
        <v>110</v>
      </c>
      <c r="S225" s="44">
        <v>140</v>
      </c>
      <c r="T225" s="44">
        <v>310</v>
      </c>
      <c r="U225" s="44">
        <v>635</v>
      </c>
      <c r="W225" s="25">
        <f t="shared" si="9"/>
        <v>1345</v>
      </c>
      <c r="X225" s="25">
        <f t="shared" si="10"/>
        <v>14.346666666666666</v>
      </c>
    </row>
    <row r="226" spans="1:24" x14ac:dyDescent="0.2">
      <c r="A226" s="43" t="s">
        <v>933</v>
      </c>
      <c r="B226" s="43" t="s">
        <v>934</v>
      </c>
      <c r="C226">
        <v>7750</v>
      </c>
      <c r="D226" s="44">
        <v>565</v>
      </c>
      <c r="E226" s="44">
        <v>45</v>
      </c>
      <c r="F226" s="44">
        <v>445</v>
      </c>
      <c r="G226" s="44">
        <v>1155</v>
      </c>
      <c r="H226" s="44">
        <v>275</v>
      </c>
      <c r="I226" s="44">
        <v>305</v>
      </c>
      <c r="J226" s="44">
        <v>555</v>
      </c>
      <c r="K226" s="44">
        <v>270</v>
      </c>
      <c r="L226" s="44">
        <v>455</v>
      </c>
      <c r="M226" s="44">
        <v>410</v>
      </c>
      <c r="N226" s="44">
        <v>115</v>
      </c>
      <c r="O226" s="44">
        <v>315</v>
      </c>
      <c r="P226" s="44">
        <v>1030</v>
      </c>
      <c r="Q226" s="44">
        <v>625</v>
      </c>
      <c r="R226" s="44">
        <v>65</v>
      </c>
      <c r="S226" s="44">
        <v>120</v>
      </c>
      <c r="T226" s="44">
        <v>275</v>
      </c>
      <c r="U226" s="44">
        <v>720</v>
      </c>
      <c r="W226" s="25">
        <f t="shared" si="9"/>
        <v>1175</v>
      </c>
      <c r="X226" s="25">
        <f t="shared" si="10"/>
        <v>15.161290322580644</v>
      </c>
    </row>
    <row r="227" spans="1:24" x14ac:dyDescent="0.2">
      <c r="A227" s="43" t="s">
        <v>937</v>
      </c>
      <c r="B227" s="43" t="s">
        <v>938</v>
      </c>
      <c r="C227">
        <v>22485</v>
      </c>
      <c r="D227" s="44">
        <v>30</v>
      </c>
      <c r="E227" s="44">
        <v>585</v>
      </c>
      <c r="F227" s="44">
        <v>310</v>
      </c>
      <c r="G227" s="44">
        <v>700</v>
      </c>
      <c r="H227" s="44">
        <v>25</v>
      </c>
      <c r="I227" s="44">
        <v>645</v>
      </c>
      <c r="J227" s="44">
        <v>670</v>
      </c>
      <c r="K227" s="44">
        <v>250</v>
      </c>
      <c r="L227" s="44">
        <v>435</v>
      </c>
      <c r="M227" s="44">
        <v>2645</v>
      </c>
      <c r="N227" s="44">
        <v>3405</v>
      </c>
      <c r="O227" s="44">
        <v>1055</v>
      </c>
      <c r="P227" s="44">
        <v>7785</v>
      </c>
      <c r="Q227" s="44">
        <v>2400</v>
      </c>
      <c r="R227" s="44">
        <v>5</v>
      </c>
      <c r="S227" s="44">
        <v>260</v>
      </c>
      <c r="T227" s="44">
        <v>350</v>
      </c>
      <c r="U227" s="44">
        <v>925</v>
      </c>
      <c r="W227" s="25">
        <f t="shared" si="9"/>
        <v>1360</v>
      </c>
      <c r="X227" s="25">
        <f t="shared" si="10"/>
        <v>6.0484767622859685</v>
      </c>
    </row>
    <row r="228" spans="1:24" x14ac:dyDescent="0.2">
      <c r="A228" s="43" t="s">
        <v>963</v>
      </c>
      <c r="B228" s="43" t="s">
        <v>964</v>
      </c>
      <c r="C228">
        <v>7890</v>
      </c>
      <c r="D228" s="44">
        <v>10</v>
      </c>
      <c r="E228" s="44">
        <v>55</v>
      </c>
      <c r="F228" s="44">
        <v>270</v>
      </c>
      <c r="G228" s="44">
        <v>1975</v>
      </c>
      <c r="H228" s="44">
        <v>265</v>
      </c>
      <c r="I228" s="44">
        <v>385</v>
      </c>
      <c r="J228" s="44">
        <v>820</v>
      </c>
      <c r="K228" s="44">
        <v>690</v>
      </c>
      <c r="L228" s="44">
        <v>395</v>
      </c>
      <c r="M228" s="44">
        <v>465</v>
      </c>
      <c r="N228" s="44">
        <v>60</v>
      </c>
      <c r="O228" s="44">
        <v>185</v>
      </c>
      <c r="P228" s="44">
        <v>725</v>
      </c>
      <c r="Q228" s="44">
        <v>765</v>
      </c>
      <c r="R228" s="44">
        <v>0</v>
      </c>
      <c r="S228" s="44">
        <v>135</v>
      </c>
      <c r="T228" s="44">
        <v>350</v>
      </c>
      <c r="U228" s="44">
        <v>340</v>
      </c>
      <c r="W228" s="25">
        <f t="shared" si="9"/>
        <v>735</v>
      </c>
      <c r="X228" s="25">
        <f t="shared" si="10"/>
        <v>9.3155893536121681</v>
      </c>
    </row>
    <row r="229" spans="1:24" x14ac:dyDescent="0.2">
      <c r="A229" s="43" t="s">
        <v>965</v>
      </c>
      <c r="B229" s="43" t="s">
        <v>966</v>
      </c>
      <c r="C229">
        <v>25115</v>
      </c>
      <c r="D229" s="44">
        <v>40</v>
      </c>
      <c r="E229" s="44">
        <v>60</v>
      </c>
      <c r="F229" s="44">
        <v>610</v>
      </c>
      <c r="G229" s="44">
        <v>3750</v>
      </c>
      <c r="H229" s="44">
        <v>370</v>
      </c>
      <c r="I229" s="44">
        <v>1175</v>
      </c>
      <c r="J229" s="44">
        <v>2180</v>
      </c>
      <c r="K229" s="44">
        <v>670</v>
      </c>
      <c r="L229" s="44">
        <v>1045</v>
      </c>
      <c r="M229" s="44">
        <v>2225</v>
      </c>
      <c r="N229" s="44">
        <v>490</v>
      </c>
      <c r="O229" s="44">
        <v>2505</v>
      </c>
      <c r="P229" s="44">
        <v>4480</v>
      </c>
      <c r="Q229" s="44">
        <v>2150</v>
      </c>
      <c r="R229" s="44">
        <v>0</v>
      </c>
      <c r="S229" s="44">
        <v>525</v>
      </c>
      <c r="T229" s="44">
        <v>1225</v>
      </c>
      <c r="U229" s="44">
        <v>1615</v>
      </c>
      <c r="W229" s="25">
        <f t="shared" si="9"/>
        <v>2660</v>
      </c>
      <c r="X229" s="25">
        <f t="shared" si="10"/>
        <v>10.591280111487158</v>
      </c>
    </row>
    <row r="230" spans="1:24" x14ac:dyDescent="0.2">
      <c r="A230" s="43" t="s">
        <v>967</v>
      </c>
      <c r="B230" s="43" t="s">
        <v>968</v>
      </c>
      <c r="C230">
        <v>8445</v>
      </c>
      <c r="D230" s="44">
        <v>10</v>
      </c>
      <c r="E230" s="44">
        <v>40</v>
      </c>
      <c r="F230" s="44">
        <v>350</v>
      </c>
      <c r="G230" s="44">
        <v>2090</v>
      </c>
      <c r="H230" s="44">
        <v>210</v>
      </c>
      <c r="I230" s="44">
        <v>285</v>
      </c>
      <c r="J230" s="44">
        <v>620</v>
      </c>
      <c r="K230" s="44">
        <v>425</v>
      </c>
      <c r="L230" s="44">
        <v>500</v>
      </c>
      <c r="M230" s="44">
        <v>650</v>
      </c>
      <c r="N230" s="44">
        <v>90</v>
      </c>
      <c r="O230" s="44">
        <v>225</v>
      </c>
      <c r="P230" s="44">
        <v>1130</v>
      </c>
      <c r="Q230" s="44">
        <v>750</v>
      </c>
      <c r="R230" s="44">
        <v>0</v>
      </c>
      <c r="S230" s="44">
        <v>175</v>
      </c>
      <c r="T230" s="44">
        <v>375</v>
      </c>
      <c r="U230" s="44">
        <v>525</v>
      </c>
      <c r="W230" s="25">
        <f t="shared" si="9"/>
        <v>1025</v>
      </c>
      <c r="X230" s="25">
        <f t="shared" si="10"/>
        <v>12.137359384251036</v>
      </c>
    </row>
    <row r="231" spans="1:24" x14ac:dyDescent="0.2">
      <c r="A231" s="43" t="s">
        <v>969</v>
      </c>
      <c r="B231" s="43" t="s">
        <v>970</v>
      </c>
      <c r="C231">
        <v>15515</v>
      </c>
      <c r="D231" s="44">
        <v>10</v>
      </c>
      <c r="E231" s="44">
        <v>45</v>
      </c>
      <c r="F231" s="44">
        <v>495</v>
      </c>
      <c r="G231" s="44">
        <v>2395</v>
      </c>
      <c r="H231" s="44">
        <v>435</v>
      </c>
      <c r="I231" s="44">
        <v>840</v>
      </c>
      <c r="J231" s="44">
        <v>1645</v>
      </c>
      <c r="K231" s="44">
        <v>775</v>
      </c>
      <c r="L231" s="44">
        <v>965</v>
      </c>
      <c r="M231" s="44">
        <v>1355</v>
      </c>
      <c r="N231" s="44">
        <v>170</v>
      </c>
      <c r="O231" s="44">
        <v>865</v>
      </c>
      <c r="P231" s="44">
        <v>2160</v>
      </c>
      <c r="Q231" s="44">
        <v>1310</v>
      </c>
      <c r="R231" s="44">
        <v>0</v>
      </c>
      <c r="S231" s="44">
        <v>290</v>
      </c>
      <c r="T231" s="44">
        <v>655</v>
      </c>
      <c r="U231" s="44">
        <v>1105</v>
      </c>
      <c r="W231" s="25">
        <f t="shared" si="9"/>
        <v>2070</v>
      </c>
      <c r="X231" s="25">
        <f t="shared" si="10"/>
        <v>13.341927167257492</v>
      </c>
    </row>
    <row r="232" spans="1:24" x14ac:dyDescent="0.2">
      <c r="A232" s="43" t="s">
        <v>971</v>
      </c>
      <c r="B232" s="43" t="s">
        <v>972</v>
      </c>
      <c r="C232">
        <v>14445</v>
      </c>
      <c r="D232" s="44">
        <v>50</v>
      </c>
      <c r="E232" s="44">
        <v>60</v>
      </c>
      <c r="F232" s="44">
        <v>440</v>
      </c>
      <c r="G232" s="44">
        <v>2595</v>
      </c>
      <c r="H232" s="44">
        <v>215</v>
      </c>
      <c r="I232" s="44">
        <v>410</v>
      </c>
      <c r="J232" s="44">
        <v>930</v>
      </c>
      <c r="K232" s="44">
        <v>350</v>
      </c>
      <c r="L232" s="44">
        <v>710</v>
      </c>
      <c r="M232" s="44">
        <v>1480</v>
      </c>
      <c r="N232" s="44">
        <v>275</v>
      </c>
      <c r="O232" s="44">
        <v>580</v>
      </c>
      <c r="P232" s="44">
        <v>2740</v>
      </c>
      <c r="Q232" s="44">
        <v>1435</v>
      </c>
      <c r="R232" s="44">
        <v>0</v>
      </c>
      <c r="S232" s="44">
        <v>295</v>
      </c>
      <c r="T232" s="44">
        <v>715</v>
      </c>
      <c r="U232" s="44">
        <v>1160</v>
      </c>
      <c r="W232" s="25">
        <f t="shared" si="9"/>
        <v>1870</v>
      </c>
      <c r="X232" s="25">
        <f t="shared" si="10"/>
        <v>12.945655936310141</v>
      </c>
    </row>
    <row r="233" spans="1:24" x14ac:dyDescent="0.2">
      <c r="A233" s="43" t="s">
        <v>935</v>
      </c>
      <c r="B233" s="43" t="s">
        <v>936</v>
      </c>
      <c r="C233">
        <v>36290</v>
      </c>
      <c r="D233" s="44">
        <v>55</v>
      </c>
      <c r="E233" s="44">
        <v>175</v>
      </c>
      <c r="F233" s="44">
        <v>915</v>
      </c>
      <c r="G233" s="44">
        <v>1850</v>
      </c>
      <c r="H233" s="44">
        <v>210</v>
      </c>
      <c r="I233" s="44">
        <v>1350</v>
      </c>
      <c r="J233" s="44">
        <v>2515</v>
      </c>
      <c r="K233" s="44">
        <v>755</v>
      </c>
      <c r="L233" s="44">
        <v>1550</v>
      </c>
      <c r="M233" s="44">
        <v>5595</v>
      </c>
      <c r="N233" s="44">
        <v>820</v>
      </c>
      <c r="O233" s="44">
        <v>1895</v>
      </c>
      <c r="P233" s="44">
        <v>10405</v>
      </c>
      <c r="Q233" s="44">
        <v>3265</v>
      </c>
      <c r="R233" s="44">
        <v>15</v>
      </c>
      <c r="S233" s="44">
        <v>675</v>
      </c>
      <c r="T233" s="44">
        <v>1180</v>
      </c>
      <c r="U233" s="44">
        <v>3065</v>
      </c>
      <c r="W233" s="25">
        <f t="shared" si="9"/>
        <v>4615</v>
      </c>
      <c r="X233" s="25">
        <f t="shared" si="10"/>
        <v>12.717001928906036</v>
      </c>
    </row>
    <row r="234" spans="1:24" x14ac:dyDescent="0.2">
      <c r="A234" s="43" t="s">
        <v>973</v>
      </c>
      <c r="B234" s="43" t="s">
        <v>974</v>
      </c>
      <c r="C234">
        <v>14470</v>
      </c>
      <c r="D234" s="44">
        <v>20</v>
      </c>
      <c r="E234" s="44">
        <v>50</v>
      </c>
      <c r="F234" s="44">
        <v>390</v>
      </c>
      <c r="G234" s="44">
        <v>2425</v>
      </c>
      <c r="H234" s="44">
        <v>330</v>
      </c>
      <c r="I234" s="44">
        <v>505</v>
      </c>
      <c r="J234" s="44">
        <v>1225</v>
      </c>
      <c r="K234" s="44">
        <v>640</v>
      </c>
      <c r="L234" s="44">
        <v>890</v>
      </c>
      <c r="M234" s="44">
        <v>1460</v>
      </c>
      <c r="N234" s="44">
        <v>200</v>
      </c>
      <c r="O234" s="44">
        <v>580</v>
      </c>
      <c r="P234" s="44">
        <v>2345</v>
      </c>
      <c r="Q234" s="44">
        <v>1250</v>
      </c>
      <c r="R234" s="44">
        <v>0</v>
      </c>
      <c r="S234" s="44">
        <v>305</v>
      </c>
      <c r="T234" s="44">
        <v>850</v>
      </c>
      <c r="U234" s="44">
        <v>1005</v>
      </c>
      <c r="W234" s="25">
        <f t="shared" si="9"/>
        <v>1895</v>
      </c>
      <c r="X234" s="25">
        <f t="shared" si="10"/>
        <v>13.096060815480303</v>
      </c>
    </row>
    <row r="235" spans="1:24" x14ac:dyDescent="0.2">
      <c r="A235" s="43" t="s">
        <v>975</v>
      </c>
      <c r="B235" s="43" t="s">
        <v>976</v>
      </c>
      <c r="C235">
        <v>17730</v>
      </c>
      <c r="D235" s="44">
        <v>15</v>
      </c>
      <c r="E235" s="44">
        <v>50</v>
      </c>
      <c r="F235" s="44">
        <v>655</v>
      </c>
      <c r="G235" s="44">
        <v>2670</v>
      </c>
      <c r="H235" s="44">
        <v>445</v>
      </c>
      <c r="I235" s="44">
        <v>1030</v>
      </c>
      <c r="J235" s="44">
        <v>1835</v>
      </c>
      <c r="K235" s="44">
        <v>855</v>
      </c>
      <c r="L235" s="44">
        <v>920</v>
      </c>
      <c r="M235" s="44">
        <v>1770</v>
      </c>
      <c r="N235" s="44">
        <v>185</v>
      </c>
      <c r="O235" s="44">
        <v>880</v>
      </c>
      <c r="P235" s="44">
        <v>2705</v>
      </c>
      <c r="Q235" s="44">
        <v>1480</v>
      </c>
      <c r="R235" s="44">
        <v>0</v>
      </c>
      <c r="S235" s="44">
        <v>305</v>
      </c>
      <c r="T235" s="44">
        <v>705</v>
      </c>
      <c r="U235" s="44">
        <v>1205</v>
      </c>
      <c r="W235" s="25">
        <f t="shared" si="9"/>
        <v>2125</v>
      </c>
      <c r="X235" s="25">
        <f t="shared" si="10"/>
        <v>11.985335589396504</v>
      </c>
    </row>
    <row r="236" spans="1:24" x14ac:dyDescent="0.2">
      <c r="A236" s="43" t="s">
        <v>977</v>
      </c>
      <c r="B236" s="43" t="s">
        <v>978</v>
      </c>
      <c r="C236">
        <v>14910</v>
      </c>
      <c r="D236" s="44">
        <v>35</v>
      </c>
      <c r="E236" s="44">
        <v>80</v>
      </c>
      <c r="F236" s="44">
        <v>515</v>
      </c>
      <c r="G236" s="44">
        <v>2750</v>
      </c>
      <c r="H236" s="44">
        <v>390</v>
      </c>
      <c r="I236" s="44">
        <v>795</v>
      </c>
      <c r="J236" s="44">
        <v>1305</v>
      </c>
      <c r="K236" s="44">
        <v>650</v>
      </c>
      <c r="L236" s="44">
        <v>795</v>
      </c>
      <c r="M236" s="44">
        <v>1140</v>
      </c>
      <c r="N236" s="44">
        <v>160</v>
      </c>
      <c r="O236" s="44">
        <v>860</v>
      </c>
      <c r="P236" s="44">
        <v>2095</v>
      </c>
      <c r="Q236" s="44">
        <v>1400</v>
      </c>
      <c r="R236" s="44">
        <v>0</v>
      </c>
      <c r="S236" s="44">
        <v>285</v>
      </c>
      <c r="T236" s="44">
        <v>660</v>
      </c>
      <c r="U236" s="44">
        <v>995</v>
      </c>
      <c r="W236" s="25">
        <f t="shared" si="9"/>
        <v>1790</v>
      </c>
      <c r="X236" s="25">
        <f t="shared" si="10"/>
        <v>12.005365526492287</v>
      </c>
    </row>
    <row r="237" spans="1:24" x14ac:dyDescent="0.2">
      <c r="A237" s="43" t="s">
        <v>979</v>
      </c>
      <c r="B237" s="43" t="s">
        <v>980</v>
      </c>
      <c r="C237">
        <v>9840</v>
      </c>
      <c r="D237" s="44">
        <v>10</v>
      </c>
      <c r="E237" s="44">
        <v>35</v>
      </c>
      <c r="F237" s="44">
        <v>320</v>
      </c>
      <c r="G237" s="44">
        <v>1440</v>
      </c>
      <c r="H237" s="44">
        <v>165</v>
      </c>
      <c r="I237" s="44">
        <v>345</v>
      </c>
      <c r="J237" s="44">
        <v>985</v>
      </c>
      <c r="K237" s="44">
        <v>390</v>
      </c>
      <c r="L237" s="44">
        <v>600</v>
      </c>
      <c r="M237" s="44">
        <v>1075</v>
      </c>
      <c r="N237" s="44">
        <v>85</v>
      </c>
      <c r="O237" s="44">
        <v>325</v>
      </c>
      <c r="P237" s="44">
        <v>1635</v>
      </c>
      <c r="Q237" s="44">
        <v>890</v>
      </c>
      <c r="R237" s="44">
        <v>0</v>
      </c>
      <c r="S237" s="44">
        <v>235</v>
      </c>
      <c r="T237" s="44">
        <v>540</v>
      </c>
      <c r="U237" s="44">
        <v>775</v>
      </c>
      <c r="W237" s="25">
        <f t="shared" si="9"/>
        <v>1375</v>
      </c>
      <c r="X237" s="25">
        <f t="shared" si="10"/>
        <v>13.973577235772359</v>
      </c>
    </row>
    <row r="238" spans="1:24" x14ac:dyDescent="0.2">
      <c r="A238" s="43" t="s">
        <v>939</v>
      </c>
      <c r="B238" s="43" t="s">
        <v>940</v>
      </c>
      <c r="C238">
        <v>25730</v>
      </c>
      <c r="D238" s="44">
        <v>30</v>
      </c>
      <c r="E238" s="44">
        <v>75</v>
      </c>
      <c r="F238" s="44">
        <v>715</v>
      </c>
      <c r="G238" s="44">
        <v>1680</v>
      </c>
      <c r="H238" s="44">
        <v>160</v>
      </c>
      <c r="I238" s="44">
        <v>815</v>
      </c>
      <c r="J238" s="44">
        <v>1990</v>
      </c>
      <c r="K238" s="44">
        <v>475</v>
      </c>
      <c r="L238" s="44">
        <v>1195</v>
      </c>
      <c r="M238" s="44">
        <v>4765</v>
      </c>
      <c r="N238" s="44">
        <v>365</v>
      </c>
      <c r="O238" s="44">
        <v>1875</v>
      </c>
      <c r="P238" s="44">
        <v>6000</v>
      </c>
      <c r="Q238" s="44">
        <v>2360</v>
      </c>
      <c r="R238" s="44">
        <v>0</v>
      </c>
      <c r="S238" s="44">
        <v>505</v>
      </c>
      <c r="T238" s="44">
        <v>810</v>
      </c>
      <c r="U238" s="44">
        <v>1910</v>
      </c>
      <c r="W238" s="25">
        <f t="shared" si="9"/>
        <v>3105</v>
      </c>
      <c r="X238" s="25">
        <f t="shared" si="10"/>
        <v>12.067625340069958</v>
      </c>
    </row>
    <row r="239" spans="1:24" x14ac:dyDescent="0.2">
      <c r="A239" s="43" t="s">
        <v>941</v>
      </c>
      <c r="B239" s="43" t="s">
        <v>942</v>
      </c>
      <c r="C239">
        <v>12095</v>
      </c>
      <c r="D239" s="44">
        <v>20</v>
      </c>
      <c r="E239" s="44">
        <v>60</v>
      </c>
      <c r="F239" s="44">
        <v>290</v>
      </c>
      <c r="G239" s="44">
        <v>765</v>
      </c>
      <c r="H239" s="44">
        <v>100</v>
      </c>
      <c r="I239" s="44">
        <v>500</v>
      </c>
      <c r="J239" s="44">
        <v>1000</v>
      </c>
      <c r="K239" s="44">
        <v>205</v>
      </c>
      <c r="L239" s="44">
        <v>695</v>
      </c>
      <c r="M239" s="44">
        <v>1545</v>
      </c>
      <c r="N239" s="44">
        <v>290</v>
      </c>
      <c r="O239" s="44">
        <v>630</v>
      </c>
      <c r="P239" s="44">
        <v>2770</v>
      </c>
      <c r="Q239" s="44">
        <v>1375</v>
      </c>
      <c r="R239" s="44">
        <v>5</v>
      </c>
      <c r="S239" s="44">
        <v>270</v>
      </c>
      <c r="T239" s="44">
        <v>425</v>
      </c>
      <c r="U239" s="44">
        <v>1140</v>
      </c>
      <c r="W239" s="25">
        <f t="shared" si="9"/>
        <v>1835</v>
      </c>
      <c r="X239" s="25">
        <f t="shared" si="10"/>
        <v>15.171558495245968</v>
      </c>
    </row>
    <row r="240" spans="1:24" x14ac:dyDescent="0.2">
      <c r="A240" s="43" t="s">
        <v>943</v>
      </c>
      <c r="B240" s="43" t="s">
        <v>944</v>
      </c>
      <c r="C240">
        <v>12905</v>
      </c>
      <c r="D240" s="44">
        <v>20</v>
      </c>
      <c r="E240" s="44">
        <v>30</v>
      </c>
      <c r="F240" s="44">
        <v>470</v>
      </c>
      <c r="G240" s="44">
        <v>1545</v>
      </c>
      <c r="H240" s="44">
        <v>180</v>
      </c>
      <c r="I240" s="44">
        <v>585</v>
      </c>
      <c r="J240" s="44">
        <v>1200</v>
      </c>
      <c r="K240" s="44">
        <v>385</v>
      </c>
      <c r="L240" s="44">
        <v>810</v>
      </c>
      <c r="M240" s="44">
        <v>1380</v>
      </c>
      <c r="N240" s="44">
        <v>95</v>
      </c>
      <c r="O240" s="44">
        <v>720</v>
      </c>
      <c r="P240" s="44">
        <v>2345</v>
      </c>
      <c r="Q240" s="44">
        <v>1110</v>
      </c>
      <c r="R240" s="44">
        <v>0</v>
      </c>
      <c r="S240" s="44">
        <v>250</v>
      </c>
      <c r="T240" s="44">
        <v>505</v>
      </c>
      <c r="U240" s="44">
        <v>1265</v>
      </c>
      <c r="W240" s="25">
        <f t="shared" si="9"/>
        <v>2075</v>
      </c>
      <c r="X240" s="25">
        <f t="shared" si="10"/>
        <v>16.079039132119334</v>
      </c>
    </row>
    <row r="241" spans="1:24" x14ac:dyDescent="0.2">
      <c r="A241" s="43" t="s">
        <v>981</v>
      </c>
      <c r="B241" s="43" t="s">
        <v>982</v>
      </c>
      <c r="C241">
        <v>15245</v>
      </c>
      <c r="D241" s="44">
        <v>20</v>
      </c>
      <c r="E241" s="44">
        <v>35</v>
      </c>
      <c r="F241" s="44">
        <v>275</v>
      </c>
      <c r="G241" s="44">
        <v>2550</v>
      </c>
      <c r="H241" s="44">
        <v>370</v>
      </c>
      <c r="I241" s="44">
        <v>710</v>
      </c>
      <c r="J241" s="44">
        <v>1275</v>
      </c>
      <c r="K241" s="44">
        <v>610</v>
      </c>
      <c r="L241" s="44">
        <v>625</v>
      </c>
      <c r="M241" s="44">
        <v>1565</v>
      </c>
      <c r="N241" s="44">
        <v>285</v>
      </c>
      <c r="O241" s="44">
        <v>1120</v>
      </c>
      <c r="P241" s="44">
        <v>2755</v>
      </c>
      <c r="Q241" s="44">
        <v>1210</v>
      </c>
      <c r="R241" s="44">
        <v>0</v>
      </c>
      <c r="S241" s="44">
        <v>295</v>
      </c>
      <c r="T241" s="44">
        <v>790</v>
      </c>
      <c r="U241" s="44">
        <v>750</v>
      </c>
      <c r="W241" s="25">
        <f t="shared" si="9"/>
        <v>1375</v>
      </c>
      <c r="X241" s="25">
        <f t="shared" si="10"/>
        <v>9.0193506067563138</v>
      </c>
    </row>
    <row r="242" spans="1:24" x14ac:dyDescent="0.2">
      <c r="A242" s="43" t="s">
        <v>983</v>
      </c>
      <c r="B242" s="43" t="s">
        <v>984</v>
      </c>
      <c r="C242">
        <v>10330</v>
      </c>
      <c r="D242" s="44">
        <v>30</v>
      </c>
      <c r="E242" s="44">
        <v>60</v>
      </c>
      <c r="F242" s="44">
        <v>355</v>
      </c>
      <c r="G242" s="44">
        <v>2885</v>
      </c>
      <c r="H242" s="44">
        <v>340</v>
      </c>
      <c r="I242" s="44">
        <v>360</v>
      </c>
      <c r="J242" s="44">
        <v>765</v>
      </c>
      <c r="K242" s="44">
        <v>555</v>
      </c>
      <c r="L242" s="44">
        <v>540</v>
      </c>
      <c r="M242" s="44">
        <v>585</v>
      </c>
      <c r="N242" s="44">
        <v>135</v>
      </c>
      <c r="O242" s="44">
        <v>350</v>
      </c>
      <c r="P242" s="44">
        <v>1185</v>
      </c>
      <c r="Q242" s="44">
        <v>905</v>
      </c>
      <c r="R242" s="44">
        <v>0</v>
      </c>
      <c r="S242" s="44">
        <v>180</v>
      </c>
      <c r="T242" s="44">
        <v>510</v>
      </c>
      <c r="U242" s="44">
        <v>585</v>
      </c>
      <c r="W242" s="25">
        <f t="shared" si="9"/>
        <v>1125</v>
      </c>
      <c r="X242" s="25">
        <f t="shared" si="10"/>
        <v>10.890609874152952</v>
      </c>
    </row>
    <row r="243" spans="1:24" x14ac:dyDescent="0.2">
      <c r="A243" s="43" t="s">
        <v>985</v>
      </c>
      <c r="B243" s="43" t="s">
        <v>986</v>
      </c>
      <c r="C243">
        <v>14355</v>
      </c>
      <c r="D243" s="44">
        <v>25</v>
      </c>
      <c r="E243" s="44">
        <v>70</v>
      </c>
      <c r="F243" s="44">
        <v>505</v>
      </c>
      <c r="G243" s="44">
        <v>2670</v>
      </c>
      <c r="H243" s="44">
        <v>420</v>
      </c>
      <c r="I243" s="44">
        <v>660</v>
      </c>
      <c r="J243" s="44">
        <v>1350</v>
      </c>
      <c r="K243" s="44">
        <v>1045</v>
      </c>
      <c r="L243" s="44">
        <v>750</v>
      </c>
      <c r="M243" s="44">
        <v>1330</v>
      </c>
      <c r="N243" s="44">
        <v>240</v>
      </c>
      <c r="O243" s="44">
        <v>655</v>
      </c>
      <c r="P243" s="44">
        <v>1850</v>
      </c>
      <c r="Q243" s="44">
        <v>1125</v>
      </c>
      <c r="R243" s="44">
        <v>0</v>
      </c>
      <c r="S243" s="44">
        <v>295</v>
      </c>
      <c r="T243" s="44">
        <v>590</v>
      </c>
      <c r="U243" s="44">
        <v>775</v>
      </c>
      <c r="W243" s="25">
        <f t="shared" si="9"/>
        <v>1525</v>
      </c>
      <c r="X243" s="25">
        <f t="shared" si="10"/>
        <v>10.62347614071752</v>
      </c>
    </row>
    <row r="244" spans="1:24" x14ac:dyDescent="0.2">
      <c r="A244" s="43" t="s">
        <v>987</v>
      </c>
      <c r="B244" s="43" t="s">
        <v>988</v>
      </c>
      <c r="C244">
        <v>13145</v>
      </c>
      <c r="D244" s="44">
        <v>25</v>
      </c>
      <c r="E244" s="44">
        <v>35</v>
      </c>
      <c r="F244" s="44">
        <v>370</v>
      </c>
      <c r="G244" s="44">
        <v>1725</v>
      </c>
      <c r="H244" s="44">
        <v>295</v>
      </c>
      <c r="I244" s="44">
        <v>645</v>
      </c>
      <c r="J244" s="44">
        <v>1215</v>
      </c>
      <c r="K244" s="44">
        <v>915</v>
      </c>
      <c r="L244" s="44">
        <v>710</v>
      </c>
      <c r="M244" s="44">
        <v>1800</v>
      </c>
      <c r="N244" s="44">
        <v>180</v>
      </c>
      <c r="O244" s="44">
        <v>570</v>
      </c>
      <c r="P244" s="44">
        <v>2020</v>
      </c>
      <c r="Q244" s="44">
        <v>1105</v>
      </c>
      <c r="R244" s="44">
        <v>0</v>
      </c>
      <c r="S244" s="44">
        <v>245</v>
      </c>
      <c r="T244" s="44">
        <v>465</v>
      </c>
      <c r="U244" s="44">
        <v>825</v>
      </c>
      <c r="W244" s="25">
        <f t="shared" si="9"/>
        <v>1535</v>
      </c>
      <c r="X244" s="25">
        <f t="shared" si="10"/>
        <v>11.677443895017117</v>
      </c>
    </row>
    <row r="245" spans="1:24" x14ac:dyDescent="0.2">
      <c r="A245" s="43" t="s">
        <v>945</v>
      </c>
      <c r="B245" s="43" t="s">
        <v>946</v>
      </c>
      <c r="C245">
        <v>22655</v>
      </c>
      <c r="D245" s="44">
        <v>30</v>
      </c>
      <c r="E245" s="44">
        <v>75</v>
      </c>
      <c r="F245" s="44">
        <v>585</v>
      </c>
      <c r="G245" s="44">
        <v>1415</v>
      </c>
      <c r="H245" s="44">
        <v>135</v>
      </c>
      <c r="I245" s="44">
        <v>815</v>
      </c>
      <c r="J245" s="44">
        <v>1775</v>
      </c>
      <c r="K245" s="44">
        <v>425</v>
      </c>
      <c r="L245" s="44">
        <v>1125</v>
      </c>
      <c r="M245" s="44">
        <v>3900</v>
      </c>
      <c r="N245" s="44">
        <v>575</v>
      </c>
      <c r="O245" s="44">
        <v>895</v>
      </c>
      <c r="P245" s="44">
        <v>5455</v>
      </c>
      <c r="Q245" s="44">
        <v>2195</v>
      </c>
      <c r="R245" s="44">
        <v>5</v>
      </c>
      <c r="S245" s="44">
        <v>480</v>
      </c>
      <c r="T245" s="44">
        <v>830</v>
      </c>
      <c r="U245" s="44">
        <v>1945</v>
      </c>
      <c r="W245" s="25">
        <f t="shared" si="9"/>
        <v>3070</v>
      </c>
      <c r="X245" s="25">
        <f t="shared" si="10"/>
        <v>13.551092474067536</v>
      </c>
    </row>
    <row r="246" spans="1:24" x14ac:dyDescent="0.2">
      <c r="A246" s="43" t="s">
        <v>947</v>
      </c>
      <c r="B246" s="43" t="s">
        <v>948</v>
      </c>
      <c r="C246">
        <v>13060</v>
      </c>
      <c r="D246" s="44">
        <v>45</v>
      </c>
      <c r="E246" s="44">
        <v>45</v>
      </c>
      <c r="F246" s="44">
        <v>255</v>
      </c>
      <c r="G246" s="44">
        <v>755</v>
      </c>
      <c r="H246" s="44">
        <v>80</v>
      </c>
      <c r="I246" s="44">
        <v>490</v>
      </c>
      <c r="J246" s="44">
        <v>1195</v>
      </c>
      <c r="K246" s="44">
        <v>175</v>
      </c>
      <c r="L246" s="44">
        <v>770</v>
      </c>
      <c r="M246" s="44">
        <v>1140</v>
      </c>
      <c r="N246" s="44">
        <v>495</v>
      </c>
      <c r="O246" s="44">
        <v>965</v>
      </c>
      <c r="P246" s="44">
        <v>3120</v>
      </c>
      <c r="Q246" s="44">
        <v>1460</v>
      </c>
      <c r="R246" s="44">
        <v>5</v>
      </c>
      <c r="S246" s="44">
        <v>285</v>
      </c>
      <c r="T246" s="44">
        <v>525</v>
      </c>
      <c r="U246" s="44">
        <v>1250</v>
      </c>
      <c r="W246" s="25">
        <f t="shared" si="9"/>
        <v>2020</v>
      </c>
      <c r="X246" s="25">
        <f t="shared" si="10"/>
        <v>15.46707503828484</v>
      </c>
    </row>
    <row r="247" spans="1:24" x14ac:dyDescent="0.2">
      <c r="A247" s="43" t="s">
        <v>989</v>
      </c>
      <c r="B247" s="43" t="s">
        <v>990</v>
      </c>
      <c r="C247">
        <v>8455</v>
      </c>
      <c r="D247" s="44">
        <v>15</v>
      </c>
      <c r="E247" s="44">
        <v>15</v>
      </c>
      <c r="F247" s="44">
        <v>275</v>
      </c>
      <c r="G247" s="44">
        <v>1055</v>
      </c>
      <c r="H247" s="44">
        <v>135</v>
      </c>
      <c r="I247" s="44">
        <v>345</v>
      </c>
      <c r="J247" s="44">
        <v>915</v>
      </c>
      <c r="K247" s="44">
        <v>220</v>
      </c>
      <c r="L247" s="44">
        <v>460</v>
      </c>
      <c r="M247" s="44">
        <v>990</v>
      </c>
      <c r="N247" s="44">
        <v>95</v>
      </c>
      <c r="O247" s="44">
        <v>340</v>
      </c>
      <c r="P247" s="44">
        <v>1700</v>
      </c>
      <c r="Q247" s="44">
        <v>730</v>
      </c>
      <c r="R247" s="44">
        <v>0</v>
      </c>
      <c r="S247" s="44">
        <v>180</v>
      </c>
      <c r="T247" s="44">
        <v>385</v>
      </c>
      <c r="U247" s="44">
        <v>590</v>
      </c>
      <c r="W247" s="25">
        <f t="shared" si="9"/>
        <v>1050</v>
      </c>
      <c r="X247" s="25">
        <f t="shared" si="10"/>
        <v>12.418687167356595</v>
      </c>
    </row>
    <row r="248" spans="1:24" x14ac:dyDescent="0.2">
      <c r="A248" s="43" t="s">
        <v>949</v>
      </c>
      <c r="B248" s="43" t="s">
        <v>950</v>
      </c>
      <c r="C248">
        <v>13190</v>
      </c>
      <c r="D248" s="44">
        <v>10</v>
      </c>
      <c r="E248" s="44">
        <v>70</v>
      </c>
      <c r="F248" s="44">
        <v>335</v>
      </c>
      <c r="G248" s="44">
        <v>980</v>
      </c>
      <c r="H248" s="44">
        <v>120</v>
      </c>
      <c r="I248" s="44">
        <v>390</v>
      </c>
      <c r="J248" s="44">
        <v>1040</v>
      </c>
      <c r="K248" s="44">
        <v>305</v>
      </c>
      <c r="L248" s="44">
        <v>980</v>
      </c>
      <c r="M248" s="44">
        <v>1670</v>
      </c>
      <c r="N248" s="44">
        <v>145</v>
      </c>
      <c r="O248" s="44">
        <v>595</v>
      </c>
      <c r="P248" s="44">
        <v>2855</v>
      </c>
      <c r="Q248" s="44">
        <v>1405</v>
      </c>
      <c r="R248" s="44">
        <v>5</v>
      </c>
      <c r="S248" s="44">
        <v>295</v>
      </c>
      <c r="T248" s="44">
        <v>660</v>
      </c>
      <c r="U248" s="44">
        <v>1325</v>
      </c>
      <c r="W248" s="25">
        <f t="shared" ref="W248:W311" si="11">SUMIFS(D248:U248,$C$31:$T$31,TRUE)</f>
        <v>2305</v>
      </c>
      <c r="X248" s="25">
        <f t="shared" ref="X248:X311" si="12">W248/C248*100</f>
        <v>17.475360121304018</v>
      </c>
    </row>
    <row r="249" spans="1:24" x14ac:dyDescent="0.2">
      <c r="A249" s="43" t="s">
        <v>951</v>
      </c>
      <c r="B249" s="43" t="s">
        <v>952</v>
      </c>
      <c r="C249">
        <v>9640</v>
      </c>
      <c r="D249" s="44">
        <v>10</v>
      </c>
      <c r="E249" s="44">
        <v>25</v>
      </c>
      <c r="F249" s="44">
        <v>270</v>
      </c>
      <c r="G249" s="44">
        <v>1060</v>
      </c>
      <c r="H249" s="44">
        <v>125</v>
      </c>
      <c r="I249" s="44">
        <v>230</v>
      </c>
      <c r="J249" s="44">
        <v>850</v>
      </c>
      <c r="K249" s="44">
        <v>315</v>
      </c>
      <c r="L249" s="44">
        <v>740</v>
      </c>
      <c r="M249" s="44">
        <v>1225</v>
      </c>
      <c r="N249" s="44">
        <v>70</v>
      </c>
      <c r="O249" s="44">
        <v>265</v>
      </c>
      <c r="P249" s="44">
        <v>1870</v>
      </c>
      <c r="Q249" s="44">
        <v>830</v>
      </c>
      <c r="R249" s="44">
        <v>0</v>
      </c>
      <c r="S249" s="44">
        <v>200</v>
      </c>
      <c r="T249" s="44">
        <v>500</v>
      </c>
      <c r="U249" s="44">
        <v>1045</v>
      </c>
      <c r="W249" s="25">
        <f t="shared" si="11"/>
        <v>1785</v>
      </c>
      <c r="X249" s="25">
        <f t="shared" si="12"/>
        <v>18.516597510373444</v>
      </c>
    </row>
    <row r="250" spans="1:24" x14ac:dyDescent="0.2">
      <c r="A250" s="43" t="s">
        <v>991</v>
      </c>
      <c r="B250" s="43" t="s">
        <v>992</v>
      </c>
      <c r="C250">
        <v>11100</v>
      </c>
      <c r="D250" s="44">
        <v>20</v>
      </c>
      <c r="E250" s="44">
        <v>20</v>
      </c>
      <c r="F250" s="44">
        <v>340</v>
      </c>
      <c r="G250" s="44">
        <v>1625</v>
      </c>
      <c r="H250" s="44">
        <v>240</v>
      </c>
      <c r="I250" s="44">
        <v>430</v>
      </c>
      <c r="J250" s="44">
        <v>815</v>
      </c>
      <c r="K250" s="44">
        <v>555</v>
      </c>
      <c r="L250" s="44">
        <v>505</v>
      </c>
      <c r="M250" s="44">
        <v>1175</v>
      </c>
      <c r="N250" s="44">
        <v>160</v>
      </c>
      <c r="O250" s="44">
        <v>495</v>
      </c>
      <c r="P250" s="44">
        <v>2145</v>
      </c>
      <c r="Q250" s="44">
        <v>1100</v>
      </c>
      <c r="R250" s="44">
        <v>0</v>
      </c>
      <c r="S250" s="44">
        <v>230</v>
      </c>
      <c r="T250" s="44">
        <v>540</v>
      </c>
      <c r="U250" s="44">
        <v>705</v>
      </c>
      <c r="W250" s="25">
        <f t="shared" si="11"/>
        <v>1210</v>
      </c>
      <c r="X250" s="25">
        <f t="shared" si="12"/>
        <v>10.900900900900901</v>
      </c>
    </row>
    <row r="251" spans="1:24" x14ac:dyDescent="0.2">
      <c r="A251" s="43" t="s">
        <v>953</v>
      </c>
      <c r="B251" s="43" t="s">
        <v>954</v>
      </c>
      <c r="C251">
        <v>13140</v>
      </c>
      <c r="D251" s="44">
        <v>10</v>
      </c>
      <c r="E251" s="44">
        <v>45</v>
      </c>
      <c r="F251" s="44">
        <v>405</v>
      </c>
      <c r="G251" s="44">
        <v>2135</v>
      </c>
      <c r="H251" s="44">
        <v>210</v>
      </c>
      <c r="I251" s="44">
        <v>620</v>
      </c>
      <c r="J251" s="44">
        <v>1725</v>
      </c>
      <c r="K251" s="44">
        <v>755</v>
      </c>
      <c r="L251" s="44">
        <v>855</v>
      </c>
      <c r="M251" s="44">
        <v>1240</v>
      </c>
      <c r="N251" s="44">
        <v>95</v>
      </c>
      <c r="O251" s="44">
        <v>520</v>
      </c>
      <c r="P251" s="44">
        <v>1625</v>
      </c>
      <c r="Q251" s="44">
        <v>1260</v>
      </c>
      <c r="R251" s="44">
        <v>5</v>
      </c>
      <c r="S251" s="44">
        <v>330</v>
      </c>
      <c r="T251" s="44">
        <v>520</v>
      </c>
      <c r="U251" s="44">
        <v>775</v>
      </c>
      <c r="W251" s="25">
        <f t="shared" si="11"/>
        <v>1630</v>
      </c>
      <c r="X251" s="25">
        <f t="shared" si="12"/>
        <v>12.404870624048705</v>
      </c>
    </row>
    <row r="252" spans="1:24" x14ac:dyDescent="0.2">
      <c r="A252" s="43" t="s">
        <v>993</v>
      </c>
      <c r="B252" s="43" t="s">
        <v>994</v>
      </c>
      <c r="C252">
        <v>14640</v>
      </c>
      <c r="D252" s="44">
        <v>15</v>
      </c>
      <c r="E252" s="44">
        <v>40</v>
      </c>
      <c r="F252" s="44">
        <v>380</v>
      </c>
      <c r="G252" s="44">
        <v>2665</v>
      </c>
      <c r="H252" s="44">
        <v>330</v>
      </c>
      <c r="I252" s="44">
        <v>575</v>
      </c>
      <c r="J252" s="44">
        <v>1380</v>
      </c>
      <c r="K252" s="44">
        <v>680</v>
      </c>
      <c r="L252" s="44">
        <v>785</v>
      </c>
      <c r="M252" s="44">
        <v>1425</v>
      </c>
      <c r="N252" s="44">
        <v>155</v>
      </c>
      <c r="O252" s="44">
        <v>880</v>
      </c>
      <c r="P252" s="44">
        <v>2110</v>
      </c>
      <c r="Q252" s="44">
        <v>1355</v>
      </c>
      <c r="R252" s="44">
        <v>0</v>
      </c>
      <c r="S252" s="44">
        <v>345</v>
      </c>
      <c r="T252" s="44">
        <v>765</v>
      </c>
      <c r="U252" s="44">
        <v>755</v>
      </c>
      <c r="W252" s="25">
        <f t="shared" si="11"/>
        <v>1540</v>
      </c>
      <c r="X252" s="25">
        <f t="shared" si="12"/>
        <v>10.519125683060111</v>
      </c>
    </row>
    <row r="253" spans="1:24" x14ac:dyDescent="0.2">
      <c r="A253" s="43" t="s">
        <v>995</v>
      </c>
      <c r="B253" s="43" t="s">
        <v>996</v>
      </c>
      <c r="C253">
        <v>12400</v>
      </c>
      <c r="D253" s="44">
        <v>25</v>
      </c>
      <c r="E253" s="44">
        <v>15</v>
      </c>
      <c r="F253" s="44">
        <v>265</v>
      </c>
      <c r="G253" s="44">
        <v>970</v>
      </c>
      <c r="H253" s="44">
        <v>115</v>
      </c>
      <c r="I253" s="44">
        <v>385</v>
      </c>
      <c r="J253" s="44">
        <v>855</v>
      </c>
      <c r="K253" s="44">
        <v>190</v>
      </c>
      <c r="L253" s="44">
        <v>525</v>
      </c>
      <c r="M253" s="44">
        <v>1740</v>
      </c>
      <c r="N253" s="44">
        <v>185</v>
      </c>
      <c r="O253" s="44">
        <v>560</v>
      </c>
      <c r="P253" s="44">
        <v>3415</v>
      </c>
      <c r="Q253" s="44">
        <v>1150</v>
      </c>
      <c r="R253" s="44">
        <v>0</v>
      </c>
      <c r="S253" s="44">
        <v>285</v>
      </c>
      <c r="T253" s="44">
        <v>550</v>
      </c>
      <c r="U253" s="44">
        <v>1175</v>
      </c>
      <c r="W253" s="25">
        <f t="shared" si="11"/>
        <v>1700</v>
      </c>
      <c r="X253" s="25">
        <f t="shared" si="12"/>
        <v>13.709677419354838</v>
      </c>
    </row>
    <row r="254" spans="1:24" x14ac:dyDescent="0.2">
      <c r="A254" s="43" t="s">
        <v>955</v>
      </c>
      <c r="B254" s="43" t="s">
        <v>956</v>
      </c>
      <c r="C254">
        <v>15755</v>
      </c>
      <c r="D254" s="44">
        <v>30</v>
      </c>
      <c r="E254" s="44">
        <v>125</v>
      </c>
      <c r="F254" s="44">
        <v>425</v>
      </c>
      <c r="G254" s="44">
        <v>920</v>
      </c>
      <c r="H254" s="44">
        <v>110</v>
      </c>
      <c r="I254" s="44">
        <v>460</v>
      </c>
      <c r="J254" s="44">
        <v>1325</v>
      </c>
      <c r="K254" s="44">
        <v>315</v>
      </c>
      <c r="L254" s="44">
        <v>1055</v>
      </c>
      <c r="M254" s="44">
        <v>2155</v>
      </c>
      <c r="N254" s="44">
        <v>385</v>
      </c>
      <c r="O254" s="44">
        <v>585</v>
      </c>
      <c r="P254" s="44">
        <v>3850</v>
      </c>
      <c r="Q254" s="44">
        <v>1460</v>
      </c>
      <c r="R254" s="44">
        <v>5</v>
      </c>
      <c r="S254" s="44">
        <v>355</v>
      </c>
      <c r="T254" s="44">
        <v>645</v>
      </c>
      <c r="U254" s="44">
        <v>1550</v>
      </c>
      <c r="W254" s="25">
        <f t="shared" si="11"/>
        <v>2605</v>
      </c>
      <c r="X254" s="25">
        <f t="shared" si="12"/>
        <v>16.53443351317042</v>
      </c>
    </row>
    <row r="255" spans="1:24" x14ac:dyDescent="0.2">
      <c r="A255" s="43" t="s">
        <v>997</v>
      </c>
      <c r="B255" s="43" t="s">
        <v>998</v>
      </c>
      <c r="C255">
        <v>8195</v>
      </c>
      <c r="D255" s="44">
        <v>25</v>
      </c>
      <c r="E255" s="44">
        <v>30</v>
      </c>
      <c r="F255" s="44">
        <v>230</v>
      </c>
      <c r="G255" s="44">
        <v>1780</v>
      </c>
      <c r="H255" s="44">
        <v>185</v>
      </c>
      <c r="I255" s="44">
        <v>275</v>
      </c>
      <c r="J255" s="44">
        <v>605</v>
      </c>
      <c r="K255" s="44">
        <v>260</v>
      </c>
      <c r="L255" s="44">
        <v>425</v>
      </c>
      <c r="M255" s="44">
        <v>985</v>
      </c>
      <c r="N255" s="44">
        <v>95</v>
      </c>
      <c r="O255" s="44">
        <v>240</v>
      </c>
      <c r="P255" s="44">
        <v>1255</v>
      </c>
      <c r="Q255" s="44">
        <v>710</v>
      </c>
      <c r="R255" s="44">
        <v>0</v>
      </c>
      <c r="S255" s="44">
        <v>165</v>
      </c>
      <c r="T255" s="44">
        <v>390</v>
      </c>
      <c r="U255" s="44">
        <v>540</v>
      </c>
      <c r="W255" s="25">
        <f t="shared" si="11"/>
        <v>965</v>
      </c>
      <c r="X255" s="25">
        <f t="shared" si="12"/>
        <v>11.775472849298353</v>
      </c>
    </row>
    <row r="256" spans="1:24" x14ac:dyDescent="0.2">
      <c r="A256" s="43" t="s">
        <v>957</v>
      </c>
      <c r="B256" s="43" t="s">
        <v>958</v>
      </c>
      <c r="C256">
        <v>16445</v>
      </c>
      <c r="D256" s="44">
        <v>15</v>
      </c>
      <c r="E256" s="44">
        <v>120</v>
      </c>
      <c r="F256" s="44">
        <v>440</v>
      </c>
      <c r="G256" s="44">
        <v>855</v>
      </c>
      <c r="H256" s="44">
        <v>165</v>
      </c>
      <c r="I256" s="44">
        <v>800</v>
      </c>
      <c r="J256" s="44">
        <v>1480</v>
      </c>
      <c r="K256" s="44">
        <v>435</v>
      </c>
      <c r="L256" s="44">
        <v>1150</v>
      </c>
      <c r="M256" s="44">
        <v>2440</v>
      </c>
      <c r="N256" s="44">
        <v>435</v>
      </c>
      <c r="O256" s="44">
        <v>885</v>
      </c>
      <c r="P256" s="44">
        <v>3295</v>
      </c>
      <c r="Q256" s="44">
        <v>1495</v>
      </c>
      <c r="R256" s="44">
        <v>5</v>
      </c>
      <c r="S256" s="44">
        <v>510</v>
      </c>
      <c r="T256" s="44">
        <v>605</v>
      </c>
      <c r="U256" s="44">
        <v>1305</v>
      </c>
      <c r="W256" s="25">
        <f t="shared" si="11"/>
        <v>2455</v>
      </c>
      <c r="X256" s="25">
        <f t="shared" si="12"/>
        <v>14.928549711158407</v>
      </c>
    </row>
    <row r="257" spans="1:24" x14ac:dyDescent="0.2">
      <c r="A257" s="43" t="s">
        <v>999</v>
      </c>
      <c r="B257" s="43" t="s">
        <v>1000</v>
      </c>
      <c r="C257">
        <v>12015</v>
      </c>
      <c r="D257" s="44">
        <v>20</v>
      </c>
      <c r="E257" s="44">
        <v>35</v>
      </c>
      <c r="F257" s="44">
        <v>450</v>
      </c>
      <c r="G257" s="44">
        <v>2295</v>
      </c>
      <c r="H257" s="44">
        <v>210</v>
      </c>
      <c r="I257" s="44">
        <v>540</v>
      </c>
      <c r="J257" s="44">
        <v>1185</v>
      </c>
      <c r="K257" s="44">
        <v>540</v>
      </c>
      <c r="L257" s="44">
        <v>755</v>
      </c>
      <c r="M257" s="44">
        <v>1105</v>
      </c>
      <c r="N257" s="44">
        <v>85</v>
      </c>
      <c r="O257" s="44">
        <v>375</v>
      </c>
      <c r="P257" s="44">
        <v>1835</v>
      </c>
      <c r="Q257" s="44">
        <v>1030</v>
      </c>
      <c r="R257" s="44">
        <v>0</v>
      </c>
      <c r="S257" s="44">
        <v>185</v>
      </c>
      <c r="T257" s="44">
        <v>435</v>
      </c>
      <c r="U257" s="44">
        <v>940</v>
      </c>
      <c r="W257" s="25">
        <f t="shared" si="11"/>
        <v>1695</v>
      </c>
      <c r="X257" s="25">
        <f t="shared" si="12"/>
        <v>14.107365792759053</v>
      </c>
    </row>
    <row r="258" spans="1:24" x14ac:dyDescent="0.2">
      <c r="A258" s="43" t="s">
        <v>959</v>
      </c>
      <c r="B258" s="43" t="s">
        <v>960</v>
      </c>
      <c r="C258">
        <v>15060</v>
      </c>
      <c r="D258" s="44">
        <v>25</v>
      </c>
      <c r="E258" s="44">
        <v>35</v>
      </c>
      <c r="F258" s="44">
        <v>405</v>
      </c>
      <c r="G258" s="44">
        <v>1125</v>
      </c>
      <c r="H258" s="44">
        <v>120</v>
      </c>
      <c r="I258" s="44">
        <v>590</v>
      </c>
      <c r="J258" s="44">
        <v>1140</v>
      </c>
      <c r="K258" s="44">
        <v>285</v>
      </c>
      <c r="L258" s="44">
        <v>890</v>
      </c>
      <c r="M258" s="44">
        <v>1650</v>
      </c>
      <c r="N258" s="44">
        <v>240</v>
      </c>
      <c r="O258" s="44">
        <v>750</v>
      </c>
      <c r="P258" s="44">
        <v>3780</v>
      </c>
      <c r="Q258" s="44">
        <v>1655</v>
      </c>
      <c r="R258" s="44">
        <v>0</v>
      </c>
      <c r="S258" s="44">
        <v>295</v>
      </c>
      <c r="T258" s="44">
        <v>670</v>
      </c>
      <c r="U258" s="44">
        <v>1400</v>
      </c>
      <c r="W258" s="25">
        <f t="shared" si="11"/>
        <v>2290</v>
      </c>
      <c r="X258" s="25">
        <f t="shared" si="12"/>
        <v>15.205843293492697</v>
      </c>
    </row>
    <row r="259" spans="1:24" x14ac:dyDescent="0.2">
      <c r="A259" s="43" t="s">
        <v>961</v>
      </c>
      <c r="B259" s="43" t="s">
        <v>962</v>
      </c>
      <c r="C259">
        <v>54140</v>
      </c>
      <c r="D259" s="44">
        <v>115</v>
      </c>
      <c r="E259" s="44">
        <v>585</v>
      </c>
      <c r="F259" s="44">
        <v>950</v>
      </c>
      <c r="G259" s="44">
        <v>3010</v>
      </c>
      <c r="H259" s="44">
        <v>150</v>
      </c>
      <c r="I259" s="44">
        <v>1745</v>
      </c>
      <c r="J259" s="44">
        <v>3450</v>
      </c>
      <c r="K259" s="44">
        <v>665</v>
      </c>
      <c r="L259" s="44">
        <v>2720</v>
      </c>
      <c r="M259" s="44">
        <v>6020</v>
      </c>
      <c r="N259" s="44">
        <v>4210</v>
      </c>
      <c r="O259" s="44">
        <v>5275</v>
      </c>
      <c r="P259" s="44">
        <v>12095</v>
      </c>
      <c r="Q259" s="44">
        <v>5665</v>
      </c>
      <c r="R259" s="44">
        <v>35</v>
      </c>
      <c r="S259" s="44">
        <v>740</v>
      </c>
      <c r="T259" s="44">
        <v>1660</v>
      </c>
      <c r="U259" s="44">
        <v>5050</v>
      </c>
      <c r="W259" s="25">
        <f t="shared" si="11"/>
        <v>7770</v>
      </c>
      <c r="X259" s="25">
        <f t="shared" si="12"/>
        <v>14.3516808274843</v>
      </c>
    </row>
    <row r="260" spans="1:24" x14ac:dyDescent="0.2">
      <c r="A260" s="43" t="s">
        <v>127</v>
      </c>
      <c r="B260" s="43" t="s">
        <v>578</v>
      </c>
      <c r="C260">
        <v>8915</v>
      </c>
      <c r="D260" s="44">
        <v>70</v>
      </c>
      <c r="E260" s="44">
        <v>55</v>
      </c>
      <c r="F260" s="44">
        <v>430</v>
      </c>
      <c r="G260" s="44">
        <v>2145</v>
      </c>
      <c r="H260" s="44">
        <v>285</v>
      </c>
      <c r="I260" s="44">
        <v>280</v>
      </c>
      <c r="J260" s="44">
        <v>710</v>
      </c>
      <c r="K260" s="44">
        <v>560</v>
      </c>
      <c r="L260" s="44">
        <v>515</v>
      </c>
      <c r="M260" s="44">
        <v>500</v>
      </c>
      <c r="N260" s="44">
        <v>100</v>
      </c>
      <c r="O260" s="44">
        <v>265</v>
      </c>
      <c r="P260" s="44">
        <v>1065</v>
      </c>
      <c r="Q260" s="44">
        <v>765</v>
      </c>
      <c r="R260" s="44">
        <v>15</v>
      </c>
      <c r="S260" s="44">
        <v>185</v>
      </c>
      <c r="T260" s="44">
        <v>425</v>
      </c>
      <c r="U260" s="44">
        <v>535</v>
      </c>
      <c r="W260" s="25">
        <f t="shared" si="11"/>
        <v>1050</v>
      </c>
      <c r="X260" s="25">
        <f t="shared" si="12"/>
        <v>11.777902411665732</v>
      </c>
    </row>
    <row r="261" spans="1:24" x14ac:dyDescent="0.2">
      <c r="A261" s="43" t="s">
        <v>1001</v>
      </c>
      <c r="B261" s="43" t="s">
        <v>1002</v>
      </c>
      <c r="C261">
        <v>4490</v>
      </c>
      <c r="D261" s="44">
        <v>45</v>
      </c>
      <c r="E261" s="44">
        <v>20</v>
      </c>
      <c r="F261" s="44">
        <v>140</v>
      </c>
      <c r="G261" s="44">
        <v>820</v>
      </c>
      <c r="H261" s="44">
        <v>140</v>
      </c>
      <c r="I261" s="44">
        <v>170</v>
      </c>
      <c r="J261" s="44">
        <v>245</v>
      </c>
      <c r="K261" s="44">
        <v>145</v>
      </c>
      <c r="L261" s="44">
        <v>150</v>
      </c>
      <c r="M261" s="44">
        <v>555</v>
      </c>
      <c r="N261" s="44">
        <v>90</v>
      </c>
      <c r="O261" s="44">
        <v>125</v>
      </c>
      <c r="P261" s="44">
        <v>795</v>
      </c>
      <c r="Q261" s="44">
        <v>490</v>
      </c>
      <c r="R261" s="44">
        <v>5</v>
      </c>
      <c r="S261" s="44">
        <v>110</v>
      </c>
      <c r="T261" s="44">
        <v>155</v>
      </c>
      <c r="U261" s="44">
        <v>290</v>
      </c>
      <c r="W261" s="25">
        <f t="shared" si="11"/>
        <v>440</v>
      </c>
      <c r="X261" s="25">
        <f t="shared" si="12"/>
        <v>9.799554565701559</v>
      </c>
    </row>
    <row r="262" spans="1:24" x14ac:dyDescent="0.2">
      <c r="A262" s="43" t="s">
        <v>1017</v>
      </c>
      <c r="B262" s="43" t="s">
        <v>1018</v>
      </c>
      <c r="C262">
        <v>8045</v>
      </c>
      <c r="D262" s="44">
        <v>320</v>
      </c>
      <c r="E262" s="44">
        <v>40</v>
      </c>
      <c r="F262" s="44">
        <v>365</v>
      </c>
      <c r="G262" s="44">
        <v>1135</v>
      </c>
      <c r="H262" s="44">
        <v>260</v>
      </c>
      <c r="I262" s="44">
        <v>335</v>
      </c>
      <c r="J262" s="44">
        <v>380</v>
      </c>
      <c r="K262" s="44">
        <v>235</v>
      </c>
      <c r="L262" s="44">
        <v>335</v>
      </c>
      <c r="M262" s="44">
        <v>855</v>
      </c>
      <c r="N262" s="44">
        <v>175</v>
      </c>
      <c r="O262" s="44">
        <v>315</v>
      </c>
      <c r="P262" s="44">
        <v>1550</v>
      </c>
      <c r="Q262" s="44">
        <v>705</v>
      </c>
      <c r="R262" s="44">
        <v>45</v>
      </c>
      <c r="S262" s="44">
        <v>150</v>
      </c>
      <c r="T262" s="44">
        <v>225</v>
      </c>
      <c r="U262" s="44">
        <v>620</v>
      </c>
      <c r="W262" s="25">
        <f t="shared" si="11"/>
        <v>955</v>
      </c>
      <c r="X262" s="25">
        <f t="shared" si="12"/>
        <v>11.870727159726538</v>
      </c>
    </row>
    <row r="263" spans="1:24" x14ac:dyDescent="0.2">
      <c r="A263" s="43" t="s">
        <v>1011</v>
      </c>
      <c r="B263" s="43" t="s">
        <v>1012</v>
      </c>
      <c r="C263">
        <v>6575</v>
      </c>
      <c r="D263" s="44">
        <v>10</v>
      </c>
      <c r="E263" s="44">
        <v>20</v>
      </c>
      <c r="F263" s="44">
        <v>215</v>
      </c>
      <c r="G263" s="44">
        <v>670</v>
      </c>
      <c r="H263" s="44">
        <v>185</v>
      </c>
      <c r="I263" s="44">
        <v>230</v>
      </c>
      <c r="J263" s="44">
        <v>470</v>
      </c>
      <c r="K263" s="44">
        <v>335</v>
      </c>
      <c r="L263" s="44">
        <v>345</v>
      </c>
      <c r="M263" s="44">
        <v>1055</v>
      </c>
      <c r="N263" s="44">
        <v>135</v>
      </c>
      <c r="O263" s="44">
        <v>220</v>
      </c>
      <c r="P263" s="44">
        <v>1020</v>
      </c>
      <c r="Q263" s="44">
        <v>595</v>
      </c>
      <c r="R263" s="44">
        <v>0</v>
      </c>
      <c r="S263" s="44">
        <v>130</v>
      </c>
      <c r="T263" s="44">
        <v>285</v>
      </c>
      <c r="U263" s="44">
        <v>660</v>
      </c>
      <c r="W263" s="25">
        <f t="shared" si="11"/>
        <v>1005</v>
      </c>
      <c r="X263" s="25">
        <f t="shared" si="12"/>
        <v>15.285171102661597</v>
      </c>
    </row>
    <row r="264" spans="1:24" x14ac:dyDescent="0.2">
      <c r="A264" s="43" t="s">
        <v>1013</v>
      </c>
      <c r="B264" s="43" t="s">
        <v>1014</v>
      </c>
      <c r="C264">
        <v>6395</v>
      </c>
      <c r="D264" s="44">
        <v>10</v>
      </c>
      <c r="E264" s="44">
        <v>25</v>
      </c>
      <c r="F264" s="44">
        <v>235</v>
      </c>
      <c r="G264" s="44">
        <v>845</v>
      </c>
      <c r="H264" s="44">
        <v>235</v>
      </c>
      <c r="I264" s="44">
        <v>325</v>
      </c>
      <c r="J264" s="44">
        <v>570</v>
      </c>
      <c r="K264" s="44">
        <v>790</v>
      </c>
      <c r="L264" s="44">
        <v>290</v>
      </c>
      <c r="M264" s="44">
        <v>930</v>
      </c>
      <c r="N264" s="44">
        <v>70</v>
      </c>
      <c r="O264" s="44">
        <v>205</v>
      </c>
      <c r="P264" s="44">
        <v>705</v>
      </c>
      <c r="Q264" s="44">
        <v>555</v>
      </c>
      <c r="R264" s="44">
        <v>5</v>
      </c>
      <c r="S264" s="44">
        <v>95</v>
      </c>
      <c r="T264" s="44">
        <v>245</v>
      </c>
      <c r="U264" s="44">
        <v>270</v>
      </c>
      <c r="W264" s="25">
        <f t="shared" si="11"/>
        <v>560</v>
      </c>
      <c r="X264" s="25">
        <f t="shared" si="12"/>
        <v>8.7568412822517594</v>
      </c>
    </row>
    <row r="265" spans="1:24" x14ac:dyDescent="0.2">
      <c r="A265" s="43" t="s">
        <v>1019</v>
      </c>
      <c r="B265" s="43" t="s">
        <v>1020</v>
      </c>
      <c r="C265">
        <v>9040</v>
      </c>
      <c r="D265" s="44">
        <v>75</v>
      </c>
      <c r="E265" s="44">
        <v>50</v>
      </c>
      <c r="F265" s="44">
        <v>300</v>
      </c>
      <c r="G265" s="44">
        <v>910</v>
      </c>
      <c r="H265" s="44">
        <v>205</v>
      </c>
      <c r="I265" s="44">
        <v>365</v>
      </c>
      <c r="J265" s="44">
        <v>595</v>
      </c>
      <c r="K265" s="44">
        <v>250</v>
      </c>
      <c r="L265" s="44">
        <v>420</v>
      </c>
      <c r="M265" s="44">
        <v>1075</v>
      </c>
      <c r="N265" s="44">
        <v>190</v>
      </c>
      <c r="O265" s="44">
        <v>400</v>
      </c>
      <c r="P265" s="44">
        <v>2085</v>
      </c>
      <c r="Q265" s="44">
        <v>885</v>
      </c>
      <c r="R265" s="44">
        <v>15</v>
      </c>
      <c r="S265" s="44">
        <v>205</v>
      </c>
      <c r="T265" s="44">
        <v>380</v>
      </c>
      <c r="U265" s="44">
        <v>645</v>
      </c>
      <c r="W265" s="25">
        <f t="shared" si="11"/>
        <v>1065</v>
      </c>
      <c r="X265" s="25">
        <f t="shared" si="12"/>
        <v>11.780973451327434</v>
      </c>
    </row>
    <row r="266" spans="1:24" x14ac:dyDescent="0.2">
      <c r="A266" s="43" t="s">
        <v>1021</v>
      </c>
      <c r="B266" s="43" t="s">
        <v>1022</v>
      </c>
      <c r="C266">
        <v>8340</v>
      </c>
      <c r="D266" s="44">
        <v>90</v>
      </c>
      <c r="E266" s="44">
        <v>50</v>
      </c>
      <c r="F266" s="44">
        <v>295</v>
      </c>
      <c r="G266" s="44">
        <v>1075</v>
      </c>
      <c r="H266" s="44">
        <v>225</v>
      </c>
      <c r="I266" s="44">
        <v>295</v>
      </c>
      <c r="J266" s="44">
        <v>420</v>
      </c>
      <c r="K266" s="44">
        <v>220</v>
      </c>
      <c r="L266" s="44">
        <v>245</v>
      </c>
      <c r="M266" s="44">
        <v>1555</v>
      </c>
      <c r="N266" s="44">
        <v>135</v>
      </c>
      <c r="O266" s="44">
        <v>275</v>
      </c>
      <c r="P266" s="44">
        <v>1750</v>
      </c>
      <c r="Q266" s="44">
        <v>800</v>
      </c>
      <c r="R266" s="44">
        <v>15</v>
      </c>
      <c r="S266" s="44">
        <v>150</v>
      </c>
      <c r="T266" s="44">
        <v>305</v>
      </c>
      <c r="U266" s="44">
        <v>445</v>
      </c>
      <c r="W266" s="25">
        <f t="shared" si="11"/>
        <v>690</v>
      </c>
      <c r="X266" s="25">
        <f t="shared" si="12"/>
        <v>8.2733812949640289</v>
      </c>
    </row>
    <row r="267" spans="1:24" x14ac:dyDescent="0.2">
      <c r="A267" s="43" t="s">
        <v>1007</v>
      </c>
      <c r="B267" s="43" t="s">
        <v>1008</v>
      </c>
      <c r="C267">
        <v>12405</v>
      </c>
      <c r="D267" s="44">
        <v>145</v>
      </c>
      <c r="E267" s="44">
        <v>45</v>
      </c>
      <c r="F267" s="44">
        <v>525</v>
      </c>
      <c r="G267" s="44">
        <v>1430</v>
      </c>
      <c r="H267" s="44">
        <v>370</v>
      </c>
      <c r="I267" s="44">
        <v>550</v>
      </c>
      <c r="J267" s="44">
        <v>850</v>
      </c>
      <c r="K267" s="44">
        <v>690</v>
      </c>
      <c r="L267" s="44">
        <v>590</v>
      </c>
      <c r="M267" s="44">
        <v>1765</v>
      </c>
      <c r="N267" s="44">
        <v>295</v>
      </c>
      <c r="O267" s="44">
        <v>520</v>
      </c>
      <c r="P267" s="44">
        <v>1980</v>
      </c>
      <c r="Q267" s="44">
        <v>1050</v>
      </c>
      <c r="R267" s="44">
        <v>40</v>
      </c>
      <c r="S267" s="44">
        <v>250</v>
      </c>
      <c r="T267" s="44">
        <v>535</v>
      </c>
      <c r="U267" s="44">
        <v>770</v>
      </c>
      <c r="W267" s="25">
        <f t="shared" si="11"/>
        <v>1360</v>
      </c>
      <c r="X267" s="25">
        <f t="shared" si="12"/>
        <v>10.963321241434905</v>
      </c>
    </row>
    <row r="268" spans="1:24" x14ac:dyDescent="0.2">
      <c r="A268" s="43" t="s">
        <v>1003</v>
      </c>
      <c r="B268" s="43" t="s">
        <v>1004</v>
      </c>
      <c r="C268">
        <v>13985</v>
      </c>
      <c r="D268" s="44">
        <v>50</v>
      </c>
      <c r="E268" s="44">
        <v>45</v>
      </c>
      <c r="F268" s="44">
        <v>425</v>
      </c>
      <c r="G268" s="44">
        <v>1535</v>
      </c>
      <c r="H268" s="44">
        <v>160</v>
      </c>
      <c r="I268" s="44">
        <v>335</v>
      </c>
      <c r="J268" s="44">
        <v>1515</v>
      </c>
      <c r="K268" s="44">
        <v>200</v>
      </c>
      <c r="L268" s="44">
        <v>1175</v>
      </c>
      <c r="M268" s="44">
        <v>1730</v>
      </c>
      <c r="N268" s="44">
        <v>180</v>
      </c>
      <c r="O268" s="44">
        <v>625</v>
      </c>
      <c r="P268" s="44">
        <v>2680</v>
      </c>
      <c r="Q268" s="44">
        <v>1150</v>
      </c>
      <c r="R268" s="44">
        <v>5</v>
      </c>
      <c r="S268" s="44">
        <v>295</v>
      </c>
      <c r="T268" s="44">
        <v>575</v>
      </c>
      <c r="U268" s="44">
        <v>1300</v>
      </c>
      <c r="W268" s="25">
        <f t="shared" si="11"/>
        <v>2475</v>
      </c>
      <c r="X268" s="25">
        <f t="shared" si="12"/>
        <v>17.69753307114766</v>
      </c>
    </row>
    <row r="269" spans="1:24" x14ac:dyDescent="0.2">
      <c r="A269" s="43" t="s">
        <v>1009</v>
      </c>
      <c r="B269" s="43" t="s">
        <v>1010</v>
      </c>
      <c r="C269">
        <v>5980</v>
      </c>
      <c r="D269" s="44">
        <v>10</v>
      </c>
      <c r="E269" s="44">
        <v>25</v>
      </c>
      <c r="F269" s="44">
        <v>285</v>
      </c>
      <c r="G269" s="44">
        <v>1240</v>
      </c>
      <c r="H269" s="44">
        <v>215</v>
      </c>
      <c r="I269" s="44">
        <v>155</v>
      </c>
      <c r="J269" s="44">
        <v>470</v>
      </c>
      <c r="K269" s="44">
        <v>260</v>
      </c>
      <c r="L269" s="44">
        <v>570</v>
      </c>
      <c r="M269" s="44">
        <v>370</v>
      </c>
      <c r="N269" s="44">
        <v>75</v>
      </c>
      <c r="O269" s="44">
        <v>245</v>
      </c>
      <c r="P269" s="44">
        <v>720</v>
      </c>
      <c r="Q269" s="44">
        <v>495</v>
      </c>
      <c r="R269" s="44">
        <v>0</v>
      </c>
      <c r="S269" s="44">
        <v>115</v>
      </c>
      <c r="T269" s="44">
        <v>265</v>
      </c>
      <c r="U269" s="44">
        <v>455</v>
      </c>
      <c r="W269" s="25">
        <f t="shared" si="11"/>
        <v>1025</v>
      </c>
      <c r="X269" s="25">
        <f t="shared" si="12"/>
        <v>17.140468227424748</v>
      </c>
    </row>
    <row r="270" spans="1:24" x14ac:dyDescent="0.2">
      <c r="A270" s="43" t="s">
        <v>1015</v>
      </c>
      <c r="B270" s="43" t="s">
        <v>1016</v>
      </c>
      <c r="C270">
        <v>7400</v>
      </c>
      <c r="D270" s="44">
        <v>25</v>
      </c>
      <c r="E270" s="44">
        <v>20</v>
      </c>
      <c r="F270" s="44">
        <v>355</v>
      </c>
      <c r="G270" s="44">
        <v>1100</v>
      </c>
      <c r="H270" s="44">
        <v>245</v>
      </c>
      <c r="I270" s="44">
        <v>190</v>
      </c>
      <c r="J270" s="44">
        <v>1040</v>
      </c>
      <c r="K270" s="44">
        <v>745</v>
      </c>
      <c r="L270" s="44">
        <v>565</v>
      </c>
      <c r="M270" s="44">
        <v>370</v>
      </c>
      <c r="N270" s="44">
        <v>100</v>
      </c>
      <c r="O270" s="44">
        <v>250</v>
      </c>
      <c r="P270" s="44">
        <v>870</v>
      </c>
      <c r="Q270" s="44">
        <v>560</v>
      </c>
      <c r="R270" s="44">
        <v>0</v>
      </c>
      <c r="S270" s="44">
        <v>130</v>
      </c>
      <c r="T270" s="44">
        <v>385</v>
      </c>
      <c r="U270" s="44">
        <v>455</v>
      </c>
      <c r="W270" s="25">
        <f t="shared" si="11"/>
        <v>1020</v>
      </c>
      <c r="X270" s="25">
        <f t="shared" si="12"/>
        <v>13.783783783783784</v>
      </c>
    </row>
    <row r="271" spans="1:24" x14ac:dyDescent="0.2">
      <c r="A271" s="43" t="s">
        <v>1005</v>
      </c>
      <c r="B271" s="43" t="s">
        <v>1006</v>
      </c>
      <c r="C271">
        <v>4680</v>
      </c>
      <c r="D271" s="44">
        <v>250</v>
      </c>
      <c r="E271" s="44">
        <v>40</v>
      </c>
      <c r="F271" s="44">
        <v>330</v>
      </c>
      <c r="G271" s="44">
        <v>685</v>
      </c>
      <c r="H271" s="44">
        <v>145</v>
      </c>
      <c r="I271" s="44">
        <v>120</v>
      </c>
      <c r="J271" s="44">
        <v>380</v>
      </c>
      <c r="K271" s="44">
        <v>110</v>
      </c>
      <c r="L271" s="44">
        <v>555</v>
      </c>
      <c r="M271" s="44">
        <v>195</v>
      </c>
      <c r="N271" s="44">
        <v>60</v>
      </c>
      <c r="O271" s="44">
        <v>190</v>
      </c>
      <c r="P271" s="44">
        <v>535</v>
      </c>
      <c r="Q271" s="44">
        <v>405</v>
      </c>
      <c r="R271" s="44">
        <v>25</v>
      </c>
      <c r="S271" s="44">
        <v>105</v>
      </c>
      <c r="T271" s="44">
        <v>195</v>
      </c>
      <c r="U271" s="44">
        <v>355</v>
      </c>
      <c r="W271" s="25">
        <f t="shared" si="11"/>
        <v>910</v>
      </c>
      <c r="X271" s="25">
        <f t="shared" si="12"/>
        <v>19.444444444444446</v>
      </c>
    </row>
    <row r="272" spans="1:24" x14ac:dyDescent="0.2">
      <c r="A272" s="43" t="s">
        <v>1023</v>
      </c>
      <c r="B272" s="43" t="s">
        <v>1024</v>
      </c>
      <c r="C272">
        <v>31180</v>
      </c>
      <c r="D272" s="44">
        <v>1010</v>
      </c>
      <c r="E272" s="44">
        <v>130</v>
      </c>
      <c r="F272" s="44">
        <v>1370</v>
      </c>
      <c r="G272" s="44">
        <v>4400</v>
      </c>
      <c r="H272" s="44">
        <v>895</v>
      </c>
      <c r="I272" s="44">
        <v>1140</v>
      </c>
      <c r="J272" s="44">
        <v>2115</v>
      </c>
      <c r="K272" s="44">
        <v>925</v>
      </c>
      <c r="L272" s="44">
        <v>1190</v>
      </c>
      <c r="M272" s="44">
        <v>3240</v>
      </c>
      <c r="N272" s="44">
        <v>515</v>
      </c>
      <c r="O272" s="44">
        <v>1380</v>
      </c>
      <c r="P272" s="44">
        <v>6020</v>
      </c>
      <c r="Q272" s="44">
        <v>2900</v>
      </c>
      <c r="R272" s="44">
        <v>120</v>
      </c>
      <c r="S272" s="44">
        <v>560</v>
      </c>
      <c r="T272" s="44">
        <v>1195</v>
      </c>
      <c r="U272" s="44">
        <v>2065</v>
      </c>
      <c r="W272" s="25">
        <f t="shared" si="11"/>
        <v>3255</v>
      </c>
      <c r="X272" s="25">
        <f t="shared" si="12"/>
        <v>10.439384220654265</v>
      </c>
    </row>
    <row r="273" spans="1:24" x14ac:dyDescent="0.2">
      <c r="A273" s="43" t="s">
        <v>1025</v>
      </c>
      <c r="B273" s="43" t="s">
        <v>1026</v>
      </c>
      <c r="C273">
        <v>3085</v>
      </c>
      <c r="D273" s="44">
        <v>20</v>
      </c>
      <c r="E273" s="44">
        <v>15</v>
      </c>
      <c r="F273" s="44">
        <v>120</v>
      </c>
      <c r="G273" s="44">
        <v>500</v>
      </c>
      <c r="H273" s="44">
        <v>95</v>
      </c>
      <c r="I273" s="44">
        <v>80</v>
      </c>
      <c r="J273" s="44">
        <v>240</v>
      </c>
      <c r="K273" s="44">
        <v>65</v>
      </c>
      <c r="L273" s="44">
        <v>320</v>
      </c>
      <c r="M273" s="44">
        <v>170</v>
      </c>
      <c r="N273" s="44">
        <v>55</v>
      </c>
      <c r="O273" s="44">
        <v>135</v>
      </c>
      <c r="P273" s="44">
        <v>450</v>
      </c>
      <c r="Q273" s="44">
        <v>270</v>
      </c>
      <c r="R273" s="44">
        <v>0</v>
      </c>
      <c r="S273" s="44">
        <v>65</v>
      </c>
      <c r="T273" s="44">
        <v>215</v>
      </c>
      <c r="U273" s="44">
        <v>275</v>
      </c>
      <c r="W273" s="25">
        <f t="shared" si="11"/>
        <v>595</v>
      </c>
      <c r="X273" s="25">
        <f t="shared" si="12"/>
        <v>19.286871961102108</v>
      </c>
    </row>
    <row r="274" spans="1:24" x14ac:dyDescent="0.2">
      <c r="A274" s="43" t="s">
        <v>1027</v>
      </c>
      <c r="B274" s="43" t="s">
        <v>1028</v>
      </c>
      <c r="C274">
        <v>2900</v>
      </c>
      <c r="D274" s="44">
        <v>25</v>
      </c>
      <c r="E274" s="44">
        <v>10</v>
      </c>
      <c r="F274" s="44">
        <v>160</v>
      </c>
      <c r="G274" s="44">
        <v>505</v>
      </c>
      <c r="H274" s="44">
        <v>75</v>
      </c>
      <c r="I274" s="44">
        <v>95</v>
      </c>
      <c r="J274" s="44">
        <v>290</v>
      </c>
      <c r="K274" s="44">
        <v>60</v>
      </c>
      <c r="L274" s="44">
        <v>280</v>
      </c>
      <c r="M274" s="44">
        <v>210</v>
      </c>
      <c r="N274" s="44">
        <v>35</v>
      </c>
      <c r="O274" s="44">
        <v>105</v>
      </c>
      <c r="P274" s="44">
        <v>400</v>
      </c>
      <c r="Q274" s="44">
        <v>220</v>
      </c>
      <c r="R274" s="44">
        <v>0</v>
      </c>
      <c r="S274" s="44">
        <v>55</v>
      </c>
      <c r="T274" s="44">
        <v>140</v>
      </c>
      <c r="U274" s="44">
        <v>240</v>
      </c>
      <c r="W274" s="25">
        <f t="shared" si="11"/>
        <v>520</v>
      </c>
      <c r="X274" s="25">
        <f t="shared" si="12"/>
        <v>17.931034482758619</v>
      </c>
    </row>
    <row r="275" spans="1:24" x14ac:dyDescent="0.2">
      <c r="A275" s="43" t="s">
        <v>1029</v>
      </c>
      <c r="B275" s="43" t="s">
        <v>1030</v>
      </c>
      <c r="C275">
        <v>4215</v>
      </c>
      <c r="D275" s="44">
        <v>190</v>
      </c>
      <c r="E275" s="44">
        <v>20</v>
      </c>
      <c r="F275" s="44">
        <v>250</v>
      </c>
      <c r="G275" s="44">
        <v>695</v>
      </c>
      <c r="H275" s="44">
        <v>115</v>
      </c>
      <c r="I275" s="44">
        <v>120</v>
      </c>
      <c r="J275" s="44">
        <v>305</v>
      </c>
      <c r="K275" s="44">
        <v>110</v>
      </c>
      <c r="L275" s="44">
        <v>235</v>
      </c>
      <c r="M275" s="44">
        <v>295</v>
      </c>
      <c r="N275" s="44">
        <v>55</v>
      </c>
      <c r="O275" s="44">
        <v>165</v>
      </c>
      <c r="P275" s="44">
        <v>725</v>
      </c>
      <c r="Q275" s="44">
        <v>350</v>
      </c>
      <c r="R275" s="44">
        <v>20</v>
      </c>
      <c r="S275" s="44">
        <v>95</v>
      </c>
      <c r="T275" s="44">
        <v>145</v>
      </c>
      <c r="U275" s="44">
        <v>325</v>
      </c>
      <c r="W275" s="25">
        <f t="shared" si="11"/>
        <v>560</v>
      </c>
      <c r="X275" s="25">
        <f t="shared" si="12"/>
        <v>13.285883748517199</v>
      </c>
    </row>
    <row r="276" spans="1:24" x14ac:dyDescent="0.2">
      <c r="A276" s="43" t="s">
        <v>1031</v>
      </c>
      <c r="B276" s="43" t="s">
        <v>1032</v>
      </c>
      <c r="C276">
        <v>4170</v>
      </c>
      <c r="D276" s="44">
        <v>375</v>
      </c>
      <c r="E276" s="44">
        <v>15</v>
      </c>
      <c r="F276" s="44">
        <v>210</v>
      </c>
      <c r="G276" s="44">
        <v>705</v>
      </c>
      <c r="H276" s="44">
        <v>140</v>
      </c>
      <c r="I276" s="44">
        <v>120</v>
      </c>
      <c r="J276" s="44">
        <v>340</v>
      </c>
      <c r="K276" s="44">
        <v>80</v>
      </c>
      <c r="L276" s="44">
        <v>325</v>
      </c>
      <c r="M276" s="44">
        <v>205</v>
      </c>
      <c r="N276" s="44">
        <v>65</v>
      </c>
      <c r="O276" s="44">
        <v>150</v>
      </c>
      <c r="P276" s="44">
        <v>575</v>
      </c>
      <c r="Q276" s="44">
        <v>350</v>
      </c>
      <c r="R276" s="44">
        <v>20</v>
      </c>
      <c r="S276" s="44">
        <v>60</v>
      </c>
      <c r="T276" s="44">
        <v>160</v>
      </c>
      <c r="U276" s="44">
        <v>275</v>
      </c>
      <c r="W276" s="25">
        <f t="shared" si="11"/>
        <v>600</v>
      </c>
      <c r="X276" s="25">
        <f t="shared" si="12"/>
        <v>14.388489208633093</v>
      </c>
    </row>
    <row r="277" spans="1:24" x14ac:dyDescent="0.2">
      <c r="A277" s="43" t="s">
        <v>1033</v>
      </c>
      <c r="B277" s="43" t="s">
        <v>1034</v>
      </c>
      <c r="C277">
        <v>8615</v>
      </c>
      <c r="D277" s="44">
        <v>660</v>
      </c>
      <c r="E277" s="44">
        <v>50</v>
      </c>
      <c r="F277" s="44">
        <v>475</v>
      </c>
      <c r="G277" s="44">
        <v>1555</v>
      </c>
      <c r="H277" s="44">
        <v>300</v>
      </c>
      <c r="I277" s="44">
        <v>330</v>
      </c>
      <c r="J277" s="44">
        <v>555</v>
      </c>
      <c r="K277" s="44">
        <v>130</v>
      </c>
      <c r="L277" s="44">
        <v>375</v>
      </c>
      <c r="M277" s="44">
        <v>555</v>
      </c>
      <c r="N277" s="44">
        <v>135</v>
      </c>
      <c r="O277" s="44">
        <v>315</v>
      </c>
      <c r="P277" s="44">
        <v>1375</v>
      </c>
      <c r="Q277" s="44">
        <v>765</v>
      </c>
      <c r="R277" s="44">
        <v>40</v>
      </c>
      <c r="S277" s="44">
        <v>170</v>
      </c>
      <c r="T277" s="44">
        <v>275</v>
      </c>
      <c r="U277" s="44">
        <v>555</v>
      </c>
      <c r="W277" s="25">
        <f t="shared" si="11"/>
        <v>930</v>
      </c>
      <c r="X277" s="25">
        <f t="shared" si="12"/>
        <v>10.795124782356355</v>
      </c>
    </row>
    <row r="278" spans="1:24" x14ac:dyDescent="0.2">
      <c r="A278" s="43" t="s">
        <v>1035</v>
      </c>
      <c r="B278" s="43" t="s">
        <v>1036</v>
      </c>
      <c r="C278">
        <v>6915</v>
      </c>
      <c r="D278" s="44">
        <v>280</v>
      </c>
      <c r="E278" s="44">
        <v>30</v>
      </c>
      <c r="F278" s="44">
        <v>300</v>
      </c>
      <c r="G278" s="44">
        <v>1070</v>
      </c>
      <c r="H278" s="44">
        <v>190</v>
      </c>
      <c r="I278" s="44">
        <v>275</v>
      </c>
      <c r="J278" s="44">
        <v>360</v>
      </c>
      <c r="K278" s="44">
        <v>245</v>
      </c>
      <c r="L278" s="44">
        <v>260</v>
      </c>
      <c r="M278" s="44">
        <v>810</v>
      </c>
      <c r="N278" s="44">
        <v>115</v>
      </c>
      <c r="O278" s="44">
        <v>225</v>
      </c>
      <c r="P278" s="44">
        <v>1255</v>
      </c>
      <c r="Q278" s="44">
        <v>610</v>
      </c>
      <c r="R278" s="44">
        <v>40</v>
      </c>
      <c r="S278" s="44">
        <v>135</v>
      </c>
      <c r="T278" s="44">
        <v>270</v>
      </c>
      <c r="U278" s="44">
        <v>440</v>
      </c>
      <c r="W278" s="25">
        <f t="shared" si="11"/>
        <v>700</v>
      </c>
      <c r="X278" s="25">
        <f t="shared" si="12"/>
        <v>10.122921185827909</v>
      </c>
    </row>
    <row r="279" spans="1:24" x14ac:dyDescent="0.2">
      <c r="A279" s="43" t="s">
        <v>1037</v>
      </c>
      <c r="B279" s="43" t="s">
        <v>1038</v>
      </c>
      <c r="C279">
        <v>6415</v>
      </c>
      <c r="D279" s="44">
        <v>290</v>
      </c>
      <c r="E279" s="44">
        <v>25</v>
      </c>
      <c r="F279" s="44">
        <v>350</v>
      </c>
      <c r="G279" s="44">
        <v>965</v>
      </c>
      <c r="H279" s="44">
        <v>230</v>
      </c>
      <c r="I279" s="44">
        <v>215</v>
      </c>
      <c r="J279" s="44">
        <v>360</v>
      </c>
      <c r="K279" s="44">
        <v>140</v>
      </c>
      <c r="L279" s="44">
        <v>255</v>
      </c>
      <c r="M279" s="44">
        <v>545</v>
      </c>
      <c r="N279" s="44">
        <v>120</v>
      </c>
      <c r="O279" s="44">
        <v>245</v>
      </c>
      <c r="P279" s="44">
        <v>1290</v>
      </c>
      <c r="Q279" s="44">
        <v>595</v>
      </c>
      <c r="R279" s="44">
        <v>30</v>
      </c>
      <c r="S279" s="44">
        <v>100</v>
      </c>
      <c r="T279" s="44">
        <v>235</v>
      </c>
      <c r="U279" s="44">
        <v>425</v>
      </c>
      <c r="W279" s="25">
        <f t="shared" si="11"/>
        <v>680</v>
      </c>
      <c r="X279" s="25">
        <f t="shared" si="12"/>
        <v>10.600155884645362</v>
      </c>
    </row>
    <row r="280" spans="1:24" x14ac:dyDescent="0.2">
      <c r="A280" s="43" t="s">
        <v>1039</v>
      </c>
      <c r="B280" s="43" t="s">
        <v>1040</v>
      </c>
      <c r="C280">
        <v>5305</v>
      </c>
      <c r="D280" s="44">
        <v>45</v>
      </c>
      <c r="E280" s="44">
        <v>20</v>
      </c>
      <c r="F280" s="44">
        <v>340</v>
      </c>
      <c r="G280" s="44">
        <v>1025</v>
      </c>
      <c r="H280" s="44">
        <v>160</v>
      </c>
      <c r="I280" s="44">
        <v>190</v>
      </c>
      <c r="J280" s="44">
        <v>350</v>
      </c>
      <c r="K280" s="44">
        <v>250</v>
      </c>
      <c r="L280" s="44">
        <v>225</v>
      </c>
      <c r="M280" s="44">
        <v>355</v>
      </c>
      <c r="N280" s="44">
        <v>115</v>
      </c>
      <c r="O280" s="44">
        <v>170</v>
      </c>
      <c r="P280" s="44">
        <v>890</v>
      </c>
      <c r="Q280" s="44">
        <v>460</v>
      </c>
      <c r="R280" s="44">
        <v>15</v>
      </c>
      <c r="S280" s="44">
        <v>95</v>
      </c>
      <c r="T280" s="44">
        <v>220</v>
      </c>
      <c r="U280" s="44">
        <v>380</v>
      </c>
      <c r="W280" s="25">
        <f t="shared" si="11"/>
        <v>605</v>
      </c>
      <c r="X280" s="25">
        <f t="shared" si="12"/>
        <v>11.404335532516493</v>
      </c>
    </row>
    <row r="281" spans="1:24" x14ac:dyDescent="0.2">
      <c r="A281" s="43" t="s">
        <v>1041</v>
      </c>
      <c r="B281" s="43" t="s">
        <v>1042</v>
      </c>
      <c r="C281">
        <v>4280</v>
      </c>
      <c r="D281" s="44">
        <v>40</v>
      </c>
      <c r="E281" s="44">
        <v>20</v>
      </c>
      <c r="F281" s="44">
        <v>260</v>
      </c>
      <c r="G281" s="44">
        <v>810</v>
      </c>
      <c r="H281" s="44">
        <v>140</v>
      </c>
      <c r="I281" s="44">
        <v>150</v>
      </c>
      <c r="J281" s="44">
        <v>220</v>
      </c>
      <c r="K281" s="44">
        <v>150</v>
      </c>
      <c r="L281" s="44">
        <v>185</v>
      </c>
      <c r="M281" s="44">
        <v>310</v>
      </c>
      <c r="N281" s="44">
        <v>125</v>
      </c>
      <c r="O281" s="44">
        <v>150</v>
      </c>
      <c r="P281" s="44">
        <v>715</v>
      </c>
      <c r="Q281" s="44">
        <v>415</v>
      </c>
      <c r="R281" s="44">
        <v>0</v>
      </c>
      <c r="S281" s="44">
        <v>100</v>
      </c>
      <c r="T281" s="44">
        <v>180</v>
      </c>
      <c r="U281" s="44">
        <v>305</v>
      </c>
      <c r="W281" s="25">
        <f t="shared" si="11"/>
        <v>490</v>
      </c>
      <c r="X281" s="25">
        <f t="shared" si="12"/>
        <v>11.448598130841122</v>
      </c>
    </row>
    <row r="282" spans="1:24" x14ac:dyDescent="0.2">
      <c r="A282" s="43" t="s">
        <v>1043</v>
      </c>
      <c r="B282" s="43" t="s">
        <v>1044</v>
      </c>
      <c r="C282">
        <v>1830</v>
      </c>
      <c r="D282" s="44">
        <v>10</v>
      </c>
      <c r="E282" s="44">
        <v>10</v>
      </c>
      <c r="F282" s="44">
        <v>135</v>
      </c>
      <c r="G282" s="44">
        <v>390</v>
      </c>
      <c r="H282" s="44">
        <v>60</v>
      </c>
      <c r="I282" s="44">
        <v>55</v>
      </c>
      <c r="J282" s="44">
        <v>140</v>
      </c>
      <c r="K282" s="44">
        <v>80</v>
      </c>
      <c r="L282" s="44">
        <v>165</v>
      </c>
      <c r="M282" s="44">
        <v>80</v>
      </c>
      <c r="N282" s="44">
        <v>25</v>
      </c>
      <c r="O282" s="44">
        <v>65</v>
      </c>
      <c r="P282" s="44">
        <v>225</v>
      </c>
      <c r="Q282" s="44">
        <v>140</v>
      </c>
      <c r="R282" s="44">
        <v>0</v>
      </c>
      <c r="S282" s="44">
        <v>35</v>
      </c>
      <c r="T282" s="44">
        <v>80</v>
      </c>
      <c r="U282" s="44">
        <v>145</v>
      </c>
      <c r="W282" s="25">
        <f t="shared" si="11"/>
        <v>310</v>
      </c>
      <c r="X282" s="25">
        <f t="shared" si="12"/>
        <v>16.939890710382514</v>
      </c>
    </row>
    <row r="283" spans="1:24" x14ac:dyDescent="0.2">
      <c r="A283" s="43" t="s">
        <v>1045</v>
      </c>
      <c r="B283" s="43" t="s">
        <v>1046</v>
      </c>
      <c r="C283">
        <v>4450</v>
      </c>
      <c r="D283" s="44">
        <v>85</v>
      </c>
      <c r="E283" s="44">
        <v>15</v>
      </c>
      <c r="F283" s="44">
        <v>160</v>
      </c>
      <c r="G283" s="44">
        <v>675</v>
      </c>
      <c r="H283" s="44">
        <v>165</v>
      </c>
      <c r="I283" s="44">
        <v>130</v>
      </c>
      <c r="J283" s="44">
        <v>210</v>
      </c>
      <c r="K283" s="44">
        <v>100</v>
      </c>
      <c r="L283" s="44">
        <v>175</v>
      </c>
      <c r="M283" s="44">
        <v>505</v>
      </c>
      <c r="N283" s="44">
        <v>95</v>
      </c>
      <c r="O283" s="44">
        <v>195</v>
      </c>
      <c r="P283" s="44">
        <v>985</v>
      </c>
      <c r="Q283" s="44">
        <v>415</v>
      </c>
      <c r="R283" s="44">
        <v>15</v>
      </c>
      <c r="S283" s="44">
        <v>80</v>
      </c>
      <c r="T283" s="44">
        <v>140</v>
      </c>
      <c r="U283" s="44">
        <v>300</v>
      </c>
      <c r="W283" s="25">
        <f t="shared" si="11"/>
        <v>475</v>
      </c>
      <c r="X283" s="25">
        <f t="shared" si="12"/>
        <v>10.674157303370785</v>
      </c>
    </row>
    <row r="284" spans="1:24" x14ac:dyDescent="0.2">
      <c r="A284" s="43" t="s">
        <v>1047</v>
      </c>
      <c r="B284" s="43" t="s">
        <v>1048</v>
      </c>
      <c r="C284">
        <v>4345</v>
      </c>
      <c r="D284" s="44">
        <v>35</v>
      </c>
      <c r="E284" s="44">
        <v>20</v>
      </c>
      <c r="F284" s="44">
        <v>290</v>
      </c>
      <c r="G284" s="44">
        <v>1175</v>
      </c>
      <c r="H284" s="44">
        <v>130</v>
      </c>
      <c r="I284" s="44">
        <v>110</v>
      </c>
      <c r="J284" s="44">
        <v>260</v>
      </c>
      <c r="K284" s="44">
        <v>135</v>
      </c>
      <c r="L284" s="44">
        <v>215</v>
      </c>
      <c r="M284" s="44">
        <v>250</v>
      </c>
      <c r="N284" s="44">
        <v>65</v>
      </c>
      <c r="O284" s="44">
        <v>135</v>
      </c>
      <c r="P284" s="44">
        <v>650</v>
      </c>
      <c r="Q284" s="44">
        <v>340</v>
      </c>
      <c r="R284" s="44">
        <v>5</v>
      </c>
      <c r="S284" s="44">
        <v>75</v>
      </c>
      <c r="T284" s="44">
        <v>180</v>
      </c>
      <c r="U284" s="44">
        <v>275</v>
      </c>
      <c r="W284" s="25">
        <f t="shared" si="11"/>
        <v>490</v>
      </c>
      <c r="X284" s="25">
        <f t="shared" si="12"/>
        <v>11.277330264672036</v>
      </c>
    </row>
    <row r="285" spans="1:24" x14ac:dyDescent="0.2">
      <c r="A285" s="43" t="s">
        <v>1049</v>
      </c>
      <c r="B285" s="43" t="s">
        <v>1050</v>
      </c>
      <c r="C285">
        <v>7815</v>
      </c>
      <c r="D285" s="44">
        <v>330</v>
      </c>
      <c r="E285" s="44">
        <v>40</v>
      </c>
      <c r="F285" s="44">
        <v>485</v>
      </c>
      <c r="G285" s="44">
        <v>1255</v>
      </c>
      <c r="H285" s="44">
        <v>270</v>
      </c>
      <c r="I285" s="44">
        <v>255</v>
      </c>
      <c r="J285" s="44">
        <v>570</v>
      </c>
      <c r="K285" s="44">
        <v>260</v>
      </c>
      <c r="L285" s="44">
        <v>470</v>
      </c>
      <c r="M285" s="44">
        <v>465</v>
      </c>
      <c r="N285" s="44">
        <v>150</v>
      </c>
      <c r="O285" s="44">
        <v>400</v>
      </c>
      <c r="P285" s="44">
        <v>1270</v>
      </c>
      <c r="Q285" s="44">
        <v>605</v>
      </c>
      <c r="R285" s="44">
        <v>30</v>
      </c>
      <c r="S285" s="44">
        <v>160</v>
      </c>
      <c r="T285" s="44">
        <v>290</v>
      </c>
      <c r="U285" s="44">
        <v>515</v>
      </c>
      <c r="W285" s="25">
        <f t="shared" si="11"/>
        <v>985</v>
      </c>
      <c r="X285" s="25">
        <f t="shared" si="12"/>
        <v>12.603966730646194</v>
      </c>
    </row>
    <row r="286" spans="1:24" x14ac:dyDescent="0.2">
      <c r="A286" s="43" t="s">
        <v>1051</v>
      </c>
      <c r="B286" s="43" t="s">
        <v>1052</v>
      </c>
      <c r="C286">
        <v>3220</v>
      </c>
      <c r="D286" s="44">
        <v>15</v>
      </c>
      <c r="E286" s="44">
        <v>15</v>
      </c>
      <c r="F286" s="44">
        <v>170</v>
      </c>
      <c r="G286" s="44">
        <v>580</v>
      </c>
      <c r="H286" s="44">
        <v>125</v>
      </c>
      <c r="I286" s="44">
        <v>125</v>
      </c>
      <c r="J286" s="44">
        <v>255</v>
      </c>
      <c r="K286" s="44">
        <v>130</v>
      </c>
      <c r="L286" s="44">
        <v>200</v>
      </c>
      <c r="M286" s="44">
        <v>335</v>
      </c>
      <c r="N286" s="44">
        <v>70</v>
      </c>
      <c r="O286" s="44">
        <v>95</v>
      </c>
      <c r="P286" s="44">
        <v>455</v>
      </c>
      <c r="Q286" s="44">
        <v>295</v>
      </c>
      <c r="R286" s="44">
        <v>0</v>
      </c>
      <c r="S286" s="44">
        <v>50</v>
      </c>
      <c r="T286" s="44">
        <v>120</v>
      </c>
      <c r="U286" s="44">
        <v>185</v>
      </c>
      <c r="W286" s="25">
        <f t="shared" si="11"/>
        <v>385</v>
      </c>
      <c r="X286" s="25">
        <f t="shared" si="12"/>
        <v>11.956521739130435</v>
      </c>
    </row>
    <row r="287" spans="1:24" x14ac:dyDescent="0.2">
      <c r="A287" s="43" t="s">
        <v>1053</v>
      </c>
      <c r="B287" s="43" t="s">
        <v>1054</v>
      </c>
      <c r="C287">
        <v>5850</v>
      </c>
      <c r="D287" s="44">
        <v>310</v>
      </c>
      <c r="E287" s="44">
        <v>40</v>
      </c>
      <c r="F287" s="44">
        <v>345</v>
      </c>
      <c r="G287" s="44">
        <v>840</v>
      </c>
      <c r="H287" s="44">
        <v>205</v>
      </c>
      <c r="I287" s="44">
        <v>250</v>
      </c>
      <c r="J287" s="44">
        <v>345</v>
      </c>
      <c r="K287" s="44">
        <v>265</v>
      </c>
      <c r="L287" s="44">
        <v>235</v>
      </c>
      <c r="M287" s="44">
        <v>420</v>
      </c>
      <c r="N287" s="44">
        <v>100</v>
      </c>
      <c r="O287" s="44">
        <v>255</v>
      </c>
      <c r="P287" s="44">
        <v>1015</v>
      </c>
      <c r="Q287" s="44">
        <v>475</v>
      </c>
      <c r="R287" s="44">
        <v>30</v>
      </c>
      <c r="S287" s="44">
        <v>110</v>
      </c>
      <c r="T287" s="44">
        <v>260</v>
      </c>
      <c r="U287" s="44">
        <v>350</v>
      </c>
      <c r="W287" s="25">
        <f t="shared" si="11"/>
        <v>585</v>
      </c>
      <c r="X287" s="25">
        <f t="shared" si="12"/>
        <v>10</v>
      </c>
    </row>
    <row r="288" spans="1:24" x14ac:dyDescent="0.2">
      <c r="A288" s="43" t="s">
        <v>1055</v>
      </c>
      <c r="B288" s="43" t="s">
        <v>1056</v>
      </c>
      <c r="C288">
        <v>8095</v>
      </c>
      <c r="D288" s="44">
        <v>415</v>
      </c>
      <c r="E288" s="44">
        <v>30</v>
      </c>
      <c r="F288" s="44">
        <v>300</v>
      </c>
      <c r="G288" s="44">
        <v>905</v>
      </c>
      <c r="H288" s="44">
        <v>170</v>
      </c>
      <c r="I288" s="44">
        <v>225</v>
      </c>
      <c r="J288" s="44">
        <v>1350</v>
      </c>
      <c r="K288" s="44">
        <v>140</v>
      </c>
      <c r="L288" s="44">
        <v>325</v>
      </c>
      <c r="M288" s="44">
        <v>595</v>
      </c>
      <c r="N288" s="44">
        <v>145</v>
      </c>
      <c r="O288" s="44">
        <v>390</v>
      </c>
      <c r="P288" s="44">
        <v>1525</v>
      </c>
      <c r="Q288" s="44">
        <v>610</v>
      </c>
      <c r="R288" s="44">
        <v>35</v>
      </c>
      <c r="S288" s="44">
        <v>145</v>
      </c>
      <c r="T288" s="44">
        <v>305</v>
      </c>
      <c r="U288" s="44">
        <v>475</v>
      </c>
      <c r="W288" s="25">
        <f t="shared" si="11"/>
        <v>800</v>
      </c>
      <c r="X288" s="25">
        <f t="shared" si="12"/>
        <v>9.8826436071649155</v>
      </c>
    </row>
    <row r="289" spans="1:24" x14ac:dyDescent="0.2">
      <c r="A289" s="43" t="s">
        <v>115</v>
      </c>
      <c r="B289" s="43" t="s">
        <v>566</v>
      </c>
      <c r="C289">
        <v>6490</v>
      </c>
      <c r="D289" s="44">
        <v>410</v>
      </c>
      <c r="E289" s="44">
        <v>50</v>
      </c>
      <c r="F289" s="44">
        <v>310</v>
      </c>
      <c r="G289" s="44">
        <v>1070</v>
      </c>
      <c r="H289" s="44">
        <v>180</v>
      </c>
      <c r="I289" s="44">
        <v>230</v>
      </c>
      <c r="J289" s="44">
        <v>390</v>
      </c>
      <c r="K289" s="44">
        <v>185</v>
      </c>
      <c r="L289" s="44">
        <v>280</v>
      </c>
      <c r="M289" s="44">
        <v>365</v>
      </c>
      <c r="N289" s="44">
        <v>400</v>
      </c>
      <c r="O289" s="44">
        <v>310</v>
      </c>
      <c r="P289" s="44">
        <v>1005</v>
      </c>
      <c r="Q289" s="44">
        <v>575</v>
      </c>
      <c r="R289" s="44">
        <v>35</v>
      </c>
      <c r="S289" s="44">
        <v>90</v>
      </c>
      <c r="T289" s="44">
        <v>260</v>
      </c>
      <c r="U289" s="44">
        <v>360</v>
      </c>
      <c r="W289" s="25">
        <f t="shared" si="11"/>
        <v>640</v>
      </c>
      <c r="X289" s="25">
        <f t="shared" si="12"/>
        <v>9.8613251155624049</v>
      </c>
    </row>
    <row r="290" spans="1:24" x14ac:dyDescent="0.2">
      <c r="A290" s="43" t="s">
        <v>116</v>
      </c>
      <c r="B290" s="43" t="s">
        <v>567</v>
      </c>
      <c r="C290">
        <v>5630</v>
      </c>
      <c r="D290" s="44">
        <v>145</v>
      </c>
      <c r="E290" s="44">
        <v>30</v>
      </c>
      <c r="F290" s="44">
        <v>230</v>
      </c>
      <c r="G290" s="44">
        <v>880</v>
      </c>
      <c r="H290" s="44">
        <v>155</v>
      </c>
      <c r="I290" s="44">
        <v>190</v>
      </c>
      <c r="J290" s="44">
        <v>440</v>
      </c>
      <c r="K290" s="44">
        <v>190</v>
      </c>
      <c r="L290" s="44">
        <v>445</v>
      </c>
      <c r="M290" s="44">
        <v>355</v>
      </c>
      <c r="N290" s="44">
        <v>90</v>
      </c>
      <c r="O290" s="44">
        <v>230</v>
      </c>
      <c r="P290" s="44">
        <v>925</v>
      </c>
      <c r="Q290" s="44">
        <v>450</v>
      </c>
      <c r="R290" s="44">
        <v>20</v>
      </c>
      <c r="S290" s="44">
        <v>120</v>
      </c>
      <c r="T290" s="44">
        <v>295</v>
      </c>
      <c r="U290" s="44">
        <v>425</v>
      </c>
      <c r="W290" s="25">
        <f t="shared" si="11"/>
        <v>870</v>
      </c>
      <c r="X290" s="25">
        <f t="shared" si="12"/>
        <v>15.452930728241562</v>
      </c>
    </row>
    <row r="291" spans="1:24" x14ac:dyDescent="0.2">
      <c r="A291" s="43" t="s">
        <v>117</v>
      </c>
      <c r="B291" s="43" t="s">
        <v>568</v>
      </c>
      <c r="C291">
        <v>4600</v>
      </c>
      <c r="D291" s="44">
        <v>20</v>
      </c>
      <c r="E291" s="44">
        <v>30</v>
      </c>
      <c r="F291" s="44">
        <v>200</v>
      </c>
      <c r="G291" s="44">
        <v>1025</v>
      </c>
      <c r="H291" s="44">
        <v>155</v>
      </c>
      <c r="I291" s="44">
        <v>165</v>
      </c>
      <c r="J291" s="44">
        <v>295</v>
      </c>
      <c r="K291" s="44">
        <v>290</v>
      </c>
      <c r="L291" s="44">
        <v>210</v>
      </c>
      <c r="M291" s="44">
        <v>405</v>
      </c>
      <c r="N291" s="44">
        <v>65</v>
      </c>
      <c r="O291" s="44">
        <v>165</v>
      </c>
      <c r="P291" s="44">
        <v>625</v>
      </c>
      <c r="Q291" s="44">
        <v>385</v>
      </c>
      <c r="R291" s="44">
        <v>10</v>
      </c>
      <c r="S291" s="44">
        <v>80</v>
      </c>
      <c r="T291" s="44">
        <v>225</v>
      </c>
      <c r="U291" s="44">
        <v>240</v>
      </c>
      <c r="W291" s="25">
        <f t="shared" si="11"/>
        <v>450</v>
      </c>
      <c r="X291" s="25">
        <f t="shared" si="12"/>
        <v>9.7826086956521738</v>
      </c>
    </row>
    <row r="292" spans="1:24" x14ac:dyDescent="0.2">
      <c r="A292" s="43" t="s">
        <v>118</v>
      </c>
      <c r="B292" s="43" t="s">
        <v>569</v>
      </c>
      <c r="C292">
        <v>3705</v>
      </c>
      <c r="D292" s="44">
        <v>165</v>
      </c>
      <c r="E292" s="44">
        <v>20</v>
      </c>
      <c r="F292" s="44">
        <v>185</v>
      </c>
      <c r="G292" s="44">
        <v>675</v>
      </c>
      <c r="H292" s="44">
        <v>130</v>
      </c>
      <c r="I292" s="44">
        <v>95</v>
      </c>
      <c r="J292" s="44">
        <v>320</v>
      </c>
      <c r="K292" s="44">
        <v>160</v>
      </c>
      <c r="L292" s="44">
        <v>335</v>
      </c>
      <c r="M292" s="44">
        <v>165</v>
      </c>
      <c r="N292" s="44">
        <v>40</v>
      </c>
      <c r="O292" s="44">
        <v>100</v>
      </c>
      <c r="P292" s="44">
        <v>525</v>
      </c>
      <c r="Q292" s="44">
        <v>270</v>
      </c>
      <c r="R292" s="44">
        <v>30</v>
      </c>
      <c r="S292" s="44">
        <v>75</v>
      </c>
      <c r="T292" s="44">
        <v>160</v>
      </c>
      <c r="U292" s="44">
        <v>250</v>
      </c>
      <c r="W292" s="25">
        <f t="shared" si="11"/>
        <v>585</v>
      </c>
      <c r="X292" s="25">
        <f t="shared" si="12"/>
        <v>15.789473684210526</v>
      </c>
    </row>
    <row r="293" spans="1:24" x14ac:dyDescent="0.2">
      <c r="A293" s="43" t="s">
        <v>120</v>
      </c>
      <c r="B293" s="43" t="s">
        <v>571</v>
      </c>
      <c r="C293">
        <v>4040</v>
      </c>
      <c r="D293" s="44">
        <v>40</v>
      </c>
      <c r="E293" s="44">
        <v>20</v>
      </c>
      <c r="F293" s="44">
        <v>180</v>
      </c>
      <c r="G293" s="44">
        <v>925</v>
      </c>
      <c r="H293" s="44">
        <v>125</v>
      </c>
      <c r="I293" s="44">
        <v>105</v>
      </c>
      <c r="J293" s="44">
        <v>300</v>
      </c>
      <c r="K293" s="44">
        <v>380</v>
      </c>
      <c r="L293" s="44">
        <v>255</v>
      </c>
      <c r="M293" s="44">
        <v>200</v>
      </c>
      <c r="N293" s="44">
        <v>35</v>
      </c>
      <c r="O293" s="44">
        <v>115</v>
      </c>
      <c r="P293" s="44">
        <v>480</v>
      </c>
      <c r="Q293" s="44">
        <v>380</v>
      </c>
      <c r="R293" s="44">
        <v>5</v>
      </c>
      <c r="S293" s="44">
        <v>75</v>
      </c>
      <c r="T293" s="44">
        <v>160</v>
      </c>
      <c r="U293" s="44">
        <v>255</v>
      </c>
      <c r="W293" s="25">
        <f t="shared" si="11"/>
        <v>510</v>
      </c>
      <c r="X293" s="25">
        <f t="shared" si="12"/>
        <v>12.623762376237623</v>
      </c>
    </row>
    <row r="294" spans="1:24" x14ac:dyDescent="0.2">
      <c r="A294" s="43" t="s">
        <v>121</v>
      </c>
      <c r="B294" s="43" t="s">
        <v>572</v>
      </c>
      <c r="C294">
        <v>7930</v>
      </c>
      <c r="D294" s="44">
        <v>275</v>
      </c>
      <c r="E294" s="44">
        <v>40</v>
      </c>
      <c r="F294" s="44">
        <v>380</v>
      </c>
      <c r="G294" s="44">
        <v>1575</v>
      </c>
      <c r="H294" s="44">
        <v>275</v>
      </c>
      <c r="I294" s="44">
        <v>280</v>
      </c>
      <c r="J294" s="44">
        <v>495</v>
      </c>
      <c r="K294" s="44">
        <v>600</v>
      </c>
      <c r="L294" s="44">
        <v>360</v>
      </c>
      <c r="M294" s="44">
        <v>435</v>
      </c>
      <c r="N294" s="44">
        <v>160</v>
      </c>
      <c r="O294" s="44">
        <v>270</v>
      </c>
      <c r="P294" s="44">
        <v>1170</v>
      </c>
      <c r="Q294" s="44">
        <v>700</v>
      </c>
      <c r="R294" s="44">
        <v>35</v>
      </c>
      <c r="S294" s="44">
        <v>120</v>
      </c>
      <c r="T294" s="44">
        <v>310</v>
      </c>
      <c r="U294" s="44">
        <v>445</v>
      </c>
      <c r="W294" s="25">
        <f t="shared" si="11"/>
        <v>805</v>
      </c>
      <c r="X294" s="25">
        <f t="shared" si="12"/>
        <v>10.151324085750316</v>
      </c>
    </row>
    <row r="295" spans="1:24" x14ac:dyDescent="0.2">
      <c r="A295" s="43" t="s">
        <v>122</v>
      </c>
      <c r="B295" s="43" t="s">
        <v>573</v>
      </c>
      <c r="C295">
        <v>6560</v>
      </c>
      <c r="D295" s="44">
        <v>200</v>
      </c>
      <c r="E295" s="44">
        <v>30</v>
      </c>
      <c r="F295" s="44">
        <v>285</v>
      </c>
      <c r="G295" s="44">
        <v>1205</v>
      </c>
      <c r="H295" s="44">
        <v>180</v>
      </c>
      <c r="I295" s="44">
        <v>210</v>
      </c>
      <c r="J295" s="44">
        <v>375</v>
      </c>
      <c r="K295" s="44">
        <v>140</v>
      </c>
      <c r="L295" s="44">
        <v>260</v>
      </c>
      <c r="M295" s="44">
        <v>475</v>
      </c>
      <c r="N295" s="44">
        <v>160</v>
      </c>
      <c r="O295" s="44">
        <v>305</v>
      </c>
      <c r="P295" s="44">
        <v>1230</v>
      </c>
      <c r="Q295" s="44">
        <v>710</v>
      </c>
      <c r="R295" s="44">
        <v>30</v>
      </c>
      <c r="S295" s="44">
        <v>115</v>
      </c>
      <c r="T295" s="44">
        <v>230</v>
      </c>
      <c r="U295" s="44">
        <v>420</v>
      </c>
      <c r="W295" s="25">
        <f t="shared" si="11"/>
        <v>680</v>
      </c>
      <c r="X295" s="25">
        <f t="shared" si="12"/>
        <v>10.365853658536585</v>
      </c>
    </row>
    <row r="296" spans="1:24" x14ac:dyDescent="0.2">
      <c r="A296" s="43" t="s">
        <v>119</v>
      </c>
      <c r="B296" s="43" t="s">
        <v>570</v>
      </c>
      <c r="C296">
        <v>3735</v>
      </c>
      <c r="D296" s="44">
        <v>185</v>
      </c>
      <c r="E296" s="44">
        <v>10</v>
      </c>
      <c r="F296" s="44">
        <v>180</v>
      </c>
      <c r="G296" s="44">
        <v>585</v>
      </c>
      <c r="H296" s="44">
        <v>120</v>
      </c>
      <c r="I296" s="44">
        <v>110</v>
      </c>
      <c r="J296" s="44">
        <v>320</v>
      </c>
      <c r="K296" s="44">
        <v>110</v>
      </c>
      <c r="L296" s="44">
        <v>370</v>
      </c>
      <c r="M296" s="44">
        <v>195</v>
      </c>
      <c r="N296" s="44">
        <v>45</v>
      </c>
      <c r="O296" s="44">
        <v>150</v>
      </c>
      <c r="P296" s="44">
        <v>540</v>
      </c>
      <c r="Q296" s="44">
        <v>300</v>
      </c>
      <c r="R296" s="44">
        <v>25</v>
      </c>
      <c r="S296" s="44">
        <v>75</v>
      </c>
      <c r="T296" s="44">
        <v>150</v>
      </c>
      <c r="U296" s="44">
        <v>260</v>
      </c>
      <c r="W296" s="25">
        <f t="shared" si="11"/>
        <v>630</v>
      </c>
      <c r="X296" s="25">
        <f t="shared" si="12"/>
        <v>16.867469879518072</v>
      </c>
    </row>
    <row r="297" spans="1:24" x14ac:dyDescent="0.2">
      <c r="A297" s="43" t="s">
        <v>123</v>
      </c>
      <c r="B297" s="43" t="s">
        <v>574</v>
      </c>
      <c r="C297">
        <v>5170</v>
      </c>
      <c r="D297" s="44">
        <v>190</v>
      </c>
      <c r="E297" s="44">
        <v>45</v>
      </c>
      <c r="F297" s="44">
        <v>350</v>
      </c>
      <c r="G297" s="44">
        <v>1050</v>
      </c>
      <c r="H297" s="44">
        <v>200</v>
      </c>
      <c r="I297" s="44">
        <v>170</v>
      </c>
      <c r="J297" s="44">
        <v>340</v>
      </c>
      <c r="K297" s="44">
        <v>345</v>
      </c>
      <c r="L297" s="44">
        <v>335</v>
      </c>
      <c r="M297" s="44">
        <v>235</v>
      </c>
      <c r="N297" s="44">
        <v>55</v>
      </c>
      <c r="O297" s="44">
        <v>165</v>
      </c>
      <c r="P297" s="44">
        <v>650</v>
      </c>
      <c r="Q297" s="44">
        <v>425</v>
      </c>
      <c r="R297" s="44">
        <v>25</v>
      </c>
      <c r="S297" s="44">
        <v>85</v>
      </c>
      <c r="T297" s="44">
        <v>205</v>
      </c>
      <c r="U297" s="44">
        <v>300</v>
      </c>
      <c r="W297" s="25">
        <f t="shared" si="11"/>
        <v>635</v>
      </c>
      <c r="X297" s="25">
        <f t="shared" si="12"/>
        <v>12.282398452611218</v>
      </c>
    </row>
    <row r="298" spans="1:24" x14ac:dyDescent="0.2">
      <c r="A298" s="43" t="s">
        <v>124</v>
      </c>
      <c r="B298" s="43" t="s">
        <v>575</v>
      </c>
      <c r="C298">
        <v>4525</v>
      </c>
      <c r="D298" s="44">
        <v>65</v>
      </c>
      <c r="E298" s="44">
        <v>25</v>
      </c>
      <c r="F298" s="44">
        <v>245</v>
      </c>
      <c r="G298" s="44">
        <v>860</v>
      </c>
      <c r="H298" s="44">
        <v>120</v>
      </c>
      <c r="I298" s="44">
        <v>115</v>
      </c>
      <c r="J298" s="44">
        <v>395</v>
      </c>
      <c r="K298" s="44">
        <v>120</v>
      </c>
      <c r="L298" s="44">
        <v>470</v>
      </c>
      <c r="M298" s="44">
        <v>295</v>
      </c>
      <c r="N298" s="44">
        <v>60</v>
      </c>
      <c r="O298" s="44">
        <v>160</v>
      </c>
      <c r="P298" s="44">
        <v>580</v>
      </c>
      <c r="Q298" s="44">
        <v>370</v>
      </c>
      <c r="R298" s="44">
        <v>10</v>
      </c>
      <c r="S298" s="44">
        <v>95</v>
      </c>
      <c r="T298" s="44">
        <v>160</v>
      </c>
      <c r="U298" s="44">
        <v>385</v>
      </c>
      <c r="W298" s="25">
        <f t="shared" si="11"/>
        <v>855</v>
      </c>
      <c r="X298" s="25">
        <f t="shared" si="12"/>
        <v>18.895027624309392</v>
      </c>
    </row>
    <row r="299" spans="1:24" x14ac:dyDescent="0.2">
      <c r="A299" s="43" t="s">
        <v>125</v>
      </c>
      <c r="B299" s="43" t="s">
        <v>576</v>
      </c>
      <c r="C299">
        <v>6060</v>
      </c>
      <c r="D299" s="44">
        <v>125</v>
      </c>
      <c r="E299" s="44">
        <v>40</v>
      </c>
      <c r="F299" s="44">
        <v>260</v>
      </c>
      <c r="G299" s="44">
        <v>1215</v>
      </c>
      <c r="H299" s="44">
        <v>175</v>
      </c>
      <c r="I299" s="44">
        <v>235</v>
      </c>
      <c r="J299" s="44">
        <v>310</v>
      </c>
      <c r="K299" s="44">
        <v>175</v>
      </c>
      <c r="L299" s="44">
        <v>280</v>
      </c>
      <c r="M299" s="44">
        <v>435</v>
      </c>
      <c r="N299" s="44">
        <v>140</v>
      </c>
      <c r="O299" s="44">
        <v>215</v>
      </c>
      <c r="P299" s="44">
        <v>1085</v>
      </c>
      <c r="Q299" s="44">
        <v>635</v>
      </c>
      <c r="R299" s="44">
        <v>30</v>
      </c>
      <c r="S299" s="44">
        <v>110</v>
      </c>
      <c r="T299" s="44">
        <v>245</v>
      </c>
      <c r="U299" s="44">
        <v>355</v>
      </c>
      <c r="W299" s="25">
        <f t="shared" si="11"/>
        <v>635</v>
      </c>
      <c r="X299" s="25">
        <f t="shared" si="12"/>
        <v>10.478547854785479</v>
      </c>
    </row>
    <row r="300" spans="1:24" x14ac:dyDescent="0.2">
      <c r="A300" s="43" t="s">
        <v>126</v>
      </c>
      <c r="B300" s="43" t="s">
        <v>577</v>
      </c>
      <c r="C300">
        <v>6130</v>
      </c>
      <c r="D300" s="44">
        <v>255</v>
      </c>
      <c r="E300" s="44">
        <v>25</v>
      </c>
      <c r="F300" s="44">
        <v>245</v>
      </c>
      <c r="G300" s="44">
        <v>765</v>
      </c>
      <c r="H300" s="44">
        <v>150</v>
      </c>
      <c r="I300" s="44">
        <v>210</v>
      </c>
      <c r="J300" s="44">
        <v>410</v>
      </c>
      <c r="K300" s="44">
        <v>130</v>
      </c>
      <c r="L300" s="44">
        <v>300</v>
      </c>
      <c r="M300" s="44">
        <v>530</v>
      </c>
      <c r="N300" s="44">
        <v>130</v>
      </c>
      <c r="O300" s="44">
        <v>250</v>
      </c>
      <c r="P300" s="44">
        <v>1365</v>
      </c>
      <c r="Q300" s="44">
        <v>590</v>
      </c>
      <c r="R300" s="44">
        <v>20</v>
      </c>
      <c r="S300" s="44">
        <v>110</v>
      </c>
      <c r="T300" s="44">
        <v>265</v>
      </c>
      <c r="U300" s="44">
        <v>385</v>
      </c>
      <c r="W300" s="25">
        <f t="shared" si="11"/>
        <v>685</v>
      </c>
      <c r="X300" s="25">
        <f t="shared" si="12"/>
        <v>11.174551386623165</v>
      </c>
    </row>
    <row r="301" spans="1:24" x14ac:dyDescent="0.2">
      <c r="A301" s="43" t="s">
        <v>1057</v>
      </c>
      <c r="B301" s="43" t="s">
        <v>1058</v>
      </c>
      <c r="C301">
        <v>7125</v>
      </c>
      <c r="D301" s="44">
        <v>455</v>
      </c>
      <c r="E301" s="44">
        <v>30</v>
      </c>
      <c r="F301" s="44">
        <v>345</v>
      </c>
      <c r="G301" s="44">
        <v>935</v>
      </c>
      <c r="H301" s="44">
        <v>280</v>
      </c>
      <c r="I301" s="44">
        <v>275</v>
      </c>
      <c r="J301" s="44">
        <v>445</v>
      </c>
      <c r="K301" s="44">
        <v>370</v>
      </c>
      <c r="L301" s="44">
        <v>355</v>
      </c>
      <c r="M301" s="44">
        <v>515</v>
      </c>
      <c r="N301" s="44">
        <v>120</v>
      </c>
      <c r="O301" s="44">
        <v>300</v>
      </c>
      <c r="P301" s="44">
        <v>1230</v>
      </c>
      <c r="Q301" s="44">
        <v>615</v>
      </c>
      <c r="R301" s="44">
        <v>65</v>
      </c>
      <c r="S301" s="44">
        <v>120</v>
      </c>
      <c r="T301" s="44">
        <v>215</v>
      </c>
      <c r="U301" s="44">
        <v>470</v>
      </c>
      <c r="W301" s="25">
        <f t="shared" si="11"/>
        <v>825</v>
      </c>
      <c r="X301" s="25">
        <f t="shared" si="12"/>
        <v>11.578947368421053</v>
      </c>
    </row>
    <row r="302" spans="1:24" x14ac:dyDescent="0.2">
      <c r="A302" s="43" t="s">
        <v>1059</v>
      </c>
      <c r="B302" s="43" t="s">
        <v>1060</v>
      </c>
      <c r="C302">
        <v>4885</v>
      </c>
      <c r="D302" s="44">
        <v>25</v>
      </c>
      <c r="E302" s="44">
        <v>20</v>
      </c>
      <c r="F302" s="44">
        <v>140</v>
      </c>
      <c r="G302" s="44">
        <v>340</v>
      </c>
      <c r="H302" s="44">
        <v>60</v>
      </c>
      <c r="I302" s="44">
        <v>120</v>
      </c>
      <c r="J302" s="44">
        <v>370</v>
      </c>
      <c r="K302" s="44">
        <v>105</v>
      </c>
      <c r="L302" s="44">
        <v>430</v>
      </c>
      <c r="M302" s="44">
        <v>545</v>
      </c>
      <c r="N302" s="44">
        <v>80</v>
      </c>
      <c r="O302" s="44">
        <v>225</v>
      </c>
      <c r="P302" s="44">
        <v>1055</v>
      </c>
      <c r="Q302" s="44">
        <v>370</v>
      </c>
      <c r="R302" s="44">
        <v>5</v>
      </c>
      <c r="S302" s="44">
        <v>225</v>
      </c>
      <c r="T302" s="44">
        <v>350</v>
      </c>
      <c r="U302" s="44">
        <v>425</v>
      </c>
      <c r="W302" s="25">
        <f t="shared" si="11"/>
        <v>855</v>
      </c>
      <c r="X302" s="25">
        <f t="shared" si="12"/>
        <v>17.50255885363357</v>
      </c>
    </row>
    <row r="303" spans="1:24" x14ac:dyDescent="0.2">
      <c r="A303" s="43" t="s">
        <v>1061</v>
      </c>
      <c r="B303" s="43" t="s">
        <v>1062</v>
      </c>
      <c r="C303">
        <v>7925</v>
      </c>
      <c r="D303" s="44">
        <v>360</v>
      </c>
      <c r="E303" s="44">
        <v>20</v>
      </c>
      <c r="F303" s="44">
        <v>385</v>
      </c>
      <c r="G303" s="44">
        <v>1070</v>
      </c>
      <c r="H303" s="44">
        <v>200</v>
      </c>
      <c r="I303" s="44">
        <v>260</v>
      </c>
      <c r="J303" s="44">
        <v>445</v>
      </c>
      <c r="K303" s="44">
        <v>170</v>
      </c>
      <c r="L303" s="44">
        <v>360</v>
      </c>
      <c r="M303" s="44">
        <v>685</v>
      </c>
      <c r="N303" s="44">
        <v>145</v>
      </c>
      <c r="O303" s="44">
        <v>330</v>
      </c>
      <c r="P303" s="44">
        <v>1675</v>
      </c>
      <c r="Q303" s="44">
        <v>730</v>
      </c>
      <c r="R303" s="44">
        <v>55</v>
      </c>
      <c r="S303" s="44">
        <v>150</v>
      </c>
      <c r="T303" s="44">
        <v>300</v>
      </c>
      <c r="U303" s="44">
        <v>580</v>
      </c>
      <c r="W303" s="25">
        <f t="shared" si="11"/>
        <v>940</v>
      </c>
      <c r="X303" s="25">
        <f t="shared" si="12"/>
        <v>11.861198738170348</v>
      </c>
    </row>
    <row r="304" spans="1:24" x14ac:dyDescent="0.2">
      <c r="A304" s="43" t="s">
        <v>1063</v>
      </c>
      <c r="B304" s="43" t="s">
        <v>1064</v>
      </c>
      <c r="C304">
        <v>5940</v>
      </c>
      <c r="D304" s="44">
        <v>290</v>
      </c>
      <c r="E304" s="44">
        <v>35</v>
      </c>
      <c r="F304" s="44">
        <v>280</v>
      </c>
      <c r="G304" s="44">
        <v>865</v>
      </c>
      <c r="H304" s="44">
        <v>165</v>
      </c>
      <c r="I304" s="44">
        <v>185</v>
      </c>
      <c r="J304" s="44">
        <v>320</v>
      </c>
      <c r="K304" s="44">
        <v>160</v>
      </c>
      <c r="L304" s="44">
        <v>255</v>
      </c>
      <c r="M304" s="44">
        <v>495</v>
      </c>
      <c r="N304" s="44">
        <v>90</v>
      </c>
      <c r="O304" s="44">
        <v>205</v>
      </c>
      <c r="P304" s="44">
        <v>1230</v>
      </c>
      <c r="Q304" s="44">
        <v>490</v>
      </c>
      <c r="R304" s="44">
        <v>45</v>
      </c>
      <c r="S304" s="44">
        <v>160</v>
      </c>
      <c r="T304" s="44">
        <v>230</v>
      </c>
      <c r="U304" s="44">
        <v>445</v>
      </c>
      <c r="W304" s="25">
        <f t="shared" si="11"/>
        <v>700</v>
      </c>
      <c r="X304" s="25">
        <f t="shared" si="12"/>
        <v>11.784511784511785</v>
      </c>
    </row>
    <row r="305" spans="1:24" x14ac:dyDescent="0.2">
      <c r="A305" s="43" t="s">
        <v>1065</v>
      </c>
      <c r="B305" s="43" t="s">
        <v>1066</v>
      </c>
      <c r="C305">
        <v>5880</v>
      </c>
      <c r="D305" s="44">
        <v>410</v>
      </c>
      <c r="E305" s="44">
        <v>35</v>
      </c>
      <c r="F305" s="44">
        <v>280</v>
      </c>
      <c r="G305" s="44">
        <v>870</v>
      </c>
      <c r="H305" s="44">
        <v>185</v>
      </c>
      <c r="I305" s="44">
        <v>200</v>
      </c>
      <c r="J305" s="44">
        <v>355</v>
      </c>
      <c r="K305" s="44">
        <v>140</v>
      </c>
      <c r="L305" s="44">
        <v>305</v>
      </c>
      <c r="M305" s="44">
        <v>465</v>
      </c>
      <c r="N305" s="44">
        <v>90</v>
      </c>
      <c r="O305" s="44">
        <v>250</v>
      </c>
      <c r="P305" s="44">
        <v>1040</v>
      </c>
      <c r="Q305" s="44">
        <v>465</v>
      </c>
      <c r="R305" s="44">
        <v>45</v>
      </c>
      <c r="S305" s="44">
        <v>115</v>
      </c>
      <c r="T305" s="44">
        <v>200</v>
      </c>
      <c r="U305" s="44">
        <v>420</v>
      </c>
      <c r="W305" s="25">
        <f t="shared" si="11"/>
        <v>725</v>
      </c>
      <c r="X305" s="25">
        <f t="shared" si="12"/>
        <v>12.329931972789115</v>
      </c>
    </row>
    <row r="306" spans="1:24" x14ac:dyDescent="0.2">
      <c r="A306" s="43" t="s">
        <v>1067</v>
      </c>
      <c r="B306" s="43" t="s">
        <v>1068</v>
      </c>
      <c r="C306">
        <v>8440</v>
      </c>
      <c r="D306" s="44">
        <v>40</v>
      </c>
      <c r="E306" s="44">
        <v>25</v>
      </c>
      <c r="F306" s="44">
        <v>215</v>
      </c>
      <c r="G306" s="44">
        <v>960</v>
      </c>
      <c r="H306" s="44">
        <v>120</v>
      </c>
      <c r="I306" s="44">
        <v>265</v>
      </c>
      <c r="J306" s="44">
        <v>485</v>
      </c>
      <c r="K306" s="44">
        <v>155</v>
      </c>
      <c r="L306" s="44">
        <v>300</v>
      </c>
      <c r="M306" s="44">
        <v>935</v>
      </c>
      <c r="N306" s="44">
        <v>210</v>
      </c>
      <c r="O306" s="44">
        <v>450</v>
      </c>
      <c r="P306" s="44">
        <v>2215</v>
      </c>
      <c r="Q306" s="44">
        <v>935</v>
      </c>
      <c r="R306" s="44">
        <v>0</v>
      </c>
      <c r="S306" s="44">
        <v>145</v>
      </c>
      <c r="T306" s="44">
        <v>320</v>
      </c>
      <c r="U306" s="44">
        <v>655</v>
      </c>
      <c r="W306" s="25">
        <f t="shared" si="11"/>
        <v>955</v>
      </c>
      <c r="X306" s="25">
        <f t="shared" si="12"/>
        <v>11.315165876777252</v>
      </c>
    </row>
    <row r="307" spans="1:24" x14ac:dyDescent="0.2">
      <c r="A307" s="43" t="s">
        <v>1069</v>
      </c>
      <c r="B307" s="43" t="s">
        <v>1070</v>
      </c>
      <c r="C307">
        <v>3625</v>
      </c>
      <c r="D307" s="44">
        <v>10</v>
      </c>
      <c r="E307" s="44">
        <v>15</v>
      </c>
      <c r="F307" s="44">
        <v>85</v>
      </c>
      <c r="G307" s="44">
        <v>610</v>
      </c>
      <c r="H307" s="44">
        <v>70</v>
      </c>
      <c r="I307" s="44">
        <v>115</v>
      </c>
      <c r="J307" s="44">
        <v>205</v>
      </c>
      <c r="K307" s="44">
        <v>85</v>
      </c>
      <c r="L307" s="44">
        <v>175</v>
      </c>
      <c r="M307" s="44">
        <v>420</v>
      </c>
      <c r="N307" s="44">
        <v>65</v>
      </c>
      <c r="O307" s="44">
        <v>135</v>
      </c>
      <c r="P307" s="44">
        <v>790</v>
      </c>
      <c r="Q307" s="44">
        <v>330</v>
      </c>
      <c r="R307" s="44">
        <v>0</v>
      </c>
      <c r="S307" s="44">
        <v>80</v>
      </c>
      <c r="T307" s="44">
        <v>175</v>
      </c>
      <c r="U307" s="44">
        <v>255</v>
      </c>
      <c r="W307" s="25">
        <f t="shared" si="11"/>
        <v>430</v>
      </c>
      <c r="X307" s="25">
        <f t="shared" si="12"/>
        <v>11.862068965517242</v>
      </c>
    </row>
    <row r="308" spans="1:24" x14ac:dyDescent="0.2">
      <c r="A308" s="43" t="s">
        <v>1071</v>
      </c>
      <c r="B308" s="43" t="s">
        <v>1072</v>
      </c>
      <c r="C308">
        <v>7135</v>
      </c>
      <c r="D308" s="44">
        <v>115</v>
      </c>
      <c r="E308" s="44">
        <v>45</v>
      </c>
      <c r="F308" s="44">
        <v>220</v>
      </c>
      <c r="G308" s="44">
        <v>950</v>
      </c>
      <c r="H308" s="44">
        <v>165</v>
      </c>
      <c r="I308" s="44">
        <v>245</v>
      </c>
      <c r="J308" s="44">
        <v>370</v>
      </c>
      <c r="K308" s="44">
        <v>135</v>
      </c>
      <c r="L308" s="44">
        <v>300</v>
      </c>
      <c r="M308" s="44">
        <v>785</v>
      </c>
      <c r="N308" s="44">
        <v>165</v>
      </c>
      <c r="O308" s="44">
        <v>300</v>
      </c>
      <c r="P308" s="44">
        <v>1690</v>
      </c>
      <c r="Q308" s="44">
        <v>685</v>
      </c>
      <c r="R308" s="44">
        <v>20</v>
      </c>
      <c r="S308" s="44">
        <v>150</v>
      </c>
      <c r="T308" s="44">
        <v>290</v>
      </c>
      <c r="U308" s="44">
        <v>500</v>
      </c>
      <c r="W308" s="25">
        <f t="shared" si="11"/>
        <v>800</v>
      </c>
      <c r="X308" s="25">
        <f t="shared" si="12"/>
        <v>11.212333566923615</v>
      </c>
    </row>
    <row r="309" spans="1:24" x14ac:dyDescent="0.2">
      <c r="A309" s="43" t="s">
        <v>1073</v>
      </c>
      <c r="B309" s="43" t="s">
        <v>1074</v>
      </c>
      <c r="C309">
        <v>5190</v>
      </c>
      <c r="D309" s="44">
        <v>145</v>
      </c>
      <c r="E309" s="44">
        <v>20</v>
      </c>
      <c r="F309" s="44">
        <v>180</v>
      </c>
      <c r="G309" s="44">
        <v>745</v>
      </c>
      <c r="H309" s="44">
        <v>140</v>
      </c>
      <c r="I309" s="44">
        <v>175</v>
      </c>
      <c r="J309" s="44">
        <v>325</v>
      </c>
      <c r="K309" s="44">
        <v>90</v>
      </c>
      <c r="L309" s="44">
        <v>200</v>
      </c>
      <c r="M309" s="44">
        <v>415</v>
      </c>
      <c r="N309" s="44">
        <v>150</v>
      </c>
      <c r="O309" s="44">
        <v>215</v>
      </c>
      <c r="P309" s="44">
        <v>1205</v>
      </c>
      <c r="Q309" s="44">
        <v>485</v>
      </c>
      <c r="R309" s="44">
        <v>15</v>
      </c>
      <c r="S309" s="44">
        <v>130</v>
      </c>
      <c r="T309" s="44">
        <v>190</v>
      </c>
      <c r="U309" s="44">
        <v>370</v>
      </c>
      <c r="W309" s="25">
        <f t="shared" si="11"/>
        <v>570</v>
      </c>
      <c r="X309" s="25">
        <f t="shared" si="12"/>
        <v>10.982658959537572</v>
      </c>
    </row>
    <row r="310" spans="1:24" x14ac:dyDescent="0.2">
      <c r="A310" s="43" t="s">
        <v>1075</v>
      </c>
      <c r="B310" s="43" t="s">
        <v>1076</v>
      </c>
      <c r="C310">
        <v>6795</v>
      </c>
      <c r="D310" s="44">
        <v>60</v>
      </c>
      <c r="E310" s="44">
        <v>30</v>
      </c>
      <c r="F310" s="44">
        <v>220</v>
      </c>
      <c r="G310" s="44">
        <v>1255</v>
      </c>
      <c r="H310" s="44">
        <v>165</v>
      </c>
      <c r="I310" s="44">
        <v>200</v>
      </c>
      <c r="J310" s="44">
        <v>375</v>
      </c>
      <c r="K310" s="44">
        <v>180</v>
      </c>
      <c r="L310" s="44">
        <v>285</v>
      </c>
      <c r="M310" s="44">
        <v>610</v>
      </c>
      <c r="N310" s="44">
        <v>170</v>
      </c>
      <c r="O310" s="44">
        <v>260</v>
      </c>
      <c r="P310" s="44">
        <v>1375</v>
      </c>
      <c r="Q310" s="44">
        <v>680</v>
      </c>
      <c r="R310" s="44">
        <v>5</v>
      </c>
      <c r="S310" s="44">
        <v>130</v>
      </c>
      <c r="T310" s="44">
        <v>305</v>
      </c>
      <c r="U310" s="44">
        <v>485</v>
      </c>
      <c r="W310" s="25">
        <f t="shared" si="11"/>
        <v>770</v>
      </c>
      <c r="X310" s="25">
        <f t="shared" si="12"/>
        <v>11.331861662987491</v>
      </c>
    </row>
    <row r="311" spans="1:24" x14ac:dyDescent="0.2">
      <c r="A311" s="43" t="s">
        <v>1077</v>
      </c>
      <c r="B311" s="43" t="s">
        <v>1078</v>
      </c>
      <c r="C311">
        <v>4380</v>
      </c>
      <c r="D311" s="44">
        <v>45</v>
      </c>
      <c r="E311" s="44">
        <v>15</v>
      </c>
      <c r="F311" s="44">
        <v>155</v>
      </c>
      <c r="G311" s="44">
        <v>715</v>
      </c>
      <c r="H311" s="44">
        <v>160</v>
      </c>
      <c r="I311" s="44">
        <v>190</v>
      </c>
      <c r="J311" s="44">
        <v>255</v>
      </c>
      <c r="K311" s="44">
        <v>210</v>
      </c>
      <c r="L311" s="44">
        <v>195</v>
      </c>
      <c r="M311" s="44">
        <v>455</v>
      </c>
      <c r="N311" s="44">
        <v>80</v>
      </c>
      <c r="O311" s="44">
        <v>190</v>
      </c>
      <c r="P311" s="44">
        <v>720</v>
      </c>
      <c r="Q311" s="44">
        <v>460</v>
      </c>
      <c r="R311" s="44">
        <v>0</v>
      </c>
      <c r="S311" s="44">
        <v>80</v>
      </c>
      <c r="T311" s="44">
        <v>160</v>
      </c>
      <c r="U311" s="44">
        <v>290</v>
      </c>
      <c r="W311" s="25">
        <f t="shared" si="11"/>
        <v>485</v>
      </c>
      <c r="X311" s="25">
        <f t="shared" si="12"/>
        <v>11.073059360730593</v>
      </c>
    </row>
    <row r="312" spans="1:24" x14ac:dyDescent="0.2">
      <c r="A312" s="43" t="s">
        <v>1079</v>
      </c>
      <c r="B312" s="43" t="s">
        <v>1080</v>
      </c>
      <c r="C312">
        <v>4535</v>
      </c>
      <c r="D312" s="44">
        <v>15</v>
      </c>
      <c r="E312" s="44">
        <v>35</v>
      </c>
      <c r="F312" s="44">
        <v>160</v>
      </c>
      <c r="G312" s="44">
        <v>845</v>
      </c>
      <c r="H312" s="44">
        <v>165</v>
      </c>
      <c r="I312" s="44">
        <v>150</v>
      </c>
      <c r="J312" s="44">
        <v>360</v>
      </c>
      <c r="K312" s="44">
        <v>380</v>
      </c>
      <c r="L312" s="44">
        <v>225</v>
      </c>
      <c r="M312" s="44">
        <v>520</v>
      </c>
      <c r="N312" s="44">
        <v>50</v>
      </c>
      <c r="O312" s="44">
        <v>130</v>
      </c>
      <c r="P312" s="44">
        <v>645</v>
      </c>
      <c r="Q312" s="44">
        <v>365</v>
      </c>
      <c r="R312" s="44">
        <v>0</v>
      </c>
      <c r="S312" s="44">
        <v>70</v>
      </c>
      <c r="T312" s="44">
        <v>130</v>
      </c>
      <c r="U312" s="44">
        <v>295</v>
      </c>
      <c r="W312" s="25">
        <f t="shared" ref="W312:W350" si="13">SUMIFS(D312:U312,$C$31:$T$31,TRUE)</f>
        <v>520</v>
      </c>
      <c r="X312" s="25">
        <f t="shared" ref="X312:X350" si="14">W312/C312*100</f>
        <v>11.466372657111357</v>
      </c>
    </row>
    <row r="313" spans="1:24" x14ac:dyDescent="0.2">
      <c r="A313" s="43" t="s">
        <v>1081</v>
      </c>
      <c r="B313" s="43" t="s">
        <v>1082</v>
      </c>
      <c r="C313">
        <v>4450</v>
      </c>
      <c r="D313" s="44">
        <v>40</v>
      </c>
      <c r="E313" s="44">
        <v>20</v>
      </c>
      <c r="F313" s="44">
        <v>175</v>
      </c>
      <c r="G313" s="44">
        <v>625</v>
      </c>
      <c r="H313" s="44">
        <v>140</v>
      </c>
      <c r="I313" s="44">
        <v>140</v>
      </c>
      <c r="J313" s="44">
        <v>250</v>
      </c>
      <c r="K313" s="44">
        <v>135</v>
      </c>
      <c r="L313" s="44">
        <v>195</v>
      </c>
      <c r="M313" s="44">
        <v>480</v>
      </c>
      <c r="N313" s="44">
        <v>90</v>
      </c>
      <c r="O313" s="44">
        <v>175</v>
      </c>
      <c r="P313" s="44">
        <v>900</v>
      </c>
      <c r="Q313" s="44">
        <v>490</v>
      </c>
      <c r="R313" s="44">
        <v>5</v>
      </c>
      <c r="S313" s="44">
        <v>100</v>
      </c>
      <c r="T313" s="44">
        <v>160</v>
      </c>
      <c r="U313" s="44">
        <v>335</v>
      </c>
      <c r="W313" s="25">
        <f t="shared" si="13"/>
        <v>530</v>
      </c>
      <c r="X313" s="25">
        <f t="shared" si="14"/>
        <v>11.910112359550562</v>
      </c>
    </row>
    <row r="314" spans="1:24" x14ac:dyDescent="0.2">
      <c r="A314" s="43" t="s">
        <v>1083</v>
      </c>
      <c r="B314" s="43" t="s">
        <v>1084</v>
      </c>
      <c r="C314">
        <v>4925</v>
      </c>
      <c r="D314" s="44">
        <v>125</v>
      </c>
      <c r="E314" s="44">
        <v>20</v>
      </c>
      <c r="F314" s="44">
        <v>170</v>
      </c>
      <c r="G314" s="44">
        <v>965</v>
      </c>
      <c r="H314" s="44">
        <v>145</v>
      </c>
      <c r="I314" s="44">
        <v>160</v>
      </c>
      <c r="J314" s="44">
        <v>250</v>
      </c>
      <c r="K314" s="44">
        <v>115</v>
      </c>
      <c r="L314" s="44">
        <v>180</v>
      </c>
      <c r="M314" s="44">
        <v>370</v>
      </c>
      <c r="N314" s="44">
        <v>135</v>
      </c>
      <c r="O314" s="44">
        <v>230</v>
      </c>
      <c r="P314" s="44">
        <v>920</v>
      </c>
      <c r="Q314" s="44">
        <v>495</v>
      </c>
      <c r="R314" s="44">
        <v>15</v>
      </c>
      <c r="S314" s="44">
        <v>90</v>
      </c>
      <c r="T314" s="44">
        <v>185</v>
      </c>
      <c r="U314" s="44">
        <v>355</v>
      </c>
      <c r="W314" s="25">
        <f t="shared" si="13"/>
        <v>535</v>
      </c>
      <c r="X314" s="25">
        <f t="shared" si="14"/>
        <v>10.862944162436548</v>
      </c>
    </row>
    <row r="315" spans="1:24" x14ac:dyDescent="0.2">
      <c r="A315" s="43" t="s">
        <v>1085</v>
      </c>
      <c r="B315" s="43" t="s">
        <v>1086</v>
      </c>
      <c r="C315">
        <v>8125</v>
      </c>
      <c r="D315" s="44">
        <v>180</v>
      </c>
      <c r="E315" s="44">
        <v>40</v>
      </c>
      <c r="F315" s="44">
        <v>260</v>
      </c>
      <c r="G315" s="44">
        <v>880</v>
      </c>
      <c r="H315" s="44">
        <v>160</v>
      </c>
      <c r="I315" s="44">
        <v>200</v>
      </c>
      <c r="J315" s="44">
        <v>425</v>
      </c>
      <c r="K315" s="44">
        <v>90</v>
      </c>
      <c r="L315" s="44">
        <v>275</v>
      </c>
      <c r="M315" s="44">
        <v>805</v>
      </c>
      <c r="N315" s="44">
        <v>880</v>
      </c>
      <c r="O315" s="44">
        <v>420</v>
      </c>
      <c r="P315" s="44">
        <v>1780</v>
      </c>
      <c r="Q315" s="44">
        <v>760</v>
      </c>
      <c r="R315" s="44">
        <v>15</v>
      </c>
      <c r="S315" s="44">
        <v>150</v>
      </c>
      <c r="T315" s="44">
        <v>225</v>
      </c>
      <c r="U315" s="44">
        <v>580</v>
      </c>
      <c r="W315" s="25">
        <f t="shared" si="13"/>
        <v>855</v>
      </c>
      <c r="X315" s="25">
        <f t="shared" si="14"/>
        <v>10.523076923076923</v>
      </c>
    </row>
    <row r="316" spans="1:24" x14ac:dyDescent="0.2">
      <c r="A316" s="43" t="s">
        <v>1087</v>
      </c>
      <c r="B316" s="43" t="s">
        <v>1088</v>
      </c>
      <c r="C316">
        <v>4665</v>
      </c>
      <c r="D316" s="44">
        <v>25</v>
      </c>
      <c r="E316" s="44">
        <v>5</v>
      </c>
      <c r="F316" s="44">
        <v>185</v>
      </c>
      <c r="G316" s="44">
        <v>560</v>
      </c>
      <c r="H316" s="44">
        <v>110</v>
      </c>
      <c r="I316" s="44">
        <v>160</v>
      </c>
      <c r="J316" s="44">
        <v>275</v>
      </c>
      <c r="K316" s="44">
        <v>155</v>
      </c>
      <c r="L316" s="44">
        <v>210</v>
      </c>
      <c r="M316" s="44">
        <v>570</v>
      </c>
      <c r="N316" s="44">
        <v>90</v>
      </c>
      <c r="O316" s="44">
        <v>145</v>
      </c>
      <c r="P316" s="44">
        <v>1085</v>
      </c>
      <c r="Q316" s="44">
        <v>460</v>
      </c>
      <c r="R316" s="44">
        <v>0</v>
      </c>
      <c r="S316" s="44">
        <v>90</v>
      </c>
      <c r="T316" s="44">
        <v>195</v>
      </c>
      <c r="U316" s="44">
        <v>340</v>
      </c>
      <c r="W316" s="25">
        <f t="shared" si="13"/>
        <v>550</v>
      </c>
      <c r="X316" s="25">
        <f t="shared" si="14"/>
        <v>11.789924973204716</v>
      </c>
    </row>
    <row r="317" spans="1:24" x14ac:dyDescent="0.2">
      <c r="A317" s="43" t="s">
        <v>1089</v>
      </c>
      <c r="B317" s="43" t="s">
        <v>1090</v>
      </c>
      <c r="C317">
        <v>2350</v>
      </c>
      <c r="D317" s="44">
        <v>20</v>
      </c>
      <c r="E317" s="44">
        <v>25</v>
      </c>
      <c r="F317" s="44">
        <v>155</v>
      </c>
      <c r="G317" s="44">
        <v>515</v>
      </c>
      <c r="H317" s="44">
        <v>70</v>
      </c>
      <c r="I317" s="44">
        <v>90</v>
      </c>
      <c r="J317" s="44">
        <v>190</v>
      </c>
      <c r="K317" s="44">
        <v>80</v>
      </c>
      <c r="L317" s="44">
        <v>115</v>
      </c>
      <c r="M317" s="44">
        <v>165</v>
      </c>
      <c r="N317" s="44">
        <v>35</v>
      </c>
      <c r="O317" s="44">
        <v>70</v>
      </c>
      <c r="P317" s="44">
        <v>315</v>
      </c>
      <c r="Q317" s="44">
        <v>190</v>
      </c>
      <c r="R317" s="44">
        <v>0</v>
      </c>
      <c r="S317" s="44">
        <v>50</v>
      </c>
      <c r="T317" s="44">
        <v>85</v>
      </c>
      <c r="U317" s="44">
        <v>185</v>
      </c>
      <c r="W317" s="25">
        <f t="shared" si="13"/>
        <v>300</v>
      </c>
      <c r="X317" s="25">
        <f t="shared" si="14"/>
        <v>12.76595744680851</v>
      </c>
    </row>
    <row r="318" spans="1:24" x14ac:dyDescent="0.2">
      <c r="A318" s="43" t="s">
        <v>1091</v>
      </c>
      <c r="B318" s="43" t="s">
        <v>1092</v>
      </c>
      <c r="C318">
        <v>5560</v>
      </c>
      <c r="D318" s="44">
        <v>125</v>
      </c>
      <c r="E318" s="44">
        <v>30</v>
      </c>
      <c r="F318" s="44">
        <v>335</v>
      </c>
      <c r="G318" s="44">
        <v>1020</v>
      </c>
      <c r="H318" s="44">
        <v>210</v>
      </c>
      <c r="I318" s="44">
        <v>210</v>
      </c>
      <c r="J318" s="44">
        <v>455</v>
      </c>
      <c r="K318" s="44">
        <v>220</v>
      </c>
      <c r="L318" s="44">
        <v>370</v>
      </c>
      <c r="M318" s="44">
        <v>310</v>
      </c>
      <c r="N318" s="44">
        <v>80</v>
      </c>
      <c r="O318" s="44">
        <v>210</v>
      </c>
      <c r="P318" s="44">
        <v>735</v>
      </c>
      <c r="Q318" s="44">
        <v>495</v>
      </c>
      <c r="R318" s="44">
        <v>25</v>
      </c>
      <c r="S318" s="44">
        <v>80</v>
      </c>
      <c r="T318" s="44">
        <v>245</v>
      </c>
      <c r="U318" s="44">
        <v>405</v>
      </c>
      <c r="W318" s="25">
        <f t="shared" si="13"/>
        <v>775</v>
      </c>
      <c r="X318" s="25">
        <f t="shared" si="14"/>
        <v>13.938848920863309</v>
      </c>
    </row>
    <row r="319" spans="1:24" x14ac:dyDescent="0.2">
      <c r="A319" s="43" t="s">
        <v>1093</v>
      </c>
      <c r="B319" s="43" t="s">
        <v>1094</v>
      </c>
      <c r="C319">
        <v>6775</v>
      </c>
      <c r="D319" s="44">
        <v>470</v>
      </c>
      <c r="E319" s="44">
        <v>20</v>
      </c>
      <c r="F319" s="44">
        <v>350</v>
      </c>
      <c r="G319" s="44">
        <v>910</v>
      </c>
      <c r="H319" s="44">
        <v>215</v>
      </c>
      <c r="I319" s="44">
        <v>220</v>
      </c>
      <c r="J319" s="44">
        <v>465</v>
      </c>
      <c r="K319" s="44">
        <v>150</v>
      </c>
      <c r="L319" s="44">
        <v>380</v>
      </c>
      <c r="M319" s="44">
        <v>385</v>
      </c>
      <c r="N319" s="44">
        <v>130</v>
      </c>
      <c r="O319" s="44">
        <v>345</v>
      </c>
      <c r="P319" s="44">
        <v>1260</v>
      </c>
      <c r="Q319" s="44">
        <v>620</v>
      </c>
      <c r="R319" s="44">
        <v>30</v>
      </c>
      <c r="S319" s="44">
        <v>120</v>
      </c>
      <c r="T319" s="44">
        <v>225</v>
      </c>
      <c r="U319" s="44">
        <v>480</v>
      </c>
      <c r="W319" s="25">
        <f t="shared" si="13"/>
        <v>860</v>
      </c>
      <c r="X319" s="25">
        <f t="shared" si="14"/>
        <v>12.693726937269373</v>
      </c>
    </row>
    <row r="320" spans="1:24" x14ac:dyDescent="0.2">
      <c r="A320" s="43" t="s">
        <v>1095</v>
      </c>
      <c r="B320" s="43" t="s">
        <v>1096</v>
      </c>
      <c r="C320">
        <v>3490</v>
      </c>
      <c r="D320" s="44">
        <v>10</v>
      </c>
      <c r="E320" s="44">
        <v>65</v>
      </c>
      <c r="F320" s="44">
        <v>130</v>
      </c>
      <c r="G320" s="44">
        <v>510</v>
      </c>
      <c r="H320" s="44">
        <v>110</v>
      </c>
      <c r="I320" s="44">
        <v>170</v>
      </c>
      <c r="J320" s="44">
        <v>250</v>
      </c>
      <c r="K320" s="44">
        <v>355</v>
      </c>
      <c r="L320" s="44">
        <v>190</v>
      </c>
      <c r="M320" s="44">
        <v>270</v>
      </c>
      <c r="N320" s="44">
        <v>65</v>
      </c>
      <c r="O320" s="44">
        <v>90</v>
      </c>
      <c r="P320" s="44">
        <v>475</v>
      </c>
      <c r="Q320" s="44">
        <v>385</v>
      </c>
      <c r="R320" s="44">
        <v>0</v>
      </c>
      <c r="S320" s="44">
        <v>70</v>
      </c>
      <c r="T320" s="44">
        <v>145</v>
      </c>
      <c r="U320" s="44">
        <v>200</v>
      </c>
      <c r="W320" s="25">
        <f t="shared" si="13"/>
        <v>390</v>
      </c>
      <c r="X320" s="25">
        <f t="shared" si="14"/>
        <v>11.174785100286533</v>
      </c>
    </row>
    <row r="321" spans="1:24" x14ac:dyDescent="0.2">
      <c r="A321" s="43" t="s">
        <v>1097</v>
      </c>
      <c r="B321" s="43" t="s">
        <v>1098</v>
      </c>
      <c r="C321">
        <v>7550</v>
      </c>
      <c r="D321" s="44">
        <v>405</v>
      </c>
      <c r="E321" s="44">
        <v>40</v>
      </c>
      <c r="F321" s="44">
        <v>410</v>
      </c>
      <c r="G321" s="44">
        <v>1090</v>
      </c>
      <c r="H321" s="44">
        <v>245</v>
      </c>
      <c r="I321" s="44">
        <v>300</v>
      </c>
      <c r="J321" s="44">
        <v>425</v>
      </c>
      <c r="K321" s="44">
        <v>200</v>
      </c>
      <c r="L321" s="44">
        <v>320</v>
      </c>
      <c r="M321" s="44">
        <v>585</v>
      </c>
      <c r="N321" s="44">
        <v>160</v>
      </c>
      <c r="O321" s="44">
        <v>320</v>
      </c>
      <c r="P321" s="44">
        <v>1395</v>
      </c>
      <c r="Q321" s="44">
        <v>745</v>
      </c>
      <c r="R321" s="44">
        <v>25</v>
      </c>
      <c r="S321" s="44">
        <v>135</v>
      </c>
      <c r="T321" s="44">
        <v>245</v>
      </c>
      <c r="U321" s="44">
        <v>510</v>
      </c>
      <c r="W321" s="25">
        <f t="shared" si="13"/>
        <v>830</v>
      </c>
      <c r="X321" s="25">
        <f t="shared" si="14"/>
        <v>10.993377483443709</v>
      </c>
    </row>
    <row r="322" spans="1:24" x14ac:dyDescent="0.2">
      <c r="A322" s="43" t="s">
        <v>1099</v>
      </c>
      <c r="B322" s="43" t="s">
        <v>1100</v>
      </c>
      <c r="C322">
        <v>7210</v>
      </c>
      <c r="D322" s="44">
        <v>220</v>
      </c>
      <c r="E322" s="44">
        <v>25</v>
      </c>
      <c r="F322" s="44">
        <v>305</v>
      </c>
      <c r="G322" s="44">
        <v>1165</v>
      </c>
      <c r="H322" s="44">
        <v>175</v>
      </c>
      <c r="I322" s="44">
        <v>260</v>
      </c>
      <c r="J322" s="44">
        <v>480</v>
      </c>
      <c r="K322" s="44">
        <v>155</v>
      </c>
      <c r="L322" s="44">
        <v>310</v>
      </c>
      <c r="M322" s="44">
        <v>570</v>
      </c>
      <c r="N322" s="44">
        <v>140</v>
      </c>
      <c r="O322" s="44">
        <v>260</v>
      </c>
      <c r="P322" s="44">
        <v>1425</v>
      </c>
      <c r="Q322" s="44">
        <v>705</v>
      </c>
      <c r="R322" s="44">
        <v>15</v>
      </c>
      <c r="S322" s="44">
        <v>170</v>
      </c>
      <c r="T322" s="44">
        <v>305</v>
      </c>
      <c r="U322" s="44">
        <v>530</v>
      </c>
      <c r="W322" s="25">
        <f t="shared" si="13"/>
        <v>840</v>
      </c>
      <c r="X322" s="25">
        <f t="shared" si="14"/>
        <v>11.650485436893204</v>
      </c>
    </row>
    <row r="323" spans="1:24" x14ac:dyDescent="0.2">
      <c r="A323" s="43" t="s">
        <v>1101</v>
      </c>
      <c r="B323" s="43" t="s">
        <v>1102</v>
      </c>
      <c r="C323">
        <v>3895</v>
      </c>
      <c r="D323" s="44">
        <v>5</v>
      </c>
      <c r="E323" s="44">
        <v>15</v>
      </c>
      <c r="F323" s="44">
        <v>170</v>
      </c>
      <c r="G323" s="44">
        <v>625</v>
      </c>
      <c r="H323" s="44">
        <v>75</v>
      </c>
      <c r="I323" s="44">
        <v>120</v>
      </c>
      <c r="J323" s="44">
        <v>285</v>
      </c>
      <c r="K323" s="44">
        <v>110</v>
      </c>
      <c r="L323" s="44">
        <v>315</v>
      </c>
      <c r="M323" s="44">
        <v>385</v>
      </c>
      <c r="N323" s="44">
        <v>95</v>
      </c>
      <c r="O323" s="44">
        <v>145</v>
      </c>
      <c r="P323" s="44">
        <v>630</v>
      </c>
      <c r="Q323" s="44">
        <v>315</v>
      </c>
      <c r="R323" s="44">
        <v>5</v>
      </c>
      <c r="S323" s="44">
        <v>65</v>
      </c>
      <c r="T323" s="44">
        <v>215</v>
      </c>
      <c r="U323" s="44">
        <v>310</v>
      </c>
      <c r="W323" s="25">
        <f t="shared" si="13"/>
        <v>625</v>
      </c>
      <c r="X323" s="25">
        <f t="shared" si="14"/>
        <v>16.046213093709884</v>
      </c>
    </row>
    <row r="324" spans="1:24" x14ac:dyDescent="0.2">
      <c r="A324" s="43" t="s">
        <v>1103</v>
      </c>
      <c r="B324" s="43" t="s">
        <v>1104</v>
      </c>
      <c r="C324">
        <v>8480</v>
      </c>
      <c r="D324" s="44">
        <v>310</v>
      </c>
      <c r="E324" s="44">
        <v>35</v>
      </c>
      <c r="F324" s="44">
        <v>350</v>
      </c>
      <c r="G324" s="44">
        <v>1155</v>
      </c>
      <c r="H324" s="44">
        <v>210</v>
      </c>
      <c r="I324" s="44">
        <v>220</v>
      </c>
      <c r="J324" s="44">
        <v>575</v>
      </c>
      <c r="K324" s="44">
        <v>190</v>
      </c>
      <c r="L324" s="44">
        <v>560</v>
      </c>
      <c r="M324" s="44">
        <v>705</v>
      </c>
      <c r="N324" s="44">
        <v>175</v>
      </c>
      <c r="O324" s="44">
        <v>425</v>
      </c>
      <c r="P324" s="44">
        <v>1745</v>
      </c>
      <c r="Q324" s="44">
        <v>650</v>
      </c>
      <c r="R324" s="44">
        <v>40</v>
      </c>
      <c r="S324" s="44">
        <v>160</v>
      </c>
      <c r="T324" s="44">
        <v>355</v>
      </c>
      <c r="U324" s="44">
        <v>615</v>
      </c>
      <c r="W324" s="25">
        <f t="shared" si="13"/>
        <v>1175</v>
      </c>
      <c r="X324" s="25">
        <f t="shared" si="14"/>
        <v>13.856132075471697</v>
      </c>
    </row>
    <row r="325" spans="1:24" x14ac:dyDescent="0.2">
      <c r="A325" s="43" t="s">
        <v>1105</v>
      </c>
      <c r="B325" s="43" t="s">
        <v>1106</v>
      </c>
      <c r="C325">
        <v>18330</v>
      </c>
      <c r="D325" s="44">
        <v>35</v>
      </c>
      <c r="E325" s="44">
        <v>160</v>
      </c>
      <c r="F325" s="44">
        <v>755</v>
      </c>
      <c r="G325" s="44">
        <v>2155</v>
      </c>
      <c r="H325" s="44">
        <v>480</v>
      </c>
      <c r="I325" s="44">
        <v>475</v>
      </c>
      <c r="J325" s="44">
        <v>1320</v>
      </c>
      <c r="K325" s="44">
        <v>795</v>
      </c>
      <c r="L325" s="44">
        <v>1355</v>
      </c>
      <c r="M325" s="44">
        <v>1865</v>
      </c>
      <c r="N325" s="44">
        <v>550</v>
      </c>
      <c r="O325" s="44">
        <v>870</v>
      </c>
      <c r="P325" s="44">
        <v>3290</v>
      </c>
      <c r="Q325" s="44">
        <v>1645</v>
      </c>
      <c r="R325" s="44">
        <v>5</v>
      </c>
      <c r="S325" s="44">
        <v>355</v>
      </c>
      <c r="T325" s="44">
        <v>880</v>
      </c>
      <c r="U325" s="44">
        <v>1345</v>
      </c>
      <c r="W325" s="25">
        <f t="shared" si="13"/>
        <v>2700</v>
      </c>
      <c r="X325" s="25">
        <f t="shared" si="14"/>
        <v>14.729950900163665</v>
      </c>
    </row>
    <row r="326" spans="1:24" x14ac:dyDescent="0.2">
      <c r="A326" s="43" t="s">
        <v>1111</v>
      </c>
      <c r="B326" s="43" t="s">
        <v>1112</v>
      </c>
      <c r="C326">
        <v>8950</v>
      </c>
      <c r="D326" s="44">
        <v>375</v>
      </c>
      <c r="E326" s="44">
        <v>45</v>
      </c>
      <c r="F326" s="44">
        <v>410</v>
      </c>
      <c r="G326" s="44">
        <v>1355</v>
      </c>
      <c r="H326" s="44">
        <v>315</v>
      </c>
      <c r="I326" s="44">
        <v>280</v>
      </c>
      <c r="J326" s="44">
        <v>585</v>
      </c>
      <c r="K326" s="44">
        <v>615</v>
      </c>
      <c r="L326" s="44">
        <v>520</v>
      </c>
      <c r="M326" s="44">
        <v>620</v>
      </c>
      <c r="N326" s="44">
        <v>235</v>
      </c>
      <c r="O326" s="44">
        <v>345</v>
      </c>
      <c r="P326" s="44">
        <v>1315</v>
      </c>
      <c r="Q326" s="44">
        <v>825</v>
      </c>
      <c r="R326" s="44">
        <v>35</v>
      </c>
      <c r="S326" s="44">
        <v>170</v>
      </c>
      <c r="T326" s="44">
        <v>365</v>
      </c>
      <c r="U326" s="44">
        <v>545</v>
      </c>
      <c r="W326" s="25">
        <f t="shared" si="13"/>
        <v>1065</v>
      </c>
      <c r="X326" s="25">
        <f t="shared" si="14"/>
        <v>11.899441340782122</v>
      </c>
    </row>
    <row r="327" spans="1:24" x14ac:dyDescent="0.2">
      <c r="A327" s="43" t="s">
        <v>1115</v>
      </c>
      <c r="B327" s="43" t="s">
        <v>1116</v>
      </c>
      <c r="C327">
        <v>10150</v>
      </c>
      <c r="D327" s="44">
        <v>420</v>
      </c>
      <c r="E327" s="44">
        <v>50</v>
      </c>
      <c r="F327" s="44">
        <v>525</v>
      </c>
      <c r="G327" s="44">
        <v>2000</v>
      </c>
      <c r="H327" s="44">
        <v>380</v>
      </c>
      <c r="I327" s="44">
        <v>285</v>
      </c>
      <c r="J327" s="44">
        <v>545</v>
      </c>
      <c r="K327" s="44">
        <v>605</v>
      </c>
      <c r="L327" s="44">
        <v>465</v>
      </c>
      <c r="M327" s="44">
        <v>725</v>
      </c>
      <c r="N327" s="44">
        <v>215</v>
      </c>
      <c r="O327" s="44">
        <v>365</v>
      </c>
      <c r="P327" s="44">
        <v>1515</v>
      </c>
      <c r="Q327" s="44">
        <v>840</v>
      </c>
      <c r="R327" s="44">
        <v>40</v>
      </c>
      <c r="S327" s="44">
        <v>145</v>
      </c>
      <c r="T327" s="44">
        <v>425</v>
      </c>
      <c r="U327" s="44">
        <v>605</v>
      </c>
      <c r="W327" s="25">
        <f t="shared" si="13"/>
        <v>1070</v>
      </c>
      <c r="X327" s="25">
        <f t="shared" si="14"/>
        <v>10.541871921182267</v>
      </c>
    </row>
    <row r="328" spans="1:24" x14ac:dyDescent="0.2">
      <c r="A328" s="43" t="s">
        <v>1113</v>
      </c>
      <c r="B328" s="43" t="s">
        <v>1114</v>
      </c>
      <c r="C328">
        <v>6280</v>
      </c>
      <c r="D328" s="44">
        <v>55</v>
      </c>
      <c r="E328" s="44">
        <v>30</v>
      </c>
      <c r="F328" s="44">
        <v>280</v>
      </c>
      <c r="G328" s="44">
        <v>1235</v>
      </c>
      <c r="H328" s="44">
        <v>255</v>
      </c>
      <c r="I328" s="44">
        <v>145</v>
      </c>
      <c r="J328" s="44">
        <v>515</v>
      </c>
      <c r="K328" s="44">
        <v>300</v>
      </c>
      <c r="L328" s="44">
        <v>620</v>
      </c>
      <c r="M328" s="44">
        <v>250</v>
      </c>
      <c r="N328" s="44">
        <v>110</v>
      </c>
      <c r="O328" s="44">
        <v>320</v>
      </c>
      <c r="P328" s="44">
        <v>780</v>
      </c>
      <c r="Q328" s="44">
        <v>470</v>
      </c>
      <c r="R328" s="44">
        <v>5</v>
      </c>
      <c r="S328" s="44">
        <v>125</v>
      </c>
      <c r="T328" s="44">
        <v>345</v>
      </c>
      <c r="U328" s="44">
        <v>440</v>
      </c>
      <c r="W328" s="25">
        <f t="shared" si="13"/>
        <v>1060</v>
      </c>
      <c r="X328" s="25">
        <f t="shared" si="14"/>
        <v>16.878980891719745</v>
      </c>
    </row>
    <row r="329" spans="1:24" x14ac:dyDescent="0.2">
      <c r="A329" s="43" t="s">
        <v>1119</v>
      </c>
      <c r="B329" s="43" t="s">
        <v>1120</v>
      </c>
      <c r="C329">
        <v>4100</v>
      </c>
      <c r="D329" s="44">
        <v>105</v>
      </c>
      <c r="E329" s="44">
        <v>15</v>
      </c>
      <c r="F329" s="44">
        <v>195</v>
      </c>
      <c r="G329" s="44">
        <v>735</v>
      </c>
      <c r="H329" s="44">
        <v>140</v>
      </c>
      <c r="I329" s="44">
        <v>120</v>
      </c>
      <c r="J329" s="44">
        <v>365</v>
      </c>
      <c r="K329" s="44">
        <v>150</v>
      </c>
      <c r="L329" s="44">
        <v>515</v>
      </c>
      <c r="M329" s="44">
        <v>155</v>
      </c>
      <c r="N329" s="44">
        <v>65</v>
      </c>
      <c r="O329" s="44">
        <v>170</v>
      </c>
      <c r="P329" s="44">
        <v>465</v>
      </c>
      <c r="Q329" s="44">
        <v>315</v>
      </c>
      <c r="R329" s="44">
        <v>5</v>
      </c>
      <c r="S329" s="44">
        <v>70</v>
      </c>
      <c r="T329" s="44">
        <v>215</v>
      </c>
      <c r="U329" s="44">
        <v>300</v>
      </c>
      <c r="W329" s="25">
        <f t="shared" si="13"/>
        <v>815</v>
      </c>
      <c r="X329" s="25">
        <f t="shared" si="14"/>
        <v>19.878048780487806</v>
      </c>
    </row>
    <row r="330" spans="1:24" x14ac:dyDescent="0.2">
      <c r="A330" s="43" t="s">
        <v>1117</v>
      </c>
      <c r="B330" s="43" t="s">
        <v>1118</v>
      </c>
      <c r="C330">
        <v>7035</v>
      </c>
      <c r="D330" s="44">
        <v>115</v>
      </c>
      <c r="E330" s="44">
        <v>35</v>
      </c>
      <c r="F330" s="44">
        <v>295</v>
      </c>
      <c r="G330" s="44">
        <v>1170</v>
      </c>
      <c r="H330" s="44">
        <v>255</v>
      </c>
      <c r="I330" s="44">
        <v>225</v>
      </c>
      <c r="J330" s="44">
        <v>450</v>
      </c>
      <c r="K330" s="44">
        <v>765</v>
      </c>
      <c r="L330" s="44">
        <v>410</v>
      </c>
      <c r="M330" s="44">
        <v>575</v>
      </c>
      <c r="N330" s="44">
        <v>130</v>
      </c>
      <c r="O330" s="44">
        <v>230</v>
      </c>
      <c r="P330" s="44">
        <v>875</v>
      </c>
      <c r="Q330" s="44">
        <v>630</v>
      </c>
      <c r="R330" s="44">
        <v>20</v>
      </c>
      <c r="S330" s="44">
        <v>140</v>
      </c>
      <c r="T330" s="44">
        <v>290</v>
      </c>
      <c r="U330" s="44">
        <v>415</v>
      </c>
      <c r="W330" s="25">
        <f t="shared" si="13"/>
        <v>825</v>
      </c>
      <c r="X330" s="25">
        <f t="shared" si="14"/>
        <v>11.727078891257996</v>
      </c>
    </row>
    <row r="331" spans="1:24" x14ac:dyDescent="0.2">
      <c r="A331" s="43" t="s">
        <v>1107</v>
      </c>
      <c r="B331" s="43" t="s">
        <v>1108</v>
      </c>
      <c r="C331">
        <v>25275</v>
      </c>
      <c r="D331" s="44">
        <v>3840</v>
      </c>
      <c r="E331" s="44">
        <v>240</v>
      </c>
      <c r="F331" s="44">
        <v>1365</v>
      </c>
      <c r="G331" s="44">
        <v>3965</v>
      </c>
      <c r="H331" s="44">
        <v>795</v>
      </c>
      <c r="I331" s="44">
        <v>650</v>
      </c>
      <c r="J331" s="44">
        <v>1965</v>
      </c>
      <c r="K331" s="44">
        <v>820</v>
      </c>
      <c r="L331" s="44">
        <v>2545</v>
      </c>
      <c r="M331" s="44">
        <v>830</v>
      </c>
      <c r="N331" s="44">
        <v>290</v>
      </c>
      <c r="O331" s="44">
        <v>890</v>
      </c>
      <c r="P331" s="44">
        <v>2590</v>
      </c>
      <c r="Q331" s="44">
        <v>1680</v>
      </c>
      <c r="R331" s="44">
        <v>165</v>
      </c>
      <c r="S331" s="44">
        <v>365</v>
      </c>
      <c r="T331" s="44">
        <v>815</v>
      </c>
      <c r="U331" s="44">
        <v>1460</v>
      </c>
      <c r="W331" s="25">
        <f t="shared" si="13"/>
        <v>4005</v>
      </c>
      <c r="X331" s="25">
        <f t="shared" si="14"/>
        <v>15.845697329376854</v>
      </c>
    </row>
    <row r="332" spans="1:24" x14ac:dyDescent="0.2">
      <c r="A332" s="43" t="s">
        <v>1109</v>
      </c>
      <c r="B332" s="43" t="s">
        <v>1110</v>
      </c>
      <c r="C332">
        <v>200</v>
      </c>
      <c r="D332" s="44">
        <v>45</v>
      </c>
      <c r="E332" s="44">
        <v>0</v>
      </c>
      <c r="F332" s="44">
        <v>5</v>
      </c>
      <c r="G332" s="44">
        <v>20</v>
      </c>
      <c r="H332" s="44">
        <v>0</v>
      </c>
      <c r="I332" s="44">
        <v>5</v>
      </c>
      <c r="J332" s="44">
        <v>20</v>
      </c>
      <c r="K332" s="44">
        <v>15</v>
      </c>
      <c r="L332" s="44">
        <v>45</v>
      </c>
      <c r="M332" s="44">
        <v>5</v>
      </c>
      <c r="N332" s="44">
        <v>0</v>
      </c>
      <c r="O332" s="44">
        <v>10</v>
      </c>
      <c r="P332" s="44">
        <v>5</v>
      </c>
      <c r="Q332" s="44">
        <v>15</v>
      </c>
      <c r="R332" s="44">
        <v>0</v>
      </c>
      <c r="S332" s="44">
        <v>0</v>
      </c>
      <c r="T332" s="44">
        <v>5</v>
      </c>
      <c r="U332" s="44">
        <v>5</v>
      </c>
      <c r="W332" s="25">
        <f t="shared" si="13"/>
        <v>50</v>
      </c>
      <c r="X332" s="25">
        <f t="shared" si="14"/>
        <v>25</v>
      </c>
    </row>
    <row r="333" spans="1:24" x14ac:dyDescent="0.2">
      <c r="A333" s="43" t="s">
        <v>1121</v>
      </c>
      <c r="B333" s="43" t="s">
        <v>1122</v>
      </c>
      <c r="C333">
        <v>21520</v>
      </c>
      <c r="D333" s="44">
        <v>1970</v>
      </c>
      <c r="E333" s="44">
        <v>120</v>
      </c>
      <c r="F333" s="44">
        <v>1100</v>
      </c>
      <c r="G333" s="44">
        <v>2965</v>
      </c>
      <c r="H333" s="44">
        <v>710</v>
      </c>
      <c r="I333" s="44">
        <v>670</v>
      </c>
      <c r="J333" s="44">
        <v>1325</v>
      </c>
      <c r="K333" s="44">
        <v>590</v>
      </c>
      <c r="L333" s="44">
        <v>1165</v>
      </c>
      <c r="M333" s="44">
        <v>1390</v>
      </c>
      <c r="N333" s="44">
        <v>445</v>
      </c>
      <c r="O333" s="44">
        <v>905</v>
      </c>
      <c r="P333" s="44">
        <v>3595</v>
      </c>
      <c r="Q333" s="44">
        <v>1735</v>
      </c>
      <c r="R333" s="44">
        <v>155</v>
      </c>
      <c r="S333" s="44">
        <v>415</v>
      </c>
      <c r="T333" s="44">
        <v>715</v>
      </c>
      <c r="U333" s="44">
        <v>1550</v>
      </c>
      <c r="W333" s="25">
        <f t="shared" si="13"/>
        <v>2715</v>
      </c>
      <c r="X333" s="25">
        <f t="shared" si="14"/>
        <v>12.616171003717472</v>
      </c>
    </row>
    <row r="334" spans="1:24" x14ac:dyDescent="0.2">
      <c r="A334" s="43" t="s">
        <v>1139</v>
      </c>
      <c r="B334" s="43" t="s">
        <v>1140</v>
      </c>
      <c r="C334">
        <v>15495</v>
      </c>
      <c r="D334" s="44">
        <v>75</v>
      </c>
      <c r="E334" s="44">
        <v>70</v>
      </c>
      <c r="F334" s="44">
        <v>845</v>
      </c>
      <c r="G334" s="44">
        <v>2765</v>
      </c>
      <c r="H334" s="44">
        <v>525</v>
      </c>
      <c r="I334" s="44">
        <v>520</v>
      </c>
      <c r="J334" s="44">
        <v>1185</v>
      </c>
      <c r="K334" s="44">
        <v>565</v>
      </c>
      <c r="L334" s="44">
        <v>1030</v>
      </c>
      <c r="M334" s="44">
        <v>1070</v>
      </c>
      <c r="N334" s="44">
        <v>345</v>
      </c>
      <c r="O334" s="44">
        <v>885</v>
      </c>
      <c r="P334" s="44">
        <v>2210</v>
      </c>
      <c r="Q334" s="44">
        <v>1250</v>
      </c>
      <c r="R334" s="44">
        <v>15</v>
      </c>
      <c r="S334" s="44">
        <v>325</v>
      </c>
      <c r="T334" s="44">
        <v>785</v>
      </c>
      <c r="U334" s="44">
        <v>1025</v>
      </c>
      <c r="W334" s="25">
        <f t="shared" si="13"/>
        <v>2055</v>
      </c>
      <c r="X334" s="25">
        <f t="shared" si="14"/>
        <v>13.262342691190707</v>
      </c>
    </row>
    <row r="335" spans="1:24" x14ac:dyDescent="0.2">
      <c r="A335" s="43" t="s">
        <v>1141</v>
      </c>
      <c r="B335" s="43" t="s">
        <v>1142</v>
      </c>
      <c r="C335">
        <v>17970</v>
      </c>
      <c r="D335" s="44">
        <v>1955</v>
      </c>
      <c r="E335" s="44">
        <v>80</v>
      </c>
      <c r="F335" s="44">
        <v>1185</v>
      </c>
      <c r="G335" s="44">
        <v>2840</v>
      </c>
      <c r="H335" s="44">
        <v>580</v>
      </c>
      <c r="I335" s="44">
        <v>555</v>
      </c>
      <c r="J335" s="44">
        <v>1370</v>
      </c>
      <c r="K335" s="44">
        <v>420</v>
      </c>
      <c r="L335" s="44">
        <v>1325</v>
      </c>
      <c r="M335" s="44">
        <v>955</v>
      </c>
      <c r="N335" s="44">
        <v>300</v>
      </c>
      <c r="O335" s="44">
        <v>710</v>
      </c>
      <c r="P335" s="44">
        <v>2265</v>
      </c>
      <c r="Q335" s="44">
        <v>1290</v>
      </c>
      <c r="R335" s="44">
        <v>125</v>
      </c>
      <c r="S335" s="44">
        <v>245</v>
      </c>
      <c r="T335" s="44">
        <v>575</v>
      </c>
      <c r="U335" s="44">
        <v>1190</v>
      </c>
      <c r="W335" s="25">
        <f t="shared" si="13"/>
        <v>2515</v>
      </c>
      <c r="X335" s="25">
        <f t="shared" si="14"/>
        <v>13.995548135781858</v>
      </c>
    </row>
    <row r="336" spans="1:24" x14ac:dyDescent="0.2">
      <c r="A336" s="43" t="s">
        <v>1123</v>
      </c>
      <c r="B336" s="43" t="s">
        <v>1124</v>
      </c>
      <c r="C336">
        <v>6825</v>
      </c>
      <c r="D336" s="44">
        <v>985</v>
      </c>
      <c r="E336" s="44">
        <v>40</v>
      </c>
      <c r="F336" s="44">
        <v>325</v>
      </c>
      <c r="G336" s="44">
        <v>1050</v>
      </c>
      <c r="H336" s="44">
        <v>240</v>
      </c>
      <c r="I336" s="44">
        <v>195</v>
      </c>
      <c r="J336" s="44">
        <v>505</v>
      </c>
      <c r="K336" s="44">
        <v>240</v>
      </c>
      <c r="L336" s="44">
        <v>465</v>
      </c>
      <c r="M336" s="44">
        <v>270</v>
      </c>
      <c r="N336" s="44">
        <v>90</v>
      </c>
      <c r="O336" s="44">
        <v>295</v>
      </c>
      <c r="P336" s="44">
        <v>800</v>
      </c>
      <c r="Q336" s="44">
        <v>470</v>
      </c>
      <c r="R336" s="44">
        <v>55</v>
      </c>
      <c r="S336" s="44">
        <v>90</v>
      </c>
      <c r="T336" s="44">
        <v>275</v>
      </c>
      <c r="U336" s="44">
        <v>430</v>
      </c>
      <c r="W336" s="25">
        <f t="shared" si="13"/>
        <v>895</v>
      </c>
      <c r="X336" s="25">
        <f t="shared" si="14"/>
        <v>13.113553113553115</v>
      </c>
    </row>
    <row r="337" spans="1:24" x14ac:dyDescent="0.2">
      <c r="A337" s="43" t="s">
        <v>1125</v>
      </c>
      <c r="B337" s="43" t="s">
        <v>1126</v>
      </c>
      <c r="C337">
        <v>4385</v>
      </c>
      <c r="D337" s="44">
        <v>70</v>
      </c>
      <c r="E337" s="44">
        <v>25</v>
      </c>
      <c r="F337" s="44">
        <v>205</v>
      </c>
      <c r="G337" s="44">
        <v>640</v>
      </c>
      <c r="H337" s="44">
        <v>130</v>
      </c>
      <c r="I337" s="44">
        <v>135</v>
      </c>
      <c r="J337" s="44">
        <v>325</v>
      </c>
      <c r="K337" s="44">
        <v>190</v>
      </c>
      <c r="L337" s="44">
        <v>305</v>
      </c>
      <c r="M337" s="44">
        <v>275</v>
      </c>
      <c r="N337" s="44">
        <v>135</v>
      </c>
      <c r="O337" s="44">
        <v>250</v>
      </c>
      <c r="P337" s="44">
        <v>700</v>
      </c>
      <c r="Q337" s="44">
        <v>300</v>
      </c>
      <c r="R337" s="44">
        <v>10</v>
      </c>
      <c r="S337" s="44">
        <v>100</v>
      </c>
      <c r="T337" s="44">
        <v>255</v>
      </c>
      <c r="U337" s="44">
        <v>330</v>
      </c>
      <c r="W337" s="25">
        <f t="shared" si="13"/>
        <v>635</v>
      </c>
      <c r="X337" s="25">
        <f t="shared" si="14"/>
        <v>14.481185860889395</v>
      </c>
    </row>
    <row r="338" spans="1:24" x14ac:dyDescent="0.2">
      <c r="A338" s="43" t="s">
        <v>1127</v>
      </c>
      <c r="B338" s="43" t="s">
        <v>1128</v>
      </c>
      <c r="C338">
        <v>4480</v>
      </c>
      <c r="D338" s="44">
        <v>1290</v>
      </c>
      <c r="E338" s="44">
        <v>20</v>
      </c>
      <c r="F338" s="44">
        <v>270</v>
      </c>
      <c r="G338" s="44">
        <v>610</v>
      </c>
      <c r="H338" s="44">
        <v>160</v>
      </c>
      <c r="I338" s="44">
        <v>145</v>
      </c>
      <c r="J338" s="44">
        <v>220</v>
      </c>
      <c r="K338" s="44">
        <v>150</v>
      </c>
      <c r="L338" s="44">
        <v>210</v>
      </c>
      <c r="M338" s="44">
        <v>130</v>
      </c>
      <c r="N338" s="44">
        <v>40</v>
      </c>
      <c r="O338" s="44">
        <v>125</v>
      </c>
      <c r="P338" s="44">
        <v>405</v>
      </c>
      <c r="Q338" s="44">
        <v>250</v>
      </c>
      <c r="R338" s="44">
        <v>35</v>
      </c>
      <c r="S338" s="44">
        <v>60</v>
      </c>
      <c r="T338" s="44">
        <v>115</v>
      </c>
      <c r="U338" s="44">
        <v>250</v>
      </c>
      <c r="W338" s="25">
        <f t="shared" si="13"/>
        <v>460</v>
      </c>
      <c r="X338" s="25">
        <f t="shared" si="14"/>
        <v>10.267857142857142</v>
      </c>
    </row>
    <row r="339" spans="1:24" x14ac:dyDescent="0.2">
      <c r="A339" s="43" t="s">
        <v>1129</v>
      </c>
      <c r="B339" s="43" t="s">
        <v>1130</v>
      </c>
      <c r="C339">
        <v>5080</v>
      </c>
      <c r="D339" s="44">
        <v>1280</v>
      </c>
      <c r="E339" s="44">
        <v>30</v>
      </c>
      <c r="F339" s="44">
        <v>230</v>
      </c>
      <c r="G339" s="44">
        <v>700</v>
      </c>
      <c r="H339" s="44">
        <v>170</v>
      </c>
      <c r="I339" s="44">
        <v>115</v>
      </c>
      <c r="J339" s="44">
        <v>355</v>
      </c>
      <c r="K339" s="44">
        <v>85</v>
      </c>
      <c r="L339" s="44">
        <v>455</v>
      </c>
      <c r="M339" s="44">
        <v>150</v>
      </c>
      <c r="N339" s="44">
        <v>60</v>
      </c>
      <c r="O339" s="44">
        <v>175</v>
      </c>
      <c r="P339" s="44">
        <v>445</v>
      </c>
      <c r="Q339" s="44">
        <v>305</v>
      </c>
      <c r="R339" s="44">
        <v>35</v>
      </c>
      <c r="S339" s="44">
        <v>65</v>
      </c>
      <c r="T339" s="44">
        <v>165</v>
      </c>
      <c r="U339" s="44">
        <v>250</v>
      </c>
      <c r="W339" s="25">
        <f t="shared" si="13"/>
        <v>705</v>
      </c>
      <c r="X339" s="25">
        <f t="shared" si="14"/>
        <v>13.877952755905513</v>
      </c>
    </row>
    <row r="340" spans="1:24" x14ac:dyDescent="0.2">
      <c r="A340" s="43" t="s">
        <v>1131</v>
      </c>
      <c r="B340" s="43" t="s">
        <v>1132</v>
      </c>
      <c r="C340">
        <v>5245</v>
      </c>
      <c r="D340" s="44">
        <v>870</v>
      </c>
      <c r="E340" s="44">
        <v>30</v>
      </c>
      <c r="F340" s="44">
        <v>305</v>
      </c>
      <c r="G340" s="44">
        <v>700</v>
      </c>
      <c r="H340" s="44">
        <v>130</v>
      </c>
      <c r="I340" s="44">
        <v>150</v>
      </c>
      <c r="J340" s="44">
        <v>420</v>
      </c>
      <c r="K340" s="44">
        <v>110</v>
      </c>
      <c r="L340" s="44">
        <v>425</v>
      </c>
      <c r="M340" s="44">
        <v>220</v>
      </c>
      <c r="N340" s="44">
        <v>70</v>
      </c>
      <c r="O340" s="44">
        <v>240</v>
      </c>
      <c r="P340" s="44">
        <v>650</v>
      </c>
      <c r="Q340" s="44">
        <v>320</v>
      </c>
      <c r="R340" s="44">
        <v>45</v>
      </c>
      <c r="S340" s="44">
        <v>90</v>
      </c>
      <c r="T340" s="44">
        <v>175</v>
      </c>
      <c r="U340" s="44">
        <v>290</v>
      </c>
      <c r="W340" s="25">
        <f t="shared" si="13"/>
        <v>715</v>
      </c>
      <c r="X340" s="25">
        <f t="shared" si="14"/>
        <v>13.63203050524309</v>
      </c>
    </row>
    <row r="341" spans="1:24" x14ac:dyDescent="0.2">
      <c r="A341" s="43" t="s">
        <v>1133</v>
      </c>
      <c r="B341" s="43" t="s">
        <v>1134</v>
      </c>
      <c r="C341">
        <v>5865</v>
      </c>
      <c r="D341" s="44">
        <v>680</v>
      </c>
      <c r="E341" s="44">
        <v>20</v>
      </c>
      <c r="F341" s="44">
        <v>360</v>
      </c>
      <c r="G341" s="44">
        <v>900</v>
      </c>
      <c r="H341" s="44">
        <v>250</v>
      </c>
      <c r="I341" s="44">
        <v>200</v>
      </c>
      <c r="J341" s="44">
        <v>360</v>
      </c>
      <c r="K341" s="44">
        <v>215</v>
      </c>
      <c r="L341" s="44">
        <v>445</v>
      </c>
      <c r="M341" s="44">
        <v>235</v>
      </c>
      <c r="N341" s="44">
        <v>85</v>
      </c>
      <c r="O341" s="44">
        <v>230</v>
      </c>
      <c r="P341" s="44">
        <v>705</v>
      </c>
      <c r="Q341" s="44">
        <v>465</v>
      </c>
      <c r="R341" s="44">
        <v>35</v>
      </c>
      <c r="S341" s="44">
        <v>95</v>
      </c>
      <c r="T341" s="44">
        <v>230</v>
      </c>
      <c r="U341" s="44">
        <v>345</v>
      </c>
      <c r="W341" s="25">
        <f t="shared" si="13"/>
        <v>790</v>
      </c>
      <c r="X341" s="25">
        <f t="shared" si="14"/>
        <v>13.469735720375105</v>
      </c>
    </row>
    <row r="342" spans="1:24" x14ac:dyDescent="0.2">
      <c r="A342" s="43" t="s">
        <v>1135</v>
      </c>
      <c r="B342" s="43" t="s">
        <v>1136</v>
      </c>
      <c r="C342">
        <v>3680</v>
      </c>
      <c r="D342" s="44">
        <v>1240</v>
      </c>
      <c r="E342" s="44">
        <v>20</v>
      </c>
      <c r="F342" s="44">
        <v>160</v>
      </c>
      <c r="G342" s="44">
        <v>510</v>
      </c>
      <c r="H342" s="44">
        <v>135</v>
      </c>
      <c r="I342" s="44">
        <v>75</v>
      </c>
      <c r="J342" s="44">
        <v>205</v>
      </c>
      <c r="K342" s="44">
        <v>75</v>
      </c>
      <c r="L342" s="44">
        <v>230</v>
      </c>
      <c r="M342" s="44">
        <v>85</v>
      </c>
      <c r="N342" s="44">
        <v>25</v>
      </c>
      <c r="O342" s="44">
        <v>100</v>
      </c>
      <c r="P342" s="44">
        <v>290</v>
      </c>
      <c r="Q342" s="44">
        <v>200</v>
      </c>
      <c r="R342" s="44">
        <v>30</v>
      </c>
      <c r="S342" s="44">
        <v>50</v>
      </c>
      <c r="T342" s="44">
        <v>90</v>
      </c>
      <c r="U342" s="44">
        <v>150</v>
      </c>
      <c r="W342" s="25">
        <f t="shared" si="13"/>
        <v>380</v>
      </c>
      <c r="X342" s="25">
        <f t="shared" si="14"/>
        <v>10.326086956521738</v>
      </c>
    </row>
    <row r="343" spans="1:24" x14ac:dyDescent="0.2">
      <c r="A343" s="43" t="s">
        <v>1137</v>
      </c>
      <c r="B343" s="43" t="s">
        <v>1138</v>
      </c>
      <c r="C343">
        <v>3160</v>
      </c>
      <c r="D343" s="44">
        <v>960</v>
      </c>
      <c r="E343" s="44">
        <v>15</v>
      </c>
      <c r="F343" s="44">
        <v>130</v>
      </c>
      <c r="G343" s="44">
        <v>355</v>
      </c>
      <c r="H343" s="44">
        <v>90</v>
      </c>
      <c r="I343" s="44">
        <v>75</v>
      </c>
      <c r="J343" s="44">
        <v>220</v>
      </c>
      <c r="K343" s="44">
        <v>85</v>
      </c>
      <c r="L343" s="44">
        <v>220</v>
      </c>
      <c r="M343" s="44">
        <v>105</v>
      </c>
      <c r="N343" s="44">
        <v>30</v>
      </c>
      <c r="O343" s="44">
        <v>90</v>
      </c>
      <c r="P343" s="44">
        <v>275</v>
      </c>
      <c r="Q343" s="44">
        <v>190</v>
      </c>
      <c r="R343" s="44">
        <v>30</v>
      </c>
      <c r="S343" s="44">
        <v>35</v>
      </c>
      <c r="T343" s="44">
        <v>90</v>
      </c>
      <c r="U343" s="44">
        <v>160</v>
      </c>
      <c r="W343" s="25">
        <f t="shared" si="13"/>
        <v>380</v>
      </c>
      <c r="X343" s="25">
        <f t="shared" si="14"/>
        <v>12.025316455696203</v>
      </c>
    </row>
    <row r="344" spans="1:24" x14ac:dyDescent="0.2">
      <c r="A344" s="43" t="s">
        <v>1143</v>
      </c>
      <c r="B344" s="43" t="s">
        <v>1144</v>
      </c>
      <c r="C344">
        <v>5190</v>
      </c>
      <c r="D344" s="44">
        <v>45</v>
      </c>
      <c r="E344" s="44">
        <v>35</v>
      </c>
      <c r="F344" s="44">
        <v>175</v>
      </c>
      <c r="G344" s="44">
        <v>665</v>
      </c>
      <c r="H344" s="44">
        <v>125</v>
      </c>
      <c r="I344" s="44">
        <v>130</v>
      </c>
      <c r="J344" s="44">
        <v>340</v>
      </c>
      <c r="K344" s="44">
        <v>110</v>
      </c>
      <c r="L344" s="44">
        <v>320</v>
      </c>
      <c r="M344" s="44">
        <v>465</v>
      </c>
      <c r="N344" s="44">
        <v>265</v>
      </c>
      <c r="O344" s="44">
        <v>290</v>
      </c>
      <c r="P344" s="44">
        <v>1010</v>
      </c>
      <c r="Q344" s="44">
        <v>495</v>
      </c>
      <c r="R344" s="44">
        <v>5</v>
      </c>
      <c r="S344" s="44">
        <v>100</v>
      </c>
      <c r="T344" s="44">
        <v>255</v>
      </c>
      <c r="U344" s="44">
        <v>355</v>
      </c>
      <c r="W344" s="25">
        <f t="shared" si="13"/>
        <v>675</v>
      </c>
      <c r="X344" s="25">
        <f t="shared" si="14"/>
        <v>13.005780346820808</v>
      </c>
    </row>
    <row r="345" spans="1:24" x14ac:dyDescent="0.2">
      <c r="A345" s="43" t="s">
        <v>1145</v>
      </c>
      <c r="B345" s="43" t="s">
        <v>1146</v>
      </c>
      <c r="C345">
        <v>6075</v>
      </c>
      <c r="D345" s="44">
        <v>670</v>
      </c>
      <c r="E345" s="44">
        <v>20</v>
      </c>
      <c r="F345" s="44">
        <v>325</v>
      </c>
      <c r="G345" s="44">
        <v>620</v>
      </c>
      <c r="H345" s="44">
        <v>135</v>
      </c>
      <c r="I345" s="44">
        <v>220</v>
      </c>
      <c r="J345" s="44">
        <v>475</v>
      </c>
      <c r="K345" s="44">
        <v>120</v>
      </c>
      <c r="L345" s="44">
        <v>390</v>
      </c>
      <c r="M345" s="44">
        <v>365</v>
      </c>
      <c r="N345" s="44">
        <v>110</v>
      </c>
      <c r="O345" s="44">
        <v>270</v>
      </c>
      <c r="P345" s="44">
        <v>1105</v>
      </c>
      <c r="Q345" s="44">
        <v>470</v>
      </c>
      <c r="R345" s="44">
        <v>50</v>
      </c>
      <c r="S345" s="44">
        <v>105</v>
      </c>
      <c r="T345" s="44">
        <v>170</v>
      </c>
      <c r="U345" s="44">
        <v>460</v>
      </c>
      <c r="W345" s="25">
        <f t="shared" si="13"/>
        <v>850</v>
      </c>
      <c r="X345" s="25">
        <f t="shared" si="14"/>
        <v>13.991769547325102</v>
      </c>
    </row>
    <row r="346" spans="1:24" x14ac:dyDescent="0.2">
      <c r="A346" s="43" t="s">
        <v>1147</v>
      </c>
      <c r="B346" s="43" t="s">
        <v>1148</v>
      </c>
      <c r="C346">
        <v>3725</v>
      </c>
      <c r="D346" s="44">
        <v>510</v>
      </c>
      <c r="E346" s="44">
        <v>30</v>
      </c>
      <c r="F346" s="44">
        <v>270</v>
      </c>
      <c r="G346" s="44">
        <v>585</v>
      </c>
      <c r="H346" s="44">
        <v>160</v>
      </c>
      <c r="I346" s="44">
        <v>110</v>
      </c>
      <c r="J346" s="44">
        <v>215</v>
      </c>
      <c r="K346" s="44">
        <v>140</v>
      </c>
      <c r="L346" s="44">
        <v>240</v>
      </c>
      <c r="M346" s="44">
        <v>145</v>
      </c>
      <c r="N346" s="44">
        <v>50</v>
      </c>
      <c r="O346" s="44">
        <v>135</v>
      </c>
      <c r="P346" s="44">
        <v>465</v>
      </c>
      <c r="Q346" s="44">
        <v>255</v>
      </c>
      <c r="R346" s="44">
        <v>30</v>
      </c>
      <c r="S346" s="44">
        <v>60</v>
      </c>
      <c r="T346" s="44">
        <v>100</v>
      </c>
      <c r="U346" s="44">
        <v>220</v>
      </c>
      <c r="W346" s="25">
        <f t="shared" si="13"/>
        <v>460</v>
      </c>
      <c r="X346" s="25">
        <f t="shared" si="14"/>
        <v>12.348993288590604</v>
      </c>
    </row>
    <row r="347" spans="1:24" x14ac:dyDescent="0.2">
      <c r="A347" s="43" t="s">
        <v>1149</v>
      </c>
      <c r="B347" s="43" t="s">
        <v>1150</v>
      </c>
      <c r="C347">
        <v>3705</v>
      </c>
      <c r="D347" s="44">
        <v>20</v>
      </c>
      <c r="E347" s="44">
        <v>25</v>
      </c>
      <c r="F347" s="44">
        <v>215</v>
      </c>
      <c r="G347" s="44">
        <v>635</v>
      </c>
      <c r="H347" s="44">
        <v>145</v>
      </c>
      <c r="I347" s="44">
        <v>125</v>
      </c>
      <c r="J347" s="44">
        <v>270</v>
      </c>
      <c r="K347" s="44">
        <v>190</v>
      </c>
      <c r="L347" s="44">
        <v>290</v>
      </c>
      <c r="M347" s="44">
        <v>235</v>
      </c>
      <c r="N347" s="44">
        <v>70</v>
      </c>
      <c r="O347" s="44">
        <v>135</v>
      </c>
      <c r="P347" s="44">
        <v>415</v>
      </c>
      <c r="Q347" s="44">
        <v>330</v>
      </c>
      <c r="R347" s="44">
        <v>10</v>
      </c>
      <c r="S347" s="44">
        <v>85</v>
      </c>
      <c r="T347" s="44">
        <v>235</v>
      </c>
      <c r="U347" s="44">
        <v>270</v>
      </c>
      <c r="W347" s="25">
        <f t="shared" si="13"/>
        <v>560</v>
      </c>
      <c r="X347" s="25">
        <f t="shared" si="14"/>
        <v>15.114709851551957</v>
      </c>
    </row>
    <row r="348" spans="1:24" x14ac:dyDescent="0.2">
      <c r="A348" s="43" t="s">
        <v>1151</v>
      </c>
      <c r="B348" s="43" t="s">
        <v>1152</v>
      </c>
      <c r="C348">
        <v>5785</v>
      </c>
      <c r="D348" s="44">
        <v>450</v>
      </c>
      <c r="E348" s="44">
        <v>30</v>
      </c>
      <c r="F348" s="44">
        <v>375</v>
      </c>
      <c r="G348" s="44">
        <v>815</v>
      </c>
      <c r="H348" s="44">
        <v>180</v>
      </c>
      <c r="I348" s="44">
        <v>210</v>
      </c>
      <c r="J348" s="44">
        <v>385</v>
      </c>
      <c r="K348" s="44">
        <v>125</v>
      </c>
      <c r="L348" s="44">
        <v>285</v>
      </c>
      <c r="M348" s="44">
        <v>435</v>
      </c>
      <c r="N348" s="44">
        <v>100</v>
      </c>
      <c r="O348" s="44">
        <v>195</v>
      </c>
      <c r="P348" s="44">
        <v>995</v>
      </c>
      <c r="Q348" s="44">
        <v>430</v>
      </c>
      <c r="R348" s="44">
        <v>45</v>
      </c>
      <c r="S348" s="44">
        <v>125</v>
      </c>
      <c r="T348" s="44">
        <v>230</v>
      </c>
      <c r="U348" s="44">
        <v>380</v>
      </c>
      <c r="W348" s="25">
        <f t="shared" si="13"/>
        <v>665</v>
      </c>
      <c r="X348" s="25">
        <f t="shared" si="14"/>
        <v>11.495246326707001</v>
      </c>
    </row>
    <row r="349" spans="1:24" x14ac:dyDescent="0.2">
      <c r="A349" s="43" t="s">
        <v>1153</v>
      </c>
      <c r="B349" s="43" t="s">
        <v>1154</v>
      </c>
      <c r="C349">
        <v>4380</v>
      </c>
      <c r="D349" s="44">
        <v>340</v>
      </c>
      <c r="E349" s="44">
        <v>25</v>
      </c>
      <c r="F349" s="44">
        <v>280</v>
      </c>
      <c r="G349" s="44">
        <v>680</v>
      </c>
      <c r="H349" s="44">
        <v>140</v>
      </c>
      <c r="I349" s="44">
        <v>175</v>
      </c>
      <c r="J349" s="44">
        <v>260</v>
      </c>
      <c r="K349" s="44">
        <v>150</v>
      </c>
      <c r="L349" s="44">
        <v>205</v>
      </c>
      <c r="M349" s="44">
        <v>305</v>
      </c>
      <c r="N349" s="44">
        <v>100</v>
      </c>
      <c r="O349" s="44">
        <v>185</v>
      </c>
      <c r="P349" s="44">
        <v>665</v>
      </c>
      <c r="Q349" s="44">
        <v>340</v>
      </c>
      <c r="R349" s="44">
        <v>45</v>
      </c>
      <c r="S349" s="44">
        <v>90</v>
      </c>
      <c r="T349" s="44">
        <v>145</v>
      </c>
      <c r="U349" s="44">
        <v>255</v>
      </c>
      <c r="W349" s="25">
        <f t="shared" si="13"/>
        <v>460</v>
      </c>
      <c r="X349" s="25">
        <f t="shared" si="14"/>
        <v>10.50228310502283</v>
      </c>
    </row>
    <row r="350" spans="1:24" x14ac:dyDescent="0.2">
      <c r="A350" s="43" t="s">
        <v>2077</v>
      </c>
      <c r="B350" s="43" t="s">
        <v>2078</v>
      </c>
      <c r="C350">
        <v>24795</v>
      </c>
      <c r="D350" s="44">
        <v>3550</v>
      </c>
      <c r="E350" s="44">
        <v>145</v>
      </c>
      <c r="F350" s="44">
        <v>1395</v>
      </c>
      <c r="G350" s="44">
        <v>3615</v>
      </c>
      <c r="H350" s="44">
        <v>890</v>
      </c>
      <c r="I350" s="44">
        <v>770</v>
      </c>
      <c r="J350" s="44">
        <v>1675</v>
      </c>
      <c r="K350" s="44">
        <v>825</v>
      </c>
      <c r="L350" s="44">
        <v>1605</v>
      </c>
      <c r="M350" s="44">
        <v>1120</v>
      </c>
      <c r="N350" s="44">
        <v>390</v>
      </c>
      <c r="O350" s="44">
        <v>945</v>
      </c>
      <c r="P350" s="44">
        <v>3045</v>
      </c>
      <c r="Q350" s="44">
        <v>1925</v>
      </c>
      <c r="R350" s="44">
        <v>220</v>
      </c>
      <c r="S350" s="44">
        <v>355</v>
      </c>
      <c r="T350" s="44">
        <v>835</v>
      </c>
      <c r="U350" s="44">
        <v>1490</v>
      </c>
      <c r="W350" s="25">
        <f t="shared" si="13"/>
        <v>3095</v>
      </c>
      <c r="X350" s="25">
        <f t="shared" si="14"/>
        <v>12.482355313571285</v>
      </c>
    </row>
    <row r="351" spans="1:24" x14ac:dyDescent="0.2">
      <c r="A351" s="43"/>
      <c r="B351" s="43"/>
      <c r="D351" s="44"/>
      <c r="E351" s="44"/>
      <c r="F351" s="44"/>
      <c r="G351" s="44"/>
      <c r="H351" s="44"/>
      <c r="I351" s="44"/>
      <c r="J351" s="44"/>
      <c r="K351" s="44"/>
      <c r="L351" s="44"/>
      <c r="M351" s="44"/>
      <c r="N351" s="44"/>
      <c r="O351" s="44"/>
      <c r="P351" s="44"/>
      <c r="Q351" s="44"/>
      <c r="R351" s="44"/>
      <c r="S351" s="44"/>
      <c r="T351" s="44"/>
      <c r="U351" s="44"/>
      <c r="W351" s="25"/>
      <c r="X351" s="25"/>
    </row>
    <row r="352" spans="1:24" x14ac:dyDescent="0.2">
      <c r="A352" s="43"/>
      <c r="B352" s="43"/>
      <c r="D352" s="44"/>
      <c r="E352" s="44"/>
      <c r="F352" s="44"/>
      <c r="G352" s="44"/>
      <c r="H352" s="44"/>
      <c r="I352" s="44"/>
      <c r="J352" s="44"/>
      <c r="K352" s="44"/>
      <c r="L352" s="44"/>
      <c r="M352" s="44"/>
      <c r="N352" s="44"/>
      <c r="O352" s="44"/>
      <c r="P352" s="44"/>
      <c r="Q352" s="44"/>
      <c r="R352" s="44"/>
      <c r="S352" s="44"/>
      <c r="T352" s="44"/>
      <c r="U352" s="44"/>
      <c r="W352" s="25"/>
      <c r="X352" s="25"/>
    </row>
    <row r="353" spans="1:24" x14ac:dyDescent="0.2">
      <c r="A353" s="43"/>
      <c r="B353" s="43"/>
      <c r="D353" s="44"/>
      <c r="E353" s="44"/>
      <c r="F353" s="44"/>
      <c r="G353" s="44"/>
      <c r="H353" s="44"/>
      <c r="I353" s="44"/>
      <c r="J353" s="44"/>
      <c r="K353" s="44"/>
      <c r="L353" s="44"/>
      <c r="M353" s="44"/>
      <c r="N353" s="44"/>
      <c r="O353" s="44"/>
      <c r="P353" s="44"/>
      <c r="Q353" s="44"/>
      <c r="R353" s="44"/>
      <c r="S353" s="44"/>
      <c r="T353" s="44"/>
      <c r="U353" s="44"/>
      <c r="W353" s="25"/>
      <c r="X353" s="25"/>
    </row>
    <row r="354" spans="1:24" x14ac:dyDescent="0.2">
      <c r="A354" s="43"/>
      <c r="B354" s="43"/>
      <c r="D354" s="44"/>
      <c r="E354" s="44"/>
      <c r="F354" s="44"/>
      <c r="G354" s="44"/>
      <c r="H354" s="44"/>
      <c r="I354" s="44"/>
      <c r="J354" s="44"/>
      <c r="K354" s="44"/>
      <c r="L354" s="44"/>
      <c r="M354" s="44"/>
      <c r="N354" s="44"/>
      <c r="O354" s="44"/>
      <c r="P354" s="44"/>
      <c r="Q354" s="44"/>
      <c r="R354" s="44"/>
      <c r="S354" s="44"/>
      <c r="T354" s="44"/>
      <c r="U354" s="44"/>
      <c r="W354" s="25"/>
      <c r="X354" s="25"/>
    </row>
    <row r="355" spans="1:24" x14ac:dyDescent="0.2">
      <c r="A355" s="43"/>
      <c r="B355" s="43"/>
      <c r="D355" s="44"/>
      <c r="E355" s="44"/>
      <c r="F355" s="44"/>
      <c r="G355" s="44"/>
      <c r="H355" s="44"/>
      <c r="I355" s="44"/>
      <c r="J355" s="44"/>
      <c r="K355" s="44"/>
      <c r="L355" s="44"/>
      <c r="M355" s="44"/>
      <c r="N355" s="44"/>
      <c r="O355" s="44"/>
      <c r="P355" s="44"/>
      <c r="Q355" s="44"/>
      <c r="R355" s="44"/>
      <c r="S355" s="44"/>
      <c r="T355" s="44"/>
      <c r="U355" s="44"/>
      <c r="W355" s="25"/>
      <c r="X355" s="25"/>
    </row>
    <row r="356" spans="1:24" x14ac:dyDescent="0.2">
      <c r="A356" s="43"/>
      <c r="B356" s="43"/>
      <c r="D356" s="44"/>
      <c r="E356" s="44"/>
      <c r="F356" s="44"/>
      <c r="G356" s="44"/>
      <c r="H356" s="44"/>
      <c r="I356" s="44"/>
      <c r="J356" s="44"/>
      <c r="K356" s="44"/>
      <c r="L356" s="44"/>
      <c r="M356" s="44"/>
      <c r="N356" s="44"/>
      <c r="O356" s="44"/>
      <c r="P356" s="44"/>
      <c r="Q356" s="44"/>
      <c r="R356" s="44"/>
      <c r="S356" s="44"/>
      <c r="T356" s="44"/>
      <c r="U356" s="44"/>
      <c r="W356" s="25"/>
      <c r="X356" s="25"/>
    </row>
    <row r="357" spans="1:24" x14ac:dyDescent="0.2">
      <c r="A357" s="43"/>
      <c r="B357" s="43"/>
      <c r="D357" s="44"/>
      <c r="E357" s="44"/>
      <c r="F357" s="44"/>
      <c r="G357" s="44"/>
      <c r="H357" s="44"/>
      <c r="I357" s="44"/>
      <c r="J357" s="44"/>
      <c r="K357" s="44"/>
      <c r="L357" s="44"/>
      <c r="M357" s="44"/>
      <c r="N357" s="44"/>
      <c r="O357" s="44"/>
      <c r="P357" s="44"/>
      <c r="Q357" s="44"/>
      <c r="R357" s="44"/>
      <c r="S357" s="44"/>
      <c r="T357" s="44"/>
      <c r="U357" s="44"/>
      <c r="W357" s="25"/>
      <c r="X357" s="25"/>
    </row>
    <row r="358" spans="1:24" x14ac:dyDescent="0.2">
      <c r="A358" s="43"/>
      <c r="B358" s="43"/>
      <c r="D358" s="44"/>
      <c r="E358" s="44"/>
      <c r="F358" s="44"/>
      <c r="G358" s="44"/>
      <c r="H358" s="44"/>
      <c r="I358" s="44"/>
      <c r="J358" s="44"/>
      <c r="K358" s="44"/>
      <c r="L358" s="44"/>
      <c r="M358" s="44"/>
      <c r="N358" s="44"/>
      <c r="O358" s="44"/>
      <c r="P358" s="44"/>
      <c r="Q358" s="44"/>
      <c r="R358" s="44"/>
      <c r="S358" s="44"/>
      <c r="T358" s="44"/>
      <c r="U358" s="44"/>
      <c r="W358" s="25"/>
      <c r="X358" s="25"/>
    </row>
    <row r="359" spans="1:24" x14ac:dyDescent="0.2">
      <c r="A359" s="43"/>
      <c r="B359" s="43"/>
      <c r="D359" s="44"/>
      <c r="E359" s="44"/>
      <c r="F359" s="44"/>
      <c r="G359" s="44"/>
      <c r="H359" s="44"/>
      <c r="I359" s="44"/>
      <c r="J359" s="44"/>
      <c r="K359" s="44"/>
      <c r="L359" s="44"/>
      <c r="M359" s="44"/>
      <c r="N359" s="44"/>
      <c r="O359" s="44"/>
      <c r="P359" s="44"/>
      <c r="Q359" s="44"/>
      <c r="R359" s="44"/>
      <c r="S359" s="44"/>
      <c r="T359" s="44"/>
      <c r="U359" s="44"/>
      <c r="W359" s="25"/>
      <c r="X359" s="25"/>
    </row>
    <row r="360" spans="1:24" x14ac:dyDescent="0.2">
      <c r="A360" s="43"/>
      <c r="B360" s="43"/>
      <c r="D360" s="44"/>
      <c r="E360" s="44"/>
      <c r="F360" s="44"/>
      <c r="G360" s="44"/>
      <c r="H360" s="44"/>
      <c r="I360" s="44"/>
      <c r="J360" s="44"/>
      <c r="K360" s="44"/>
      <c r="L360" s="44"/>
      <c r="M360" s="44"/>
      <c r="N360" s="44"/>
      <c r="O360" s="44"/>
      <c r="P360" s="44"/>
      <c r="Q360" s="44"/>
      <c r="R360" s="44"/>
      <c r="S360" s="44"/>
      <c r="T360" s="44"/>
      <c r="U360" s="44"/>
      <c r="W360" s="25"/>
      <c r="X360" s="25"/>
    </row>
    <row r="361" spans="1:24" x14ac:dyDescent="0.2">
      <c r="A361" s="43"/>
      <c r="B361" s="43"/>
      <c r="D361" s="44"/>
      <c r="E361" s="44"/>
      <c r="F361" s="44"/>
      <c r="G361" s="44"/>
      <c r="H361" s="44"/>
      <c r="I361" s="44"/>
      <c r="J361" s="44"/>
      <c r="K361" s="44"/>
      <c r="L361" s="44"/>
      <c r="M361" s="44"/>
      <c r="N361" s="44"/>
      <c r="O361" s="44"/>
      <c r="P361" s="44"/>
      <c r="Q361" s="44"/>
      <c r="R361" s="44"/>
      <c r="S361" s="44"/>
      <c r="T361" s="44"/>
      <c r="U361" s="44"/>
      <c r="W361" s="25"/>
      <c r="X361" s="25"/>
    </row>
    <row r="362" spans="1:24" x14ac:dyDescent="0.2">
      <c r="A362" s="43"/>
      <c r="B362" s="43"/>
      <c r="D362" s="44"/>
      <c r="E362" s="44"/>
      <c r="F362" s="44"/>
      <c r="G362" s="44"/>
      <c r="H362" s="44"/>
      <c r="I362" s="44"/>
      <c r="J362" s="44"/>
      <c r="K362" s="44"/>
      <c r="L362" s="44"/>
      <c r="M362" s="44"/>
      <c r="N362" s="44"/>
      <c r="O362" s="44"/>
      <c r="P362" s="44"/>
      <c r="Q362" s="44"/>
      <c r="R362" s="44"/>
      <c r="S362" s="44"/>
      <c r="T362" s="44"/>
      <c r="U362" s="44"/>
      <c r="W362" s="25"/>
      <c r="X362" s="25"/>
    </row>
    <row r="363" spans="1:24" x14ac:dyDescent="0.2">
      <c r="A363" s="43"/>
      <c r="B363" s="43"/>
      <c r="D363" s="44"/>
      <c r="E363" s="44"/>
      <c r="F363" s="44"/>
      <c r="G363" s="44"/>
      <c r="H363" s="44"/>
      <c r="I363" s="44"/>
      <c r="J363" s="44"/>
      <c r="K363" s="44"/>
      <c r="L363" s="44"/>
      <c r="M363" s="44"/>
      <c r="N363" s="44"/>
      <c r="O363" s="44"/>
      <c r="P363" s="44"/>
      <c r="Q363" s="44"/>
      <c r="R363" s="44"/>
      <c r="S363" s="44"/>
      <c r="T363" s="44"/>
      <c r="U363" s="44"/>
      <c r="W363" s="25"/>
      <c r="X363" s="25"/>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5A2D4-4022-47EF-B2F4-EF82342D3FC9}">
  <sheetPr codeName="Sheet6"/>
  <dimension ref="A1:X198"/>
  <sheetViews>
    <sheetView workbookViewId="0">
      <pane ySplit="5" topLeftCell="A6" activePane="bottomLeft" state="frozen"/>
      <selection activeCell="Y201" sqref="Y201"/>
      <selection pane="bottomLeft" activeCell="Y201" sqref="Y201"/>
    </sheetView>
  </sheetViews>
  <sheetFormatPr defaultRowHeight="14.25" x14ac:dyDescent="0.2"/>
  <cols>
    <col min="1" max="1" width="62" bestFit="1" customWidth="1"/>
    <col min="11" max="11" width="8.875" customWidth="1"/>
  </cols>
  <sheetData>
    <row r="1" spans="1:17" ht="18" x14ac:dyDescent="0.25">
      <c r="A1" s="77" t="s">
        <v>2157</v>
      </c>
    </row>
    <row r="3" spans="1:17" ht="15" x14ac:dyDescent="0.25">
      <c r="A3" s="5" t="s">
        <v>1157</v>
      </c>
      <c r="K3" s="5"/>
    </row>
    <row r="4" spans="1:17" x14ac:dyDescent="0.2">
      <c r="A4" s="25" t="s">
        <v>56</v>
      </c>
      <c r="I4" t="str">
        <f>INDEX(B24:X24,Control!B3)</f>
        <v>Ashford</v>
      </c>
    </row>
    <row r="5" spans="1:17" ht="114" x14ac:dyDescent="0.2">
      <c r="A5" s="6" t="s">
        <v>1158</v>
      </c>
      <c r="B5" s="2" t="s">
        <v>1159</v>
      </c>
      <c r="C5" s="2" t="s">
        <v>1160</v>
      </c>
      <c r="D5" s="2" t="s">
        <v>1161</v>
      </c>
      <c r="E5" s="2" t="s">
        <v>1162</v>
      </c>
      <c r="F5" s="2" t="s">
        <v>1163</v>
      </c>
      <c r="G5" s="2"/>
      <c r="J5" s="2" t="s">
        <v>1159</v>
      </c>
      <c r="K5" s="2" t="s">
        <v>1160</v>
      </c>
      <c r="L5" s="2" t="s">
        <v>1161</v>
      </c>
      <c r="M5" s="2" t="s">
        <v>1162</v>
      </c>
      <c r="N5" s="2" t="s">
        <v>1163</v>
      </c>
      <c r="O5" s="2"/>
      <c r="P5" s="2"/>
      <c r="Q5" s="2"/>
    </row>
    <row r="6" spans="1:17" x14ac:dyDescent="0.2">
      <c r="A6" t="s">
        <v>65</v>
      </c>
      <c r="B6" s="7">
        <v>0.83499999999999996</v>
      </c>
      <c r="C6" s="8">
        <v>9.5000000000000001E-2</v>
      </c>
      <c r="D6" s="7">
        <v>0</v>
      </c>
      <c r="E6" s="7">
        <v>4.9000000000000002E-2</v>
      </c>
      <c r="F6" s="7">
        <v>2.1000000000000001E-2</v>
      </c>
      <c r="G6" s="7"/>
      <c r="I6" t="s">
        <v>65</v>
      </c>
      <c r="J6" s="14">
        <f>INDEX('BICS trading status'!B25:X25,Control!$B$3)</f>
        <v>258.84999999999997</v>
      </c>
      <c r="K6" s="13">
        <f>INDEX('BICS trading status'!B44:X44,Control!$B$3)</f>
        <v>29.45</v>
      </c>
      <c r="L6" s="14">
        <f>INDEX('BICS trading status'!$B63:$X63,Control!$B$3)</f>
        <v>0</v>
      </c>
      <c r="M6" s="14">
        <f>INDEX('BICS trading status'!$B82:$X82,Control!$B$3)</f>
        <v>15.190000000000001</v>
      </c>
      <c r="N6" s="14">
        <f>INDEX('BICS trading status'!$B101:$X101,Control!$B$3)</f>
        <v>6.5100000000000007</v>
      </c>
      <c r="O6" s="7"/>
      <c r="P6" s="8"/>
      <c r="Q6" s="7"/>
    </row>
    <row r="7" spans="1:17" x14ac:dyDescent="0.2">
      <c r="A7" t="s">
        <v>1165</v>
      </c>
      <c r="B7" s="7" t="s">
        <v>1164</v>
      </c>
      <c r="C7" s="7" t="s">
        <v>1164</v>
      </c>
      <c r="D7" s="7" t="s">
        <v>1164</v>
      </c>
      <c r="E7" s="7" t="s">
        <v>1164</v>
      </c>
      <c r="F7" s="7" t="s">
        <v>1164</v>
      </c>
      <c r="G7" s="7"/>
      <c r="I7" t="s">
        <v>1166</v>
      </c>
      <c r="J7" s="14" t="str">
        <f>INDEX('BICS trading status'!B26:X26,Control!$B$3)</f>
        <v>-</v>
      </c>
      <c r="K7" s="13" t="str">
        <f>INDEX('BICS trading status'!B45:X45,Control!$B$3)</f>
        <v>-</v>
      </c>
      <c r="L7" s="14" t="str">
        <f>INDEX('BICS trading status'!B64:X64,Control!$B$3)</f>
        <v>-</v>
      </c>
      <c r="M7" s="14" t="str">
        <f>INDEX('BICS trading status'!$B83:$X83,Control!$B$3)</f>
        <v>-</v>
      </c>
      <c r="N7" s="14" t="str">
        <f>INDEX('BICS trading status'!$B102:$X102,Control!$B$3)</f>
        <v>-</v>
      </c>
      <c r="O7" s="7"/>
      <c r="P7" s="8"/>
      <c r="Q7" s="7"/>
    </row>
    <row r="8" spans="1:17" x14ac:dyDescent="0.2">
      <c r="A8" t="s">
        <v>67</v>
      </c>
      <c r="B8" s="7">
        <v>0.85899999999999999</v>
      </c>
      <c r="C8" s="8">
        <v>9.7000000000000003E-2</v>
      </c>
      <c r="D8" s="7">
        <v>0</v>
      </c>
      <c r="E8" s="7">
        <v>1.4999999999999999E-2</v>
      </c>
      <c r="F8" s="7">
        <v>2.9000000000000001E-2</v>
      </c>
      <c r="G8" s="7"/>
      <c r="I8" t="s">
        <v>67</v>
      </c>
      <c r="J8" s="14">
        <f>INDEX('BICS trading status'!B27:X27,Control!$B$3)</f>
        <v>919.13</v>
      </c>
      <c r="K8" s="13">
        <f>INDEX('BICS trading status'!B46:X46,Control!$B$3)</f>
        <v>103.79</v>
      </c>
      <c r="L8" s="14">
        <f>INDEX('BICS trading status'!B65:X65,Control!$B$3)</f>
        <v>0</v>
      </c>
      <c r="M8" s="14">
        <f>INDEX('BICS trading status'!$B84:$X84,Control!$B$3)</f>
        <v>16.05</v>
      </c>
      <c r="N8" s="14">
        <f>INDEX('BICS trading status'!$B103:$X103,Control!$B$3)</f>
        <v>31.03</v>
      </c>
      <c r="O8" s="7"/>
      <c r="P8" s="8"/>
      <c r="Q8" s="7"/>
    </row>
    <row r="9" spans="1:17" x14ac:dyDescent="0.2">
      <c r="A9" t="s">
        <v>1167</v>
      </c>
      <c r="B9" s="7">
        <v>0.88100000000000001</v>
      </c>
      <c r="C9" s="8">
        <v>7.0999999999999994E-2</v>
      </c>
      <c r="D9" s="7" t="s">
        <v>1164</v>
      </c>
      <c r="E9" s="7">
        <v>2.8000000000000001E-2</v>
      </c>
      <c r="F9" s="7">
        <v>1.7999999999999999E-2</v>
      </c>
      <c r="G9" s="7"/>
      <c r="I9" t="s">
        <v>68</v>
      </c>
      <c r="J9" s="14">
        <f>INDEX('BICS trading status'!B28:X28,Control!$B$3)</f>
        <v>700.39499999999998</v>
      </c>
      <c r="K9" s="13">
        <f>INDEX('BICS trading status'!B47:X47,Control!$B$3)</f>
        <v>56.444999999999993</v>
      </c>
      <c r="L9" s="14" t="str">
        <f>INDEX('BICS trading status'!B66:X66,Control!$B$3)</f>
        <v>-</v>
      </c>
      <c r="M9" s="14">
        <f>INDEX('BICS trading status'!$B85:$X85,Control!$B$3)</f>
        <v>22.26</v>
      </c>
      <c r="N9" s="14">
        <f>INDEX('BICS trading status'!$B104:$X104,Control!$B$3)</f>
        <v>14.309999999999999</v>
      </c>
      <c r="O9" s="7"/>
      <c r="P9" s="8"/>
      <c r="Q9" s="7"/>
    </row>
    <row r="10" spans="1:17" x14ac:dyDescent="0.2">
      <c r="A10" t="s">
        <v>1168</v>
      </c>
      <c r="B10" s="7">
        <v>0.91900000000000004</v>
      </c>
      <c r="C10" s="8">
        <v>4.9000000000000002E-2</v>
      </c>
      <c r="D10" s="7">
        <v>0</v>
      </c>
      <c r="E10" s="7">
        <v>1.6E-2</v>
      </c>
      <c r="F10" s="7">
        <v>1.6E-2</v>
      </c>
      <c r="G10" s="7"/>
      <c r="I10" t="s">
        <v>69</v>
      </c>
      <c r="J10" s="14">
        <f>INDEX('BICS trading status'!B29:X29,Control!$B$3)</f>
        <v>170.01500000000001</v>
      </c>
      <c r="K10" s="13">
        <f>INDEX('BICS trading status'!B48:X48,Control!$B$3)</f>
        <v>9.0649999999999995</v>
      </c>
      <c r="L10" s="14">
        <f>INDEX('BICS trading status'!B67:X67,Control!$B$3)</f>
        <v>0</v>
      </c>
      <c r="M10" s="14">
        <f>INDEX('BICS trading status'!$B86:$X86,Control!$B$3)</f>
        <v>2.96</v>
      </c>
      <c r="N10" s="14">
        <f>INDEX('BICS trading status'!$B105:$X105,Control!$B$3)</f>
        <v>2.96</v>
      </c>
      <c r="O10" s="7"/>
      <c r="P10" s="8"/>
      <c r="Q10" s="7"/>
    </row>
    <row r="11" spans="1:17" x14ac:dyDescent="0.2">
      <c r="A11" t="s">
        <v>1169</v>
      </c>
      <c r="B11" s="7">
        <v>0.84499999999999997</v>
      </c>
      <c r="C11" s="8">
        <v>9.9000000000000005E-2</v>
      </c>
      <c r="D11" s="7">
        <v>1.2999999999999999E-2</v>
      </c>
      <c r="E11" s="7">
        <v>1.6E-2</v>
      </c>
      <c r="F11" s="7">
        <v>2.8000000000000001E-2</v>
      </c>
      <c r="G11" s="7"/>
      <c r="I11" t="s">
        <v>70</v>
      </c>
      <c r="J11" s="14">
        <f>INDEX('BICS trading status'!B30:X30,Control!$B$3)</f>
        <v>236.6</v>
      </c>
      <c r="K11" s="13">
        <f>INDEX('BICS trading status'!B49:X49,Control!$B$3)</f>
        <v>27.720000000000002</v>
      </c>
      <c r="L11" s="14">
        <f>INDEX('BICS trading status'!B68:X68,Control!$B$3)</f>
        <v>3.6399999999999997</v>
      </c>
      <c r="M11" s="14">
        <f>INDEX('BICS trading status'!$B87:$X87,Control!$B$3)</f>
        <v>4.4800000000000004</v>
      </c>
      <c r="N11" s="14">
        <f>INDEX('BICS trading status'!$B106:$X106,Control!$B$3)</f>
        <v>7.84</v>
      </c>
      <c r="O11" s="7"/>
      <c r="P11" s="8"/>
      <c r="Q11" s="7"/>
    </row>
    <row r="12" spans="1:17" x14ac:dyDescent="0.2">
      <c r="A12" t="s">
        <v>1170</v>
      </c>
      <c r="B12" s="7">
        <v>0.76100000000000001</v>
      </c>
      <c r="C12" s="8">
        <v>0.11700000000000001</v>
      </c>
      <c r="D12" s="7">
        <v>1.2999999999999999E-2</v>
      </c>
      <c r="E12" s="7">
        <v>7.6999999999999999E-2</v>
      </c>
      <c r="F12" s="7">
        <v>3.2000000000000001E-2</v>
      </c>
      <c r="G12" s="7"/>
      <c r="I12" t="s">
        <v>71</v>
      </c>
      <c r="J12" s="14">
        <f>INDEX('BICS trading status'!B31:X31,Control!$B$3)</f>
        <v>277.76499999999999</v>
      </c>
      <c r="K12" s="13">
        <f>INDEX('BICS trading status'!B50:X50,Control!$B$3)</f>
        <v>42.705000000000005</v>
      </c>
      <c r="L12" s="14">
        <f>INDEX('BICS trading status'!B69:X69,Control!$B$3)</f>
        <v>4.7450000000000001</v>
      </c>
      <c r="M12" s="14">
        <f>INDEX('BICS trading status'!$B88:$X88,Control!$B$3)</f>
        <v>28.105</v>
      </c>
      <c r="N12" s="14">
        <f>INDEX('BICS trading status'!$B107:$X107,Control!$B$3)</f>
        <v>11.68</v>
      </c>
      <c r="O12" s="7"/>
      <c r="P12" s="8"/>
      <c r="Q12" s="7"/>
    </row>
    <row r="13" spans="1:17" x14ac:dyDescent="0.2">
      <c r="A13" t="s">
        <v>72</v>
      </c>
      <c r="B13" s="7">
        <v>0.92900000000000005</v>
      </c>
      <c r="C13" s="7">
        <v>7.0999999999999994E-2</v>
      </c>
      <c r="D13" s="7">
        <v>0</v>
      </c>
      <c r="E13" s="7">
        <v>0</v>
      </c>
      <c r="F13" s="7">
        <v>0</v>
      </c>
      <c r="G13" s="7"/>
      <c r="I13" t="s">
        <v>72</v>
      </c>
      <c r="J13" s="14">
        <f>INDEX('BICS trading status'!B32:X32,Control!$B$3)</f>
        <v>287.99</v>
      </c>
      <c r="K13" s="13">
        <f>INDEX('BICS trading status'!B51:X51,Control!$B$3)</f>
        <v>22.009999999999998</v>
      </c>
      <c r="L13" s="14">
        <f>INDEX('BICS trading status'!B70:X70,Control!$B$3)</f>
        <v>0</v>
      </c>
      <c r="M13" s="14">
        <f>INDEX('BICS trading status'!$B89:$X89,Control!$B$3)</f>
        <v>0</v>
      </c>
      <c r="N13" s="14">
        <f>INDEX('BICS trading status'!$B108:$X108,Control!$B$3)</f>
        <v>0</v>
      </c>
      <c r="O13" s="7"/>
      <c r="P13" s="8"/>
      <c r="Q13" s="7"/>
    </row>
    <row r="14" spans="1:17" x14ac:dyDescent="0.2">
      <c r="A14" t="s">
        <v>1171</v>
      </c>
      <c r="B14" s="7">
        <v>0.83899999999999997</v>
      </c>
      <c r="C14" s="8">
        <v>0.109</v>
      </c>
      <c r="D14" s="7" t="s">
        <v>1164</v>
      </c>
      <c r="E14" s="7">
        <v>3.5000000000000003E-2</v>
      </c>
      <c r="F14" s="7">
        <v>1.4999999999999999E-2</v>
      </c>
      <c r="G14" s="7"/>
      <c r="I14" t="s">
        <v>73</v>
      </c>
      <c r="J14" s="14">
        <f>INDEX('BICS trading status'!B33:X33,Control!$B$3)</f>
        <v>843.19499999999994</v>
      </c>
      <c r="K14" s="13">
        <f>INDEX('BICS trading status'!B52:X52,Control!$B$3)</f>
        <v>109.545</v>
      </c>
      <c r="L14" s="14" t="str">
        <f>INDEX('BICS trading status'!B71:X71,Control!$B$3)</f>
        <v>-</v>
      </c>
      <c r="M14" s="14">
        <f>INDEX('BICS trading status'!$B90:$X90,Control!$B$3)</f>
        <v>35.175000000000004</v>
      </c>
      <c r="N14" s="14">
        <f>INDEX('BICS trading status'!$B109:$X109,Control!$B$3)</f>
        <v>15.074999999999999</v>
      </c>
      <c r="O14" s="7"/>
      <c r="P14" s="8"/>
      <c r="Q14" s="7"/>
    </row>
    <row r="15" spans="1:17" x14ac:dyDescent="0.2">
      <c r="A15" t="s">
        <v>1172</v>
      </c>
      <c r="B15" s="7">
        <v>0.89500000000000002</v>
      </c>
      <c r="C15" s="8">
        <v>6.2E-2</v>
      </c>
      <c r="D15" s="7" t="s">
        <v>1164</v>
      </c>
      <c r="E15" s="7">
        <v>1.0999999999999999E-2</v>
      </c>
      <c r="F15" s="7">
        <v>2.5999999999999999E-2</v>
      </c>
      <c r="G15" s="7"/>
      <c r="I15" t="s">
        <v>74</v>
      </c>
      <c r="J15" s="14">
        <f>INDEX('BICS trading status'!B34:X34,Control!$B$3)</f>
        <v>514.625</v>
      </c>
      <c r="K15" s="13">
        <f>INDEX('BICS trading status'!B53:X53,Control!$B$3)</f>
        <v>35.65</v>
      </c>
      <c r="L15" s="14" t="str">
        <f>INDEX('BICS trading status'!B72:X72,Control!$B$3)</f>
        <v>-</v>
      </c>
      <c r="M15" s="14">
        <f>INDEX('BICS trading status'!$B91:$X91,Control!$B$3)</f>
        <v>6.3249999999999993</v>
      </c>
      <c r="N15" s="14">
        <f>INDEX('BICS trading status'!$B110:$X110,Control!$B$3)</f>
        <v>14.95</v>
      </c>
      <c r="O15" s="7"/>
      <c r="P15" s="8"/>
      <c r="Q15" s="7"/>
    </row>
    <row r="16" spans="1:17" x14ac:dyDescent="0.2">
      <c r="A16" t="s">
        <v>75</v>
      </c>
      <c r="B16" s="7">
        <v>0.88100000000000001</v>
      </c>
      <c r="C16" s="7">
        <v>0.115</v>
      </c>
      <c r="D16" s="7">
        <v>0</v>
      </c>
      <c r="E16" s="7" t="s">
        <v>1164</v>
      </c>
      <c r="F16" s="7" t="s">
        <v>1164</v>
      </c>
      <c r="G16" s="7"/>
      <c r="I16" t="s">
        <v>75</v>
      </c>
      <c r="J16" s="14">
        <f>INDEX('BICS trading status'!B35:X35,Control!$B$3)</f>
        <v>79.290000000000006</v>
      </c>
      <c r="K16" s="13">
        <f>INDEX('BICS trading status'!B54:X54,Control!$B$3)</f>
        <v>10.35</v>
      </c>
      <c r="L16" s="14">
        <f>INDEX('BICS trading status'!B73:X73,Control!$B$3)</f>
        <v>0</v>
      </c>
      <c r="M16" s="14" t="str">
        <f>INDEX('BICS trading status'!$B92:$X92,Control!$B$3)</f>
        <v>-</v>
      </c>
      <c r="N16" s="14" t="str">
        <f>INDEX('BICS trading status'!$B111:$X111,Control!$B$3)</f>
        <v>-</v>
      </c>
      <c r="O16" s="7"/>
      <c r="P16" s="8"/>
      <c r="Q16" s="7"/>
    </row>
    <row r="17" spans="1:24" x14ac:dyDescent="0.2">
      <c r="A17" t="s">
        <v>1173</v>
      </c>
      <c r="B17" s="7" t="s">
        <v>1164</v>
      </c>
      <c r="C17" s="8" t="s">
        <v>1164</v>
      </c>
      <c r="D17" s="7" t="s">
        <v>1164</v>
      </c>
      <c r="E17" s="7" t="s">
        <v>1164</v>
      </c>
      <c r="F17" s="7" t="s">
        <v>1164</v>
      </c>
      <c r="G17" s="7"/>
      <c r="I17" t="s">
        <v>76</v>
      </c>
      <c r="J17" s="14" t="str">
        <f>INDEX('BICS trading status'!B36:X36,Control!$B$3)</f>
        <v>-</v>
      </c>
      <c r="K17" s="13" t="str">
        <f>INDEX('BICS trading status'!B55:X55,Control!$B$3)</f>
        <v>-</v>
      </c>
      <c r="L17" s="14" t="str">
        <f>INDEX('BICS trading status'!B74:X74,Control!$B$3)</f>
        <v>-</v>
      </c>
      <c r="M17" s="14" t="str">
        <f>INDEX('BICS trading status'!$B93:$X93,Control!$B$3)</f>
        <v>-</v>
      </c>
      <c r="N17" s="14" t="str">
        <f>INDEX('BICS trading status'!$B112:$X112,Control!$B$3)</f>
        <v>-</v>
      </c>
      <c r="O17" s="7"/>
      <c r="P17" s="8"/>
      <c r="Q17" s="7"/>
    </row>
    <row r="18" spans="1:24" x14ac:dyDescent="0.2">
      <c r="A18" t="s">
        <v>1174</v>
      </c>
      <c r="B18" s="7">
        <v>0.85599999999999998</v>
      </c>
      <c r="C18" s="8">
        <v>5.5E-2</v>
      </c>
      <c r="D18" s="7">
        <v>0</v>
      </c>
      <c r="E18" s="7">
        <v>6.4000000000000001E-2</v>
      </c>
      <c r="F18" s="7">
        <v>2.5000000000000001E-2</v>
      </c>
      <c r="G18" s="7"/>
      <c r="I18" t="s">
        <v>77</v>
      </c>
      <c r="J18" s="14">
        <f>INDEX('BICS trading status'!B37:X37,Control!$B$3)</f>
        <v>111.28</v>
      </c>
      <c r="K18" s="13">
        <f>INDEX('BICS trading status'!B56:X56,Control!$B$3)</f>
        <v>7.15</v>
      </c>
      <c r="L18" s="14">
        <f>INDEX('BICS trading status'!B75:X75,Control!$B$3)</f>
        <v>0</v>
      </c>
      <c r="M18" s="14">
        <f>INDEX('BICS trading status'!$B94:$X94,Control!$B$3)</f>
        <v>8.32</v>
      </c>
      <c r="N18" s="14">
        <f>INDEX('BICS trading status'!$B113:$X113,Control!$B$3)</f>
        <v>3.25</v>
      </c>
      <c r="O18" s="7"/>
      <c r="P18" s="8"/>
      <c r="Q18" s="7"/>
    </row>
    <row r="19" spans="1:24" x14ac:dyDescent="0.2">
      <c r="A19" t="s">
        <v>1175</v>
      </c>
      <c r="B19" s="7">
        <v>0.85699999999999998</v>
      </c>
      <c r="C19" s="8">
        <v>8.8999999999999996E-2</v>
      </c>
      <c r="D19" s="7" t="s">
        <v>1164</v>
      </c>
      <c r="E19" s="7">
        <v>0.03</v>
      </c>
      <c r="F19" s="7">
        <v>0.02</v>
      </c>
      <c r="G19" s="7"/>
      <c r="I19" t="s">
        <v>1175</v>
      </c>
      <c r="J19" s="14">
        <f>INDEX('BICS trading status'!B38:X38,Control!$B$3)</f>
        <v>4399.1349999999993</v>
      </c>
      <c r="K19" s="13">
        <f>INDEX('BICS trading status'!B57:X57,Control!$B$3)</f>
        <v>453.88</v>
      </c>
      <c r="L19" s="14">
        <f>INDEX('BICS trading status'!B76:X76,Control!$B$3)</f>
        <v>8.3849999999999998</v>
      </c>
      <c r="M19" s="14">
        <f>INDEX('BICS trading status'!$B95:$X95,Control!$B$3)</f>
        <v>138.86499999999998</v>
      </c>
      <c r="N19" s="14">
        <f>INDEX('BICS trading status'!$B114:$X114,Control!$B$3)</f>
        <v>107.60499999999999</v>
      </c>
      <c r="O19" s="7"/>
      <c r="P19" s="8"/>
      <c r="Q19" s="7"/>
    </row>
    <row r="23" spans="1:24" ht="15" x14ac:dyDescent="0.25">
      <c r="A23" s="139" t="str">
        <f>B5</f>
        <v>Currently fully trading</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25" si="0">IF(ISERROR(($B6*B121)),"-",($B6*B121))</f>
        <v>258.84999999999997</v>
      </c>
      <c r="C25" s="17">
        <f t="shared" si="0"/>
        <v>192.04999999999998</v>
      </c>
      <c r="D25" s="17">
        <f t="shared" si="0"/>
        <v>167</v>
      </c>
      <c r="E25" s="17">
        <f t="shared" si="0"/>
        <v>154.47499999999999</v>
      </c>
      <c r="F25" s="17">
        <f t="shared" si="0"/>
        <v>150.29999999999998</v>
      </c>
      <c r="G25" s="17">
        <f t="shared" si="0"/>
        <v>150.29999999999998</v>
      </c>
      <c r="H25" s="17">
        <f t="shared" si="0"/>
        <v>317.3</v>
      </c>
      <c r="I25" s="17">
        <f t="shared" si="0"/>
        <v>237.97499999999999</v>
      </c>
      <c r="J25" s="17">
        <f t="shared" si="0"/>
        <v>292.25</v>
      </c>
      <c r="K25" s="17">
        <f t="shared" si="0"/>
        <v>204.57499999999999</v>
      </c>
      <c r="L25" s="17">
        <f t="shared" si="0"/>
        <v>217.1</v>
      </c>
      <c r="M25" s="17">
        <f t="shared" si="0"/>
        <v>204.57499999999999</v>
      </c>
      <c r="N25" s="17">
        <f t="shared" si="0"/>
        <v>2546.75</v>
      </c>
      <c r="O25" s="17">
        <f t="shared" si="0"/>
        <v>359.05</v>
      </c>
      <c r="P25" s="17">
        <f t="shared" si="0"/>
        <v>2909.9749999999999</v>
      </c>
      <c r="Q25" s="17">
        <f t="shared" si="0"/>
        <v>15013.3</v>
      </c>
      <c r="R25" s="17">
        <f t="shared" si="0"/>
        <v>94647.25</v>
      </c>
      <c r="S25" s="17">
        <f t="shared" si="0"/>
        <v>106658.72499999999</v>
      </c>
      <c r="T25" s="17">
        <f t="shared" si="0"/>
        <v>110466.325</v>
      </c>
      <c r="U25" s="17">
        <f t="shared" si="0"/>
        <v>1285.8999999999999</v>
      </c>
      <c r="V25" s="17">
        <f t="shared" si="0"/>
        <v>659.65</v>
      </c>
      <c r="W25" s="17">
        <f t="shared" si="0"/>
        <v>701.4</v>
      </c>
      <c r="X25" s="17">
        <f t="shared" si="0"/>
        <v>576.15</v>
      </c>
    </row>
    <row r="26" spans="1:24" x14ac:dyDescent="0.2">
      <c r="A26" t="s">
        <v>1165</v>
      </c>
      <c r="B26" s="17" t="str">
        <f t="shared" ref="B26:X26" si="1">IF(ISERROR(($B7*B122)),"-",($B7*B122))</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67</v>
      </c>
      <c r="B27" s="17">
        <f t="shared" ref="B27:X27" si="2">IF(ISERROR(($B8*B123)),"-",($B8*B123))</f>
        <v>919.13</v>
      </c>
      <c r="C27" s="17">
        <f t="shared" si="2"/>
        <v>755.92</v>
      </c>
      <c r="D27" s="17">
        <f t="shared" si="2"/>
        <v>880.47500000000002</v>
      </c>
      <c r="E27" s="17">
        <f t="shared" si="2"/>
        <v>579.82500000000005</v>
      </c>
      <c r="F27" s="17">
        <f t="shared" si="2"/>
        <v>502.51499999999999</v>
      </c>
      <c r="G27" s="17">
        <f t="shared" si="2"/>
        <v>794.57499999999993</v>
      </c>
      <c r="H27" s="17">
        <f t="shared" si="2"/>
        <v>1352.925</v>
      </c>
      <c r="I27" s="17">
        <f t="shared" si="2"/>
        <v>1035.095</v>
      </c>
      <c r="J27" s="17">
        <f t="shared" si="2"/>
        <v>901.94999999999993</v>
      </c>
      <c r="K27" s="17">
        <f t="shared" si="2"/>
        <v>738.74</v>
      </c>
      <c r="L27" s="17">
        <f t="shared" si="2"/>
        <v>1043.6849999999999</v>
      </c>
      <c r="M27" s="17">
        <f t="shared" si="2"/>
        <v>657.13499999999999</v>
      </c>
      <c r="N27" s="17">
        <f t="shared" si="2"/>
        <v>10166.264999999999</v>
      </c>
      <c r="O27" s="17">
        <f t="shared" si="2"/>
        <v>1842.5550000000001</v>
      </c>
      <c r="P27" s="17">
        <f t="shared" si="2"/>
        <v>12008.82</v>
      </c>
      <c r="Q27" s="17">
        <f t="shared" si="2"/>
        <v>53696.09</v>
      </c>
      <c r="R27" s="17">
        <f t="shared" si="2"/>
        <v>285205.18</v>
      </c>
      <c r="S27" s="17">
        <f t="shared" si="2"/>
        <v>316829.26500000001</v>
      </c>
      <c r="T27" s="17">
        <f t="shared" si="2"/>
        <v>326591.8</v>
      </c>
      <c r="U27" s="17">
        <f t="shared" si="2"/>
        <v>5772.48</v>
      </c>
      <c r="V27" s="17">
        <f t="shared" si="2"/>
        <v>2735.915</v>
      </c>
      <c r="W27" s="17">
        <f t="shared" si="2"/>
        <v>2577</v>
      </c>
      <c r="X27" s="17">
        <f t="shared" si="2"/>
        <v>2272.0549999999998</v>
      </c>
    </row>
    <row r="28" spans="1:24" x14ac:dyDescent="0.2">
      <c r="A28" t="s">
        <v>1167</v>
      </c>
      <c r="B28" s="17">
        <f t="shared" ref="B28:X28" si="3">IF(ISERROR(($B9*B124)),"-",($B9*B124))</f>
        <v>700.39499999999998</v>
      </c>
      <c r="C28" s="17">
        <f t="shared" si="3"/>
        <v>691.58500000000004</v>
      </c>
      <c r="D28" s="17">
        <f t="shared" si="3"/>
        <v>537.41</v>
      </c>
      <c r="E28" s="17">
        <f t="shared" si="3"/>
        <v>480.14499999999998</v>
      </c>
      <c r="F28" s="17">
        <f t="shared" si="3"/>
        <v>488.95499999999998</v>
      </c>
      <c r="G28" s="17">
        <f t="shared" si="3"/>
        <v>471.33499999999998</v>
      </c>
      <c r="H28" s="17">
        <f t="shared" si="3"/>
        <v>925.05</v>
      </c>
      <c r="I28" s="17">
        <f t="shared" si="3"/>
        <v>678.37</v>
      </c>
      <c r="J28" s="17">
        <f t="shared" si="3"/>
        <v>625.51</v>
      </c>
      <c r="K28" s="17">
        <f t="shared" si="3"/>
        <v>555.03</v>
      </c>
      <c r="L28" s="17">
        <f t="shared" si="3"/>
        <v>634.32000000000005</v>
      </c>
      <c r="M28" s="17">
        <f t="shared" si="3"/>
        <v>678.37</v>
      </c>
      <c r="N28" s="17">
        <f t="shared" si="3"/>
        <v>7466.4750000000004</v>
      </c>
      <c r="O28" s="17">
        <f t="shared" si="3"/>
        <v>1123.2750000000001</v>
      </c>
      <c r="P28" s="17">
        <f t="shared" si="3"/>
        <v>8589.75</v>
      </c>
      <c r="Q28" s="17">
        <f t="shared" si="3"/>
        <v>47349.345000000001</v>
      </c>
      <c r="R28" s="17">
        <f t="shared" si="3"/>
        <v>305024.22499999998</v>
      </c>
      <c r="S28" s="17">
        <f t="shared" si="3"/>
        <v>340026.35499999998</v>
      </c>
      <c r="T28" s="17">
        <f t="shared" si="3"/>
        <v>350823.01</v>
      </c>
      <c r="U28" s="17">
        <f t="shared" si="3"/>
        <v>3682.58</v>
      </c>
      <c r="V28" s="17">
        <f t="shared" si="3"/>
        <v>1991.06</v>
      </c>
      <c r="W28" s="17">
        <f t="shared" si="3"/>
        <v>2215.7150000000001</v>
      </c>
      <c r="X28" s="17">
        <f t="shared" si="3"/>
        <v>1625.4449999999999</v>
      </c>
    </row>
    <row r="29" spans="1:24" x14ac:dyDescent="0.2">
      <c r="A29" t="s">
        <v>1168</v>
      </c>
      <c r="B29" s="17">
        <f t="shared" ref="B29:X29" si="4">IF(ISERROR(($B10*B125)),"-",($B10*B125))</f>
        <v>170.01500000000001</v>
      </c>
      <c r="C29" s="17">
        <f t="shared" si="4"/>
        <v>174.61</v>
      </c>
      <c r="D29" s="17">
        <f t="shared" si="4"/>
        <v>266.51</v>
      </c>
      <c r="E29" s="17">
        <f t="shared" si="4"/>
        <v>147.04000000000002</v>
      </c>
      <c r="F29" s="17">
        <f t="shared" si="4"/>
        <v>101.09</v>
      </c>
      <c r="G29" s="17">
        <f t="shared" si="4"/>
        <v>349.22</v>
      </c>
      <c r="H29" s="17">
        <f t="shared" si="4"/>
        <v>551.4</v>
      </c>
      <c r="I29" s="17">
        <f t="shared" si="4"/>
        <v>128.66</v>
      </c>
      <c r="J29" s="17">
        <f t="shared" si="4"/>
        <v>317.05500000000001</v>
      </c>
      <c r="K29" s="17">
        <f t="shared" si="4"/>
        <v>110.28</v>
      </c>
      <c r="L29" s="17">
        <f t="shared" si="4"/>
        <v>160.82500000000002</v>
      </c>
      <c r="M29" s="17">
        <f t="shared" si="4"/>
        <v>119.47</v>
      </c>
      <c r="N29" s="17">
        <f t="shared" si="4"/>
        <v>2586.9850000000001</v>
      </c>
      <c r="O29" s="17">
        <f t="shared" si="4"/>
        <v>514.64</v>
      </c>
      <c r="P29" s="17">
        <f t="shared" si="4"/>
        <v>3101.625</v>
      </c>
      <c r="Q29" s="17">
        <f t="shared" si="4"/>
        <v>13380.640000000001</v>
      </c>
      <c r="R29" s="17">
        <f t="shared" si="4"/>
        <v>94900.535000000003</v>
      </c>
      <c r="S29" s="17">
        <f t="shared" si="4"/>
        <v>104798.16500000001</v>
      </c>
      <c r="T29" s="17">
        <f t="shared" si="4"/>
        <v>107408.125</v>
      </c>
      <c r="U29" s="17">
        <f t="shared" si="4"/>
        <v>1998.825</v>
      </c>
      <c r="V29" s="17">
        <f t="shared" si="4"/>
        <v>408.95500000000004</v>
      </c>
      <c r="W29" s="17">
        <f t="shared" si="4"/>
        <v>533.02</v>
      </c>
      <c r="X29" s="17">
        <f t="shared" si="4"/>
        <v>721.41500000000008</v>
      </c>
    </row>
    <row r="30" spans="1:24" x14ac:dyDescent="0.2">
      <c r="A30" t="s">
        <v>1169</v>
      </c>
      <c r="B30" s="17">
        <f t="shared" ref="B30:X30" si="5">IF(ISERROR(($B11*B126)),"-",($B11*B126))</f>
        <v>236.6</v>
      </c>
      <c r="C30" s="17">
        <f t="shared" si="5"/>
        <v>376.02499999999998</v>
      </c>
      <c r="D30" s="17">
        <f t="shared" si="5"/>
        <v>177.45</v>
      </c>
      <c r="E30" s="17">
        <f t="shared" si="5"/>
        <v>283.07499999999999</v>
      </c>
      <c r="F30" s="17">
        <f t="shared" si="5"/>
        <v>312.64999999999998</v>
      </c>
      <c r="G30" s="17">
        <f t="shared" si="5"/>
        <v>215.47499999999999</v>
      </c>
      <c r="H30" s="17">
        <f t="shared" si="5"/>
        <v>304.2</v>
      </c>
      <c r="I30" s="17">
        <f t="shared" si="5"/>
        <v>219.7</v>
      </c>
      <c r="J30" s="17">
        <f t="shared" si="5"/>
        <v>283.07499999999999</v>
      </c>
      <c r="K30" s="17">
        <f t="shared" si="5"/>
        <v>397.15</v>
      </c>
      <c r="L30" s="17">
        <f t="shared" si="5"/>
        <v>236.6</v>
      </c>
      <c r="M30" s="17">
        <f t="shared" si="5"/>
        <v>253.5</v>
      </c>
      <c r="N30" s="17">
        <f t="shared" si="5"/>
        <v>3295.5</v>
      </c>
      <c r="O30" s="17">
        <f t="shared" si="5"/>
        <v>435.17500000000001</v>
      </c>
      <c r="P30" s="17">
        <f t="shared" si="5"/>
        <v>3730.6749999999997</v>
      </c>
      <c r="Q30" s="17">
        <f t="shared" si="5"/>
        <v>18006.95</v>
      </c>
      <c r="R30" s="17">
        <f t="shared" si="5"/>
        <v>122271.5</v>
      </c>
      <c r="S30" s="17">
        <f t="shared" si="5"/>
        <v>142902.17499999999</v>
      </c>
      <c r="T30" s="17">
        <f t="shared" si="5"/>
        <v>146620.17499999999</v>
      </c>
      <c r="U30" s="17">
        <f t="shared" si="5"/>
        <v>1415.375</v>
      </c>
      <c r="V30" s="17">
        <f t="shared" si="5"/>
        <v>709.8</v>
      </c>
      <c r="W30" s="17">
        <f t="shared" si="5"/>
        <v>1368.8999999999999</v>
      </c>
      <c r="X30" s="17">
        <f t="shared" si="5"/>
        <v>540.79999999999995</v>
      </c>
    </row>
    <row r="31" spans="1:24" x14ac:dyDescent="0.2">
      <c r="A31" t="s">
        <v>1170</v>
      </c>
      <c r="B31" s="17">
        <f t="shared" ref="B31:X31" si="6">IF(ISERROR(($B12*B127)),"-",($B12*B127))</f>
        <v>277.76499999999999</v>
      </c>
      <c r="C31" s="17">
        <f t="shared" si="6"/>
        <v>270.15500000000003</v>
      </c>
      <c r="D31" s="17">
        <f t="shared" si="6"/>
        <v>308.20499999999998</v>
      </c>
      <c r="E31" s="17">
        <f t="shared" si="6"/>
        <v>125.565</v>
      </c>
      <c r="F31" s="17">
        <f t="shared" si="6"/>
        <v>148.39500000000001</v>
      </c>
      <c r="G31" s="17">
        <f t="shared" si="6"/>
        <v>152.19999999999999</v>
      </c>
      <c r="H31" s="17">
        <f t="shared" si="6"/>
        <v>331.03500000000003</v>
      </c>
      <c r="I31" s="17">
        <f t="shared" si="6"/>
        <v>361.47500000000002</v>
      </c>
      <c r="J31" s="17">
        <f t="shared" si="6"/>
        <v>178.83500000000001</v>
      </c>
      <c r="K31" s="17">
        <f t="shared" si="6"/>
        <v>224.495</v>
      </c>
      <c r="L31" s="17">
        <f t="shared" si="6"/>
        <v>331.03500000000003</v>
      </c>
      <c r="M31" s="17">
        <f t="shared" si="6"/>
        <v>403.33</v>
      </c>
      <c r="N31" s="17">
        <f t="shared" si="6"/>
        <v>3108.6849999999999</v>
      </c>
      <c r="O31" s="17">
        <f t="shared" si="6"/>
        <v>380.5</v>
      </c>
      <c r="P31" s="17">
        <f t="shared" si="6"/>
        <v>3489.1849999999999</v>
      </c>
      <c r="Q31" s="17">
        <f t="shared" si="6"/>
        <v>27494.93</v>
      </c>
      <c r="R31" s="17">
        <f t="shared" si="6"/>
        <v>132231.36000000002</v>
      </c>
      <c r="S31" s="17">
        <f t="shared" si="6"/>
        <v>141253.01500000001</v>
      </c>
      <c r="T31" s="17">
        <f t="shared" si="6"/>
        <v>142885.36000000002</v>
      </c>
      <c r="U31" s="17">
        <f t="shared" si="6"/>
        <v>1350.7750000000001</v>
      </c>
      <c r="V31" s="17">
        <f t="shared" si="6"/>
        <v>1095.8399999999999</v>
      </c>
      <c r="W31" s="17">
        <f t="shared" si="6"/>
        <v>768.61</v>
      </c>
      <c r="X31" s="17">
        <f t="shared" si="6"/>
        <v>608.79999999999995</v>
      </c>
    </row>
    <row r="32" spans="1:24" x14ac:dyDescent="0.2">
      <c r="A32" t="s">
        <v>72</v>
      </c>
      <c r="B32" s="17">
        <f t="shared" ref="B32:X32" si="7">IF(ISERROR(($B13*B128)),"-",($B13*B128))</f>
        <v>287.99</v>
      </c>
      <c r="C32" s="17">
        <f t="shared" si="7"/>
        <v>213.67000000000002</v>
      </c>
      <c r="D32" s="17">
        <f t="shared" si="7"/>
        <v>153.285</v>
      </c>
      <c r="E32" s="17">
        <f t="shared" si="7"/>
        <v>92.9</v>
      </c>
      <c r="F32" s="17">
        <f t="shared" si="7"/>
        <v>139.35</v>
      </c>
      <c r="G32" s="17">
        <f t="shared" si="7"/>
        <v>106.83500000000001</v>
      </c>
      <c r="H32" s="17">
        <f t="shared" si="7"/>
        <v>250.83</v>
      </c>
      <c r="I32" s="17">
        <f t="shared" si="7"/>
        <v>283.34500000000003</v>
      </c>
      <c r="J32" s="17">
        <f t="shared" si="7"/>
        <v>153.285</v>
      </c>
      <c r="K32" s="17">
        <f t="shared" si="7"/>
        <v>148.64000000000001</v>
      </c>
      <c r="L32" s="17">
        <f t="shared" si="7"/>
        <v>199.73500000000001</v>
      </c>
      <c r="M32" s="17">
        <f t="shared" si="7"/>
        <v>232.25</v>
      </c>
      <c r="N32" s="17">
        <f t="shared" si="7"/>
        <v>2257.4700000000003</v>
      </c>
      <c r="O32" s="17">
        <f t="shared" si="7"/>
        <v>246.185</v>
      </c>
      <c r="P32" s="17">
        <f t="shared" si="7"/>
        <v>2508.3000000000002</v>
      </c>
      <c r="Q32" s="17">
        <f t="shared" si="7"/>
        <v>14910.45</v>
      </c>
      <c r="R32" s="17">
        <f t="shared" si="7"/>
        <v>98009.5</v>
      </c>
      <c r="S32" s="17">
        <f t="shared" si="7"/>
        <v>107201.955</v>
      </c>
      <c r="T32" s="17">
        <f t="shared" si="7"/>
        <v>109524.455</v>
      </c>
      <c r="U32" s="17">
        <f t="shared" si="7"/>
        <v>910.42000000000007</v>
      </c>
      <c r="V32" s="17">
        <f t="shared" si="7"/>
        <v>715.33</v>
      </c>
      <c r="W32" s="17">
        <f t="shared" si="7"/>
        <v>594.56000000000006</v>
      </c>
      <c r="X32" s="17">
        <f t="shared" si="7"/>
        <v>538.82000000000005</v>
      </c>
    </row>
    <row r="33" spans="1:24" x14ac:dyDescent="0.2">
      <c r="A33" t="s">
        <v>1171</v>
      </c>
      <c r="B33" s="17">
        <f t="shared" ref="B33:X33" si="8">IF(ISERROR(($B14*B129)),"-",($B14*B129))</f>
        <v>843.19499999999994</v>
      </c>
      <c r="C33" s="17">
        <f t="shared" si="8"/>
        <v>776.07499999999993</v>
      </c>
      <c r="D33" s="17">
        <f t="shared" si="8"/>
        <v>524.375</v>
      </c>
      <c r="E33" s="17">
        <f t="shared" si="8"/>
        <v>440.47499999999997</v>
      </c>
      <c r="F33" s="17">
        <f t="shared" si="8"/>
        <v>453.06</v>
      </c>
      <c r="G33" s="17">
        <f t="shared" si="8"/>
        <v>402.71999999999997</v>
      </c>
      <c r="H33" s="17">
        <f t="shared" si="8"/>
        <v>981.63</v>
      </c>
      <c r="I33" s="17">
        <f t="shared" si="8"/>
        <v>1031.97</v>
      </c>
      <c r="J33" s="17">
        <f t="shared" si="8"/>
        <v>545.35</v>
      </c>
      <c r="K33" s="17">
        <f t="shared" si="8"/>
        <v>486.62</v>
      </c>
      <c r="L33" s="17">
        <f t="shared" si="8"/>
        <v>910.31499999999994</v>
      </c>
      <c r="M33" s="17">
        <f t="shared" si="8"/>
        <v>1145.2349999999999</v>
      </c>
      <c r="N33" s="17">
        <f t="shared" si="8"/>
        <v>8545.2150000000001</v>
      </c>
      <c r="O33" s="17">
        <f t="shared" si="8"/>
        <v>893.53499999999997</v>
      </c>
      <c r="P33" s="17">
        <f t="shared" si="8"/>
        <v>9438.75</v>
      </c>
      <c r="Q33" s="17">
        <f t="shared" si="8"/>
        <v>60026.254999999997</v>
      </c>
      <c r="R33" s="17">
        <f t="shared" si="8"/>
        <v>314885.08999999997</v>
      </c>
      <c r="S33" s="17">
        <f t="shared" si="8"/>
        <v>344954.85</v>
      </c>
      <c r="T33" s="17">
        <f t="shared" si="8"/>
        <v>350378.98499999999</v>
      </c>
      <c r="U33" s="17">
        <f t="shared" si="8"/>
        <v>3347.6099999999997</v>
      </c>
      <c r="V33" s="17">
        <f t="shared" si="8"/>
        <v>3087.52</v>
      </c>
      <c r="W33" s="17">
        <f t="shared" si="8"/>
        <v>2156.23</v>
      </c>
      <c r="X33" s="17">
        <f t="shared" si="8"/>
        <v>1824.8249999999998</v>
      </c>
    </row>
    <row r="34" spans="1:24" x14ac:dyDescent="0.2">
      <c r="A34" t="s">
        <v>1172</v>
      </c>
      <c r="B34" s="17">
        <f t="shared" ref="B34:X34" si="9">IF(ISERROR(($B15*B130)),"-",($B15*B130))</f>
        <v>514.625</v>
      </c>
      <c r="C34" s="17">
        <f t="shared" si="9"/>
        <v>402.75</v>
      </c>
      <c r="D34" s="17">
        <f t="shared" si="9"/>
        <v>344.57499999999999</v>
      </c>
      <c r="E34" s="17">
        <f t="shared" si="9"/>
        <v>241.65</v>
      </c>
      <c r="F34" s="17">
        <f t="shared" si="9"/>
        <v>268.5</v>
      </c>
      <c r="G34" s="17">
        <f t="shared" si="9"/>
        <v>340.1</v>
      </c>
      <c r="H34" s="17">
        <f t="shared" si="9"/>
        <v>626.5</v>
      </c>
      <c r="I34" s="17">
        <f t="shared" si="9"/>
        <v>635.45000000000005</v>
      </c>
      <c r="J34" s="17">
        <f t="shared" si="9"/>
        <v>380.375</v>
      </c>
      <c r="K34" s="17">
        <f t="shared" si="9"/>
        <v>331.15000000000003</v>
      </c>
      <c r="L34" s="17">
        <f t="shared" si="9"/>
        <v>568.32500000000005</v>
      </c>
      <c r="M34" s="17">
        <f t="shared" si="9"/>
        <v>528.04999999999995</v>
      </c>
      <c r="N34" s="17">
        <f t="shared" si="9"/>
        <v>5182.05</v>
      </c>
      <c r="O34" s="17">
        <f t="shared" si="9"/>
        <v>684.67500000000007</v>
      </c>
      <c r="P34" s="17">
        <f t="shared" si="9"/>
        <v>5866.7250000000004</v>
      </c>
      <c r="Q34" s="17">
        <f t="shared" si="9"/>
        <v>32519.825000000001</v>
      </c>
      <c r="R34" s="17">
        <f t="shared" si="9"/>
        <v>181774.5</v>
      </c>
      <c r="S34" s="17">
        <f t="shared" si="9"/>
        <v>200077.25</v>
      </c>
      <c r="T34" s="17">
        <f t="shared" si="9"/>
        <v>202869.65</v>
      </c>
      <c r="U34" s="17">
        <f t="shared" si="9"/>
        <v>2376.2249999999999</v>
      </c>
      <c r="V34" s="17">
        <f t="shared" si="9"/>
        <v>1731.825</v>
      </c>
      <c r="W34" s="17">
        <f t="shared" si="9"/>
        <v>1244.05</v>
      </c>
      <c r="X34" s="17">
        <f t="shared" si="9"/>
        <v>1141.125</v>
      </c>
    </row>
    <row r="35" spans="1:24" x14ac:dyDescent="0.2">
      <c r="A35" t="s">
        <v>75</v>
      </c>
      <c r="B35" s="17">
        <f t="shared" ref="B35:X35" si="10">IF(ISERROR(($B16*B131)),"-",($B16*B131))</f>
        <v>79.290000000000006</v>
      </c>
      <c r="C35" s="17">
        <f t="shared" si="10"/>
        <v>105.72</v>
      </c>
      <c r="D35" s="17">
        <f t="shared" si="10"/>
        <v>70.48</v>
      </c>
      <c r="E35" s="17">
        <f t="shared" si="10"/>
        <v>66.075000000000003</v>
      </c>
      <c r="F35" s="17">
        <f t="shared" si="10"/>
        <v>66.075000000000003</v>
      </c>
      <c r="G35" s="17">
        <f t="shared" si="10"/>
        <v>66.075000000000003</v>
      </c>
      <c r="H35" s="17">
        <f t="shared" si="10"/>
        <v>105.72</v>
      </c>
      <c r="I35" s="17">
        <f t="shared" si="10"/>
        <v>101.315</v>
      </c>
      <c r="J35" s="17">
        <f t="shared" si="10"/>
        <v>74.885000000000005</v>
      </c>
      <c r="K35" s="17">
        <f t="shared" si="10"/>
        <v>83.695000000000007</v>
      </c>
      <c r="L35" s="17">
        <f t="shared" si="10"/>
        <v>96.91</v>
      </c>
      <c r="M35" s="17">
        <f t="shared" si="10"/>
        <v>96.91</v>
      </c>
      <c r="N35" s="17">
        <f t="shared" si="10"/>
        <v>1013.15</v>
      </c>
      <c r="O35" s="17">
        <f t="shared" si="10"/>
        <v>162.98500000000001</v>
      </c>
      <c r="P35" s="17">
        <f t="shared" si="10"/>
        <v>1180.54</v>
      </c>
      <c r="Q35" s="17">
        <f t="shared" si="10"/>
        <v>6898.2300000000005</v>
      </c>
      <c r="R35" s="17">
        <f t="shared" si="10"/>
        <v>38389.574999999997</v>
      </c>
      <c r="S35" s="17">
        <f t="shared" si="10"/>
        <v>41627.25</v>
      </c>
      <c r="T35" s="17">
        <f t="shared" si="10"/>
        <v>42288</v>
      </c>
      <c r="U35" s="17">
        <f t="shared" si="10"/>
        <v>480.14499999999998</v>
      </c>
      <c r="V35" s="17">
        <f t="shared" si="10"/>
        <v>295.13499999999999</v>
      </c>
      <c r="W35" s="17">
        <f t="shared" si="10"/>
        <v>321.565</v>
      </c>
      <c r="X35" s="17">
        <f t="shared" si="10"/>
        <v>185.01</v>
      </c>
    </row>
    <row r="36" spans="1:24" x14ac:dyDescent="0.2">
      <c r="A36" t="s">
        <v>1173</v>
      </c>
      <c r="B36" s="17" t="str">
        <f t="shared" ref="B36:X36" si="11">IF(ISERROR(($B17*B132)),"-",($B17*B132))</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1174</v>
      </c>
      <c r="B37" s="17">
        <f t="shared" ref="B37:X37" si="12">IF(ISERROR(($B18*B133)),"-",($B18*B133))</f>
        <v>111.28</v>
      </c>
      <c r="C37" s="17">
        <f t="shared" si="12"/>
        <v>119.84</v>
      </c>
      <c r="D37" s="17">
        <f t="shared" si="12"/>
        <v>68.48</v>
      </c>
      <c r="E37" s="17">
        <f t="shared" si="12"/>
        <v>77.039999999999992</v>
      </c>
      <c r="F37" s="17">
        <f t="shared" si="12"/>
        <v>89.88</v>
      </c>
      <c r="G37" s="17">
        <f t="shared" si="12"/>
        <v>64.2</v>
      </c>
      <c r="H37" s="17">
        <f t="shared" si="12"/>
        <v>132.68</v>
      </c>
      <c r="I37" s="17">
        <f t="shared" si="12"/>
        <v>158.35999999999999</v>
      </c>
      <c r="J37" s="17">
        <f t="shared" si="12"/>
        <v>98.44</v>
      </c>
      <c r="K37" s="17">
        <f t="shared" si="12"/>
        <v>149.79999999999998</v>
      </c>
      <c r="L37" s="17">
        <f t="shared" si="12"/>
        <v>128.4</v>
      </c>
      <c r="M37" s="17">
        <f t="shared" si="12"/>
        <v>145.52000000000001</v>
      </c>
      <c r="N37" s="17">
        <f t="shared" si="12"/>
        <v>1343.92</v>
      </c>
      <c r="O37" s="17">
        <f t="shared" si="12"/>
        <v>132.68</v>
      </c>
      <c r="P37" s="17">
        <f t="shared" si="12"/>
        <v>1476.6</v>
      </c>
      <c r="Q37" s="17">
        <f t="shared" si="12"/>
        <v>9844</v>
      </c>
      <c r="R37" s="17">
        <f t="shared" si="12"/>
        <v>55990.96</v>
      </c>
      <c r="S37" s="17">
        <f t="shared" si="12"/>
        <v>62111.360000000001</v>
      </c>
      <c r="T37" s="17">
        <f t="shared" si="12"/>
        <v>63331.159999999996</v>
      </c>
      <c r="U37" s="17">
        <f t="shared" si="12"/>
        <v>496.48</v>
      </c>
      <c r="V37" s="17">
        <f t="shared" si="12"/>
        <v>432.28</v>
      </c>
      <c r="W37" s="17">
        <f t="shared" si="12"/>
        <v>436.56</v>
      </c>
      <c r="X37" s="17">
        <f t="shared" si="12"/>
        <v>243.96</v>
      </c>
    </row>
    <row r="38" spans="1:24" x14ac:dyDescent="0.2">
      <c r="A38" t="s">
        <v>1175</v>
      </c>
      <c r="B38" s="17">
        <f t="shared" ref="B38:X38" si="13">IF(ISERROR((SUM(B25:B37))),"-",(SUM(B25:B37)))</f>
        <v>4399.1349999999993</v>
      </c>
      <c r="C38" s="17">
        <f t="shared" si="13"/>
        <v>4078.4</v>
      </c>
      <c r="D38" s="17">
        <f t="shared" si="13"/>
        <v>3498.2449999999994</v>
      </c>
      <c r="E38" s="17">
        <f t="shared" si="13"/>
        <v>2688.2650000000003</v>
      </c>
      <c r="F38" s="17">
        <f t="shared" si="13"/>
        <v>2720.7699999999995</v>
      </c>
      <c r="G38" s="17">
        <f t="shared" si="13"/>
        <v>3113.0349999999989</v>
      </c>
      <c r="H38" s="17">
        <f t="shared" si="13"/>
        <v>5879.2699999999995</v>
      </c>
      <c r="I38" s="17">
        <f t="shared" si="13"/>
        <v>4871.7149999999992</v>
      </c>
      <c r="J38" s="17">
        <f t="shared" si="13"/>
        <v>3851.0099999999998</v>
      </c>
      <c r="K38" s="17">
        <f t="shared" si="13"/>
        <v>3430.1750000000002</v>
      </c>
      <c r="L38" s="17">
        <f t="shared" si="13"/>
        <v>4527.2499999999991</v>
      </c>
      <c r="M38" s="17">
        <f t="shared" si="13"/>
        <v>4464.3450000000003</v>
      </c>
      <c r="N38" s="17">
        <f t="shared" si="13"/>
        <v>47512.465000000004</v>
      </c>
      <c r="O38" s="17">
        <f t="shared" si="13"/>
        <v>6775.2550000000001</v>
      </c>
      <c r="P38" s="17">
        <f t="shared" si="13"/>
        <v>54300.945</v>
      </c>
      <c r="Q38" s="17">
        <f t="shared" si="13"/>
        <v>299140.01500000001</v>
      </c>
      <c r="R38" s="17">
        <f t="shared" si="13"/>
        <v>1723329.675</v>
      </c>
      <c r="S38" s="17">
        <f t="shared" si="13"/>
        <v>1908440.3650000005</v>
      </c>
      <c r="T38" s="17">
        <f t="shared" si="13"/>
        <v>1953187.0450000002</v>
      </c>
      <c r="U38" s="17">
        <f t="shared" si="13"/>
        <v>23116.814999999999</v>
      </c>
      <c r="V38" s="17">
        <f t="shared" si="13"/>
        <v>13863.310000000003</v>
      </c>
      <c r="W38" s="17">
        <f t="shared" si="13"/>
        <v>12917.609999999999</v>
      </c>
      <c r="X38" s="17">
        <f t="shared" si="13"/>
        <v>10278.404999999999</v>
      </c>
    </row>
    <row r="39" spans="1:24" x14ac:dyDescent="0.2">
      <c r="B39" s="7"/>
      <c r="C39" s="7"/>
      <c r="D39" s="7"/>
      <c r="E39" s="7"/>
      <c r="F39" s="7"/>
      <c r="G39" s="7"/>
      <c r="L39" s="7"/>
      <c r="M39" s="7"/>
      <c r="N39" s="7"/>
      <c r="O39" s="7"/>
      <c r="P39" s="7"/>
      <c r="Q39" s="7"/>
    </row>
    <row r="42" spans="1:24" x14ac:dyDescent="0.2">
      <c r="A42" s="140" t="str">
        <f>C5</f>
        <v>Currently partially trading</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4">IFERROR($C6*B121,"-")</f>
        <v>29.45</v>
      </c>
      <c r="C44" s="16">
        <f t="shared" si="14"/>
        <v>21.85</v>
      </c>
      <c r="D44" s="16">
        <f t="shared" si="14"/>
        <v>19</v>
      </c>
      <c r="E44" s="16">
        <f t="shared" si="14"/>
        <v>17.574999999999999</v>
      </c>
      <c r="F44" s="16">
        <f t="shared" si="14"/>
        <v>17.100000000000001</v>
      </c>
      <c r="G44" s="16">
        <f t="shared" si="14"/>
        <v>17.100000000000001</v>
      </c>
      <c r="H44" s="16">
        <f t="shared" si="14"/>
        <v>36.1</v>
      </c>
      <c r="I44" s="16">
        <f t="shared" si="14"/>
        <v>27.074999999999999</v>
      </c>
      <c r="J44" s="16">
        <f t="shared" si="14"/>
        <v>33.25</v>
      </c>
      <c r="K44" s="16">
        <f t="shared" si="14"/>
        <v>23.274999999999999</v>
      </c>
      <c r="L44" s="16">
        <f t="shared" si="14"/>
        <v>24.7</v>
      </c>
      <c r="M44" s="16">
        <f t="shared" si="14"/>
        <v>23.274999999999999</v>
      </c>
      <c r="N44" s="16">
        <f t="shared" si="14"/>
        <v>289.75</v>
      </c>
      <c r="O44" s="16">
        <f t="shared" si="14"/>
        <v>40.85</v>
      </c>
      <c r="P44" s="16">
        <f t="shared" si="14"/>
        <v>331.07499999999999</v>
      </c>
      <c r="Q44" s="16">
        <f t="shared" si="14"/>
        <v>1708.1</v>
      </c>
      <c r="R44" s="16">
        <f t="shared" si="14"/>
        <v>10768.25</v>
      </c>
      <c r="S44" s="16">
        <f t="shared" si="14"/>
        <v>12134.825000000001</v>
      </c>
      <c r="T44" s="16">
        <f t="shared" si="14"/>
        <v>12568.025</v>
      </c>
      <c r="U44" s="16">
        <f t="shared" si="14"/>
        <v>146.30000000000001</v>
      </c>
      <c r="V44" s="16">
        <f t="shared" si="14"/>
        <v>75.05</v>
      </c>
      <c r="W44" s="16">
        <f t="shared" si="14"/>
        <v>79.8</v>
      </c>
      <c r="X44" s="16">
        <f t="shared" si="14"/>
        <v>65.55</v>
      </c>
    </row>
    <row r="45" spans="1:24" x14ac:dyDescent="0.2">
      <c r="A45" t="s">
        <v>1165</v>
      </c>
      <c r="B45" s="16" t="str">
        <f t="shared" ref="B45:X45" si="15">IFERROR($C7*B122,"-")</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67</v>
      </c>
      <c r="B46" s="16">
        <f t="shared" ref="B46:X46" si="16">IFERROR($C8*B123,"-")</f>
        <v>103.79</v>
      </c>
      <c r="C46" s="16">
        <f t="shared" si="16"/>
        <v>85.36</v>
      </c>
      <c r="D46" s="16">
        <f t="shared" si="16"/>
        <v>99.424999999999997</v>
      </c>
      <c r="E46" s="16">
        <f t="shared" si="16"/>
        <v>65.475000000000009</v>
      </c>
      <c r="F46" s="16">
        <f t="shared" si="16"/>
        <v>56.745000000000005</v>
      </c>
      <c r="G46" s="16">
        <f t="shared" si="16"/>
        <v>89.725000000000009</v>
      </c>
      <c r="H46" s="16">
        <f t="shared" si="16"/>
        <v>152.77500000000001</v>
      </c>
      <c r="I46" s="16">
        <f t="shared" si="16"/>
        <v>116.88500000000001</v>
      </c>
      <c r="J46" s="16">
        <f t="shared" si="16"/>
        <v>101.85000000000001</v>
      </c>
      <c r="K46" s="16">
        <f t="shared" si="16"/>
        <v>83.42</v>
      </c>
      <c r="L46" s="16">
        <f t="shared" si="16"/>
        <v>117.855</v>
      </c>
      <c r="M46" s="16">
        <f t="shared" si="16"/>
        <v>74.204999999999998</v>
      </c>
      <c r="N46" s="16">
        <f t="shared" si="16"/>
        <v>1147.9950000000001</v>
      </c>
      <c r="O46" s="16">
        <f t="shared" si="16"/>
        <v>208.065</v>
      </c>
      <c r="P46" s="16">
        <f t="shared" si="16"/>
        <v>1356.06</v>
      </c>
      <c r="Q46" s="16">
        <f t="shared" si="16"/>
        <v>6063.47</v>
      </c>
      <c r="R46" s="16">
        <f t="shared" si="16"/>
        <v>32205.940000000002</v>
      </c>
      <c r="S46" s="16">
        <f t="shared" si="16"/>
        <v>35776.995000000003</v>
      </c>
      <c r="T46" s="16">
        <f t="shared" si="16"/>
        <v>36879.4</v>
      </c>
      <c r="U46" s="16">
        <f t="shared" si="16"/>
        <v>651.84</v>
      </c>
      <c r="V46" s="16">
        <f t="shared" si="16"/>
        <v>308.94499999999999</v>
      </c>
      <c r="W46" s="16">
        <f t="shared" si="16"/>
        <v>291</v>
      </c>
      <c r="X46" s="16">
        <f t="shared" si="16"/>
        <v>256.565</v>
      </c>
    </row>
    <row r="47" spans="1:24" x14ac:dyDescent="0.2">
      <c r="A47" t="s">
        <v>1167</v>
      </c>
      <c r="B47" s="16">
        <f t="shared" ref="B47:X47" si="17">IFERROR($C9*B124,"-")</f>
        <v>56.444999999999993</v>
      </c>
      <c r="C47" s="16">
        <f t="shared" si="17"/>
        <v>55.734999999999992</v>
      </c>
      <c r="D47" s="16">
        <f t="shared" si="17"/>
        <v>43.309999999999995</v>
      </c>
      <c r="E47" s="16">
        <f t="shared" si="17"/>
        <v>38.694999999999993</v>
      </c>
      <c r="F47" s="16">
        <f t="shared" si="17"/>
        <v>39.404999999999994</v>
      </c>
      <c r="G47" s="16">
        <f t="shared" si="17"/>
        <v>37.984999999999999</v>
      </c>
      <c r="H47" s="16">
        <f t="shared" si="17"/>
        <v>74.55</v>
      </c>
      <c r="I47" s="16">
        <f t="shared" si="17"/>
        <v>54.669999999999995</v>
      </c>
      <c r="J47" s="16">
        <f t="shared" si="17"/>
        <v>50.41</v>
      </c>
      <c r="K47" s="16">
        <f t="shared" si="17"/>
        <v>44.73</v>
      </c>
      <c r="L47" s="16">
        <f t="shared" si="17"/>
        <v>51.12</v>
      </c>
      <c r="M47" s="16">
        <f t="shared" si="17"/>
        <v>54.669999999999995</v>
      </c>
      <c r="N47" s="16">
        <f t="shared" si="17"/>
        <v>601.72499999999991</v>
      </c>
      <c r="O47" s="16">
        <f t="shared" si="17"/>
        <v>90.524999999999991</v>
      </c>
      <c r="P47" s="16">
        <f t="shared" si="17"/>
        <v>692.24999999999989</v>
      </c>
      <c r="Q47" s="16">
        <f t="shared" si="17"/>
        <v>3815.8949999999995</v>
      </c>
      <c r="R47" s="16">
        <f t="shared" si="17"/>
        <v>24581.974999999999</v>
      </c>
      <c r="S47" s="16">
        <f t="shared" si="17"/>
        <v>27402.804999999997</v>
      </c>
      <c r="T47" s="16">
        <f t="shared" si="17"/>
        <v>28272.909999999996</v>
      </c>
      <c r="U47" s="16">
        <f t="shared" si="17"/>
        <v>296.77999999999997</v>
      </c>
      <c r="V47" s="16">
        <f t="shared" si="17"/>
        <v>160.45999999999998</v>
      </c>
      <c r="W47" s="16">
        <f t="shared" si="17"/>
        <v>178.565</v>
      </c>
      <c r="X47" s="16">
        <f t="shared" si="17"/>
        <v>130.99499999999998</v>
      </c>
    </row>
    <row r="48" spans="1:24" x14ac:dyDescent="0.2">
      <c r="A48" t="s">
        <v>1168</v>
      </c>
      <c r="B48" s="16">
        <f t="shared" ref="B48:X48" si="18">IFERROR($C10*B125,"-")</f>
        <v>9.0649999999999995</v>
      </c>
      <c r="C48" s="16">
        <f t="shared" si="18"/>
        <v>9.31</v>
      </c>
      <c r="D48" s="16">
        <f t="shared" si="18"/>
        <v>14.21</v>
      </c>
      <c r="E48" s="16">
        <f t="shared" si="18"/>
        <v>7.84</v>
      </c>
      <c r="F48" s="16">
        <f t="shared" si="18"/>
        <v>5.3900000000000006</v>
      </c>
      <c r="G48" s="16">
        <f t="shared" si="18"/>
        <v>18.62</v>
      </c>
      <c r="H48" s="16">
        <f t="shared" si="18"/>
        <v>29.400000000000002</v>
      </c>
      <c r="I48" s="16">
        <f t="shared" si="18"/>
        <v>6.86</v>
      </c>
      <c r="J48" s="16">
        <f t="shared" si="18"/>
        <v>16.905000000000001</v>
      </c>
      <c r="K48" s="16">
        <f t="shared" si="18"/>
        <v>5.88</v>
      </c>
      <c r="L48" s="16">
        <f t="shared" si="18"/>
        <v>8.5750000000000011</v>
      </c>
      <c r="M48" s="16">
        <f t="shared" si="18"/>
        <v>6.37</v>
      </c>
      <c r="N48" s="16">
        <f t="shared" si="18"/>
        <v>137.935</v>
      </c>
      <c r="O48" s="16">
        <f t="shared" si="18"/>
        <v>27.44</v>
      </c>
      <c r="P48" s="16">
        <f t="shared" si="18"/>
        <v>165.375</v>
      </c>
      <c r="Q48" s="16">
        <f t="shared" si="18"/>
        <v>713.44</v>
      </c>
      <c r="R48" s="16">
        <f t="shared" si="18"/>
        <v>5059.9850000000006</v>
      </c>
      <c r="S48" s="16">
        <f t="shared" si="18"/>
        <v>5587.7150000000001</v>
      </c>
      <c r="T48" s="16">
        <f t="shared" si="18"/>
        <v>5726.875</v>
      </c>
      <c r="U48" s="16">
        <f t="shared" si="18"/>
        <v>106.575</v>
      </c>
      <c r="V48" s="16">
        <f t="shared" si="18"/>
        <v>21.805</v>
      </c>
      <c r="W48" s="16">
        <f t="shared" si="18"/>
        <v>28.42</v>
      </c>
      <c r="X48" s="16">
        <f t="shared" si="18"/>
        <v>38.465000000000003</v>
      </c>
    </row>
    <row r="49" spans="1:24" x14ac:dyDescent="0.2">
      <c r="A49" t="s">
        <v>1169</v>
      </c>
      <c r="B49" s="16">
        <f t="shared" ref="B49:X49" si="19">IFERROR($C11*B126,"-")</f>
        <v>27.720000000000002</v>
      </c>
      <c r="C49" s="16">
        <f t="shared" si="19"/>
        <v>44.055</v>
      </c>
      <c r="D49" s="16">
        <f t="shared" si="19"/>
        <v>20.790000000000003</v>
      </c>
      <c r="E49" s="16">
        <f t="shared" si="19"/>
        <v>33.164999999999999</v>
      </c>
      <c r="F49" s="16">
        <f t="shared" si="19"/>
        <v>36.630000000000003</v>
      </c>
      <c r="G49" s="16">
        <f t="shared" si="19"/>
        <v>25.245000000000001</v>
      </c>
      <c r="H49" s="16">
        <f t="shared" si="19"/>
        <v>35.64</v>
      </c>
      <c r="I49" s="16">
        <f t="shared" si="19"/>
        <v>25.740000000000002</v>
      </c>
      <c r="J49" s="16">
        <f t="shared" si="19"/>
        <v>33.164999999999999</v>
      </c>
      <c r="K49" s="16">
        <f t="shared" si="19"/>
        <v>46.53</v>
      </c>
      <c r="L49" s="16">
        <f t="shared" si="19"/>
        <v>27.720000000000002</v>
      </c>
      <c r="M49" s="16">
        <f t="shared" si="19"/>
        <v>29.700000000000003</v>
      </c>
      <c r="N49" s="16">
        <f t="shared" si="19"/>
        <v>386.1</v>
      </c>
      <c r="O49" s="16">
        <f t="shared" si="19"/>
        <v>50.984999999999999</v>
      </c>
      <c r="P49" s="16">
        <f t="shared" si="19"/>
        <v>437.08500000000004</v>
      </c>
      <c r="Q49" s="16">
        <f t="shared" si="19"/>
        <v>2109.69</v>
      </c>
      <c r="R49" s="16">
        <f t="shared" si="19"/>
        <v>14325.300000000001</v>
      </c>
      <c r="S49" s="16">
        <f t="shared" si="19"/>
        <v>16742.385000000002</v>
      </c>
      <c r="T49" s="16">
        <f t="shared" si="19"/>
        <v>17177.985000000001</v>
      </c>
      <c r="U49" s="16">
        <f t="shared" si="19"/>
        <v>165.82500000000002</v>
      </c>
      <c r="V49" s="16">
        <f t="shared" si="19"/>
        <v>83.160000000000011</v>
      </c>
      <c r="W49" s="16">
        <f t="shared" si="19"/>
        <v>160.38</v>
      </c>
      <c r="X49" s="16">
        <f t="shared" si="19"/>
        <v>63.36</v>
      </c>
    </row>
    <row r="50" spans="1:24" x14ac:dyDescent="0.2">
      <c r="A50" t="s">
        <v>1170</v>
      </c>
      <c r="B50" s="16">
        <f t="shared" ref="B50:X50" si="20">IFERROR($C12*B127,"-")</f>
        <v>42.705000000000005</v>
      </c>
      <c r="C50" s="16">
        <f t="shared" si="20"/>
        <v>41.535000000000004</v>
      </c>
      <c r="D50" s="16">
        <f t="shared" si="20"/>
        <v>47.385000000000005</v>
      </c>
      <c r="E50" s="16">
        <f t="shared" si="20"/>
        <v>19.305</v>
      </c>
      <c r="F50" s="16">
        <f t="shared" si="20"/>
        <v>22.815000000000001</v>
      </c>
      <c r="G50" s="16">
        <f t="shared" si="20"/>
        <v>23.400000000000002</v>
      </c>
      <c r="H50" s="16">
        <f t="shared" si="20"/>
        <v>50.895000000000003</v>
      </c>
      <c r="I50" s="16">
        <f t="shared" si="20"/>
        <v>55.575000000000003</v>
      </c>
      <c r="J50" s="16">
        <f t="shared" si="20"/>
        <v>27.495000000000001</v>
      </c>
      <c r="K50" s="16">
        <f t="shared" si="20"/>
        <v>34.515000000000001</v>
      </c>
      <c r="L50" s="16">
        <f t="shared" si="20"/>
        <v>50.895000000000003</v>
      </c>
      <c r="M50" s="16">
        <f t="shared" si="20"/>
        <v>62.010000000000005</v>
      </c>
      <c r="N50" s="16">
        <f t="shared" si="20"/>
        <v>477.94500000000005</v>
      </c>
      <c r="O50" s="16">
        <f t="shared" si="20"/>
        <v>58.5</v>
      </c>
      <c r="P50" s="16">
        <f t="shared" si="20"/>
        <v>536.44500000000005</v>
      </c>
      <c r="Q50" s="16">
        <f t="shared" si="20"/>
        <v>4227.21</v>
      </c>
      <c r="R50" s="16">
        <f t="shared" si="20"/>
        <v>20329.920000000002</v>
      </c>
      <c r="S50" s="16">
        <f t="shared" si="20"/>
        <v>21716.955000000002</v>
      </c>
      <c r="T50" s="16">
        <f t="shared" si="20"/>
        <v>21967.920000000002</v>
      </c>
      <c r="U50" s="16">
        <f t="shared" si="20"/>
        <v>207.67500000000001</v>
      </c>
      <c r="V50" s="16">
        <f t="shared" si="20"/>
        <v>168.48000000000002</v>
      </c>
      <c r="W50" s="16">
        <f t="shared" si="20"/>
        <v>118.17</v>
      </c>
      <c r="X50" s="16">
        <f t="shared" si="20"/>
        <v>93.600000000000009</v>
      </c>
    </row>
    <row r="51" spans="1:24" x14ac:dyDescent="0.2">
      <c r="A51" t="s">
        <v>72</v>
      </c>
      <c r="B51" s="16">
        <f t="shared" ref="B51:X51" si="21">IFERROR($C13*B128,"-")</f>
        <v>22.009999999999998</v>
      </c>
      <c r="C51" s="16">
        <f t="shared" si="21"/>
        <v>16.329999999999998</v>
      </c>
      <c r="D51" s="16">
        <f t="shared" si="21"/>
        <v>11.714999999999998</v>
      </c>
      <c r="E51" s="16">
        <f t="shared" si="21"/>
        <v>7.1</v>
      </c>
      <c r="F51" s="16">
        <f t="shared" si="21"/>
        <v>10.649999999999999</v>
      </c>
      <c r="G51" s="16">
        <f t="shared" si="21"/>
        <v>8.1649999999999991</v>
      </c>
      <c r="H51" s="16">
        <f t="shared" si="21"/>
        <v>19.169999999999998</v>
      </c>
      <c r="I51" s="16">
        <f t="shared" si="21"/>
        <v>21.654999999999998</v>
      </c>
      <c r="J51" s="16">
        <f t="shared" si="21"/>
        <v>11.714999999999998</v>
      </c>
      <c r="K51" s="16">
        <f t="shared" si="21"/>
        <v>11.36</v>
      </c>
      <c r="L51" s="16">
        <f t="shared" si="21"/>
        <v>15.264999999999999</v>
      </c>
      <c r="M51" s="16">
        <f t="shared" si="21"/>
        <v>17.75</v>
      </c>
      <c r="N51" s="16">
        <f t="shared" si="21"/>
        <v>172.52999999999997</v>
      </c>
      <c r="O51" s="16">
        <f t="shared" si="21"/>
        <v>18.814999999999998</v>
      </c>
      <c r="P51" s="16">
        <f t="shared" si="21"/>
        <v>191.7</v>
      </c>
      <c r="Q51" s="16">
        <f t="shared" si="21"/>
        <v>1139.55</v>
      </c>
      <c r="R51" s="16">
        <f t="shared" si="21"/>
        <v>7490.4999999999991</v>
      </c>
      <c r="S51" s="16">
        <f t="shared" si="21"/>
        <v>8193.0450000000001</v>
      </c>
      <c r="T51" s="16">
        <f t="shared" si="21"/>
        <v>8370.5450000000001</v>
      </c>
      <c r="U51" s="16">
        <f t="shared" si="21"/>
        <v>69.58</v>
      </c>
      <c r="V51" s="16">
        <f t="shared" si="21"/>
        <v>54.669999999999995</v>
      </c>
      <c r="W51" s="16">
        <f t="shared" si="21"/>
        <v>45.44</v>
      </c>
      <c r="X51" s="16">
        <f t="shared" si="21"/>
        <v>41.18</v>
      </c>
    </row>
    <row r="52" spans="1:24" x14ac:dyDescent="0.2">
      <c r="A52" t="s">
        <v>1171</v>
      </c>
      <c r="B52" s="16">
        <f t="shared" ref="B52:X52" si="22">IFERROR($C14*B129,"-")</f>
        <v>109.545</v>
      </c>
      <c r="C52" s="16">
        <f t="shared" si="22"/>
        <v>100.825</v>
      </c>
      <c r="D52" s="16">
        <f t="shared" si="22"/>
        <v>68.125</v>
      </c>
      <c r="E52" s="16">
        <f t="shared" si="22"/>
        <v>57.225000000000001</v>
      </c>
      <c r="F52" s="16">
        <f t="shared" si="22"/>
        <v>58.86</v>
      </c>
      <c r="G52" s="16">
        <f t="shared" si="22"/>
        <v>52.32</v>
      </c>
      <c r="H52" s="16">
        <f t="shared" si="22"/>
        <v>127.53</v>
      </c>
      <c r="I52" s="16">
        <f t="shared" si="22"/>
        <v>134.07</v>
      </c>
      <c r="J52" s="16">
        <f t="shared" si="22"/>
        <v>70.849999999999994</v>
      </c>
      <c r="K52" s="16">
        <f t="shared" si="22"/>
        <v>63.22</v>
      </c>
      <c r="L52" s="16">
        <f t="shared" si="22"/>
        <v>118.265</v>
      </c>
      <c r="M52" s="16">
        <f t="shared" si="22"/>
        <v>148.785</v>
      </c>
      <c r="N52" s="16">
        <f t="shared" si="22"/>
        <v>1110.165</v>
      </c>
      <c r="O52" s="16">
        <f t="shared" si="22"/>
        <v>116.08499999999999</v>
      </c>
      <c r="P52" s="16">
        <f t="shared" si="22"/>
        <v>1226.25</v>
      </c>
      <c r="Q52" s="16">
        <f t="shared" si="22"/>
        <v>7798.4049999999997</v>
      </c>
      <c r="R52" s="16">
        <f t="shared" si="22"/>
        <v>40908.79</v>
      </c>
      <c r="S52" s="16">
        <f t="shared" si="22"/>
        <v>44815.35</v>
      </c>
      <c r="T52" s="16">
        <f t="shared" si="22"/>
        <v>45520.035000000003</v>
      </c>
      <c r="U52" s="16">
        <f t="shared" si="22"/>
        <v>434.91</v>
      </c>
      <c r="V52" s="16">
        <f t="shared" si="22"/>
        <v>401.12</v>
      </c>
      <c r="W52" s="16">
        <f t="shared" si="22"/>
        <v>280.13</v>
      </c>
      <c r="X52" s="16">
        <f t="shared" si="22"/>
        <v>237.07499999999999</v>
      </c>
    </row>
    <row r="53" spans="1:24" x14ac:dyDescent="0.2">
      <c r="A53" t="s">
        <v>1172</v>
      </c>
      <c r="B53" s="16">
        <f t="shared" ref="B53:X53" si="23">IFERROR($C15*B130,"-")</f>
        <v>35.65</v>
      </c>
      <c r="C53" s="16">
        <f t="shared" si="23"/>
        <v>27.9</v>
      </c>
      <c r="D53" s="16">
        <f t="shared" si="23"/>
        <v>23.87</v>
      </c>
      <c r="E53" s="16">
        <f t="shared" si="23"/>
        <v>16.739999999999998</v>
      </c>
      <c r="F53" s="16">
        <f t="shared" si="23"/>
        <v>18.600000000000001</v>
      </c>
      <c r="G53" s="16">
        <f t="shared" si="23"/>
        <v>23.56</v>
      </c>
      <c r="H53" s="16">
        <f t="shared" si="23"/>
        <v>43.4</v>
      </c>
      <c r="I53" s="16">
        <f t="shared" si="23"/>
        <v>44.02</v>
      </c>
      <c r="J53" s="16">
        <f t="shared" si="23"/>
        <v>26.35</v>
      </c>
      <c r="K53" s="16">
        <f t="shared" si="23"/>
        <v>22.94</v>
      </c>
      <c r="L53" s="16">
        <f t="shared" si="23"/>
        <v>39.369999999999997</v>
      </c>
      <c r="M53" s="16">
        <f t="shared" si="23"/>
        <v>36.58</v>
      </c>
      <c r="N53" s="16">
        <f t="shared" si="23"/>
        <v>358.98</v>
      </c>
      <c r="O53" s="16">
        <f t="shared" si="23"/>
        <v>47.43</v>
      </c>
      <c r="P53" s="16">
        <f t="shared" si="23"/>
        <v>406.41</v>
      </c>
      <c r="Q53" s="16">
        <f t="shared" si="23"/>
        <v>2252.77</v>
      </c>
      <c r="R53" s="16">
        <f t="shared" si="23"/>
        <v>12592.2</v>
      </c>
      <c r="S53" s="16">
        <f t="shared" si="23"/>
        <v>13860.1</v>
      </c>
      <c r="T53" s="16">
        <f t="shared" si="23"/>
        <v>14053.539999999999</v>
      </c>
      <c r="U53" s="16">
        <f t="shared" si="23"/>
        <v>164.60999999999999</v>
      </c>
      <c r="V53" s="16">
        <f t="shared" si="23"/>
        <v>119.97</v>
      </c>
      <c r="W53" s="16">
        <f t="shared" si="23"/>
        <v>86.179999999999993</v>
      </c>
      <c r="X53" s="16">
        <f t="shared" si="23"/>
        <v>79.05</v>
      </c>
    </row>
    <row r="54" spans="1:24" x14ac:dyDescent="0.2">
      <c r="A54" t="s">
        <v>75</v>
      </c>
      <c r="B54" s="16">
        <f t="shared" ref="B54:X54" si="24">IFERROR($C16*B131,"-")</f>
        <v>10.35</v>
      </c>
      <c r="C54" s="16">
        <f t="shared" si="24"/>
        <v>13.8</v>
      </c>
      <c r="D54" s="16">
        <f t="shared" si="24"/>
        <v>9.2000000000000011</v>
      </c>
      <c r="E54" s="16">
        <f t="shared" si="24"/>
        <v>8.625</v>
      </c>
      <c r="F54" s="16">
        <f t="shared" si="24"/>
        <v>8.625</v>
      </c>
      <c r="G54" s="16">
        <f t="shared" si="24"/>
        <v>8.625</v>
      </c>
      <c r="H54" s="16">
        <f t="shared" si="24"/>
        <v>13.8</v>
      </c>
      <c r="I54" s="16">
        <f t="shared" si="24"/>
        <v>13.225000000000001</v>
      </c>
      <c r="J54" s="16">
        <f t="shared" si="24"/>
        <v>9.7750000000000004</v>
      </c>
      <c r="K54" s="16">
        <f t="shared" si="24"/>
        <v>10.925000000000001</v>
      </c>
      <c r="L54" s="16">
        <f t="shared" si="24"/>
        <v>12.65</v>
      </c>
      <c r="M54" s="16">
        <f t="shared" si="24"/>
        <v>12.65</v>
      </c>
      <c r="N54" s="16">
        <f t="shared" si="24"/>
        <v>132.25</v>
      </c>
      <c r="O54" s="16">
        <f t="shared" si="24"/>
        <v>21.275000000000002</v>
      </c>
      <c r="P54" s="16">
        <f t="shared" si="24"/>
        <v>154.1</v>
      </c>
      <c r="Q54" s="16">
        <f t="shared" si="24"/>
        <v>900.45</v>
      </c>
      <c r="R54" s="16">
        <f t="shared" si="24"/>
        <v>5011.125</v>
      </c>
      <c r="S54" s="16">
        <f t="shared" si="24"/>
        <v>5433.75</v>
      </c>
      <c r="T54" s="16">
        <f t="shared" si="24"/>
        <v>5520</v>
      </c>
      <c r="U54" s="16">
        <f t="shared" si="24"/>
        <v>62.675000000000004</v>
      </c>
      <c r="V54" s="16">
        <f t="shared" si="24"/>
        <v>38.524999999999999</v>
      </c>
      <c r="W54" s="16">
        <f t="shared" si="24"/>
        <v>41.975000000000001</v>
      </c>
      <c r="X54" s="16">
        <f t="shared" si="24"/>
        <v>24.150000000000002</v>
      </c>
    </row>
    <row r="55" spans="1:24" x14ac:dyDescent="0.2">
      <c r="A55" t="s">
        <v>1173</v>
      </c>
      <c r="B55" s="16" t="str">
        <f t="shared" ref="B55:X55" si="25">IFERROR($C17*B132,"-")</f>
        <v>-</v>
      </c>
      <c r="C55" s="16" t="str">
        <f t="shared" si="25"/>
        <v>-</v>
      </c>
      <c r="D55" s="16" t="str">
        <f t="shared" si="25"/>
        <v>-</v>
      </c>
      <c r="E55" s="16" t="str">
        <f t="shared" si="25"/>
        <v>-</v>
      </c>
      <c r="F55" s="16" t="str">
        <f t="shared" si="25"/>
        <v>-</v>
      </c>
      <c r="G55" s="16" t="str">
        <f t="shared" si="25"/>
        <v>-</v>
      </c>
      <c r="H55" s="16" t="str">
        <f t="shared" si="25"/>
        <v>-</v>
      </c>
      <c r="I55" s="16" t="str">
        <f t="shared" si="25"/>
        <v>-</v>
      </c>
      <c r="J55" s="16" t="str">
        <f t="shared" si="25"/>
        <v>-</v>
      </c>
      <c r="K55" s="16" t="str">
        <f t="shared" si="25"/>
        <v>-</v>
      </c>
      <c r="L55" s="16" t="str">
        <f t="shared" si="25"/>
        <v>-</v>
      </c>
      <c r="M55" s="16" t="str">
        <f t="shared" si="25"/>
        <v>-</v>
      </c>
      <c r="N55" s="16" t="str">
        <f t="shared" si="25"/>
        <v>-</v>
      </c>
      <c r="O55" s="16" t="str">
        <f t="shared" si="25"/>
        <v>-</v>
      </c>
      <c r="P55" s="16" t="str">
        <f t="shared" si="25"/>
        <v>-</v>
      </c>
      <c r="Q55" s="16" t="str">
        <f t="shared" si="25"/>
        <v>-</v>
      </c>
      <c r="R55" s="16" t="str">
        <f t="shared" si="25"/>
        <v>-</v>
      </c>
      <c r="S55" s="16" t="str">
        <f t="shared" si="25"/>
        <v>-</v>
      </c>
      <c r="T55" s="16" t="str">
        <f t="shared" si="25"/>
        <v>-</v>
      </c>
      <c r="U55" s="16" t="str">
        <f t="shared" si="25"/>
        <v>-</v>
      </c>
      <c r="V55" s="16" t="str">
        <f t="shared" si="25"/>
        <v>-</v>
      </c>
      <c r="W55" s="16" t="str">
        <f t="shared" si="25"/>
        <v>-</v>
      </c>
      <c r="X55" s="16" t="str">
        <f t="shared" si="25"/>
        <v>-</v>
      </c>
    </row>
    <row r="56" spans="1:24" x14ac:dyDescent="0.2">
      <c r="A56" t="s">
        <v>1174</v>
      </c>
      <c r="B56" s="16">
        <f t="shared" ref="B56:X56" si="26">IFERROR($C18*B133,"-")</f>
        <v>7.15</v>
      </c>
      <c r="C56" s="16">
        <f t="shared" si="26"/>
        <v>7.7</v>
      </c>
      <c r="D56" s="16">
        <f t="shared" si="26"/>
        <v>4.4000000000000004</v>
      </c>
      <c r="E56" s="16">
        <f t="shared" si="26"/>
        <v>4.95</v>
      </c>
      <c r="F56" s="16">
        <f t="shared" si="26"/>
        <v>5.7750000000000004</v>
      </c>
      <c r="G56" s="16">
        <f t="shared" si="26"/>
        <v>4.125</v>
      </c>
      <c r="H56" s="16">
        <f t="shared" si="26"/>
        <v>8.5250000000000004</v>
      </c>
      <c r="I56" s="16">
        <f t="shared" si="26"/>
        <v>10.175000000000001</v>
      </c>
      <c r="J56" s="16">
        <f t="shared" si="26"/>
        <v>6.3250000000000002</v>
      </c>
      <c r="K56" s="16">
        <f t="shared" si="26"/>
        <v>9.625</v>
      </c>
      <c r="L56" s="16">
        <f t="shared" si="26"/>
        <v>8.25</v>
      </c>
      <c r="M56" s="16">
        <f t="shared" si="26"/>
        <v>9.35</v>
      </c>
      <c r="N56" s="16">
        <f t="shared" si="26"/>
        <v>86.35</v>
      </c>
      <c r="O56" s="16">
        <f t="shared" si="26"/>
        <v>8.5250000000000004</v>
      </c>
      <c r="P56" s="16">
        <f t="shared" si="26"/>
        <v>94.875</v>
      </c>
      <c r="Q56" s="16">
        <f t="shared" si="26"/>
        <v>632.5</v>
      </c>
      <c r="R56" s="16">
        <f t="shared" si="26"/>
        <v>3597.55</v>
      </c>
      <c r="S56" s="16">
        <f t="shared" si="26"/>
        <v>3990.8</v>
      </c>
      <c r="T56" s="16">
        <f t="shared" si="26"/>
        <v>4069.1750000000002</v>
      </c>
      <c r="U56" s="16">
        <f t="shared" si="26"/>
        <v>31.9</v>
      </c>
      <c r="V56" s="16">
        <f t="shared" si="26"/>
        <v>27.774999999999999</v>
      </c>
      <c r="W56" s="16">
        <f t="shared" si="26"/>
        <v>28.05</v>
      </c>
      <c r="X56" s="16">
        <f t="shared" si="26"/>
        <v>15.675000000000001</v>
      </c>
    </row>
    <row r="57" spans="1:24" x14ac:dyDescent="0.2">
      <c r="A57" t="s">
        <v>1175</v>
      </c>
      <c r="B57" s="17">
        <f>SUM(B44:B56)</f>
        <v>453.88</v>
      </c>
      <c r="C57" s="17">
        <f t="shared" ref="C57:T57" si="27">SUM(C44:C56)</f>
        <v>424.4</v>
      </c>
      <c r="D57" s="17">
        <f t="shared" si="27"/>
        <v>361.43</v>
      </c>
      <c r="E57" s="17">
        <f t="shared" si="27"/>
        <v>276.69499999999999</v>
      </c>
      <c r="F57" s="17">
        <f t="shared" si="27"/>
        <v>280.59500000000003</v>
      </c>
      <c r="G57" s="17">
        <f t="shared" si="27"/>
        <v>308.87</v>
      </c>
      <c r="H57" s="17">
        <f t="shared" si="27"/>
        <v>591.78499999999985</v>
      </c>
      <c r="I57" s="17">
        <f t="shared" si="27"/>
        <v>509.95</v>
      </c>
      <c r="J57" s="17">
        <f t="shared" si="27"/>
        <v>388.09</v>
      </c>
      <c r="K57" s="17">
        <f t="shared" si="27"/>
        <v>356.41999999999996</v>
      </c>
      <c r="L57" s="17">
        <f t="shared" si="27"/>
        <v>474.66499999999996</v>
      </c>
      <c r="M57" s="17">
        <f t="shared" si="27"/>
        <v>475.34499999999997</v>
      </c>
      <c r="N57" s="17">
        <f t="shared" si="27"/>
        <v>4901.7250000000004</v>
      </c>
      <c r="O57" s="17">
        <f t="shared" si="27"/>
        <v>688.49499999999989</v>
      </c>
      <c r="P57" s="17">
        <f t="shared" si="27"/>
        <v>5591.625</v>
      </c>
      <c r="Q57" s="17">
        <f t="shared" si="27"/>
        <v>31361.48</v>
      </c>
      <c r="R57" s="17">
        <f t="shared" si="27"/>
        <v>176871.535</v>
      </c>
      <c r="S57" s="17">
        <f t="shared" si="27"/>
        <v>195654.72500000001</v>
      </c>
      <c r="T57" s="17">
        <f t="shared" si="27"/>
        <v>200126.41</v>
      </c>
      <c r="U57" s="17">
        <f t="shared" ref="U57:X57" si="28">SUM(U44:U56)</f>
        <v>2338.6700000000005</v>
      </c>
      <c r="V57" s="17">
        <f t="shared" si="28"/>
        <v>1459.96</v>
      </c>
      <c r="W57" s="17">
        <f t="shared" si="28"/>
        <v>1338.1099999999997</v>
      </c>
      <c r="X57" s="17">
        <f t="shared" si="28"/>
        <v>1045.665</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Paused trading but intends to restart in the next two weeks</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29">IFERROR($D6*B121,"-")</f>
        <v>0</v>
      </c>
      <c r="C63" s="16">
        <f t="shared" si="29"/>
        <v>0</v>
      </c>
      <c r="D63" s="16">
        <f t="shared" si="29"/>
        <v>0</v>
      </c>
      <c r="E63" s="16">
        <f t="shared" si="29"/>
        <v>0</v>
      </c>
      <c r="F63" s="16">
        <f t="shared" si="29"/>
        <v>0</v>
      </c>
      <c r="G63" s="16">
        <f t="shared" si="29"/>
        <v>0</v>
      </c>
      <c r="H63" s="16">
        <f t="shared" si="29"/>
        <v>0</v>
      </c>
      <c r="I63" s="16">
        <f t="shared" si="29"/>
        <v>0</v>
      </c>
      <c r="J63" s="16">
        <f t="shared" si="29"/>
        <v>0</v>
      </c>
      <c r="K63" s="16">
        <f t="shared" si="29"/>
        <v>0</v>
      </c>
      <c r="L63" s="16">
        <f t="shared" si="29"/>
        <v>0</v>
      </c>
      <c r="M63" s="16">
        <f t="shared" si="29"/>
        <v>0</v>
      </c>
      <c r="N63" s="16">
        <f t="shared" si="29"/>
        <v>0</v>
      </c>
      <c r="O63" s="16">
        <f t="shared" si="29"/>
        <v>0</v>
      </c>
      <c r="P63" s="16">
        <f t="shared" si="29"/>
        <v>0</v>
      </c>
      <c r="Q63" s="16">
        <f t="shared" si="29"/>
        <v>0</v>
      </c>
      <c r="R63" s="16">
        <f t="shared" si="29"/>
        <v>0</v>
      </c>
      <c r="S63" s="16">
        <f t="shared" si="29"/>
        <v>0</v>
      </c>
      <c r="T63" s="16">
        <f t="shared" si="29"/>
        <v>0</v>
      </c>
      <c r="U63" s="16">
        <f t="shared" si="29"/>
        <v>0</v>
      </c>
      <c r="V63" s="16">
        <f t="shared" si="29"/>
        <v>0</v>
      </c>
      <c r="W63" s="16">
        <f t="shared" si="29"/>
        <v>0</v>
      </c>
      <c r="X63" s="16">
        <f t="shared" si="29"/>
        <v>0</v>
      </c>
    </row>
    <row r="64" spans="1:24" x14ac:dyDescent="0.2">
      <c r="A64" t="s">
        <v>1165</v>
      </c>
      <c r="B64" s="16" t="str">
        <f t="shared" ref="B64:X64" si="30">IFERROR($D7*B122,"-")</f>
        <v>-</v>
      </c>
      <c r="C64" s="16" t="str">
        <f t="shared" si="30"/>
        <v>-</v>
      </c>
      <c r="D64" s="16" t="str">
        <f t="shared" si="30"/>
        <v>-</v>
      </c>
      <c r="E64" s="16" t="str">
        <f t="shared" si="30"/>
        <v>-</v>
      </c>
      <c r="F64" s="16" t="str">
        <f t="shared" si="30"/>
        <v>-</v>
      </c>
      <c r="G64" s="16" t="str">
        <f t="shared" si="30"/>
        <v>-</v>
      </c>
      <c r="H64" s="16" t="str">
        <f t="shared" si="30"/>
        <v>-</v>
      </c>
      <c r="I64" s="16" t="str">
        <f t="shared" si="30"/>
        <v>-</v>
      </c>
      <c r="J64" s="16" t="str">
        <f t="shared" si="30"/>
        <v>-</v>
      </c>
      <c r="K64" s="16" t="str">
        <f t="shared" si="30"/>
        <v>-</v>
      </c>
      <c r="L64" s="16" t="str">
        <f t="shared" si="30"/>
        <v>-</v>
      </c>
      <c r="M64" s="16" t="str">
        <f t="shared" si="30"/>
        <v>-</v>
      </c>
      <c r="N64" s="16" t="str">
        <f t="shared" si="30"/>
        <v>-</v>
      </c>
      <c r="O64" s="16" t="str">
        <f t="shared" si="30"/>
        <v>-</v>
      </c>
      <c r="P64" s="16" t="str">
        <f t="shared" si="30"/>
        <v>-</v>
      </c>
      <c r="Q64" s="16" t="str">
        <f t="shared" si="30"/>
        <v>-</v>
      </c>
      <c r="R64" s="16" t="str">
        <f t="shared" si="30"/>
        <v>-</v>
      </c>
      <c r="S64" s="16" t="str">
        <f t="shared" si="30"/>
        <v>-</v>
      </c>
      <c r="T64" s="16" t="str">
        <f t="shared" si="30"/>
        <v>-</v>
      </c>
      <c r="U64" s="16" t="str">
        <f t="shared" si="30"/>
        <v>-</v>
      </c>
      <c r="V64" s="16" t="str">
        <f t="shared" si="30"/>
        <v>-</v>
      </c>
      <c r="W64" s="16" t="str">
        <f t="shared" si="30"/>
        <v>-</v>
      </c>
      <c r="X64" s="16" t="str">
        <f t="shared" si="30"/>
        <v>-</v>
      </c>
    </row>
    <row r="65" spans="1:24" x14ac:dyDescent="0.2">
      <c r="A65" t="s">
        <v>67</v>
      </c>
      <c r="B65" s="16">
        <f t="shared" ref="B65:X65" si="31">IFERROR($D8*B123,"-")</f>
        <v>0</v>
      </c>
      <c r="C65" s="16">
        <f t="shared" si="31"/>
        <v>0</v>
      </c>
      <c r="D65" s="16">
        <f t="shared" si="31"/>
        <v>0</v>
      </c>
      <c r="E65" s="16">
        <f t="shared" si="31"/>
        <v>0</v>
      </c>
      <c r="F65" s="16">
        <f t="shared" si="31"/>
        <v>0</v>
      </c>
      <c r="G65" s="16">
        <f t="shared" si="31"/>
        <v>0</v>
      </c>
      <c r="H65" s="16">
        <f t="shared" si="31"/>
        <v>0</v>
      </c>
      <c r="I65" s="16">
        <f t="shared" si="31"/>
        <v>0</v>
      </c>
      <c r="J65" s="16">
        <f t="shared" si="31"/>
        <v>0</v>
      </c>
      <c r="K65" s="16">
        <f t="shared" si="31"/>
        <v>0</v>
      </c>
      <c r="L65" s="16">
        <f t="shared" si="31"/>
        <v>0</v>
      </c>
      <c r="M65" s="16">
        <f t="shared" si="31"/>
        <v>0</v>
      </c>
      <c r="N65" s="16">
        <f t="shared" si="31"/>
        <v>0</v>
      </c>
      <c r="O65" s="16">
        <f t="shared" si="31"/>
        <v>0</v>
      </c>
      <c r="P65" s="16">
        <f t="shared" si="31"/>
        <v>0</v>
      </c>
      <c r="Q65" s="16">
        <f t="shared" si="31"/>
        <v>0</v>
      </c>
      <c r="R65" s="16">
        <f t="shared" si="31"/>
        <v>0</v>
      </c>
      <c r="S65" s="16">
        <f t="shared" si="31"/>
        <v>0</v>
      </c>
      <c r="T65" s="16">
        <f t="shared" si="31"/>
        <v>0</v>
      </c>
      <c r="U65" s="16">
        <f t="shared" si="31"/>
        <v>0</v>
      </c>
      <c r="V65" s="16">
        <f t="shared" si="31"/>
        <v>0</v>
      </c>
      <c r="W65" s="16">
        <f t="shared" si="31"/>
        <v>0</v>
      </c>
      <c r="X65" s="16">
        <f t="shared" si="31"/>
        <v>0</v>
      </c>
    </row>
    <row r="66" spans="1:24" x14ac:dyDescent="0.2">
      <c r="A66" t="s">
        <v>1167</v>
      </c>
      <c r="B66" s="16" t="str">
        <f t="shared" ref="B66:X66" si="32">IFERROR($D9*B124,"-")</f>
        <v>-</v>
      </c>
      <c r="C66" s="16" t="str">
        <f t="shared" si="32"/>
        <v>-</v>
      </c>
      <c r="D66" s="16" t="str">
        <f t="shared" si="32"/>
        <v>-</v>
      </c>
      <c r="E66" s="16" t="str">
        <f t="shared" si="32"/>
        <v>-</v>
      </c>
      <c r="F66" s="16" t="str">
        <f t="shared" si="32"/>
        <v>-</v>
      </c>
      <c r="G66" s="16" t="str">
        <f t="shared" si="32"/>
        <v>-</v>
      </c>
      <c r="H66" s="16" t="str">
        <f t="shared" si="32"/>
        <v>-</v>
      </c>
      <c r="I66" s="16" t="str">
        <f t="shared" si="32"/>
        <v>-</v>
      </c>
      <c r="J66" s="16" t="str">
        <f t="shared" si="32"/>
        <v>-</v>
      </c>
      <c r="K66" s="16" t="str">
        <f t="shared" si="32"/>
        <v>-</v>
      </c>
      <c r="L66" s="16" t="str">
        <f t="shared" si="32"/>
        <v>-</v>
      </c>
      <c r="M66" s="16" t="str">
        <f t="shared" si="32"/>
        <v>-</v>
      </c>
      <c r="N66" s="16" t="str">
        <f t="shared" si="32"/>
        <v>-</v>
      </c>
      <c r="O66" s="16" t="str">
        <f t="shared" si="32"/>
        <v>-</v>
      </c>
      <c r="P66" s="16" t="str">
        <f t="shared" si="32"/>
        <v>-</v>
      </c>
      <c r="Q66" s="16" t="str">
        <f t="shared" si="32"/>
        <v>-</v>
      </c>
      <c r="R66" s="16" t="str">
        <f t="shared" si="32"/>
        <v>-</v>
      </c>
      <c r="S66" s="16" t="str">
        <f t="shared" si="32"/>
        <v>-</v>
      </c>
      <c r="T66" s="16" t="str">
        <f t="shared" si="32"/>
        <v>-</v>
      </c>
      <c r="U66" s="16" t="str">
        <f t="shared" si="32"/>
        <v>-</v>
      </c>
      <c r="V66" s="16" t="str">
        <f t="shared" si="32"/>
        <v>-</v>
      </c>
      <c r="W66" s="16" t="str">
        <f t="shared" si="32"/>
        <v>-</v>
      </c>
      <c r="X66" s="16" t="str">
        <f t="shared" si="32"/>
        <v>-</v>
      </c>
    </row>
    <row r="67" spans="1:24" x14ac:dyDescent="0.2">
      <c r="A67" t="s">
        <v>1168</v>
      </c>
      <c r="B67" s="16">
        <f t="shared" ref="B67:X67" si="33">IFERROR($D10*B125,"-")</f>
        <v>0</v>
      </c>
      <c r="C67" s="16">
        <f t="shared" si="33"/>
        <v>0</v>
      </c>
      <c r="D67" s="16">
        <f t="shared" si="33"/>
        <v>0</v>
      </c>
      <c r="E67" s="16">
        <f t="shared" si="33"/>
        <v>0</v>
      </c>
      <c r="F67" s="16">
        <f t="shared" si="33"/>
        <v>0</v>
      </c>
      <c r="G67" s="16">
        <f t="shared" si="33"/>
        <v>0</v>
      </c>
      <c r="H67" s="16">
        <f t="shared" si="33"/>
        <v>0</v>
      </c>
      <c r="I67" s="16">
        <f t="shared" si="33"/>
        <v>0</v>
      </c>
      <c r="J67" s="16">
        <f t="shared" si="33"/>
        <v>0</v>
      </c>
      <c r="K67" s="16">
        <f t="shared" si="33"/>
        <v>0</v>
      </c>
      <c r="L67" s="16">
        <f t="shared" si="33"/>
        <v>0</v>
      </c>
      <c r="M67" s="16">
        <f t="shared" si="33"/>
        <v>0</v>
      </c>
      <c r="N67" s="16">
        <f t="shared" si="33"/>
        <v>0</v>
      </c>
      <c r="O67" s="16">
        <f t="shared" si="33"/>
        <v>0</v>
      </c>
      <c r="P67" s="16">
        <f t="shared" si="33"/>
        <v>0</v>
      </c>
      <c r="Q67" s="16">
        <f t="shared" si="33"/>
        <v>0</v>
      </c>
      <c r="R67" s="16">
        <f t="shared" si="33"/>
        <v>0</v>
      </c>
      <c r="S67" s="16">
        <f t="shared" si="33"/>
        <v>0</v>
      </c>
      <c r="T67" s="16">
        <f t="shared" si="33"/>
        <v>0</v>
      </c>
      <c r="U67" s="16">
        <f t="shared" si="33"/>
        <v>0</v>
      </c>
      <c r="V67" s="16">
        <f t="shared" si="33"/>
        <v>0</v>
      </c>
      <c r="W67" s="16">
        <f t="shared" si="33"/>
        <v>0</v>
      </c>
      <c r="X67" s="16">
        <f t="shared" si="33"/>
        <v>0</v>
      </c>
    </row>
    <row r="68" spans="1:24" x14ac:dyDescent="0.2">
      <c r="A68" t="s">
        <v>1169</v>
      </c>
      <c r="B68" s="16">
        <f t="shared" ref="B68:X68" si="34">IFERROR($D11*B126,"-")</f>
        <v>3.6399999999999997</v>
      </c>
      <c r="C68" s="16">
        <f t="shared" si="34"/>
        <v>5.7850000000000001</v>
      </c>
      <c r="D68" s="16">
        <f t="shared" si="34"/>
        <v>2.73</v>
      </c>
      <c r="E68" s="16">
        <f t="shared" si="34"/>
        <v>4.3549999999999995</v>
      </c>
      <c r="F68" s="16">
        <f t="shared" si="34"/>
        <v>4.8099999999999996</v>
      </c>
      <c r="G68" s="16">
        <f t="shared" si="34"/>
        <v>3.3149999999999999</v>
      </c>
      <c r="H68" s="16">
        <f t="shared" si="34"/>
        <v>4.68</v>
      </c>
      <c r="I68" s="16">
        <f t="shared" si="34"/>
        <v>3.38</v>
      </c>
      <c r="J68" s="16">
        <f t="shared" si="34"/>
        <v>4.3549999999999995</v>
      </c>
      <c r="K68" s="16">
        <f t="shared" si="34"/>
        <v>6.1099999999999994</v>
      </c>
      <c r="L68" s="16">
        <f t="shared" si="34"/>
        <v>3.6399999999999997</v>
      </c>
      <c r="M68" s="16">
        <f t="shared" si="34"/>
        <v>3.9</v>
      </c>
      <c r="N68" s="16">
        <f t="shared" si="34"/>
        <v>50.699999999999996</v>
      </c>
      <c r="O68" s="16">
        <f t="shared" si="34"/>
        <v>6.6949999999999994</v>
      </c>
      <c r="P68" s="16">
        <f t="shared" si="34"/>
        <v>57.394999999999996</v>
      </c>
      <c r="Q68" s="16">
        <f t="shared" si="34"/>
        <v>277.02999999999997</v>
      </c>
      <c r="R68" s="16">
        <f t="shared" si="34"/>
        <v>1881.1</v>
      </c>
      <c r="S68" s="16">
        <f t="shared" si="34"/>
        <v>2198.4949999999999</v>
      </c>
      <c r="T68" s="16">
        <f t="shared" si="34"/>
        <v>2255.6949999999997</v>
      </c>
      <c r="U68" s="16">
        <f t="shared" si="34"/>
        <v>21.774999999999999</v>
      </c>
      <c r="V68" s="16">
        <f t="shared" si="34"/>
        <v>10.92</v>
      </c>
      <c r="W68" s="16">
        <f t="shared" si="34"/>
        <v>21.06</v>
      </c>
      <c r="X68" s="16">
        <f t="shared" si="34"/>
        <v>8.32</v>
      </c>
    </row>
    <row r="69" spans="1:24" x14ac:dyDescent="0.2">
      <c r="A69" t="s">
        <v>1170</v>
      </c>
      <c r="B69" s="16">
        <f t="shared" ref="B69:X69" si="35">IFERROR($D12*B127,"-")</f>
        <v>4.7450000000000001</v>
      </c>
      <c r="C69" s="16">
        <f t="shared" si="35"/>
        <v>4.6150000000000002</v>
      </c>
      <c r="D69" s="16">
        <f t="shared" si="35"/>
        <v>5.2649999999999997</v>
      </c>
      <c r="E69" s="16">
        <f t="shared" si="35"/>
        <v>2.145</v>
      </c>
      <c r="F69" s="16">
        <f t="shared" si="35"/>
        <v>2.5349999999999997</v>
      </c>
      <c r="G69" s="16">
        <f t="shared" si="35"/>
        <v>2.6</v>
      </c>
      <c r="H69" s="16">
        <f t="shared" si="35"/>
        <v>5.6549999999999994</v>
      </c>
      <c r="I69" s="16">
        <f t="shared" si="35"/>
        <v>6.1749999999999998</v>
      </c>
      <c r="J69" s="16">
        <f t="shared" si="35"/>
        <v>3.0549999999999997</v>
      </c>
      <c r="K69" s="16">
        <f t="shared" si="35"/>
        <v>3.835</v>
      </c>
      <c r="L69" s="16">
        <f t="shared" si="35"/>
        <v>5.6549999999999994</v>
      </c>
      <c r="M69" s="16">
        <f t="shared" si="35"/>
        <v>6.89</v>
      </c>
      <c r="N69" s="16">
        <f t="shared" si="35"/>
        <v>53.104999999999997</v>
      </c>
      <c r="O69" s="16">
        <f t="shared" si="35"/>
        <v>6.5</v>
      </c>
      <c r="P69" s="16">
        <f t="shared" si="35"/>
        <v>59.604999999999997</v>
      </c>
      <c r="Q69" s="16">
        <f t="shared" si="35"/>
        <v>469.69</v>
      </c>
      <c r="R69" s="16">
        <f t="shared" si="35"/>
        <v>2258.88</v>
      </c>
      <c r="S69" s="16">
        <f t="shared" si="35"/>
        <v>2412.9949999999999</v>
      </c>
      <c r="T69" s="16">
        <f t="shared" si="35"/>
        <v>2440.88</v>
      </c>
      <c r="U69" s="16">
        <f t="shared" si="35"/>
        <v>23.074999999999999</v>
      </c>
      <c r="V69" s="16">
        <f t="shared" si="35"/>
        <v>18.72</v>
      </c>
      <c r="W69" s="16">
        <f t="shared" si="35"/>
        <v>13.129999999999999</v>
      </c>
      <c r="X69" s="16">
        <f t="shared" si="35"/>
        <v>10.4</v>
      </c>
    </row>
    <row r="70" spans="1:24" x14ac:dyDescent="0.2">
      <c r="A70" t="s">
        <v>72</v>
      </c>
      <c r="B70" s="16">
        <f t="shared" ref="B70:X70" si="36">IFERROR($D13*B128,"-")</f>
        <v>0</v>
      </c>
      <c r="C70" s="16">
        <f t="shared" si="36"/>
        <v>0</v>
      </c>
      <c r="D70" s="16">
        <f t="shared" si="36"/>
        <v>0</v>
      </c>
      <c r="E70" s="16">
        <f t="shared" si="36"/>
        <v>0</v>
      </c>
      <c r="F70" s="16">
        <f t="shared" si="36"/>
        <v>0</v>
      </c>
      <c r="G70" s="16">
        <f t="shared" si="36"/>
        <v>0</v>
      </c>
      <c r="H70" s="16">
        <f t="shared" si="36"/>
        <v>0</v>
      </c>
      <c r="I70" s="16">
        <f t="shared" si="36"/>
        <v>0</v>
      </c>
      <c r="J70" s="16">
        <f t="shared" si="36"/>
        <v>0</v>
      </c>
      <c r="K70" s="16">
        <f t="shared" si="36"/>
        <v>0</v>
      </c>
      <c r="L70" s="16">
        <f t="shared" si="36"/>
        <v>0</v>
      </c>
      <c r="M70" s="16">
        <f t="shared" si="36"/>
        <v>0</v>
      </c>
      <c r="N70" s="16">
        <f t="shared" si="36"/>
        <v>0</v>
      </c>
      <c r="O70" s="16">
        <f t="shared" si="36"/>
        <v>0</v>
      </c>
      <c r="P70" s="16">
        <f t="shared" si="36"/>
        <v>0</v>
      </c>
      <c r="Q70" s="16">
        <f t="shared" si="36"/>
        <v>0</v>
      </c>
      <c r="R70" s="16">
        <f t="shared" si="36"/>
        <v>0</v>
      </c>
      <c r="S70" s="16">
        <f t="shared" si="36"/>
        <v>0</v>
      </c>
      <c r="T70" s="16">
        <f t="shared" si="36"/>
        <v>0</v>
      </c>
      <c r="U70" s="16">
        <f t="shared" si="36"/>
        <v>0</v>
      </c>
      <c r="V70" s="16">
        <f t="shared" si="36"/>
        <v>0</v>
      </c>
      <c r="W70" s="16">
        <f t="shared" si="36"/>
        <v>0</v>
      </c>
      <c r="X70" s="16">
        <f t="shared" si="36"/>
        <v>0</v>
      </c>
    </row>
    <row r="71" spans="1:24" x14ac:dyDescent="0.2">
      <c r="A71" t="s">
        <v>1171</v>
      </c>
      <c r="B71" s="16" t="str">
        <f t="shared" ref="B71:X71" si="37">IFERROR($D14*B129,"-")</f>
        <v>-</v>
      </c>
      <c r="C71" s="16" t="str">
        <f t="shared" si="37"/>
        <v>-</v>
      </c>
      <c r="D71" s="16" t="str">
        <f t="shared" si="37"/>
        <v>-</v>
      </c>
      <c r="E71" s="16" t="str">
        <f t="shared" si="37"/>
        <v>-</v>
      </c>
      <c r="F71" s="16" t="str">
        <f t="shared" si="37"/>
        <v>-</v>
      </c>
      <c r="G71" s="16" t="str">
        <f t="shared" si="37"/>
        <v>-</v>
      </c>
      <c r="H71" s="16" t="str">
        <f t="shared" si="37"/>
        <v>-</v>
      </c>
      <c r="I71" s="16" t="str">
        <f t="shared" si="37"/>
        <v>-</v>
      </c>
      <c r="J71" s="16" t="str">
        <f t="shared" si="37"/>
        <v>-</v>
      </c>
      <c r="K71" s="16" t="str">
        <f t="shared" si="37"/>
        <v>-</v>
      </c>
      <c r="L71" s="16" t="str">
        <f t="shared" si="37"/>
        <v>-</v>
      </c>
      <c r="M71" s="16" t="str">
        <f t="shared" si="37"/>
        <v>-</v>
      </c>
      <c r="N71" s="16" t="str">
        <f t="shared" si="37"/>
        <v>-</v>
      </c>
      <c r="O71" s="16" t="str">
        <f t="shared" si="37"/>
        <v>-</v>
      </c>
      <c r="P71" s="16" t="str">
        <f t="shared" si="37"/>
        <v>-</v>
      </c>
      <c r="Q71" s="16" t="str">
        <f t="shared" si="37"/>
        <v>-</v>
      </c>
      <c r="R71" s="16" t="str">
        <f t="shared" si="37"/>
        <v>-</v>
      </c>
      <c r="S71" s="16" t="str">
        <f t="shared" si="37"/>
        <v>-</v>
      </c>
      <c r="T71" s="16" t="str">
        <f t="shared" si="37"/>
        <v>-</v>
      </c>
      <c r="U71" s="16" t="str">
        <f t="shared" si="37"/>
        <v>-</v>
      </c>
      <c r="V71" s="16" t="str">
        <f t="shared" si="37"/>
        <v>-</v>
      </c>
      <c r="W71" s="16" t="str">
        <f t="shared" si="37"/>
        <v>-</v>
      </c>
      <c r="X71" s="16" t="str">
        <f t="shared" si="37"/>
        <v>-</v>
      </c>
    </row>
    <row r="72" spans="1:24" x14ac:dyDescent="0.2">
      <c r="A72" t="s">
        <v>1172</v>
      </c>
      <c r="B72" s="16" t="str">
        <f t="shared" ref="B72:X72" si="38">IFERROR($D15*B130,"-")</f>
        <v>-</v>
      </c>
      <c r="C72" s="16" t="str">
        <f t="shared" si="38"/>
        <v>-</v>
      </c>
      <c r="D72" s="16" t="str">
        <f t="shared" si="38"/>
        <v>-</v>
      </c>
      <c r="E72" s="16" t="str">
        <f t="shared" si="38"/>
        <v>-</v>
      </c>
      <c r="F72" s="16" t="str">
        <f t="shared" si="38"/>
        <v>-</v>
      </c>
      <c r="G72" s="16" t="str">
        <f t="shared" si="38"/>
        <v>-</v>
      </c>
      <c r="H72" s="16" t="str">
        <f t="shared" si="38"/>
        <v>-</v>
      </c>
      <c r="I72" s="16" t="str">
        <f t="shared" si="38"/>
        <v>-</v>
      </c>
      <c r="J72" s="16" t="str">
        <f t="shared" si="38"/>
        <v>-</v>
      </c>
      <c r="K72" s="16" t="str">
        <f t="shared" si="38"/>
        <v>-</v>
      </c>
      <c r="L72" s="16" t="str">
        <f t="shared" si="38"/>
        <v>-</v>
      </c>
      <c r="M72" s="16" t="str">
        <f t="shared" si="38"/>
        <v>-</v>
      </c>
      <c r="N72" s="16" t="str">
        <f t="shared" si="38"/>
        <v>-</v>
      </c>
      <c r="O72" s="16" t="str">
        <f t="shared" si="38"/>
        <v>-</v>
      </c>
      <c r="P72" s="16" t="str">
        <f t="shared" si="38"/>
        <v>-</v>
      </c>
      <c r="Q72" s="16" t="str">
        <f t="shared" si="38"/>
        <v>-</v>
      </c>
      <c r="R72" s="16" t="str">
        <f t="shared" si="38"/>
        <v>-</v>
      </c>
      <c r="S72" s="16" t="str">
        <f t="shared" si="38"/>
        <v>-</v>
      </c>
      <c r="T72" s="16" t="str">
        <f t="shared" si="38"/>
        <v>-</v>
      </c>
      <c r="U72" s="16" t="str">
        <f t="shared" si="38"/>
        <v>-</v>
      </c>
      <c r="V72" s="16" t="str">
        <f t="shared" si="38"/>
        <v>-</v>
      </c>
      <c r="W72" s="16" t="str">
        <f t="shared" si="38"/>
        <v>-</v>
      </c>
      <c r="X72" s="16" t="str">
        <f t="shared" si="38"/>
        <v>-</v>
      </c>
    </row>
    <row r="73" spans="1:24" x14ac:dyDescent="0.2">
      <c r="A73" t="s">
        <v>75</v>
      </c>
      <c r="B73" s="16">
        <f t="shared" ref="B73:X73" si="39">IFERROR($D16*B131,"-")</f>
        <v>0</v>
      </c>
      <c r="C73" s="16">
        <f t="shared" si="39"/>
        <v>0</v>
      </c>
      <c r="D73" s="16">
        <f t="shared" si="39"/>
        <v>0</v>
      </c>
      <c r="E73" s="16">
        <f t="shared" si="39"/>
        <v>0</v>
      </c>
      <c r="F73" s="16">
        <f t="shared" si="39"/>
        <v>0</v>
      </c>
      <c r="G73" s="16">
        <f t="shared" si="39"/>
        <v>0</v>
      </c>
      <c r="H73" s="16">
        <f t="shared" si="39"/>
        <v>0</v>
      </c>
      <c r="I73" s="16">
        <f t="shared" si="39"/>
        <v>0</v>
      </c>
      <c r="J73" s="16">
        <f t="shared" si="39"/>
        <v>0</v>
      </c>
      <c r="K73" s="16">
        <f t="shared" si="39"/>
        <v>0</v>
      </c>
      <c r="L73" s="16">
        <f t="shared" si="39"/>
        <v>0</v>
      </c>
      <c r="M73" s="16">
        <f t="shared" si="39"/>
        <v>0</v>
      </c>
      <c r="N73" s="16">
        <f t="shared" si="39"/>
        <v>0</v>
      </c>
      <c r="O73" s="16">
        <f t="shared" si="39"/>
        <v>0</v>
      </c>
      <c r="P73" s="16">
        <f t="shared" si="39"/>
        <v>0</v>
      </c>
      <c r="Q73" s="16">
        <f t="shared" si="39"/>
        <v>0</v>
      </c>
      <c r="R73" s="16">
        <f t="shared" si="39"/>
        <v>0</v>
      </c>
      <c r="S73" s="16">
        <f t="shared" si="39"/>
        <v>0</v>
      </c>
      <c r="T73" s="16">
        <f t="shared" si="39"/>
        <v>0</v>
      </c>
      <c r="U73" s="16">
        <f t="shared" si="39"/>
        <v>0</v>
      </c>
      <c r="V73" s="16">
        <f t="shared" si="39"/>
        <v>0</v>
      </c>
      <c r="W73" s="16">
        <f t="shared" si="39"/>
        <v>0</v>
      </c>
      <c r="X73" s="16">
        <f t="shared" si="39"/>
        <v>0</v>
      </c>
    </row>
    <row r="74" spans="1:24" x14ac:dyDescent="0.2">
      <c r="A74" t="s">
        <v>1173</v>
      </c>
      <c r="B74" s="16" t="str">
        <f t="shared" ref="B74:X74" si="40">IFERROR($D17*B132,"-")</f>
        <v>-</v>
      </c>
      <c r="C74" s="16" t="str">
        <f t="shared" si="40"/>
        <v>-</v>
      </c>
      <c r="D74" s="16" t="str">
        <f t="shared" si="40"/>
        <v>-</v>
      </c>
      <c r="E74" s="16" t="str">
        <f t="shared" si="40"/>
        <v>-</v>
      </c>
      <c r="F74" s="16" t="str">
        <f t="shared" si="40"/>
        <v>-</v>
      </c>
      <c r="G74" s="16" t="str">
        <f t="shared" si="40"/>
        <v>-</v>
      </c>
      <c r="H74" s="16" t="str">
        <f t="shared" si="40"/>
        <v>-</v>
      </c>
      <c r="I74" s="16" t="str">
        <f t="shared" si="40"/>
        <v>-</v>
      </c>
      <c r="J74" s="16" t="str">
        <f t="shared" si="40"/>
        <v>-</v>
      </c>
      <c r="K74" s="16" t="str">
        <f t="shared" si="40"/>
        <v>-</v>
      </c>
      <c r="L74" s="16" t="str">
        <f t="shared" si="40"/>
        <v>-</v>
      </c>
      <c r="M74" s="16" t="str">
        <f t="shared" si="40"/>
        <v>-</v>
      </c>
      <c r="N74" s="16" t="str">
        <f t="shared" si="40"/>
        <v>-</v>
      </c>
      <c r="O74" s="16" t="str">
        <f t="shared" si="40"/>
        <v>-</v>
      </c>
      <c r="P74" s="16" t="str">
        <f t="shared" si="40"/>
        <v>-</v>
      </c>
      <c r="Q74" s="16" t="str">
        <f t="shared" si="40"/>
        <v>-</v>
      </c>
      <c r="R74" s="16" t="str">
        <f t="shared" si="40"/>
        <v>-</v>
      </c>
      <c r="S74" s="16" t="str">
        <f t="shared" si="40"/>
        <v>-</v>
      </c>
      <c r="T74" s="16" t="str">
        <f t="shared" si="40"/>
        <v>-</v>
      </c>
      <c r="U74" s="16" t="str">
        <f t="shared" si="40"/>
        <v>-</v>
      </c>
      <c r="V74" s="16" t="str">
        <f t="shared" si="40"/>
        <v>-</v>
      </c>
      <c r="W74" s="16" t="str">
        <f t="shared" si="40"/>
        <v>-</v>
      </c>
      <c r="X74" s="16" t="str">
        <f t="shared" si="40"/>
        <v>-</v>
      </c>
    </row>
    <row r="75" spans="1:24" x14ac:dyDescent="0.2">
      <c r="A75" t="s">
        <v>1174</v>
      </c>
      <c r="B75" s="16">
        <f t="shared" ref="B75:X75" si="41">IFERROR($D18*B133,"-")</f>
        <v>0</v>
      </c>
      <c r="C75" s="16">
        <f t="shared" si="41"/>
        <v>0</v>
      </c>
      <c r="D75" s="16">
        <f t="shared" si="41"/>
        <v>0</v>
      </c>
      <c r="E75" s="16">
        <f t="shared" si="41"/>
        <v>0</v>
      </c>
      <c r="F75" s="16">
        <f t="shared" si="41"/>
        <v>0</v>
      </c>
      <c r="G75" s="16">
        <f t="shared" si="41"/>
        <v>0</v>
      </c>
      <c r="H75" s="16">
        <f t="shared" si="41"/>
        <v>0</v>
      </c>
      <c r="I75" s="16">
        <f t="shared" si="41"/>
        <v>0</v>
      </c>
      <c r="J75" s="16">
        <f t="shared" si="41"/>
        <v>0</v>
      </c>
      <c r="K75" s="16">
        <f t="shared" si="41"/>
        <v>0</v>
      </c>
      <c r="L75" s="16">
        <f t="shared" si="41"/>
        <v>0</v>
      </c>
      <c r="M75" s="16">
        <f t="shared" si="41"/>
        <v>0</v>
      </c>
      <c r="N75" s="16">
        <f t="shared" si="41"/>
        <v>0</v>
      </c>
      <c r="O75" s="16">
        <f t="shared" si="41"/>
        <v>0</v>
      </c>
      <c r="P75" s="16">
        <f t="shared" si="41"/>
        <v>0</v>
      </c>
      <c r="Q75" s="16">
        <f t="shared" si="41"/>
        <v>0</v>
      </c>
      <c r="R75" s="16">
        <f t="shared" si="41"/>
        <v>0</v>
      </c>
      <c r="S75" s="16">
        <f t="shared" si="41"/>
        <v>0</v>
      </c>
      <c r="T75" s="16">
        <f t="shared" si="41"/>
        <v>0</v>
      </c>
      <c r="U75" s="16">
        <f t="shared" si="41"/>
        <v>0</v>
      </c>
      <c r="V75" s="16">
        <f t="shared" si="41"/>
        <v>0</v>
      </c>
      <c r="W75" s="16">
        <f t="shared" si="41"/>
        <v>0</v>
      </c>
      <c r="X75" s="16">
        <f t="shared" si="41"/>
        <v>0</v>
      </c>
    </row>
    <row r="76" spans="1:24" x14ac:dyDescent="0.2">
      <c r="A76" t="s">
        <v>1175</v>
      </c>
      <c r="B76" s="17">
        <f>SUM(B63:B75)</f>
        <v>8.3849999999999998</v>
      </c>
      <c r="C76" s="17">
        <f t="shared" ref="C76" si="42">SUM(C63:C75)</f>
        <v>10.4</v>
      </c>
      <c r="D76" s="17">
        <f t="shared" ref="D76" si="43">SUM(D63:D75)</f>
        <v>7.9949999999999992</v>
      </c>
      <c r="E76" s="17">
        <f t="shared" ref="E76" si="44">SUM(E63:E75)</f>
        <v>6.5</v>
      </c>
      <c r="F76" s="17">
        <f t="shared" ref="F76" si="45">SUM(F63:F75)</f>
        <v>7.3449999999999989</v>
      </c>
      <c r="G76" s="17">
        <f t="shared" ref="G76" si="46">SUM(G63:G75)</f>
        <v>5.915</v>
      </c>
      <c r="H76" s="17">
        <f t="shared" ref="H76" si="47">SUM(H63:H75)</f>
        <v>10.334999999999999</v>
      </c>
      <c r="I76" s="17">
        <f t="shared" ref="I76" si="48">SUM(I63:I75)</f>
        <v>9.5549999999999997</v>
      </c>
      <c r="J76" s="17">
        <f t="shared" ref="J76" si="49">SUM(J63:J75)</f>
        <v>7.4099999999999993</v>
      </c>
      <c r="K76" s="17">
        <f t="shared" ref="K76" si="50">SUM(K63:K75)</f>
        <v>9.9450000000000003</v>
      </c>
      <c r="L76" s="17">
        <f t="shared" ref="L76" si="51">SUM(L63:L75)</f>
        <v>9.2949999999999982</v>
      </c>
      <c r="M76" s="17">
        <f t="shared" ref="M76" si="52">SUM(M63:M75)</f>
        <v>10.79</v>
      </c>
      <c r="N76" s="17">
        <f t="shared" ref="N76" si="53">SUM(N63:N75)</f>
        <v>103.80499999999999</v>
      </c>
      <c r="O76" s="17">
        <f t="shared" ref="O76" si="54">SUM(O63:O75)</f>
        <v>13.195</v>
      </c>
      <c r="P76" s="17">
        <f t="shared" ref="P76" si="55">SUM(P63:P75)</f>
        <v>117</v>
      </c>
      <c r="Q76" s="17">
        <f t="shared" ref="Q76" si="56">SUM(Q63:Q75)</f>
        <v>746.72</v>
      </c>
      <c r="R76" s="17">
        <f t="shared" ref="R76" si="57">SUM(R63:R75)</f>
        <v>4139.9799999999996</v>
      </c>
      <c r="S76" s="17">
        <f t="shared" ref="S76" si="58">SUM(S63:S75)</f>
        <v>4611.49</v>
      </c>
      <c r="T76" s="17">
        <f t="shared" ref="T76:X76" si="59">SUM(T63:T75)</f>
        <v>4696.5749999999998</v>
      </c>
      <c r="U76" s="17">
        <f t="shared" si="59"/>
        <v>44.849999999999994</v>
      </c>
      <c r="V76" s="17">
        <f t="shared" si="59"/>
        <v>29.64</v>
      </c>
      <c r="W76" s="17">
        <f t="shared" si="59"/>
        <v>34.19</v>
      </c>
      <c r="X76" s="17">
        <f t="shared" si="59"/>
        <v>18.72</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140" t="str">
        <f>E5</f>
        <v>Paused trading and does not intend to restart in the next two weeks</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60">IFERROR($E6*B121,"-")</f>
        <v>15.190000000000001</v>
      </c>
      <c r="C82" s="16">
        <f t="shared" si="60"/>
        <v>11.27</v>
      </c>
      <c r="D82" s="16">
        <f t="shared" si="60"/>
        <v>9.8000000000000007</v>
      </c>
      <c r="E82" s="16">
        <f t="shared" si="60"/>
        <v>9.0649999999999995</v>
      </c>
      <c r="F82" s="16">
        <f t="shared" si="60"/>
        <v>8.82</v>
      </c>
      <c r="G82" s="16">
        <f t="shared" si="60"/>
        <v>8.82</v>
      </c>
      <c r="H82" s="16">
        <f t="shared" si="60"/>
        <v>18.62</v>
      </c>
      <c r="I82" s="16">
        <f t="shared" si="60"/>
        <v>13.965</v>
      </c>
      <c r="J82" s="16">
        <f t="shared" si="60"/>
        <v>17.150000000000002</v>
      </c>
      <c r="K82" s="16">
        <f t="shared" si="60"/>
        <v>12.005000000000001</v>
      </c>
      <c r="L82" s="16">
        <f t="shared" si="60"/>
        <v>12.74</v>
      </c>
      <c r="M82" s="16">
        <f t="shared" si="60"/>
        <v>12.005000000000001</v>
      </c>
      <c r="N82" s="16">
        <f t="shared" si="60"/>
        <v>149.45000000000002</v>
      </c>
      <c r="O82" s="16">
        <f t="shared" si="60"/>
        <v>21.07</v>
      </c>
      <c r="P82" s="16">
        <f t="shared" si="60"/>
        <v>170.76500000000001</v>
      </c>
      <c r="Q82" s="16">
        <f t="shared" si="60"/>
        <v>881.02</v>
      </c>
      <c r="R82" s="16">
        <f t="shared" si="60"/>
        <v>5554.1500000000005</v>
      </c>
      <c r="S82" s="16">
        <f t="shared" si="60"/>
        <v>6259.0150000000003</v>
      </c>
      <c r="T82" s="16">
        <f t="shared" si="60"/>
        <v>6482.4549999999999</v>
      </c>
      <c r="U82" s="16">
        <f t="shared" si="60"/>
        <v>75.460000000000008</v>
      </c>
      <c r="V82" s="16">
        <f t="shared" si="60"/>
        <v>38.71</v>
      </c>
      <c r="W82" s="16">
        <f t="shared" si="60"/>
        <v>41.160000000000004</v>
      </c>
      <c r="X82" s="16">
        <f t="shared" si="60"/>
        <v>33.81</v>
      </c>
    </row>
    <row r="83" spans="1:24" x14ac:dyDescent="0.2">
      <c r="A83" t="s">
        <v>1165</v>
      </c>
      <c r="B83" s="16" t="str">
        <f t="shared" ref="B83:X83" si="61">IFERROR($E7*B122,"-")</f>
        <v>-</v>
      </c>
      <c r="C83" s="16" t="str">
        <f t="shared" si="61"/>
        <v>-</v>
      </c>
      <c r="D83" s="16" t="str">
        <f t="shared" si="61"/>
        <v>-</v>
      </c>
      <c r="E83" s="16" t="str">
        <f t="shared" si="61"/>
        <v>-</v>
      </c>
      <c r="F83" s="16" t="str">
        <f t="shared" si="61"/>
        <v>-</v>
      </c>
      <c r="G83" s="16" t="str">
        <f t="shared" si="61"/>
        <v>-</v>
      </c>
      <c r="H83" s="16" t="str">
        <f t="shared" si="61"/>
        <v>-</v>
      </c>
      <c r="I83" s="16" t="str">
        <f t="shared" si="61"/>
        <v>-</v>
      </c>
      <c r="J83" s="16" t="str">
        <f t="shared" si="61"/>
        <v>-</v>
      </c>
      <c r="K83" s="16" t="str">
        <f t="shared" si="61"/>
        <v>-</v>
      </c>
      <c r="L83" s="16" t="str">
        <f t="shared" si="61"/>
        <v>-</v>
      </c>
      <c r="M83" s="16" t="str">
        <f t="shared" si="61"/>
        <v>-</v>
      </c>
      <c r="N83" s="16" t="str">
        <f t="shared" si="61"/>
        <v>-</v>
      </c>
      <c r="O83" s="16" t="str">
        <f t="shared" si="61"/>
        <v>-</v>
      </c>
      <c r="P83" s="16" t="str">
        <f t="shared" si="61"/>
        <v>-</v>
      </c>
      <c r="Q83" s="16" t="str">
        <f t="shared" si="61"/>
        <v>-</v>
      </c>
      <c r="R83" s="16" t="str">
        <f t="shared" si="61"/>
        <v>-</v>
      </c>
      <c r="S83" s="16" t="str">
        <f t="shared" si="61"/>
        <v>-</v>
      </c>
      <c r="T83" s="16" t="str">
        <f t="shared" si="61"/>
        <v>-</v>
      </c>
      <c r="U83" s="16" t="str">
        <f t="shared" si="61"/>
        <v>-</v>
      </c>
      <c r="V83" s="16" t="str">
        <f t="shared" si="61"/>
        <v>-</v>
      </c>
      <c r="W83" s="16" t="str">
        <f t="shared" si="61"/>
        <v>-</v>
      </c>
      <c r="X83" s="16" t="str">
        <f t="shared" si="61"/>
        <v>-</v>
      </c>
    </row>
    <row r="84" spans="1:24" x14ac:dyDescent="0.2">
      <c r="A84" t="s">
        <v>67</v>
      </c>
      <c r="B84" s="16">
        <f t="shared" ref="B84:X84" si="62">IFERROR($E8*B123,"-")</f>
        <v>16.05</v>
      </c>
      <c r="C84" s="16">
        <f t="shared" si="62"/>
        <v>13.2</v>
      </c>
      <c r="D84" s="16">
        <f t="shared" si="62"/>
        <v>15.375</v>
      </c>
      <c r="E84" s="16">
        <f t="shared" si="62"/>
        <v>10.125</v>
      </c>
      <c r="F84" s="16">
        <f t="shared" si="62"/>
        <v>8.7750000000000004</v>
      </c>
      <c r="G84" s="16">
        <f t="shared" si="62"/>
        <v>13.875</v>
      </c>
      <c r="H84" s="16">
        <f t="shared" si="62"/>
        <v>23.625</v>
      </c>
      <c r="I84" s="16">
        <f t="shared" si="62"/>
        <v>18.074999999999999</v>
      </c>
      <c r="J84" s="16">
        <f t="shared" si="62"/>
        <v>15.75</v>
      </c>
      <c r="K84" s="16">
        <f t="shared" si="62"/>
        <v>12.9</v>
      </c>
      <c r="L84" s="16">
        <f t="shared" si="62"/>
        <v>18.224999999999998</v>
      </c>
      <c r="M84" s="16">
        <f t="shared" si="62"/>
        <v>11.475</v>
      </c>
      <c r="N84" s="16">
        <f t="shared" si="62"/>
        <v>177.52500000000001</v>
      </c>
      <c r="O84" s="16">
        <f t="shared" si="62"/>
        <v>32.174999999999997</v>
      </c>
      <c r="P84" s="16">
        <f t="shared" si="62"/>
        <v>209.7</v>
      </c>
      <c r="Q84" s="16">
        <f t="shared" si="62"/>
        <v>937.65</v>
      </c>
      <c r="R84" s="16">
        <f t="shared" si="62"/>
        <v>4980.3</v>
      </c>
      <c r="S84" s="16">
        <f t="shared" si="62"/>
        <v>5532.5249999999996</v>
      </c>
      <c r="T84" s="16">
        <f t="shared" si="62"/>
        <v>5703</v>
      </c>
      <c r="U84" s="16">
        <f t="shared" si="62"/>
        <v>100.8</v>
      </c>
      <c r="V84" s="16">
        <f t="shared" si="62"/>
        <v>47.774999999999999</v>
      </c>
      <c r="W84" s="16">
        <f t="shared" si="62"/>
        <v>45</v>
      </c>
      <c r="X84" s="16">
        <f t="shared" si="62"/>
        <v>39.674999999999997</v>
      </c>
    </row>
    <row r="85" spans="1:24" x14ac:dyDescent="0.2">
      <c r="A85" t="s">
        <v>1167</v>
      </c>
      <c r="B85" s="16">
        <f t="shared" ref="B85:X85" si="63">IFERROR($E9*B124,"-")</f>
        <v>22.26</v>
      </c>
      <c r="C85" s="16">
        <f t="shared" si="63"/>
        <v>21.98</v>
      </c>
      <c r="D85" s="16">
        <f t="shared" si="63"/>
        <v>17.080000000000002</v>
      </c>
      <c r="E85" s="16">
        <f t="shared" si="63"/>
        <v>15.26</v>
      </c>
      <c r="F85" s="16">
        <f t="shared" si="63"/>
        <v>15.540000000000001</v>
      </c>
      <c r="G85" s="16">
        <f t="shared" si="63"/>
        <v>14.98</v>
      </c>
      <c r="H85" s="16">
        <f t="shared" si="63"/>
        <v>29.400000000000002</v>
      </c>
      <c r="I85" s="16">
        <f t="shared" si="63"/>
        <v>21.56</v>
      </c>
      <c r="J85" s="16">
        <f t="shared" si="63"/>
        <v>19.88</v>
      </c>
      <c r="K85" s="16">
        <f t="shared" si="63"/>
        <v>17.64</v>
      </c>
      <c r="L85" s="16">
        <f t="shared" si="63"/>
        <v>20.16</v>
      </c>
      <c r="M85" s="16">
        <f t="shared" si="63"/>
        <v>21.56</v>
      </c>
      <c r="N85" s="16">
        <f t="shared" si="63"/>
        <v>237.3</v>
      </c>
      <c r="O85" s="16">
        <f t="shared" si="63"/>
        <v>35.700000000000003</v>
      </c>
      <c r="P85" s="16">
        <f t="shared" si="63"/>
        <v>273</v>
      </c>
      <c r="Q85" s="16">
        <f t="shared" si="63"/>
        <v>1504.8600000000001</v>
      </c>
      <c r="R85" s="16">
        <f t="shared" si="63"/>
        <v>9694.3000000000011</v>
      </c>
      <c r="S85" s="16">
        <f t="shared" si="63"/>
        <v>10806.74</v>
      </c>
      <c r="T85" s="16">
        <f t="shared" si="63"/>
        <v>11149.880000000001</v>
      </c>
      <c r="U85" s="16">
        <f t="shared" si="63"/>
        <v>117.04</v>
      </c>
      <c r="V85" s="16">
        <f t="shared" si="63"/>
        <v>63.28</v>
      </c>
      <c r="W85" s="16">
        <f t="shared" si="63"/>
        <v>70.42</v>
      </c>
      <c r="X85" s="16">
        <f t="shared" si="63"/>
        <v>51.660000000000004</v>
      </c>
    </row>
    <row r="86" spans="1:24" x14ac:dyDescent="0.2">
      <c r="A86" t="s">
        <v>1168</v>
      </c>
      <c r="B86" s="16">
        <f t="shared" ref="B86:X86" si="64">IFERROR($E10*B125,"-")</f>
        <v>2.96</v>
      </c>
      <c r="C86" s="16">
        <f t="shared" si="64"/>
        <v>3.04</v>
      </c>
      <c r="D86" s="16">
        <f t="shared" si="64"/>
        <v>4.6399999999999997</v>
      </c>
      <c r="E86" s="16">
        <f t="shared" si="64"/>
        <v>2.56</v>
      </c>
      <c r="F86" s="16">
        <f t="shared" si="64"/>
        <v>1.76</v>
      </c>
      <c r="G86" s="16">
        <f t="shared" si="64"/>
        <v>6.08</v>
      </c>
      <c r="H86" s="16">
        <f t="shared" si="64"/>
        <v>9.6</v>
      </c>
      <c r="I86" s="16">
        <f t="shared" si="64"/>
        <v>2.2400000000000002</v>
      </c>
      <c r="J86" s="16">
        <f t="shared" si="64"/>
        <v>5.5200000000000005</v>
      </c>
      <c r="K86" s="16">
        <f t="shared" si="64"/>
        <v>1.92</v>
      </c>
      <c r="L86" s="16">
        <f t="shared" si="64"/>
        <v>2.8000000000000003</v>
      </c>
      <c r="M86" s="16">
        <f t="shared" si="64"/>
        <v>2.08</v>
      </c>
      <c r="N86" s="16">
        <f t="shared" si="64"/>
        <v>45.04</v>
      </c>
      <c r="O86" s="16">
        <f t="shared" si="64"/>
        <v>8.9600000000000009</v>
      </c>
      <c r="P86" s="16">
        <f t="shared" si="64"/>
        <v>54</v>
      </c>
      <c r="Q86" s="16">
        <f t="shared" si="64"/>
        <v>232.96</v>
      </c>
      <c r="R86" s="16">
        <f t="shared" si="64"/>
        <v>1652.24</v>
      </c>
      <c r="S86" s="16">
        <f t="shared" si="64"/>
        <v>1824.56</v>
      </c>
      <c r="T86" s="16">
        <f t="shared" si="64"/>
        <v>1870</v>
      </c>
      <c r="U86" s="16">
        <f t="shared" si="64"/>
        <v>34.800000000000004</v>
      </c>
      <c r="V86" s="16">
        <f t="shared" si="64"/>
        <v>7.12</v>
      </c>
      <c r="W86" s="16">
        <f t="shared" si="64"/>
        <v>9.2799999999999994</v>
      </c>
      <c r="X86" s="16">
        <f t="shared" si="64"/>
        <v>12.56</v>
      </c>
    </row>
    <row r="87" spans="1:24" x14ac:dyDescent="0.2">
      <c r="A87" t="s">
        <v>1169</v>
      </c>
      <c r="B87" s="16">
        <f t="shared" ref="B87:X87" si="65">IFERROR($E11*B126,"-")</f>
        <v>4.4800000000000004</v>
      </c>
      <c r="C87" s="16">
        <f t="shared" si="65"/>
        <v>7.12</v>
      </c>
      <c r="D87" s="16">
        <f t="shared" si="65"/>
        <v>3.36</v>
      </c>
      <c r="E87" s="16">
        <f t="shared" si="65"/>
        <v>5.36</v>
      </c>
      <c r="F87" s="16">
        <f t="shared" si="65"/>
        <v>5.92</v>
      </c>
      <c r="G87" s="16">
        <f t="shared" si="65"/>
        <v>4.08</v>
      </c>
      <c r="H87" s="16">
        <f t="shared" si="65"/>
        <v>5.76</v>
      </c>
      <c r="I87" s="16">
        <f t="shared" si="65"/>
        <v>4.16</v>
      </c>
      <c r="J87" s="16">
        <f t="shared" si="65"/>
        <v>5.36</v>
      </c>
      <c r="K87" s="16">
        <f t="shared" si="65"/>
        <v>7.5200000000000005</v>
      </c>
      <c r="L87" s="16">
        <f t="shared" si="65"/>
        <v>4.4800000000000004</v>
      </c>
      <c r="M87" s="16">
        <f t="shared" si="65"/>
        <v>4.8</v>
      </c>
      <c r="N87" s="16">
        <f t="shared" si="65"/>
        <v>62.4</v>
      </c>
      <c r="O87" s="16">
        <f t="shared" si="65"/>
        <v>8.24</v>
      </c>
      <c r="P87" s="16">
        <f t="shared" si="65"/>
        <v>70.64</v>
      </c>
      <c r="Q87" s="16">
        <f t="shared" si="65"/>
        <v>340.96</v>
      </c>
      <c r="R87" s="16">
        <f t="shared" si="65"/>
        <v>2315.2000000000003</v>
      </c>
      <c r="S87" s="16">
        <f t="shared" si="65"/>
        <v>2705.84</v>
      </c>
      <c r="T87" s="16">
        <f t="shared" si="65"/>
        <v>2776.2400000000002</v>
      </c>
      <c r="U87" s="16">
        <f t="shared" si="65"/>
        <v>26.8</v>
      </c>
      <c r="V87" s="16">
        <f t="shared" si="65"/>
        <v>13.44</v>
      </c>
      <c r="W87" s="16">
        <f t="shared" si="65"/>
        <v>25.92</v>
      </c>
      <c r="X87" s="16">
        <f t="shared" si="65"/>
        <v>10.24</v>
      </c>
    </row>
    <row r="88" spans="1:24" x14ac:dyDescent="0.2">
      <c r="A88" t="s">
        <v>1170</v>
      </c>
      <c r="B88" s="16">
        <f t="shared" ref="B88:X88" si="66">IFERROR($E12*B127,"-")</f>
        <v>28.105</v>
      </c>
      <c r="C88" s="16">
        <f t="shared" si="66"/>
        <v>27.335000000000001</v>
      </c>
      <c r="D88" s="16">
        <f t="shared" si="66"/>
        <v>31.184999999999999</v>
      </c>
      <c r="E88" s="16">
        <f t="shared" si="66"/>
        <v>12.705</v>
      </c>
      <c r="F88" s="16">
        <f t="shared" si="66"/>
        <v>15.015000000000001</v>
      </c>
      <c r="G88" s="16">
        <f t="shared" si="66"/>
        <v>15.4</v>
      </c>
      <c r="H88" s="16">
        <f t="shared" si="66"/>
        <v>33.494999999999997</v>
      </c>
      <c r="I88" s="16">
        <f t="shared" si="66"/>
        <v>36.575000000000003</v>
      </c>
      <c r="J88" s="16">
        <f t="shared" si="66"/>
        <v>18.094999999999999</v>
      </c>
      <c r="K88" s="16">
        <f t="shared" si="66"/>
        <v>22.715</v>
      </c>
      <c r="L88" s="16">
        <f t="shared" si="66"/>
        <v>33.494999999999997</v>
      </c>
      <c r="M88" s="16">
        <f t="shared" si="66"/>
        <v>40.81</v>
      </c>
      <c r="N88" s="16">
        <f t="shared" si="66"/>
        <v>314.54500000000002</v>
      </c>
      <c r="O88" s="16">
        <f t="shared" si="66"/>
        <v>38.5</v>
      </c>
      <c r="P88" s="16">
        <f t="shared" si="66"/>
        <v>353.04500000000002</v>
      </c>
      <c r="Q88" s="16">
        <f t="shared" si="66"/>
        <v>2782.0099999999998</v>
      </c>
      <c r="R88" s="16">
        <f t="shared" si="66"/>
        <v>13379.52</v>
      </c>
      <c r="S88" s="16">
        <f t="shared" si="66"/>
        <v>14292.355</v>
      </c>
      <c r="T88" s="16">
        <f t="shared" si="66"/>
        <v>14457.52</v>
      </c>
      <c r="U88" s="16">
        <f t="shared" si="66"/>
        <v>136.67500000000001</v>
      </c>
      <c r="V88" s="16">
        <f t="shared" si="66"/>
        <v>110.88</v>
      </c>
      <c r="W88" s="16">
        <f t="shared" si="66"/>
        <v>77.77</v>
      </c>
      <c r="X88" s="16">
        <f t="shared" si="66"/>
        <v>61.6</v>
      </c>
    </row>
    <row r="89" spans="1:24" x14ac:dyDescent="0.2">
      <c r="A89" t="s">
        <v>72</v>
      </c>
      <c r="B89" s="16">
        <f t="shared" ref="B89:X89" si="67">IFERROR($E13*B128,"-")</f>
        <v>0</v>
      </c>
      <c r="C89" s="16">
        <f t="shared" si="67"/>
        <v>0</v>
      </c>
      <c r="D89" s="16">
        <f t="shared" si="67"/>
        <v>0</v>
      </c>
      <c r="E89" s="16">
        <f t="shared" si="67"/>
        <v>0</v>
      </c>
      <c r="F89" s="16">
        <f t="shared" si="67"/>
        <v>0</v>
      </c>
      <c r="G89" s="16">
        <f t="shared" si="67"/>
        <v>0</v>
      </c>
      <c r="H89" s="16">
        <f t="shared" si="67"/>
        <v>0</v>
      </c>
      <c r="I89" s="16">
        <f t="shared" si="67"/>
        <v>0</v>
      </c>
      <c r="J89" s="16">
        <f t="shared" si="67"/>
        <v>0</v>
      </c>
      <c r="K89" s="16">
        <f t="shared" si="67"/>
        <v>0</v>
      </c>
      <c r="L89" s="16">
        <f t="shared" si="67"/>
        <v>0</v>
      </c>
      <c r="M89" s="16">
        <f t="shared" si="67"/>
        <v>0</v>
      </c>
      <c r="N89" s="16">
        <f t="shared" si="67"/>
        <v>0</v>
      </c>
      <c r="O89" s="16">
        <f t="shared" si="67"/>
        <v>0</v>
      </c>
      <c r="P89" s="16">
        <f t="shared" si="67"/>
        <v>0</v>
      </c>
      <c r="Q89" s="16">
        <f t="shared" si="67"/>
        <v>0</v>
      </c>
      <c r="R89" s="16">
        <f t="shared" si="67"/>
        <v>0</v>
      </c>
      <c r="S89" s="16">
        <f t="shared" si="67"/>
        <v>0</v>
      </c>
      <c r="T89" s="16">
        <f t="shared" si="67"/>
        <v>0</v>
      </c>
      <c r="U89" s="16">
        <f t="shared" si="67"/>
        <v>0</v>
      </c>
      <c r="V89" s="16">
        <f t="shared" si="67"/>
        <v>0</v>
      </c>
      <c r="W89" s="16">
        <f t="shared" si="67"/>
        <v>0</v>
      </c>
      <c r="X89" s="16">
        <f t="shared" si="67"/>
        <v>0</v>
      </c>
    </row>
    <row r="90" spans="1:24" x14ac:dyDescent="0.2">
      <c r="A90" t="s">
        <v>1171</v>
      </c>
      <c r="B90" s="16">
        <f t="shared" ref="B90:X90" si="68">IFERROR($E14*B129,"-")</f>
        <v>35.175000000000004</v>
      </c>
      <c r="C90" s="16">
        <f t="shared" si="68"/>
        <v>32.375</v>
      </c>
      <c r="D90" s="16">
        <f t="shared" si="68"/>
        <v>21.875000000000004</v>
      </c>
      <c r="E90" s="16">
        <f t="shared" si="68"/>
        <v>18.375</v>
      </c>
      <c r="F90" s="16">
        <f t="shared" si="68"/>
        <v>18.900000000000002</v>
      </c>
      <c r="G90" s="16">
        <f t="shared" si="68"/>
        <v>16.8</v>
      </c>
      <c r="H90" s="16">
        <f t="shared" si="68"/>
        <v>40.950000000000003</v>
      </c>
      <c r="I90" s="16">
        <f t="shared" si="68"/>
        <v>43.050000000000004</v>
      </c>
      <c r="J90" s="16">
        <f t="shared" si="68"/>
        <v>22.750000000000004</v>
      </c>
      <c r="K90" s="16">
        <f t="shared" si="68"/>
        <v>20.3</v>
      </c>
      <c r="L90" s="16">
        <f t="shared" si="68"/>
        <v>37.975000000000001</v>
      </c>
      <c r="M90" s="16">
        <f t="shared" si="68"/>
        <v>47.775000000000006</v>
      </c>
      <c r="N90" s="16">
        <f t="shared" si="68"/>
        <v>356.47500000000002</v>
      </c>
      <c r="O90" s="16">
        <f t="shared" si="68"/>
        <v>37.275000000000006</v>
      </c>
      <c r="P90" s="16">
        <f t="shared" si="68"/>
        <v>393.75000000000006</v>
      </c>
      <c r="Q90" s="16">
        <f t="shared" si="68"/>
        <v>2504.0750000000003</v>
      </c>
      <c r="R90" s="16">
        <f t="shared" si="68"/>
        <v>13135.85</v>
      </c>
      <c r="S90" s="16">
        <f t="shared" si="68"/>
        <v>14390.250000000002</v>
      </c>
      <c r="T90" s="16">
        <f t="shared" si="68"/>
        <v>14616.525000000001</v>
      </c>
      <c r="U90" s="16">
        <f t="shared" si="68"/>
        <v>139.65</v>
      </c>
      <c r="V90" s="16">
        <f t="shared" si="68"/>
        <v>128.80000000000001</v>
      </c>
      <c r="W90" s="16">
        <f t="shared" si="68"/>
        <v>89.95</v>
      </c>
      <c r="X90" s="16">
        <f t="shared" si="68"/>
        <v>76.125000000000014</v>
      </c>
    </row>
    <row r="91" spans="1:24" x14ac:dyDescent="0.2">
      <c r="A91" t="s">
        <v>1172</v>
      </c>
      <c r="B91" s="16">
        <f t="shared" ref="B91:X91" si="69">IFERROR($E15*B130,"-")</f>
        <v>6.3249999999999993</v>
      </c>
      <c r="C91" s="16">
        <f t="shared" si="69"/>
        <v>4.9499999999999993</v>
      </c>
      <c r="D91" s="16">
        <f t="shared" si="69"/>
        <v>4.2349999999999994</v>
      </c>
      <c r="E91" s="16">
        <f t="shared" si="69"/>
        <v>2.9699999999999998</v>
      </c>
      <c r="F91" s="16">
        <f t="shared" si="69"/>
        <v>3.3</v>
      </c>
      <c r="G91" s="16">
        <f t="shared" si="69"/>
        <v>4.18</v>
      </c>
      <c r="H91" s="16">
        <f t="shared" si="69"/>
        <v>7.6999999999999993</v>
      </c>
      <c r="I91" s="16">
        <f t="shared" si="69"/>
        <v>7.81</v>
      </c>
      <c r="J91" s="16">
        <f t="shared" si="69"/>
        <v>4.6749999999999998</v>
      </c>
      <c r="K91" s="16">
        <f t="shared" si="69"/>
        <v>4.0699999999999994</v>
      </c>
      <c r="L91" s="16">
        <f t="shared" si="69"/>
        <v>6.9849999999999994</v>
      </c>
      <c r="M91" s="16">
        <f t="shared" si="69"/>
        <v>6.4899999999999993</v>
      </c>
      <c r="N91" s="16">
        <f t="shared" si="69"/>
        <v>63.69</v>
      </c>
      <c r="O91" s="16">
        <f t="shared" si="69"/>
        <v>8.4149999999999991</v>
      </c>
      <c r="P91" s="16">
        <f t="shared" si="69"/>
        <v>72.10499999999999</v>
      </c>
      <c r="Q91" s="16">
        <f t="shared" si="69"/>
        <v>399.685</v>
      </c>
      <c r="R91" s="16">
        <f t="shared" si="69"/>
        <v>2234.1</v>
      </c>
      <c r="S91" s="16">
        <f t="shared" si="69"/>
        <v>2459.0499999999997</v>
      </c>
      <c r="T91" s="16">
        <f t="shared" si="69"/>
        <v>2493.37</v>
      </c>
      <c r="U91" s="16">
        <f t="shared" si="69"/>
        <v>29.204999999999998</v>
      </c>
      <c r="V91" s="16">
        <f t="shared" si="69"/>
        <v>21.285</v>
      </c>
      <c r="W91" s="16">
        <f t="shared" si="69"/>
        <v>15.29</v>
      </c>
      <c r="X91" s="16">
        <f t="shared" si="69"/>
        <v>14.024999999999999</v>
      </c>
    </row>
    <row r="92" spans="1:24" x14ac:dyDescent="0.2">
      <c r="A92" t="s">
        <v>75</v>
      </c>
      <c r="B92" s="16" t="str">
        <f t="shared" ref="B92:X92" si="70">IFERROR($E16*B131,"-")</f>
        <v>-</v>
      </c>
      <c r="C92" s="16" t="str">
        <f t="shared" si="70"/>
        <v>-</v>
      </c>
      <c r="D92" s="16" t="str">
        <f t="shared" si="70"/>
        <v>-</v>
      </c>
      <c r="E92" s="16" t="str">
        <f t="shared" si="70"/>
        <v>-</v>
      </c>
      <c r="F92" s="16" t="str">
        <f t="shared" si="70"/>
        <v>-</v>
      </c>
      <c r="G92" s="16" t="str">
        <f t="shared" si="70"/>
        <v>-</v>
      </c>
      <c r="H92" s="16" t="str">
        <f t="shared" si="70"/>
        <v>-</v>
      </c>
      <c r="I92" s="16" t="str">
        <f t="shared" si="70"/>
        <v>-</v>
      </c>
      <c r="J92" s="16" t="str">
        <f t="shared" si="70"/>
        <v>-</v>
      </c>
      <c r="K92" s="16" t="str">
        <f t="shared" si="70"/>
        <v>-</v>
      </c>
      <c r="L92" s="16" t="str">
        <f t="shared" si="70"/>
        <v>-</v>
      </c>
      <c r="M92" s="16" t="str">
        <f t="shared" si="70"/>
        <v>-</v>
      </c>
      <c r="N92" s="16" t="str">
        <f t="shared" si="70"/>
        <v>-</v>
      </c>
      <c r="O92" s="16" t="str">
        <f t="shared" si="70"/>
        <v>-</v>
      </c>
      <c r="P92" s="16" t="str">
        <f t="shared" si="70"/>
        <v>-</v>
      </c>
      <c r="Q92" s="16" t="str">
        <f t="shared" si="70"/>
        <v>-</v>
      </c>
      <c r="R92" s="16" t="str">
        <f t="shared" si="70"/>
        <v>-</v>
      </c>
      <c r="S92" s="16" t="str">
        <f t="shared" si="70"/>
        <v>-</v>
      </c>
      <c r="T92" s="16" t="str">
        <f t="shared" si="70"/>
        <v>-</v>
      </c>
      <c r="U92" s="16" t="str">
        <f t="shared" si="70"/>
        <v>-</v>
      </c>
      <c r="V92" s="16" t="str">
        <f t="shared" si="70"/>
        <v>-</v>
      </c>
      <c r="W92" s="16" t="str">
        <f t="shared" si="70"/>
        <v>-</v>
      </c>
      <c r="X92" s="16" t="str">
        <f t="shared" si="70"/>
        <v>-</v>
      </c>
    </row>
    <row r="93" spans="1:24" x14ac:dyDescent="0.2">
      <c r="A93" t="s">
        <v>1173</v>
      </c>
      <c r="B93" s="16" t="str">
        <f t="shared" ref="B93:X93" si="71">IFERROR($E17*B132,"-")</f>
        <v>-</v>
      </c>
      <c r="C93" s="16" t="str">
        <f t="shared" si="71"/>
        <v>-</v>
      </c>
      <c r="D93" s="16" t="str">
        <f t="shared" si="71"/>
        <v>-</v>
      </c>
      <c r="E93" s="16" t="str">
        <f t="shared" si="71"/>
        <v>-</v>
      </c>
      <c r="F93" s="16" t="str">
        <f t="shared" si="71"/>
        <v>-</v>
      </c>
      <c r="G93" s="16" t="str">
        <f t="shared" si="71"/>
        <v>-</v>
      </c>
      <c r="H93" s="16" t="str">
        <f t="shared" si="71"/>
        <v>-</v>
      </c>
      <c r="I93" s="16" t="str">
        <f t="shared" si="71"/>
        <v>-</v>
      </c>
      <c r="J93" s="16" t="str">
        <f t="shared" si="71"/>
        <v>-</v>
      </c>
      <c r="K93" s="16" t="str">
        <f t="shared" si="71"/>
        <v>-</v>
      </c>
      <c r="L93" s="16" t="str">
        <f t="shared" si="71"/>
        <v>-</v>
      </c>
      <c r="M93" s="16" t="str">
        <f t="shared" si="71"/>
        <v>-</v>
      </c>
      <c r="N93" s="16" t="str">
        <f t="shared" si="71"/>
        <v>-</v>
      </c>
      <c r="O93" s="16" t="str">
        <f t="shared" si="71"/>
        <v>-</v>
      </c>
      <c r="P93" s="16" t="str">
        <f t="shared" si="71"/>
        <v>-</v>
      </c>
      <c r="Q93" s="16" t="str">
        <f t="shared" si="71"/>
        <v>-</v>
      </c>
      <c r="R93" s="16" t="str">
        <f t="shared" si="71"/>
        <v>-</v>
      </c>
      <c r="S93" s="16" t="str">
        <f t="shared" si="71"/>
        <v>-</v>
      </c>
      <c r="T93" s="16" t="str">
        <f t="shared" si="71"/>
        <v>-</v>
      </c>
      <c r="U93" s="16" t="str">
        <f t="shared" si="71"/>
        <v>-</v>
      </c>
      <c r="V93" s="16" t="str">
        <f t="shared" si="71"/>
        <v>-</v>
      </c>
      <c r="W93" s="16" t="str">
        <f t="shared" si="71"/>
        <v>-</v>
      </c>
      <c r="X93" s="16" t="str">
        <f t="shared" si="71"/>
        <v>-</v>
      </c>
    </row>
    <row r="94" spans="1:24" x14ac:dyDescent="0.2">
      <c r="A94" t="s">
        <v>1174</v>
      </c>
      <c r="B94" s="16">
        <f t="shared" ref="B94:H94" si="72">IFERROR($E18*B133,"-")</f>
        <v>8.32</v>
      </c>
      <c r="C94" s="16">
        <f t="shared" si="72"/>
        <v>8.9600000000000009</v>
      </c>
      <c r="D94" s="16">
        <f t="shared" si="72"/>
        <v>5.12</v>
      </c>
      <c r="E94" s="16">
        <f t="shared" si="72"/>
        <v>5.76</v>
      </c>
      <c r="F94" s="16">
        <f t="shared" si="72"/>
        <v>6.72</v>
      </c>
      <c r="G94" s="16">
        <f t="shared" si="72"/>
        <v>4.8</v>
      </c>
      <c r="H94" s="16">
        <f t="shared" si="72"/>
        <v>9.92</v>
      </c>
      <c r="I94" s="16">
        <f t="shared" ref="I94:X94" si="73">IFERROR($E18*I133,"-")</f>
        <v>11.84</v>
      </c>
      <c r="J94" s="16">
        <f t="shared" si="73"/>
        <v>7.36</v>
      </c>
      <c r="K94" s="16">
        <f t="shared" si="73"/>
        <v>11.200000000000001</v>
      </c>
      <c r="L94" s="16">
        <f t="shared" si="73"/>
        <v>9.6</v>
      </c>
      <c r="M94" s="16">
        <f t="shared" si="73"/>
        <v>10.88</v>
      </c>
      <c r="N94" s="16">
        <f t="shared" si="73"/>
        <v>100.48</v>
      </c>
      <c r="O94" s="16">
        <f t="shared" si="73"/>
        <v>9.92</v>
      </c>
      <c r="P94" s="16">
        <f t="shared" si="73"/>
        <v>110.4</v>
      </c>
      <c r="Q94" s="16">
        <f t="shared" si="73"/>
        <v>736</v>
      </c>
      <c r="R94" s="16">
        <f t="shared" si="73"/>
        <v>4186.24</v>
      </c>
      <c r="S94" s="16">
        <f t="shared" si="73"/>
        <v>4643.84</v>
      </c>
      <c r="T94" s="16">
        <f t="shared" si="73"/>
        <v>4735.04</v>
      </c>
      <c r="U94" s="16">
        <f t="shared" si="73"/>
        <v>37.119999999999997</v>
      </c>
      <c r="V94" s="16">
        <f t="shared" si="73"/>
        <v>32.32</v>
      </c>
      <c r="W94" s="16">
        <f t="shared" si="73"/>
        <v>32.64</v>
      </c>
      <c r="X94" s="16">
        <f t="shared" si="73"/>
        <v>18.240000000000002</v>
      </c>
    </row>
    <row r="95" spans="1:24" x14ac:dyDescent="0.2">
      <c r="A95" t="s">
        <v>1175</v>
      </c>
      <c r="B95" s="17">
        <f>SUM(B82:B94)</f>
        <v>138.86499999999998</v>
      </c>
      <c r="C95" s="17">
        <f t="shared" ref="C95:X95" si="74">SUM(C82:C94)</f>
        <v>130.22999999999999</v>
      </c>
      <c r="D95" s="17">
        <f t="shared" si="74"/>
        <v>112.67</v>
      </c>
      <c r="E95" s="17">
        <f t="shared" si="74"/>
        <v>82.179999999999993</v>
      </c>
      <c r="F95" s="17">
        <f t="shared" si="74"/>
        <v>84.75</v>
      </c>
      <c r="G95" s="17">
        <f t="shared" si="74"/>
        <v>89.015000000000001</v>
      </c>
      <c r="H95" s="17">
        <f t="shared" si="74"/>
        <v>179.06999999999996</v>
      </c>
      <c r="I95" s="17">
        <f t="shared" si="74"/>
        <v>159.27500000000001</v>
      </c>
      <c r="J95" s="17">
        <f t="shared" si="74"/>
        <v>116.53999999999999</v>
      </c>
      <c r="K95" s="17">
        <f t="shared" si="74"/>
        <v>110.27</v>
      </c>
      <c r="L95" s="17">
        <f t="shared" si="74"/>
        <v>146.46</v>
      </c>
      <c r="M95" s="17">
        <f t="shared" si="74"/>
        <v>157.875</v>
      </c>
      <c r="N95" s="17">
        <f t="shared" si="74"/>
        <v>1506.9050000000002</v>
      </c>
      <c r="O95" s="17">
        <f t="shared" si="74"/>
        <v>200.25499999999997</v>
      </c>
      <c r="P95" s="17">
        <f t="shared" si="74"/>
        <v>1707.4050000000002</v>
      </c>
      <c r="Q95" s="17">
        <f t="shared" si="74"/>
        <v>10319.219999999999</v>
      </c>
      <c r="R95" s="17">
        <f t="shared" si="74"/>
        <v>57131.9</v>
      </c>
      <c r="S95" s="17">
        <f t="shared" si="74"/>
        <v>62914.175000000003</v>
      </c>
      <c r="T95" s="17">
        <f t="shared" si="74"/>
        <v>64284.030000000006</v>
      </c>
      <c r="U95" s="17">
        <f t="shared" si="74"/>
        <v>697.55000000000007</v>
      </c>
      <c r="V95" s="17">
        <f t="shared" si="74"/>
        <v>463.61</v>
      </c>
      <c r="W95" s="17">
        <f t="shared" si="74"/>
        <v>407.42999999999995</v>
      </c>
      <c r="X95" s="17">
        <f t="shared" si="74"/>
        <v>317.935</v>
      </c>
    </row>
    <row r="96" spans="1:24" x14ac:dyDescent="0.2">
      <c r="B96" s="7"/>
      <c r="C96" s="7"/>
      <c r="D96" s="7"/>
      <c r="E96" s="7"/>
      <c r="F96" s="7"/>
      <c r="G96" s="7"/>
      <c r="H96" s="7"/>
      <c r="I96" s="7"/>
      <c r="L96" s="7"/>
      <c r="M96" s="7"/>
      <c r="N96" s="7"/>
      <c r="O96" s="7"/>
      <c r="P96" s="7"/>
      <c r="Q96" s="7"/>
      <c r="R96" s="7"/>
      <c r="S96" s="7"/>
    </row>
    <row r="97" spans="1:24" x14ac:dyDescent="0.2">
      <c r="B97" s="7"/>
      <c r="C97" s="7"/>
      <c r="D97" s="7"/>
      <c r="E97" s="7"/>
      <c r="F97" s="7"/>
      <c r="G97" s="7"/>
      <c r="H97" s="7"/>
      <c r="I97" s="7"/>
      <c r="L97" s="7"/>
      <c r="M97" s="7"/>
      <c r="N97" s="7"/>
      <c r="O97" s="7"/>
      <c r="P97" s="7"/>
      <c r="Q97" s="7"/>
      <c r="R97" s="7"/>
      <c r="S97" s="7"/>
    </row>
    <row r="98" spans="1:24" x14ac:dyDescent="0.2">
      <c r="B98" s="7"/>
      <c r="C98" s="7"/>
      <c r="D98" s="7"/>
      <c r="E98" s="7"/>
      <c r="F98" s="7"/>
      <c r="G98" s="7"/>
      <c r="H98" s="7"/>
      <c r="I98" s="7"/>
      <c r="L98" s="7"/>
      <c r="M98" s="7"/>
      <c r="N98" s="7"/>
      <c r="O98" s="7"/>
      <c r="P98" s="7"/>
      <c r="Q98" s="7"/>
      <c r="R98" s="7"/>
      <c r="S98" s="7"/>
    </row>
    <row r="99" spans="1:24" x14ac:dyDescent="0.2">
      <c r="A99" s="140" t="str">
        <f>F5</f>
        <v xml:space="preserve">Has permanently ceased trading </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f t="shared" ref="B101:X101" si="75">IFERROR($F6*B121,"-")</f>
        <v>6.5100000000000007</v>
      </c>
      <c r="C101" s="16">
        <f t="shared" si="75"/>
        <v>4.83</v>
      </c>
      <c r="D101" s="16">
        <f t="shared" si="75"/>
        <v>4.2</v>
      </c>
      <c r="E101" s="16">
        <f t="shared" si="75"/>
        <v>3.8850000000000002</v>
      </c>
      <c r="F101" s="16">
        <f t="shared" si="75"/>
        <v>3.7800000000000002</v>
      </c>
      <c r="G101" s="16">
        <f t="shared" si="75"/>
        <v>3.7800000000000002</v>
      </c>
      <c r="H101" s="16">
        <f t="shared" si="75"/>
        <v>7.98</v>
      </c>
      <c r="I101" s="16">
        <f t="shared" si="75"/>
        <v>5.9850000000000003</v>
      </c>
      <c r="J101" s="16">
        <f t="shared" si="75"/>
        <v>7.3500000000000005</v>
      </c>
      <c r="K101" s="16">
        <f t="shared" si="75"/>
        <v>5.1450000000000005</v>
      </c>
      <c r="L101" s="16">
        <f t="shared" si="75"/>
        <v>5.46</v>
      </c>
      <c r="M101" s="16">
        <f t="shared" si="75"/>
        <v>5.1450000000000005</v>
      </c>
      <c r="N101" s="16">
        <f t="shared" si="75"/>
        <v>64.05</v>
      </c>
      <c r="O101" s="16">
        <f t="shared" si="75"/>
        <v>9.0300000000000011</v>
      </c>
      <c r="P101" s="16">
        <f t="shared" si="75"/>
        <v>73.185000000000002</v>
      </c>
      <c r="Q101" s="16">
        <f t="shared" si="75"/>
        <v>377.58000000000004</v>
      </c>
      <c r="R101" s="16">
        <f t="shared" si="75"/>
        <v>2380.3500000000004</v>
      </c>
      <c r="S101" s="16">
        <f t="shared" si="75"/>
        <v>2682.4349999999999</v>
      </c>
      <c r="T101" s="16">
        <f t="shared" si="75"/>
        <v>2778.1950000000002</v>
      </c>
      <c r="U101" s="16">
        <f t="shared" si="75"/>
        <v>32.340000000000003</v>
      </c>
      <c r="V101" s="16">
        <f t="shared" si="75"/>
        <v>16.59</v>
      </c>
      <c r="W101" s="16">
        <f t="shared" si="75"/>
        <v>17.64</v>
      </c>
      <c r="X101" s="16">
        <f t="shared" si="75"/>
        <v>14.49</v>
      </c>
    </row>
    <row r="102" spans="1:24" x14ac:dyDescent="0.2">
      <c r="A102" t="s">
        <v>1165</v>
      </c>
      <c r="B102" s="16" t="str">
        <f t="shared" ref="B102:X102" si="76">IFERROR($F7*B122,"-")</f>
        <v>-</v>
      </c>
      <c r="C102" s="16" t="str">
        <f t="shared" si="76"/>
        <v>-</v>
      </c>
      <c r="D102" s="16" t="str">
        <f t="shared" si="76"/>
        <v>-</v>
      </c>
      <c r="E102" s="16" t="str">
        <f t="shared" si="76"/>
        <v>-</v>
      </c>
      <c r="F102" s="16" t="str">
        <f t="shared" si="76"/>
        <v>-</v>
      </c>
      <c r="G102" s="16" t="str">
        <f t="shared" si="76"/>
        <v>-</v>
      </c>
      <c r="H102" s="16" t="str">
        <f t="shared" si="76"/>
        <v>-</v>
      </c>
      <c r="I102" s="16" t="str">
        <f t="shared" si="76"/>
        <v>-</v>
      </c>
      <c r="J102" s="16" t="str">
        <f t="shared" si="76"/>
        <v>-</v>
      </c>
      <c r="K102" s="16" t="str">
        <f t="shared" si="76"/>
        <v>-</v>
      </c>
      <c r="L102" s="16" t="str">
        <f t="shared" si="76"/>
        <v>-</v>
      </c>
      <c r="M102" s="16" t="str">
        <f t="shared" si="76"/>
        <v>-</v>
      </c>
      <c r="N102" s="16" t="str">
        <f t="shared" si="76"/>
        <v>-</v>
      </c>
      <c r="O102" s="16" t="str">
        <f t="shared" si="76"/>
        <v>-</v>
      </c>
      <c r="P102" s="16" t="str">
        <f t="shared" si="76"/>
        <v>-</v>
      </c>
      <c r="Q102" s="16" t="str">
        <f t="shared" si="76"/>
        <v>-</v>
      </c>
      <c r="R102" s="16" t="str">
        <f t="shared" si="76"/>
        <v>-</v>
      </c>
      <c r="S102" s="16" t="str">
        <f t="shared" si="76"/>
        <v>-</v>
      </c>
      <c r="T102" s="16" t="str">
        <f t="shared" si="76"/>
        <v>-</v>
      </c>
      <c r="U102" s="16" t="str">
        <f t="shared" si="76"/>
        <v>-</v>
      </c>
      <c r="V102" s="16" t="str">
        <f t="shared" si="76"/>
        <v>-</v>
      </c>
      <c r="W102" s="16" t="str">
        <f t="shared" si="76"/>
        <v>-</v>
      </c>
      <c r="X102" s="16" t="str">
        <f t="shared" si="76"/>
        <v>-</v>
      </c>
    </row>
    <row r="103" spans="1:24" x14ac:dyDescent="0.2">
      <c r="A103" t="s">
        <v>67</v>
      </c>
      <c r="B103" s="16">
        <f t="shared" ref="B103:X103" si="77">IFERROR($F8*B123,"-")</f>
        <v>31.03</v>
      </c>
      <c r="C103" s="16">
        <f t="shared" si="77"/>
        <v>25.52</v>
      </c>
      <c r="D103" s="16">
        <f t="shared" si="77"/>
        <v>29.725000000000001</v>
      </c>
      <c r="E103" s="16">
        <f t="shared" si="77"/>
        <v>19.574999999999999</v>
      </c>
      <c r="F103" s="16">
        <f t="shared" si="77"/>
        <v>16.965</v>
      </c>
      <c r="G103" s="16">
        <f t="shared" si="77"/>
        <v>26.825000000000003</v>
      </c>
      <c r="H103" s="16">
        <f t="shared" si="77"/>
        <v>45.675000000000004</v>
      </c>
      <c r="I103" s="16">
        <f t="shared" si="77"/>
        <v>34.945</v>
      </c>
      <c r="J103" s="16">
        <f t="shared" si="77"/>
        <v>30.450000000000003</v>
      </c>
      <c r="K103" s="16">
        <f t="shared" si="77"/>
        <v>24.94</v>
      </c>
      <c r="L103" s="16">
        <f t="shared" si="77"/>
        <v>35.234999999999999</v>
      </c>
      <c r="M103" s="16">
        <f t="shared" si="77"/>
        <v>22.185000000000002</v>
      </c>
      <c r="N103" s="16">
        <f t="shared" si="77"/>
        <v>343.21500000000003</v>
      </c>
      <c r="O103" s="16">
        <f t="shared" si="77"/>
        <v>62.205000000000005</v>
      </c>
      <c r="P103" s="16">
        <f t="shared" si="77"/>
        <v>405.42</v>
      </c>
      <c r="Q103" s="16">
        <f t="shared" si="77"/>
        <v>1812.7900000000002</v>
      </c>
      <c r="R103" s="16">
        <f t="shared" si="77"/>
        <v>9628.58</v>
      </c>
      <c r="S103" s="16">
        <f t="shared" si="77"/>
        <v>10696.215</v>
      </c>
      <c r="T103" s="16">
        <f t="shared" si="77"/>
        <v>11025.800000000001</v>
      </c>
      <c r="U103" s="16">
        <f t="shared" si="77"/>
        <v>194.88000000000002</v>
      </c>
      <c r="V103" s="16">
        <f t="shared" si="77"/>
        <v>92.365000000000009</v>
      </c>
      <c r="W103" s="16">
        <f t="shared" si="77"/>
        <v>87</v>
      </c>
      <c r="X103" s="16">
        <f t="shared" si="77"/>
        <v>76.704999999999998</v>
      </c>
    </row>
    <row r="104" spans="1:24" x14ac:dyDescent="0.2">
      <c r="A104" t="s">
        <v>1167</v>
      </c>
      <c r="B104" s="16">
        <f t="shared" ref="B104:X104" si="78">IFERROR($F9*B124,"-")</f>
        <v>14.309999999999999</v>
      </c>
      <c r="C104" s="16">
        <f t="shared" si="78"/>
        <v>14.129999999999999</v>
      </c>
      <c r="D104" s="16">
        <f t="shared" si="78"/>
        <v>10.979999999999999</v>
      </c>
      <c r="E104" s="16">
        <f t="shared" si="78"/>
        <v>9.8099999999999987</v>
      </c>
      <c r="F104" s="16">
        <f t="shared" si="78"/>
        <v>9.9899999999999984</v>
      </c>
      <c r="G104" s="16">
        <f t="shared" si="78"/>
        <v>9.629999999999999</v>
      </c>
      <c r="H104" s="16">
        <f t="shared" si="78"/>
        <v>18.899999999999999</v>
      </c>
      <c r="I104" s="16">
        <f t="shared" si="78"/>
        <v>13.86</v>
      </c>
      <c r="J104" s="16">
        <f t="shared" si="78"/>
        <v>12.78</v>
      </c>
      <c r="K104" s="16">
        <f t="shared" si="78"/>
        <v>11.34</v>
      </c>
      <c r="L104" s="16">
        <f t="shared" si="78"/>
        <v>12.959999999999999</v>
      </c>
      <c r="M104" s="16">
        <f t="shared" si="78"/>
        <v>13.86</v>
      </c>
      <c r="N104" s="16">
        <f t="shared" si="78"/>
        <v>152.54999999999998</v>
      </c>
      <c r="O104" s="16">
        <f t="shared" si="78"/>
        <v>22.95</v>
      </c>
      <c r="P104" s="16">
        <f t="shared" si="78"/>
        <v>175.5</v>
      </c>
      <c r="Q104" s="16">
        <f t="shared" si="78"/>
        <v>967.41</v>
      </c>
      <c r="R104" s="16">
        <f t="shared" si="78"/>
        <v>6232.0499999999993</v>
      </c>
      <c r="S104" s="16">
        <f t="shared" si="78"/>
        <v>6947.19</v>
      </c>
      <c r="T104" s="16">
        <f t="shared" si="78"/>
        <v>7167.78</v>
      </c>
      <c r="U104" s="16">
        <f t="shared" si="78"/>
        <v>75.239999999999995</v>
      </c>
      <c r="V104" s="16">
        <f t="shared" si="78"/>
        <v>40.68</v>
      </c>
      <c r="W104" s="16">
        <f t="shared" si="78"/>
        <v>45.269999999999996</v>
      </c>
      <c r="X104" s="16">
        <f t="shared" si="78"/>
        <v>33.21</v>
      </c>
    </row>
    <row r="105" spans="1:24" x14ac:dyDescent="0.2">
      <c r="A105" t="s">
        <v>1168</v>
      </c>
      <c r="B105" s="16">
        <f t="shared" ref="B105:X105" si="79">IFERROR($F10*B125,"-")</f>
        <v>2.96</v>
      </c>
      <c r="C105" s="16">
        <f t="shared" si="79"/>
        <v>3.04</v>
      </c>
      <c r="D105" s="16">
        <f t="shared" si="79"/>
        <v>4.6399999999999997</v>
      </c>
      <c r="E105" s="16">
        <f t="shared" si="79"/>
        <v>2.56</v>
      </c>
      <c r="F105" s="16">
        <f t="shared" si="79"/>
        <v>1.76</v>
      </c>
      <c r="G105" s="16">
        <f t="shared" si="79"/>
        <v>6.08</v>
      </c>
      <c r="H105" s="16">
        <f t="shared" si="79"/>
        <v>9.6</v>
      </c>
      <c r="I105" s="16">
        <f t="shared" si="79"/>
        <v>2.2400000000000002</v>
      </c>
      <c r="J105" s="16">
        <f t="shared" si="79"/>
        <v>5.5200000000000005</v>
      </c>
      <c r="K105" s="16">
        <f t="shared" si="79"/>
        <v>1.92</v>
      </c>
      <c r="L105" s="16">
        <f t="shared" si="79"/>
        <v>2.8000000000000003</v>
      </c>
      <c r="M105" s="16">
        <f t="shared" si="79"/>
        <v>2.08</v>
      </c>
      <c r="N105" s="16">
        <f t="shared" si="79"/>
        <v>45.04</v>
      </c>
      <c r="O105" s="16">
        <f t="shared" si="79"/>
        <v>8.9600000000000009</v>
      </c>
      <c r="P105" s="16">
        <f t="shared" si="79"/>
        <v>54</v>
      </c>
      <c r="Q105" s="16">
        <f t="shared" si="79"/>
        <v>232.96</v>
      </c>
      <c r="R105" s="16">
        <f t="shared" si="79"/>
        <v>1652.24</v>
      </c>
      <c r="S105" s="16">
        <f t="shared" si="79"/>
        <v>1824.56</v>
      </c>
      <c r="T105" s="16">
        <f t="shared" si="79"/>
        <v>1870</v>
      </c>
      <c r="U105" s="16">
        <f t="shared" si="79"/>
        <v>34.800000000000004</v>
      </c>
      <c r="V105" s="16">
        <f t="shared" si="79"/>
        <v>7.12</v>
      </c>
      <c r="W105" s="16">
        <f t="shared" si="79"/>
        <v>9.2799999999999994</v>
      </c>
      <c r="X105" s="16">
        <f t="shared" si="79"/>
        <v>12.56</v>
      </c>
    </row>
    <row r="106" spans="1:24" x14ac:dyDescent="0.2">
      <c r="A106" t="s">
        <v>1169</v>
      </c>
      <c r="B106" s="16">
        <f t="shared" ref="B106:X106" si="80">IFERROR($F11*B126,"-")</f>
        <v>7.84</v>
      </c>
      <c r="C106" s="16">
        <f t="shared" si="80"/>
        <v>12.46</v>
      </c>
      <c r="D106" s="16">
        <f t="shared" si="80"/>
        <v>5.88</v>
      </c>
      <c r="E106" s="16">
        <f t="shared" si="80"/>
        <v>9.3800000000000008</v>
      </c>
      <c r="F106" s="16">
        <f t="shared" si="80"/>
        <v>10.36</v>
      </c>
      <c r="G106" s="16">
        <f t="shared" si="80"/>
        <v>7.1400000000000006</v>
      </c>
      <c r="H106" s="16">
        <f t="shared" si="80"/>
        <v>10.08</v>
      </c>
      <c r="I106" s="16">
        <f t="shared" si="80"/>
        <v>7.28</v>
      </c>
      <c r="J106" s="16">
        <f t="shared" si="80"/>
        <v>9.3800000000000008</v>
      </c>
      <c r="K106" s="16">
        <f t="shared" si="80"/>
        <v>13.16</v>
      </c>
      <c r="L106" s="16">
        <f t="shared" si="80"/>
        <v>7.84</v>
      </c>
      <c r="M106" s="16">
        <f t="shared" si="80"/>
        <v>8.4</v>
      </c>
      <c r="N106" s="16">
        <f t="shared" si="80"/>
        <v>109.2</v>
      </c>
      <c r="O106" s="16">
        <f t="shared" si="80"/>
        <v>14.42</v>
      </c>
      <c r="P106" s="16">
        <f t="shared" si="80"/>
        <v>123.62</v>
      </c>
      <c r="Q106" s="16">
        <f t="shared" si="80"/>
        <v>596.68000000000006</v>
      </c>
      <c r="R106" s="16">
        <f t="shared" si="80"/>
        <v>4051.6</v>
      </c>
      <c r="S106" s="16">
        <f t="shared" si="80"/>
        <v>4735.22</v>
      </c>
      <c r="T106" s="16">
        <f t="shared" si="80"/>
        <v>4858.42</v>
      </c>
      <c r="U106" s="16">
        <f t="shared" si="80"/>
        <v>46.9</v>
      </c>
      <c r="V106" s="16">
        <f t="shared" si="80"/>
        <v>23.52</v>
      </c>
      <c r="W106" s="16">
        <f t="shared" si="80"/>
        <v>45.36</v>
      </c>
      <c r="X106" s="16">
        <f t="shared" si="80"/>
        <v>17.920000000000002</v>
      </c>
    </row>
    <row r="107" spans="1:24" x14ac:dyDescent="0.2">
      <c r="A107" t="s">
        <v>1170</v>
      </c>
      <c r="B107" s="16">
        <f t="shared" ref="B107:X107" si="81">IFERROR($F12*B127,"-")</f>
        <v>11.68</v>
      </c>
      <c r="C107" s="16">
        <f t="shared" si="81"/>
        <v>11.36</v>
      </c>
      <c r="D107" s="16">
        <f t="shared" si="81"/>
        <v>12.96</v>
      </c>
      <c r="E107" s="16">
        <f t="shared" si="81"/>
        <v>5.28</v>
      </c>
      <c r="F107" s="16">
        <f t="shared" si="81"/>
        <v>6.24</v>
      </c>
      <c r="G107" s="16">
        <f t="shared" si="81"/>
        <v>6.4</v>
      </c>
      <c r="H107" s="16">
        <f t="shared" si="81"/>
        <v>13.92</v>
      </c>
      <c r="I107" s="16">
        <f t="shared" si="81"/>
        <v>15.200000000000001</v>
      </c>
      <c r="J107" s="16">
        <f t="shared" si="81"/>
        <v>7.5200000000000005</v>
      </c>
      <c r="K107" s="16">
        <f t="shared" si="81"/>
        <v>9.44</v>
      </c>
      <c r="L107" s="16">
        <f t="shared" si="81"/>
        <v>13.92</v>
      </c>
      <c r="M107" s="16">
        <f t="shared" si="81"/>
        <v>16.96</v>
      </c>
      <c r="N107" s="16">
        <f t="shared" si="81"/>
        <v>130.72</v>
      </c>
      <c r="O107" s="16">
        <f t="shared" si="81"/>
        <v>16</v>
      </c>
      <c r="P107" s="16">
        <f t="shared" si="81"/>
        <v>146.72</v>
      </c>
      <c r="Q107" s="16">
        <f t="shared" si="81"/>
        <v>1156.1600000000001</v>
      </c>
      <c r="R107" s="16">
        <f t="shared" si="81"/>
        <v>5560.32</v>
      </c>
      <c r="S107" s="16">
        <f t="shared" si="81"/>
        <v>5939.68</v>
      </c>
      <c r="T107" s="16">
        <f t="shared" si="81"/>
        <v>6008.32</v>
      </c>
      <c r="U107" s="16">
        <f t="shared" si="81"/>
        <v>56.800000000000004</v>
      </c>
      <c r="V107" s="16">
        <f t="shared" si="81"/>
        <v>46.08</v>
      </c>
      <c r="W107" s="16">
        <f t="shared" si="81"/>
        <v>32.32</v>
      </c>
      <c r="X107" s="16">
        <f t="shared" si="81"/>
        <v>25.6</v>
      </c>
    </row>
    <row r="108" spans="1:24" x14ac:dyDescent="0.2">
      <c r="A108" t="s">
        <v>72</v>
      </c>
      <c r="B108" s="16">
        <f t="shared" ref="B108:X108" si="82">IFERROR($F13*B128,"-")</f>
        <v>0</v>
      </c>
      <c r="C108" s="16">
        <f t="shared" si="82"/>
        <v>0</v>
      </c>
      <c r="D108" s="16">
        <f t="shared" si="82"/>
        <v>0</v>
      </c>
      <c r="E108" s="16">
        <f t="shared" si="82"/>
        <v>0</v>
      </c>
      <c r="F108" s="16">
        <f t="shared" si="82"/>
        <v>0</v>
      </c>
      <c r="G108" s="16">
        <f t="shared" si="82"/>
        <v>0</v>
      </c>
      <c r="H108" s="16">
        <f t="shared" si="82"/>
        <v>0</v>
      </c>
      <c r="I108" s="16">
        <f t="shared" si="82"/>
        <v>0</v>
      </c>
      <c r="J108" s="16">
        <f t="shared" si="82"/>
        <v>0</v>
      </c>
      <c r="K108" s="16">
        <f t="shared" si="82"/>
        <v>0</v>
      </c>
      <c r="L108" s="16">
        <f t="shared" si="82"/>
        <v>0</v>
      </c>
      <c r="M108" s="16">
        <f t="shared" si="82"/>
        <v>0</v>
      </c>
      <c r="N108" s="16">
        <f t="shared" si="82"/>
        <v>0</v>
      </c>
      <c r="O108" s="16">
        <f t="shared" si="82"/>
        <v>0</v>
      </c>
      <c r="P108" s="16">
        <f t="shared" si="82"/>
        <v>0</v>
      </c>
      <c r="Q108" s="16">
        <f t="shared" si="82"/>
        <v>0</v>
      </c>
      <c r="R108" s="16">
        <f t="shared" si="82"/>
        <v>0</v>
      </c>
      <c r="S108" s="16">
        <f t="shared" si="82"/>
        <v>0</v>
      </c>
      <c r="T108" s="16">
        <f t="shared" si="82"/>
        <v>0</v>
      </c>
      <c r="U108" s="16">
        <f t="shared" si="82"/>
        <v>0</v>
      </c>
      <c r="V108" s="16">
        <f t="shared" si="82"/>
        <v>0</v>
      </c>
      <c r="W108" s="16">
        <f t="shared" si="82"/>
        <v>0</v>
      </c>
      <c r="X108" s="16">
        <f t="shared" si="82"/>
        <v>0</v>
      </c>
    </row>
    <row r="109" spans="1:24" x14ac:dyDescent="0.2">
      <c r="A109" t="s">
        <v>1171</v>
      </c>
      <c r="B109" s="16">
        <f t="shared" ref="B109:X109" si="83">IFERROR($F14*B129,"-")</f>
        <v>15.074999999999999</v>
      </c>
      <c r="C109" s="16">
        <f t="shared" si="83"/>
        <v>13.875</v>
      </c>
      <c r="D109" s="16">
        <f t="shared" si="83"/>
        <v>9.375</v>
      </c>
      <c r="E109" s="16">
        <f t="shared" si="83"/>
        <v>7.875</v>
      </c>
      <c r="F109" s="16">
        <f t="shared" si="83"/>
        <v>8.1</v>
      </c>
      <c r="G109" s="16">
        <f t="shared" si="83"/>
        <v>7.1999999999999993</v>
      </c>
      <c r="H109" s="16">
        <f t="shared" si="83"/>
        <v>17.55</v>
      </c>
      <c r="I109" s="16">
        <f t="shared" si="83"/>
        <v>18.45</v>
      </c>
      <c r="J109" s="16">
        <f t="shared" si="83"/>
        <v>9.75</v>
      </c>
      <c r="K109" s="16">
        <f t="shared" si="83"/>
        <v>8.6999999999999993</v>
      </c>
      <c r="L109" s="16">
        <f t="shared" si="83"/>
        <v>16.274999999999999</v>
      </c>
      <c r="M109" s="16">
        <f t="shared" si="83"/>
        <v>20.474999999999998</v>
      </c>
      <c r="N109" s="16">
        <f t="shared" si="83"/>
        <v>152.77500000000001</v>
      </c>
      <c r="O109" s="16">
        <f t="shared" si="83"/>
        <v>15.975</v>
      </c>
      <c r="P109" s="16">
        <f t="shared" si="83"/>
        <v>168.75</v>
      </c>
      <c r="Q109" s="16">
        <f t="shared" si="83"/>
        <v>1073.175</v>
      </c>
      <c r="R109" s="16">
        <f t="shared" si="83"/>
        <v>5629.65</v>
      </c>
      <c r="S109" s="16">
        <f t="shared" si="83"/>
        <v>6167.25</v>
      </c>
      <c r="T109" s="16">
        <f t="shared" si="83"/>
        <v>6264.2249999999995</v>
      </c>
      <c r="U109" s="16">
        <f t="shared" si="83"/>
        <v>59.849999999999994</v>
      </c>
      <c r="V109" s="16">
        <f t="shared" si="83"/>
        <v>55.199999999999996</v>
      </c>
      <c r="W109" s="16">
        <f t="shared" si="83"/>
        <v>38.549999999999997</v>
      </c>
      <c r="X109" s="16">
        <f t="shared" si="83"/>
        <v>32.625</v>
      </c>
    </row>
    <row r="110" spans="1:24" x14ac:dyDescent="0.2">
      <c r="A110" t="s">
        <v>1172</v>
      </c>
      <c r="B110" s="16">
        <f t="shared" ref="B110:X110" si="84">IFERROR($F15*B130,"-")</f>
        <v>14.95</v>
      </c>
      <c r="C110" s="16">
        <f t="shared" si="84"/>
        <v>11.7</v>
      </c>
      <c r="D110" s="16">
        <f t="shared" si="84"/>
        <v>10.01</v>
      </c>
      <c r="E110" s="16">
        <f t="shared" si="84"/>
        <v>7.02</v>
      </c>
      <c r="F110" s="16">
        <f t="shared" si="84"/>
        <v>7.8</v>
      </c>
      <c r="G110" s="16">
        <f t="shared" si="84"/>
        <v>9.879999999999999</v>
      </c>
      <c r="H110" s="16">
        <f t="shared" si="84"/>
        <v>18.2</v>
      </c>
      <c r="I110" s="16">
        <f t="shared" si="84"/>
        <v>18.46</v>
      </c>
      <c r="J110" s="16">
        <f t="shared" si="84"/>
        <v>11.049999999999999</v>
      </c>
      <c r="K110" s="16">
        <f t="shared" si="84"/>
        <v>9.6199999999999992</v>
      </c>
      <c r="L110" s="16">
        <f t="shared" si="84"/>
        <v>16.509999999999998</v>
      </c>
      <c r="M110" s="16">
        <f t="shared" si="84"/>
        <v>15.34</v>
      </c>
      <c r="N110" s="16">
        <f t="shared" si="84"/>
        <v>150.54</v>
      </c>
      <c r="O110" s="16">
        <f t="shared" si="84"/>
        <v>19.89</v>
      </c>
      <c r="P110" s="16">
        <f t="shared" si="84"/>
        <v>170.42999999999998</v>
      </c>
      <c r="Q110" s="16">
        <f t="shared" si="84"/>
        <v>944.70999999999992</v>
      </c>
      <c r="R110" s="16">
        <f t="shared" si="84"/>
        <v>5280.5999999999995</v>
      </c>
      <c r="S110" s="16">
        <f t="shared" si="84"/>
        <v>5812.3</v>
      </c>
      <c r="T110" s="16">
        <f t="shared" si="84"/>
        <v>5893.42</v>
      </c>
      <c r="U110" s="16">
        <f t="shared" si="84"/>
        <v>69.03</v>
      </c>
      <c r="V110" s="16">
        <f t="shared" si="84"/>
        <v>50.309999999999995</v>
      </c>
      <c r="W110" s="16">
        <f t="shared" si="84"/>
        <v>36.14</v>
      </c>
      <c r="X110" s="16">
        <f t="shared" si="84"/>
        <v>33.15</v>
      </c>
    </row>
    <row r="111" spans="1:24" x14ac:dyDescent="0.2">
      <c r="A111" t="s">
        <v>75</v>
      </c>
      <c r="B111" s="16" t="str">
        <f t="shared" ref="B111:X111" si="85">IFERROR($F16*B131,"-")</f>
        <v>-</v>
      </c>
      <c r="C111" s="16" t="str">
        <f t="shared" si="85"/>
        <v>-</v>
      </c>
      <c r="D111" s="16" t="str">
        <f t="shared" si="85"/>
        <v>-</v>
      </c>
      <c r="E111" s="16" t="str">
        <f t="shared" si="85"/>
        <v>-</v>
      </c>
      <c r="F111" s="16" t="str">
        <f t="shared" si="85"/>
        <v>-</v>
      </c>
      <c r="G111" s="16" t="str">
        <f t="shared" si="85"/>
        <v>-</v>
      </c>
      <c r="H111" s="16" t="str">
        <f t="shared" si="85"/>
        <v>-</v>
      </c>
      <c r="I111" s="16" t="str">
        <f t="shared" si="85"/>
        <v>-</v>
      </c>
      <c r="J111" s="16" t="str">
        <f t="shared" si="85"/>
        <v>-</v>
      </c>
      <c r="K111" s="16" t="str">
        <f t="shared" si="85"/>
        <v>-</v>
      </c>
      <c r="L111" s="16" t="str">
        <f t="shared" si="85"/>
        <v>-</v>
      </c>
      <c r="M111" s="16" t="str">
        <f t="shared" si="85"/>
        <v>-</v>
      </c>
      <c r="N111" s="16" t="str">
        <f t="shared" si="85"/>
        <v>-</v>
      </c>
      <c r="O111" s="16" t="str">
        <f t="shared" si="85"/>
        <v>-</v>
      </c>
      <c r="P111" s="16" t="str">
        <f t="shared" si="85"/>
        <v>-</v>
      </c>
      <c r="Q111" s="16" t="str">
        <f t="shared" si="85"/>
        <v>-</v>
      </c>
      <c r="R111" s="16" t="str">
        <f t="shared" si="85"/>
        <v>-</v>
      </c>
      <c r="S111" s="16" t="str">
        <f t="shared" si="85"/>
        <v>-</v>
      </c>
      <c r="T111" s="16" t="str">
        <f t="shared" si="85"/>
        <v>-</v>
      </c>
      <c r="U111" s="16" t="str">
        <f t="shared" si="85"/>
        <v>-</v>
      </c>
      <c r="V111" s="16" t="str">
        <f t="shared" si="85"/>
        <v>-</v>
      </c>
      <c r="W111" s="16" t="str">
        <f t="shared" si="85"/>
        <v>-</v>
      </c>
      <c r="X111" s="16" t="str">
        <f t="shared" si="85"/>
        <v>-</v>
      </c>
    </row>
    <row r="112" spans="1:24" x14ac:dyDescent="0.2">
      <c r="A112" t="s">
        <v>1173</v>
      </c>
      <c r="B112" s="16" t="str">
        <f t="shared" ref="B112:X112" si="86">IFERROR($F17*B132,"-")</f>
        <v>-</v>
      </c>
      <c r="C112" s="16" t="str">
        <f t="shared" si="86"/>
        <v>-</v>
      </c>
      <c r="D112" s="16" t="str">
        <f t="shared" si="86"/>
        <v>-</v>
      </c>
      <c r="E112" s="16" t="str">
        <f t="shared" si="86"/>
        <v>-</v>
      </c>
      <c r="F112" s="16" t="str">
        <f t="shared" si="86"/>
        <v>-</v>
      </c>
      <c r="G112" s="16" t="str">
        <f t="shared" si="86"/>
        <v>-</v>
      </c>
      <c r="H112" s="16" t="str">
        <f t="shared" si="86"/>
        <v>-</v>
      </c>
      <c r="I112" s="16" t="str">
        <f t="shared" si="86"/>
        <v>-</v>
      </c>
      <c r="J112" s="16" t="str">
        <f t="shared" si="86"/>
        <v>-</v>
      </c>
      <c r="K112" s="16" t="str">
        <f t="shared" si="86"/>
        <v>-</v>
      </c>
      <c r="L112" s="16" t="str">
        <f t="shared" si="86"/>
        <v>-</v>
      </c>
      <c r="M112" s="16" t="str">
        <f t="shared" si="86"/>
        <v>-</v>
      </c>
      <c r="N112" s="16" t="str">
        <f t="shared" si="86"/>
        <v>-</v>
      </c>
      <c r="O112" s="16" t="str">
        <f t="shared" si="86"/>
        <v>-</v>
      </c>
      <c r="P112" s="16" t="str">
        <f t="shared" si="86"/>
        <v>-</v>
      </c>
      <c r="Q112" s="16" t="str">
        <f t="shared" si="86"/>
        <v>-</v>
      </c>
      <c r="R112" s="16" t="str">
        <f t="shared" si="86"/>
        <v>-</v>
      </c>
      <c r="S112" s="16" t="str">
        <f t="shared" si="86"/>
        <v>-</v>
      </c>
      <c r="T112" s="16" t="str">
        <f t="shared" si="86"/>
        <v>-</v>
      </c>
      <c r="U112" s="16" t="str">
        <f t="shared" si="86"/>
        <v>-</v>
      </c>
      <c r="V112" s="16" t="str">
        <f t="shared" si="86"/>
        <v>-</v>
      </c>
      <c r="W112" s="16" t="str">
        <f t="shared" si="86"/>
        <v>-</v>
      </c>
      <c r="X112" s="16" t="str">
        <f t="shared" si="86"/>
        <v>-</v>
      </c>
    </row>
    <row r="113" spans="1:24" x14ac:dyDescent="0.2">
      <c r="A113" t="s">
        <v>1174</v>
      </c>
      <c r="B113" s="16">
        <f t="shared" ref="B113:H113" si="87">IFERROR($F18*B133,"-")</f>
        <v>3.25</v>
      </c>
      <c r="C113" s="16">
        <f t="shared" si="87"/>
        <v>3.5</v>
      </c>
      <c r="D113" s="16">
        <f t="shared" si="87"/>
        <v>2</v>
      </c>
      <c r="E113" s="16">
        <f t="shared" si="87"/>
        <v>2.25</v>
      </c>
      <c r="F113" s="16">
        <f t="shared" si="87"/>
        <v>2.625</v>
      </c>
      <c r="G113" s="16">
        <f t="shared" si="87"/>
        <v>1.875</v>
      </c>
      <c r="H113" s="16">
        <f t="shared" si="87"/>
        <v>3.875</v>
      </c>
      <c r="I113" s="16">
        <f t="shared" ref="I113:X113" si="88">IFERROR($F18*I133,"-")</f>
        <v>4.625</v>
      </c>
      <c r="J113" s="16">
        <f t="shared" si="88"/>
        <v>2.875</v>
      </c>
      <c r="K113" s="16">
        <f t="shared" si="88"/>
        <v>4.375</v>
      </c>
      <c r="L113" s="16">
        <f t="shared" si="88"/>
        <v>3.75</v>
      </c>
      <c r="M113" s="16">
        <f t="shared" si="88"/>
        <v>4.25</v>
      </c>
      <c r="N113" s="16">
        <f t="shared" si="88"/>
        <v>39.25</v>
      </c>
      <c r="O113" s="16">
        <f t="shared" si="88"/>
        <v>3.875</v>
      </c>
      <c r="P113" s="16">
        <f t="shared" si="88"/>
        <v>43.125</v>
      </c>
      <c r="Q113" s="16">
        <f t="shared" si="88"/>
        <v>287.5</v>
      </c>
      <c r="R113" s="16">
        <f t="shared" si="88"/>
        <v>1635.25</v>
      </c>
      <c r="S113" s="16">
        <f t="shared" si="88"/>
        <v>1814</v>
      </c>
      <c r="T113" s="16">
        <f t="shared" si="88"/>
        <v>1849.625</v>
      </c>
      <c r="U113" s="16">
        <f t="shared" si="88"/>
        <v>14.5</v>
      </c>
      <c r="V113" s="16">
        <f t="shared" si="88"/>
        <v>12.625</v>
      </c>
      <c r="W113" s="16">
        <f t="shared" si="88"/>
        <v>12.75</v>
      </c>
      <c r="X113" s="16">
        <f t="shared" si="88"/>
        <v>7.125</v>
      </c>
    </row>
    <row r="114" spans="1:24" x14ac:dyDescent="0.2">
      <c r="A114" t="s">
        <v>1175</v>
      </c>
      <c r="B114" s="17">
        <f>SUM(B101:B113)</f>
        <v>107.60499999999999</v>
      </c>
      <c r="C114" s="17">
        <f t="shared" ref="C114:X114" si="89">SUM(C101:C113)</f>
        <v>100.41500000000001</v>
      </c>
      <c r="D114" s="17">
        <f t="shared" si="89"/>
        <v>89.77000000000001</v>
      </c>
      <c r="E114" s="17">
        <f t="shared" si="89"/>
        <v>67.635000000000005</v>
      </c>
      <c r="F114" s="17">
        <f t="shared" si="89"/>
        <v>67.62</v>
      </c>
      <c r="G114" s="17">
        <f t="shared" si="89"/>
        <v>78.809999999999988</v>
      </c>
      <c r="H114" s="17">
        <f t="shared" si="89"/>
        <v>145.78</v>
      </c>
      <c r="I114" s="17">
        <f t="shared" si="89"/>
        <v>121.04500000000002</v>
      </c>
      <c r="J114" s="17">
        <f t="shared" si="89"/>
        <v>96.674999999999997</v>
      </c>
      <c r="K114" s="17">
        <f t="shared" si="89"/>
        <v>88.64</v>
      </c>
      <c r="L114" s="17">
        <f t="shared" si="89"/>
        <v>114.75</v>
      </c>
      <c r="M114" s="17">
        <f t="shared" si="89"/>
        <v>108.69499999999999</v>
      </c>
      <c r="N114" s="17">
        <f t="shared" si="89"/>
        <v>1187.3400000000001</v>
      </c>
      <c r="O114" s="17">
        <f t="shared" si="89"/>
        <v>173.30500000000001</v>
      </c>
      <c r="P114" s="17">
        <f t="shared" si="89"/>
        <v>1360.7500000000002</v>
      </c>
      <c r="Q114" s="17">
        <f t="shared" si="89"/>
        <v>7448.9650000000001</v>
      </c>
      <c r="R114" s="17">
        <f t="shared" si="89"/>
        <v>42050.64</v>
      </c>
      <c r="S114" s="17">
        <f t="shared" si="89"/>
        <v>46618.850000000006</v>
      </c>
      <c r="T114" s="17">
        <f t="shared" si="89"/>
        <v>47715.784999999996</v>
      </c>
      <c r="U114" s="17">
        <f t="shared" si="89"/>
        <v>584.34</v>
      </c>
      <c r="V114" s="17">
        <f t="shared" si="89"/>
        <v>344.49</v>
      </c>
      <c r="W114" s="17">
        <f t="shared" si="89"/>
        <v>324.31</v>
      </c>
      <c r="X114" s="17">
        <f t="shared" si="89"/>
        <v>253.38499999999999</v>
      </c>
    </row>
    <row r="115" spans="1:24" x14ac:dyDescent="0.2">
      <c r="B115" s="7"/>
      <c r="C115" s="7"/>
      <c r="D115" s="7"/>
      <c r="E115" s="7"/>
      <c r="F115" s="7"/>
      <c r="G115" s="7"/>
      <c r="H115" s="7"/>
      <c r="I115" s="7"/>
      <c r="L115" s="7"/>
      <c r="M115" s="7"/>
      <c r="N115" s="7"/>
      <c r="O115" s="7"/>
      <c r="P115" s="7"/>
      <c r="Q115" s="7"/>
      <c r="R115" s="7"/>
      <c r="S115" s="7"/>
    </row>
    <row r="116" spans="1:24" x14ac:dyDescent="0.2">
      <c r="B116" s="7"/>
      <c r="C116" s="7"/>
      <c r="D116" s="7"/>
      <c r="E116" s="7"/>
      <c r="F116" s="7"/>
      <c r="G116" s="7"/>
      <c r="H116" s="7"/>
      <c r="I116" s="7"/>
      <c r="L116" s="7"/>
      <c r="M116" s="7"/>
      <c r="N116" s="7"/>
      <c r="O116" s="7"/>
      <c r="P116" s="7"/>
      <c r="Q116" s="7"/>
      <c r="R116" s="7"/>
      <c r="S116" s="7"/>
    </row>
    <row r="117" spans="1:24" x14ac:dyDescent="0.2">
      <c r="B117" s="7"/>
      <c r="C117" s="7"/>
      <c r="D117" s="7"/>
      <c r="E117" s="7"/>
      <c r="F117" s="7"/>
      <c r="G117" s="7"/>
      <c r="H117" s="7"/>
      <c r="I117" s="7"/>
      <c r="L117" s="7"/>
      <c r="M117" s="7"/>
      <c r="N117" s="7"/>
      <c r="O117" s="7"/>
      <c r="P117" s="7"/>
      <c r="Q117" s="7"/>
      <c r="R117" s="7"/>
      <c r="S117" s="7"/>
    </row>
    <row r="118" spans="1:24" x14ac:dyDescent="0.2">
      <c r="B118" s="7"/>
      <c r="C118" s="7"/>
      <c r="D118" s="7"/>
      <c r="E118" s="7"/>
      <c r="F118" s="7"/>
      <c r="G118" s="7"/>
      <c r="H118" s="7"/>
      <c r="I118" s="7"/>
      <c r="L118" s="7"/>
      <c r="M118" s="7"/>
      <c r="N118" s="7"/>
      <c r="O118" s="7"/>
      <c r="P118" s="7"/>
      <c r="Q118" s="7"/>
      <c r="R118" s="7"/>
      <c r="S118" s="7"/>
    </row>
    <row r="119" spans="1:24" x14ac:dyDescent="0.2">
      <c r="A119" t="s">
        <v>2091</v>
      </c>
      <c r="B119" s="7"/>
      <c r="C119" s="7"/>
      <c r="D119" s="7"/>
      <c r="E119" s="7"/>
      <c r="F119" s="7"/>
      <c r="G119" s="7"/>
      <c r="H119" s="7"/>
      <c r="I119" s="7"/>
      <c r="L119" s="7"/>
      <c r="M119" s="7"/>
      <c r="N119" s="7"/>
      <c r="O119" s="7"/>
      <c r="P119" s="7"/>
      <c r="Q119" s="7"/>
      <c r="R119" s="7"/>
      <c r="S119" s="7"/>
    </row>
    <row r="120" spans="1:24" x14ac:dyDescent="0.2">
      <c r="A120" s="6"/>
      <c r="B120" s="2" t="s">
        <v>115</v>
      </c>
      <c r="C120" t="s">
        <v>116</v>
      </c>
      <c r="D120" t="s">
        <v>117</v>
      </c>
      <c r="E120" t="s">
        <v>118</v>
      </c>
      <c r="F120" t="s">
        <v>119</v>
      </c>
      <c r="G120" t="s">
        <v>120</v>
      </c>
      <c r="H120" t="s">
        <v>121</v>
      </c>
      <c r="I120" t="s">
        <v>122</v>
      </c>
      <c r="J120" t="s">
        <v>123</v>
      </c>
      <c r="K120" t="s">
        <v>124</v>
      </c>
      <c r="L120" t="s">
        <v>125</v>
      </c>
      <c r="M120" t="s">
        <v>126</v>
      </c>
      <c r="N120" t="s">
        <v>138</v>
      </c>
      <c r="O120" t="s">
        <v>127</v>
      </c>
      <c r="P120" t="s">
        <v>139</v>
      </c>
      <c r="Q120" t="s">
        <v>140</v>
      </c>
      <c r="R120" t="s">
        <v>141</v>
      </c>
      <c r="S120" t="s">
        <v>226</v>
      </c>
      <c r="T120" t="s">
        <v>227</v>
      </c>
      <c r="U120" t="s">
        <v>228</v>
      </c>
      <c r="V120" t="s">
        <v>229</v>
      </c>
      <c r="W120" t="s">
        <v>230</v>
      </c>
      <c r="X120" t="s">
        <v>231</v>
      </c>
    </row>
    <row r="121" spans="1:24" x14ac:dyDescent="0.2">
      <c r="A121" t="s">
        <v>65</v>
      </c>
      <c r="B121" s="14">
        <v>310</v>
      </c>
      <c r="C121" s="15">
        <v>230</v>
      </c>
      <c r="D121" s="14">
        <v>200</v>
      </c>
      <c r="E121" s="15">
        <v>185</v>
      </c>
      <c r="F121" s="15">
        <v>180</v>
      </c>
      <c r="G121" s="14">
        <v>180</v>
      </c>
      <c r="H121" s="14">
        <v>380</v>
      </c>
      <c r="I121" s="14">
        <v>285</v>
      </c>
      <c r="J121" s="14">
        <v>350</v>
      </c>
      <c r="K121" s="14">
        <v>245</v>
      </c>
      <c r="L121" s="14">
        <v>260</v>
      </c>
      <c r="M121" s="15">
        <v>245</v>
      </c>
      <c r="N121" s="14">
        <v>3050</v>
      </c>
      <c r="O121" s="15">
        <v>430</v>
      </c>
      <c r="P121" s="15">
        <v>3485</v>
      </c>
      <c r="Q121" s="14">
        <v>17980</v>
      </c>
      <c r="R121" s="14">
        <v>113350</v>
      </c>
      <c r="S121" s="14">
        <v>127735</v>
      </c>
      <c r="T121" s="14">
        <v>132295</v>
      </c>
      <c r="U121" s="22">
        <f>SUM(D121,G121,H121,J121,O121)</f>
        <v>1540</v>
      </c>
      <c r="V121" s="22">
        <f>SUM(I121,L121,M121)</f>
        <v>790</v>
      </c>
      <c r="W121" s="22">
        <f t="shared" ref="W121:W134" si="90">SUM(C121,E121,F121,K121)</f>
        <v>840</v>
      </c>
      <c r="X121" s="22">
        <f t="shared" ref="X121:X134" si="91">SUM(B121,H121)</f>
        <v>690</v>
      </c>
    </row>
    <row r="122" spans="1:24" x14ac:dyDescent="0.2">
      <c r="A122" t="s">
        <v>1165</v>
      </c>
      <c r="B122" s="14">
        <v>45</v>
      </c>
      <c r="C122" s="15">
        <v>25</v>
      </c>
      <c r="D122" s="15">
        <v>25</v>
      </c>
      <c r="E122" s="15">
        <v>15</v>
      </c>
      <c r="F122" s="15">
        <v>10</v>
      </c>
      <c r="G122" s="14">
        <v>15</v>
      </c>
      <c r="H122" s="14">
        <v>30</v>
      </c>
      <c r="I122" s="14">
        <v>20</v>
      </c>
      <c r="J122" s="14">
        <v>25</v>
      </c>
      <c r="K122" s="14">
        <v>15</v>
      </c>
      <c r="L122" s="14">
        <v>30</v>
      </c>
      <c r="M122" s="15">
        <v>15</v>
      </c>
      <c r="N122" s="15">
        <v>275</v>
      </c>
      <c r="O122" s="15">
        <v>45</v>
      </c>
      <c r="P122" s="15">
        <v>325</v>
      </c>
      <c r="Q122" s="14">
        <v>1300</v>
      </c>
      <c r="R122" s="14">
        <v>7600</v>
      </c>
      <c r="S122" s="14">
        <v>8515</v>
      </c>
      <c r="T122" s="14">
        <v>8750</v>
      </c>
      <c r="U122" s="22">
        <f t="shared" ref="U122:U134" si="92">SUM(D122,G122,H122,J122,O122)</f>
        <v>140</v>
      </c>
      <c r="V122" s="22">
        <f t="shared" ref="V122:V134" si="93">SUM(I122,L122,M122)</f>
        <v>65</v>
      </c>
      <c r="W122" s="22">
        <f t="shared" si="90"/>
        <v>65</v>
      </c>
      <c r="X122" s="22">
        <f t="shared" si="91"/>
        <v>75</v>
      </c>
    </row>
    <row r="123" spans="1:24" x14ac:dyDescent="0.2">
      <c r="A123" t="s">
        <v>67</v>
      </c>
      <c r="B123" s="14">
        <v>1070</v>
      </c>
      <c r="C123" s="15">
        <v>880</v>
      </c>
      <c r="D123" s="14">
        <v>1025</v>
      </c>
      <c r="E123" s="15">
        <v>675</v>
      </c>
      <c r="F123" s="15">
        <v>585</v>
      </c>
      <c r="G123" s="14">
        <v>925</v>
      </c>
      <c r="H123" s="14">
        <v>1575</v>
      </c>
      <c r="I123" s="14">
        <v>1205</v>
      </c>
      <c r="J123" s="14">
        <v>1050</v>
      </c>
      <c r="K123" s="14">
        <v>860</v>
      </c>
      <c r="L123" s="14">
        <v>1215</v>
      </c>
      <c r="M123" s="15">
        <v>765</v>
      </c>
      <c r="N123" s="14">
        <v>11835</v>
      </c>
      <c r="O123" s="15">
        <v>2145</v>
      </c>
      <c r="P123" s="15">
        <v>13980</v>
      </c>
      <c r="Q123" s="14">
        <v>62510</v>
      </c>
      <c r="R123" s="14">
        <v>332020</v>
      </c>
      <c r="S123" s="14">
        <v>368835</v>
      </c>
      <c r="T123" s="14">
        <v>380200</v>
      </c>
      <c r="U123" s="22">
        <f t="shared" si="92"/>
        <v>6720</v>
      </c>
      <c r="V123" s="22">
        <f t="shared" si="93"/>
        <v>3185</v>
      </c>
      <c r="W123" s="22">
        <f t="shared" si="90"/>
        <v>3000</v>
      </c>
      <c r="X123" s="22">
        <f t="shared" si="91"/>
        <v>2645</v>
      </c>
    </row>
    <row r="124" spans="1:24" x14ac:dyDescent="0.2">
      <c r="A124" t="s">
        <v>1167</v>
      </c>
      <c r="B124" s="14">
        <v>795</v>
      </c>
      <c r="C124" s="15">
        <v>785</v>
      </c>
      <c r="D124" s="15">
        <v>610</v>
      </c>
      <c r="E124" s="15">
        <v>545</v>
      </c>
      <c r="F124" s="15">
        <v>555</v>
      </c>
      <c r="G124" s="14">
        <v>535</v>
      </c>
      <c r="H124" s="14">
        <v>1050</v>
      </c>
      <c r="I124" s="14">
        <v>770</v>
      </c>
      <c r="J124" s="14">
        <v>710</v>
      </c>
      <c r="K124" s="14">
        <v>630</v>
      </c>
      <c r="L124" s="14">
        <v>720</v>
      </c>
      <c r="M124" s="15">
        <v>770</v>
      </c>
      <c r="N124" s="15">
        <v>8475</v>
      </c>
      <c r="O124" s="15">
        <v>1275</v>
      </c>
      <c r="P124" s="15">
        <v>9750</v>
      </c>
      <c r="Q124" s="14">
        <v>53745</v>
      </c>
      <c r="R124" s="14">
        <v>346225</v>
      </c>
      <c r="S124" s="14">
        <v>385955</v>
      </c>
      <c r="T124" s="14">
        <v>398210</v>
      </c>
      <c r="U124" s="22">
        <f t="shared" si="92"/>
        <v>4180</v>
      </c>
      <c r="V124" s="22">
        <f t="shared" si="93"/>
        <v>2260</v>
      </c>
      <c r="W124" s="22">
        <f t="shared" si="90"/>
        <v>2515</v>
      </c>
      <c r="X124" s="22">
        <f t="shared" si="91"/>
        <v>1845</v>
      </c>
    </row>
    <row r="125" spans="1:24" x14ac:dyDescent="0.2">
      <c r="A125" t="s">
        <v>1168</v>
      </c>
      <c r="B125" s="14">
        <v>185</v>
      </c>
      <c r="C125" s="15">
        <v>190</v>
      </c>
      <c r="D125" s="15">
        <v>290</v>
      </c>
      <c r="E125" s="15">
        <v>160</v>
      </c>
      <c r="F125" s="15">
        <v>110</v>
      </c>
      <c r="G125" s="14">
        <v>380</v>
      </c>
      <c r="H125" s="14">
        <v>600</v>
      </c>
      <c r="I125" s="14">
        <v>140</v>
      </c>
      <c r="J125" s="14">
        <v>345</v>
      </c>
      <c r="K125" s="14">
        <v>120</v>
      </c>
      <c r="L125" s="14">
        <v>175</v>
      </c>
      <c r="M125" s="15">
        <v>130</v>
      </c>
      <c r="N125" s="15">
        <v>2815</v>
      </c>
      <c r="O125" s="15">
        <v>560</v>
      </c>
      <c r="P125" s="15">
        <v>3375</v>
      </c>
      <c r="Q125" s="14">
        <v>14560</v>
      </c>
      <c r="R125" s="14">
        <v>103265</v>
      </c>
      <c r="S125" s="14">
        <v>114035</v>
      </c>
      <c r="T125" s="14">
        <v>116875</v>
      </c>
      <c r="U125" s="22">
        <f t="shared" si="92"/>
        <v>2175</v>
      </c>
      <c r="V125" s="22">
        <f t="shared" si="93"/>
        <v>445</v>
      </c>
      <c r="W125" s="22">
        <f t="shared" si="90"/>
        <v>580</v>
      </c>
      <c r="X125" s="22">
        <f t="shared" si="91"/>
        <v>785</v>
      </c>
    </row>
    <row r="126" spans="1:24" x14ac:dyDescent="0.2">
      <c r="A126" t="s">
        <v>1169</v>
      </c>
      <c r="B126" s="14">
        <v>280</v>
      </c>
      <c r="C126" s="15">
        <v>445</v>
      </c>
      <c r="D126" s="15">
        <v>210</v>
      </c>
      <c r="E126" s="15">
        <v>335</v>
      </c>
      <c r="F126" s="15">
        <v>370</v>
      </c>
      <c r="G126" s="14">
        <v>255</v>
      </c>
      <c r="H126" s="14">
        <v>360</v>
      </c>
      <c r="I126" s="14">
        <v>260</v>
      </c>
      <c r="J126" s="14">
        <v>335</v>
      </c>
      <c r="K126" s="14">
        <v>470</v>
      </c>
      <c r="L126" s="14">
        <v>280</v>
      </c>
      <c r="M126" s="15">
        <v>300</v>
      </c>
      <c r="N126" s="15">
        <v>3900</v>
      </c>
      <c r="O126" s="15">
        <v>515</v>
      </c>
      <c r="P126" s="15">
        <v>4415</v>
      </c>
      <c r="Q126" s="14">
        <v>21310</v>
      </c>
      <c r="R126" s="14">
        <v>144700</v>
      </c>
      <c r="S126" s="14">
        <v>169115</v>
      </c>
      <c r="T126" s="14">
        <v>173515</v>
      </c>
      <c r="U126" s="22">
        <f t="shared" si="92"/>
        <v>1675</v>
      </c>
      <c r="V126" s="22">
        <f t="shared" si="93"/>
        <v>840</v>
      </c>
      <c r="W126" s="22">
        <f t="shared" si="90"/>
        <v>1620</v>
      </c>
      <c r="X126" s="22">
        <f t="shared" si="91"/>
        <v>640</v>
      </c>
    </row>
    <row r="127" spans="1:24" x14ac:dyDescent="0.2">
      <c r="A127" t="s">
        <v>1170</v>
      </c>
      <c r="B127" s="14">
        <v>365</v>
      </c>
      <c r="C127" s="15">
        <v>355</v>
      </c>
      <c r="D127" s="14">
        <v>405</v>
      </c>
      <c r="E127" s="15">
        <v>165</v>
      </c>
      <c r="F127" s="15">
        <v>195</v>
      </c>
      <c r="G127" s="14">
        <v>200</v>
      </c>
      <c r="H127" s="14">
        <v>435</v>
      </c>
      <c r="I127" s="14">
        <v>475</v>
      </c>
      <c r="J127" s="14">
        <v>235</v>
      </c>
      <c r="K127" s="14">
        <v>295</v>
      </c>
      <c r="L127" s="14">
        <v>435</v>
      </c>
      <c r="M127" s="15">
        <v>530</v>
      </c>
      <c r="N127" s="14">
        <v>4085</v>
      </c>
      <c r="O127" s="15">
        <v>500</v>
      </c>
      <c r="P127" s="15">
        <v>4585</v>
      </c>
      <c r="Q127" s="14">
        <v>36130</v>
      </c>
      <c r="R127" s="14">
        <v>173760</v>
      </c>
      <c r="S127" s="14">
        <v>185615</v>
      </c>
      <c r="T127" s="14">
        <v>187760</v>
      </c>
      <c r="U127" s="22">
        <f t="shared" si="92"/>
        <v>1775</v>
      </c>
      <c r="V127" s="22">
        <f t="shared" si="93"/>
        <v>1440</v>
      </c>
      <c r="W127" s="22">
        <f t="shared" si="90"/>
        <v>1010</v>
      </c>
      <c r="X127" s="22">
        <f t="shared" si="91"/>
        <v>800</v>
      </c>
    </row>
    <row r="128" spans="1:24" x14ac:dyDescent="0.2">
      <c r="A128" t="s">
        <v>72</v>
      </c>
      <c r="B128" s="14">
        <v>310</v>
      </c>
      <c r="C128" s="15">
        <v>230</v>
      </c>
      <c r="D128" s="14">
        <v>165</v>
      </c>
      <c r="E128" s="15">
        <v>100</v>
      </c>
      <c r="F128" s="15">
        <v>150</v>
      </c>
      <c r="G128" s="14">
        <v>115</v>
      </c>
      <c r="H128" s="14">
        <v>270</v>
      </c>
      <c r="I128" s="14">
        <v>305</v>
      </c>
      <c r="J128" s="14">
        <v>165</v>
      </c>
      <c r="K128" s="14">
        <v>160</v>
      </c>
      <c r="L128" s="14">
        <v>215</v>
      </c>
      <c r="M128" s="15">
        <v>250</v>
      </c>
      <c r="N128" s="14">
        <v>2430</v>
      </c>
      <c r="O128" s="15">
        <v>265</v>
      </c>
      <c r="P128" s="15">
        <v>2700</v>
      </c>
      <c r="Q128" s="14">
        <v>16050</v>
      </c>
      <c r="R128" s="14">
        <v>105500</v>
      </c>
      <c r="S128" s="14">
        <v>115395</v>
      </c>
      <c r="T128" s="14">
        <v>117895</v>
      </c>
      <c r="U128" s="22">
        <f t="shared" si="92"/>
        <v>980</v>
      </c>
      <c r="V128" s="22">
        <f t="shared" si="93"/>
        <v>770</v>
      </c>
      <c r="W128" s="22">
        <f t="shared" si="90"/>
        <v>640</v>
      </c>
      <c r="X128" s="22">
        <f t="shared" si="91"/>
        <v>580</v>
      </c>
    </row>
    <row r="129" spans="1:24" x14ac:dyDescent="0.2">
      <c r="A129" t="s">
        <v>1171</v>
      </c>
      <c r="B129" s="14">
        <v>1005</v>
      </c>
      <c r="C129" s="15">
        <v>925</v>
      </c>
      <c r="D129" s="15">
        <v>625</v>
      </c>
      <c r="E129" s="15">
        <v>525</v>
      </c>
      <c r="F129" s="15">
        <v>540</v>
      </c>
      <c r="G129" s="14">
        <v>480</v>
      </c>
      <c r="H129" s="14">
        <v>1170</v>
      </c>
      <c r="I129" s="14">
        <v>1230</v>
      </c>
      <c r="J129" s="14">
        <v>650</v>
      </c>
      <c r="K129" s="14">
        <v>580</v>
      </c>
      <c r="L129" s="14">
        <v>1085</v>
      </c>
      <c r="M129" s="15">
        <v>1365</v>
      </c>
      <c r="N129" s="15">
        <v>10185</v>
      </c>
      <c r="O129" s="15">
        <v>1065</v>
      </c>
      <c r="P129" s="15">
        <v>11250</v>
      </c>
      <c r="Q129" s="14">
        <v>71545</v>
      </c>
      <c r="R129" s="14">
        <v>375310</v>
      </c>
      <c r="S129" s="14">
        <v>411150</v>
      </c>
      <c r="T129" s="14">
        <v>417615</v>
      </c>
      <c r="U129" s="22">
        <f t="shared" si="92"/>
        <v>3990</v>
      </c>
      <c r="V129" s="22">
        <f t="shared" si="93"/>
        <v>3680</v>
      </c>
      <c r="W129" s="22">
        <f t="shared" si="90"/>
        <v>2570</v>
      </c>
      <c r="X129" s="22">
        <f t="shared" si="91"/>
        <v>2175</v>
      </c>
    </row>
    <row r="130" spans="1:24" x14ac:dyDescent="0.2">
      <c r="A130" t="s">
        <v>1172</v>
      </c>
      <c r="B130" s="14">
        <v>575</v>
      </c>
      <c r="C130" s="15">
        <v>450</v>
      </c>
      <c r="D130" s="14">
        <v>385</v>
      </c>
      <c r="E130" s="15">
        <v>270</v>
      </c>
      <c r="F130" s="15">
        <v>300</v>
      </c>
      <c r="G130" s="14">
        <v>380</v>
      </c>
      <c r="H130" s="14">
        <v>700</v>
      </c>
      <c r="I130" s="14">
        <v>710</v>
      </c>
      <c r="J130" s="14">
        <v>425</v>
      </c>
      <c r="K130" s="14">
        <v>370</v>
      </c>
      <c r="L130" s="14">
        <v>635</v>
      </c>
      <c r="M130" s="15">
        <v>590</v>
      </c>
      <c r="N130" s="14">
        <v>5790</v>
      </c>
      <c r="O130" s="15">
        <v>765</v>
      </c>
      <c r="P130" s="15">
        <v>6555</v>
      </c>
      <c r="Q130" s="14">
        <v>36335</v>
      </c>
      <c r="R130" s="14">
        <v>203100</v>
      </c>
      <c r="S130" s="14">
        <v>223550</v>
      </c>
      <c r="T130" s="14">
        <v>226670</v>
      </c>
      <c r="U130" s="22">
        <f t="shared" si="92"/>
        <v>2655</v>
      </c>
      <c r="V130" s="22">
        <f t="shared" si="93"/>
        <v>1935</v>
      </c>
      <c r="W130" s="22">
        <f t="shared" si="90"/>
        <v>1390</v>
      </c>
      <c r="X130" s="22">
        <f t="shared" si="91"/>
        <v>1275</v>
      </c>
    </row>
    <row r="131" spans="1:24" x14ac:dyDescent="0.2">
      <c r="A131" t="s">
        <v>75</v>
      </c>
      <c r="B131" s="14">
        <v>90</v>
      </c>
      <c r="C131" s="15">
        <v>120</v>
      </c>
      <c r="D131" s="14">
        <v>80</v>
      </c>
      <c r="E131" s="15">
        <v>75</v>
      </c>
      <c r="F131" s="15">
        <v>75</v>
      </c>
      <c r="G131" s="14">
        <v>75</v>
      </c>
      <c r="H131" s="14">
        <v>120</v>
      </c>
      <c r="I131" s="14">
        <v>115</v>
      </c>
      <c r="J131" s="14">
        <v>85</v>
      </c>
      <c r="K131" s="14">
        <v>95</v>
      </c>
      <c r="L131" s="14">
        <v>110</v>
      </c>
      <c r="M131" s="15">
        <v>110</v>
      </c>
      <c r="N131" s="14">
        <v>1150</v>
      </c>
      <c r="O131" s="15">
        <v>185</v>
      </c>
      <c r="P131" s="15">
        <v>1340</v>
      </c>
      <c r="Q131" s="14">
        <v>7830</v>
      </c>
      <c r="R131" s="14">
        <v>43575</v>
      </c>
      <c r="S131" s="14">
        <v>47250</v>
      </c>
      <c r="T131" s="14">
        <v>48000</v>
      </c>
      <c r="U131" s="22">
        <f t="shared" si="92"/>
        <v>545</v>
      </c>
      <c r="V131" s="22">
        <f t="shared" si="93"/>
        <v>335</v>
      </c>
      <c r="W131" s="22">
        <f t="shared" si="90"/>
        <v>365</v>
      </c>
      <c r="X131" s="22">
        <f t="shared" si="91"/>
        <v>210</v>
      </c>
    </row>
    <row r="132" spans="1:24" x14ac:dyDescent="0.2">
      <c r="A132" t="s">
        <v>1173</v>
      </c>
      <c r="B132" s="14">
        <v>260</v>
      </c>
      <c r="C132" s="15">
        <v>295</v>
      </c>
      <c r="D132" s="14">
        <v>225</v>
      </c>
      <c r="E132" s="15">
        <v>160</v>
      </c>
      <c r="F132" s="15">
        <v>150</v>
      </c>
      <c r="G132" s="14">
        <v>160</v>
      </c>
      <c r="H132" s="14">
        <v>310</v>
      </c>
      <c r="I132" s="14">
        <v>230</v>
      </c>
      <c r="J132" s="14">
        <v>205</v>
      </c>
      <c r="K132" s="14">
        <v>160</v>
      </c>
      <c r="L132" s="14">
        <v>245</v>
      </c>
      <c r="M132" s="15">
        <v>265</v>
      </c>
      <c r="N132" s="14">
        <v>2670</v>
      </c>
      <c r="O132" s="15">
        <v>425</v>
      </c>
      <c r="P132" s="15">
        <v>3095</v>
      </c>
      <c r="Q132" s="14">
        <v>16145</v>
      </c>
      <c r="R132" s="14">
        <v>99535</v>
      </c>
      <c r="S132" s="14">
        <v>110925</v>
      </c>
      <c r="T132" s="14">
        <v>113780</v>
      </c>
      <c r="U132" s="22">
        <f t="shared" si="92"/>
        <v>1325</v>
      </c>
      <c r="V132" s="22">
        <f t="shared" si="93"/>
        <v>740</v>
      </c>
      <c r="W132" s="22">
        <f t="shared" si="90"/>
        <v>765</v>
      </c>
      <c r="X132" s="22">
        <f t="shared" si="91"/>
        <v>570</v>
      </c>
    </row>
    <row r="133" spans="1:24" x14ac:dyDescent="0.2">
      <c r="A133" t="s">
        <v>1174</v>
      </c>
      <c r="B133" s="15">
        <v>130</v>
      </c>
      <c r="C133" s="15">
        <v>140</v>
      </c>
      <c r="D133" s="14">
        <v>80</v>
      </c>
      <c r="E133" s="15">
        <v>90</v>
      </c>
      <c r="F133" s="15">
        <v>105</v>
      </c>
      <c r="G133" s="14">
        <v>75</v>
      </c>
      <c r="H133" s="14">
        <v>155</v>
      </c>
      <c r="I133" s="14">
        <v>185</v>
      </c>
      <c r="J133" s="14">
        <v>115</v>
      </c>
      <c r="K133" s="15">
        <v>175</v>
      </c>
      <c r="L133" s="15">
        <v>150</v>
      </c>
      <c r="M133" s="15">
        <v>170</v>
      </c>
      <c r="N133" s="14">
        <v>1570</v>
      </c>
      <c r="O133" s="15">
        <v>155</v>
      </c>
      <c r="P133" s="15">
        <v>1725</v>
      </c>
      <c r="Q133" s="14">
        <v>11500</v>
      </c>
      <c r="R133" s="14">
        <v>65410</v>
      </c>
      <c r="S133" s="14">
        <v>72560</v>
      </c>
      <c r="T133" s="14">
        <v>73985</v>
      </c>
      <c r="U133" s="22">
        <f t="shared" si="92"/>
        <v>580</v>
      </c>
      <c r="V133" s="22">
        <f t="shared" si="93"/>
        <v>505</v>
      </c>
      <c r="W133" s="22">
        <f t="shared" si="90"/>
        <v>510</v>
      </c>
      <c r="X133" s="22">
        <f t="shared" si="91"/>
        <v>285</v>
      </c>
    </row>
    <row r="134" spans="1:24" x14ac:dyDescent="0.2">
      <c r="A134" t="s">
        <v>1175</v>
      </c>
      <c r="B134" s="15">
        <v>6490</v>
      </c>
      <c r="C134" s="15">
        <v>5630</v>
      </c>
      <c r="D134" s="15">
        <v>4600</v>
      </c>
      <c r="E134" s="14">
        <v>3705</v>
      </c>
      <c r="F134" s="14">
        <v>3735</v>
      </c>
      <c r="G134" s="14">
        <v>4040</v>
      </c>
      <c r="H134" s="14">
        <v>7930</v>
      </c>
      <c r="I134" s="14">
        <v>6560</v>
      </c>
      <c r="J134" s="14">
        <v>5170</v>
      </c>
      <c r="K134" s="15">
        <v>4525</v>
      </c>
      <c r="L134" s="15">
        <v>6060</v>
      </c>
      <c r="M134" s="15">
        <v>6130</v>
      </c>
      <c r="N134" s="15">
        <v>64575</v>
      </c>
      <c r="O134" s="14">
        <v>8915</v>
      </c>
      <c r="P134" s="14">
        <v>73485</v>
      </c>
      <c r="Q134" s="14">
        <v>404360</v>
      </c>
      <c r="R134" s="14">
        <v>2368350</v>
      </c>
      <c r="S134" s="14">
        <v>2645840</v>
      </c>
      <c r="T134" s="14">
        <v>2724770</v>
      </c>
      <c r="U134" s="22">
        <f t="shared" si="92"/>
        <v>30655</v>
      </c>
      <c r="V134" s="22">
        <f t="shared" si="93"/>
        <v>18750</v>
      </c>
      <c r="W134" s="22">
        <f t="shared" si="90"/>
        <v>17595</v>
      </c>
      <c r="X134" s="22">
        <f t="shared" si="91"/>
        <v>14420</v>
      </c>
    </row>
    <row r="135" spans="1:24" x14ac:dyDescent="0.2">
      <c r="A135" s="10"/>
      <c r="B135" s="7"/>
      <c r="C135" s="7"/>
      <c r="D135" s="7"/>
      <c r="E135" s="7"/>
      <c r="K135" s="10"/>
      <c r="L135" s="7"/>
      <c r="M135" s="7"/>
      <c r="N135" s="7"/>
      <c r="O135" s="7"/>
    </row>
    <row r="136" spans="1:24" x14ac:dyDescent="0.2">
      <c r="A136" s="10"/>
      <c r="B136" s="7"/>
      <c r="C136" s="7"/>
      <c r="D136" s="7"/>
      <c r="E136" s="7"/>
      <c r="K136" s="10"/>
      <c r="L136" s="7"/>
      <c r="M136" s="7"/>
      <c r="N136" s="7"/>
      <c r="O136" s="7"/>
    </row>
    <row r="137" spans="1:24" x14ac:dyDescent="0.2">
      <c r="A137" s="10"/>
      <c r="B137" s="7"/>
      <c r="C137" s="7"/>
      <c r="D137" s="7"/>
      <c r="E137" s="7"/>
      <c r="L137" s="7"/>
      <c r="M137" s="7"/>
      <c r="N137" s="7"/>
      <c r="O137" s="7"/>
    </row>
    <row r="138" spans="1:24" x14ac:dyDescent="0.2">
      <c r="B138" s="7"/>
      <c r="C138" s="7"/>
      <c r="D138" s="7"/>
      <c r="E138" s="7"/>
      <c r="L138" s="7"/>
      <c r="M138" s="7"/>
      <c r="N138" s="7"/>
      <c r="O138" s="7"/>
    </row>
    <row r="142" spans="1:24" ht="15" x14ac:dyDescent="0.25">
      <c r="K142" s="5"/>
    </row>
    <row r="143" spans="1:24" ht="15" x14ac:dyDescent="0.25">
      <c r="A143" s="5"/>
    </row>
    <row r="144" spans="1:24" x14ac:dyDescent="0.2">
      <c r="B144" s="2"/>
      <c r="C144" s="2"/>
      <c r="D144" s="2"/>
      <c r="E144" s="2"/>
      <c r="F144" s="2"/>
      <c r="G144" s="2"/>
      <c r="K144" s="6"/>
      <c r="L144" s="2"/>
      <c r="M144" s="2"/>
      <c r="N144" s="2"/>
      <c r="O144" s="2"/>
      <c r="P144" s="2"/>
      <c r="Q144" s="2"/>
    </row>
    <row r="145" spans="1:17" x14ac:dyDescent="0.2">
      <c r="A145" s="6"/>
      <c r="B145" s="8"/>
      <c r="C145" s="8"/>
      <c r="D145" s="8"/>
      <c r="E145" s="8"/>
      <c r="F145" s="8"/>
      <c r="G145" s="8"/>
      <c r="L145" s="8"/>
      <c r="M145" s="8"/>
      <c r="N145" s="8"/>
      <c r="O145" s="8"/>
      <c r="P145" s="8"/>
      <c r="Q145" s="8"/>
    </row>
    <row r="146" spans="1:17" x14ac:dyDescent="0.2">
      <c r="B146" s="8"/>
      <c r="C146" s="8"/>
      <c r="D146" s="8"/>
      <c r="E146" s="8"/>
      <c r="F146" s="8"/>
      <c r="G146" s="8"/>
      <c r="L146" s="8"/>
      <c r="M146" s="8"/>
      <c r="N146" s="8"/>
      <c r="O146" s="8"/>
      <c r="P146" s="8"/>
      <c r="Q146" s="8"/>
    </row>
    <row r="147" spans="1:17" x14ac:dyDescent="0.2">
      <c r="B147" s="8"/>
      <c r="C147" s="8"/>
      <c r="D147" s="8"/>
      <c r="E147" s="8"/>
      <c r="F147" s="8"/>
      <c r="G147" s="8"/>
      <c r="L147" s="8"/>
      <c r="M147" s="8"/>
      <c r="N147" s="8"/>
      <c r="O147" s="8"/>
      <c r="P147" s="8"/>
      <c r="Q147" s="8"/>
    </row>
    <row r="148" spans="1:17" x14ac:dyDescent="0.2">
      <c r="B148" s="8"/>
      <c r="C148" s="8"/>
      <c r="D148" s="8"/>
      <c r="E148" s="8"/>
      <c r="F148" s="8"/>
      <c r="G148" s="8"/>
      <c r="L148" s="8"/>
      <c r="M148" s="8"/>
      <c r="N148" s="8"/>
      <c r="O148" s="8"/>
      <c r="P148" s="8"/>
      <c r="Q148" s="8"/>
    </row>
    <row r="149" spans="1:17" x14ac:dyDescent="0.2">
      <c r="B149" s="8"/>
      <c r="C149" s="8"/>
      <c r="D149" s="8"/>
      <c r="E149" s="8"/>
      <c r="F149" s="8"/>
      <c r="G149" s="8"/>
      <c r="L149" s="8"/>
      <c r="M149" s="8"/>
      <c r="N149" s="8"/>
      <c r="O149" s="8"/>
      <c r="P149" s="8"/>
      <c r="Q149" s="8"/>
    </row>
    <row r="150" spans="1:17" x14ac:dyDescent="0.2">
      <c r="B150" s="8"/>
      <c r="C150" s="8"/>
      <c r="D150" s="8"/>
      <c r="E150" s="8"/>
      <c r="F150" s="8"/>
      <c r="G150" s="8"/>
      <c r="L150" s="8"/>
      <c r="M150" s="8"/>
      <c r="N150" s="8"/>
      <c r="O150" s="8"/>
      <c r="P150" s="8"/>
      <c r="Q150" s="8"/>
    </row>
    <row r="151" spans="1:17" x14ac:dyDescent="0.2">
      <c r="B151" s="8"/>
      <c r="C151" s="8"/>
      <c r="D151" s="8"/>
      <c r="E151" s="8"/>
      <c r="F151" s="8"/>
      <c r="G151" s="8"/>
      <c r="L151" s="8"/>
      <c r="M151" s="8"/>
      <c r="N151" s="8"/>
      <c r="O151" s="8"/>
      <c r="P151" s="8"/>
      <c r="Q151" s="8"/>
    </row>
    <row r="152" spans="1:17" x14ac:dyDescent="0.2">
      <c r="B152" s="8"/>
      <c r="C152" s="8"/>
      <c r="D152" s="8"/>
      <c r="E152" s="8"/>
      <c r="F152" s="8"/>
      <c r="G152" s="8"/>
      <c r="L152" s="8"/>
      <c r="M152" s="8"/>
      <c r="N152" s="8"/>
      <c r="O152" s="8"/>
      <c r="P152" s="8"/>
      <c r="Q152" s="8"/>
    </row>
    <row r="153" spans="1:17" x14ac:dyDescent="0.2">
      <c r="B153" s="8"/>
      <c r="C153" s="8"/>
      <c r="D153" s="8"/>
      <c r="E153" s="8"/>
      <c r="F153" s="8"/>
      <c r="G153" s="8"/>
      <c r="L153" s="8"/>
      <c r="M153" s="8"/>
      <c r="N153" s="8"/>
      <c r="O153" s="8"/>
      <c r="P153" s="8"/>
      <c r="Q153" s="8"/>
    </row>
    <row r="154" spans="1:17" x14ac:dyDescent="0.2">
      <c r="B154" s="8"/>
      <c r="C154" s="8"/>
      <c r="D154" s="8"/>
      <c r="E154" s="8"/>
      <c r="F154" s="8"/>
      <c r="G154" s="8"/>
      <c r="L154" s="8"/>
      <c r="M154" s="8"/>
      <c r="N154" s="8"/>
      <c r="O154" s="8"/>
      <c r="P154" s="8"/>
      <c r="Q154" s="8"/>
    </row>
    <row r="155" spans="1:17" x14ac:dyDescent="0.2">
      <c r="B155" s="8"/>
      <c r="C155" s="8"/>
      <c r="D155" s="8"/>
      <c r="E155" s="8"/>
      <c r="F155" s="8"/>
      <c r="G155" s="8"/>
      <c r="L155" s="8"/>
      <c r="M155" s="8"/>
      <c r="N155" s="8"/>
      <c r="O155" s="8"/>
      <c r="P155" s="8"/>
      <c r="Q155" s="8"/>
    </row>
    <row r="156" spans="1:17" x14ac:dyDescent="0.2">
      <c r="B156" s="8"/>
      <c r="C156" s="8"/>
      <c r="D156" s="8"/>
      <c r="E156" s="8"/>
      <c r="F156" s="8"/>
      <c r="G156" s="8"/>
      <c r="L156" s="8"/>
      <c r="M156" s="8"/>
      <c r="N156" s="8"/>
      <c r="O156" s="8"/>
      <c r="P156" s="8"/>
      <c r="Q156" s="8"/>
    </row>
    <row r="157" spans="1:17" x14ac:dyDescent="0.2">
      <c r="B157" s="8"/>
      <c r="C157" s="8"/>
      <c r="D157" s="8"/>
      <c r="E157" s="8"/>
      <c r="F157" s="8"/>
      <c r="G157" s="8"/>
      <c r="L157" s="8"/>
      <c r="M157" s="8"/>
      <c r="N157" s="8"/>
      <c r="O157" s="8"/>
      <c r="P157" s="8"/>
      <c r="Q157" s="8"/>
    </row>
    <row r="158" spans="1:17" x14ac:dyDescent="0.2">
      <c r="B158" s="8"/>
      <c r="C158" s="8"/>
      <c r="D158" s="8"/>
      <c r="E158" s="8"/>
      <c r="F158" s="8"/>
      <c r="G158" s="8"/>
      <c r="L158" s="8"/>
      <c r="M158" s="8"/>
      <c r="N158" s="8"/>
      <c r="O158" s="8"/>
      <c r="P158" s="8"/>
      <c r="Q158" s="8"/>
    </row>
    <row r="162" spans="1:17" ht="15" x14ac:dyDescent="0.25">
      <c r="K162" s="5"/>
    </row>
    <row r="163" spans="1:17" ht="15" x14ac:dyDescent="0.25">
      <c r="A163" s="5"/>
    </row>
    <row r="164" spans="1:17" x14ac:dyDescent="0.2">
      <c r="B164" s="2"/>
      <c r="C164" s="2"/>
      <c r="D164" s="2"/>
      <c r="E164" s="2"/>
      <c r="F164" s="2"/>
      <c r="G164" s="2"/>
      <c r="K164" s="6"/>
      <c r="L164" s="2"/>
      <c r="M164" s="2"/>
      <c r="N164" s="2"/>
      <c r="O164" s="2"/>
      <c r="P164" s="2"/>
      <c r="Q164" s="2"/>
    </row>
    <row r="165" spans="1:17" ht="15" x14ac:dyDescent="0.25">
      <c r="A165" s="6"/>
      <c r="B165" s="271"/>
      <c r="C165" s="271"/>
      <c r="D165" s="271"/>
      <c r="E165" s="271"/>
      <c r="F165" s="271"/>
      <c r="G165" s="271"/>
      <c r="K165" s="10"/>
      <c r="L165" s="271"/>
      <c r="M165" s="271"/>
      <c r="N165" s="271"/>
      <c r="O165" s="271"/>
      <c r="P165" s="271"/>
      <c r="Q165" s="271"/>
    </row>
    <row r="166" spans="1:17" ht="15" x14ac:dyDescent="0.25">
      <c r="A166" s="10"/>
      <c r="B166" s="271"/>
      <c r="C166" s="271"/>
      <c r="D166" s="271"/>
      <c r="E166" s="271"/>
      <c r="F166" s="271"/>
      <c r="G166" s="271"/>
      <c r="K166" s="10"/>
      <c r="L166" s="271"/>
      <c r="M166" s="271"/>
      <c r="N166" s="271"/>
      <c r="O166" s="271"/>
      <c r="P166" s="271"/>
      <c r="Q166" s="271"/>
    </row>
    <row r="167" spans="1:17" ht="15" x14ac:dyDescent="0.25">
      <c r="A167" s="10"/>
      <c r="B167" s="271"/>
      <c r="C167" s="271"/>
      <c r="D167" s="271"/>
      <c r="E167" s="271"/>
      <c r="F167" s="271"/>
      <c r="G167" s="271"/>
      <c r="K167" s="10"/>
      <c r="L167" s="271"/>
      <c r="M167" s="271"/>
      <c r="N167" s="271"/>
      <c r="O167" s="271"/>
      <c r="P167" s="271"/>
      <c r="Q167" s="271"/>
    </row>
    <row r="168" spans="1:17" ht="15" x14ac:dyDescent="0.25">
      <c r="A168" s="10"/>
      <c r="B168" s="271"/>
      <c r="C168" s="271"/>
      <c r="D168" s="271"/>
      <c r="E168" s="271"/>
      <c r="F168" s="271"/>
      <c r="G168" s="271"/>
      <c r="K168" s="10"/>
      <c r="L168" s="271"/>
      <c r="M168" s="271"/>
      <c r="N168" s="271"/>
      <c r="O168" s="271"/>
      <c r="P168" s="271"/>
      <c r="Q168" s="271"/>
    </row>
    <row r="169" spans="1:17" ht="15" x14ac:dyDescent="0.25">
      <c r="A169" s="10"/>
      <c r="B169" s="271"/>
      <c r="C169" s="271"/>
      <c r="D169" s="271"/>
      <c r="E169" s="271"/>
      <c r="F169" s="271"/>
      <c r="G169" s="271"/>
      <c r="K169" s="10"/>
      <c r="L169" s="271"/>
      <c r="M169" s="271"/>
      <c r="N169" s="271"/>
      <c r="O169" s="271"/>
      <c r="P169" s="271"/>
      <c r="Q169" s="271"/>
    </row>
    <row r="170" spans="1:17" ht="15" x14ac:dyDescent="0.25">
      <c r="A170" s="10"/>
      <c r="B170" s="271"/>
      <c r="C170" s="271"/>
      <c r="D170" s="271"/>
      <c r="E170" s="271"/>
      <c r="F170" s="271"/>
      <c r="G170" s="271"/>
      <c r="K170" s="10"/>
      <c r="L170" s="271"/>
      <c r="M170" s="271"/>
      <c r="N170" s="271"/>
      <c r="O170" s="271"/>
      <c r="P170" s="271"/>
      <c r="Q170" s="271"/>
    </row>
    <row r="171" spans="1:17" ht="15" x14ac:dyDescent="0.25">
      <c r="A171" s="10"/>
      <c r="B171" s="271"/>
      <c r="C171" s="271"/>
      <c r="D171" s="271"/>
      <c r="E171" s="271"/>
      <c r="F171" s="271"/>
      <c r="G171" s="271"/>
      <c r="K171" s="10"/>
      <c r="L171" s="271"/>
      <c r="M171" s="271"/>
      <c r="N171" s="271"/>
      <c r="O171" s="271"/>
      <c r="P171" s="271"/>
      <c r="Q171" s="271"/>
    </row>
    <row r="172" spans="1:17" ht="15" x14ac:dyDescent="0.25">
      <c r="A172" s="10"/>
      <c r="B172" s="271"/>
      <c r="C172" s="271"/>
      <c r="D172" s="271"/>
      <c r="E172" s="271"/>
      <c r="F172" s="271"/>
      <c r="G172" s="271"/>
      <c r="K172" s="10"/>
      <c r="L172" s="271"/>
      <c r="M172" s="271"/>
      <c r="N172" s="271"/>
      <c r="O172" s="271"/>
      <c r="P172" s="271"/>
      <c r="Q172" s="271"/>
    </row>
    <row r="173" spans="1:17" ht="15" x14ac:dyDescent="0.25">
      <c r="A173" s="10"/>
      <c r="B173" s="271"/>
      <c r="C173" s="271"/>
      <c r="D173" s="271"/>
      <c r="E173" s="271"/>
      <c r="F173" s="271"/>
      <c r="G173" s="271"/>
      <c r="K173" s="10"/>
      <c r="L173" s="271"/>
      <c r="M173" s="271"/>
      <c r="N173" s="271"/>
      <c r="O173" s="271"/>
      <c r="P173" s="271"/>
      <c r="Q173" s="271"/>
    </row>
    <row r="174" spans="1:17" ht="15" x14ac:dyDescent="0.25">
      <c r="A174" s="10"/>
      <c r="B174" s="271"/>
      <c r="C174" s="271"/>
      <c r="D174" s="271"/>
      <c r="E174" s="271"/>
      <c r="F174" s="271"/>
      <c r="G174" s="271"/>
      <c r="K174" s="10"/>
      <c r="L174" s="271"/>
      <c r="M174" s="271"/>
      <c r="N174" s="271"/>
      <c r="O174" s="271"/>
      <c r="P174" s="271"/>
      <c r="Q174" s="271"/>
    </row>
    <row r="175" spans="1:17" ht="15" x14ac:dyDescent="0.25">
      <c r="A175" s="10"/>
      <c r="B175" s="271"/>
      <c r="C175" s="271"/>
      <c r="D175" s="271"/>
      <c r="E175" s="271"/>
      <c r="F175" s="271"/>
      <c r="G175" s="271"/>
      <c r="K175" s="10"/>
      <c r="L175" s="271"/>
      <c r="M175" s="271"/>
      <c r="N175" s="271"/>
      <c r="O175" s="271"/>
      <c r="P175" s="271"/>
      <c r="Q175" s="271"/>
    </row>
    <row r="176" spans="1:17" ht="15" x14ac:dyDescent="0.25">
      <c r="A176" s="10"/>
      <c r="B176" s="271"/>
      <c r="C176" s="271"/>
      <c r="D176" s="271"/>
      <c r="E176" s="271"/>
      <c r="F176" s="271"/>
      <c r="G176" s="271"/>
      <c r="K176" s="10"/>
      <c r="L176" s="271"/>
      <c r="M176" s="271"/>
      <c r="N176" s="271"/>
      <c r="O176" s="271"/>
      <c r="P176" s="271"/>
      <c r="Q176" s="271"/>
    </row>
    <row r="177" spans="1:17" ht="15" x14ac:dyDescent="0.25">
      <c r="A177" s="10"/>
      <c r="B177" s="271"/>
      <c r="C177" s="271"/>
      <c r="D177" s="271"/>
      <c r="E177" s="271"/>
      <c r="F177" s="271"/>
      <c r="G177" s="271"/>
      <c r="K177" s="10"/>
      <c r="L177" s="271"/>
      <c r="M177" s="271"/>
      <c r="N177" s="271"/>
      <c r="O177" s="271"/>
      <c r="P177" s="271"/>
      <c r="Q177" s="271"/>
    </row>
    <row r="178" spans="1:17" ht="15" x14ac:dyDescent="0.25">
      <c r="A178" s="10"/>
      <c r="B178" s="271"/>
      <c r="C178" s="271"/>
      <c r="D178" s="271"/>
      <c r="E178" s="271"/>
      <c r="F178" s="271"/>
      <c r="G178" s="271"/>
      <c r="L178" s="271"/>
      <c r="M178" s="271"/>
      <c r="N178" s="271"/>
      <c r="O178" s="271"/>
      <c r="P178" s="271"/>
      <c r="Q178" s="271"/>
    </row>
    <row r="182" spans="1:17" ht="15" x14ac:dyDescent="0.25">
      <c r="K182" s="5"/>
    </row>
    <row r="183" spans="1:17" ht="15" x14ac:dyDescent="0.25">
      <c r="A183" s="5"/>
    </row>
    <row r="184" spans="1:17" x14ac:dyDescent="0.2">
      <c r="B184" s="12"/>
      <c r="C184" s="2"/>
      <c r="D184" s="2"/>
      <c r="E184" s="2"/>
      <c r="F184" s="2"/>
      <c r="K184" s="6"/>
      <c r="L184" s="12"/>
      <c r="M184" s="2"/>
      <c r="N184" s="2"/>
      <c r="O184" s="2"/>
      <c r="P184" s="2"/>
    </row>
    <row r="185" spans="1:17" x14ac:dyDescent="0.2">
      <c r="A185" s="6"/>
      <c r="B185" s="7"/>
      <c r="C185" s="7"/>
      <c r="D185" s="8"/>
      <c r="E185" s="7"/>
      <c r="F185" s="7"/>
      <c r="L185" s="7"/>
      <c r="M185" s="7"/>
      <c r="N185" s="8"/>
      <c r="O185" s="7"/>
      <c r="P185" s="7"/>
    </row>
    <row r="186" spans="1:17" x14ac:dyDescent="0.2">
      <c r="B186" s="7"/>
      <c r="C186" s="7"/>
      <c r="D186" s="8"/>
      <c r="E186" s="7"/>
      <c r="F186" s="7"/>
      <c r="L186" s="7"/>
      <c r="M186" s="7"/>
      <c r="N186" s="8"/>
      <c r="O186" s="7"/>
      <c r="P186" s="7"/>
    </row>
    <row r="187" spans="1:17" x14ac:dyDescent="0.2">
      <c r="B187" s="7"/>
      <c r="C187" s="7"/>
      <c r="D187" s="8"/>
      <c r="E187" s="7"/>
      <c r="F187" s="7"/>
      <c r="L187" s="7"/>
      <c r="M187" s="7"/>
      <c r="N187" s="8"/>
      <c r="O187" s="7"/>
      <c r="P187" s="7"/>
    </row>
    <row r="188" spans="1:17" x14ac:dyDescent="0.2">
      <c r="B188" s="7"/>
      <c r="C188" s="7"/>
      <c r="D188" s="8"/>
      <c r="E188" s="7"/>
      <c r="F188" s="7"/>
      <c r="L188" s="7"/>
      <c r="M188" s="7"/>
      <c r="N188" s="8"/>
      <c r="O188" s="7"/>
      <c r="P188" s="7"/>
    </row>
    <row r="189" spans="1:17" x14ac:dyDescent="0.2">
      <c r="B189" s="7"/>
      <c r="C189" s="7"/>
      <c r="D189" s="8"/>
      <c r="E189" s="7"/>
      <c r="F189" s="7"/>
      <c r="L189" s="7"/>
      <c r="M189" s="7"/>
      <c r="N189" s="8"/>
      <c r="O189" s="7"/>
      <c r="P189" s="7"/>
    </row>
    <row r="190" spans="1:17" x14ac:dyDescent="0.2">
      <c r="B190" s="7"/>
      <c r="C190" s="7"/>
      <c r="D190" s="8"/>
      <c r="E190" s="7"/>
      <c r="F190" s="7"/>
      <c r="L190" s="7"/>
      <c r="M190" s="7"/>
      <c r="N190" s="8"/>
      <c r="O190" s="7"/>
      <c r="P190" s="7"/>
    </row>
    <row r="191" spans="1:17" x14ac:dyDescent="0.2">
      <c r="B191" s="7"/>
      <c r="C191" s="7"/>
      <c r="D191" s="8"/>
      <c r="E191" s="7"/>
      <c r="F191" s="7"/>
      <c r="L191" s="7"/>
      <c r="M191" s="7"/>
      <c r="N191" s="8"/>
      <c r="O191" s="7"/>
      <c r="P191" s="7"/>
    </row>
    <row r="192" spans="1:17" x14ac:dyDescent="0.2">
      <c r="B192" s="7"/>
      <c r="C192" s="7"/>
      <c r="D192" s="8"/>
      <c r="E192" s="7"/>
      <c r="F192" s="7"/>
      <c r="L192" s="7"/>
      <c r="M192" s="7"/>
      <c r="N192" s="8"/>
      <c r="O192" s="7"/>
      <c r="P192" s="7"/>
    </row>
    <row r="193" spans="2:16" x14ac:dyDescent="0.2">
      <c r="B193" s="7"/>
      <c r="C193" s="7"/>
      <c r="D193" s="8"/>
      <c r="E193" s="7"/>
      <c r="F193" s="7"/>
      <c r="L193" s="7"/>
      <c r="M193" s="7"/>
      <c r="N193" s="8"/>
      <c r="O193" s="7"/>
      <c r="P193" s="7"/>
    </row>
    <row r="194" spans="2:16" x14ac:dyDescent="0.2">
      <c r="B194" s="7"/>
      <c r="C194" s="7"/>
      <c r="D194" s="8"/>
      <c r="E194" s="7"/>
      <c r="F194" s="7"/>
      <c r="L194" s="7"/>
      <c r="M194" s="7"/>
      <c r="N194" s="8"/>
      <c r="O194" s="7"/>
      <c r="P194" s="7"/>
    </row>
    <row r="195" spans="2:16" x14ac:dyDescent="0.2">
      <c r="B195" s="7"/>
      <c r="C195" s="7"/>
      <c r="D195" s="8"/>
      <c r="E195" s="7"/>
      <c r="F195" s="7"/>
      <c r="L195" s="7"/>
      <c r="M195" s="7"/>
      <c r="N195" s="8"/>
      <c r="O195" s="7"/>
      <c r="P195" s="7"/>
    </row>
    <row r="196" spans="2:16" x14ac:dyDescent="0.2">
      <c r="B196" s="7"/>
      <c r="C196" s="7"/>
      <c r="D196" s="8"/>
      <c r="E196" s="7"/>
      <c r="F196" s="7"/>
      <c r="L196" s="7"/>
      <c r="M196" s="7"/>
      <c r="N196" s="8"/>
      <c r="O196" s="7"/>
      <c r="P196" s="7"/>
    </row>
    <row r="197" spans="2:16" x14ac:dyDescent="0.2">
      <c r="B197" s="7"/>
      <c r="C197" s="7"/>
      <c r="D197" s="8"/>
      <c r="E197" s="7"/>
      <c r="F197" s="7"/>
      <c r="L197" s="7"/>
      <c r="M197" s="7"/>
      <c r="N197" s="8"/>
      <c r="O197" s="7"/>
      <c r="P197" s="7"/>
    </row>
    <row r="198" spans="2:16" x14ac:dyDescent="0.2">
      <c r="B198" s="7"/>
      <c r="C198" s="7"/>
      <c r="D198" s="8"/>
      <c r="E198" s="7"/>
      <c r="F198" s="7"/>
      <c r="L198" s="7"/>
      <c r="M198" s="7"/>
      <c r="N198" s="8"/>
      <c r="O198" s="7"/>
      <c r="P198" s="7"/>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09828-225C-4D65-8C26-7FBF8DBF003E}">
  <sheetPr codeName="Sheet25"/>
  <dimension ref="A1:X256"/>
  <sheetViews>
    <sheetView workbookViewId="0">
      <pane ySplit="5" topLeftCell="A6" activePane="bottomLeft" state="frozen"/>
      <selection activeCell="Y201" sqref="Y201"/>
      <selection pane="bottomLeft" activeCell="Y201" sqref="Y201"/>
    </sheetView>
  </sheetViews>
  <sheetFormatPr defaultRowHeight="14.25" x14ac:dyDescent="0.2"/>
  <cols>
    <col min="1" max="1" width="62" bestFit="1" customWidth="1"/>
    <col min="11" max="11" width="8.875" customWidth="1"/>
  </cols>
  <sheetData>
    <row r="1" spans="1:19" ht="18" x14ac:dyDescent="0.25">
      <c r="A1" s="77" t="s">
        <v>2171</v>
      </c>
    </row>
    <row r="3" spans="1:19" ht="15" x14ac:dyDescent="0.25">
      <c r="A3" s="5" t="s">
        <v>1177</v>
      </c>
      <c r="K3" s="5"/>
    </row>
    <row r="4" spans="1:19" x14ac:dyDescent="0.2">
      <c r="A4" t="s">
        <v>1178</v>
      </c>
      <c r="O4" t="str">
        <f>INDEX(B24:X24,Control!B3)</f>
        <v>Ashford</v>
      </c>
    </row>
    <row r="5" spans="1:19" ht="42.75" x14ac:dyDescent="0.2">
      <c r="A5" s="6" t="s">
        <v>1158</v>
      </c>
      <c r="B5" s="2" t="s">
        <v>1179</v>
      </c>
      <c r="C5" s="2" t="s">
        <v>1180</v>
      </c>
      <c r="D5" s="2" t="s">
        <v>1181</v>
      </c>
      <c r="E5" s="2" t="s">
        <v>1182</v>
      </c>
      <c r="F5" s="2"/>
      <c r="G5" s="2"/>
      <c r="H5" s="2"/>
      <c r="I5" s="2"/>
      <c r="L5" s="2" t="s">
        <v>1179</v>
      </c>
      <c r="M5" s="2" t="s">
        <v>1180</v>
      </c>
      <c r="N5" s="2" t="s">
        <v>1181</v>
      </c>
      <c r="O5" s="2" t="s">
        <v>1182</v>
      </c>
      <c r="P5" s="2"/>
      <c r="Q5" s="2"/>
      <c r="R5" s="2"/>
      <c r="S5" s="2"/>
    </row>
    <row r="6" spans="1:19" x14ac:dyDescent="0.2">
      <c r="A6" t="s">
        <v>65</v>
      </c>
      <c r="B6" s="7">
        <v>0.28599999999999998</v>
      </c>
      <c r="C6" s="7">
        <v>0.41599999999999998</v>
      </c>
      <c r="D6" s="7">
        <v>0.217</v>
      </c>
      <c r="E6" s="7">
        <v>8.1000000000000003E-2</v>
      </c>
      <c r="F6" s="7"/>
      <c r="G6" s="7"/>
      <c r="H6" s="7"/>
      <c r="I6" s="7"/>
      <c r="K6" t="s">
        <v>65</v>
      </c>
      <c r="L6" s="14">
        <f>INDEX('BICS turnover'!B25:X25,Control!$B$3)</f>
        <v>88.66</v>
      </c>
      <c r="M6" s="13">
        <f>INDEX('BICS turnover'!B44:X44,Control!$B$3)</f>
        <v>128.96</v>
      </c>
      <c r="N6" s="14">
        <f>INDEX('BICS turnover'!B63:X63,Control!$B$3)</f>
        <v>67.27</v>
      </c>
      <c r="O6" s="14">
        <f>INDEX(B82:X82,Control!$B$3)</f>
        <v>25.11</v>
      </c>
      <c r="P6" s="14"/>
      <c r="Q6" s="14"/>
      <c r="R6" s="14"/>
      <c r="S6" s="14"/>
    </row>
    <row r="7" spans="1:19" x14ac:dyDescent="0.2">
      <c r="A7" t="s">
        <v>1165</v>
      </c>
      <c r="B7" s="7" t="s">
        <v>1164</v>
      </c>
      <c r="C7" s="8" t="s">
        <v>1164</v>
      </c>
      <c r="D7" s="8" t="s">
        <v>1164</v>
      </c>
      <c r="E7" s="8" t="s">
        <v>1164</v>
      </c>
      <c r="F7" s="8"/>
      <c r="G7" s="8"/>
      <c r="H7" s="8"/>
      <c r="I7" s="8"/>
      <c r="K7" t="s">
        <v>1166</v>
      </c>
      <c r="L7" s="14" t="str">
        <f>INDEX('BICS turnover'!B26:X26,Control!$B$3)</f>
        <v>-</v>
      </c>
      <c r="M7" s="13" t="str">
        <f>INDEX('BICS turnover'!B45:X45,Control!$B$3)</f>
        <v>-</v>
      </c>
      <c r="N7" s="14" t="str">
        <f>INDEX('BICS turnover'!B64:X64,Control!$B$3)</f>
        <v>-</v>
      </c>
      <c r="O7" s="14" t="str">
        <f>INDEX(B83:X83,Control!$B$3)</f>
        <v>-</v>
      </c>
      <c r="P7" s="14"/>
      <c r="Q7" s="14"/>
      <c r="R7" s="14"/>
      <c r="S7" s="14"/>
    </row>
    <row r="8" spans="1:19" x14ac:dyDescent="0.2">
      <c r="A8" t="s">
        <v>67</v>
      </c>
      <c r="B8" s="7">
        <v>0.20300000000000001</v>
      </c>
      <c r="C8" s="8">
        <v>0.49399999999999999</v>
      </c>
      <c r="D8" s="8">
        <v>0.16600000000000001</v>
      </c>
      <c r="E8" s="8">
        <v>0.13700000000000001</v>
      </c>
      <c r="F8" s="8"/>
      <c r="G8" s="8"/>
      <c r="H8" s="8"/>
      <c r="I8" s="8"/>
      <c r="K8" t="s">
        <v>67</v>
      </c>
      <c r="L8" s="14">
        <f>INDEX('BICS turnover'!B27:X27,Control!$B$3)</f>
        <v>217.21</v>
      </c>
      <c r="M8" s="13">
        <f>INDEX('BICS turnover'!B46:X46,Control!$B$3)</f>
        <v>528.58000000000004</v>
      </c>
      <c r="N8" s="14">
        <f>INDEX('BICS turnover'!B65:X65,Control!$B$3)</f>
        <v>177.62</v>
      </c>
      <c r="O8" s="14">
        <f>INDEX(B84:X84,Control!$B$3)</f>
        <v>146.59</v>
      </c>
      <c r="P8" s="14"/>
      <c r="Q8" s="14"/>
      <c r="R8" s="14"/>
      <c r="S8" s="14"/>
    </row>
    <row r="9" spans="1:19" x14ac:dyDescent="0.2">
      <c r="A9" t="s">
        <v>1167</v>
      </c>
      <c r="B9" s="7">
        <v>0.33</v>
      </c>
      <c r="C9" s="8">
        <v>0.44500000000000001</v>
      </c>
      <c r="D9" s="8">
        <v>0.16900000000000001</v>
      </c>
      <c r="E9" s="8">
        <v>5.6000000000000001E-2</v>
      </c>
      <c r="F9" s="8"/>
      <c r="G9" s="8"/>
      <c r="H9" s="8"/>
      <c r="I9" s="8"/>
      <c r="K9" t="s">
        <v>68</v>
      </c>
      <c r="L9" s="14">
        <f>INDEX('BICS turnover'!B28:X28,Control!$B$3)</f>
        <v>262.35000000000002</v>
      </c>
      <c r="M9" s="13">
        <f>INDEX('BICS turnover'!B47:X47,Control!$B$3)</f>
        <v>353.77499999999998</v>
      </c>
      <c r="N9" s="14">
        <f>INDEX('BICS turnover'!B66:X66,Control!$B$3)</f>
        <v>134.35500000000002</v>
      </c>
      <c r="O9" s="14">
        <f>INDEX(B85:X85,Control!$B$3)</f>
        <v>44.52</v>
      </c>
      <c r="P9" s="14"/>
      <c r="Q9" s="14"/>
      <c r="R9" s="14"/>
      <c r="S9" s="14"/>
    </row>
    <row r="10" spans="1:19" x14ac:dyDescent="0.2">
      <c r="A10" t="s">
        <v>1168</v>
      </c>
      <c r="B10" s="7">
        <v>0.19500000000000001</v>
      </c>
      <c r="C10" s="8">
        <v>0.51900000000000002</v>
      </c>
      <c r="D10" s="8">
        <v>0.113</v>
      </c>
      <c r="E10" s="8">
        <v>0.17199999999999999</v>
      </c>
      <c r="F10" s="8"/>
      <c r="G10" s="8"/>
      <c r="H10" s="8"/>
      <c r="I10" s="8"/>
      <c r="K10" t="s">
        <v>69</v>
      </c>
      <c r="L10" s="14">
        <f>INDEX('BICS turnover'!B29:X29,Control!$B$3)</f>
        <v>36.075000000000003</v>
      </c>
      <c r="M10" s="13">
        <f>INDEX('BICS turnover'!B48:X48,Control!$B$3)</f>
        <v>96.015000000000001</v>
      </c>
      <c r="N10" s="14">
        <f>INDEX('BICS turnover'!B67:X67,Control!$B$3)</f>
        <v>20.905000000000001</v>
      </c>
      <c r="O10" s="14">
        <f>INDEX(B86:X86,Control!$B$3)</f>
        <v>31.819999999999997</v>
      </c>
      <c r="P10" s="14"/>
      <c r="Q10" s="14"/>
      <c r="R10" s="14"/>
      <c r="S10" s="14"/>
    </row>
    <row r="11" spans="1:19" x14ac:dyDescent="0.2">
      <c r="A11" t="s">
        <v>1169</v>
      </c>
      <c r="B11" s="7">
        <v>0.36199999999999999</v>
      </c>
      <c r="C11" s="8">
        <v>0.40200000000000002</v>
      </c>
      <c r="D11" s="8">
        <v>0.15</v>
      </c>
      <c r="E11" s="8">
        <v>8.6999999999999994E-2</v>
      </c>
      <c r="F11" s="8"/>
      <c r="G11" s="8"/>
      <c r="H11" s="8"/>
      <c r="I11" s="8"/>
      <c r="K11" t="s">
        <v>70</v>
      </c>
      <c r="L11" s="14">
        <f>INDEX('BICS turnover'!B30:X30,Control!$B$3)</f>
        <v>101.36</v>
      </c>
      <c r="M11" s="13">
        <f>INDEX('BICS turnover'!B49:X49,Control!$B$3)</f>
        <v>112.56</v>
      </c>
      <c r="N11" s="14">
        <f>INDEX('BICS turnover'!B68:X68,Control!$B$3)</f>
        <v>42</v>
      </c>
      <c r="O11" s="14">
        <f>INDEX(B87:X87,Control!$B$3)</f>
        <v>24.36</v>
      </c>
      <c r="P11" s="14"/>
      <c r="Q11" s="14"/>
      <c r="R11" s="14"/>
      <c r="S11" s="14"/>
    </row>
    <row r="12" spans="1:19" x14ac:dyDescent="0.2">
      <c r="A12" t="s">
        <v>1170</v>
      </c>
      <c r="B12" s="7">
        <v>0.19700000000000001</v>
      </c>
      <c r="C12" s="8">
        <v>0.60599999999999998</v>
      </c>
      <c r="D12" s="8">
        <v>9.4E-2</v>
      </c>
      <c r="E12" s="8">
        <v>0.10199999999999999</v>
      </c>
      <c r="F12" s="8"/>
      <c r="G12" s="8"/>
      <c r="H12" s="8"/>
      <c r="I12" s="8"/>
      <c r="K12" t="s">
        <v>71</v>
      </c>
      <c r="L12" s="14">
        <f>INDEX('BICS turnover'!B31:X31,Control!$B$3)</f>
        <v>71.905000000000001</v>
      </c>
      <c r="M12" s="13">
        <f>INDEX('BICS turnover'!B50:X50,Control!$B$3)</f>
        <v>221.19</v>
      </c>
      <c r="N12" s="14">
        <f>INDEX('BICS turnover'!B69:X69,Control!$B$3)</f>
        <v>34.31</v>
      </c>
      <c r="O12" s="14">
        <f>INDEX(B88:X88,Control!$B$3)</f>
        <v>37.229999999999997</v>
      </c>
      <c r="P12" s="14"/>
      <c r="Q12" s="14"/>
      <c r="R12" s="14"/>
      <c r="S12" s="14"/>
    </row>
    <row r="13" spans="1:19" x14ac:dyDescent="0.2">
      <c r="A13" t="s">
        <v>72</v>
      </c>
      <c r="B13" s="7">
        <v>0.312</v>
      </c>
      <c r="C13" s="8">
        <v>0.51100000000000001</v>
      </c>
      <c r="D13" s="8">
        <v>9.1999999999999998E-2</v>
      </c>
      <c r="E13" s="8">
        <v>8.5999999999999993E-2</v>
      </c>
      <c r="F13" s="8"/>
      <c r="G13" s="8"/>
      <c r="H13" s="8"/>
      <c r="I13" s="8"/>
      <c r="K13" t="s">
        <v>72</v>
      </c>
      <c r="L13" s="14">
        <f>INDEX('BICS turnover'!B32:X32,Control!$B$3)</f>
        <v>96.72</v>
      </c>
      <c r="M13" s="13">
        <f>INDEX('BICS turnover'!B51:X51,Control!$B$3)</f>
        <v>158.41</v>
      </c>
      <c r="N13" s="14">
        <f>INDEX('BICS turnover'!B70:X70,Control!$B$3)</f>
        <v>28.52</v>
      </c>
      <c r="O13" s="14">
        <f>INDEX(B89:X89,Control!$B$3)</f>
        <v>26.659999999999997</v>
      </c>
      <c r="P13" s="14"/>
      <c r="Q13" s="14"/>
      <c r="R13" s="14"/>
      <c r="S13" s="14"/>
    </row>
    <row r="14" spans="1:19" x14ac:dyDescent="0.2">
      <c r="A14" t="s">
        <v>1171</v>
      </c>
      <c r="B14" s="7">
        <v>0.224</v>
      </c>
      <c r="C14" s="8">
        <v>0.60899999999999999</v>
      </c>
      <c r="D14" s="8">
        <v>0.14099999999999999</v>
      </c>
      <c r="E14" s="8">
        <v>2.5999999999999999E-2</v>
      </c>
      <c r="F14" s="8"/>
      <c r="G14" s="8"/>
      <c r="H14" s="8"/>
      <c r="I14" s="8"/>
      <c r="K14" t="s">
        <v>73</v>
      </c>
      <c r="L14" s="14">
        <f>INDEX('BICS turnover'!B33:X33,Control!$B$3)</f>
        <v>225.12</v>
      </c>
      <c r="M14" s="13">
        <f>INDEX('BICS turnover'!B52:X52,Control!$B$3)</f>
        <v>612.04499999999996</v>
      </c>
      <c r="N14" s="14">
        <f>INDEX('BICS turnover'!B71:X71,Control!$B$3)</f>
        <v>141.70499999999998</v>
      </c>
      <c r="O14" s="14">
        <f>INDEX(B90:X90,Control!$B$3)</f>
        <v>26.13</v>
      </c>
      <c r="P14" s="14"/>
      <c r="Q14" s="14"/>
      <c r="R14" s="14"/>
      <c r="S14" s="14"/>
    </row>
    <row r="15" spans="1:19" x14ac:dyDescent="0.2">
      <c r="A15" t="s">
        <v>1172</v>
      </c>
      <c r="B15" s="7">
        <v>0.23200000000000001</v>
      </c>
      <c r="C15" s="8">
        <v>0.501</v>
      </c>
      <c r="D15" s="8">
        <v>0.217</v>
      </c>
      <c r="E15" s="8">
        <v>0.05</v>
      </c>
      <c r="F15" s="8"/>
      <c r="G15" s="8"/>
      <c r="H15" s="8"/>
      <c r="I15" s="8"/>
      <c r="K15" t="s">
        <v>74</v>
      </c>
      <c r="L15" s="14">
        <f>INDEX('BICS turnover'!B34:X34,Control!$B$3)</f>
        <v>133.4</v>
      </c>
      <c r="M15" s="13">
        <f>INDEX('BICS turnover'!B53:X53,Control!$B$3)</f>
        <v>288.07499999999999</v>
      </c>
      <c r="N15" s="14">
        <f>INDEX('BICS turnover'!B72:X72,Control!$B$3)</f>
        <v>124.77500000000001</v>
      </c>
      <c r="O15" s="14">
        <f>INDEX(B91:X91,Control!$B$3)</f>
        <v>28.75</v>
      </c>
      <c r="P15" s="14"/>
      <c r="Q15" s="14"/>
      <c r="R15" s="14"/>
      <c r="S15" s="14"/>
    </row>
    <row r="16" spans="1:19" x14ac:dyDescent="0.2">
      <c r="A16" t="s">
        <v>75</v>
      </c>
      <c r="B16" s="7">
        <v>0.154</v>
      </c>
      <c r="C16" s="8">
        <v>0.69799999999999995</v>
      </c>
      <c r="D16" s="8">
        <v>8.5000000000000006E-2</v>
      </c>
      <c r="E16" s="8">
        <v>6.3E-2</v>
      </c>
      <c r="F16" s="8"/>
      <c r="G16" s="8"/>
      <c r="H16" s="8"/>
      <c r="I16" s="8"/>
      <c r="K16" t="s">
        <v>75</v>
      </c>
      <c r="L16" s="14">
        <f>INDEX('BICS turnover'!B35:X35,Control!$B$3)</f>
        <v>13.86</v>
      </c>
      <c r="M16" s="13">
        <f>INDEX('BICS turnover'!B54:X54,Control!$B$3)</f>
        <v>62.819999999999993</v>
      </c>
      <c r="N16" s="14">
        <f>INDEX('BICS turnover'!B73:X73,Control!$B$3)</f>
        <v>7.65</v>
      </c>
      <c r="O16" s="14">
        <f>INDEX(B92:X92,Control!$B$3)</f>
        <v>5.67</v>
      </c>
      <c r="P16" s="14"/>
      <c r="Q16" s="14"/>
      <c r="R16" s="14"/>
      <c r="S16" s="14"/>
    </row>
    <row r="17" spans="1:24" x14ac:dyDescent="0.2">
      <c r="A17" t="s">
        <v>1173</v>
      </c>
      <c r="B17" s="7">
        <v>0.39800000000000002</v>
      </c>
      <c r="C17" s="8">
        <v>0.47799999999999998</v>
      </c>
      <c r="D17" s="8">
        <v>2.8000000000000001E-2</v>
      </c>
      <c r="E17" s="8">
        <v>9.6000000000000002E-2</v>
      </c>
      <c r="F17" s="8"/>
      <c r="G17" s="8"/>
      <c r="H17" s="8"/>
      <c r="I17" s="8"/>
      <c r="K17" t="s">
        <v>76</v>
      </c>
      <c r="L17" s="14">
        <f>INDEX('BICS turnover'!B36:X36,Control!$B$3)</f>
        <v>103.48</v>
      </c>
      <c r="M17" s="13">
        <f>INDEX('BICS turnover'!B55:X55,Control!$B$3)</f>
        <v>124.28</v>
      </c>
      <c r="N17" s="14">
        <f>INDEX('BICS turnover'!B74:X74,Control!$B$3)</f>
        <v>7.28</v>
      </c>
      <c r="O17" s="14">
        <f>INDEX(B93:X93,Control!$B$3)</f>
        <v>24.96</v>
      </c>
      <c r="P17" s="14"/>
      <c r="Q17" s="14"/>
      <c r="R17" s="14"/>
      <c r="S17" s="14"/>
    </row>
    <row r="18" spans="1:24" x14ac:dyDescent="0.2">
      <c r="A18" t="s">
        <v>1174</v>
      </c>
      <c r="B18" s="7">
        <v>0.159</v>
      </c>
      <c r="C18" s="8">
        <v>0.56899999999999995</v>
      </c>
      <c r="D18" s="8">
        <v>0.12</v>
      </c>
      <c r="E18" s="8">
        <v>0.152</v>
      </c>
      <c r="F18" s="8"/>
      <c r="G18" s="8"/>
      <c r="H18" s="8"/>
      <c r="I18" s="8"/>
      <c r="K18" t="s">
        <v>77</v>
      </c>
      <c r="L18" s="14">
        <f>INDEX('BICS turnover'!B37:X37,Control!$B$3)</f>
        <v>20.67</v>
      </c>
      <c r="M18" s="13">
        <f>INDEX('BICS turnover'!B56:X56,Control!$B$3)</f>
        <v>73.97</v>
      </c>
      <c r="N18" s="14">
        <f>INDEX('BICS turnover'!B75:X75,Control!$B$3)</f>
        <v>15.6</v>
      </c>
      <c r="O18" s="14">
        <f>INDEX(B94:X94,Control!$B$3)</f>
        <v>19.759999999999998</v>
      </c>
      <c r="P18" s="14"/>
      <c r="Q18" s="14"/>
      <c r="R18" s="14"/>
      <c r="S18" s="14"/>
    </row>
    <row r="19" spans="1:24" x14ac:dyDescent="0.2">
      <c r="A19" t="s">
        <v>1175</v>
      </c>
      <c r="B19" s="8">
        <v>0.25800000000000001</v>
      </c>
      <c r="C19" s="8">
        <v>0.505</v>
      </c>
      <c r="D19" s="8">
        <v>0.152</v>
      </c>
      <c r="E19" s="8">
        <v>8.5000000000000006E-2</v>
      </c>
      <c r="F19" s="8"/>
      <c r="G19" s="8"/>
      <c r="H19" s="8"/>
      <c r="I19" s="8"/>
      <c r="K19" t="s">
        <v>1175</v>
      </c>
      <c r="L19" s="14">
        <f>INDEX('BICS turnover'!B38:X38,Control!$B$3)</f>
        <v>1370.8100000000002</v>
      </c>
      <c r="M19" s="13">
        <f>INDEX('BICS turnover'!B57:X57,Control!$B$3)</f>
        <v>2760.6800000000003</v>
      </c>
      <c r="N19" s="14">
        <f>INDEX('BICS turnover'!B76:X76,Control!$B$3)</f>
        <v>801.9899999999999</v>
      </c>
      <c r="O19" s="14">
        <f>INDEX(B95:X95,Control!$B$3)</f>
        <v>441.55999999999995</v>
      </c>
      <c r="P19" s="14"/>
      <c r="Q19" s="14"/>
      <c r="R19" s="14"/>
      <c r="S19" s="14"/>
    </row>
    <row r="23" spans="1:24" ht="15" x14ac:dyDescent="0.25">
      <c r="A23" s="140" t="str">
        <f>B5</f>
        <v>Turnover decreased</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25" si="0">IFERROR($B6*B179,"-")</f>
        <v>88.66</v>
      </c>
      <c r="C25" s="17">
        <f t="shared" si="0"/>
        <v>65.78</v>
      </c>
      <c r="D25" s="17">
        <f t="shared" si="0"/>
        <v>57.199999999999996</v>
      </c>
      <c r="E25" s="17">
        <f t="shared" si="0"/>
        <v>52.91</v>
      </c>
      <c r="F25" s="17">
        <f t="shared" si="0"/>
        <v>51.48</v>
      </c>
      <c r="G25" s="17">
        <f t="shared" si="0"/>
        <v>51.48</v>
      </c>
      <c r="H25" s="17">
        <f t="shared" si="0"/>
        <v>108.67999999999999</v>
      </c>
      <c r="I25" s="17">
        <f t="shared" si="0"/>
        <v>81.509999999999991</v>
      </c>
      <c r="J25" s="17">
        <f t="shared" si="0"/>
        <v>100.1</v>
      </c>
      <c r="K25" s="17">
        <f t="shared" si="0"/>
        <v>70.069999999999993</v>
      </c>
      <c r="L25" s="17">
        <f t="shared" si="0"/>
        <v>74.36</v>
      </c>
      <c r="M25" s="17">
        <f t="shared" si="0"/>
        <v>70.069999999999993</v>
      </c>
      <c r="N25" s="17">
        <f t="shared" si="0"/>
        <v>872.3</v>
      </c>
      <c r="O25" s="17">
        <f t="shared" si="0"/>
        <v>122.97999999999999</v>
      </c>
      <c r="P25" s="17">
        <f t="shared" si="0"/>
        <v>996.70999999999992</v>
      </c>
      <c r="Q25" s="17">
        <f t="shared" si="0"/>
        <v>5142.28</v>
      </c>
      <c r="R25" s="17">
        <f t="shared" si="0"/>
        <v>32418.1</v>
      </c>
      <c r="S25" s="17">
        <f t="shared" si="0"/>
        <v>36532.21</v>
      </c>
      <c r="T25" s="17">
        <f t="shared" si="0"/>
        <v>37836.369999999995</v>
      </c>
      <c r="U25" s="17">
        <f t="shared" si="0"/>
        <v>440.43999999999994</v>
      </c>
      <c r="V25" s="17">
        <f t="shared" si="0"/>
        <v>225.93999999999997</v>
      </c>
      <c r="W25" s="17">
        <f t="shared" si="0"/>
        <v>240.23999999999998</v>
      </c>
      <c r="X25" s="17">
        <f t="shared" si="0"/>
        <v>197.33999999999997</v>
      </c>
    </row>
    <row r="26" spans="1:24" x14ac:dyDescent="0.2">
      <c r="A26" t="s">
        <v>1165</v>
      </c>
      <c r="B26" s="17" t="str">
        <f t="shared" ref="B26:X26" si="1">IFERROR($B7*B180,"-")</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67</v>
      </c>
      <c r="B27" s="17">
        <f t="shared" ref="B27:X27" si="2">IFERROR($B8*B181,"-")</f>
        <v>217.21</v>
      </c>
      <c r="C27" s="17">
        <f t="shared" si="2"/>
        <v>178.64000000000001</v>
      </c>
      <c r="D27" s="17">
        <f t="shared" si="2"/>
        <v>208.07500000000002</v>
      </c>
      <c r="E27" s="17">
        <f t="shared" si="2"/>
        <v>137.02500000000001</v>
      </c>
      <c r="F27" s="17">
        <f t="shared" si="2"/>
        <v>118.75500000000001</v>
      </c>
      <c r="G27" s="17">
        <f t="shared" si="2"/>
        <v>187.77500000000001</v>
      </c>
      <c r="H27" s="17">
        <f t="shared" si="2"/>
        <v>319.72500000000002</v>
      </c>
      <c r="I27" s="17">
        <f t="shared" si="2"/>
        <v>244.61500000000001</v>
      </c>
      <c r="J27" s="17">
        <f t="shared" si="2"/>
        <v>213.15</v>
      </c>
      <c r="K27" s="17">
        <f t="shared" si="2"/>
        <v>174.58</v>
      </c>
      <c r="L27" s="17">
        <f t="shared" si="2"/>
        <v>246.64500000000001</v>
      </c>
      <c r="M27" s="17">
        <f t="shared" si="2"/>
        <v>155.29500000000002</v>
      </c>
      <c r="N27" s="17">
        <f t="shared" si="2"/>
        <v>2402.5050000000001</v>
      </c>
      <c r="O27" s="17">
        <f t="shared" si="2"/>
        <v>435.435</v>
      </c>
      <c r="P27" s="17">
        <f t="shared" si="2"/>
        <v>2837.94</v>
      </c>
      <c r="Q27" s="17">
        <f t="shared" si="2"/>
        <v>12689.53</v>
      </c>
      <c r="R27" s="17">
        <f t="shared" si="2"/>
        <v>67400.06</v>
      </c>
      <c r="S27" s="17">
        <f t="shared" si="2"/>
        <v>74873.505000000005</v>
      </c>
      <c r="T27" s="17">
        <f t="shared" si="2"/>
        <v>77180.600000000006</v>
      </c>
      <c r="U27" s="17">
        <f t="shared" si="2"/>
        <v>1364.16</v>
      </c>
      <c r="V27" s="17">
        <f t="shared" si="2"/>
        <v>646.55500000000006</v>
      </c>
      <c r="W27" s="17">
        <f t="shared" si="2"/>
        <v>609</v>
      </c>
      <c r="X27" s="17">
        <f t="shared" si="2"/>
        <v>536.93500000000006</v>
      </c>
    </row>
    <row r="28" spans="1:24" x14ac:dyDescent="0.2">
      <c r="A28" t="s">
        <v>1167</v>
      </c>
      <c r="B28" s="17">
        <f t="shared" ref="B28:X28" si="3">IFERROR($B9*B182,"-")</f>
        <v>262.35000000000002</v>
      </c>
      <c r="C28" s="17">
        <f t="shared" si="3"/>
        <v>259.05</v>
      </c>
      <c r="D28" s="17">
        <f t="shared" si="3"/>
        <v>201.3</v>
      </c>
      <c r="E28" s="17">
        <f t="shared" si="3"/>
        <v>179.85</v>
      </c>
      <c r="F28" s="17">
        <f t="shared" si="3"/>
        <v>183.15</v>
      </c>
      <c r="G28" s="17">
        <f t="shared" si="3"/>
        <v>176.55</v>
      </c>
      <c r="H28" s="17">
        <f t="shared" si="3"/>
        <v>346.5</v>
      </c>
      <c r="I28" s="17">
        <f t="shared" si="3"/>
        <v>254.10000000000002</v>
      </c>
      <c r="J28" s="17">
        <f t="shared" si="3"/>
        <v>234.3</v>
      </c>
      <c r="K28" s="17">
        <f t="shared" si="3"/>
        <v>207.9</v>
      </c>
      <c r="L28" s="17">
        <f t="shared" si="3"/>
        <v>237.60000000000002</v>
      </c>
      <c r="M28" s="17">
        <f t="shared" si="3"/>
        <v>254.10000000000002</v>
      </c>
      <c r="N28" s="17">
        <f t="shared" si="3"/>
        <v>2796.75</v>
      </c>
      <c r="O28" s="17">
        <f t="shared" si="3"/>
        <v>420.75</v>
      </c>
      <c r="P28" s="17">
        <f t="shared" si="3"/>
        <v>3217.5</v>
      </c>
      <c r="Q28" s="17">
        <f t="shared" si="3"/>
        <v>17735.850000000002</v>
      </c>
      <c r="R28" s="17">
        <f t="shared" si="3"/>
        <v>114254.25</v>
      </c>
      <c r="S28" s="17">
        <f t="shared" si="3"/>
        <v>127365.15000000001</v>
      </c>
      <c r="T28" s="17">
        <f t="shared" si="3"/>
        <v>131409.30000000002</v>
      </c>
      <c r="U28" s="17">
        <f t="shared" si="3"/>
        <v>1379.4</v>
      </c>
      <c r="V28" s="17">
        <f t="shared" si="3"/>
        <v>745.80000000000007</v>
      </c>
      <c r="W28" s="17">
        <f t="shared" si="3"/>
        <v>829.95</v>
      </c>
      <c r="X28" s="17">
        <f t="shared" si="3"/>
        <v>608.85</v>
      </c>
    </row>
    <row r="29" spans="1:24" x14ac:dyDescent="0.2">
      <c r="A29" t="s">
        <v>1168</v>
      </c>
      <c r="B29" s="17">
        <f t="shared" ref="B29:X29" si="4">IFERROR($B10*B183,"-")</f>
        <v>36.075000000000003</v>
      </c>
      <c r="C29" s="17">
        <f t="shared" si="4"/>
        <v>37.050000000000004</v>
      </c>
      <c r="D29" s="17">
        <f t="shared" si="4"/>
        <v>56.550000000000004</v>
      </c>
      <c r="E29" s="17">
        <f t="shared" si="4"/>
        <v>31.200000000000003</v>
      </c>
      <c r="F29" s="17">
        <f t="shared" si="4"/>
        <v>21.45</v>
      </c>
      <c r="G29" s="17">
        <f t="shared" si="4"/>
        <v>74.100000000000009</v>
      </c>
      <c r="H29" s="17">
        <f t="shared" si="4"/>
        <v>117</v>
      </c>
      <c r="I29" s="17">
        <f t="shared" si="4"/>
        <v>27.3</v>
      </c>
      <c r="J29" s="17">
        <f t="shared" si="4"/>
        <v>67.275000000000006</v>
      </c>
      <c r="K29" s="17">
        <f t="shared" si="4"/>
        <v>23.400000000000002</v>
      </c>
      <c r="L29" s="17">
        <f t="shared" si="4"/>
        <v>34.125</v>
      </c>
      <c r="M29" s="17">
        <f t="shared" si="4"/>
        <v>25.35</v>
      </c>
      <c r="N29" s="17">
        <f t="shared" si="4"/>
        <v>548.92500000000007</v>
      </c>
      <c r="O29" s="17">
        <f t="shared" si="4"/>
        <v>109.2</v>
      </c>
      <c r="P29" s="17">
        <f t="shared" si="4"/>
        <v>658.125</v>
      </c>
      <c r="Q29" s="17">
        <f t="shared" si="4"/>
        <v>2839.2000000000003</v>
      </c>
      <c r="R29" s="17">
        <f t="shared" si="4"/>
        <v>20136.674999999999</v>
      </c>
      <c r="S29" s="17">
        <f t="shared" si="4"/>
        <v>22236.825000000001</v>
      </c>
      <c r="T29" s="17">
        <f t="shared" si="4"/>
        <v>22790.625</v>
      </c>
      <c r="U29" s="17">
        <f t="shared" si="4"/>
        <v>424.125</v>
      </c>
      <c r="V29" s="17">
        <f t="shared" si="4"/>
        <v>86.775000000000006</v>
      </c>
      <c r="W29" s="17">
        <f t="shared" si="4"/>
        <v>113.10000000000001</v>
      </c>
      <c r="X29" s="17">
        <f t="shared" si="4"/>
        <v>153.07500000000002</v>
      </c>
    </row>
    <row r="30" spans="1:24" x14ac:dyDescent="0.2">
      <c r="A30" t="s">
        <v>1169</v>
      </c>
      <c r="B30" s="17">
        <f t="shared" ref="B30:X30" si="5">IFERROR($B11*B184,"-")</f>
        <v>101.36</v>
      </c>
      <c r="C30" s="17">
        <f t="shared" si="5"/>
        <v>161.09</v>
      </c>
      <c r="D30" s="17">
        <f t="shared" si="5"/>
        <v>76.02</v>
      </c>
      <c r="E30" s="17">
        <f t="shared" si="5"/>
        <v>121.27</v>
      </c>
      <c r="F30" s="17">
        <f t="shared" si="5"/>
        <v>133.94</v>
      </c>
      <c r="G30" s="17">
        <f t="shared" si="5"/>
        <v>92.31</v>
      </c>
      <c r="H30" s="17">
        <f t="shared" si="5"/>
        <v>130.32</v>
      </c>
      <c r="I30" s="17">
        <f t="shared" si="5"/>
        <v>94.11999999999999</v>
      </c>
      <c r="J30" s="17">
        <f t="shared" si="5"/>
        <v>121.27</v>
      </c>
      <c r="K30" s="17">
        <f t="shared" si="5"/>
        <v>170.14</v>
      </c>
      <c r="L30" s="17">
        <f t="shared" si="5"/>
        <v>101.36</v>
      </c>
      <c r="M30" s="17">
        <f t="shared" si="5"/>
        <v>108.6</v>
      </c>
      <c r="N30" s="17">
        <f t="shared" si="5"/>
        <v>1411.8</v>
      </c>
      <c r="O30" s="17">
        <f t="shared" si="5"/>
        <v>186.43</v>
      </c>
      <c r="P30" s="17">
        <f t="shared" si="5"/>
        <v>1598.23</v>
      </c>
      <c r="Q30" s="17">
        <f t="shared" si="5"/>
        <v>7714.2199999999993</v>
      </c>
      <c r="R30" s="17">
        <f t="shared" si="5"/>
        <v>52381.4</v>
      </c>
      <c r="S30" s="17">
        <f t="shared" si="5"/>
        <v>61219.63</v>
      </c>
      <c r="T30" s="17">
        <f t="shared" si="5"/>
        <v>62812.43</v>
      </c>
      <c r="U30" s="17">
        <f t="shared" si="5"/>
        <v>606.35</v>
      </c>
      <c r="V30" s="17">
        <f t="shared" si="5"/>
        <v>304.08</v>
      </c>
      <c r="W30" s="17">
        <f t="shared" si="5"/>
        <v>586.43999999999994</v>
      </c>
      <c r="X30" s="17">
        <f t="shared" si="5"/>
        <v>231.68</v>
      </c>
    </row>
    <row r="31" spans="1:24" x14ac:dyDescent="0.2">
      <c r="A31" t="s">
        <v>1170</v>
      </c>
      <c r="B31" s="17">
        <f t="shared" ref="B31:X31" si="6">IFERROR($B12*B185,"-")</f>
        <v>71.905000000000001</v>
      </c>
      <c r="C31" s="17">
        <f t="shared" si="6"/>
        <v>69.935000000000002</v>
      </c>
      <c r="D31" s="17">
        <f t="shared" si="6"/>
        <v>79.784999999999997</v>
      </c>
      <c r="E31" s="17">
        <f t="shared" si="6"/>
        <v>32.505000000000003</v>
      </c>
      <c r="F31" s="17">
        <f t="shared" si="6"/>
        <v>38.414999999999999</v>
      </c>
      <c r="G31" s="17">
        <f t="shared" si="6"/>
        <v>39.4</v>
      </c>
      <c r="H31" s="17">
        <f t="shared" si="6"/>
        <v>85.695000000000007</v>
      </c>
      <c r="I31" s="17">
        <f t="shared" si="6"/>
        <v>93.575000000000003</v>
      </c>
      <c r="J31" s="17">
        <f t="shared" si="6"/>
        <v>46.295000000000002</v>
      </c>
      <c r="K31" s="17">
        <f t="shared" si="6"/>
        <v>58.115000000000002</v>
      </c>
      <c r="L31" s="17">
        <f t="shared" si="6"/>
        <v>85.695000000000007</v>
      </c>
      <c r="M31" s="17">
        <f t="shared" si="6"/>
        <v>104.41000000000001</v>
      </c>
      <c r="N31" s="17">
        <f t="shared" si="6"/>
        <v>804.745</v>
      </c>
      <c r="O31" s="17">
        <f t="shared" si="6"/>
        <v>98.5</v>
      </c>
      <c r="P31" s="17">
        <f t="shared" si="6"/>
        <v>903.245</v>
      </c>
      <c r="Q31" s="17">
        <f t="shared" si="6"/>
        <v>7117.6100000000006</v>
      </c>
      <c r="R31" s="17">
        <f t="shared" si="6"/>
        <v>34230.720000000001</v>
      </c>
      <c r="S31" s="17">
        <f t="shared" si="6"/>
        <v>36566.154999999999</v>
      </c>
      <c r="T31" s="17">
        <f t="shared" si="6"/>
        <v>36988.720000000001</v>
      </c>
      <c r="U31" s="17">
        <f t="shared" si="6"/>
        <v>349.67500000000001</v>
      </c>
      <c r="V31" s="17">
        <f t="shared" si="6"/>
        <v>283.68</v>
      </c>
      <c r="W31" s="17">
        <f t="shared" si="6"/>
        <v>198.97</v>
      </c>
      <c r="X31" s="17">
        <f t="shared" si="6"/>
        <v>157.6</v>
      </c>
    </row>
    <row r="32" spans="1:24" x14ac:dyDescent="0.2">
      <c r="A32" t="s">
        <v>72</v>
      </c>
      <c r="B32" s="17">
        <f t="shared" ref="B32:X32" si="7">IFERROR($B13*B186,"-")</f>
        <v>96.72</v>
      </c>
      <c r="C32" s="17">
        <f t="shared" si="7"/>
        <v>71.760000000000005</v>
      </c>
      <c r="D32" s="17">
        <f t="shared" si="7"/>
        <v>51.48</v>
      </c>
      <c r="E32" s="17">
        <f t="shared" si="7"/>
        <v>31.2</v>
      </c>
      <c r="F32" s="17">
        <f t="shared" si="7"/>
        <v>46.8</v>
      </c>
      <c r="G32" s="17">
        <f t="shared" si="7"/>
        <v>35.880000000000003</v>
      </c>
      <c r="H32" s="17">
        <f t="shared" si="7"/>
        <v>84.24</v>
      </c>
      <c r="I32" s="17">
        <f t="shared" si="7"/>
        <v>95.16</v>
      </c>
      <c r="J32" s="17">
        <f t="shared" si="7"/>
        <v>51.48</v>
      </c>
      <c r="K32" s="17">
        <f t="shared" si="7"/>
        <v>49.92</v>
      </c>
      <c r="L32" s="17">
        <f t="shared" si="7"/>
        <v>67.08</v>
      </c>
      <c r="M32" s="17">
        <f t="shared" si="7"/>
        <v>78</v>
      </c>
      <c r="N32" s="17">
        <f t="shared" si="7"/>
        <v>758.16</v>
      </c>
      <c r="O32" s="17">
        <f t="shared" si="7"/>
        <v>82.68</v>
      </c>
      <c r="P32" s="17">
        <f t="shared" si="7"/>
        <v>842.4</v>
      </c>
      <c r="Q32" s="17">
        <f t="shared" si="7"/>
        <v>5007.6000000000004</v>
      </c>
      <c r="R32" s="17">
        <f t="shared" si="7"/>
        <v>32916</v>
      </c>
      <c r="S32" s="17">
        <f t="shared" si="7"/>
        <v>36003.24</v>
      </c>
      <c r="T32" s="17">
        <f t="shared" si="7"/>
        <v>36783.24</v>
      </c>
      <c r="U32" s="17">
        <f t="shared" si="7"/>
        <v>305.76</v>
      </c>
      <c r="V32" s="17">
        <f t="shared" si="7"/>
        <v>240.24</v>
      </c>
      <c r="W32" s="17">
        <f t="shared" si="7"/>
        <v>199.68</v>
      </c>
      <c r="X32" s="17">
        <f t="shared" si="7"/>
        <v>180.96</v>
      </c>
    </row>
    <row r="33" spans="1:24" x14ac:dyDescent="0.2">
      <c r="A33" t="s">
        <v>1171</v>
      </c>
      <c r="B33" s="17">
        <f t="shared" ref="B33:X33" si="8">IFERROR($B14*B187,"-")</f>
        <v>225.12</v>
      </c>
      <c r="C33" s="17">
        <f t="shared" si="8"/>
        <v>207.20000000000002</v>
      </c>
      <c r="D33" s="17">
        <f t="shared" si="8"/>
        <v>140</v>
      </c>
      <c r="E33" s="17">
        <f t="shared" si="8"/>
        <v>117.60000000000001</v>
      </c>
      <c r="F33" s="17">
        <f t="shared" si="8"/>
        <v>120.96000000000001</v>
      </c>
      <c r="G33" s="17">
        <f t="shared" si="8"/>
        <v>107.52</v>
      </c>
      <c r="H33" s="17">
        <f t="shared" si="8"/>
        <v>262.08</v>
      </c>
      <c r="I33" s="17">
        <f t="shared" si="8"/>
        <v>275.52</v>
      </c>
      <c r="J33" s="17">
        <f t="shared" si="8"/>
        <v>145.6</v>
      </c>
      <c r="K33" s="17">
        <f t="shared" si="8"/>
        <v>129.92000000000002</v>
      </c>
      <c r="L33" s="17">
        <f t="shared" si="8"/>
        <v>243.04</v>
      </c>
      <c r="M33" s="17">
        <f t="shared" si="8"/>
        <v>305.76</v>
      </c>
      <c r="N33" s="17">
        <f t="shared" si="8"/>
        <v>2281.44</v>
      </c>
      <c r="O33" s="17">
        <f t="shared" si="8"/>
        <v>238.56</v>
      </c>
      <c r="P33" s="17">
        <f t="shared" si="8"/>
        <v>2520</v>
      </c>
      <c r="Q33" s="17">
        <f t="shared" si="8"/>
        <v>16026.08</v>
      </c>
      <c r="R33" s="17">
        <f t="shared" si="8"/>
        <v>84069.440000000002</v>
      </c>
      <c r="S33" s="17">
        <f t="shared" si="8"/>
        <v>92097.600000000006</v>
      </c>
      <c r="T33" s="17">
        <f t="shared" si="8"/>
        <v>93545.76</v>
      </c>
      <c r="U33" s="17">
        <f t="shared" si="8"/>
        <v>893.76</v>
      </c>
      <c r="V33" s="17">
        <f t="shared" si="8"/>
        <v>824.32</v>
      </c>
      <c r="W33" s="17">
        <f t="shared" si="8"/>
        <v>575.68000000000006</v>
      </c>
      <c r="X33" s="17">
        <f t="shared" si="8"/>
        <v>487.2</v>
      </c>
    </row>
    <row r="34" spans="1:24" x14ac:dyDescent="0.2">
      <c r="A34" t="s">
        <v>1172</v>
      </c>
      <c r="B34" s="17">
        <f t="shared" ref="B34:X34" si="9">IFERROR($B15*B188,"-")</f>
        <v>133.4</v>
      </c>
      <c r="C34" s="17">
        <f t="shared" si="9"/>
        <v>104.4</v>
      </c>
      <c r="D34" s="17">
        <f t="shared" si="9"/>
        <v>89.320000000000007</v>
      </c>
      <c r="E34" s="17">
        <f t="shared" si="9"/>
        <v>62.64</v>
      </c>
      <c r="F34" s="17">
        <f t="shared" si="9"/>
        <v>69.600000000000009</v>
      </c>
      <c r="G34" s="17">
        <f t="shared" si="9"/>
        <v>88.160000000000011</v>
      </c>
      <c r="H34" s="17">
        <f t="shared" si="9"/>
        <v>162.4</v>
      </c>
      <c r="I34" s="17">
        <f t="shared" si="9"/>
        <v>164.72</v>
      </c>
      <c r="J34" s="17">
        <f t="shared" si="9"/>
        <v>98.600000000000009</v>
      </c>
      <c r="K34" s="17">
        <f t="shared" si="9"/>
        <v>85.84</v>
      </c>
      <c r="L34" s="17">
        <f t="shared" si="9"/>
        <v>147.32000000000002</v>
      </c>
      <c r="M34" s="17">
        <f t="shared" si="9"/>
        <v>136.88</v>
      </c>
      <c r="N34" s="17">
        <f t="shared" si="9"/>
        <v>1343.28</v>
      </c>
      <c r="O34" s="17">
        <f t="shared" si="9"/>
        <v>177.48000000000002</v>
      </c>
      <c r="P34" s="17">
        <f t="shared" si="9"/>
        <v>1520.76</v>
      </c>
      <c r="Q34" s="17">
        <f t="shared" si="9"/>
        <v>8429.7200000000012</v>
      </c>
      <c r="R34" s="17">
        <f t="shared" si="9"/>
        <v>47119.200000000004</v>
      </c>
      <c r="S34" s="17">
        <f t="shared" si="9"/>
        <v>51863.600000000006</v>
      </c>
      <c r="T34" s="17">
        <f t="shared" si="9"/>
        <v>52587.44</v>
      </c>
      <c r="U34" s="17">
        <f t="shared" si="9"/>
        <v>615.96</v>
      </c>
      <c r="V34" s="17">
        <f t="shared" si="9"/>
        <v>448.92</v>
      </c>
      <c r="W34" s="17">
        <f t="shared" si="9"/>
        <v>322.48</v>
      </c>
      <c r="X34" s="17">
        <f t="shared" si="9"/>
        <v>295.8</v>
      </c>
    </row>
    <row r="35" spans="1:24" x14ac:dyDescent="0.2">
      <c r="A35" t="s">
        <v>75</v>
      </c>
      <c r="B35" s="17">
        <f t="shared" ref="B35:X35" si="10">IFERROR($B16*B189,"-")</f>
        <v>13.86</v>
      </c>
      <c r="C35" s="17">
        <f t="shared" si="10"/>
        <v>18.48</v>
      </c>
      <c r="D35" s="17">
        <f t="shared" si="10"/>
        <v>12.32</v>
      </c>
      <c r="E35" s="17">
        <f t="shared" si="10"/>
        <v>11.55</v>
      </c>
      <c r="F35" s="17">
        <f t="shared" si="10"/>
        <v>11.55</v>
      </c>
      <c r="G35" s="17">
        <f t="shared" si="10"/>
        <v>11.55</v>
      </c>
      <c r="H35" s="17">
        <f t="shared" si="10"/>
        <v>18.48</v>
      </c>
      <c r="I35" s="17">
        <f t="shared" si="10"/>
        <v>17.71</v>
      </c>
      <c r="J35" s="17">
        <f t="shared" si="10"/>
        <v>13.09</v>
      </c>
      <c r="K35" s="17">
        <f t="shared" si="10"/>
        <v>14.629999999999999</v>
      </c>
      <c r="L35" s="17">
        <f t="shared" si="10"/>
        <v>16.940000000000001</v>
      </c>
      <c r="M35" s="17">
        <f t="shared" si="10"/>
        <v>16.940000000000001</v>
      </c>
      <c r="N35" s="17">
        <f t="shared" si="10"/>
        <v>177.1</v>
      </c>
      <c r="O35" s="17">
        <f t="shared" si="10"/>
        <v>28.49</v>
      </c>
      <c r="P35" s="17">
        <f t="shared" si="10"/>
        <v>206.35999999999999</v>
      </c>
      <c r="Q35" s="17">
        <f t="shared" si="10"/>
        <v>1205.82</v>
      </c>
      <c r="R35" s="17">
        <f t="shared" si="10"/>
        <v>6710.55</v>
      </c>
      <c r="S35" s="17">
        <f t="shared" si="10"/>
        <v>7276.5</v>
      </c>
      <c r="T35" s="17">
        <f t="shared" si="10"/>
        <v>7392</v>
      </c>
      <c r="U35" s="17">
        <f t="shared" si="10"/>
        <v>83.929999999999993</v>
      </c>
      <c r="V35" s="17">
        <f t="shared" si="10"/>
        <v>51.589999999999996</v>
      </c>
      <c r="W35" s="17">
        <f t="shared" si="10"/>
        <v>56.21</v>
      </c>
      <c r="X35" s="17">
        <f t="shared" si="10"/>
        <v>32.339999999999996</v>
      </c>
    </row>
    <row r="36" spans="1:24" x14ac:dyDescent="0.2">
      <c r="A36" t="s">
        <v>1173</v>
      </c>
      <c r="B36" s="17">
        <f t="shared" ref="B36:X36" si="11">IFERROR($B17*B190,"-")</f>
        <v>103.48</v>
      </c>
      <c r="C36" s="17">
        <f t="shared" si="11"/>
        <v>117.41000000000001</v>
      </c>
      <c r="D36" s="17">
        <f t="shared" si="11"/>
        <v>89.550000000000011</v>
      </c>
      <c r="E36" s="17">
        <f t="shared" si="11"/>
        <v>63.680000000000007</v>
      </c>
      <c r="F36" s="17">
        <f t="shared" si="11"/>
        <v>59.7</v>
      </c>
      <c r="G36" s="17">
        <f t="shared" si="11"/>
        <v>63.680000000000007</v>
      </c>
      <c r="H36" s="17">
        <f t="shared" si="11"/>
        <v>123.38000000000001</v>
      </c>
      <c r="I36" s="17">
        <f t="shared" si="11"/>
        <v>91.54</v>
      </c>
      <c r="J36" s="17">
        <f t="shared" si="11"/>
        <v>81.59</v>
      </c>
      <c r="K36" s="17">
        <f t="shared" si="11"/>
        <v>63.680000000000007</v>
      </c>
      <c r="L36" s="17">
        <f t="shared" si="11"/>
        <v>97.51</v>
      </c>
      <c r="M36" s="17">
        <f t="shared" si="11"/>
        <v>105.47</v>
      </c>
      <c r="N36" s="17">
        <f t="shared" si="11"/>
        <v>1062.6600000000001</v>
      </c>
      <c r="O36" s="17">
        <f t="shared" si="11"/>
        <v>169.15</v>
      </c>
      <c r="P36" s="17">
        <f t="shared" si="11"/>
        <v>1231.8100000000002</v>
      </c>
      <c r="Q36" s="17">
        <f t="shared" si="11"/>
        <v>6425.71</v>
      </c>
      <c r="R36" s="17">
        <f t="shared" si="11"/>
        <v>39614.93</v>
      </c>
      <c r="S36" s="17">
        <f t="shared" si="11"/>
        <v>44148.15</v>
      </c>
      <c r="T36" s="17">
        <f t="shared" si="11"/>
        <v>45284.44</v>
      </c>
      <c r="U36" s="17">
        <f t="shared" si="11"/>
        <v>527.35</v>
      </c>
      <c r="V36" s="17">
        <f t="shared" si="11"/>
        <v>294.52000000000004</v>
      </c>
      <c r="W36" s="17">
        <f t="shared" si="11"/>
        <v>304.47000000000003</v>
      </c>
      <c r="X36" s="17">
        <f t="shared" si="11"/>
        <v>226.86</v>
      </c>
    </row>
    <row r="37" spans="1:24" x14ac:dyDescent="0.2">
      <c r="A37" t="s">
        <v>1174</v>
      </c>
      <c r="B37" s="17">
        <f t="shared" ref="B37:X37" si="12">IFERROR($B18*B191,"-")</f>
        <v>20.67</v>
      </c>
      <c r="C37" s="17">
        <f t="shared" si="12"/>
        <v>22.26</v>
      </c>
      <c r="D37" s="17">
        <f t="shared" si="12"/>
        <v>12.72</v>
      </c>
      <c r="E37" s="17">
        <f t="shared" si="12"/>
        <v>14.31</v>
      </c>
      <c r="F37" s="17">
        <f t="shared" si="12"/>
        <v>16.695</v>
      </c>
      <c r="G37" s="17">
        <f t="shared" si="12"/>
        <v>11.925000000000001</v>
      </c>
      <c r="H37" s="17">
        <f t="shared" si="12"/>
        <v>24.645</v>
      </c>
      <c r="I37" s="17">
        <f t="shared" si="12"/>
        <v>29.414999999999999</v>
      </c>
      <c r="J37" s="17">
        <f t="shared" si="12"/>
        <v>18.285</v>
      </c>
      <c r="K37" s="17">
        <f t="shared" si="12"/>
        <v>27.824999999999999</v>
      </c>
      <c r="L37" s="17">
        <f t="shared" si="12"/>
        <v>23.85</v>
      </c>
      <c r="M37" s="17">
        <f t="shared" si="12"/>
        <v>27.03</v>
      </c>
      <c r="N37" s="17">
        <f t="shared" si="12"/>
        <v>249.63</v>
      </c>
      <c r="O37" s="17">
        <f t="shared" si="12"/>
        <v>24.645</v>
      </c>
      <c r="P37" s="17">
        <f t="shared" si="12"/>
        <v>274.27499999999998</v>
      </c>
      <c r="Q37" s="17">
        <f t="shared" si="12"/>
        <v>1828.5</v>
      </c>
      <c r="R37" s="17">
        <f t="shared" si="12"/>
        <v>10400.19</v>
      </c>
      <c r="S37" s="17">
        <f t="shared" si="12"/>
        <v>11537.04</v>
      </c>
      <c r="T37" s="17">
        <f t="shared" si="12"/>
        <v>11763.615</v>
      </c>
      <c r="U37" s="17">
        <f t="shared" si="12"/>
        <v>92.22</v>
      </c>
      <c r="V37" s="17">
        <f t="shared" si="12"/>
        <v>80.295000000000002</v>
      </c>
      <c r="W37" s="17">
        <f t="shared" si="12"/>
        <v>81.09</v>
      </c>
      <c r="X37" s="17">
        <f t="shared" si="12"/>
        <v>45.314999999999998</v>
      </c>
    </row>
    <row r="38" spans="1:24" x14ac:dyDescent="0.2">
      <c r="A38" t="s">
        <v>1175</v>
      </c>
      <c r="B38" s="17">
        <f>SUM(B25:B37)</f>
        <v>1370.8100000000002</v>
      </c>
      <c r="C38" s="17">
        <f t="shared" ref="C38:X38" si="13">SUM(C25:C37)</f>
        <v>1313.0550000000003</v>
      </c>
      <c r="D38" s="17">
        <f t="shared" si="13"/>
        <v>1074.3200000000002</v>
      </c>
      <c r="E38" s="17">
        <f t="shared" si="13"/>
        <v>855.74</v>
      </c>
      <c r="F38" s="17">
        <f t="shared" si="13"/>
        <v>872.495</v>
      </c>
      <c r="G38" s="17">
        <f t="shared" si="13"/>
        <v>940.32999999999993</v>
      </c>
      <c r="H38" s="17">
        <f t="shared" si="13"/>
        <v>1783.145</v>
      </c>
      <c r="I38" s="17">
        <f t="shared" si="13"/>
        <v>1469.2850000000001</v>
      </c>
      <c r="J38" s="17">
        <f t="shared" si="13"/>
        <v>1191.0349999999999</v>
      </c>
      <c r="K38" s="17">
        <f t="shared" si="13"/>
        <v>1076.02</v>
      </c>
      <c r="L38" s="17">
        <f t="shared" si="13"/>
        <v>1375.5250000000001</v>
      </c>
      <c r="M38" s="17">
        <f t="shared" si="13"/>
        <v>1387.9050000000002</v>
      </c>
      <c r="N38" s="17">
        <f t="shared" si="13"/>
        <v>14709.295000000002</v>
      </c>
      <c r="O38" s="17">
        <f t="shared" si="13"/>
        <v>2094.3000000000002</v>
      </c>
      <c r="P38" s="17">
        <f t="shared" si="13"/>
        <v>16807.355000000003</v>
      </c>
      <c r="Q38" s="17">
        <f t="shared" si="13"/>
        <v>92162.12000000001</v>
      </c>
      <c r="R38" s="17">
        <f t="shared" si="13"/>
        <v>541651.5149999999</v>
      </c>
      <c r="S38" s="17">
        <f t="shared" si="13"/>
        <v>601719.60499999998</v>
      </c>
      <c r="T38" s="17">
        <f t="shared" si="13"/>
        <v>616374.54</v>
      </c>
      <c r="U38" s="17">
        <f t="shared" si="13"/>
        <v>7083.1300000000019</v>
      </c>
      <c r="V38" s="17">
        <f t="shared" si="13"/>
        <v>4232.7150000000001</v>
      </c>
      <c r="W38" s="17">
        <f t="shared" si="13"/>
        <v>4117.3099999999995</v>
      </c>
      <c r="X38" s="17">
        <f t="shared" si="13"/>
        <v>3153.9550000000004</v>
      </c>
    </row>
    <row r="39" spans="1:24" x14ac:dyDescent="0.2">
      <c r="B39" s="7"/>
      <c r="C39" s="7"/>
      <c r="D39" s="7"/>
      <c r="E39" s="7"/>
      <c r="F39" s="7"/>
      <c r="G39" s="7"/>
      <c r="L39" s="7"/>
      <c r="M39" s="7"/>
      <c r="N39" s="7"/>
      <c r="O39" s="7"/>
      <c r="P39" s="7"/>
      <c r="Q39" s="7"/>
    </row>
    <row r="42" spans="1:24" x14ac:dyDescent="0.2">
      <c r="A42" s="140" t="str">
        <f>C5</f>
        <v>Turnover stayed the same</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4">IFERROR($C6*B179,"-")</f>
        <v>128.96</v>
      </c>
      <c r="C44" s="16">
        <f t="shared" si="14"/>
        <v>95.679999999999993</v>
      </c>
      <c r="D44" s="16">
        <f t="shared" si="14"/>
        <v>83.2</v>
      </c>
      <c r="E44" s="16">
        <f t="shared" si="14"/>
        <v>76.959999999999994</v>
      </c>
      <c r="F44" s="16">
        <f t="shared" si="14"/>
        <v>74.88</v>
      </c>
      <c r="G44" s="16">
        <f t="shared" si="14"/>
        <v>74.88</v>
      </c>
      <c r="H44" s="16">
        <f t="shared" si="14"/>
        <v>158.07999999999998</v>
      </c>
      <c r="I44" s="16">
        <f t="shared" si="14"/>
        <v>118.55999999999999</v>
      </c>
      <c r="J44" s="16">
        <f t="shared" si="14"/>
        <v>145.6</v>
      </c>
      <c r="K44" s="16">
        <f t="shared" si="14"/>
        <v>101.92</v>
      </c>
      <c r="L44" s="16">
        <f t="shared" si="14"/>
        <v>108.16</v>
      </c>
      <c r="M44" s="16">
        <f t="shared" si="14"/>
        <v>101.92</v>
      </c>
      <c r="N44" s="16">
        <f t="shared" si="14"/>
        <v>1268.8</v>
      </c>
      <c r="O44" s="16">
        <f t="shared" si="14"/>
        <v>178.88</v>
      </c>
      <c r="P44" s="16">
        <f t="shared" si="14"/>
        <v>1449.76</v>
      </c>
      <c r="Q44" s="16">
        <f t="shared" si="14"/>
        <v>7479.6799999999994</v>
      </c>
      <c r="R44" s="16">
        <f t="shared" si="14"/>
        <v>47153.599999999999</v>
      </c>
      <c r="S44" s="16">
        <f t="shared" si="14"/>
        <v>53137.759999999995</v>
      </c>
      <c r="T44" s="16">
        <f t="shared" si="14"/>
        <v>55034.719999999994</v>
      </c>
      <c r="U44" s="16">
        <f t="shared" si="14"/>
        <v>640.64</v>
      </c>
      <c r="V44" s="16">
        <f t="shared" si="14"/>
        <v>328.64</v>
      </c>
      <c r="W44" s="16">
        <f t="shared" si="14"/>
        <v>349.44</v>
      </c>
      <c r="X44" s="16">
        <f t="shared" si="14"/>
        <v>287.03999999999996</v>
      </c>
    </row>
    <row r="45" spans="1:24" x14ac:dyDescent="0.2">
      <c r="A45" t="s">
        <v>1165</v>
      </c>
      <c r="B45" s="16" t="str">
        <f t="shared" ref="B45:X45" si="15">IFERROR($C7*B180,"-")</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67</v>
      </c>
      <c r="B46" s="16">
        <f t="shared" ref="B46:X46" si="16">IFERROR($C8*B181,"-")</f>
        <v>528.58000000000004</v>
      </c>
      <c r="C46" s="16">
        <f t="shared" si="16"/>
        <v>434.71999999999997</v>
      </c>
      <c r="D46" s="16">
        <f t="shared" si="16"/>
        <v>506.35</v>
      </c>
      <c r="E46" s="16">
        <f t="shared" si="16"/>
        <v>333.45</v>
      </c>
      <c r="F46" s="16">
        <f t="shared" si="16"/>
        <v>288.99</v>
      </c>
      <c r="G46" s="16">
        <f t="shared" si="16"/>
        <v>456.95</v>
      </c>
      <c r="H46" s="16">
        <f t="shared" si="16"/>
        <v>778.05</v>
      </c>
      <c r="I46" s="16">
        <f t="shared" si="16"/>
        <v>595.27</v>
      </c>
      <c r="J46" s="16">
        <f t="shared" si="16"/>
        <v>518.70000000000005</v>
      </c>
      <c r="K46" s="16">
        <f t="shared" si="16"/>
        <v>424.84</v>
      </c>
      <c r="L46" s="16">
        <f t="shared" si="16"/>
        <v>600.21</v>
      </c>
      <c r="M46" s="16">
        <f t="shared" si="16"/>
        <v>377.90999999999997</v>
      </c>
      <c r="N46" s="16">
        <f t="shared" si="16"/>
        <v>5846.49</v>
      </c>
      <c r="O46" s="16">
        <f t="shared" si="16"/>
        <v>1059.6299999999999</v>
      </c>
      <c r="P46" s="16">
        <f t="shared" si="16"/>
        <v>6906.12</v>
      </c>
      <c r="Q46" s="16">
        <f t="shared" si="16"/>
        <v>30879.94</v>
      </c>
      <c r="R46" s="16">
        <f t="shared" si="16"/>
        <v>164017.88</v>
      </c>
      <c r="S46" s="16">
        <f t="shared" si="16"/>
        <v>182204.49</v>
      </c>
      <c r="T46" s="16">
        <f t="shared" si="16"/>
        <v>187818.8</v>
      </c>
      <c r="U46" s="16">
        <f t="shared" si="16"/>
        <v>3319.68</v>
      </c>
      <c r="V46" s="16">
        <f t="shared" si="16"/>
        <v>1573.3899999999999</v>
      </c>
      <c r="W46" s="16">
        <f t="shared" si="16"/>
        <v>1482</v>
      </c>
      <c r="X46" s="16">
        <f t="shared" si="16"/>
        <v>1306.6299999999999</v>
      </c>
    </row>
    <row r="47" spans="1:24" x14ac:dyDescent="0.2">
      <c r="A47" t="s">
        <v>1167</v>
      </c>
      <c r="B47" s="16">
        <f t="shared" ref="B47:X47" si="17">IFERROR($C9*B182,"-")</f>
        <v>353.77499999999998</v>
      </c>
      <c r="C47" s="16">
        <f t="shared" si="17"/>
        <v>349.32499999999999</v>
      </c>
      <c r="D47" s="16">
        <f t="shared" si="17"/>
        <v>271.45</v>
      </c>
      <c r="E47" s="16">
        <f t="shared" si="17"/>
        <v>242.52500000000001</v>
      </c>
      <c r="F47" s="16">
        <f t="shared" si="17"/>
        <v>246.97499999999999</v>
      </c>
      <c r="G47" s="16">
        <f t="shared" si="17"/>
        <v>238.07500000000002</v>
      </c>
      <c r="H47" s="16">
        <f t="shared" si="17"/>
        <v>467.25</v>
      </c>
      <c r="I47" s="16">
        <f t="shared" si="17"/>
        <v>342.65</v>
      </c>
      <c r="J47" s="16">
        <f t="shared" si="17"/>
        <v>315.95</v>
      </c>
      <c r="K47" s="16">
        <f t="shared" si="17"/>
        <v>280.35000000000002</v>
      </c>
      <c r="L47" s="16">
        <f t="shared" si="17"/>
        <v>320.39999999999998</v>
      </c>
      <c r="M47" s="16">
        <f t="shared" si="17"/>
        <v>342.65</v>
      </c>
      <c r="N47" s="16">
        <f t="shared" si="17"/>
        <v>3771.375</v>
      </c>
      <c r="O47" s="16">
        <f t="shared" si="17"/>
        <v>567.375</v>
      </c>
      <c r="P47" s="16">
        <f t="shared" si="17"/>
        <v>4338.75</v>
      </c>
      <c r="Q47" s="16">
        <f t="shared" si="17"/>
        <v>23916.525000000001</v>
      </c>
      <c r="R47" s="16">
        <f t="shared" si="17"/>
        <v>154070.125</v>
      </c>
      <c r="S47" s="16">
        <f t="shared" si="17"/>
        <v>171749.97500000001</v>
      </c>
      <c r="T47" s="16">
        <f t="shared" si="17"/>
        <v>177203.45</v>
      </c>
      <c r="U47" s="16">
        <f t="shared" si="17"/>
        <v>1860.1000000000001</v>
      </c>
      <c r="V47" s="16">
        <f t="shared" si="17"/>
        <v>1005.7</v>
      </c>
      <c r="W47" s="16">
        <f t="shared" si="17"/>
        <v>1119.175</v>
      </c>
      <c r="X47" s="16">
        <f t="shared" si="17"/>
        <v>821.02499999999998</v>
      </c>
    </row>
    <row r="48" spans="1:24" x14ac:dyDescent="0.2">
      <c r="A48" t="s">
        <v>1168</v>
      </c>
      <c r="B48" s="16">
        <f t="shared" ref="B48:X48" si="18">IFERROR($C10*B183,"-")</f>
        <v>96.015000000000001</v>
      </c>
      <c r="C48" s="16">
        <f t="shared" si="18"/>
        <v>98.61</v>
      </c>
      <c r="D48" s="16">
        <f t="shared" si="18"/>
        <v>150.51</v>
      </c>
      <c r="E48" s="16">
        <f t="shared" si="18"/>
        <v>83.04</v>
      </c>
      <c r="F48" s="16">
        <f t="shared" si="18"/>
        <v>57.09</v>
      </c>
      <c r="G48" s="16">
        <f t="shared" si="18"/>
        <v>197.22</v>
      </c>
      <c r="H48" s="16">
        <f t="shared" si="18"/>
        <v>311.40000000000003</v>
      </c>
      <c r="I48" s="16">
        <f t="shared" si="18"/>
        <v>72.66</v>
      </c>
      <c r="J48" s="16">
        <f t="shared" si="18"/>
        <v>179.05500000000001</v>
      </c>
      <c r="K48" s="16">
        <f t="shared" si="18"/>
        <v>62.28</v>
      </c>
      <c r="L48" s="16">
        <f t="shared" si="18"/>
        <v>90.825000000000003</v>
      </c>
      <c r="M48" s="16">
        <f t="shared" si="18"/>
        <v>67.47</v>
      </c>
      <c r="N48" s="16">
        <f t="shared" si="18"/>
        <v>1460.9850000000001</v>
      </c>
      <c r="O48" s="16">
        <f t="shared" si="18"/>
        <v>290.64</v>
      </c>
      <c r="P48" s="16">
        <f t="shared" si="18"/>
        <v>1751.625</v>
      </c>
      <c r="Q48" s="16">
        <f t="shared" si="18"/>
        <v>7556.64</v>
      </c>
      <c r="R48" s="16">
        <f t="shared" si="18"/>
        <v>53594.535000000003</v>
      </c>
      <c r="S48" s="16">
        <f t="shared" si="18"/>
        <v>59184.165000000001</v>
      </c>
      <c r="T48" s="16">
        <f t="shared" si="18"/>
        <v>60658.125</v>
      </c>
      <c r="U48" s="16">
        <f t="shared" si="18"/>
        <v>1128.825</v>
      </c>
      <c r="V48" s="16">
        <f t="shared" si="18"/>
        <v>230.95500000000001</v>
      </c>
      <c r="W48" s="16">
        <f t="shared" si="18"/>
        <v>301.02</v>
      </c>
      <c r="X48" s="16">
        <f t="shared" si="18"/>
        <v>407.41500000000002</v>
      </c>
    </row>
    <row r="49" spans="1:24" x14ac:dyDescent="0.2">
      <c r="A49" t="s">
        <v>1169</v>
      </c>
      <c r="B49" s="16">
        <f t="shared" ref="B49:X49" si="19">IFERROR($C11*B184,"-")</f>
        <v>112.56</v>
      </c>
      <c r="C49" s="16">
        <f t="shared" si="19"/>
        <v>178.89000000000001</v>
      </c>
      <c r="D49" s="16">
        <f t="shared" si="19"/>
        <v>84.42</v>
      </c>
      <c r="E49" s="16">
        <f t="shared" si="19"/>
        <v>134.67000000000002</v>
      </c>
      <c r="F49" s="16">
        <f t="shared" si="19"/>
        <v>148.74</v>
      </c>
      <c r="G49" s="16">
        <f t="shared" si="19"/>
        <v>102.51</v>
      </c>
      <c r="H49" s="16">
        <f t="shared" si="19"/>
        <v>144.72</v>
      </c>
      <c r="I49" s="16">
        <f t="shared" si="19"/>
        <v>104.52000000000001</v>
      </c>
      <c r="J49" s="16">
        <f t="shared" si="19"/>
        <v>134.67000000000002</v>
      </c>
      <c r="K49" s="16">
        <f t="shared" si="19"/>
        <v>188.94</v>
      </c>
      <c r="L49" s="16">
        <f t="shared" si="19"/>
        <v>112.56</v>
      </c>
      <c r="M49" s="16">
        <f t="shared" si="19"/>
        <v>120.60000000000001</v>
      </c>
      <c r="N49" s="16">
        <f t="shared" si="19"/>
        <v>1567.8000000000002</v>
      </c>
      <c r="O49" s="16">
        <f t="shared" si="19"/>
        <v>207.03</v>
      </c>
      <c r="P49" s="16">
        <f t="shared" si="19"/>
        <v>1774.8300000000002</v>
      </c>
      <c r="Q49" s="16">
        <f t="shared" si="19"/>
        <v>8566.6200000000008</v>
      </c>
      <c r="R49" s="16">
        <f t="shared" si="19"/>
        <v>58169.4</v>
      </c>
      <c r="S49" s="16">
        <f t="shared" si="19"/>
        <v>67984.23000000001</v>
      </c>
      <c r="T49" s="16">
        <f t="shared" si="19"/>
        <v>69753.03</v>
      </c>
      <c r="U49" s="16">
        <f t="shared" si="19"/>
        <v>673.35</v>
      </c>
      <c r="V49" s="16">
        <f t="shared" si="19"/>
        <v>337.68</v>
      </c>
      <c r="W49" s="16">
        <f t="shared" si="19"/>
        <v>651.24</v>
      </c>
      <c r="X49" s="16">
        <f t="shared" si="19"/>
        <v>257.28000000000003</v>
      </c>
    </row>
    <row r="50" spans="1:24" x14ac:dyDescent="0.2">
      <c r="A50" t="s">
        <v>1170</v>
      </c>
      <c r="B50" s="16">
        <f t="shared" ref="B50:X50" si="20">IFERROR($C12*B185,"-")</f>
        <v>221.19</v>
      </c>
      <c r="C50" s="16">
        <f t="shared" si="20"/>
        <v>215.13</v>
      </c>
      <c r="D50" s="16">
        <f t="shared" si="20"/>
        <v>245.43</v>
      </c>
      <c r="E50" s="16">
        <f t="shared" si="20"/>
        <v>99.99</v>
      </c>
      <c r="F50" s="16">
        <f t="shared" si="20"/>
        <v>118.17</v>
      </c>
      <c r="G50" s="16">
        <f t="shared" si="20"/>
        <v>121.2</v>
      </c>
      <c r="H50" s="16">
        <f t="shared" si="20"/>
        <v>263.61</v>
      </c>
      <c r="I50" s="16">
        <f t="shared" si="20"/>
        <v>287.84999999999997</v>
      </c>
      <c r="J50" s="16">
        <f t="shared" si="20"/>
        <v>142.41</v>
      </c>
      <c r="K50" s="16">
        <f t="shared" si="20"/>
        <v>178.76999999999998</v>
      </c>
      <c r="L50" s="16">
        <f t="shared" si="20"/>
        <v>263.61</v>
      </c>
      <c r="M50" s="16">
        <f t="shared" si="20"/>
        <v>321.18</v>
      </c>
      <c r="N50" s="16">
        <f t="shared" si="20"/>
        <v>2475.5099999999998</v>
      </c>
      <c r="O50" s="16">
        <f t="shared" si="20"/>
        <v>303</v>
      </c>
      <c r="P50" s="16">
        <f t="shared" si="20"/>
        <v>2778.5099999999998</v>
      </c>
      <c r="Q50" s="16">
        <f t="shared" si="20"/>
        <v>21894.78</v>
      </c>
      <c r="R50" s="16">
        <f t="shared" si="20"/>
        <v>105298.56</v>
      </c>
      <c r="S50" s="16">
        <f t="shared" si="20"/>
        <v>112482.69</v>
      </c>
      <c r="T50" s="16">
        <f t="shared" si="20"/>
        <v>113782.56</v>
      </c>
      <c r="U50" s="16">
        <f t="shared" si="20"/>
        <v>1075.6499999999999</v>
      </c>
      <c r="V50" s="16">
        <f t="shared" si="20"/>
        <v>872.64</v>
      </c>
      <c r="W50" s="16">
        <f t="shared" si="20"/>
        <v>612.05999999999995</v>
      </c>
      <c r="X50" s="16">
        <f t="shared" si="20"/>
        <v>484.8</v>
      </c>
    </row>
    <row r="51" spans="1:24" x14ac:dyDescent="0.2">
      <c r="A51" t="s">
        <v>72</v>
      </c>
      <c r="B51" s="16">
        <f t="shared" ref="B51:X51" si="21">IFERROR($C13*B186,"-")</f>
        <v>158.41</v>
      </c>
      <c r="C51" s="16">
        <f t="shared" si="21"/>
        <v>117.53</v>
      </c>
      <c r="D51" s="16">
        <f t="shared" si="21"/>
        <v>84.314999999999998</v>
      </c>
      <c r="E51" s="16">
        <f t="shared" si="21"/>
        <v>51.1</v>
      </c>
      <c r="F51" s="16">
        <f t="shared" si="21"/>
        <v>76.650000000000006</v>
      </c>
      <c r="G51" s="16">
        <f t="shared" si="21"/>
        <v>58.765000000000001</v>
      </c>
      <c r="H51" s="16">
        <f t="shared" si="21"/>
        <v>137.97</v>
      </c>
      <c r="I51" s="16">
        <f t="shared" si="21"/>
        <v>155.85499999999999</v>
      </c>
      <c r="J51" s="16">
        <f t="shared" si="21"/>
        <v>84.314999999999998</v>
      </c>
      <c r="K51" s="16">
        <f t="shared" si="21"/>
        <v>81.760000000000005</v>
      </c>
      <c r="L51" s="16">
        <f t="shared" si="21"/>
        <v>109.86500000000001</v>
      </c>
      <c r="M51" s="16">
        <f t="shared" si="21"/>
        <v>127.75</v>
      </c>
      <c r="N51" s="16">
        <f t="shared" si="21"/>
        <v>1241.73</v>
      </c>
      <c r="O51" s="16">
        <f t="shared" si="21"/>
        <v>135.41499999999999</v>
      </c>
      <c r="P51" s="16">
        <f t="shared" si="21"/>
        <v>1379.7</v>
      </c>
      <c r="Q51" s="16">
        <f t="shared" si="21"/>
        <v>8201.5499999999993</v>
      </c>
      <c r="R51" s="16">
        <f t="shared" si="21"/>
        <v>53910.5</v>
      </c>
      <c r="S51" s="16">
        <f t="shared" si="21"/>
        <v>58966.845000000001</v>
      </c>
      <c r="T51" s="16">
        <f t="shared" si="21"/>
        <v>60244.345000000001</v>
      </c>
      <c r="U51" s="16">
        <f t="shared" si="21"/>
        <v>500.78000000000003</v>
      </c>
      <c r="V51" s="16">
        <f t="shared" si="21"/>
        <v>393.47</v>
      </c>
      <c r="W51" s="16">
        <f t="shared" si="21"/>
        <v>327.04000000000002</v>
      </c>
      <c r="X51" s="16">
        <f t="shared" si="21"/>
        <v>296.38</v>
      </c>
    </row>
    <row r="52" spans="1:24" x14ac:dyDescent="0.2">
      <c r="A52" t="s">
        <v>1171</v>
      </c>
      <c r="B52" s="16">
        <f t="shared" ref="B52:X52" si="22">IFERROR($C14*B187,"-")</f>
        <v>612.04499999999996</v>
      </c>
      <c r="C52" s="16">
        <f t="shared" si="22"/>
        <v>563.32499999999993</v>
      </c>
      <c r="D52" s="16">
        <f t="shared" si="22"/>
        <v>380.625</v>
      </c>
      <c r="E52" s="16">
        <f t="shared" si="22"/>
        <v>319.72499999999997</v>
      </c>
      <c r="F52" s="16">
        <f t="shared" si="22"/>
        <v>328.86</v>
      </c>
      <c r="G52" s="16">
        <f t="shared" si="22"/>
        <v>292.32</v>
      </c>
      <c r="H52" s="16">
        <f t="shared" si="22"/>
        <v>712.53</v>
      </c>
      <c r="I52" s="16">
        <f t="shared" si="22"/>
        <v>749.06999999999994</v>
      </c>
      <c r="J52" s="16">
        <f t="shared" si="22"/>
        <v>395.84999999999997</v>
      </c>
      <c r="K52" s="16">
        <f t="shared" si="22"/>
        <v>353.21999999999997</v>
      </c>
      <c r="L52" s="16">
        <f t="shared" si="22"/>
        <v>660.76499999999999</v>
      </c>
      <c r="M52" s="16">
        <f t="shared" si="22"/>
        <v>831.28499999999997</v>
      </c>
      <c r="N52" s="16">
        <f t="shared" si="22"/>
        <v>6202.665</v>
      </c>
      <c r="O52" s="16">
        <f t="shared" si="22"/>
        <v>648.58500000000004</v>
      </c>
      <c r="P52" s="16">
        <f t="shared" si="22"/>
        <v>6851.25</v>
      </c>
      <c r="Q52" s="16">
        <f t="shared" si="22"/>
        <v>43570.904999999999</v>
      </c>
      <c r="R52" s="16">
        <f t="shared" si="22"/>
        <v>228563.79</v>
      </c>
      <c r="S52" s="16">
        <f t="shared" si="22"/>
        <v>250390.35</v>
      </c>
      <c r="T52" s="16">
        <f t="shared" si="22"/>
        <v>254327.535</v>
      </c>
      <c r="U52" s="16">
        <f t="shared" si="22"/>
        <v>2429.91</v>
      </c>
      <c r="V52" s="16">
        <f t="shared" si="22"/>
        <v>2241.12</v>
      </c>
      <c r="W52" s="16">
        <f t="shared" si="22"/>
        <v>1565.1299999999999</v>
      </c>
      <c r="X52" s="16">
        <f t="shared" si="22"/>
        <v>1324.575</v>
      </c>
    </row>
    <row r="53" spans="1:24" x14ac:dyDescent="0.2">
      <c r="A53" t="s">
        <v>1172</v>
      </c>
      <c r="B53" s="16">
        <f t="shared" ref="B53:X53" si="23">IFERROR($C15*B188,"-")</f>
        <v>288.07499999999999</v>
      </c>
      <c r="C53" s="16">
        <f t="shared" si="23"/>
        <v>225.45</v>
      </c>
      <c r="D53" s="16">
        <f t="shared" si="23"/>
        <v>192.88499999999999</v>
      </c>
      <c r="E53" s="16">
        <f t="shared" si="23"/>
        <v>135.27000000000001</v>
      </c>
      <c r="F53" s="16">
        <f t="shared" si="23"/>
        <v>150.30000000000001</v>
      </c>
      <c r="G53" s="16">
        <f t="shared" si="23"/>
        <v>190.38</v>
      </c>
      <c r="H53" s="16">
        <f t="shared" si="23"/>
        <v>350.7</v>
      </c>
      <c r="I53" s="16">
        <f t="shared" si="23"/>
        <v>355.71</v>
      </c>
      <c r="J53" s="16">
        <f t="shared" si="23"/>
        <v>212.92500000000001</v>
      </c>
      <c r="K53" s="16">
        <f t="shared" si="23"/>
        <v>185.37</v>
      </c>
      <c r="L53" s="16">
        <f t="shared" si="23"/>
        <v>318.13499999999999</v>
      </c>
      <c r="M53" s="16">
        <f t="shared" si="23"/>
        <v>295.58999999999997</v>
      </c>
      <c r="N53" s="16">
        <f t="shared" si="23"/>
        <v>2900.79</v>
      </c>
      <c r="O53" s="16">
        <f t="shared" si="23"/>
        <v>383.26499999999999</v>
      </c>
      <c r="P53" s="16">
        <f t="shared" si="23"/>
        <v>3284.0549999999998</v>
      </c>
      <c r="Q53" s="16">
        <f t="shared" si="23"/>
        <v>18203.834999999999</v>
      </c>
      <c r="R53" s="16">
        <f t="shared" si="23"/>
        <v>101753.1</v>
      </c>
      <c r="S53" s="16">
        <f t="shared" si="23"/>
        <v>111998.55</v>
      </c>
      <c r="T53" s="16">
        <f t="shared" si="23"/>
        <v>113561.67</v>
      </c>
      <c r="U53" s="16">
        <f t="shared" si="23"/>
        <v>1330.155</v>
      </c>
      <c r="V53" s="16">
        <f t="shared" si="23"/>
        <v>969.43499999999995</v>
      </c>
      <c r="W53" s="16">
        <f t="shared" si="23"/>
        <v>696.39</v>
      </c>
      <c r="X53" s="16">
        <f t="shared" si="23"/>
        <v>638.77499999999998</v>
      </c>
    </row>
    <row r="54" spans="1:24" x14ac:dyDescent="0.2">
      <c r="A54" t="s">
        <v>75</v>
      </c>
      <c r="B54" s="16">
        <f t="shared" ref="B54:X54" si="24">IFERROR($C16*B189,"-")</f>
        <v>62.819999999999993</v>
      </c>
      <c r="C54" s="16">
        <f t="shared" si="24"/>
        <v>83.759999999999991</v>
      </c>
      <c r="D54" s="16">
        <f t="shared" si="24"/>
        <v>55.839999999999996</v>
      </c>
      <c r="E54" s="16">
        <f t="shared" si="24"/>
        <v>52.349999999999994</v>
      </c>
      <c r="F54" s="16">
        <f t="shared" si="24"/>
        <v>52.349999999999994</v>
      </c>
      <c r="G54" s="16">
        <f t="shared" si="24"/>
        <v>52.349999999999994</v>
      </c>
      <c r="H54" s="16">
        <f t="shared" si="24"/>
        <v>83.759999999999991</v>
      </c>
      <c r="I54" s="16">
        <f t="shared" si="24"/>
        <v>80.27</v>
      </c>
      <c r="J54" s="16">
        <f t="shared" si="24"/>
        <v>59.33</v>
      </c>
      <c r="K54" s="16">
        <f t="shared" si="24"/>
        <v>66.31</v>
      </c>
      <c r="L54" s="16">
        <f t="shared" si="24"/>
        <v>76.78</v>
      </c>
      <c r="M54" s="16">
        <f t="shared" si="24"/>
        <v>76.78</v>
      </c>
      <c r="N54" s="16">
        <f t="shared" si="24"/>
        <v>802.69999999999993</v>
      </c>
      <c r="O54" s="16">
        <f t="shared" si="24"/>
        <v>129.13</v>
      </c>
      <c r="P54" s="16">
        <f t="shared" si="24"/>
        <v>935.31999999999994</v>
      </c>
      <c r="Q54" s="16">
        <f t="shared" si="24"/>
        <v>5465.3399999999992</v>
      </c>
      <c r="R54" s="16">
        <f t="shared" si="24"/>
        <v>30415.35</v>
      </c>
      <c r="S54" s="16">
        <f t="shared" si="24"/>
        <v>32980.5</v>
      </c>
      <c r="T54" s="16">
        <f t="shared" si="24"/>
        <v>33504</v>
      </c>
      <c r="U54" s="16">
        <f t="shared" si="24"/>
        <v>380.40999999999997</v>
      </c>
      <c r="V54" s="16">
        <f t="shared" si="24"/>
        <v>233.82999999999998</v>
      </c>
      <c r="W54" s="16">
        <f t="shared" si="24"/>
        <v>254.76999999999998</v>
      </c>
      <c r="X54" s="16">
        <f t="shared" si="24"/>
        <v>146.57999999999998</v>
      </c>
    </row>
    <row r="55" spans="1:24" x14ac:dyDescent="0.2">
      <c r="A55" t="s">
        <v>1173</v>
      </c>
      <c r="B55" s="16">
        <f t="shared" ref="B55:X55" si="25">IFERROR($C17*B190,"-")</f>
        <v>124.28</v>
      </c>
      <c r="C55" s="16">
        <f t="shared" si="25"/>
        <v>141.01</v>
      </c>
      <c r="D55" s="16">
        <f t="shared" si="25"/>
        <v>107.55</v>
      </c>
      <c r="E55" s="16">
        <f t="shared" si="25"/>
        <v>76.47999999999999</v>
      </c>
      <c r="F55" s="16">
        <f t="shared" si="25"/>
        <v>71.7</v>
      </c>
      <c r="G55" s="16">
        <f t="shared" si="25"/>
        <v>76.47999999999999</v>
      </c>
      <c r="H55" s="16">
        <f t="shared" si="25"/>
        <v>148.18</v>
      </c>
      <c r="I55" s="16">
        <f t="shared" si="25"/>
        <v>109.94</v>
      </c>
      <c r="J55" s="16">
        <f t="shared" si="25"/>
        <v>97.99</v>
      </c>
      <c r="K55" s="16">
        <f t="shared" si="25"/>
        <v>76.47999999999999</v>
      </c>
      <c r="L55" s="16">
        <f t="shared" si="25"/>
        <v>117.11</v>
      </c>
      <c r="M55" s="16">
        <f t="shared" si="25"/>
        <v>126.67</v>
      </c>
      <c r="N55" s="16">
        <f t="shared" si="25"/>
        <v>1276.26</v>
      </c>
      <c r="O55" s="16">
        <f t="shared" si="25"/>
        <v>203.15</v>
      </c>
      <c r="P55" s="16">
        <f t="shared" si="25"/>
        <v>1479.4099999999999</v>
      </c>
      <c r="Q55" s="16">
        <f t="shared" si="25"/>
        <v>7717.3099999999995</v>
      </c>
      <c r="R55" s="16">
        <f t="shared" si="25"/>
        <v>47577.729999999996</v>
      </c>
      <c r="S55" s="16">
        <f t="shared" si="25"/>
        <v>53022.15</v>
      </c>
      <c r="T55" s="16">
        <f t="shared" si="25"/>
        <v>54386.84</v>
      </c>
      <c r="U55" s="16">
        <f t="shared" si="25"/>
        <v>633.35</v>
      </c>
      <c r="V55" s="16">
        <f t="shared" si="25"/>
        <v>353.71999999999997</v>
      </c>
      <c r="W55" s="16">
        <f t="shared" si="25"/>
        <v>365.66999999999996</v>
      </c>
      <c r="X55" s="16">
        <f t="shared" si="25"/>
        <v>272.45999999999998</v>
      </c>
    </row>
    <row r="56" spans="1:24" x14ac:dyDescent="0.2">
      <c r="A56" t="s">
        <v>1174</v>
      </c>
      <c r="B56" s="16">
        <f t="shared" ref="B56:X56" si="26">IFERROR($C18*B191,"-")</f>
        <v>73.97</v>
      </c>
      <c r="C56" s="16">
        <f t="shared" si="26"/>
        <v>79.66</v>
      </c>
      <c r="D56" s="16">
        <f t="shared" si="26"/>
        <v>45.519999999999996</v>
      </c>
      <c r="E56" s="16">
        <f t="shared" si="26"/>
        <v>51.209999999999994</v>
      </c>
      <c r="F56" s="16">
        <f t="shared" si="26"/>
        <v>59.744999999999997</v>
      </c>
      <c r="G56" s="16">
        <f t="shared" si="26"/>
        <v>42.674999999999997</v>
      </c>
      <c r="H56" s="16">
        <f t="shared" si="26"/>
        <v>88.194999999999993</v>
      </c>
      <c r="I56" s="16">
        <f t="shared" si="26"/>
        <v>105.26499999999999</v>
      </c>
      <c r="J56" s="16">
        <f t="shared" si="26"/>
        <v>65.434999999999988</v>
      </c>
      <c r="K56" s="16">
        <f t="shared" si="26"/>
        <v>99.574999999999989</v>
      </c>
      <c r="L56" s="16">
        <f t="shared" si="26"/>
        <v>85.35</v>
      </c>
      <c r="M56" s="16">
        <f t="shared" si="26"/>
        <v>96.72999999999999</v>
      </c>
      <c r="N56" s="16">
        <f t="shared" si="26"/>
        <v>893.32999999999993</v>
      </c>
      <c r="O56" s="16">
        <f t="shared" si="26"/>
        <v>88.194999999999993</v>
      </c>
      <c r="P56" s="16">
        <f t="shared" si="26"/>
        <v>981.52499999999986</v>
      </c>
      <c r="Q56" s="16">
        <f t="shared" si="26"/>
        <v>6543.4999999999991</v>
      </c>
      <c r="R56" s="16">
        <f t="shared" si="26"/>
        <v>37218.289999999994</v>
      </c>
      <c r="S56" s="16">
        <f t="shared" si="26"/>
        <v>41286.639999999999</v>
      </c>
      <c r="T56" s="16">
        <f t="shared" si="26"/>
        <v>42097.464999999997</v>
      </c>
      <c r="U56" s="16">
        <f t="shared" si="26"/>
        <v>330.02</v>
      </c>
      <c r="V56" s="16">
        <f t="shared" si="26"/>
        <v>287.34499999999997</v>
      </c>
      <c r="W56" s="16">
        <f t="shared" si="26"/>
        <v>290.19</v>
      </c>
      <c r="X56" s="16">
        <f t="shared" si="26"/>
        <v>162.16499999999999</v>
      </c>
    </row>
    <row r="57" spans="1:24" x14ac:dyDescent="0.2">
      <c r="A57" t="s">
        <v>1175</v>
      </c>
      <c r="B57" s="17">
        <f>SUM(B44:B56)</f>
        <v>2760.6800000000003</v>
      </c>
      <c r="C57" s="17">
        <f t="shared" ref="C57:X57" si="27">SUM(C44:C56)</f>
        <v>2583.09</v>
      </c>
      <c r="D57" s="17">
        <f t="shared" si="27"/>
        <v>2208.0950000000003</v>
      </c>
      <c r="E57" s="17">
        <f t="shared" si="27"/>
        <v>1656.77</v>
      </c>
      <c r="F57" s="17">
        <f t="shared" si="27"/>
        <v>1674.4499999999998</v>
      </c>
      <c r="G57" s="17">
        <f t="shared" si="27"/>
        <v>1903.8050000000001</v>
      </c>
      <c r="H57" s="17">
        <f t="shared" si="27"/>
        <v>3644.4449999999997</v>
      </c>
      <c r="I57" s="17">
        <f t="shared" si="27"/>
        <v>3077.62</v>
      </c>
      <c r="J57" s="17">
        <f t="shared" si="27"/>
        <v>2352.23</v>
      </c>
      <c r="K57" s="17">
        <f t="shared" si="27"/>
        <v>2099.8149999999996</v>
      </c>
      <c r="L57" s="17">
        <f t="shared" si="27"/>
        <v>2863.77</v>
      </c>
      <c r="M57" s="17">
        <f t="shared" si="27"/>
        <v>2886.5350000000003</v>
      </c>
      <c r="N57" s="17">
        <f t="shared" si="27"/>
        <v>29708.434999999998</v>
      </c>
      <c r="O57" s="17">
        <f t="shared" si="27"/>
        <v>4194.2949999999992</v>
      </c>
      <c r="P57" s="17">
        <f t="shared" si="27"/>
        <v>33910.855000000003</v>
      </c>
      <c r="Q57" s="17">
        <f t="shared" si="27"/>
        <v>189996.625</v>
      </c>
      <c r="R57" s="17">
        <f t="shared" si="27"/>
        <v>1081742.8600000001</v>
      </c>
      <c r="S57" s="17">
        <f t="shared" si="27"/>
        <v>1195388.3449999997</v>
      </c>
      <c r="T57" s="17">
        <f t="shared" si="27"/>
        <v>1222372.5400000003</v>
      </c>
      <c r="U57" s="17">
        <f t="shared" si="27"/>
        <v>14302.870000000003</v>
      </c>
      <c r="V57" s="17">
        <f t="shared" si="27"/>
        <v>8827.9249999999975</v>
      </c>
      <c r="W57" s="17">
        <f t="shared" si="27"/>
        <v>8014.1249999999991</v>
      </c>
      <c r="X57" s="17">
        <f t="shared" si="27"/>
        <v>6405.125</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Turnover increased</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28">IFERROR($D6*B179,"-")</f>
        <v>67.27</v>
      </c>
      <c r="C63" s="16">
        <f t="shared" si="28"/>
        <v>49.91</v>
      </c>
      <c r="D63" s="16">
        <f t="shared" si="28"/>
        <v>43.4</v>
      </c>
      <c r="E63" s="16">
        <f t="shared" si="28"/>
        <v>40.145000000000003</v>
      </c>
      <c r="F63" s="16">
        <f t="shared" si="28"/>
        <v>39.06</v>
      </c>
      <c r="G63" s="16">
        <f t="shared" si="28"/>
        <v>39.06</v>
      </c>
      <c r="H63" s="16">
        <f t="shared" si="28"/>
        <v>82.46</v>
      </c>
      <c r="I63" s="16">
        <f t="shared" si="28"/>
        <v>61.844999999999999</v>
      </c>
      <c r="J63" s="16">
        <f t="shared" si="28"/>
        <v>75.95</v>
      </c>
      <c r="K63" s="16">
        <f t="shared" si="28"/>
        <v>53.164999999999999</v>
      </c>
      <c r="L63" s="16">
        <f t="shared" si="28"/>
        <v>56.42</v>
      </c>
      <c r="M63" s="16">
        <f t="shared" si="28"/>
        <v>53.164999999999999</v>
      </c>
      <c r="N63" s="16">
        <f t="shared" si="28"/>
        <v>661.85</v>
      </c>
      <c r="O63" s="16">
        <f t="shared" si="28"/>
        <v>93.31</v>
      </c>
      <c r="P63" s="16">
        <f t="shared" si="28"/>
        <v>756.245</v>
      </c>
      <c r="Q63" s="16">
        <f t="shared" si="28"/>
        <v>3901.66</v>
      </c>
      <c r="R63" s="16">
        <f t="shared" si="28"/>
        <v>24596.95</v>
      </c>
      <c r="S63" s="16">
        <f t="shared" si="28"/>
        <v>27718.494999999999</v>
      </c>
      <c r="T63" s="16">
        <f t="shared" si="28"/>
        <v>28708.014999999999</v>
      </c>
      <c r="U63" s="16">
        <f t="shared" si="28"/>
        <v>334.18</v>
      </c>
      <c r="V63" s="16">
        <f t="shared" si="28"/>
        <v>171.43</v>
      </c>
      <c r="W63" s="16">
        <f t="shared" si="28"/>
        <v>182.28</v>
      </c>
      <c r="X63" s="16">
        <f t="shared" si="28"/>
        <v>149.72999999999999</v>
      </c>
    </row>
    <row r="64" spans="1:24" x14ac:dyDescent="0.2">
      <c r="A64" t="s">
        <v>1165</v>
      </c>
      <c r="B64" s="16" t="str">
        <f t="shared" ref="B64:X64" si="29">IFERROR($D7*B180,"-")</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67</v>
      </c>
      <c r="B65" s="16">
        <f t="shared" ref="B65:X65" si="30">IFERROR($D8*B181,"-")</f>
        <v>177.62</v>
      </c>
      <c r="C65" s="16">
        <f t="shared" si="30"/>
        <v>146.08000000000001</v>
      </c>
      <c r="D65" s="16">
        <f t="shared" si="30"/>
        <v>170.15</v>
      </c>
      <c r="E65" s="16">
        <f t="shared" si="30"/>
        <v>112.05000000000001</v>
      </c>
      <c r="F65" s="16">
        <f t="shared" si="30"/>
        <v>97.11</v>
      </c>
      <c r="G65" s="16">
        <f t="shared" si="30"/>
        <v>153.55000000000001</v>
      </c>
      <c r="H65" s="16">
        <f t="shared" si="30"/>
        <v>261.45</v>
      </c>
      <c r="I65" s="16">
        <f t="shared" si="30"/>
        <v>200.03</v>
      </c>
      <c r="J65" s="16">
        <f t="shared" si="30"/>
        <v>174.3</v>
      </c>
      <c r="K65" s="16">
        <f t="shared" si="30"/>
        <v>142.76000000000002</v>
      </c>
      <c r="L65" s="16">
        <f t="shared" si="30"/>
        <v>201.69</v>
      </c>
      <c r="M65" s="16">
        <f t="shared" si="30"/>
        <v>126.99000000000001</v>
      </c>
      <c r="N65" s="16">
        <f t="shared" si="30"/>
        <v>1964.6100000000001</v>
      </c>
      <c r="O65" s="16">
        <f t="shared" si="30"/>
        <v>356.07</v>
      </c>
      <c r="P65" s="16">
        <f t="shared" si="30"/>
        <v>2320.6800000000003</v>
      </c>
      <c r="Q65" s="16">
        <f t="shared" si="30"/>
        <v>10376.66</v>
      </c>
      <c r="R65" s="16">
        <f t="shared" si="30"/>
        <v>55115.32</v>
      </c>
      <c r="S65" s="16">
        <f t="shared" si="30"/>
        <v>61226.61</v>
      </c>
      <c r="T65" s="16">
        <f t="shared" si="30"/>
        <v>63113.200000000004</v>
      </c>
      <c r="U65" s="16">
        <f t="shared" si="30"/>
        <v>1115.52</v>
      </c>
      <c r="V65" s="16">
        <f t="shared" si="30"/>
        <v>528.71</v>
      </c>
      <c r="W65" s="16">
        <f t="shared" si="30"/>
        <v>498</v>
      </c>
      <c r="X65" s="16">
        <f t="shared" si="30"/>
        <v>439.07000000000005</v>
      </c>
    </row>
    <row r="66" spans="1:24" x14ac:dyDescent="0.2">
      <c r="A66" t="s">
        <v>1167</v>
      </c>
      <c r="B66" s="16">
        <f t="shared" ref="B66:X66" si="31">IFERROR($D9*B182,"-")</f>
        <v>134.35500000000002</v>
      </c>
      <c r="C66" s="16">
        <f t="shared" si="31"/>
        <v>132.66500000000002</v>
      </c>
      <c r="D66" s="16">
        <f t="shared" si="31"/>
        <v>103.09</v>
      </c>
      <c r="E66" s="16">
        <f t="shared" si="31"/>
        <v>92.105000000000004</v>
      </c>
      <c r="F66" s="16">
        <f t="shared" si="31"/>
        <v>93.795000000000002</v>
      </c>
      <c r="G66" s="16">
        <f t="shared" si="31"/>
        <v>90.415000000000006</v>
      </c>
      <c r="H66" s="16">
        <f t="shared" si="31"/>
        <v>177.45000000000002</v>
      </c>
      <c r="I66" s="16">
        <f t="shared" si="31"/>
        <v>130.13</v>
      </c>
      <c r="J66" s="16">
        <f t="shared" si="31"/>
        <v>119.99000000000001</v>
      </c>
      <c r="K66" s="16">
        <f t="shared" si="31"/>
        <v>106.47000000000001</v>
      </c>
      <c r="L66" s="16">
        <f t="shared" si="31"/>
        <v>121.68</v>
      </c>
      <c r="M66" s="16">
        <f t="shared" si="31"/>
        <v>130.13</v>
      </c>
      <c r="N66" s="16">
        <f t="shared" si="31"/>
        <v>1432.2750000000001</v>
      </c>
      <c r="O66" s="16">
        <f t="shared" si="31"/>
        <v>215.47500000000002</v>
      </c>
      <c r="P66" s="16">
        <f t="shared" si="31"/>
        <v>1647.75</v>
      </c>
      <c r="Q66" s="16">
        <f t="shared" si="31"/>
        <v>9082.9050000000007</v>
      </c>
      <c r="R66" s="16">
        <f t="shared" si="31"/>
        <v>58512.025000000001</v>
      </c>
      <c r="S66" s="16">
        <f t="shared" si="31"/>
        <v>65226.395000000004</v>
      </c>
      <c r="T66" s="16">
        <f t="shared" si="31"/>
        <v>67297.490000000005</v>
      </c>
      <c r="U66" s="16">
        <f t="shared" si="31"/>
        <v>706.42000000000007</v>
      </c>
      <c r="V66" s="16">
        <f t="shared" si="31"/>
        <v>381.94</v>
      </c>
      <c r="W66" s="16">
        <f t="shared" si="31"/>
        <v>425.03500000000003</v>
      </c>
      <c r="X66" s="16">
        <f t="shared" si="31"/>
        <v>311.80500000000001</v>
      </c>
    </row>
    <row r="67" spans="1:24" x14ac:dyDescent="0.2">
      <c r="A67" t="s">
        <v>1168</v>
      </c>
      <c r="B67" s="16">
        <f t="shared" ref="B67:X67" si="32">IFERROR($D10*B183,"-")</f>
        <v>20.905000000000001</v>
      </c>
      <c r="C67" s="16">
        <f t="shared" si="32"/>
        <v>21.47</v>
      </c>
      <c r="D67" s="16">
        <f t="shared" si="32"/>
        <v>32.770000000000003</v>
      </c>
      <c r="E67" s="16">
        <f t="shared" si="32"/>
        <v>18.080000000000002</v>
      </c>
      <c r="F67" s="16">
        <f t="shared" si="32"/>
        <v>12.43</v>
      </c>
      <c r="G67" s="16">
        <f t="shared" si="32"/>
        <v>42.94</v>
      </c>
      <c r="H67" s="16">
        <f t="shared" si="32"/>
        <v>67.8</v>
      </c>
      <c r="I67" s="16">
        <f t="shared" si="32"/>
        <v>15.82</v>
      </c>
      <c r="J67" s="16">
        <f t="shared" si="32"/>
        <v>38.984999999999999</v>
      </c>
      <c r="K67" s="16">
        <f t="shared" si="32"/>
        <v>13.56</v>
      </c>
      <c r="L67" s="16">
        <f t="shared" si="32"/>
        <v>19.775000000000002</v>
      </c>
      <c r="M67" s="16">
        <f t="shared" si="32"/>
        <v>14.690000000000001</v>
      </c>
      <c r="N67" s="16">
        <f t="shared" si="32"/>
        <v>318.09500000000003</v>
      </c>
      <c r="O67" s="16">
        <f t="shared" si="32"/>
        <v>63.28</v>
      </c>
      <c r="P67" s="16">
        <f t="shared" si="32"/>
        <v>381.375</v>
      </c>
      <c r="Q67" s="16">
        <f t="shared" si="32"/>
        <v>1645.28</v>
      </c>
      <c r="R67" s="16">
        <f t="shared" si="32"/>
        <v>11668.945</v>
      </c>
      <c r="S67" s="16">
        <f t="shared" si="32"/>
        <v>12885.955</v>
      </c>
      <c r="T67" s="16">
        <f t="shared" si="32"/>
        <v>13206.875</v>
      </c>
      <c r="U67" s="16">
        <f t="shared" si="32"/>
        <v>245.77500000000001</v>
      </c>
      <c r="V67" s="16">
        <f t="shared" si="32"/>
        <v>50.285000000000004</v>
      </c>
      <c r="W67" s="16">
        <f t="shared" si="32"/>
        <v>65.540000000000006</v>
      </c>
      <c r="X67" s="16">
        <f t="shared" si="32"/>
        <v>88.704999999999998</v>
      </c>
    </row>
    <row r="68" spans="1:24" x14ac:dyDescent="0.2">
      <c r="A68" t="s">
        <v>1169</v>
      </c>
      <c r="B68" s="16">
        <f t="shared" ref="B68:X68" si="33">IFERROR($D11*B184,"-")</f>
        <v>42</v>
      </c>
      <c r="C68" s="16">
        <f t="shared" si="33"/>
        <v>66.75</v>
      </c>
      <c r="D68" s="16">
        <f t="shared" si="33"/>
        <v>31.5</v>
      </c>
      <c r="E68" s="16">
        <f t="shared" si="33"/>
        <v>50.25</v>
      </c>
      <c r="F68" s="16">
        <f t="shared" si="33"/>
        <v>55.5</v>
      </c>
      <c r="G68" s="16">
        <f t="shared" si="33"/>
        <v>38.25</v>
      </c>
      <c r="H68" s="16">
        <f t="shared" si="33"/>
        <v>54</v>
      </c>
      <c r="I68" s="16">
        <f t="shared" si="33"/>
        <v>39</v>
      </c>
      <c r="J68" s="16">
        <f t="shared" si="33"/>
        <v>50.25</v>
      </c>
      <c r="K68" s="16">
        <f t="shared" si="33"/>
        <v>70.5</v>
      </c>
      <c r="L68" s="16">
        <f t="shared" si="33"/>
        <v>42</v>
      </c>
      <c r="M68" s="16">
        <f t="shared" si="33"/>
        <v>45</v>
      </c>
      <c r="N68" s="16">
        <f t="shared" si="33"/>
        <v>585</v>
      </c>
      <c r="O68" s="16">
        <f t="shared" si="33"/>
        <v>77.25</v>
      </c>
      <c r="P68" s="16">
        <f t="shared" si="33"/>
        <v>662.25</v>
      </c>
      <c r="Q68" s="16">
        <f t="shared" si="33"/>
        <v>3196.5</v>
      </c>
      <c r="R68" s="16">
        <f t="shared" si="33"/>
        <v>21705</v>
      </c>
      <c r="S68" s="16">
        <f t="shared" si="33"/>
        <v>25367.25</v>
      </c>
      <c r="T68" s="16">
        <f t="shared" si="33"/>
        <v>26027.25</v>
      </c>
      <c r="U68" s="16">
        <f t="shared" si="33"/>
        <v>251.25</v>
      </c>
      <c r="V68" s="16">
        <f t="shared" si="33"/>
        <v>126</v>
      </c>
      <c r="W68" s="16">
        <f t="shared" si="33"/>
        <v>243</v>
      </c>
      <c r="X68" s="16">
        <f t="shared" si="33"/>
        <v>96</v>
      </c>
    </row>
    <row r="69" spans="1:24" x14ac:dyDescent="0.2">
      <c r="A69" t="s">
        <v>1170</v>
      </c>
      <c r="B69" s="16">
        <f t="shared" ref="B69:X69" si="34">IFERROR($D12*B185,"-")</f>
        <v>34.31</v>
      </c>
      <c r="C69" s="16">
        <f t="shared" si="34"/>
        <v>33.369999999999997</v>
      </c>
      <c r="D69" s="16">
        <f t="shared" si="34"/>
        <v>38.07</v>
      </c>
      <c r="E69" s="16">
        <f t="shared" si="34"/>
        <v>15.51</v>
      </c>
      <c r="F69" s="16">
        <f t="shared" si="34"/>
        <v>18.329999999999998</v>
      </c>
      <c r="G69" s="16">
        <f t="shared" si="34"/>
        <v>18.8</v>
      </c>
      <c r="H69" s="16">
        <f t="shared" si="34"/>
        <v>40.89</v>
      </c>
      <c r="I69" s="16">
        <f t="shared" si="34"/>
        <v>44.65</v>
      </c>
      <c r="J69" s="16">
        <f t="shared" si="34"/>
        <v>22.09</v>
      </c>
      <c r="K69" s="16">
        <f t="shared" si="34"/>
        <v>27.73</v>
      </c>
      <c r="L69" s="16">
        <f t="shared" si="34"/>
        <v>40.89</v>
      </c>
      <c r="M69" s="16">
        <f t="shared" si="34"/>
        <v>49.82</v>
      </c>
      <c r="N69" s="16">
        <f t="shared" si="34"/>
        <v>383.99</v>
      </c>
      <c r="O69" s="16">
        <f t="shared" si="34"/>
        <v>47</v>
      </c>
      <c r="P69" s="16">
        <f t="shared" si="34"/>
        <v>430.99</v>
      </c>
      <c r="Q69" s="16">
        <f t="shared" si="34"/>
        <v>3396.22</v>
      </c>
      <c r="R69" s="16">
        <f t="shared" si="34"/>
        <v>16333.44</v>
      </c>
      <c r="S69" s="16">
        <f t="shared" si="34"/>
        <v>17447.810000000001</v>
      </c>
      <c r="T69" s="16">
        <f t="shared" si="34"/>
        <v>17649.439999999999</v>
      </c>
      <c r="U69" s="16">
        <f t="shared" si="34"/>
        <v>166.85</v>
      </c>
      <c r="V69" s="16">
        <f t="shared" si="34"/>
        <v>135.36000000000001</v>
      </c>
      <c r="W69" s="16">
        <f t="shared" si="34"/>
        <v>94.94</v>
      </c>
      <c r="X69" s="16">
        <f t="shared" si="34"/>
        <v>75.2</v>
      </c>
    </row>
    <row r="70" spans="1:24" x14ac:dyDescent="0.2">
      <c r="A70" t="s">
        <v>72</v>
      </c>
      <c r="B70" s="16">
        <f t="shared" ref="B70:X70" si="35">IFERROR($D13*B186,"-")</f>
        <v>28.52</v>
      </c>
      <c r="C70" s="16">
        <f t="shared" si="35"/>
        <v>21.16</v>
      </c>
      <c r="D70" s="16">
        <f t="shared" si="35"/>
        <v>15.18</v>
      </c>
      <c r="E70" s="16">
        <f t="shared" si="35"/>
        <v>9.1999999999999993</v>
      </c>
      <c r="F70" s="16">
        <f t="shared" si="35"/>
        <v>13.799999999999999</v>
      </c>
      <c r="G70" s="16">
        <f t="shared" si="35"/>
        <v>10.58</v>
      </c>
      <c r="H70" s="16">
        <f t="shared" si="35"/>
        <v>24.84</v>
      </c>
      <c r="I70" s="16">
        <f t="shared" si="35"/>
        <v>28.06</v>
      </c>
      <c r="J70" s="16">
        <f t="shared" si="35"/>
        <v>15.18</v>
      </c>
      <c r="K70" s="16">
        <f t="shared" si="35"/>
        <v>14.719999999999999</v>
      </c>
      <c r="L70" s="16">
        <f t="shared" si="35"/>
        <v>19.78</v>
      </c>
      <c r="M70" s="16">
        <f t="shared" si="35"/>
        <v>23</v>
      </c>
      <c r="N70" s="16">
        <f t="shared" si="35"/>
        <v>223.56</v>
      </c>
      <c r="O70" s="16">
        <f t="shared" si="35"/>
        <v>24.38</v>
      </c>
      <c r="P70" s="16">
        <f t="shared" si="35"/>
        <v>248.4</v>
      </c>
      <c r="Q70" s="16">
        <f t="shared" si="35"/>
        <v>1476.6</v>
      </c>
      <c r="R70" s="16">
        <f t="shared" si="35"/>
        <v>9706</v>
      </c>
      <c r="S70" s="16">
        <f t="shared" si="35"/>
        <v>10616.34</v>
      </c>
      <c r="T70" s="16">
        <f t="shared" si="35"/>
        <v>10846.34</v>
      </c>
      <c r="U70" s="16">
        <f t="shared" si="35"/>
        <v>90.16</v>
      </c>
      <c r="V70" s="16">
        <f t="shared" si="35"/>
        <v>70.84</v>
      </c>
      <c r="W70" s="16">
        <f t="shared" si="35"/>
        <v>58.879999999999995</v>
      </c>
      <c r="X70" s="16">
        <f t="shared" si="35"/>
        <v>53.36</v>
      </c>
    </row>
    <row r="71" spans="1:24" x14ac:dyDescent="0.2">
      <c r="A71" t="s">
        <v>1171</v>
      </c>
      <c r="B71" s="16">
        <f t="shared" ref="B71:X71" si="36">IFERROR($D14*B187,"-")</f>
        <v>141.70499999999998</v>
      </c>
      <c r="C71" s="16">
        <f t="shared" si="36"/>
        <v>130.42499999999998</v>
      </c>
      <c r="D71" s="16">
        <f t="shared" si="36"/>
        <v>88.124999999999986</v>
      </c>
      <c r="E71" s="16">
        <f t="shared" si="36"/>
        <v>74.024999999999991</v>
      </c>
      <c r="F71" s="16">
        <f t="shared" si="36"/>
        <v>76.139999999999986</v>
      </c>
      <c r="G71" s="16">
        <f t="shared" si="36"/>
        <v>67.679999999999993</v>
      </c>
      <c r="H71" s="16">
        <f t="shared" si="36"/>
        <v>164.96999999999997</v>
      </c>
      <c r="I71" s="16">
        <f t="shared" si="36"/>
        <v>173.42999999999998</v>
      </c>
      <c r="J71" s="16">
        <f t="shared" si="36"/>
        <v>91.649999999999991</v>
      </c>
      <c r="K71" s="16">
        <f t="shared" si="36"/>
        <v>81.779999999999987</v>
      </c>
      <c r="L71" s="16">
        <f t="shared" si="36"/>
        <v>152.98499999999999</v>
      </c>
      <c r="M71" s="16">
        <f t="shared" si="36"/>
        <v>192.46499999999997</v>
      </c>
      <c r="N71" s="16">
        <f t="shared" si="36"/>
        <v>1436.0849999999998</v>
      </c>
      <c r="O71" s="16">
        <f t="shared" si="36"/>
        <v>150.16499999999999</v>
      </c>
      <c r="P71" s="16">
        <f t="shared" si="36"/>
        <v>1586.2499999999998</v>
      </c>
      <c r="Q71" s="16">
        <f t="shared" si="36"/>
        <v>10087.844999999999</v>
      </c>
      <c r="R71" s="16">
        <f t="shared" si="36"/>
        <v>52918.709999999992</v>
      </c>
      <c r="S71" s="16">
        <f t="shared" si="36"/>
        <v>57972.149999999994</v>
      </c>
      <c r="T71" s="16">
        <f t="shared" si="36"/>
        <v>58883.714999999997</v>
      </c>
      <c r="U71" s="16">
        <f t="shared" si="36"/>
        <v>562.58999999999992</v>
      </c>
      <c r="V71" s="16">
        <f t="shared" si="36"/>
        <v>518.88</v>
      </c>
      <c r="W71" s="16">
        <f t="shared" si="36"/>
        <v>362.36999999999995</v>
      </c>
      <c r="X71" s="16">
        <f t="shared" si="36"/>
        <v>306.67499999999995</v>
      </c>
    </row>
    <row r="72" spans="1:24" x14ac:dyDescent="0.2">
      <c r="A72" t="s">
        <v>1172</v>
      </c>
      <c r="B72" s="16">
        <f t="shared" ref="B72:X72" si="37">IFERROR($D15*B188,"-")</f>
        <v>124.77500000000001</v>
      </c>
      <c r="C72" s="16">
        <f t="shared" si="37"/>
        <v>97.65</v>
      </c>
      <c r="D72" s="16">
        <f t="shared" si="37"/>
        <v>83.545000000000002</v>
      </c>
      <c r="E72" s="16">
        <f t="shared" si="37"/>
        <v>58.589999999999996</v>
      </c>
      <c r="F72" s="16">
        <f t="shared" si="37"/>
        <v>65.099999999999994</v>
      </c>
      <c r="G72" s="16">
        <f t="shared" si="37"/>
        <v>82.46</v>
      </c>
      <c r="H72" s="16">
        <f t="shared" si="37"/>
        <v>151.9</v>
      </c>
      <c r="I72" s="16">
        <f t="shared" si="37"/>
        <v>154.07</v>
      </c>
      <c r="J72" s="16">
        <f t="shared" si="37"/>
        <v>92.224999999999994</v>
      </c>
      <c r="K72" s="16">
        <f t="shared" si="37"/>
        <v>80.290000000000006</v>
      </c>
      <c r="L72" s="16">
        <f t="shared" si="37"/>
        <v>137.79499999999999</v>
      </c>
      <c r="M72" s="16">
        <f t="shared" si="37"/>
        <v>128.03</v>
      </c>
      <c r="N72" s="16">
        <f t="shared" si="37"/>
        <v>1256.43</v>
      </c>
      <c r="O72" s="16">
        <f t="shared" si="37"/>
        <v>166.005</v>
      </c>
      <c r="P72" s="16">
        <f t="shared" si="37"/>
        <v>1422.4349999999999</v>
      </c>
      <c r="Q72" s="16">
        <f t="shared" si="37"/>
        <v>7884.6949999999997</v>
      </c>
      <c r="R72" s="16">
        <f t="shared" si="37"/>
        <v>44072.7</v>
      </c>
      <c r="S72" s="16">
        <f t="shared" si="37"/>
        <v>48510.35</v>
      </c>
      <c r="T72" s="16">
        <f t="shared" si="37"/>
        <v>49187.39</v>
      </c>
      <c r="U72" s="16">
        <f t="shared" si="37"/>
        <v>576.13499999999999</v>
      </c>
      <c r="V72" s="16">
        <f t="shared" si="37"/>
        <v>419.89499999999998</v>
      </c>
      <c r="W72" s="16">
        <f t="shared" si="37"/>
        <v>301.63</v>
      </c>
      <c r="X72" s="16">
        <f t="shared" si="37"/>
        <v>276.67500000000001</v>
      </c>
    </row>
    <row r="73" spans="1:24" x14ac:dyDescent="0.2">
      <c r="A73" t="s">
        <v>75</v>
      </c>
      <c r="B73" s="16">
        <f t="shared" ref="B73:X73" si="38">IFERROR($D16*B189,"-")</f>
        <v>7.65</v>
      </c>
      <c r="C73" s="16">
        <f t="shared" si="38"/>
        <v>10.200000000000001</v>
      </c>
      <c r="D73" s="16">
        <f t="shared" si="38"/>
        <v>6.8000000000000007</v>
      </c>
      <c r="E73" s="16">
        <f t="shared" si="38"/>
        <v>6.3750000000000009</v>
      </c>
      <c r="F73" s="16">
        <f t="shared" si="38"/>
        <v>6.3750000000000009</v>
      </c>
      <c r="G73" s="16">
        <f t="shared" si="38"/>
        <v>6.3750000000000009</v>
      </c>
      <c r="H73" s="16">
        <f t="shared" si="38"/>
        <v>10.200000000000001</v>
      </c>
      <c r="I73" s="16">
        <f t="shared" si="38"/>
        <v>9.7750000000000004</v>
      </c>
      <c r="J73" s="16">
        <f t="shared" si="38"/>
        <v>7.2250000000000005</v>
      </c>
      <c r="K73" s="16">
        <f t="shared" si="38"/>
        <v>8.0750000000000011</v>
      </c>
      <c r="L73" s="16">
        <f t="shared" si="38"/>
        <v>9.3500000000000014</v>
      </c>
      <c r="M73" s="16">
        <f t="shared" si="38"/>
        <v>9.3500000000000014</v>
      </c>
      <c r="N73" s="16">
        <f t="shared" si="38"/>
        <v>97.75</v>
      </c>
      <c r="O73" s="16">
        <f t="shared" si="38"/>
        <v>15.725000000000001</v>
      </c>
      <c r="P73" s="16">
        <f t="shared" si="38"/>
        <v>113.9</v>
      </c>
      <c r="Q73" s="16">
        <f t="shared" si="38"/>
        <v>665.55000000000007</v>
      </c>
      <c r="R73" s="16">
        <f t="shared" si="38"/>
        <v>3703.8750000000005</v>
      </c>
      <c r="S73" s="16">
        <f t="shared" si="38"/>
        <v>4016.2500000000005</v>
      </c>
      <c r="T73" s="16">
        <f t="shared" si="38"/>
        <v>4080.0000000000005</v>
      </c>
      <c r="U73" s="16">
        <f t="shared" si="38"/>
        <v>46.325000000000003</v>
      </c>
      <c r="V73" s="16">
        <f t="shared" si="38"/>
        <v>28.475000000000001</v>
      </c>
      <c r="W73" s="16">
        <f t="shared" si="38"/>
        <v>31.025000000000002</v>
      </c>
      <c r="X73" s="16">
        <f t="shared" si="38"/>
        <v>17.850000000000001</v>
      </c>
    </row>
    <row r="74" spans="1:24" x14ac:dyDescent="0.2">
      <c r="A74" t="s">
        <v>1173</v>
      </c>
      <c r="B74" s="16">
        <f t="shared" ref="B74:X74" si="39">IFERROR($D17*B190,"-")</f>
        <v>7.28</v>
      </c>
      <c r="C74" s="16">
        <f t="shared" si="39"/>
        <v>8.26</v>
      </c>
      <c r="D74" s="16">
        <f t="shared" si="39"/>
        <v>6.3</v>
      </c>
      <c r="E74" s="16">
        <f t="shared" si="39"/>
        <v>4.4800000000000004</v>
      </c>
      <c r="F74" s="16">
        <f t="shared" si="39"/>
        <v>4.2</v>
      </c>
      <c r="G74" s="16">
        <f t="shared" si="39"/>
        <v>4.4800000000000004</v>
      </c>
      <c r="H74" s="16">
        <f t="shared" si="39"/>
        <v>8.68</v>
      </c>
      <c r="I74" s="16">
        <f t="shared" si="39"/>
        <v>6.44</v>
      </c>
      <c r="J74" s="16">
        <f t="shared" si="39"/>
        <v>5.74</v>
      </c>
      <c r="K74" s="16">
        <f t="shared" si="39"/>
        <v>4.4800000000000004</v>
      </c>
      <c r="L74" s="16">
        <f t="shared" si="39"/>
        <v>6.86</v>
      </c>
      <c r="M74" s="16">
        <f t="shared" si="39"/>
        <v>7.42</v>
      </c>
      <c r="N74" s="16">
        <f t="shared" si="39"/>
        <v>74.760000000000005</v>
      </c>
      <c r="O74" s="16">
        <f t="shared" si="39"/>
        <v>11.9</v>
      </c>
      <c r="P74" s="16">
        <f t="shared" si="39"/>
        <v>86.66</v>
      </c>
      <c r="Q74" s="16">
        <f t="shared" si="39"/>
        <v>452.06</v>
      </c>
      <c r="R74" s="16">
        <f t="shared" si="39"/>
        <v>2786.98</v>
      </c>
      <c r="S74" s="16">
        <f t="shared" si="39"/>
        <v>3105.9</v>
      </c>
      <c r="T74" s="16">
        <f t="shared" si="39"/>
        <v>3185.84</v>
      </c>
      <c r="U74" s="16">
        <f t="shared" si="39"/>
        <v>37.1</v>
      </c>
      <c r="V74" s="16">
        <f t="shared" si="39"/>
        <v>20.72</v>
      </c>
      <c r="W74" s="16">
        <f t="shared" si="39"/>
        <v>21.42</v>
      </c>
      <c r="X74" s="16">
        <f t="shared" si="39"/>
        <v>15.96</v>
      </c>
    </row>
    <row r="75" spans="1:24" x14ac:dyDescent="0.2">
      <c r="A75" t="s">
        <v>1174</v>
      </c>
      <c r="B75" s="16">
        <f t="shared" ref="B75:X75" si="40">IFERROR($D18*B191,"-")</f>
        <v>15.6</v>
      </c>
      <c r="C75" s="16">
        <f t="shared" si="40"/>
        <v>16.8</v>
      </c>
      <c r="D75" s="16">
        <f t="shared" si="40"/>
        <v>9.6</v>
      </c>
      <c r="E75" s="16">
        <f t="shared" si="40"/>
        <v>10.799999999999999</v>
      </c>
      <c r="F75" s="16">
        <f t="shared" si="40"/>
        <v>12.6</v>
      </c>
      <c r="G75" s="16">
        <f t="shared" si="40"/>
        <v>9</v>
      </c>
      <c r="H75" s="16">
        <f t="shared" si="40"/>
        <v>18.599999999999998</v>
      </c>
      <c r="I75" s="16">
        <f t="shared" si="40"/>
        <v>22.2</v>
      </c>
      <c r="J75" s="16">
        <f t="shared" si="40"/>
        <v>13.799999999999999</v>
      </c>
      <c r="K75" s="16">
        <f t="shared" si="40"/>
        <v>21</v>
      </c>
      <c r="L75" s="16">
        <f t="shared" si="40"/>
        <v>18</v>
      </c>
      <c r="M75" s="16">
        <f t="shared" si="40"/>
        <v>20.399999999999999</v>
      </c>
      <c r="N75" s="16">
        <f t="shared" si="40"/>
        <v>188.4</v>
      </c>
      <c r="O75" s="16">
        <f t="shared" si="40"/>
        <v>18.599999999999998</v>
      </c>
      <c r="P75" s="16">
        <f t="shared" si="40"/>
        <v>207</v>
      </c>
      <c r="Q75" s="16">
        <f t="shared" si="40"/>
        <v>1380</v>
      </c>
      <c r="R75" s="16">
        <f t="shared" si="40"/>
        <v>7849.2</v>
      </c>
      <c r="S75" s="16">
        <f t="shared" si="40"/>
        <v>8707.1999999999989</v>
      </c>
      <c r="T75" s="16">
        <f t="shared" si="40"/>
        <v>8878.1999999999989</v>
      </c>
      <c r="U75" s="16">
        <f t="shared" si="40"/>
        <v>69.599999999999994</v>
      </c>
      <c r="V75" s="16">
        <f t="shared" si="40"/>
        <v>60.599999999999994</v>
      </c>
      <c r="W75" s="16">
        <f t="shared" si="40"/>
        <v>61.199999999999996</v>
      </c>
      <c r="X75" s="16">
        <f t="shared" si="40"/>
        <v>34.199999999999996</v>
      </c>
    </row>
    <row r="76" spans="1:24" x14ac:dyDescent="0.2">
      <c r="A76" t="s">
        <v>1175</v>
      </c>
      <c r="B76" s="17">
        <f>SUM(B63:B75)</f>
        <v>801.9899999999999</v>
      </c>
      <c r="C76" s="17">
        <f t="shared" ref="C76:X76" si="41">SUM(C63:C75)</f>
        <v>734.74</v>
      </c>
      <c r="D76" s="17">
        <f t="shared" si="41"/>
        <v>628.52999999999986</v>
      </c>
      <c r="E76" s="17">
        <f t="shared" si="41"/>
        <v>491.60999999999996</v>
      </c>
      <c r="F76" s="17">
        <f t="shared" si="41"/>
        <v>494.44</v>
      </c>
      <c r="G76" s="17">
        <f t="shared" si="41"/>
        <v>563.59</v>
      </c>
      <c r="H76" s="17">
        <f t="shared" si="41"/>
        <v>1063.24</v>
      </c>
      <c r="I76" s="17">
        <f t="shared" si="41"/>
        <v>885.44999999999993</v>
      </c>
      <c r="J76" s="17">
        <f t="shared" si="41"/>
        <v>707.38499999999999</v>
      </c>
      <c r="K76" s="17">
        <f t="shared" si="41"/>
        <v>624.53000000000009</v>
      </c>
      <c r="L76" s="17">
        <f t="shared" si="41"/>
        <v>827.22500000000002</v>
      </c>
      <c r="M76" s="17">
        <f t="shared" si="41"/>
        <v>800.45999999999992</v>
      </c>
      <c r="N76" s="17">
        <f t="shared" si="41"/>
        <v>8622.8050000000003</v>
      </c>
      <c r="O76" s="17">
        <f t="shared" si="41"/>
        <v>1239.1599999999999</v>
      </c>
      <c r="P76" s="17">
        <f t="shared" si="41"/>
        <v>9863.9349999999995</v>
      </c>
      <c r="Q76" s="17">
        <f t="shared" si="41"/>
        <v>53545.974999999999</v>
      </c>
      <c r="R76" s="17">
        <f t="shared" si="41"/>
        <v>308969.14500000002</v>
      </c>
      <c r="S76" s="17">
        <f t="shared" si="41"/>
        <v>342800.70500000002</v>
      </c>
      <c r="T76" s="17">
        <f t="shared" si="41"/>
        <v>351063.75500000006</v>
      </c>
      <c r="U76" s="17">
        <f t="shared" si="41"/>
        <v>4201.9050000000007</v>
      </c>
      <c r="V76" s="17">
        <f t="shared" si="41"/>
        <v>2513.1349999999998</v>
      </c>
      <c r="W76" s="17">
        <f t="shared" si="41"/>
        <v>2345.3200000000002</v>
      </c>
      <c r="X76" s="17">
        <f t="shared" si="41"/>
        <v>1865.2299999999998</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140" t="str">
        <f>E5</f>
        <v>Not sure</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42">IFERROR($E6*B179,"-")</f>
        <v>25.11</v>
      </c>
      <c r="C82" s="16">
        <f t="shared" si="42"/>
        <v>18.63</v>
      </c>
      <c r="D82" s="16">
        <f t="shared" si="42"/>
        <v>16.2</v>
      </c>
      <c r="E82" s="16">
        <f t="shared" si="42"/>
        <v>14.985000000000001</v>
      </c>
      <c r="F82" s="16">
        <f t="shared" si="42"/>
        <v>14.58</v>
      </c>
      <c r="G82" s="16">
        <f t="shared" si="42"/>
        <v>14.58</v>
      </c>
      <c r="H82" s="16">
        <f t="shared" si="42"/>
        <v>30.78</v>
      </c>
      <c r="I82" s="16">
        <f t="shared" si="42"/>
        <v>23.085000000000001</v>
      </c>
      <c r="J82" s="16">
        <f t="shared" si="42"/>
        <v>28.35</v>
      </c>
      <c r="K82" s="16">
        <f t="shared" si="42"/>
        <v>19.844999999999999</v>
      </c>
      <c r="L82" s="16">
        <f t="shared" si="42"/>
        <v>21.060000000000002</v>
      </c>
      <c r="M82" s="16">
        <f t="shared" si="42"/>
        <v>19.844999999999999</v>
      </c>
      <c r="N82" s="16">
        <f t="shared" si="42"/>
        <v>247.05</v>
      </c>
      <c r="O82" s="16">
        <f t="shared" si="42"/>
        <v>34.83</v>
      </c>
      <c r="P82" s="16">
        <f t="shared" si="42"/>
        <v>282.28500000000003</v>
      </c>
      <c r="Q82" s="16">
        <f t="shared" si="42"/>
        <v>1456.38</v>
      </c>
      <c r="R82" s="16">
        <f t="shared" si="42"/>
        <v>9181.35</v>
      </c>
      <c r="S82" s="16">
        <f t="shared" si="42"/>
        <v>10346.535</v>
      </c>
      <c r="T82" s="16">
        <f t="shared" si="42"/>
        <v>10715.895</v>
      </c>
      <c r="U82" s="16">
        <f t="shared" si="42"/>
        <v>124.74000000000001</v>
      </c>
      <c r="V82" s="16">
        <f t="shared" si="42"/>
        <v>63.99</v>
      </c>
      <c r="W82" s="16">
        <f t="shared" si="42"/>
        <v>68.040000000000006</v>
      </c>
      <c r="X82" s="16">
        <f t="shared" si="42"/>
        <v>55.89</v>
      </c>
    </row>
    <row r="83" spans="1:24" x14ac:dyDescent="0.2">
      <c r="A83" t="s">
        <v>1165</v>
      </c>
      <c r="B83" s="16" t="str">
        <f t="shared" ref="B83:X83" si="43">IFERROR($E7*B180,"-")</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67</v>
      </c>
      <c r="B84" s="16">
        <f t="shared" ref="B84:X84" si="44">IFERROR($E8*B181,"-")</f>
        <v>146.59</v>
      </c>
      <c r="C84" s="16">
        <f t="shared" si="44"/>
        <v>120.56</v>
      </c>
      <c r="D84" s="16">
        <f t="shared" si="44"/>
        <v>140.42500000000001</v>
      </c>
      <c r="E84" s="16">
        <f t="shared" si="44"/>
        <v>92.475000000000009</v>
      </c>
      <c r="F84" s="16">
        <f t="shared" si="44"/>
        <v>80.14500000000001</v>
      </c>
      <c r="G84" s="16">
        <f t="shared" si="44"/>
        <v>126.72500000000001</v>
      </c>
      <c r="H84" s="16">
        <f t="shared" si="44"/>
        <v>215.77500000000001</v>
      </c>
      <c r="I84" s="16">
        <f t="shared" si="44"/>
        <v>165.08500000000001</v>
      </c>
      <c r="J84" s="16">
        <f t="shared" si="44"/>
        <v>143.85000000000002</v>
      </c>
      <c r="K84" s="16">
        <f t="shared" si="44"/>
        <v>117.82000000000001</v>
      </c>
      <c r="L84" s="16">
        <f t="shared" si="44"/>
        <v>166.45500000000001</v>
      </c>
      <c r="M84" s="16">
        <f t="shared" si="44"/>
        <v>104.80500000000001</v>
      </c>
      <c r="N84" s="16">
        <f t="shared" si="44"/>
        <v>1621.3950000000002</v>
      </c>
      <c r="O84" s="16">
        <f t="shared" si="44"/>
        <v>293.86500000000001</v>
      </c>
      <c r="P84" s="16">
        <f t="shared" si="44"/>
        <v>1915.2600000000002</v>
      </c>
      <c r="Q84" s="16">
        <f t="shared" si="44"/>
        <v>8563.8700000000008</v>
      </c>
      <c r="R84" s="16">
        <f t="shared" si="44"/>
        <v>45486.740000000005</v>
      </c>
      <c r="S84" s="16">
        <f t="shared" si="44"/>
        <v>50530.395000000004</v>
      </c>
      <c r="T84" s="16">
        <f t="shared" si="44"/>
        <v>52087.4</v>
      </c>
      <c r="U84" s="16">
        <f t="shared" si="44"/>
        <v>920.6400000000001</v>
      </c>
      <c r="V84" s="16">
        <f t="shared" si="44"/>
        <v>436.34500000000003</v>
      </c>
      <c r="W84" s="16">
        <f t="shared" si="44"/>
        <v>411.00000000000006</v>
      </c>
      <c r="X84" s="16">
        <f t="shared" si="44"/>
        <v>362.36500000000001</v>
      </c>
    </row>
    <row r="85" spans="1:24" x14ac:dyDescent="0.2">
      <c r="A85" t="s">
        <v>1167</v>
      </c>
      <c r="B85" s="16">
        <f t="shared" ref="B85:X85" si="45">IFERROR($E9*B182,"-")</f>
        <v>44.52</v>
      </c>
      <c r="C85" s="16">
        <f t="shared" si="45"/>
        <v>43.96</v>
      </c>
      <c r="D85" s="16">
        <f t="shared" si="45"/>
        <v>34.160000000000004</v>
      </c>
      <c r="E85" s="16">
        <f t="shared" si="45"/>
        <v>30.52</v>
      </c>
      <c r="F85" s="16">
        <f t="shared" si="45"/>
        <v>31.080000000000002</v>
      </c>
      <c r="G85" s="16">
        <f t="shared" si="45"/>
        <v>29.96</v>
      </c>
      <c r="H85" s="16">
        <f t="shared" si="45"/>
        <v>58.800000000000004</v>
      </c>
      <c r="I85" s="16">
        <f t="shared" si="45"/>
        <v>43.12</v>
      </c>
      <c r="J85" s="16">
        <f t="shared" si="45"/>
        <v>39.76</v>
      </c>
      <c r="K85" s="16">
        <f t="shared" si="45"/>
        <v>35.28</v>
      </c>
      <c r="L85" s="16">
        <f t="shared" si="45"/>
        <v>40.32</v>
      </c>
      <c r="M85" s="16">
        <f t="shared" si="45"/>
        <v>43.12</v>
      </c>
      <c r="N85" s="16">
        <f t="shared" si="45"/>
        <v>474.6</v>
      </c>
      <c r="O85" s="16">
        <f t="shared" si="45"/>
        <v>71.400000000000006</v>
      </c>
      <c r="P85" s="16">
        <f t="shared" si="45"/>
        <v>546</v>
      </c>
      <c r="Q85" s="16">
        <f t="shared" si="45"/>
        <v>3009.7200000000003</v>
      </c>
      <c r="R85" s="16">
        <f t="shared" si="45"/>
        <v>19388.600000000002</v>
      </c>
      <c r="S85" s="16">
        <f t="shared" si="45"/>
        <v>21613.48</v>
      </c>
      <c r="T85" s="16">
        <f t="shared" si="45"/>
        <v>22299.760000000002</v>
      </c>
      <c r="U85" s="16">
        <f t="shared" si="45"/>
        <v>234.08</v>
      </c>
      <c r="V85" s="16">
        <f t="shared" si="45"/>
        <v>126.56</v>
      </c>
      <c r="W85" s="16">
        <f t="shared" si="45"/>
        <v>140.84</v>
      </c>
      <c r="X85" s="16">
        <f t="shared" si="45"/>
        <v>103.32000000000001</v>
      </c>
    </row>
    <row r="86" spans="1:24" x14ac:dyDescent="0.2">
      <c r="A86" t="s">
        <v>1168</v>
      </c>
      <c r="B86" s="16">
        <f t="shared" ref="B86:X86" si="46">IFERROR($E10*B183,"-")</f>
        <v>31.819999999999997</v>
      </c>
      <c r="C86" s="16">
        <f t="shared" si="46"/>
        <v>32.68</v>
      </c>
      <c r="D86" s="16">
        <f t="shared" si="46"/>
        <v>49.879999999999995</v>
      </c>
      <c r="E86" s="16">
        <f t="shared" si="46"/>
        <v>27.519999999999996</v>
      </c>
      <c r="F86" s="16">
        <f t="shared" si="46"/>
        <v>18.919999999999998</v>
      </c>
      <c r="G86" s="16">
        <f t="shared" si="46"/>
        <v>65.36</v>
      </c>
      <c r="H86" s="16">
        <f t="shared" si="46"/>
        <v>103.19999999999999</v>
      </c>
      <c r="I86" s="16">
        <f t="shared" si="46"/>
        <v>24.08</v>
      </c>
      <c r="J86" s="16">
        <f t="shared" si="46"/>
        <v>59.339999999999996</v>
      </c>
      <c r="K86" s="16">
        <f t="shared" si="46"/>
        <v>20.639999999999997</v>
      </c>
      <c r="L86" s="16">
        <f t="shared" si="46"/>
        <v>30.099999999999998</v>
      </c>
      <c r="M86" s="16">
        <f t="shared" si="46"/>
        <v>22.36</v>
      </c>
      <c r="N86" s="16">
        <f t="shared" si="46"/>
        <v>484.17999999999995</v>
      </c>
      <c r="O86" s="16">
        <f t="shared" si="46"/>
        <v>96.32</v>
      </c>
      <c r="P86" s="16">
        <f t="shared" si="46"/>
        <v>580.5</v>
      </c>
      <c r="Q86" s="16">
        <f t="shared" si="46"/>
        <v>2504.3199999999997</v>
      </c>
      <c r="R86" s="16">
        <f t="shared" si="46"/>
        <v>17761.579999999998</v>
      </c>
      <c r="S86" s="16">
        <f t="shared" si="46"/>
        <v>19614.019999999997</v>
      </c>
      <c r="T86" s="16">
        <f t="shared" si="46"/>
        <v>20102.5</v>
      </c>
      <c r="U86" s="16">
        <f t="shared" si="46"/>
        <v>374.09999999999997</v>
      </c>
      <c r="V86" s="16">
        <f t="shared" si="46"/>
        <v>76.539999999999992</v>
      </c>
      <c r="W86" s="16">
        <f t="shared" si="46"/>
        <v>99.759999999999991</v>
      </c>
      <c r="X86" s="16">
        <f t="shared" si="46"/>
        <v>135.01999999999998</v>
      </c>
    </row>
    <row r="87" spans="1:24" x14ac:dyDescent="0.2">
      <c r="A87" t="s">
        <v>1169</v>
      </c>
      <c r="B87" s="16">
        <f t="shared" ref="B87:X87" si="47">IFERROR($E11*B184,"-")</f>
        <v>24.36</v>
      </c>
      <c r="C87" s="16">
        <f t="shared" si="47"/>
        <v>38.714999999999996</v>
      </c>
      <c r="D87" s="16">
        <f t="shared" si="47"/>
        <v>18.27</v>
      </c>
      <c r="E87" s="16">
        <f t="shared" si="47"/>
        <v>29.145</v>
      </c>
      <c r="F87" s="16">
        <f t="shared" si="47"/>
        <v>32.19</v>
      </c>
      <c r="G87" s="16">
        <f t="shared" si="47"/>
        <v>22.184999999999999</v>
      </c>
      <c r="H87" s="16">
        <f t="shared" si="47"/>
        <v>31.319999999999997</v>
      </c>
      <c r="I87" s="16">
        <f t="shared" si="47"/>
        <v>22.619999999999997</v>
      </c>
      <c r="J87" s="16">
        <f t="shared" si="47"/>
        <v>29.145</v>
      </c>
      <c r="K87" s="16">
        <f t="shared" si="47"/>
        <v>40.89</v>
      </c>
      <c r="L87" s="16">
        <f t="shared" si="47"/>
        <v>24.36</v>
      </c>
      <c r="M87" s="16">
        <f t="shared" si="47"/>
        <v>26.099999999999998</v>
      </c>
      <c r="N87" s="16">
        <f t="shared" si="47"/>
        <v>339.29999999999995</v>
      </c>
      <c r="O87" s="16">
        <f t="shared" si="47"/>
        <v>44.805</v>
      </c>
      <c r="P87" s="16">
        <f t="shared" si="47"/>
        <v>384.10499999999996</v>
      </c>
      <c r="Q87" s="16">
        <f t="shared" si="47"/>
        <v>1853.9699999999998</v>
      </c>
      <c r="R87" s="16">
        <f t="shared" si="47"/>
        <v>12588.9</v>
      </c>
      <c r="S87" s="16">
        <f t="shared" si="47"/>
        <v>14713.004999999999</v>
      </c>
      <c r="T87" s="16">
        <f t="shared" si="47"/>
        <v>15095.804999999998</v>
      </c>
      <c r="U87" s="16">
        <f t="shared" si="47"/>
        <v>145.72499999999999</v>
      </c>
      <c r="V87" s="16">
        <f t="shared" si="47"/>
        <v>73.08</v>
      </c>
      <c r="W87" s="16">
        <f t="shared" si="47"/>
        <v>140.94</v>
      </c>
      <c r="X87" s="16">
        <f t="shared" si="47"/>
        <v>55.679999999999993</v>
      </c>
    </row>
    <row r="88" spans="1:24" x14ac:dyDescent="0.2">
      <c r="A88" t="s">
        <v>1170</v>
      </c>
      <c r="B88" s="16">
        <f t="shared" ref="B88:X88" si="48">IFERROR($E12*B185,"-")</f>
        <v>37.229999999999997</v>
      </c>
      <c r="C88" s="16">
        <f t="shared" si="48"/>
        <v>36.21</v>
      </c>
      <c r="D88" s="16">
        <f t="shared" si="48"/>
        <v>41.309999999999995</v>
      </c>
      <c r="E88" s="16">
        <f t="shared" si="48"/>
        <v>16.829999999999998</v>
      </c>
      <c r="F88" s="16">
        <f t="shared" si="48"/>
        <v>19.889999999999997</v>
      </c>
      <c r="G88" s="16">
        <f t="shared" si="48"/>
        <v>20.399999999999999</v>
      </c>
      <c r="H88" s="16">
        <f t="shared" si="48"/>
        <v>44.37</v>
      </c>
      <c r="I88" s="16">
        <f t="shared" si="48"/>
        <v>48.449999999999996</v>
      </c>
      <c r="J88" s="16">
        <f t="shared" si="48"/>
        <v>23.97</v>
      </c>
      <c r="K88" s="16">
        <f t="shared" si="48"/>
        <v>30.089999999999996</v>
      </c>
      <c r="L88" s="16">
        <f t="shared" si="48"/>
        <v>44.37</v>
      </c>
      <c r="M88" s="16">
        <f t="shared" si="48"/>
        <v>54.059999999999995</v>
      </c>
      <c r="N88" s="16">
        <f t="shared" si="48"/>
        <v>416.66999999999996</v>
      </c>
      <c r="O88" s="16">
        <f t="shared" si="48"/>
        <v>51</v>
      </c>
      <c r="P88" s="16">
        <f t="shared" si="48"/>
        <v>467.66999999999996</v>
      </c>
      <c r="Q88" s="16">
        <f t="shared" si="48"/>
        <v>3685.2599999999998</v>
      </c>
      <c r="R88" s="16">
        <f t="shared" si="48"/>
        <v>17723.52</v>
      </c>
      <c r="S88" s="16">
        <f t="shared" si="48"/>
        <v>18932.73</v>
      </c>
      <c r="T88" s="16">
        <f t="shared" si="48"/>
        <v>19151.52</v>
      </c>
      <c r="U88" s="16">
        <f t="shared" si="48"/>
        <v>181.04999999999998</v>
      </c>
      <c r="V88" s="16">
        <f t="shared" si="48"/>
        <v>146.88</v>
      </c>
      <c r="W88" s="16">
        <f t="shared" si="48"/>
        <v>103.02</v>
      </c>
      <c r="X88" s="16">
        <f t="shared" si="48"/>
        <v>81.599999999999994</v>
      </c>
    </row>
    <row r="89" spans="1:24" x14ac:dyDescent="0.2">
      <c r="A89" t="s">
        <v>72</v>
      </c>
      <c r="B89" s="16">
        <f t="shared" ref="B89:X89" si="49">IFERROR($E13*B186,"-")</f>
        <v>26.659999999999997</v>
      </c>
      <c r="C89" s="16">
        <f t="shared" si="49"/>
        <v>19.779999999999998</v>
      </c>
      <c r="D89" s="16">
        <f t="shared" si="49"/>
        <v>14.19</v>
      </c>
      <c r="E89" s="16">
        <f t="shared" si="49"/>
        <v>8.6</v>
      </c>
      <c r="F89" s="16">
        <f t="shared" si="49"/>
        <v>12.899999999999999</v>
      </c>
      <c r="G89" s="16">
        <f t="shared" si="49"/>
        <v>9.8899999999999988</v>
      </c>
      <c r="H89" s="16">
        <f t="shared" si="49"/>
        <v>23.22</v>
      </c>
      <c r="I89" s="16">
        <f t="shared" si="49"/>
        <v>26.229999999999997</v>
      </c>
      <c r="J89" s="16">
        <f t="shared" si="49"/>
        <v>14.19</v>
      </c>
      <c r="K89" s="16">
        <f t="shared" si="49"/>
        <v>13.759999999999998</v>
      </c>
      <c r="L89" s="16">
        <f t="shared" si="49"/>
        <v>18.489999999999998</v>
      </c>
      <c r="M89" s="16">
        <f t="shared" si="49"/>
        <v>21.5</v>
      </c>
      <c r="N89" s="16">
        <f t="shared" si="49"/>
        <v>208.98</v>
      </c>
      <c r="O89" s="16">
        <f t="shared" si="49"/>
        <v>22.79</v>
      </c>
      <c r="P89" s="16">
        <f t="shared" si="49"/>
        <v>232.2</v>
      </c>
      <c r="Q89" s="16">
        <f t="shared" si="49"/>
        <v>1380.3</v>
      </c>
      <c r="R89" s="16">
        <f t="shared" si="49"/>
        <v>9073</v>
      </c>
      <c r="S89" s="16">
        <f t="shared" si="49"/>
        <v>9923.9699999999993</v>
      </c>
      <c r="T89" s="16">
        <f t="shared" si="49"/>
        <v>10138.969999999999</v>
      </c>
      <c r="U89" s="16">
        <f t="shared" si="49"/>
        <v>84.279999999999987</v>
      </c>
      <c r="V89" s="16">
        <f t="shared" si="49"/>
        <v>66.22</v>
      </c>
      <c r="W89" s="16">
        <f t="shared" si="49"/>
        <v>55.039999999999992</v>
      </c>
      <c r="X89" s="16">
        <f t="shared" si="49"/>
        <v>49.879999999999995</v>
      </c>
    </row>
    <row r="90" spans="1:24" x14ac:dyDescent="0.2">
      <c r="A90" t="s">
        <v>1171</v>
      </c>
      <c r="B90" s="16">
        <f t="shared" ref="B90:X90" si="50">IFERROR($E14*B187,"-")</f>
        <v>26.13</v>
      </c>
      <c r="C90" s="16">
        <f t="shared" si="50"/>
        <v>24.049999999999997</v>
      </c>
      <c r="D90" s="16">
        <f t="shared" si="50"/>
        <v>16.25</v>
      </c>
      <c r="E90" s="16">
        <f t="shared" si="50"/>
        <v>13.649999999999999</v>
      </c>
      <c r="F90" s="16">
        <f t="shared" si="50"/>
        <v>14.04</v>
      </c>
      <c r="G90" s="16">
        <f t="shared" si="50"/>
        <v>12.479999999999999</v>
      </c>
      <c r="H90" s="16">
        <f t="shared" si="50"/>
        <v>30.419999999999998</v>
      </c>
      <c r="I90" s="16">
        <f t="shared" si="50"/>
        <v>31.979999999999997</v>
      </c>
      <c r="J90" s="16">
        <f t="shared" si="50"/>
        <v>16.899999999999999</v>
      </c>
      <c r="K90" s="16">
        <f t="shared" si="50"/>
        <v>15.08</v>
      </c>
      <c r="L90" s="16">
        <f t="shared" si="50"/>
        <v>28.209999999999997</v>
      </c>
      <c r="M90" s="16">
        <f t="shared" si="50"/>
        <v>35.489999999999995</v>
      </c>
      <c r="N90" s="16">
        <f t="shared" si="50"/>
        <v>264.81</v>
      </c>
      <c r="O90" s="16">
        <f t="shared" si="50"/>
        <v>27.689999999999998</v>
      </c>
      <c r="P90" s="16">
        <f t="shared" si="50"/>
        <v>292.5</v>
      </c>
      <c r="Q90" s="16">
        <f t="shared" si="50"/>
        <v>1860.1699999999998</v>
      </c>
      <c r="R90" s="16">
        <f t="shared" si="50"/>
        <v>9758.06</v>
      </c>
      <c r="S90" s="16">
        <f t="shared" si="50"/>
        <v>10689.9</v>
      </c>
      <c r="T90" s="16">
        <f t="shared" si="50"/>
        <v>10857.99</v>
      </c>
      <c r="U90" s="16">
        <f t="shared" si="50"/>
        <v>103.74</v>
      </c>
      <c r="V90" s="16">
        <f t="shared" si="50"/>
        <v>95.679999999999993</v>
      </c>
      <c r="W90" s="16">
        <f t="shared" si="50"/>
        <v>66.819999999999993</v>
      </c>
      <c r="X90" s="16">
        <f t="shared" si="50"/>
        <v>56.55</v>
      </c>
    </row>
    <row r="91" spans="1:24" x14ac:dyDescent="0.2">
      <c r="A91" t="s">
        <v>1172</v>
      </c>
      <c r="B91" s="16">
        <f t="shared" ref="B91:X91" si="51">IFERROR($E15*B188,"-")</f>
        <v>28.75</v>
      </c>
      <c r="C91" s="16">
        <f t="shared" si="51"/>
        <v>22.5</v>
      </c>
      <c r="D91" s="16">
        <f t="shared" si="51"/>
        <v>19.25</v>
      </c>
      <c r="E91" s="16">
        <f t="shared" si="51"/>
        <v>13.5</v>
      </c>
      <c r="F91" s="16">
        <f t="shared" si="51"/>
        <v>15</v>
      </c>
      <c r="G91" s="16">
        <f t="shared" si="51"/>
        <v>19</v>
      </c>
      <c r="H91" s="16">
        <f t="shared" si="51"/>
        <v>35</v>
      </c>
      <c r="I91" s="16">
        <f t="shared" si="51"/>
        <v>35.5</v>
      </c>
      <c r="J91" s="16">
        <f t="shared" si="51"/>
        <v>21.25</v>
      </c>
      <c r="K91" s="16">
        <f t="shared" si="51"/>
        <v>18.5</v>
      </c>
      <c r="L91" s="16">
        <f t="shared" si="51"/>
        <v>31.75</v>
      </c>
      <c r="M91" s="16">
        <f t="shared" si="51"/>
        <v>29.5</v>
      </c>
      <c r="N91" s="16">
        <f t="shared" si="51"/>
        <v>289.5</v>
      </c>
      <c r="O91" s="16">
        <f t="shared" si="51"/>
        <v>38.25</v>
      </c>
      <c r="P91" s="16">
        <f t="shared" si="51"/>
        <v>327.75</v>
      </c>
      <c r="Q91" s="16">
        <f t="shared" si="51"/>
        <v>1816.75</v>
      </c>
      <c r="R91" s="16">
        <f t="shared" si="51"/>
        <v>10155</v>
      </c>
      <c r="S91" s="16">
        <f t="shared" si="51"/>
        <v>11177.5</v>
      </c>
      <c r="T91" s="16">
        <f t="shared" si="51"/>
        <v>11333.5</v>
      </c>
      <c r="U91" s="16">
        <f t="shared" si="51"/>
        <v>132.75</v>
      </c>
      <c r="V91" s="16">
        <f t="shared" si="51"/>
        <v>96.75</v>
      </c>
      <c r="W91" s="16">
        <f t="shared" si="51"/>
        <v>69.5</v>
      </c>
      <c r="X91" s="16">
        <f t="shared" si="51"/>
        <v>63.75</v>
      </c>
    </row>
    <row r="92" spans="1:24" x14ac:dyDescent="0.2">
      <c r="A92" t="s">
        <v>75</v>
      </c>
      <c r="B92" s="16">
        <f t="shared" ref="B92:X92" si="52">IFERROR($E16*B189,"-")</f>
        <v>5.67</v>
      </c>
      <c r="C92" s="16">
        <f t="shared" si="52"/>
        <v>7.5600000000000005</v>
      </c>
      <c r="D92" s="16">
        <f t="shared" si="52"/>
        <v>5.04</v>
      </c>
      <c r="E92" s="16">
        <f t="shared" si="52"/>
        <v>4.7249999999999996</v>
      </c>
      <c r="F92" s="16">
        <f t="shared" si="52"/>
        <v>4.7249999999999996</v>
      </c>
      <c r="G92" s="16">
        <f t="shared" si="52"/>
        <v>4.7249999999999996</v>
      </c>
      <c r="H92" s="16">
        <f t="shared" si="52"/>
        <v>7.5600000000000005</v>
      </c>
      <c r="I92" s="16">
        <f t="shared" si="52"/>
        <v>7.2450000000000001</v>
      </c>
      <c r="J92" s="16">
        <f t="shared" si="52"/>
        <v>5.3550000000000004</v>
      </c>
      <c r="K92" s="16">
        <f t="shared" si="52"/>
        <v>5.9850000000000003</v>
      </c>
      <c r="L92" s="16">
        <f t="shared" si="52"/>
        <v>6.93</v>
      </c>
      <c r="M92" s="16">
        <f t="shared" si="52"/>
        <v>6.93</v>
      </c>
      <c r="N92" s="16">
        <f t="shared" si="52"/>
        <v>72.45</v>
      </c>
      <c r="O92" s="16">
        <f t="shared" si="52"/>
        <v>11.654999999999999</v>
      </c>
      <c r="P92" s="16">
        <f t="shared" si="52"/>
        <v>84.42</v>
      </c>
      <c r="Q92" s="16">
        <f t="shared" si="52"/>
        <v>493.29</v>
      </c>
      <c r="R92" s="16">
        <f t="shared" si="52"/>
        <v>2745.2249999999999</v>
      </c>
      <c r="S92" s="16">
        <f t="shared" si="52"/>
        <v>2976.75</v>
      </c>
      <c r="T92" s="16">
        <f t="shared" si="52"/>
        <v>3024</v>
      </c>
      <c r="U92" s="16">
        <f t="shared" si="52"/>
        <v>34.335000000000001</v>
      </c>
      <c r="V92" s="16">
        <f t="shared" si="52"/>
        <v>21.105</v>
      </c>
      <c r="W92" s="16">
        <f t="shared" si="52"/>
        <v>22.995000000000001</v>
      </c>
      <c r="X92" s="16">
        <f t="shared" si="52"/>
        <v>13.23</v>
      </c>
    </row>
    <row r="93" spans="1:24" x14ac:dyDescent="0.2">
      <c r="A93" t="s">
        <v>1173</v>
      </c>
      <c r="B93" s="16">
        <f t="shared" ref="B93:X93" si="53">IFERROR($E17*B190,"-")</f>
        <v>24.96</v>
      </c>
      <c r="C93" s="16">
        <f t="shared" si="53"/>
        <v>28.32</v>
      </c>
      <c r="D93" s="16">
        <f t="shared" si="53"/>
        <v>21.6</v>
      </c>
      <c r="E93" s="16">
        <f t="shared" si="53"/>
        <v>15.36</v>
      </c>
      <c r="F93" s="16">
        <f t="shared" si="53"/>
        <v>14.4</v>
      </c>
      <c r="G93" s="16">
        <f t="shared" si="53"/>
        <v>15.36</v>
      </c>
      <c r="H93" s="16">
        <f t="shared" si="53"/>
        <v>29.76</v>
      </c>
      <c r="I93" s="16">
        <f t="shared" si="53"/>
        <v>22.080000000000002</v>
      </c>
      <c r="J93" s="16">
        <f t="shared" si="53"/>
        <v>19.68</v>
      </c>
      <c r="K93" s="16">
        <f t="shared" si="53"/>
        <v>15.36</v>
      </c>
      <c r="L93" s="16">
        <f t="shared" si="53"/>
        <v>23.52</v>
      </c>
      <c r="M93" s="16">
        <f t="shared" si="53"/>
        <v>25.44</v>
      </c>
      <c r="N93" s="16">
        <f t="shared" si="53"/>
        <v>256.32</v>
      </c>
      <c r="O93" s="16">
        <f t="shared" si="53"/>
        <v>40.800000000000004</v>
      </c>
      <c r="P93" s="16">
        <f t="shared" si="53"/>
        <v>297.12</v>
      </c>
      <c r="Q93" s="16">
        <f t="shared" si="53"/>
        <v>1549.92</v>
      </c>
      <c r="R93" s="16">
        <f t="shared" si="53"/>
        <v>9555.36</v>
      </c>
      <c r="S93" s="16">
        <f t="shared" si="53"/>
        <v>10648.800000000001</v>
      </c>
      <c r="T93" s="16">
        <f t="shared" si="53"/>
        <v>10922.880000000001</v>
      </c>
      <c r="U93" s="16">
        <f t="shared" si="53"/>
        <v>127.2</v>
      </c>
      <c r="V93" s="16">
        <f t="shared" si="53"/>
        <v>71.040000000000006</v>
      </c>
      <c r="W93" s="16">
        <f t="shared" si="53"/>
        <v>73.44</v>
      </c>
      <c r="X93" s="16">
        <f t="shared" si="53"/>
        <v>54.72</v>
      </c>
    </row>
    <row r="94" spans="1:24" x14ac:dyDescent="0.2">
      <c r="A94" t="s">
        <v>1174</v>
      </c>
      <c r="B94" s="16">
        <f t="shared" ref="B94:X94" si="54">IFERROR($E18*B191,"-")</f>
        <v>19.759999999999998</v>
      </c>
      <c r="C94" s="16">
        <f t="shared" si="54"/>
        <v>21.28</v>
      </c>
      <c r="D94" s="16">
        <f t="shared" si="54"/>
        <v>12.16</v>
      </c>
      <c r="E94" s="16">
        <f t="shared" si="54"/>
        <v>13.68</v>
      </c>
      <c r="F94" s="16">
        <f t="shared" si="54"/>
        <v>15.959999999999999</v>
      </c>
      <c r="G94" s="16">
        <f t="shared" si="54"/>
        <v>11.4</v>
      </c>
      <c r="H94" s="16">
        <f t="shared" si="54"/>
        <v>23.56</v>
      </c>
      <c r="I94" s="16">
        <f t="shared" si="54"/>
        <v>28.12</v>
      </c>
      <c r="J94" s="16">
        <f t="shared" si="54"/>
        <v>17.48</v>
      </c>
      <c r="K94" s="16">
        <f t="shared" si="54"/>
        <v>26.599999999999998</v>
      </c>
      <c r="L94" s="16">
        <f t="shared" si="54"/>
        <v>22.8</v>
      </c>
      <c r="M94" s="16">
        <f t="shared" si="54"/>
        <v>25.84</v>
      </c>
      <c r="N94" s="16">
        <f t="shared" si="54"/>
        <v>238.64</v>
      </c>
      <c r="O94" s="16">
        <f t="shared" si="54"/>
        <v>23.56</v>
      </c>
      <c r="P94" s="16">
        <f t="shared" si="54"/>
        <v>262.2</v>
      </c>
      <c r="Q94" s="16">
        <f t="shared" si="54"/>
        <v>1748</v>
      </c>
      <c r="R94" s="16">
        <f t="shared" si="54"/>
        <v>9942.32</v>
      </c>
      <c r="S94" s="16">
        <f t="shared" si="54"/>
        <v>11029.119999999999</v>
      </c>
      <c r="T94" s="16">
        <f t="shared" si="54"/>
        <v>11245.72</v>
      </c>
      <c r="U94" s="16">
        <f t="shared" si="54"/>
        <v>88.16</v>
      </c>
      <c r="V94" s="16">
        <f t="shared" si="54"/>
        <v>76.760000000000005</v>
      </c>
      <c r="W94" s="16">
        <f t="shared" si="54"/>
        <v>77.52</v>
      </c>
      <c r="X94" s="16">
        <f t="shared" si="54"/>
        <v>43.32</v>
      </c>
    </row>
    <row r="95" spans="1:24" x14ac:dyDescent="0.2">
      <c r="A95" t="s">
        <v>1175</v>
      </c>
      <c r="B95" s="17">
        <f>SUM(B82:B94)</f>
        <v>441.55999999999995</v>
      </c>
      <c r="C95" s="17">
        <f t="shared" ref="C95:X95" si="55">SUM(C82:C94)</f>
        <v>414.245</v>
      </c>
      <c r="D95" s="17">
        <f t="shared" si="55"/>
        <v>388.73500000000007</v>
      </c>
      <c r="E95" s="17">
        <f t="shared" si="55"/>
        <v>280.99</v>
      </c>
      <c r="F95" s="17">
        <f t="shared" si="55"/>
        <v>273.82999999999993</v>
      </c>
      <c r="G95" s="17">
        <f t="shared" si="55"/>
        <v>352.065</v>
      </c>
      <c r="H95" s="17">
        <f t="shared" si="55"/>
        <v>633.76499999999987</v>
      </c>
      <c r="I95" s="17">
        <f t="shared" si="55"/>
        <v>477.59500000000003</v>
      </c>
      <c r="J95" s="17">
        <f t="shared" si="55"/>
        <v>419.27</v>
      </c>
      <c r="K95" s="17">
        <f t="shared" si="55"/>
        <v>359.85</v>
      </c>
      <c r="L95" s="17">
        <f t="shared" si="55"/>
        <v>458.36500000000001</v>
      </c>
      <c r="M95" s="17">
        <f t="shared" si="55"/>
        <v>414.98999999999995</v>
      </c>
      <c r="N95" s="17">
        <f t="shared" si="55"/>
        <v>4913.8949999999995</v>
      </c>
      <c r="O95" s="17">
        <f t="shared" si="55"/>
        <v>756.96499999999992</v>
      </c>
      <c r="P95" s="17">
        <f t="shared" si="55"/>
        <v>5672.0099999999993</v>
      </c>
      <c r="Q95" s="17">
        <f t="shared" si="55"/>
        <v>29921.949999999997</v>
      </c>
      <c r="R95" s="17">
        <f t="shared" si="55"/>
        <v>173359.65500000003</v>
      </c>
      <c r="S95" s="17">
        <f t="shared" si="55"/>
        <v>192196.20499999999</v>
      </c>
      <c r="T95" s="17">
        <f t="shared" si="55"/>
        <v>196975.93999999997</v>
      </c>
      <c r="U95" s="17">
        <f t="shared" si="55"/>
        <v>2550.7999999999993</v>
      </c>
      <c r="V95" s="17">
        <f t="shared" si="55"/>
        <v>1350.95</v>
      </c>
      <c r="W95" s="17">
        <f t="shared" si="55"/>
        <v>1328.915</v>
      </c>
      <c r="X95" s="17">
        <f t="shared" si="55"/>
        <v>1075.3249999999998</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f>F5</f>
        <v>0</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f t="shared" ref="B101:X101" si="56">IFERROR($F6*B179,"-")</f>
        <v>0</v>
      </c>
      <c r="C101" s="16">
        <f t="shared" si="56"/>
        <v>0</v>
      </c>
      <c r="D101" s="16">
        <f t="shared" si="56"/>
        <v>0</v>
      </c>
      <c r="E101" s="16">
        <f t="shared" si="56"/>
        <v>0</v>
      </c>
      <c r="F101" s="16">
        <f t="shared" si="56"/>
        <v>0</v>
      </c>
      <c r="G101" s="16">
        <f t="shared" si="56"/>
        <v>0</v>
      </c>
      <c r="H101" s="16">
        <f t="shared" si="56"/>
        <v>0</v>
      </c>
      <c r="I101" s="16">
        <f t="shared" si="56"/>
        <v>0</v>
      </c>
      <c r="J101" s="16">
        <f t="shared" si="56"/>
        <v>0</v>
      </c>
      <c r="K101" s="16">
        <f t="shared" si="56"/>
        <v>0</v>
      </c>
      <c r="L101" s="16">
        <f t="shared" si="56"/>
        <v>0</v>
      </c>
      <c r="M101" s="16">
        <f t="shared" si="56"/>
        <v>0</v>
      </c>
      <c r="N101" s="16">
        <f t="shared" si="56"/>
        <v>0</v>
      </c>
      <c r="O101" s="16">
        <f t="shared" si="56"/>
        <v>0</v>
      </c>
      <c r="P101" s="16">
        <f t="shared" si="56"/>
        <v>0</v>
      </c>
      <c r="Q101" s="16">
        <f t="shared" si="56"/>
        <v>0</v>
      </c>
      <c r="R101" s="16">
        <f t="shared" si="56"/>
        <v>0</v>
      </c>
      <c r="S101" s="16">
        <f t="shared" si="56"/>
        <v>0</v>
      </c>
      <c r="T101" s="16">
        <f t="shared" si="56"/>
        <v>0</v>
      </c>
      <c r="U101" s="16">
        <f t="shared" si="56"/>
        <v>0</v>
      </c>
      <c r="V101" s="16">
        <f t="shared" si="56"/>
        <v>0</v>
      </c>
      <c r="W101" s="16">
        <f t="shared" si="56"/>
        <v>0</v>
      </c>
      <c r="X101" s="16">
        <f t="shared" si="56"/>
        <v>0</v>
      </c>
    </row>
    <row r="102" spans="1:24" x14ac:dyDescent="0.2">
      <c r="A102" t="s">
        <v>1165</v>
      </c>
      <c r="B102" s="16">
        <f t="shared" ref="B102:X102" si="57">IFERROR($F7*B180,"-")</f>
        <v>0</v>
      </c>
      <c r="C102" s="16">
        <f t="shared" si="57"/>
        <v>0</v>
      </c>
      <c r="D102" s="16">
        <f t="shared" si="57"/>
        <v>0</v>
      </c>
      <c r="E102" s="16">
        <f t="shared" si="57"/>
        <v>0</v>
      </c>
      <c r="F102" s="16">
        <f t="shared" si="57"/>
        <v>0</v>
      </c>
      <c r="G102" s="16">
        <f t="shared" si="57"/>
        <v>0</v>
      </c>
      <c r="H102" s="16">
        <f t="shared" si="57"/>
        <v>0</v>
      </c>
      <c r="I102" s="16">
        <f t="shared" si="57"/>
        <v>0</v>
      </c>
      <c r="J102" s="16">
        <f t="shared" si="57"/>
        <v>0</v>
      </c>
      <c r="K102" s="16">
        <f t="shared" si="57"/>
        <v>0</v>
      </c>
      <c r="L102" s="16">
        <f t="shared" si="57"/>
        <v>0</v>
      </c>
      <c r="M102" s="16">
        <f t="shared" si="57"/>
        <v>0</v>
      </c>
      <c r="N102" s="16">
        <f t="shared" si="57"/>
        <v>0</v>
      </c>
      <c r="O102" s="16">
        <f t="shared" si="57"/>
        <v>0</v>
      </c>
      <c r="P102" s="16">
        <f t="shared" si="57"/>
        <v>0</v>
      </c>
      <c r="Q102" s="16">
        <f t="shared" si="57"/>
        <v>0</v>
      </c>
      <c r="R102" s="16">
        <f t="shared" si="57"/>
        <v>0</v>
      </c>
      <c r="S102" s="16">
        <f t="shared" si="57"/>
        <v>0</v>
      </c>
      <c r="T102" s="16">
        <f t="shared" si="57"/>
        <v>0</v>
      </c>
      <c r="U102" s="16">
        <f t="shared" si="57"/>
        <v>0</v>
      </c>
      <c r="V102" s="16">
        <f t="shared" si="57"/>
        <v>0</v>
      </c>
      <c r="W102" s="16">
        <f t="shared" si="57"/>
        <v>0</v>
      </c>
      <c r="X102" s="16">
        <f t="shared" si="57"/>
        <v>0</v>
      </c>
    </row>
    <row r="103" spans="1:24" x14ac:dyDescent="0.2">
      <c r="A103" t="s">
        <v>67</v>
      </c>
      <c r="B103" s="16">
        <f t="shared" ref="B103:X103" si="58">IFERROR($F8*B181,"-")</f>
        <v>0</v>
      </c>
      <c r="C103" s="16">
        <f t="shared" si="58"/>
        <v>0</v>
      </c>
      <c r="D103" s="16">
        <f t="shared" si="58"/>
        <v>0</v>
      </c>
      <c r="E103" s="16">
        <f t="shared" si="58"/>
        <v>0</v>
      </c>
      <c r="F103" s="16">
        <f t="shared" si="58"/>
        <v>0</v>
      </c>
      <c r="G103" s="16">
        <f t="shared" si="58"/>
        <v>0</v>
      </c>
      <c r="H103" s="16">
        <f t="shared" si="58"/>
        <v>0</v>
      </c>
      <c r="I103" s="16">
        <f t="shared" si="58"/>
        <v>0</v>
      </c>
      <c r="J103" s="16">
        <f t="shared" si="58"/>
        <v>0</v>
      </c>
      <c r="K103" s="16">
        <f t="shared" si="58"/>
        <v>0</v>
      </c>
      <c r="L103" s="16">
        <f t="shared" si="58"/>
        <v>0</v>
      </c>
      <c r="M103" s="16">
        <f t="shared" si="58"/>
        <v>0</v>
      </c>
      <c r="N103" s="16">
        <f t="shared" si="58"/>
        <v>0</v>
      </c>
      <c r="O103" s="16">
        <f t="shared" si="58"/>
        <v>0</v>
      </c>
      <c r="P103" s="16">
        <f t="shared" si="58"/>
        <v>0</v>
      </c>
      <c r="Q103" s="16">
        <f t="shared" si="58"/>
        <v>0</v>
      </c>
      <c r="R103" s="16">
        <f t="shared" si="58"/>
        <v>0</v>
      </c>
      <c r="S103" s="16">
        <f t="shared" si="58"/>
        <v>0</v>
      </c>
      <c r="T103" s="16">
        <f t="shared" si="58"/>
        <v>0</v>
      </c>
      <c r="U103" s="16">
        <f t="shared" si="58"/>
        <v>0</v>
      </c>
      <c r="V103" s="16">
        <f t="shared" si="58"/>
        <v>0</v>
      </c>
      <c r="W103" s="16">
        <f t="shared" si="58"/>
        <v>0</v>
      </c>
      <c r="X103" s="16">
        <f t="shared" si="58"/>
        <v>0</v>
      </c>
    </row>
    <row r="104" spans="1:24" x14ac:dyDescent="0.2">
      <c r="A104" t="s">
        <v>1167</v>
      </c>
      <c r="B104" s="16">
        <f t="shared" ref="B104:X104" si="59">IFERROR($F9*B182,"-")</f>
        <v>0</v>
      </c>
      <c r="C104" s="16">
        <f t="shared" si="59"/>
        <v>0</v>
      </c>
      <c r="D104" s="16">
        <f t="shared" si="59"/>
        <v>0</v>
      </c>
      <c r="E104" s="16">
        <f t="shared" si="59"/>
        <v>0</v>
      </c>
      <c r="F104" s="16">
        <f t="shared" si="59"/>
        <v>0</v>
      </c>
      <c r="G104" s="16">
        <f t="shared" si="59"/>
        <v>0</v>
      </c>
      <c r="H104" s="16">
        <f t="shared" si="59"/>
        <v>0</v>
      </c>
      <c r="I104" s="16">
        <f t="shared" si="59"/>
        <v>0</v>
      </c>
      <c r="J104" s="16">
        <f t="shared" si="59"/>
        <v>0</v>
      </c>
      <c r="K104" s="16">
        <f t="shared" si="59"/>
        <v>0</v>
      </c>
      <c r="L104" s="16">
        <f t="shared" si="59"/>
        <v>0</v>
      </c>
      <c r="M104" s="16">
        <f t="shared" si="59"/>
        <v>0</v>
      </c>
      <c r="N104" s="16">
        <f t="shared" si="59"/>
        <v>0</v>
      </c>
      <c r="O104" s="16">
        <f t="shared" si="59"/>
        <v>0</v>
      </c>
      <c r="P104" s="16">
        <f t="shared" si="59"/>
        <v>0</v>
      </c>
      <c r="Q104" s="16">
        <f t="shared" si="59"/>
        <v>0</v>
      </c>
      <c r="R104" s="16">
        <f t="shared" si="59"/>
        <v>0</v>
      </c>
      <c r="S104" s="16">
        <f t="shared" si="59"/>
        <v>0</v>
      </c>
      <c r="T104" s="16">
        <f t="shared" si="59"/>
        <v>0</v>
      </c>
      <c r="U104" s="16">
        <f t="shared" si="59"/>
        <v>0</v>
      </c>
      <c r="V104" s="16">
        <f t="shared" si="59"/>
        <v>0</v>
      </c>
      <c r="W104" s="16">
        <f t="shared" si="59"/>
        <v>0</v>
      </c>
      <c r="X104" s="16">
        <f t="shared" si="59"/>
        <v>0</v>
      </c>
    </row>
    <row r="105" spans="1:24" x14ac:dyDescent="0.2">
      <c r="A105" t="s">
        <v>1168</v>
      </c>
      <c r="B105" s="16">
        <f t="shared" ref="B105:X105" si="60">IFERROR($F10*B183,"-")</f>
        <v>0</v>
      </c>
      <c r="C105" s="16">
        <f t="shared" si="60"/>
        <v>0</v>
      </c>
      <c r="D105" s="16">
        <f t="shared" si="60"/>
        <v>0</v>
      </c>
      <c r="E105" s="16">
        <f t="shared" si="60"/>
        <v>0</v>
      </c>
      <c r="F105" s="16">
        <f t="shared" si="60"/>
        <v>0</v>
      </c>
      <c r="G105" s="16">
        <f t="shared" si="60"/>
        <v>0</v>
      </c>
      <c r="H105" s="16">
        <f t="shared" si="60"/>
        <v>0</v>
      </c>
      <c r="I105" s="16">
        <f t="shared" si="60"/>
        <v>0</v>
      </c>
      <c r="J105" s="16">
        <f t="shared" si="60"/>
        <v>0</v>
      </c>
      <c r="K105" s="16">
        <f t="shared" si="60"/>
        <v>0</v>
      </c>
      <c r="L105" s="16">
        <f t="shared" si="60"/>
        <v>0</v>
      </c>
      <c r="M105" s="16">
        <f t="shared" si="60"/>
        <v>0</v>
      </c>
      <c r="N105" s="16">
        <f t="shared" si="60"/>
        <v>0</v>
      </c>
      <c r="O105" s="16">
        <f t="shared" si="60"/>
        <v>0</v>
      </c>
      <c r="P105" s="16">
        <f t="shared" si="60"/>
        <v>0</v>
      </c>
      <c r="Q105" s="16">
        <f t="shared" si="60"/>
        <v>0</v>
      </c>
      <c r="R105" s="16">
        <f t="shared" si="60"/>
        <v>0</v>
      </c>
      <c r="S105" s="16">
        <f t="shared" si="60"/>
        <v>0</v>
      </c>
      <c r="T105" s="16">
        <f t="shared" si="60"/>
        <v>0</v>
      </c>
      <c r="U105" s="16">
        <f t="shared" si="60"/>
        <v>0</v>
      </c>
      <c r="V105" s="16">
        <f t="shared" si="60"/>
        <v>0</v>
      </c>
      <c r="W105" s="16">
        <f t="shared" si="60"/>
        <v>0</v>
      </c>
      <c r="X105" s="16">
        <f t="shared" si="60"/>
        <v>0</v>
      </c>
    </row>
    <row r="106" spans="1:24" x14ac:dyDescent="0.2">
      <c r="A106" t="s">
        <v>1169</v>
      </c>
      <c r="B106" s="16">
        <f t="shared" ref="B106:X106" si="61">IFERROR($F11*B184,"-")</f>
        <v>0</v>
      </c>
      <c r="C106" s="16">
        <f t="shared" si="61"/>
        <v>0</v>
      </c>
      <c r="D106" s="16">
        <f t="shared" si="61"/>
        <v>0</v>
      </c>
      <c r="E106" s="16">
        <f t="shared" si="61"/>
        <v>0</v>
      </c>
      <c r="F106" s="16">
        <f t="shared" si="61"/>
        <v>0</v>
      </c>
      <c r="G106" s="16">
        <f t="shared" si="61"/>
        <v>0</v>
      </c>
      <c r="H106" s="16">
        <f t="shared" si="61"/>
        <v>0</v>
      </c>
      <c r="I106" s="16">
        <f t="shared" si="61"/>
        <v>0</v>
      </c>
      <c r="J106" s="16">
        <f t="shared" si="61"/>
        <v>0</v>
      </c>
      <c r="K106" s="16">
        <f t="shared" si="61"/>
        <v>0</v>
      </c>
      <c r="L106" s="16">
        <f t="shared" si="61"/>
        <v>0</v>
      </c>
      <c r="M106" s="16">
        <f t="shared" si="61"/>
        <v>0</v>
      </c>
      <c r="N106" s="16">
        <f t="shared" si="61"/>
        <v>0</v>
      </c>
      <c r="O106" s="16">
        <f t="shared" si="61"/>
        <v>0</v>
      </c>
      <c r="P106" s="16">
        <f t="shared" si="61"/>
        <v>0</v>
      </c>
      <c r="Q106" s="16">
        <f t="shared" si="61"/>
        <v>0</v>
      </c>
      <c r="R106" s="16">
        <f t="shared" si="61"/>
        <v>0</v>
      </c>
      <c r="S106" s="16">
        <f t="shared" si="61"/>
        <v>0</v>
      </c>
      <c r="T106" s="16">
        <f t="shared" si="61"/>
        <v>0</v>
      </c>
      <c r="U106" s="16">
        <f t="shared" si="61"/>
        <v>0</v>
      </c>
      <c r="V106" s="16">
        <f t="shared" si="61"/>
        <v>0</v>
      </c>
      <c r="W106" s="16">
        <f t="shared" si="61"/>
        <v>0</v>
      </c>
      <c r="X106" s="16">
        <f t="shared" si="61"/>
        <v>0</v>
      </c>
    </row>
    <row r="107" spans="1:24" x14ac:dyDescent="0.2">
      <c r="A107" t="s">
        <v>1170</v>
      </c>
      <c r="B107" s="16">
        <f t="shared" ref="B107:X107" si="62">IFERROR($F12*B185,"-")</f>
        <v>0</v>
      </c>
      <c r="C107" s="16">
        <f t="shared" si="62"/>
        <v>0</v>
      </c>
      <c r="D107" s="16">
        <f t="shared" si="62"/>
        <v>0</v>
      </c>
      <c r="E107" s="16">
        <f t="shared" si="62"/>
        <v>0</v>
      </c>
      <c r="F107" s="16">
        <f t="shared" si="62"/>
        <v>0</v>
      </c>
      <c r="G107" s="16">
        <f t="shared" si="62"/>
        <v>0</v>
      </c>
      <c r="H107" s="16">
        <f t="shared" si="62"/>
        <v>0</v>
      </c>
      <c r="I107" s="16">
        <f t="shared" si="62"/>
        <v>0</v>
      </c>
      <c r="J107" s="16">
        <f t="shared" si="62"/>
        <v>0</v>
      </c>
      <c r="K107" s="16">
        <f t="shared" si="62"/>
        <v>0</v>
      </c>
      <c r="L107" s="16">
        <f t="shared" si="62"/>
        <v>0</v>
      </c>
      <c r="M107" s="16">
        <f t="shared" si="62"/>
        <v>0</v>
      </c>
      <c r="N107" s="16">
        <f t="shared" si="62"/>
        <v>0</v>
      </c>
      <c r="O107" s="16">
        <f t="shared" si="62"/>
        <v>0</v>
      </c>
      <c r="P107" s="16">
        <f t="shared" si="62"/>
        <v>0</v>
      </c>
      <c r="Q107" s="16">
        <f t="shared" si="62"/>
        <v>0</v>
      </c>
      <c r="R107" s="16">
        <f t="shared" si="62"/>
        <v>0</v>
      </c>
      <c r="S107" s="16">
        <f t="shared" si="62"/>
        <v>0</v>
      </c>
      <c r="T107" s="16">
        <f t="shared" si="62"/>
        <v>0</v>
      </c>
      <c r="U107" s="16">
        <f t="shared" si="62"/>
        <v>0</v>
      </c>
      <c r="V107" s="16">
        <f t="shared" si="62"/>
        <v>0</v>
      </c>
      <c r="W107" s="16">
        <f t="shared" si="62"/>
        <v>0</v>
      </c>
      <c r="X107" s="16">
        <f t="shared" si="62"/>
        <v>0</v>
      </c>
    </row>
    <row r="108" spans="1:24" x14ac:dyDescent="0.2">
      <c r="A108" t="s">
        <v>72</v>
      </c>
      <c r="B108" s="16">
        <f t="shared" ref="B108:X108" si="63">IFERROR($F13*B186,"-")</f>
        <v>0</v>
      </c>
      <c r="C108" s="16">
        <f t="shared" si="63"/>
        <v>0</v>
      </c>
      <c r="D108" s="16">
        <f t="shared" si="63"/>
        <v>0</v>
      </c>
      <c r="E108" s="16">
        <f t="shared" si="63"/>
        <v>0</v>
      </c>
      <c r="F108" s="16">
        <f t="shared" si="63"/>
        <v>0</v>
      </c>
      <c r="G108" s="16">
        <f t="shared" si="63"/>
        <v>0</v>
      </c>
      <c r="H108" s="16">
        <f t="shared" si="63"/>
        <v>0</v>
      </c>
      <c r="I108" s="16">
        <f t="shared" si="63"/>
        <v>0</v>
      </c>
      <c r="J108" s="16">
        <f t="shared" si="63"/>
        <v>0</v>
      </c>
      <c r="K108" s="16">
        <f t="shared" si="63"/>
        <v>0</v>
      </c>
      <c r="L108" s="16">
        <f t="shared" si="63"/>
        <v>0</v>
      </c>
      <c r="M108" s="16">
        <f t="shared" si="63"/>
        <v>0</v>
      </c>
      <c r="N108" s="16">
        <f t="shared" si="63"/>
        <v>0</v>
      </c>
      <c r="O108" s="16">
        <f t="shared" si="63"/>
        <v>0</v>
      </c>
      <c r="P108" s="16">
        <f t="shared" si="63"/>
        <v>0</v>
      </c>
      <c r="Q108" s="16">
        <f t="shared" si="63"/>
        <v>0</v>
      </c>
      <c r="R108" s="16">
        <f t="shared" si="63"/>
        <v>0</v>
      </c>
      <c r="S108" s="16">
        <f t="shared" si="63"/>
        <v>0</v>
      </c>
      <c r="T108" s="16">
        <f t="shared" si="63"/>
        <v>0</v>
      </c>
      <c r="U108" s="16">
        <f t="shared" si="63"/>
        <v>0</v>
      </c>
      <c r="V108" s="16">
        <f t="shared" si="63"/>
        <v>0</v>
      </c>
      <c r="W108" s="16">
        <f t="shared" si="63"/>
        <v>0</v>
      </c>
      <c r="X108" s="16">
        <f t="shared" si="63"/>
        <v>0</v>
      </c>
    </row>
    <row r="109" spans="1:24" x14ac:dyDescent="0.2">
      <c r="A109" t="s">
        <v>1171</v>
      </c>
      <c r="B109" s="16">
        <f t="shared" ref="B109:X109" si="64">IFERROR($F14*B187,"-")</f>
        <v>0</v>
      </c>
      <c r="C109" s="16">
        <f t="shared" si="64"/>
        <v>0</v>
      </c>
      <c r="D109" s="16">
        <f t="shared" si="64"/>
        <v>0</v>
      </c>
      <c r="E109" s="16">
        <f t="shared" si="64"/>
        <v>0</v>
      </c>
      <c r="F109" s="16">
        <f t="shared" si="64"/>
        <v>0</v>
      </c>
      <c r="G109" s="16">
        <f t="shared" si="64"/>
        <v>0</v>
      </c>
      <c r="H109" s="16">
        <f t="shared" si="64"/>
        <v>0</v>
      </c>
      <c r="I109" s="16">
        <f t="shared" si="64"/>
        <v>0</v>
      </c>
      <c r="J109" s="16">
        <f t="shared" si="64"/>
        <v>0</v>
      </c>
      <c r="K109" s="16">
        <f t="shared" si="64"/>
        <v>0</v>
      </c>
      <c r="L109" s="16">
        <f t="shared" si="64"/>
        <v>0</v>
      </c>
      <c r="M109" s="16">
        <f t="shared" si="64"/>
        <v>0</v>
      </c>
      <c r="N109" s="16">
        <f t="shared" si="64"/>
        <v>0</v>
      </c>
      <c r="O109" s="16">
        <f t="shared" si="64"/>
        <v>0</v>
      </c>
      <c r="P109" s="16">
        <f t="shared" si="64"/>
        <v>0</v>
      </c>
      <c r="Q109" s="16">
        <f t="shared" si="64"/>
        <v>0</v>
      </c>
      <c r="R109" s="16">
        <f t="shared" si="64"/>
        <v>0</v>
      </c>
      <c r="S109" s="16">
        <f t="shared" si="64"/>
        <v>0</v>
      </c>
      <c r="T109" s="16">
        <f t="shared" si="64"/>
        <v>0</v>
      </c>
      <c r="U109" s="16">
        <f t="shared" si="64"/>
        <v>0</v>
      </c>
      <c r="V109" s="16">
        <f t="shared" si="64"/>
        <v>0</v>
      </c>
      <c r="W109" s="16">
        <f t="shared" si="64"/>
        <v>0</v>
      </c>
      <c r="X109" s="16">
        <f t="shared" si="64"/>
        <v>0</v>
      </c>
    </row>
    <row r="110" spans="1:24" x14ac:dyDescent="0.2">
      <c r="A110" t="s">
        <v>1172</v>
      </c>
      <c r="B110" s="16">
        <f t="shared" ref="B110:X110" si="65">IFERROR($F15*B188,"-")</f>
        <v>0</v>
      </c>
      <c r="C110" s="16">
        <f t="shared" si="65"/>
        <v>0</v>
      </c>
      <c r="D110" s="16">
        <f t="shared" si="65"/>
        <v>0</v>
      </c>
      <c r="E110" s="16">
        <f t="shared" si="65"/>
        <v>0</v>
      </c>
      <c r="F110" s="16">
        <f t="shared" si="65"/>
        <v>0</v>
      </c>
      <c r="G110" s="16">
        <f t="shared" si="65"/>
        <v>0</v>
      </c>
      <c r="H110" s="16">
        <f t="shared" si="65"/>
        <v>0</v>
      </c>
      <c r="I110" s="16">
        <f t="shared" si="65"/>
        <v>0</v>
      </c>
      <c r="J110" s="16">
        <f t="shared" si="65"/>
        <v>0</v>
      </c>
      <c r="K110" s="16">
        <f t="shared" si="65"/>
        <v>0</v>
      </c>
      <c r="L110" s="16">
        <f t="shared" si="65"/>
        <v>0</v>
      </c>
      <c r="M110" s="16">
        <f t="shared" si="65"/>
        <v>0</v>
      </c>
      <c r="N110" s="16">
        <f t="shared" si="65"/>
        <v>0</v>
      </c>
      <c r="O110" s="16">
        <f t="shared" si="65"/>
        <v>0</v>
      </c>
      <c r="P110" s="16">
        <f t="shared" si="65"/>
        <v>0</v>
      </c>
      <c r="Q110" s="16">
        <f t="shared" si="65"/>
        <v>0</v>
      </c>
      <c r="R110" s="16">
        <f t="shared" si="65"/>
        <v>0</v>
      </c>
      <c r="S110" s="16">
        <f t="shared" si="65"/>
        <v>0</v>
      </c>
      <c r="T110" s="16">
        <f t="shared" si="65"/>
        <v>0</v>
      </c>
      <c r="U110" s="16">
        <f t="shared" si="65"/>
        <v>0</v>
      </c>
      <c r="V110" s="16">
        <f t="shared" si="65"/>
        <v>0</v>
      </c>
      <c r="W110" s="16">
        <f t="shared" si="65"/>
        <v>0</v>
      </c>
      <c r="X110" s="16">
        <f t="shared" si="65"/>
        <v>0</v>
      </c>
    </row>
    <row r="111" spans="1:24" x14ac:dyDescent="0.2">
      <c r="A111" t="s">
        <v>75</v>
      </c>
      <c r="B111" s="16">
        <f t="shared" ref="B111:X111" si="66">IFERROR($F16*B189,"-")</f>
        <v>0</v>
      </c>
      <c r="C111" s="16">
        <f t="shared" si="66"/>
        <v>0</v>
      </c>
      <c r="D111" s="16">
        <f t="shared" si="66"/>
        <v>0</v>
      </c>
      <c r="E111" s="16">
        <f t="shared" si="66"/>
        <v>0</v>
      </c>
      <c r="F111" s="16">
        <f t="shared" si="66"/>
        <v>0</v>
      </c>
      <c r="G111" s="16">
        <f t="shared" si="66"/>
        <v>0</v>
      </c>
      <c r="H111" s="16">
        <f t="shared" si="66"/>
        <v>0</v>
      </c>
      <c r="I111" s="16">
        <f t="shared" si="66"/>
        <v>0</v>
      </c>
      <c r="J111" s="16">
        <f t="shared" si="66"/>
        <v>0</v>
      </c>
      <c r="K111" s="16">
        <f t="shared" si="66"/>
        <v>0</v>
      </c>
      <c r="L111" s="16">
        <f t="shared" si="66"/>
        <v>0</v>
      </c>
      <c r="M111" s="16">
        <f t="shared" si="66"/>
        <v>0</v>
      </c>
      <c r="N111" s="16">
        <f t="shared" si="66"/>
        <v>0</v>
      </c>
      <c r="O111" s="16">
        <f t="shared" si="66"/>
        <v>0</v>
      </c>
      <c r="P111" s="16">
        <f t="shared" si="66"/>
        <v>0</v>
      </c>
      <c r="Q111" s="16">
        <f t="shared" si="66"/>
        <v>0</v>
      </c>
      <c r="R111" s="16">
        <f t="shared" si="66"/>
        <v>0</v>
      </c>
      <c r="S111" s="16">
        <f t="shared" si="66"/>
        <v>0</v>
      </c>
      <c r="T111" s="16">
        <f t="shared" si="66"/>
        <v>0</v>
      </c>
      <c r="U111" s="16">
        <f t="shared" si="66"/>
        <v>0</v>
      </c>
      <c r="V111" s="16">
        <f t="shared" si="66"/>
        <v>0</v>
      </c>
      <c r="W111" s="16">
        <f t="shared" si="66"/>
        <v>0</v>
      </c>
      <c r="X111" s="16">
        <f t="shared" si="66"/>
        <v>0</v>
      </c>
    </row>
    <row r="112" spans="1:24" x14ac:dyDescent="0.2">
      <c r="A112" t="s">
        <v>1173</v>
      </c>
      <c r="B112" s="16">
        <f t="shared" ref="B112:X112" si="67">IFERROR($F17*B190,"-")</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1174</v>
      </c>
      <c r="B113" s="16">
        <f t="shared" ref="B113:X113" si="68">IFERROR($F18*B191,"-")</f>
        <v>0</v>
      </c>
      <c r="C113" s="16">
        <f t="shared" si="68"/>
        <v>0</v>
      </c>
      <c r="D113" s="16">
        <f t="shared" si="68"/>
        <v>0</v>
      </c>
      <c r="E113" s="16">
        <f t="shared" si="68"/>
        <v>0</v>
      </c>
      <c r="F113" s="16">
        <f t="shared" si="68"/>
        <v>0</v>
      </c>
      <c r="G113" s="16">
        <f t="shared" si="68"/>
        <v>0</v>
      </c>
      <c r="H113" s="16">
        <f t="shared" si="68"/>
        <v>0</v>
      </c>
      <c r="I113" s="16">
        <f t="shared" si="68"/>
        <v>0</v>
      </c>
      <c r="J113" s="16">
        <f t="shared" si="68"/>
        <v>0</v>
      </c>
      <c r="K113" s="16">
        <f t="shared" si="68"/>
        <v>0</v>
      </c>
      <c r="L113" s="16">
        <f t="shared" si="68"/>
        <v>0</v>
      </c>
      <c r="M113" s="16">
        <f t="shared" si="68"/>
        <v>0</v>
      </c>
      <c r="N113" s="16">
        <f t="shared" si="68"/>
        <v>0</v>
      </c>
      <c r="O113" s="16">
        <f t="shared" si="68"/>
        <v>0</v>
      </c>
      <c r="P113" s="16">
        <f t="shared" si="68"/>
        <v>0</v>
      </c>
      <c r="Q113" s="16">
        <f t="shared" si="68"/>
        <v>0</v>
      </c>
      <c r="R113" s="16">
        <f t="shared" si="68"/>
        <v>0</v>
      </c>
      <c r="S113" s="16">
        <f t="shared" si="68"/>
        <v>0</v>
      </c>
      <c r="T113" s="16">
        <f t="shared" si="68"/>
        <v>0</v>
      </c>
      <c r="U113" s="16">
        <f t="shared" si="68"/>
        <v>0</v>
      </c>
      <c r="V113" s="16">
        <f t="shared" si="68"/>
        <v>0</v>
      </c>
      <c r="W113" s="16">
        <f t="shared" si="68"/>
        <v>0</v>
      </c>
      <c r="X113" s="16">
        <f t="shared" si="68"/>
        <v>0</v>
      </c>
    </row>
    <row r="114" spans="1:24" x14ac:dyDescent="0.2">
      <c r="A114" t="s">
        <v>1175</v>
      </c>
      <c r="B114" s="17">
        <f>SUM(B101:B113)</f>
        <v>0</v>
      </c>
      <c r="C114" s="17">
        <f t="shared" ref="C114:X114" si="69">SUM(C101:C113)</f>
        <v>0</v>
      </c>
      <c r="D114" s="17">
        <f t="shared" si="69"/>
        <v>0</v>
      </c>
      <c r="E114" s="17">
        <f t="shared" si="69"/>
        <v>0</v>
      </c>
      <c r="F114" s="17">
        <f t="shared" si="69"/>
        <v>0</v>
      </c>
      <c r="G114" s="17">
        <f t="shared" si="69"/>
        <v>0</v>
      </c>
      <c r="H114" s="17">
        <f t="shared" si="69"/>
        <v>0</v>
      </c>
      <c r="I114" s="17">
        <f t="shared" si="69"/>
        <v>0</v>
      </c>
      <c r="J114" s="17">
        <f t="shared" si="69"/>
        <v>0</v>
      </c>
      <c r="K114" s="17">
        <f t="shared" si="69"/>
        <v>0</v>
      </c>
      <c r="L114" s="17">
        <f t="shared" si="69"/>
        <v>0</v>
      </c>
      <c r="M114" s="17">
        <f t="shared" si="69"/>
        <v>0</v>
      </c>
      <c r="N114" s="17">
        <f t="shared" si="69"/>
        <v>0</v>
      </c>
      <c r="O114" s="17">
        <f t="shared" si="69"/>
        <v>0</v>
      </c>
      <c r="P114" s="17">
        <f t="shared" si="69"/>
        <v>0</v>
      </c>
      <c r="Q114" s="17">
        <f t="shared" si="69"/>
        <v>0</v>
      </c>
      <c r="R114" s="17">
        <f t="shared" si="69"/>
        <v>0</v>
      </c>
      <c r="S114" s="17">
        <f t="shared" si="69"/>
        <v>0</v>
      </c>
      <c r="T114" s="17">
        <f t="shared" si="69"/>
        <v>0</v>
      </c>
      <c r="U114" s="17">
        <f t="shared" si="69"/>
        <v>0</v>
      </c>
      <c r="V114" s="17">
        <f t="shared" si="69"/>
        <v>0</v>
      </c>
      <c r="W114" s="17">
        <f t="shared" si="69"/>
        <v>0</v>
      </c>
      <c r="X114" s="17">
        <f t="shared" si="69"/>
        <v>0</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140">
        <f>G5</f>
        <v>0</v>
      </c>
    </row>
    <row r="119" spans="1:24" x14ac:dyDescent="0.2">
      <c r="A119" s="6" t="s">
        <v>1158</v>
      </c>
      <c r="B119" s="2" t="s">
        <v>115</v>
      </c>
      <c r="C119" t="s">
        <v>116</v>
      </c>
      <c r="D119" t="s">
        <v>117</v>
      </c>
      <c r="E119" t="s">
        <v>118</v>
      </c>
      <c r="F119" t="s">
        <v>119</v>
      </c>
      <c r="G119" t="s">
        <v>120</v>
      </c>
      <c r="H119" t="s">
        <v>121</v>
      </c>
      <c r="I119" t="s">
        <v>122</v>
      </c>
      <c r="J119" t="s">
        <v>123</v>
      </c>
      <c r="K119" t="s">
        <v>124</v>
      </c>
      <c r="L119" t="s">
        <v>125</v>
      </c>
      <c r="M119" t="s">
        <v>126</v>
      </c>
      <c r="N119" t="s">
        <v>138</v>
      </c>
      <c r="O119" t="s">
        <v>127</v>
      </c>
      <c r="P119" t="s">
        <v>139</v>
      </c>
      <c r="Q119" t="s">
        <v>140</v>
      </c>
      <c r="R119" t="s">
        <v>141</v>
      </c>
      <c r="S119" t="s">
        <v>226</v>
      </c>
      <c r="T119" t="s">
        <v>227</v>
      </c>
      <c r="U119" t="s">
        <v>228</v>
      </c>
      <c r="V119" t="s">
        <v>229</v>
      </c>
      <c r="W119" t="s">
        <v>230</v>
      </c>
      <c r="X119" t="s">
        <v>231</v>
      </c>
    </row>
    <row r="120" spans="1:24" x14ac:dyDescent="0.2">
      <c r="A120" t="s">
        <v>65</v>
      </c>
      <c r="B120" s="16">
        <f t="shared" ref="B120:X120" si="70">IFERROR($G6*B179,"-")</f>
        <v>0</v>
      </c>
      <c r="C120" s="16">
        <f t="shared" si="70"/>
        <v>0</v>
      </c>
      <c r="D120" s="16">
        <f t="shared" si="70"/>
        <v>0</v>
      </c>
      <c r="E120" s="16">
        <f t="shared" si="70"/>
        <v>0</v>
      </c>
      <c r="F120" s="16">
        <f t="shared" si="70"/>
        <v>0</v>
      </c>
      <c r="G120" s="16">
        <f t="shared" si="70"/>
        <v>0</v>
      </c>
      <c r="H120" s="16">
        <f t="shared" si="70"/>
        <v>0</v>
      </c>
      <c r="I120" s="16">
        <f t="shared" si="70"/>
        <v>0</v>
      </c>
      <c r="J120" s="16">
        <f t="shared" si="70"/>
        <v>0</v>
      </c>
      <c r="K120" s="16">
        <f t="shared" si="70"/>
        <v>0</v>
      </c>
      <c r="L120" s="16">
        <f t="shared" si="70"/>
        <v>0</v>
      </c>
      <c r="M120" s="16">
        <f t="shared" si="70"/>
        <v>0</v>
      </c>
      <c r="N120" s="16">
        <f t="shared" si="70"/>
        <v>0</v>
      </c>
      <c r="O120" s="16">
        <f t="shared" si="70"/>
        <v>0</v>
      </c>
      <c r="P120" s="16">
        <f t="shared" si="70"/>
        <v>0</v>
      </c>
      <c r="Q120" s="16">
        <f t="shared" si="70"/>
        <v>0</v>
      </c>
      <c r="R120" s="16">
        <f t="shared" si="70"/>
        <v>0</v>
      </c>
      <c r="S120" s="16">
        <f t="shared" si="70"/>
        <v>0</v>
      </c>
      <c r="T120" s="16">
        <f t="shared" si="70"/>
        <v>0</v>
      </c>
      <c r="U120" s="16">
        <f t="shared" si="70"/>
        <v>0</v>
      </c>
      <c r="V120" s="16">
        <f t="shared" si="70"/>
        <v>0</v>
      </c>
      <c r="W120" s="16">
        <f t="shared" si="70"/>
        <v>0</v>
      </c>
      <c r="X120" s="16">
        <f t="shared" si="70"/>
        <v>0</v>
      </c>
    </row>
    <row r="121" spans="1:24" x14ac:dyDescent="0.2">
      <c r="A121" t="s">
        <v>1165</v>
      </c>
      <c r="B121" s="16">
        <f t="shared" ref="B121:X121" si="71">IFERROR($G7*B180,"-")</f>
        <v>0</v>
      </c>
      <c r="C121" s="16">
        <f t="shared" si="71"/>
        <v>0</v>
      </c>
      <c r="D121" s="16">
        <f t="shared" si="71"/>
        <v>0</v>
      </c>
      <c r="E121" s="16">
        <f t="shared" si="71"/>
        <v>0</v>
      </c>
      <c r="F121" s="16">
        <f t="shared" si="71"/>
        <v>0</v>
      </c>
      <c r="G121" s="16">
        <f t="shared" si="71"/>
        <v>0</v>
      </c>
      <c r="H121" s="16">
        <f t="shared" si="71"/>
        <v>0</v>
      </c>
      <c r="I121" s="16">
        <f t="shared" si="71"/>
        <v>0</v>
      </c>
      <c r="J121" s="16">
        <f t="shared" si="71"/>
        <v>0</v>
      </c>
      <c r="K121" s="16">
        <f t="shared" si="71"/>
        <v>0</v>
      </c>
      <c r="L121" s="16">
        <f t="shared" si="71"/>
        <v>0</v>
      </c>
      <c r="M121" s="16">
        <f t="shared" si="71"/>
        <v>0</v>
      </c>
      <c r="N121" s="16">
        <f t="shared" si="71"/>
        <v>0</v>
      </c>
      <c r="O121" s="16">
        <f t="shared" si="71"/>
        <v>0</v>
      </c>
      <c r="P121" s="16">
        <f t="shared" si="71"/>
        <v>0</v>
      </c>
      <c r="Q121" s="16">
        <f t="shared" si="71"/>
        <v>0</v>
      </c>
      <c r="R121" s="16">
        <f t="shared" si="71"/>
        <v>0</v>
      </c>
      <c r="S121" s="16">
        <f t="shared" si="71"/>
        <v>0</v>
      </c>
      <c r="T121" s="16">
        <f t="shared" si="71"/>
        <v>0</v>
      </c>
      <c r="U121" s="16">
        <f t="shared" si="71"/>
        <v>0</v>
      </c>
      <c r="V121" s="16">
        <f t="shared" si="71"/>
        <v>0</v>
      </c>
      <c r="W121" s="16">
        <f t="shared" si="71"/>
        <v>0</v>
      </c>
      <c r="X121" s="16">
        <f t="shared" si="71"/>
        <v>0</v>
      </c>
    </row>
    <row r="122" spans="1:24" x14ac:dyDescent="0.2">
      <c r="A122" t="s">
        <v>67</v>
      </c>
      <c r="B122" s="16">
        <f t="shared" ref="B122:X122" si="72">IFERROR($G8*B181,"-")</f>
        <v>0</v>
      </c>
      <c r="C122" s="16">
        <f t="shared" si="72"/>
        <v>0</v>
      </c>
      <c r="D122" s="16">
        <f t="shared" si="72"/>
        <v>0</v>
      </c>
      <c r="E122" s="16">
        <f t="shared" si="72"/>
        <v>0</v>
      </c>
      <c r="F122" s="16">
        <f t="shared" si="72"/>
        <v>0</v>
      </c>
      <c r="G122" s="16">
        <f t="shared" si="72"/>
        <v>0</v>
      </c>
      <c r="H122" s="16">
        <f t="shared" si="72"/>
        <v>0</v>
      </c>
      <c r="I122" s="16">
        <f t="shared" si="72"/>
        <v>0</v>
      </c>
      <c r="J122" s="16">
        <f t="shared" si="72"/>
        <v>0</v>
      </c>
      <c r="K122" s="16">
        <f t="shared" si="72"/>
        <v>0</v>
      </c>
      <c r="L122" s="16">
        <f t="shared" si="72"/>
        <v>0</v>
      </c>
      <c r="M122" s="16">
        <f t="shared" si="72"/>
        <v>0</v>
      </c>
      <c r="N122" s="16">
        <f t="shared" si="72"/>
        <v>0</v>
      </c>
      <c r="O122" s="16">
        <f t="shared" si="72"/>
        <v>0</v>
      </c>
      <c r="P122" s="16">
        <f t="shared" si="72"/>
        <v>0</v>
      </c>
      <c r="Q122" s="16">
        <f t="shared" si="72"/>
        <v>0</v>
      </c>
      <c r="R122" s="16">
        <f t="shared" si="72"/>
        <v>0</v>
      </c>
      <c r="S122" s="16">
        <f t="shared" si="72"/>
        <v>0</v>
      </c>
      <c r="T122" s="16">
        <f t="shared" si="72"/>
        <v>0</v>
      </c>
      <c r="U122" s="16">
        <f t="shared" si="72"/>
        <v>0</v>
      </c>
      <c r="V122" s="16">
        <f t="shared" si="72"/>
        <v>0</v>
      </c>
      <c r="W122" s="16">
        <f t="shared" si="72"/>
        <v>0</v>
      </c>
      <c r="X122" s="16">
        <f t="shared" si="72"/>
        <v>0</v>
      </c>
    </row>
    <row r="123" spans="1:24" x14ac:dyDescent="0.2">
      <c r="A123" t="s">
        <v>1167</v>
      </c>
      <c r="B123" s="16">
        <f t="shared" ref="B123:X123" si="73">IFERROR($G9*B182,"-")</f>
        <v>0</v>
      </c>
      <c r="C123" s="16">
        <f t="shared" si="73"/>
        <v>0</v>
      </c>
      <c r="D123" s="16">
        <f t="shared" si="73"/>
        <v>0</v>
      </c>
      <c r="E123" s="16">
        <f t="shared" si="73"/>
        <v>0</v>
      </c>
      <c r="F123" s="16">
        <f t="shared" si="73"/>
        <v>0</v>
      </c>
      <c r="G123" s="16">
        <f t="shared" si="73"/>
        <v>0</v>
      </c>
      <c r="H123" s="16">
        <f t="shared" si="73"/>
        <v>0</v>
      </c>
      <c r="I123" s="16">
        <f t="shared" si="73"/>
        <v>0</v>
      </c>
      <c r="J123" s="16">
        <f t="shared" si="73"/>
        <v>0</v>
      </c>
      <c r="K123" s="16">
        <f t="shared" si="73"/>
        <v>0</v>
      </c>
      <c r="L123" s="16">
        <f t="shared" si="73"/>
        <v>0</v>
      </c>
      <c r="M123" s="16">
        <f t="shared" si="73"/>
        <v>0</v>
      </c>
      <c r="N123" s="16">
        <f t="shared" si="73"/>
        <v>0</v>
      </c>
      <c r="O123" s="16">
        <f t="shared" si="73"/>
        <v>0</v>
      </c>
      <c r="P123" s="16">
        <f t="shared" si="73"/>
        <v>0</v>
      </c>
      <c r="Q123" s="16">
        <f t="shared" si="73"/>
        <v>0</v>
      </c>
      <c r="R123" s="16">
        <f t="shared" si="73"/>
        <v>0</v>
      </c>
      <c r="S123" s="16">
        <f t="shared" si="73"/>
        <v>0</v>
      </c>
      <c r="T123" s="16">
        <f t="shared" si="73"/>
        <v>0</v>
      </c>
      <c r="U123" s="16">
        <f t="shared" si="73"/>
        <v>0</v>
      </c>
      <c r="V123" s="16">
        <f t="shared" si="73"/>
        <v>0</v>
      </c>
      <c r="W123" s="16">
        <f t="shared" si="73"/>
        <v>0</v>
      </c>
      <c r="X123" s="16">
        <f t="shared" si="73"/>
        <v>0</v>
      </c>
    </row>
    <row r="124" spans="1:24" x14ac:dyDescent="0.2">
      <c r="A124" t="s">
        <v>1168</v>
      </c>
      <c r="B124" s="16">
        <f t="shared" ref="B124:X124" si="74">IFERROR($G10*B183,"-")</f>
        <v>0</v>
      </c>
      <c r="C124" s="16">
        <f t="shared" si="74"/>
        <v>0</v>
      </c>
      <c r="D124" s="16">
        <f t="shared" si="74"/>
        <v>0</v>
      </c>
      <c r="E124" s="16">
        <f t="shared" si="74"/>
        <v>0</v>
      </c>
      <c r="F124" s="16">
        <f t="shared" si="74"/>
        <v>0</v>
      </c>
      <c r="G124" s="16">
        <f t="shared" si="74"/>
        <v>0</v>
      </c>
      <c r="H124" s="16">
        <f t="shared" si="74"/>
        <v>0</v>
      </c>
      <c r="I124" s="16">
        <f t="shared" si="74"/>
        <v>0</v>
      </c>
      <c r="J124" s="16">
        <f t="shared" si="74"/>
        <v>0</v>
      </c>
      <c r="K124" s="16">
        <f t="shared" si="74"/>
        <v>0</v>
      </c>
      <c r="L124" s="16">
        <f t="shared" si="74"/>
        <v>0</v>
      </c>
      <c r="M124" s="16">
        <f t="shared" si="74"/>
        <v>0</v>
      </c>
      <c r="N124" s="16">
        <f t="shared" si="74"/>
        <v>0</v>
      </c>
      <c r="O124" s="16">
        <f t="shared" si="74"/>
        <v>0</v>
      </c>
      <c r="P124" s="16">
        <f t="shared" si="74"/>
        <v>0</v>
      </c>
      <c r="Q124" s="16">
        <f t="shared" si="74"/>
        <v>0</v>
      </c>
      <c r="R124" s="16">
        <f t="shared" si="74"/>
        <v>0</v>
      </c>
      <c r="S124" s="16">
        <f t="shared" si="74"/>
        <v>0</v>
      </c>
      <c r="T124" s="16">
        <f t="shared" si="74"/>
        <v>0</v>
      </c>
      <c r="U124" s="16">
        <f t="shared" si="74"/>
        <v>0</v>
      </c>
      <c r="V124" s="16">
        <f t="shared" si="74"/>
        <v>0</v>
      </c>
      <c r="W124" s="16">
        <f t="shared" si="74"/>
        <v>0</v>
      </c>
      <c r="X124" s="16">
        <f t="shared" si="74"/>
        <v>0</v>
      </c>
    </row>
    <row r="125" spans="1:24" x14ac:dyDescent="0.2">
      <c r="A125" t="s">
        <v>1169</v>
      </c>
      <c r="B125" s="16">
        <f t="shared" ref="B125:X125" si="75">IFERROR($G11*B184,"-")</f>
        <v>0</v>
      </c>
      <c r="C125" s="16">
        <f t="shared" si="75"/>
        <v>0</v>
      </c>
      <c r="D125" s="16">
        <f t="shared" si="75"/>
        <v>0</v>
      </c>
      <c r="E125" s="16">
        <f t="shared" si="75"/>
        <v>0</v>
      </c>
      <c r="F125" s="16">
        <f t="shared" si="75"/>
        <v>0</v>
      </c>
      <c r="G125" s="16">
        <f t="shared" si="75"/>
        <v>0</v>
      </c>
      <c r="H125" s="16">
        <f t="shared" si="75"/>
        <v>0</v>
      </c>
      <c r="I125" s="16">
        <f t="shared" si="75"/>
        <v>0</v>
      </c>
      <c r="J125" s="16">
        <f t="shared" si="75"/>
        <v>0</v>
      </c>
      <c r="K125" s="16">
        <f t="shared" si="75"/>
        <v>0</v>
      </c>
      <c r="L125" s="16">
        <f t="shared" si="75"/>
        <v>0</v>
      </c>
      <c r="M125" s="16">
        <f t="shared" si="75"/>
        <v>0</v>
      </c>
      <c r="N125" s="16">
        <f t="shared" si="75"/>
        <v>0</v>
      </c>
      <c r="O125" s="16">
        <f t="shared" si="75"/>
        <v>0</v>
      </c>
      <c r="P125" s="16">
        <f t="shared" si="75"/>
        <v>0</v>
      </c>
      <c r="Q125" s="16">
        <f t="shared" si="75"/>
        <v>0</v>
      </c>
      <c r="R125" s="16">
        <f t="shared" si="75"/>
        <v>0</v>
      </c>
      <c r="S125" s="16">
        <f t="shared" si="75"/>
        <v>0</v>
      </c>
      <c r="T125" s="16">
        <f t="shared" si="75"/>
        <v>0</v>
      </c>
      <c r="U125" s="16">
        <f t="shared" si="75"/>
        <v>0</v>
      </c>
      <c r="V125" s="16">
        <f t="shared" si="75"/>
        <v>0</v>
      </c>
      <c r="W125" s="16">
        <f t="shared" si="75"/>
        <v>0</v>
      </c>
      <c r="X125" s="16">
        <f t="shared" si="75"/>
        <v>0</v>
      </c>
    </row>
    <row r="126" spans="1:24" x14ac:dyDescent="0.2">
      <c r="A126" t="s">
        <v>1170</v>
      </c>
      <c r="B126" s="16">
        <f t="shared" ref="B126:X126" si="76">IFERROR($G12*B185,"-")</f>
        <v>0</v>
      </c>
      <c r="C126" s="16">
        <f t="shared" si="76"/>
        <v>0</v>
      </c>
      <c r="D126" s="16">
        <f t="shared" si="76"/>
        <v>0</v>
      </c>
      <c r="E126" s="16">
        <f t="shared" si="76"/>
        <v>0</v>
      </c>
      <c r="F126" s="16">
        <f t="shared" si="76"/>
        <v>0</v>
      </c>
      <c r="G126" s="16">
        <f t="shared" si="76"/>
        <v>0</v>
      </c>
      <c r="H126" s="16">
        <f t="shared" si="76"/>
        <v>0</v>
      </c>
      <c r="I126" s="16">
        <f t="shared" si="76"/>
        <v>0</v>
      </c>
      <c r="J126" s="16">
        <f t="shared" si="76"/>
        <v>0</v>
      </c>
      <c r="K126" s="16">
        <f t="shared" si="76"/>
        <v>0</v>
      </c>
      <c r="L126" s="16">
        <f t="shared" si="76"/>
        <v>0</v>
      </c>
      <c r="M126" s="16">
        <f t="shared" si="76"/>
        <v>0</v>
      </c>
      <c r="N126" s="16">
        <f t="shared" si="76"/>
        <v>0</v>
      </c>
      <c r="O126" s="16">
        <f t="shared" si="76"/>
        <v>0</v>
      </c>
      <c r="P126" s="16">
        <f t="shared" si="76"/>
        <v>0</v>
      </c>
      <c r="Q126" s="16">
        <f t="shared" si="76"/>
        <v>0</v>
      </c>
      <c r="R126" s="16">
        <f t="shared" si="76"/>
        <v>0</v>
      </c>
      <c r="S126" s="16">
        <f t="shared" si="76"/>
        <v>0</v>
      </c>
      <c r="T126" s="16">
        <f t="shared" si="76"/>
        <v>0</v>
      </c>
      <c r="U126" s="16">
        <f t="shared" si="76"/>
        <v>0</v>
      </c>
      <c r="V126" s="16">
        <f t="shared" si="76"/>
        <v>0</v>
      </c>
      <c r="W126" s="16">
        <f t="shared" si="76"/>
        <v>0</v>
      </c>
      <c r="X126" s="16">
        <f t="shared" si="76"/>
        <v>0</v>
      </c>
    </row>
    <row r="127" spans="1:24" x14ac:dyDescent="0.2">
      <c r="A127" t="s">
        <v>72</v>
      </c>
      <c r="B127" s="16">
        <f t="shared" ref="B127:X127" si="77">IFERROR($G13*B186,"-")</f>
        <v>0</v>
      </c>
      <c r="C127" s="16">
        <f t="shared" si="77"/>
        <v>0</v>
      </c>
      <c r="D127" s="16">
        <f t="shared" si="77"/>
        <v>0</v>
      </c>
      <c r="E127" s="16">
        <f t="shared" si="77"/>
        <v>0</v>
      </c>
      <c r="F127" s="16">
        <f t="shared" si="77"/>
        <v>0</v>
      </c>
      <c r="G127" s="16">
        <f t="shared" si="77"/>
        <v>0</v>
      </c>
      <c r="H127" s="16">
        <f t="shared" si="77"/>
        <v>0</v>
      </c>
      <c r="I127" s="16">
        <f t="shared" si="77"/>
        <v>0</v>
      </c>
      <c r="J127" s="16">
        <f t="shared" si="77"/>
        <v>0</v>
      </c>
      <c r="K127" s="16">
        <f t="shared" si="77"/>
        <v>0</v>
      </c>
      <c r="L127" s="16">
        <f t="shared" si="77"/>
        <v>0</v>
      </c>
      <c r="M127" s="16">
        <f t="shared" si="77"/>
        <v>0</v>
      </c>
      <c r="N127" s="16">
        <f t="shared" si="77"/>
        <v>0</v>
      </c>
      <c r="O127" s="16">
        <f t="shared" si="77"/>
        <v>0</v>
      </c>
      <c r="P127" s="16">
        <f t="shared" si="77"/>
        <v>0</v>
      </c>
      <c r="Q127" s="16">
        <f t="shared" si="77"/>
        <v>0</v>
      </c>
      <c r="R127" s="16">
        <f t="shared" si="77"/>
        <v>0</v>
      </c>
      <c r="S127" s="16">
        <f t="shared" si="77"/>
        <v>0</v>
      </c>
      <c r="T127" s="16">
        <f t="shared" si="77"/>
        <v>0</v>
      </c>
      <c r="U127" s="16">
        <f t="shared" si="77"/>
        <v>0</v>
      </c>
      <c r="V127" s="16">
        <f t="shared" si="77"/>
        <v>0</v>
      </c>
      <c r="W127" s="16">
        <f t="shared" si="77"/>
        <v>0</v>
      </c>
      <c r="X127" s="16">
        <f t="shared" si="77"/>
        <v>0</v>
      </c>
    </row>
    <row r="128" spans="1:24" x14ac:dyDescent="0.2">
      <c r="A128" t="s">
        <v>1171</v>
      </c>
      <c r="B128" s="16">
        <f t="shared" ref="B128:X128" si="78">IFERROR($G14*B187,"-")</f>
        <v>0</v>
      </c>
      <c r="C128" s="16">
        <f t="shared" si="78"/>
        <v>0</v>
      </c>
      <c r="D128" s="16">
        <f t="shared" si="78"/>
        <v>0</v>
      </c>
      <c r="E128" s="16">
        <f t="shared" si="78"/>
        <v>0</v>
      </c>
      <c r="F128" s="16">
        <f t="shared" si="78"/>
        <v>0</v>
      </c>
      <c r="G128" s="16">
        <f t="shared" si="78"/>
        <v>0</v>
      </c>
      <c r="H128" s="16">
        <f t="shared" si="78"/>
        <v>0</v>
      </c>
      <c r="I128" s="16">
        <f t="shared" si="78"/>
        <v>0</v>
      </c>
      <c r="J128" s="16">
        <f t="shared" si="78"/>
        <v>0</v>
      </c>
      <c r="K128" s="16">
        <f t="shared" si="78"/>
        <v>0</v>
      </c>
      <c r="L128" s="16">
        <f t="shared" si="78"/>
        <v>0</v>
      </c>
      <c r="M128" s="16">
        <f t="shared" si="78"/>
        <v>0</v>
      </c>
      <c r="N128" s="16">
        <f t="shared" si="78"/>
        <v>0</v>
      </c>
      <c r="O128" s="16">
        <f t="shared" si="78"/>
        <v>0</v>
      </c>
      <c r="P128" s="16">
        <f t="shared" si="78"/>
        <v>0</v>
      </c>
      <c r="Q128" s="16">
        <f t="shared" si="78"/>
        <v>0</v>
      </c>
      <c r="R128" s="16">
        <f t="shared" si="78"/>
        <v>0</v>
      </c>
      <c r="S128" s="16">
        <f t="shared" si="78"/>
        <v>0</v>
      </c>
      <c r="T128" s="16">
        <f t="shared" si="78"/>
        <v>0</v>
      </c>
      <c r="U128" s="16">
        <f t="shared" si="78"/>
        <v>0</v>
      </c>
      <c r="V128" s="16">
        <f t="shared" si="78"/>
        <v>0</v>
      </c>
      <c r="W128" s="16">
        <f t="shared" si="78"/>
        <v>0</v>
      </c>
      <c r="X128" s="16">
        <f t="shared" si="78"/>
        <v>0</v>
      </c>
    </row>
    <row r="129" spans="1:24" x14ac:dyDescent="0.2">
      <c r="A129" t="s">
        <v>1172</v>
      </c>
      <c r="B129" s="16">
        <f t="shared" ref="B129:X129" si="79">IFERROR($G15*B188,"-")</f>
        <v>0</v>
      </c>
      <c r="C129" s="16">
        <f t="shared" si="79"/>
        <v>0</v>
      </c>
      <c r="D129" s="16">
        <f t="shared" si="79"/>
        <v>0</v>
      </c>
      <c r="E129" s="16">
        <f t="shared" si="79"/>
        <v>0</v>
      </c>
      <c r="F129" s="16">
        <f t="shared" si="79"/>
        <v>0</v>
      </c>
      <c r="G129" s="16">
        <f t="shared" si="79"/>
        <v>0</v>
      </c>
      <c r="H129" s="16">
        <f t="shared" si="79"/>
        <v>0</v>
      </c>
      <c r="I129" s="16">
        <f t="shared" si="79"/>
        <v>0</v>
      </c>
      <c r="J129" s="16">
        <f t="shared" si="79"/>
        <v>0</v>
      </c>
      <c r="K129" s="16">
        <f t="shared" si="79"/>
        <v>0</v>
      </c>
      <c r="L129" s="16">
        <f t="shared" si="79"/>
        <v>0</v>
      </c>
      <c r="M129" s="16">
        <f t="shared" si="79"/>
        <v>0</v>
      </c>
      <c r="N129" s="16">
        <f t="shared" si="79"/>
        <v>0</v>
      </c>
      <c r="O129" s="16">
        <f t="shared" si="79"/>
        <v>0</v>
      </c>
      <c r="P129" s="16">
        <f t="shared" si="79"/>
        <v>0</v>
      </c>
      <c r="Q129" s="16">
        <f t="shared" si="79"/>
        <v>0</v>
      </c>
      <c r="R129" s="16">
        <f t="shared" si="79"/>
        <v>0</v>
      </c>
      <c r="S129" s="16">
        <f t="shared" si="79"/>
        <v>0</v>
      </c>
      <c r="T129" s="16">
        <f t="shared" si="79"/>
        <v>0</v>
      </c>
      <c r="U129" s="16">
        <f t="shared" si="79"/>
        <v>0</v>
      </c>
      <c r="V129" s="16">
        <f t="shared" si="79"/>
        <v>0</v>
      </c>
      <c r="W129" s="16">
        <f t="shared" si="79"/>
        <v>0</v>
      </c>
      <c r="X129" s="16">
        <f t="shared" si="79"/>
        <v>0</v>
      </c>
    </row>
    <row r="130" spans="1:24" x14ac:dyDescent="0.2">
      <c r="A130" t="s">
        <v>75</v>
      </c>
      <c r="B130" s="16">
        <f t="shared" ref="B130:X130" si="80">IFERROR($G16*B189,"-")</f>
        <v>0</v>
      </c>
      <c r="C130" s="16">
        <f t="shared" si="80"/>
        <v>0</v>
      </c>
      <c r="D130" s="16">
        <f t="shared" si="80"/>
        <v>0</v>
      </c>
      <c r="E130" s="16">
        <f t="shared" si="80"/>
        <v>0</v>
      </c>
      <c r="F130" s="16">
        <f t="shared" si="80"/>
        <v>0</v>
      </c>
      <c r="G130" s="16">
        <f t="shared" si="80"/>
        <v>0</v>
      </c>
      <c r="H130" s="16">
        <f t="shared" si="80"/>
        <v>0</v>
      </c>
      <c r="I130" s="16">
        <f t="shared" si="80"/>
        <v>0</v>
      </c>
      <c r="J130" s="16">
        <f t="shared" si="80"/>
        <v>0</v>
      </c>
      <c r="K130" s="16">
        <f t="shared" si="80"/>
        <v>0</v>
      </c>
      <c r="L130" s="16">
        <f t="shared" si="80"/>
        <v>0</v>
      </c>
      <c r="M130" s="16">
        <f t="shared" si="80"/>
        <v>0</v>
      </c>
      <c r="N130" s="16">
        <f t="shared" si="80"/>
        <v>0</v>
      </c>
      <c r="O130" s="16">
        <f t="shared" si="80"/>
        <v>0</v>
      </c>
      <c r="P130" s="16">
        <f t="shared" si="80"/>
        <v>0</v>
      </c>
      <c r="Q130" s="16">
        <f t="shared" si="80"/>
        <v>0</v>
      </c>
      <c r="R130" s="16">
        <f t="shared" si="80"/>
        <v>0</v>
      </c>
      <c r="S130" s="16">
        <f t="shared" si="80"/>
        <v>0</v>
      </c>
      <c r="T130" s="16">
        <f t="shared" si="80"/>
        <v>0</v>
      </c>
      <c r="U130" s="16">
        <f t="shared" si="80"/>
        <v>0</v>
      </c>
      <c r="V130" s="16">
        <f t="shared" si="80"/>
        <v>0</v>
      </c>
      <c r="W130" s="16">
        <f t="shared" si="80"/>
        <v>0</v>
      </c>
      <c r="X130" s="16">
        <f t="shared" si="80"/>
        <v>0</v>
      </c>
    </row>
    <row r="131" spans="1:24" x14ac:dyDescent="0.2">
      <c r="A131" t="s">
        <v>1173</v>
      </c>
      <c r="B131" s="16">
        <f t="shared" ref="B131:X131" si="81">IFERROR($G17*B190,"-")</f>
        <v>0</v>
      </c>
      <c r="C131" s="16">
        <f t="shared" si="81"/>
        <v>0</v>
      </c>
      <c r="D131" s="16">
        <f t="shared" si="81"/>
        <v>0</v>
      </c>
      <c r="E131" s="16">
        <f t="shared" si="81"/>
        <v>0</v>
      </c>
      <c r="F131" s="16">
        <f t="shared" si="81"/>
        <v>0</v>
      </c>
      <c r="G131" s="16">
        <f t="shared" si="81"/>
        <v>0</v>
      </c>
      <c r="H131" s="16">
        <f t="shared" si="81"/>
        <v>0</v>
      </c>
      <c r="I131" s="16">
        <f t="shared" si="81"/>
        <v>0</v>
      </c>
      <c r="J131" s="16">
        <f t="shared" si="81"/>
        <v>0</v>
      </c>
      <c r="K131" s="16">
        <f t="shared" si="81"/>
        <v>0</v>
      </c>
      <c r="L131" s="16">
        <f t="shared" si="81"/>
        <v>0</v>
      </c>
      <c r="M131" s="16">
        <f t="shared" si="81"/>
        <v>0</v>
      </c>
      <c r="N131" s="16">
        <f t="shared" si="81"/>
        <v>0</v>
      </c>
      <c r="O131" s="16">
        <f t="shared" si="81"/>
        <v>0</v>
      </c>
      <c r="P131" s="16">
        <f t="shared" si="81"/>
        <v>0</v>
      </c>
      <c r="Q131" s="16">
        <f t="shared" si="81"/>
        <v>0</v>
      </c>
      <c r="R131" s="16">
        <f t="shared" si="81"/>
        <v>0</v>
      </c>
      <c r="S131" s="16">
        <f t="shared" si="81"/>
        <v>0</v>
      </c>
      <c r="T131" s="16">
        <f t="shared" si="81"/>
        <v>0</v>
      </c>
      <c r="U131" s="16">
        <f t="shared" si="81"/>
        <v>0</v>
      </c>
      <c r="V131" s="16">
        <f t="shared" si="81"/>
        <v>0</v>
      </c>
      <c r="W131" s="16">
        <f t="shared" si="81"/>
        <v>0</v>
      </c>
      <c r="X131" s="16">
        <f t="shared" si="81"/>
        <v>0</v>
      </c>
    </row>
    <row r="132" spans="1:24" x14ac:dyDescent="0.2">
      <c r="A132" t="s">
        <v>1174</v>
      </c>
      <c r="B132" s="16">
        <f t="shared" ref="B132:X132" si="82">IFERROR($G18*B191,"-")</f>
        <v>0</v>
      </c>
      <c r="C132" s="16">
        <f t="shared" si="82"/>
        <v>0</v>
      </c>
      <c r="D132" s="16">
        <f t="shared" si="82"/>
        <v>0</v>
      </c>
      <c r="E132" s="16">
        <f t="shared" si="82"/>
        <v>0</v>
      </c>
      <c r="F132" s="16">
        <f t="shared" si="82"/>
        <v>0</v>
      </c>
      <c r="G132" s="16">
        <f t="shared" si="82"/>
        <v>0</v>
      </c>
      <c r="H132" s="16">
        <f t="shared" si="82"/>
        <v>0</v>
      </c>
      <c r="I132" s="16">
        <f t="shared" si="82"/>
        <v>0</v>
      </c>
      <c r="J132" s="16">
        <f t="shared" si="82"/>
        <v>0</v>
      </c>
      <c r="K132" s="16">
        <f t="shared" si="82"/>
        <v>0</v>
      </c>
      <c r="L132" s="16">
        <f t="shared" si="82"/>
        <v>0</v>
      </c>
      <c r="M132" s="16">
        <f t="shared" si="82"/>
        <v>0</v>
      </c>
      <c r="N132" s="16">
        <f t="shared" si="82"/>
        <v>0</v>
      </c>
      <c r="O132" s="16">
        <f t="shared" si="82"/>
        <v>0</v>
      </c>
      <c r="P132" s="16">
        <f t="shared" si="82"/>
        <v>0</v>
      </c>
      <c r="Q132" s="16">
        <f t="shared" si="82"/>
        <v>0</v>
      </c>
      <c r="R132" s="16">
        <f t="shared" si="82"/>
        <v>0</v>
      </c>
      <c r="S132" s="16">
        <f t="shared" si="82"/>
        <v>0</v>
      </c>
      <c r="T132" s="16">
        <f t="shared" si="82"/>
        <v>0</v>
      </c>
      <c r="U132" s="16">
        <f t="shared" si="82"/>
        <v>0</v>
      </c>
      <c r="V132" s="16">
        <f t="shared" si="82"/>
        <v>0</v>
      </c>
      <c r="W132" s="16">
        <f t="shared" si="82"/>
        <v>0</v>
      </c>
      <c r="X132" s="16">
        <f t="shared" si="82"/>
        <v>0</v>
      </c>
    </row>
    <row r="133" spans="1:24" x14ac:dyDescent="0.2">
      <c r="A133" t="s">
        <v>1175</v>
      </c>
      <c r="B133" s="17">
        <f>SUM(B120:B132)</f>
        <v>0</v>
      </c>
      <c r="C133" s="17">
        <f t="shared" ref="C133:X133" si="83">SUM(C120:C132)</f>
        <v>0</v>
      </c>
      <c r="D133" s="17">
        <f t="shared" si="83"/>
        <v>0</v>
      </c>
      <c r="E133" s="17">
        <f t="shared" si="83"/>
        <v>0</v>
      </c>
      <c r="F133" s="17">
        <f t="shared" si="83"/>
        <v>0</v>
      </c>
      <c r="G133" s="17">
        <f t="shared" si="83"/>
        <v>0</v>
      </c>
      <c r="H133" s="17">
        <f t="shared" si="83"/>
        <v>0</v>
      </c>
      <c r="I133" s="17">
        <f t="shared" si="83"/>
        <v>0</v>
      </c>
      <c r="J133" s="17">
        <f t="shared" si="83"/>
        <v>0</v>
      </c>
      <c r="K133" s="17">
        <f t="shared" si="83"/>
        <v>0</v>
      </c>
      <c r="L133" s="17">
        <f t="shared" si="83"/>
        <v>0</v>
      </c>
      <c r="M133" s="17">
        <f t="shared" si="83"/>
        <v>0</v>
      </c>
      <c r="N133" s="17">
        <f t="shared" si="83"/>
        <v>0</v>
      </c>
      <c r="O133" s="17">
        <f t="shared" si="83"/>
        <v>0</v>
      </c>
      <c r="P133" s="17">
        <f t="shared" si="83"/>
        <v>0</v>
      </c>
      <c r="Q133" s="17">
        <f t="shared" si="83"/>
        <v>0</v>
      </c>
      <c r="R133" s="17">
        <f t="shared" si="83"/>
        <v>0</v>
      </c>
      <c r="S133" s="17">
        <f t="shared" si="83"/>
        <v>0</v>
      </c>
      <c r="T133" s="17">
        <f t="shared" si="83"/>
        <v>0</v>
      </c>
      <c r="U133" s="17">
        <f t="shared" si="83"/>
        <v>0</v>
      </c>
      <c r="V133" s="17">
        <f t="shared" si="83"/>
        <v>0</v>
      </c>
      <c r="W133" s="17">
        <f t="shared" si="83"/>
        <v>0</v>
      </c>
      <c r="X133" s="17">
        <f t="shared" si="83"/>
        <v>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A137" s="140">
        <f>H5</f>
        <v>0</v>
      </c>
    </row>
    <row r="138" spans="1:24" x14ac:dyDescent="0.2">
      <c r="A138" s="6" t="s">
        <v>1158</v>
      </c>
      <c r="B138" s="2" t="s">
        <v>115</v>
      </c>
      <c r="C138" t="s">
        <v>116</v>
      </c>
      <c r="D138" t="s">
        <v>117</v>
      </c>
      <c r="E138" t="s">
        <v>118</v>
      </c>
      <c r="F138" t="s">
        <v>119</v>
      </c>
      <c r="G138" t="s">
        <v>120</v>
      </c>
      <c r="H138" t="s">
        <v>121</v>
      </c>
      <c r="I138" t="s">
        <v>122</v>
      </c>
      <c r="J138" t="s">
        <v>123</v>
      </c>
      <c r="K138" t="s">
        <v>124</v>
      </c>
      <c r="L138" t="s">
        <v>125</v>
      </c>
      <c r="M138" t="s">
        <v>126</v>
      </c>
      <c r="N138" t="s">
        <v>138</v>
      </c>
      <c r="O138" t="s">
        <v>127</v>
      </c>
      <c r="P138" t="s">
        <v>139</v>
      </c>
      <c r="Q138" t="s">
        <v>140</v>
      </c>
      <c r="R138" t="s">
        <v>141</v>
      </c>
      <c r="S138" t="s">
        <v>226</v>
      </c>
      <c r="T138" t="s">
        <v>227</v>
      </c>
      <c r="U138" t="s">
        <v>228</v>
      </c>
      <c r="V138" t="s">
        <v>229</v>
      </c>
      <c r="W138" t="s">
        <v>230</v>
      </c>
      <c r="X138" t="s">
        <v>231</v>
      </c>
    </row>
    <row r="139" spans="1:24" x14ac:dyDescent="0.2">
      <c r="A139" t="s">
        <v>65</v>
      </c>
      <c r="B139" s="16">
        <f t="shared" ref="B139:X139" si="84">IFERROR($H6*B179,"-")</f>
        <v>0</v>
      </c>
      <c r="C139" s="16">
        <f t="shared" si="84"/>
        <v>0</v>
      </c>
      <c r="D139" s="16">
        <f t="shared" si="84"/>
        <v>0</v>
      </c>
      <c r="E139" s="16">
        <f t="shared" si="84"/>
        <v>0</v>
      </c>
      <c r="F139" s="16">
        <f t="shared" si="84"/>
        <v>0</v>
      </c>
      <c r="G139" s="16">
        <f t="shared" si="84"/>
        <v>0</v>
      </c>
      <c r="H139" s="16">
        <f t="shared" si="84"/>
        <v>0</v>
      </c>
      <c r="I139" s="16">
        <f t="shared" si="84"/>
        <v>0</v>
      </c>
      <c r="J139" s="16">
        <f t="shared" si="84"/>
        <v>0</v>
      </c>
      <c r="K139" s="16">
        <f t="shared" si="84"/>
        <v>0</v>
      </c>
      <c r="L139" s="16">
        <f t="shared" si="84"/>
        <v>0</v>
      </c>
      <c r="M139" s="16">
        <f t="shared" si="84"/>
        <v>0</v>
      </c>
      <c r="N139" s="16">
        <f t="shared" si="84"/>
        <v>0</v>
      </c>
      <c r="O139" s="16">
        <f t="shared" si="84"/>
        <v>0</v>
      </c>
      <c r="P139" s="16">
        <f t="shared" si="84"/>
        <v>0</v>
      </c>
      <c r="Q139" s="16">
        <f t="shared" si="84"/>
        <v>0</v>
      </c>
      <c r="R139" s="16">
        <f t="shared" si="84"/>
        <v>0</v>
      </c>
      <c r="S139" s="16">
        <f t="shared" si="84"/>
        <v>0</v>
      </c>
      <c r="T139" s="16">
        <f t="shared" si="84"/>
        <v>0</v>
      </c>
      <c r="U139" s="16">
        <f t="shared" si="84"/>
        <v>0</v>
      </c>
      <c r="V139" s="16">
        <f t="shared" si="84"/>
        <v>0</v>
      </c>
      <c r="W139" s="16">
        <f t="shared" si="84"/>
        <v>0</v>
      </c>
      <c r="X139" s="16">
        <f t="shared" si="84"/>
        <v>0</v>
      </c>
    </row>
    <row r="140" spans="1:24" x14ac:dyDescent="0.2">
      <c r="A140" t="s">
        <v>1165</v>
      </c>
      <c r="B140" s="16">
        <f t="shared" ref="B140:X140" si="85">IFERROR($H7*B180,"-")</f>
        <v>0</v>
      </c>
      <c r="C140" s="16">
        <f t="shared" si="85"/>
        <v>0</v>
      </c>
      <c r="D140" s="16">
        <f t="shared" si="85"/>
        <v>0</v>
      </c>
      <c r="E140" s="16">
        <f t="shared" si="85"/>
        <v>0</v>
      </c>
      <c r="F140" s="16">
        <f t="shared" si="85"/>
        <v>0</v>
      </c>
      <c r="G140" s="16">
        <f t="shared" si="85"/>
        <v>0</v>
      </c>
      <c r="H140" s="16">
        <f t="shared" si="85"/>
        <v>0</v>
      </c>
      <c r="I140" s="16">
        <f t="shared" si="85"/>
        <v>0</v>
      </c>
      <c r="J140" s="16">
        <f t="shared" si="85"/>
        <v>0</v>
      </c>
      <c r="K140" s="16">
        <f t="shared" si="85"/>
        <v>0</v>
      </c>
      <c r="L140" s="16">
        <f t="shared" si="85"/>
        <v>0</v>
      </c>
      <c r="M140" s="16">
        <f t="shared" si="85"/>
        <v>0</v>
      </c>
      <c r="N140" s="16">
        <f t="shared" si="85"/>
        <v>0</v>
      </c>
      <c r="O140" s="16">
        <f t="shared" si="85"/>
        <v>0</v>
      </c>
      <c r="P140" s="16">
        <f t="shared" si="85"/>
        <v>0</v>
      </c>
      <c r="Q140" s="16">
        <f t="shared" si="85"/>
        <v>0</v>
      </c>
      <c r="R140" s="16">
        <f t="shared" si="85"/>
        <v>0</v>
      </c>
      <c r="S140" s="16">
        <f t="shared" si="85"/>
        <v>0</v>
      </c>
      <c r="T140" s="16">
        <f t="shared" si="85"/>
        <v>0</v>
      </c>
      <c r="U140" s="16">
        <f t="shared" si="85"/>
        <v>0</v>
      </c>
      <c r="V140" s="16">
        <f t="shared" si="85"/>
        <v>0</v>
      </c>
      <c r="W140" s="16">
        <f t="shared" si="85"/>
        <v>0</v>
      </c>
      <c r="X140" s="16">
        <f t="shared" si="85"/>
        <v>0</v>
      </c>
    </row>
    <row r="141" spans="1:24" x14ac:dyDescent="0.2">
      <c r="A141" t="s">
        <v>67</v>
      </c>
      <c r="B141" s="16">
        <f t="shared" ref="B141:X141" si="86">IFERROR($H8*B181,"-")</f>
        <v>0</v>
      </c>
      <c r="C141" s="16">
        <f t="shared" si="86"/>
        <v>0</v>
      </c>
      <c r="D141" s="16">
        <f t="shared" si="86"/>
        <v>0</v>
      </c>
      <c r="E141" s="16">
        <f t="shared" si="86"/>
        <v>0</v>
      </c>
      <c r="F141" s="16">
        <f t="shared" si="86"/>
        <v>0</v>
      </c>
      <c r="G141" s="16">
        <f t="shared" si="86"/>
        <v>0</v>
      </c>
      <c r="H141" s="16">
        <f t="shared" si="86"/>
        <v>0</v>
      </c>
      <c r="I141" s="16">
        <f t="shared" si="86"/>
        <v>0</v>
      </c>
      <c r="J141" s="16">
        <f t="shared" si="86"/>
        <v>0</v>
      </c>
      <c r="K141" s="16">
        <f t="shared" si="86"/>
        <v>0</v>
      </c>
      <c r="L141" s="16">
        <f t="shared" si="86"/>
        <v>0</v>
      </c>
      <c r="M141" s="16">
        <f t="shared" si="86"/>
        <v>0</v>
      </c>
      <c r="N141" s="16">
        <f t="shared" si="86"/>
        <v>0</v>
      </c>
      <c r="O141" s="16">
        <f t="shared" si="86"/>
        <v>0</v>
      </c>
      <c r="P141" s="16">
        <f t="shared" si="86"/>
        <v>0</v>
      </c>
      <c r="Q141" s="16">
        <f t="shared" si="86"/>
        <v>0</v>
      </c>
      <c r="R141" s="16">
        <f t="shared" si="86"/>
        <v>0</v>
      </c>
      <c r="S141" s="16">
        <f t="shared" si="86"/>
        <v>0</v>
      </c>
      <c r="T141" s="16">
        <f t="shared" si="86"/>
        <v>0</v>
      </c>
      <c r="U141" s="16">
        <f t="shared" si="86"/>
        <v>0</v>
      </c>
      <c r="V141" s="16">
        <f t="shared" si="86"/>
        <v>0</v>
      </c>
      <c r="W141" s="16">
        <f t="shared" si="86"/>
        <v>0</v>
      </c>
      <c r="X141" s="16">
        <f t="shared" si="86"/>
        <v>0</v>
      </c>
    </row>
    <row r="142" spans="1:24" x14ac:dyDescent="0.2">
      <c r="A142" t="s">
        <v>1167</v>
      </c>
      <c r="B142" s="16">
        <f t="shared" ref="B142:X142" si="87">IFERROR($H9*B182,"-")</f>
        <v>0</v>
      </c>
      <c r="C142" s="16">
        <f t="shared" si="87"/>
        <v>0</v>
      </c>
      <c r="D142" s="16">
        <f t="shared" si="87"/>
        <v>0</v>
      </c>
      <c r="E142" s="16">
        <f t="shared" si="87"/>
        <v>0</v>
      </c>
      <c r="F142" s="16">
        <f t="shared" si="87"/>
        <v>0</v>
      </c>
      <c r="G142" s="16">
        <f t="shared" si="87"/>
        <v>0</v>
      </c>
      <c r="H142" s="16">
        <f t="shared" si="87"/>
        <v>0</v>
      </c>
      <c r="I142" s="16">
        <f t="shared" si="87"/>
        <v>0</v>
      </c>
      <c r="J142" s="16">
        <f t="shared" si="87"/>
        <v>0</v>
      </c>
      <c r="K142" s="16">
        <f t="shared" si="87"/>
        <v>0</v>
      </c>
      <c r="L142" s="16">
        <f t="shared" si="87"/>
        <v>0</v>
      </c>
      <c r="M142" s="16">
        <f t="shared" si="87"/>
        <v>0</v>
      </c>
      <c r="N142" s="16">
        <f t="shared" si="87"/>
        <v>0</v>
      </c>
      <c r="O142" s="16">
        <f t="shared" si="87"/>
        <v>0</v>
      </c>
      <c r="P142" s="16">
        <f t="shared" si="87"/>
        <v>0</v>
      </c>
      <c r="Q142" s="16">
        <f t="shared" si="87"/>
        <v>0</v>
      </c>
      <c r="R142" s="16">
        <f t="shared" si="87"/>
        <v>0</v>
      </c>
      <c r="S142" s="16">
        <f t="shared" si="87"/>
        <v>0</v>
      </c>
      <c r="T142" s="16">
        <f t="shared" si="87"/>
        <v>0</v>
      </c>
      <c r="U142" s="16">
        <f t="shared" si="87"/>
        <v>0</v>
      </c>
      <c r="V142" s="16">
        <f t="shared" si="87"/>
        <v>0</v>
      </c>
      <c r="W142" s="16">
        <f t="shared" si="87"/>
        <v>0</v>
      </c>
      <c r="X142" s="16">
        <f t="shared" si="87"/>
        <v>0</v>
      </c>
    </row>
    <row r="143" spans="1:24" x14ac:dyDescent="0.2">
      <c r="A143" t="s">
        <v>1168</v>
      </c>
      <c r="B143" s="16">
        <f t="shared" ref="B143:X143" si="88">IFERROR($H10*B183,"-")</f>
        <v>0</v>
      </c>
      <c r="C143" s="16">
        <f t="shared" si="88"/>
        <v>0</v>
      </c>
      <c r="D143" s="16">
        <f t="shared" si="88"/>
        <v>0</v>
      </c>
      <c r="E143" s="16">
        <f t="shared" si="88"/>
        <v>0</v>
      </c>
      <c r="F143" s="16">
        <f t="shared" si="88"/>
        <v>0</v>
      </c>
      <c r="G143" s="16">
        <f t="shared" si="88"/>
        <v>0</v>
      </c>
      <c r="H143" s="16">
        <f t="shared" si="88"/>
        <v>0</v>
      </c>
      <c r="I143" s="16">
        <f t="shared" si="88"/>
        <v>0</v>
      </c>
      <c r="J143" s="16">
        <f t="shared" si="88"/>
        <v>0</v>
      </c>
      <c r="K143" s="16">
        <f t="shared" si="88"/>
        <v>0</v>
      </c>
      <c r="L143" s="16">
        <f t="shared" si="88"/>
        <v>0</v>
      </c>
      <c r="M143" s="16">
        <f t="shared" si="88"/>
        <v>0</v>
      </c>
      <c r="N143" s="16">
        <f t="shared" si="88"/>
        <v>0</v>
      </c>
      <c r="O143" s="16">
        <f t="shared" si="88"/>
        <v>0</v>
      </c>
      <c r="P143" s="16">
        <f t="shared" si="88"/>
        <v>0</v>
      </c>
      <c r="Q143" s="16">
        <f t="shared" si="88"/>
        <v>0</v>
      </c>
      <c r="R143" s="16">
        <f t="shared" si="88"/>
        <v>0</v>
      </c>
      <c r="S143" s="16">
        <f t="shared" si="88"/>
        <v>0</v>
      </c>
      <c r="T143" s="16">
        <f t="shared" si="88"/>
        <v>0</v>
      </c>
      <c r="U143" s="16">
        <f t="shared" si="88"/>
        <v>0</v>
      </c>
      <c r="V143" s="16">
        <f t="shared" si="88"/>
        <v>0</v>
      </c>
      <c r="W143" s="16">
        <f t="shared" si="88"/>
        <v>0</v>
      </c>
      <c r="X143" s="16">
        <f t="shared" si="88"/>
        <v>0</v>
      </c>
    </row>
    <row r="144" spans="1:24" x14ac:dyDescent="0.2">
      <c r="A144" t="s">
        <v>1169</v>
      </c>
      <c r="B144" s="16">
        <f t="shared" ref="B144:X144" si="89">IFERROR($H11*B184,"-")</f>
        <v>0</v>
      </c>
      <c r="C144" s="16">
        <f t="shared" si="89"/>
        <v>0</v>
      </c>
      <c r="D144" s="16">
        <f t="shared" si="89"/>
        <v>0</v>
      </c>
      <c r="E144" s="16">
        <f t="shared" si="89"/>
        <v>0</v>
      </c>
      <c r="F144" s="16">
        <f t="shared" si="89"/>
        <v>0</v>
      </c>
      <c r="G144" s="16">
        <f t="shared" si="89"/>
        <v>0</v>
      </c>
      <c r="H144" s="16">
        <f t="shared" si="89"/>
        <v>0</v>
      </c>
      <c r="I144" s="16">
        <f t="shared" si="89"/>
        <v>0</v>
      </c>
      <c r="J144" s="16">
        <f t="shared" si="89"/>
        <v>0</v>
      </c>
      <c r="K144" s="16">
        <f t="shared" si="89"/>
        <v>0</v>
      </c>
      <c r="L144" s="16">
        <f t="shared" si="89"/>
        <v>0</v>
      </c>
      <c r="M144" s="16">
        <f t="shared" si="89"/>
        <v>0</v>
      </c>
      <c r="N144" s="16">
        <f t="shared" si="89"/>
        <v>0</v>
      </c>
      <c r="O144" s="16">
        <f t="shared" si="89"/>
        <v>0</v>
      </c>
      <c r="P144" s="16">
        <f t="shared" si="89"/>
        <v>0</v>
      </c>
      <c r="Q144" s="16">
        <f t="shared" si="89"/>
        <v>0</v>
      </c>
      <c r="R144" s="16">
        <f t="shared" si="89"/>
        <v>0</v>
      </c>
      <c r="S144" s="16">
        <f t="shared" si="89"/>
        <v>0</v>
      </c>
      <c r="T144" s="16">
        <f t="shared" si="89"/>
        <v>0</v>
      </c>
      <c r="U144" s="16">
        <f t="shared" si="89"/>
        <v>0</v>
      </c>
      <c r="V144" s="16">
        <f t="shared" si="89"/>
        <v>0</v>
      </c>
      <c r="W144" s="16">
        <f t="shared" si="89"/>
        <v>0</v>
      </c>
      <c r="X144" s="16">
        <f t="shared" si="89"/>
        <v>0</v>
      </c>
    </row>
    <row r="145" spans="1:24" x14ac:dyDescent="0.2">
      <c r="A145" t="s">
        <v>1170</v>
      </c>
      <c r="B145" s="16">
        <f t="shared" ref="B145:X145" si="90">IFERROR($H12*B185,"-")</f>
        <v>0</v>
      </c>
      <c r="C145" s="16">
        <f t="shared" si="90"/>
        <v>0</v>
      </c>
      <c r="D145" s="16">
        <f t="shared" si="90"/>
        <v>0</v>
      </c>
      <c r="E145" s="16">
        <f t="shared" si="90"/>
        <v>0</v>
      </c>
      <c r="F145" s="16">
        <f t="shared" si="90"/>
        <v>0</v>
      </c>
      <c r="G145" s="16">
        <f t="shared" si="90"/>
        <v>0</v>
      </c>
      <c r="H145" s="16">
        <f t="shared" si="90"/>
        <v>0</v>
      </c>
      <c r="I145" s="16">
        <f t="shared" si="90"/>
        <v>0</v>
      </c>
      <c r="J145" s="16">
        <f t="shared" si="90"/>
        <v>0</v>
      </c>
      <c r="K145" s="16">
        <f t="shared" si="90"/>
        <v>0</v>
      </c>
      <c r="L145" s="16">
        <f t="shared" si="90"/>
        <v>0</v>
      </c>
      <c r="M145" s="16">
        <f t="shared" si="90"/>
        <v>0</v>
      </c>
      <c r="N145" s="16">
        <f t="shared" si="90"/>
        <v>0</v>
      </c>
      <c r="O145" s="16">
        <f t="shared" si="90"/>
        <v>0</v>
      </c>
      <c r="P145" s="16">
        <f t="shared" si="90"/>
        <v>0</v>
      </c>
      <c r="Q145" s="16">
        <f t="shared" si="90"/>
        <v>0</v>
      </c>
      <c r="R145" s="16">
        <f t="shared" si="90"/>
        <v>0</v>
      </c>
      <c r="S145" s="16">
        <f t="shared" si="90"/>
        <v>0</v>
      </c>
      <c r="T145" s="16">
        <f t="shared" si="90"/>
        <v>0</v>
      </c>
      <c r="U145" s="16">
        <f t="shared" si="90"/>
        <v>0</v>
      </c>
      <c r="V145" s="16">
        <f t="shared" si="90"/>
        <v>0</v>
      </c>
      <c r="W145" s="16">
        <f t="shared" si="90"/>
        <v>0</v>
      </c>
      <c r="X145" s="16">
        <f t="shared" si="90"/>
        <v>0</v>
      </c>
    </row>
    <row r="146" spans="1:24" x14ac:dyDescent="0.2">
      <c r="A146" t="s">
        <v>72</v>
      </c>
      <c r="B146" s="16">
        <f t="shared" ref="B146:X146" si="91">IFERROR($H13*B186,"-")</f>
        <v>0</v>
      </c>
      <c r="C146" s="16">
        <f t="shared" si="91"/>
        <v>0</v>
      </c>
      <c r="D146" s="16">
        <f t="shared" si="91"/>
        <v>0</v>
      </c>
      <c r="E146" s="16">
        <f t="shared" si="91"/>
        <v>0</v>
      </c>
      <c r="F146" s="16">
        <f t="shared" si="91"/>
        <v>0</v>
      </c>
      <c r="G146" s="16">
        <f t="shared" si="91"/>
        <v>0</v>
      </c>
      <c r="H146" s="16">
        <f t="shared" si="91"/>
        <v>0</v>
      </c>
      <c r="I146" s="16">
        <f t="shared" si="91"/>
        <v>0</v>
      </c>
      <c r="J146" s="16">
        <f t="shared" si="91"/>
        <v>0</v>
      </c>
      <c r="K146" s="16">
        <f t="shared" si="91"/>
        <v>0</v>
      </c>
      <c r="L146" s="16">
        <f t="shared" si="91"/>
        <v>0</v>
      </c>
      <c r="M146" s="16">
        <f t="shared" si="91"/>
        <v>0</v>
      </c>
      <c r="N146" s="16">
        <f t="shared" si="91"/>
        <v>0</v>
      </c>
      <c r="O146" s="16">
        <f t="shared" si="91"/>
        <v>0</v>
      </c>
      <c r="P146" s="16">
        <f t="shared" si="91"/>
        <v>0</v>
      </c>
      <c r="Q146" s="16">
        <f t="shared" si="91"/>
        <v>0</v>
      </c>
      <c r="R146" s="16">
        <f t="shared" si="91"/>
        <v>0</v>
      </c>
      <c r="S146" s="16">
        <f t="shared" si="91"/>
        <v>0</v>
      </c>
      <c r="T146" s="16">
        <f t="shared" si="91"/>
        <v>0</v>
      </c>
      <c r="U146" s="16">
        <f t="shared" si="91"/>
        <v>0</v>
      </c>
      <c r="V146" s="16">
        <f t="shared" si="91"/>
        <v>0</v>
      </c>
      <c r="W146" s="16">
        <f t="shared" si="91"/>
        <v>0</v>
      </c>
      <c r="X146" s="16">
        <f t="shared" si="91"/>
        <v>0</v>
      </c>
    </row>
    <row r="147" spans="1:24" x14ac:dyDescent="0.2">
      <c r="A147" t="s">
        <v>1171</v>
      </c>
      <c r="B147" s="16">
        <f t="shared" ref="B147:X147" si="92">IFERROR($H14*B187,"-")</f>
        <v>0</v>
      </c>
      <c r="C147" s="16">
        <f t="shared" si="92"/>
        <v>0</v>
      </c>
      <c r="D147" s="16">
        <f t="shared" si="92"/>
        <v>0</v>
      </c>
      <c r="E147" s="16">
        <f t="shared" si="92"/>
        <v>0</v>
      </c>
      <c r="F147" s="16">
        <f t="shared" si="92"/>
        <v>0</v>
      </c>
      <c r="G147" s="16">
        <f t="shared" si="92"/>
        <v>0</v>
      </c>
      <c r="H147" s="16">
        <f t="shared" si="92"/>
        <v>0</v>
      </c>
      <c r="I147" s="16">
        <f t="shared" si="92"/>
        <v>0</v>
      </c>
      <c r="J147" s="16">
        <f t="shared" si="92"/>
        <v>0</v>
      </c>
      <c r="K147" s="16">
        <f t="shared" si="92"/>
        <v>0</v>
      </c>
      <c r="L147" s="16">
        <f t="shared" si="92"/>
        <v>0</v>
      </c>
      <c r="M147" s="16">
        <f t="shared" si="92"/>
        <v>0</v>
      </c>
      <c r="N147" s="16">
        <f t="shared" si="92"/>
        <v>0</v>
      </c>
      <c r="O147" s="16">
        <f t="shared" si="92"/>
        <v>0</v>
      </c>
      <c r="P147" s="16">
        <f t="shared" si="92"/>
        <v>0</v>
      </c>
      <c r="Q147" s="16">
        <f t="shared" si="92"/>
        <v>0</v>
      </c>
      <c r="R147" s="16">
        <f t="shared" si="92"/>
        <v>0</v>
      </c>
      <c r="S147" s="16">
        <f t="shared" si="92"/>
        <v>0</v>
      </c>
      <c r="T147" s="16">
        <f t="shared" si="92"/>
        <v>0</v>
      </c>
      <c r="U147" s="16">
        <f t="shared" si="92"/>
        <v>0</v>
      </c>
      <c r="V147" s="16">
        <f t="shared" si="92"/>
        <v>0</v>
      </c>
      <c r="W147" s="16">
        <f t="shared" si="92"/>
        <v>0</v>
      </c>
      <c r="X147" s="16">
        <f t="shared" si="92"/>
        <v>0</v>
      </c>
    </row>
    <row r="148" spans="1:24" x14ac:dyDescent="0.2">
      <c r="A148" t="s">
        <v>1172</v>
      </c>
      <c r="B148" s="16">
        <f t="shared" ref="B148:X148" si="93">IFERROR($H15*B188,"-")</f>
        <v>0</v>
      </c>
      <c r="C148" s="16">
        <f t="shared" si="93"/>
        <v>0</v>
      </c>
      <c r="D148" s="16">
        <f t="shared" si="93"/>
        <v>0</v>
      </c>
      <c r="E148" s="16">
        <f t="shared" si="93"/>
        <v>0</v>
      </c>
      <c r="F148" s="16">
        <f t="shared" si="93"/>
        <v>0</v>
      </c>
      <c r="G148" s="16">
        <f t="shared" si="93"/>
        <v>0</v>
      </c>
      <c r="H148" s="16">
        <f t="shared" si="93"/>
        <v>0</v>
      </c>
      <c r="I148" s="16">
        <f t="shared" si="93"/>
        <v>0</v>
      </c>
      <c r="J148" s="16">
        <f t="shared" si="93"/>
        <v>0</v>
      </c>
      <c r="K148" s="16">
        <f t="shared" si="93"/>
        <v>0</v>
      </c>
      <c r="L148" s="16">
        <f t="shared" si="93"/>
        <v>0</v>
      </c>
      <c r="M148" s="16">
        <f t="shared" si="93"/>
        <v>0</v>
      </c>
      <c r="N148" s="16">
        <f t="shared" si="93"/>
        <v>0</v>
      </c>
      <c r="O148" s="16">
        <f t="shared" si="93"/>
        <v>0</v>
      </c>
      <c r="P148" s="16">
        <f t="shared" si="93"/>
        <v>0</v>
      </c>
      <c r="Q148" s="16">
        <f t="shared" si="93"/>
        <v>0</v>
      </c>
      <c r="R148" s="16">
        <f t="shared" si="93"/>
        <v>0</v>
      </c>
      <c r="S148" s="16">
        <f t="shared" si="93"/>
        <v>0</v>
      </c>
      <c r="T148" s="16">
        <f t="shared" si="93"/>
        <v>0</v>
      </c>
      <c r="U148" s="16">
        <f t="shared" si="93"/>
        <v>0</v>
      </c>
      <c r="V148" s="16">
        <f t="shared" si="93"/>
        <v>0</v>
      </c>
      <c r="W148" s="16">
        <f t="shared" si="93"/>
        <v>0</v>
      </c>
      <c r="X148" s="16">
        <f t="shared" si="93"/>
        <v>0</v>
      </c>
    </row>
    <row r="149" spans="1:24" x14ac:dyDescent="0.2">
      <c r="A149" t="s">
        <v>75</v>
      </c>
      <c r="B149" s="16">
        <f t="shared" ref="B149:X149" si="94">IFERROR($H16*B189,"-")</f>
        <v>0</v>
      </c>
      <c r="C149" s="16">
        <f t="shared" si="94"/>
        <v>0</v>
      </c>
      <c r="D149" s="16">
        <f t="shared" si="94"/>
        <v>0</v>
      </c>
      <c r="E149" s="16">
        <f t="shared" si="94"/>
        <v>0</v>
      </c>
      <c r="F149" s="16">
        <f t="shared" si="94"/>
        <v>0</v>
      </c>
      <c r="G149" s="16">
        <f t="shared" si="94"/>
        <v>0</v>
      </c>
      <c r="H149" s="16">
        <f t="shared" si="94"/>
        <v>0</v>
      </c>
      <c r="I149" s="16">
        <f t="shared" si="94"/>
        <v>0</v>
      </c>
      <c r="J149" s="16">
        <f t="shared" si="94"/>
        <v>0</v>
      </c>
      <c r="K149" s="16">
        <f t="shared" si="94"/>
        <v>0</v>
      </c>
      <c r="L149" s="16">
        <f t="shared" si="94"/>
        <v>0</v>
      </c>
      <c r="M149" s="16">
        <f t="shared" si="94"/>
        <v>0</v>
      </c>
      <c r="N149" s="16">
        <f t="shared" si="94"/>
        <v>0</v>
      </c>
      <c r="O149" s="16">
        <f t="shared" si="94"/>
        <v>0</v>
      </c>
      <c r="P149" s="16">
        <f t="shared" si="94"/>
        <v>0</v>
      </c>
      <c r="Q149" s="16">
        <f t="shared" si="94"/>
        <v>0</v>
      </c>
      <c r="R149" s="16">
        <f t="shared" si="94"/>
        <v>0</v>
      </c>
      <c r="S149" s="16">
        <f t="shared" si="94"/>
        <v>0</v>
      </c>
      <c r="T149" s="16">
        <f t="shared" si="94"/>
        <v>0</v>
      </c>
      <c r="U149" s="16">
        <f t="shared" si="94"/>
        <v>0</v>
      </c>
      <c r="V149" s="16">
        <f t="shared" si="94"/>
        <v>0</v>
      </c>
      <c r="W149" s="16">
        <f t="shared" si="94"/>
        <v>0</v>
      </c>
      <c r="X149" s="16">
        <f t="shared" si="94"/>
        <v>0</v>
      </c>
    </row>
    <row r="150" spans="1:24" x14ac:dyDescent="0.2">
      <c r="A150" t="s">
        <v>1173</v>
      </c>
      <c r="B150" s="16">
        <f t="shared" ref="B150:X150" si="95">IFERROR($H17*B190,"-")</f>
        <v>0</v>
      </c>
      <c r="C150" s="16">
        <f t="shared" si="95"/>
        <v>0</v>
      </c>
      <c r="D150" s="16">
        <f t="shared" si="95"/>
        <v>0</v>
      </c>
      <c r="E150" s="16">
        <f t="shared" si="95"/>
        <v>0</v>
      </c>
      <c r="F150" s="16">
        <f t="shared" si="95"/>
        <v>0</v>
      </c>
      <c r="G150" s="16">
        <f t="shared" si="95"/>
        <v>0</v>
      </c>
      <c r="H150" s="16">
        <f t="shared" si="95"/>
        <v>0</v>
      </c>
      <c r="I150" s="16">
        <f t="shared" si="95"/>
        <v>0</v>
      </c>
      <c r="J150" s="16">
        <f t="shared" si="95"/>
        <v>0</v>
      </c>
      <c r="K150" s="16">
        <f t="shared" si="95"/>
        <v>0</v>
      </c>
      <c r="L150" s="16">
        <f t="shared" si="95"/>
        <v>0</v>
      </c>
      <c r="M150" s="16">
        <f t="shared" si="95"/>
        <v>0</v>
      </c>
      <c r="N150" s="16">
        <f t="shared" si="95"/>
        <v>0</v>
      </c>
      <c r="O150" s="16">
        <f t="shared" si="95"/>
        <v>0</v>
      </c>
      <c r="P150" s="16">
        <f t="shared" si="95"/>
        <v>0</v>
      </c>
      <c r="Q150" s="16">
        <f t="shared" si="95"/>
        <v>0</v>
      </c>
      <c r="R150" s="16">
        <f t="shared" si="95"/>
        <v>0</v>
      </c>
      <c r="S150" s="16">
        <f t="shared" si="95"/>
        <v>0</v>
      </c>
      <c r="T150" s="16">
        <f t="shared" si="95"/>
        <v>0</v>
      </c>
      <c r="U150" s="16">
        <f t="shared" si="95"/>
        <v>0</v>
      </c>
      <c r="V150" s="16">
        <f t="shared" si="95"/>
        <v>0</v>
      </c>
      <c r="W150" s="16">
        <f t="shared" si="95"/>
        <v>0</v>
      </c>
      <c r="X150" s="16">
        <f t="shared" si="95"/>
        <v>0</v>
      </c>
    </row>
    <row r="151" spans="1:24" x14ac:dyDescent="0.2">
      <c r="A151" t="s">
        <v>1174</v>
      </c>
      <c r="B151" s="16">
        <f t="shared" ref="B151:X151" si="96">IFERROR($H18*B191,"-")</f>
        <v>0</v>
      </c>
      <c r="C151" s="16">
        <f t="shared" si="96"/>
        <v>0</v>
      </c>
      <c r="D151" s="16">
        <f t="shared" si="96"/>
        <v>0</v>
      </c>
      <c r="E151" s="16">
        <f t="shared" si="96"/>
        <v>0</v>
      </c>
      <c r="F151" s="16">
        <f t="shared" si="96"/>
        <v>0</v>
      </c>
      <c r="G151" s="16">
        <f t="shared" si="96"/>
        <v>0</v>
      </c>
      <c r="H151" s="16">
        <f t="shared" si="96"/>
        <v>0</v>
      </c>
      <c r="I151" s="16">
        <f t="shared" si="96"/>
        <v>0</v>
      </c>
      <c r="J151" s="16">
        <f t="shared" si="96"/>
        <v>0</v>
      </c>
      <c r="K151" s="16">
        <f t="shared" si="96"/>
        <v>0</v>
      </c>
      <c r="L151" s="16">
        <f t="shared" si="96"/>
        <v>0</v>
      </c>
      <c r="M151" s="16">
        <f t="shared" si="96"/>
        <v>0</v>
      </c>
      <c r="N151" s="16">
        <f t="shared" si="96"/>
        <v>0</v>
      </c>
      <c r="O151" s="16">
        <f t="shared" si="96"/>
        <v>0</v>
      </c>
      <c r="P151" s="16">
        <f t="shared" si="96"/>
        <v>0</v>
      </c>
      <c r="Q151" s="16">
        <f t="shared" si="96"/>
        <v>0</v>
      </c>
      <c r="R151" s="16">
        <f t="shared" si="96"/>
        <v>0</v>
      </c>
      <c r="S151" s="16">
        <f t="shared" si="96"/>
        <v>0</v>
      </c>
      <c r="T151" s="16">
        <f t="shared" si="96"/>
        <v>0</v>
      </c>
      <c r="U151" s="16">
        <f t="shared" si="96"/>
        <v>0</v>
      </c>
      <c r="V151" s="16">
        <f t="shared" si="96"/>
        <v>0</v>
      </c>
      <c r="W151" s="16">
        <f t="shared" si="96"/>
        <v>0</v>
      </c>
      <c r="X151" s="16">
        <f t="shared" si="96"/>
        <v>0</v>
      </c>
    </row>
    <row r="152" spans="1:24" x14ac:dyDescent="0.2">
      <c r="A152" t="s">
        <v>1175</v>
      </c>
      <c r="B152" s="17">
        <f>SUM(B139:B151)</f>
        <v>0</v>
      </c>
      <c r="C152" s="17">
        <f t="shared" ref="C152:X152" si="97">SUM(C139:C151)</f>
        <v>0</v>
      </c>
      <c r="D152" s="17">
        <f t="shared" si="97"/>
        <v>0</v>
      </c>
      <c r="E152" s="17">
        <f t="shared" si="97"/>
        <v>0</v>
      </c>
      <c r="F152" s="17">
        <f t="shared" si="97"/>
        <v>0</v>
      </c>
      <c r="G152" s="17">
        <f t="shared" si="97"/>
        <v>0</v>
      </c>
      <c r="H152" s="17">
        <f t="shared" si="97"/>
        <v>0</v>
      </c>
      <c r="I152" s="17">
        <f t="shared" si="97"/>
        <v>0</v>
      </c>
      <c r="J152" s="17">
        <f t="shared" si="97"/>
        <v>0</v>
      </c>
      <c r="K152" s="17">
        <f t="shared" si="97"/>
        <v>0</v>
      </c>
      <c r="L152" s="17">
        <f t="shared" si="97"/>
        <v>0</v>
      </c>
      <c r="M152" s="17">
        <f t="shared" si="97"/>
        <v>0</v>
      </c>
      <c r="N152" s="17">
        <f t="shared" si="97"/>
        <v>0</v>
      </c>
      <c r="O152" s="17">
        <f t="shared" si="97"/>
        <v>0</v>
      </c>
      <c r="P152" s="17">
        <f t="shared" si="97"/>
        <v>0</v>
      </c>
      <c r="Q152" s="17">
        <f t="shared" si="97"/>
        <v>0</v>
      </c>
      <c r="R152" s="17">
        <f t="shared" si="97"/>
        <v>0</v>
      </c>
      <c r="S152" s="17">
        <f t="shared" si="97"/>
        <v>0</v>
      </c>
      <c r="T152" s="17">
        <f t="shared" si="97"/>
        <v>0</v>
      </c>
      <c r="U152" s="17">
        <f t="shared" si="97"/>
        <v>0</v>
      </c>
      <c r="V152" s="17">
        <f t="shared" si="97"/>
        <v>0</v>
      </c>
      <c r="W152" s="17">
        <f t="shared" si="97"/>
        <v>0</v>
      </c>
      <c r="X152" s="17">
        <f t="shared" si="97"/>
        <v>0</v>
      </c>
    </row>
    <row r="153" spans="1:24" x14ac:dyDescent="0.2">
      <c r="B153" s="16"/>
      <c r="C153" s="16"/>
      <c r="D153" s="16"/>
      <c r="E153" s="16"/>
      <c r="F153" s="16"/>
      <c r="G153" s="16"/>
      <c r="H153" s="16"/>
      <c r="I153" s="16"/>
      <c r="J153" s="16"/>
      <c r="K153" s="16"/>
      <c r="L153" s="16"/>
      <c r="M153" s="16"/>
      <c r="N153" s="16"/>
      <c r="O153" s="16"/>
      <c r="P153" s="16"/>
      <c r="Q153" s="16"/>
      <c r="R153" s="16"/>
      <c r="S153" s="16"/>
      <c r="T153" s="16"/>
    </row>
    <row r="154" spans="1:24" x14ac:dyDescent="0.2">
      <c r="B154" s="16"/>
      <c r="C154" s="16"/>
      <c r="D154" s="16"/>
      <c r="E154" s="16"/>
      <c r="F154" s="16"/>
      <c r="G154" s="16"/>
      <c r="H154" s="16"/>
      <c r="I154" s="16"/>
      <c r="J154" s="16"/>
      <c r="K154" s="16"/>
      <c r="L154" s="16"/>
      <c r="M154" s="16"/>
      <c r="N154" s="16"/>
      <c r="O154" s="16"/>
      <c r="P154" s="16"/>
      <c r="Q154" s="16"/>
      <c r="R154" s="16"/>
      <c r="S154" s="16"/>
      <c r="T154" s="16"/>
    </row>
    <row r="155" spans="1:24" x14ac:dyDescent="0.2">
      <c r="B155" s="16"/>
      <c r="C155" s="16"/>
      <c r="D155" s="16"/>
      <c r="E155" s="16"/>
      <c r="F155" s="16"/>
      <c r="G155" s="16"/>
      <c r="H155" s="16"/>
      <c r="I155" s="16"/>
      <c r="J155" s="16"/>
      <c r="K155" s="16"/>
      <c r="L155" s="16"/>
      <c r="M155" s="16"/>
      <c r="N155" s="16"/>
      <c r="O155" s="16"/>
      <c r="P155" s="16"/>
      <c r="Q155" s="16"/>
      <c r="R155" s="16"/>
      <c r="S155" s="16"/>
      <c r="T155" s="16"/>
    </row>
    <row r="156" spans="1:24" x14ac:dyDescent="0.2">
      <c r="A156" s="140">
        <f>I5</f>
        <v>0</v>
      </c>
    </row>
    <row r="157" spans="1:24" x14ac:dyDescent="0.2">
      <c r="A157" s="6" t="s">
        <v>1158</v>
      </c>
      <c r="B157" s="2" t="s">
        <v>115</v>
      </c>
      <c r="C157" t="s">
        <v>116</v>
      </c>
      <c r="D157" t="s">
        <v>117</v>
      </c>
      <c r="E157" t="s">
        <v>118</v>
      </c>
      <c r="F157" t="s">
        <v>119</v>
      </c>
      <c r="G157" t="s">
        <v>120</v>
      </c>
      <c r="H157" t="s">
        <v>121</v>
      </c>
      <c r="I157" t="s">
        <v>122</v>
      </c>
      <c r="J157" t="s">
        <v>123</v>
      </c>
      <c r="K157" t="s">
        <v>124</v>
      </c>
      <c r="L157" t="s">
        <v>125</v>
      </c>
      <c r="M157" t="s">
        <v>126</v>
      </c>
      <c r="N157" t="s">
        <v>138</v>
      </c>
      <c r="O157" t="s">
        <v>127</v>
      </c>
      <c r="P157" t="s">
        <v>139</v>
      </c>
      <c r="Q157" t="s">
        <v>140</v>
      </c>
      <c r="R157" t="s">
        <v>141</v>
      </c>
      <c r="S157" t="s">
        <v>226</v>
      </c>
      <c r="T157" t="s">
        <v>227</v>
      </c>
      <c r="U157" t="s">
        <v>228</v>
      </c>
      <c r="V157" t="s">
        <v>229</v>
      </c>
      <c r="W157" t="s">
        <v>230</v>
      </c>
      <c r="X157" t="s">
        <v>231</v>
      </c>
    </row>
    <row r="158" spans="1:24" x14ac:dyDescent="0.2">
      <c r="A158" t="s">
        <v>65</v>
      </c>
      <c r="B158" s="16">
        <f t="shared" ref="B158:X158" si="98">IFERROR($I6*B179,"-")</f>
        <v>0</v>
      </c>
      <c r="C158" s="16">
        <f t="shared" si="98"/>
        <v>0</v>
      </c>
      <c r="D158" s="16">
        <f t="shared" si="98"/>
        <v>0</v>
      </c>
      <c r="E158" s="16">
        <f t="shared" si="98"/>
        <v>0</v>
      </c>
      <c r="F158" s="16">
        <f t="shared" si="98"/>
        <v>0</v>
      </c>
      <c r="G158" s="16">
        <f t="shared" si="98"/>
        <v>0</v>
      </c>
      <c r="H158" s="16">
        <f t="shared" si="98"/>
        <v>0</v>
      </c>
      <c r="I158" s="16">
        <f t="shared" si="98"/>
        <v>0</v>
      </c>
      <c r="J158" s="16">
        <f t="shared" si="98"/>
        <v>0</v>
      </c>
      <c r="K158" s="16">
        <f t="shared" si="98"/>
        <v>0</v>
      </c>
      <c r="L158" s="16">
        <f t="shared" si="98"/>
        <v>0</v>
      </c>
      <c r="M158" s="16">
        <f t="shared" si="98"/>
        <v>0</v>
      </c>
      <c r="N158" s="16">
        <f t="shared" si="98"/>
        <v>0</v>
      </c>
      <c r="O158" s="16">
        <f t="shared" si="98"/>
        <v>0</v>
      </c>
      <c r="P158" s="16">
        <f t="shared" si="98"/>
        <v>0</v>
      </c>
      <c r="Q158" s="16">
        <f t="shared" si="98"/>
        <v>0</v>
      </c>
      <c r="R158" s="16">
        <f t="shared" si="98"/>
        <v>0</v>
      </c>
      <c r="S158" s="16">
        <f t="shared" si="98"/>
        <v>0</v>
      </c>
      <c r="T158" s="16">
        <f t="shared" si="98"/>
        <v>0</v>
      </c>
      <c r="U158" s="16">
        <f t="shared" si="98"/>
        <v>0</v>
      </c>
      <c r="V158" s="16">
        <f t="shared" si="98"/>
        <v>0</v>
      </c>
      <c r="W158" s="16">
        <f t="shared" si="98"/>
        <v>0</v>
      </c>
      <c r="X158" s="16">
        <f t="shared" si="98"/>
        <v>0</v>
      </c>
    </row>
    <row r="159" spans="1:24" x14ac:dyDescent="0.2">
      <c r="A159" t="s">
        <v>1165</v>
      </c>
      <c r="B159" s="16">
        <f t="shared" ref="B159:X159" si="99">IFERROR($I7*B180,"-")</f>
        <v>0</v>
      </c>
      <c r="C159" s="16">
        <f t="shared" si="99"/>
        <v>0</v>
      </c>
      <c r="D159" s="16">
        <f t="shared" si="99"/>
        <v>0</v>
      </c>
      <c r="E159" s="16">
        <f t="shared" si="99"/>
        <v>0</v>
      </c>
      <c r="F159" s="16">
        <f t="shared" si="99"/>
        <v>0</v>
      </c>
      <c r="G159" s="16">
        <f t="shared" si="99"/>
        <v>0</v>
      </c>
      <c r="H159" s="16">
        <f t="shared" si="99"/>
        <v>0</v>
      </c>
      <c r="I159" s="16">
        <f t="shared" si="99"/>
        <v>0</v>
      </c>
      <c r="J159" s="16">
        <f t="shared" si="99"/>
        <v>0</v>
      </c>
      <c r="K159" s="16">
        <f t="shared" si="99"/>
        <v>0</v>
      </c>
      <c r="L159" s="16">
        <f t="shared" si="99"/>
        <v>0</v>
      </c>
      <c r="M159" s="16">
        <f t="shared" si="99"/>
        <v>0</v>
      </c>
      <c r="N159" s="16">
        <f t="shared" si="99"/>
        <v>0</v>
      </c>
      <c r="O159" s="16">
        <f t="shared" si="99"/>
        <v>0</v>
      </c>
      <c r="P159" s="16">
        <f t="shared" si="99"/>
        <v>0</v>
      </c>
      <c r="Q159" s="16">
        <f t="shared" si="99"/>
        <v>0</v>
      </c>
      <c r="R159" s="16">
        <f t="shared" si="99"/>
        <v>0</v>
      </c>
      <c r="S159" s="16">
        <f t="shared" si="99"/>
        <v>0</v>
      </c>
      <c r="T159" s="16">
        <f t="shared" si="99"/>
        <v>0</v>
      </c>
      <c r="U159" s="16">
        <f t="shared" si="99"/>
        <v>0</v>
      </c>
      <c r="V159" s="16">
        <f t="shared" si="99"/>
        <v>0</v>
      </c>
      <c r="W159" s="16">
        <f t="shared" si="99"/>
        <v>0</v>
      </c>
      <c r="X159" s="16">
        <f t="shared" si="99"/>
        <v>0</v>
      </c>
    </row>
    <row r="160" spans="1:24" x14ac:dyDescent="0.2">
      <c r="A160" t="s">
        <v>67</v>
      </c>
      <c r="B160" s="16">
        <f t="shared" ref="B160:X160" si="100">IFERROR($I8*B181,"-")</f>
        <v>0</v>
      </c>
      <c r="C160" s="16">
        <f t="shared" si="100"/>
        <v>0</v>
      </c>
      <c r="D160" s="16">
        <f t="shared" si="100"/>
        <v>0</v>
      </c>
      <c r="E160" s="16">
        <f t="shared" si="100"/>
        <v>0</v>
      </c>
      <c r="F160" s="16">
        <f t="shared" si="100"/>
        <v>0</v>
      </c>
      <c r="G160" s="16">
        <f t="shared" si="100"/>
        <v>0</v>
      </c>
      <c r="H160" s="16">
        <f t="shared" si="100"/>
        <v>0</v>
      </c>
      <c r="I160" s="16">
        <f t="shared" si="100"/>
        <v>0</v>
      </c>
      <c r="J160" s="16">
        <f t="shared" si="100"/>
        <v>0</v>
      </c>
      <c r="K160" s="16">
        <f t="shared" si="100"/>
        <v>0</v>
      </c>
      <c r="L160" s="16">
        <f t="shared" si="100"/>
        <v>0</v>
      </c>
      <c r="M160" s="16">
        <f t="shared" si="100"/>
        <v>0</v>
      </c>
      <c r="N160" s="16">
        <f t="shared" si="100"/>
        <v>0</v>
      </c>
      <c r="O160" s="16">
        <f t="shared" si="100"/>
        <v>0</v>
      </c>
      <c r="P160" s="16">
        <f t="shared" si="100"/>
        <v>0</v>
      </c>
      <c r="Q160" s="16">
        <f t="shared" si="100"/>
        <v>0</v>
      </c>
      <c r="R160" s="16">
        <f t="shared" si="100"/>
        <v>0</v>
      </c>
      <c r="S160" s="16">
        <f t="shared" si="100"/>
        <v>0</v>
      </c>
      <c r="T160" s="16">
        <f t="shared" si="100"/>
        <v>0</v>
      </c>
      <c r="U160" s="16">
        <f t="shared" si="100"/>
        <v>0</v>
      </c>
      <c r="V160" s="16">
        <f t="shared" si="100"/>
        <v>0</v>
      </c>
      <c r="W160" s="16">
        <f t="shared" si="100"/>
        <v>0</v>
      </c>
      <c r="X160" s="16">
        <f t="shared" si="100"/>
        <v>0</v>
      </c>
    </row>
    <row r="161" spans="1:24" x14ac:dyDescent="0.2">
      <c r="A161" t="s">
        <v>1167</v>
      </c>
      <c r="B161" s="16">
        <f t="shared" ref="B161:X161" si="101">IFERROR($I9*B182,"-")</f>
        <v>0</v>
      </c>
      <c r="C161" s="16">
        <f t="shared" si="101"/>
        <v>0</v>
      </c>
      <c r="D161" s="16">
        <f t="shared" si="101"/>
        <v>0</v>
      </c>
      <c r="E161" s="16">
        <f t="shared" si="101"/>
        <v>0</v>
      </c>
      <c r="F161" s="16">
        <f t="shared" si="101"/>
        <v>0</v>
      </c>
      <c r="G161" s="16">
        <f t="shared" si="101"/>
        <v>0</v>
      </c>
      <c r="H161" s="16">
        <f t="shared" si="101"/>
        <v>0</v>
      </c>
      <c r="I161" s="16">
        <f t="shared" si="101"/>
        <v>0</v>
      </c>
      <c r="J161" s="16">
        <f t="shared" si="101"/>
        <v>0</v>
      </c>
      <c r="K161" s="16">
        <f t="shared" si="101"/>
        <v>0</v>
      </c>
      <c r="L161" s="16">
        <f t="shared" si="101"/>
        <v>0</v>
      </c>
      <c r="M161" s="16">
        <f t="shared" si="101"/>
        <v>0</v>
      </c>
      <c r="N161" s="16">
        <f t="shared" si="101"/>
        <v>0</v>
      </c>
      <c r="O161" s="16">
        <f t="shared" si="101"/>
        <v>0</v>
      </c>
      <c r="P161" s="16">
        <f t="shared" si="101"/>
        <v>0</v>
      </c>
      <c r="Q161" s="16">
        <f t="shared" si="101"/>
        <v>0</v>
      </c>
      <c r="R161" s="16">
        <f t="shared" si="101"/>
        <v>0</v>
      </c>
      <c r="S161" s="16">
        <f t="shared" si="101"/>
        <v>0</v>
      </c>
      <c r="T161" s="16">
        <f t="shared" si="101"/>
        <v>0</v>
      </c>
      <c r="U161" s="16">
        <f t="shared" si="101"/>
        <v>0</v>
      </c>
      <c r="V161" s="16">
        <f t="shared" si="101"/>
        <v>0</v>
      </c>
      <c r="W161" s="16">
        <f t="shared" si="101"/>
        <v>0</v>
      </c>
      <c r="X161" s="16">
        <f t="shared" si="101"/>
        <v>0</v>
      </c>
    </row>
    <row r="162" spans="1:24" x14ac:dyDescent="0.2">
      <c r="A162" t="s">
        <v>1168</v>
      </c>
      <c r="B162" s="16">
        <f t="shared" ref="B162:X162" si="102">IFERROR($I10*B183,"-")</f>
        <v>0</v>
      </c>
      <c r="C162" s="16">
        <f t="shared" si="102"/>
        <v>0</v>
      </c>
      <c r="D162" s="16">
        <f t="shared" si="102"/>
        <v>0</v>
      </c>
      <c r="E162" s="16">
        <f t="shared" si="102"/>
        <v>0</v>
      </c>
      <c r="F162" s="16">
        <f t="shared" si="102"/>
        <v>0</v>
      </c>
      <c r="G162" s="16">
        <f t="shared" si="102"/>
        <v>0</v>
      </c>
      <c r="H162" s="16">
        <f t="shared" si="102"/>
        <v>0</v>
      </c>
      <c r="I162" s="16">
        <f t="shared" si="102"/>
        <v>0</v>
      </c>
      <c r="J162" s="16">
        <f t="shared" si="102"/>
        <v>0</v>
      </c>
      <c r="K162" s="16">
        <f t="shared" si="102"/>
        <v>0</v>
      </c>
      <c r="L162" s="16">
        <f t="shared" si="102"/>
        <v>0</v>
      </c>
      <c r="M162" s="16">
        <f t="shared" si="102"/>
        <v>0</v>
      </c>
      <c r="N162" s="16">
        <f t="shared" si="102"/>
        <v>0</v>
      </c>
      <c r="O162" s="16">
        <f t="shared" si="102"/>
        <v>0</v>
      </c>
      <c r="P162" s="16">
        <f t="shared" si="102"/>
        <v>0</v>
      </c>
      <c r="Q162" s="16">
        <f t="shared" si="102"/>
        <v>0</v>
      </c>
      <c r="R162" s="16">
        <f t="shared" si="102"/>
        <v>0</v>
      </c>
      <c r="S162" s="16">
        <f t="shared" si="102"/>
        <v>0</v>
      </c>
      <c r="T162" s="16">
        <f t="shared" si="102"/>
        <v>0</v>
      </c>
      <c r="U162" s="16">
        <f t="shared" si="102"/>
        <v>0</v>
      </c>
      <c r="V162" s="16">
        <f t="shared" si="102"/>
        <v>0</v>
      </c>
      <c r="W162" s="16">
        <f t="shared" si="102"/>
        <v>0</v>
      </c>
      <c r="X162" s="16">
        <f t="shared" si="102"/>
        <v>0</v>
      </c>
    </row>
    <row r="163" spans="1:24" x14ac:dyDescent="0.2">
      <c r="A163" t="s">
        <v>1169</v>
      </c>
      <c r="B163" s="16">
        <f t="shared" ref="B163:X163" si="103">IFERROR($I11*B184,"-")</f>
        <v>0</v>
      </c>
      <c r="C163" s="16">
        <f t="shared" si="103"/>
        <v>0</v>
      </c>
      <c r="D163" s="16">
        <f t="shared" si="103"/>
        <v>0</v>
      </c>
      <c r="E163" s="16">
        <f t="shared" si="103"/>
        <v>0</v>
      </c>
      <c r="F163" s="16">
        <f t="shared" si="103"/>
        <v>0</v>
      </c>
      <c r="G163" s="16">
        <f t="shared" si="103"/>
        <v>0</v>
      </c>
      <c r="H163" s="16">
        <f t="shared" si="103"/>
        <v>0</v>
      </c>
      <c r="I163" s="16">
        <f t="shared" si="103"/>
        <v>0</v>
      </c>
      <c r="J163" s="16">
        <f t="shared" si="103"/>
        <v>0</v>
      </c>
      <c r="K163" s="16">
        <f t="shared" si="103"/>
        <v>0</v>
      </c>
      <c r="L163" s="16">
        <f t="shared" si="103"/>
        <v>0</v>
      </c>
      <c r="M163" s="16">
        <f t="shared" si="103"/>
        <v>0</v>
      </c>
      <c r="N163" s="16">
        <f t="shared" si="103"/>
        <v>0</v>
      </c>
      <c r="O163" s="16">
        <f t="shared" si="103"/>
        <v>0</v>
      </c>
      <c r="P163" s="16">
        <f t="shared" si="103"/>
        <v>0</v>
      </c>
      <c r="Q163" s="16">
        <f t="shared" si="103"/>
        <v>0</v>
      </c>
      <c r="R163" s="16">
        <f t="shared" si="103"/>
        <v>0</v>
      </c>
      <c r="S163" s="16">
        <f t="shared" si="103"/>
        <v>0</v>
      </c>
      <c r="T163" s="16">
        <f t="shared" si="103"/>
        <v>0</v>
      </c>
      <c r="U163" s="16">
        <f t="shared" si="103"/>
        <v>0</v>
      </c>
      <c r="V163" s="16">
        <f t="shared" si="103"/>
        <v>0</v>
      </c>
      <c r="W163" s="16">
        <f t="shared" si="103"/>
        <v>0</v>
      </c>
      <c r="X163" s="16">
        <f t="shared" si="103"/>
        <v>0</v>
      </c>
    </row>
    <row r="164" spans="1:24" x14ac:dyDescent="0.2">
      <c r="A164" t="s">
        <v>1170</v>
      </c>
      <c r="B164" s="16">
        <f t="shared" ref="B164:X164" si="104">IFERROR($I12*B185,"-")</f>
        <v>0</v>
      </c>
      <c r="C164" s="16">
        <f t="shared" si="104"/>
        <v>0</v>
      </c>
      <c r="D164" s="16">
        <f t="shared" si="104"/>
        <v>0</v>
      </c>
      <c r="E164" s="16">
        <f t="shared" si="104"/>
        <v>0</v>
      </c>
      <c r="F164" s="16">
        <f t="shared" si="104"/>
        <v>0</v>
      </c>
      <c r="G164" s="16">
        <f t="shared" si="104"/>
        <v>0</v>
      </c>
      <c r="H164" s="16">
        <f t="shared" si="104"/>
        <v>0</v>
      </c>
      <c r="I164" s="16">
        <f t="shared" si="104"/>
        <v>0</v>
      </c>
      <c r="J164" s="16">
        <f t="shared" si="104"/>
        <v>0</v>
      </c>
      <c r="K164" s="16">
        <f t="shared" si="104"/>
        <v>0</v>
      </c>
      <c r="L164" s="16">
        <f t="shared" si="104"/>
        <v>0</v>
      </c>
      <c r="M164" s="16">
        <f t="shared" si="104"/>
        <v>0</v>
      </c>
      <c r="N164" s="16">
        <f t="shared" si="104"/>
        <v>0</v>
      </c>
      <c r="O164" s="16">
        <f t="shared" si="104"/>
        <v>0</v>
      </c>
      <c r="P164" s="16">
        <f t="shared" si="104"/>
        <v>0</v>
      </c>
      <c r="Q164" s="16">
        <f t="shared" si="104"/>
        <v>0</v>
      </c>
      <c r="R164" s="16">
        <f t="shared" si="104"/>
        <v>0</v>
      </c>
      <c r="S164" s="16">
        <f t="shared" si="104"/>
        <v>0</v>
      </c>
      <c r="T164" s="16">
        <f t="shared" si="104"/>
        <v>0</v>
      </c>
      <c r="U164" s="16">
        <f t="shared" si="104"/>
        <v>0</v>
      </c>
      <c r="V164" s="16">
        <f t="shared" si="104"/>
        <v>0</v>
      </c>
      <c r="W164" s="16">
        <f t="shared" si="104"/>
        <v>0</v>
      </c>
      <c r="X164" s="16">
        <f t="shared" si="104"/>
        <v>0</v>
      </c>
    </row>
    <row r="165" spans="1:24" x14ac:dyDescent="0.2">
      <c r="A165" t="s">
        <v>72</v>
      </c>
      <c r="B165" s="16">
        <f t="shared" ref="B165:X165" si="105">IFERROR($I13*B186,"-")</f>
        <v>0</v>
      </c>
      <c r="C165" s="16">
        <f t="shared" si="105"/>
        <v>0</v>
      </c>
      <c r="D165" s="16">
        <f t="shared" si="105"/>
        <v>0</v>
      </c>
      <c r="E165" s="16">
        <f t="shared" si="105"/>
        <v>0</v>
      </c>
      <c r="F165" s="16">
        <f t="shared" si="105"/>
        <v>0</v>
      </c>
      <c r="G165" s="16">
        <f t="shared" si="105"/>
        <v>0</v>
      </c>
      <c r="H165" s="16">
        <f t="shared" si="105"/>
        <v>0</v>
      </c>
      <c r="I165" s="16">
        <f t="shared" si="105"/>
        <v>0</v>
      </c>
      <c r="J165" s="16">
        <f t="shared" si="105"/>
        <v>0</v>
      </c>
      <c r="K165" s="16">
        <f t="shared" si="105"/>
        <v>0</v>
      </c>
      <c r="L165" s="16">
        <f t="shared" si="105"/>
        <v>0</v>
      </c>
      <c r="M165" s="16">
        <f t="shared" si="105"/>
        <v>0</v>
      </c>
      <c r="N165" s="16">
        <f t="shared" si="105"/>
        <v>0</v>
      </c>
      <c r="O165" s="16">
        <f t="shared" si="105"/>
        <v>0</v>
      </c>
      <c r="P165" s="16">
        <f t="shared" si="105"/>
        <v>0</v>
      </c>
      <c r="Q165" s="16">
        <f t="shared" si="105"/>
        <v>0</v>
      </c>
      <c r="R165" s="16">
        <f t="shared" si="105"/>
        <v>0</v>
      </c>
      <c r="S165" s="16">
        <f t="shared" si="105"/>
        <v>0</v>
      </c>
      <c r="T165" s="16">
        <f t="shared" si="105"/>
        <v>0</v>
      </c>
      <c r="U165" s="16">
        <f t="shared" si="105"/>
        <v>0</v>
      </c>
      <c r="V165" s="16">
        <f t="shared" si="105"/>
        <v>0</v>
      </c>
      <c r="W165" s="16">
        <f t="shared" si="105"/>
        <v>0</v>
      </c>
      <c r="X165" s="16">
        <f t="shared" si="105"/>
        <v>0</v>
      </c>
    </row>
    <row r="166" spans="1:24" x14ac:dyDescent="0.2">
      <c r="A166" t="s">
        <v>1171</v>
      </c>
      <c r="B166" s="16">
        <f t="shared" ref="B166:X166" si="106">IFERROR($I14*B187,"-")</f>
        <v>0</v>
      </c>
      <c r="C166" s="16">
        <f t="shared" si="106"/>
        <v>0</v>
      </c>
      <c r="D166" s="16">
        <f t="shared" si="106"/>
        <v>0</v>
      </c>
      <c r="E166" s="16">
        <f t="shared" si="106"/>
        <v>0</v>
      </c>
      <c r="F166" s="16">
        <f t="shared" si="106"/>
        <v>0</v>
      </c>
      <c r="G166" s="16">
        <f t="shared" si="106"/>
        <v>0</v>
      </c>
      <c r="H166" s="16">
        <f t="shared" si="106"/>
        <v>0</v>
      </c>
      <c r="I166" s="16">
        <f t="shared" si="106"/>
        <v>0</v>
      </c>
      <c r="J166" s="16">
        <f t="shared" si="106"/>
        <v>0</v>
      </c>
      <c r="K166" s="16">
        <f t="shared" si="106"/>
        <v>0</v>
      </c>
      <c r="L166" s="16">
        <f t="shared" si="106"/>
        <v>0</v>
      </c>
      <c r="M166" s="16">
        <f t="shared" si="106"/>
        <v>0</v>
      </c>
      <c r="N166" s="16">
        <f t="shared" si="106"/>
        <v>0</v>
      </c>
      <c r="O166" s="16">
        <f t="shared" si="106"/>
        <v>0</v>
      </c>
      <c r="P166" s="16">
        <f t="shared" si="106"/>
        <v>0</v>
      </c>
      <c r="Q166" s="16">
        <f t="shared" si="106"/>
        <v>0</v>
      </c>
      <c r="R166" s="16">
        <f t="shared" si="106"/>
        <v>0</v>
      </c>
      <c r="S166" s="16">
        <f t="shared" si="106"/>
        <v>0</v>
      </c>
      <c r="T166" s="16">
        <f t="shared" si="106"/>
        <v>0</v>
      </c>
      <c r="U166" s="16">
        <f t="shared" si="106"/>
        <v>0</v>
      </c>
      <c r="V166" s="16">
        <f t="shared" si="106"/>
        <v>0</v>
      </c>
      <c r="W166" s="16">
        <f t="shared" si="106"/>
        <v>0</v>
      </c>
      <c r="X166" s="16">
        <f t="shared" si="106"/>
        <v>0</v>
      </c>
    </row>
    <row r="167" spans="1:24" x14ac:dyDescent="0.2">
      <c r="A167" t="s">
        <v>1172</v>
      </c>
      <c r="B167" s="16">
        <f t="shared" ref="B167:X167" si="107">IFERROR($I15*B188,"-")</f>
        <v>0</v>
      </c>
      <c r="C167" s="16">
        <f t="shared" si="107"/>
        <v>0</v>
      </c>
      <c r="D167" s="16">
        <f t="shared" si="107"/>
        <v>0</v>
      </c>
      <c r="E167" s="16">
        <f t="shared" si="107"/>
        <v>0</v>
      </c>
      <c r="F167" s="16">
        <f t="shared" si="107"/>
        <v>0</v>
      </c>
      <c r="G167" s="16">
        <f t="shared" si="107"/>
        <v>0</v>
      </c>
      <c r="H167" s="16">
        <f t="shared" si="107"/>
        <v>0</v>
      </c>
      <c r="I167" s="16">
        <f t="shared" si="107"/>
        <v>0</v>
      </c>
      <c r="J167" s="16">
        <f t="shared" si="107"/>
        <v>0</v>
      </c>
      <c r="K167" s="16">
        <f t="shared" si="107"/>
        <v>0</v>
      </c>
      <c r="L167" s="16">
        <f t="shared" si="107"/>
        <v>0</v>
      </c>
      <c r="M167" s="16">
        <f t="shared" si="107"/>
        <v>0</v>
      </c>
      <c r="N167" s="16">
        <f t="shared" si="107"/>
        <v>0</v>
      </c>
      <c r="O167" s="16">
        <f t="shared" si="107"/>
        <v>0</v>
      </c>
      <c r="P167" s="16">
        <f t="shared" si="107"/>
        <v>0</v>
      </c>
      <c r="Q167" s="16">
        <f t="shared" si="107"/>
        <v>0</v>
      </c>
      <c r="R167" s="16">
        <f t="shared" si="107"/>
        <v>0</v>
      </c>
      <c r="S167" s="16">
        <f t="shared" si="107"/>
        <v>0</v>
      </c>
      <c r="T167" s="16">
        <f t="shared" si="107"/>
        <v>0</v>
      </c>
      <c r="U167" s="16">
        <f t="shared" si="107"/>
        <v>0</v>
      </c>
      <c r="V167" s="16">
        <f t="shared" si="107"/>
        <v>0</v>
      </c>
      <c r="W167" s="16">
        <f t="shared" si="107"/>
        <v>0</v>
      </c>
      <c r="X167" s="16">
        <f t="shared" si="107"/>
        <v>0</v>
      </c>
    </row>
    <row r="168" spans="1:24" x14ac:dyDescent="0.2">
      <c r="A168" t="s">
        <v>75</v>
      </c>
      <c r="B168" s="16">
        <f t="shared" ref="B168:X168" si="108">IFERROR($I16*B189,"-")</f>
        <v>0</v>
      </c>
      <c r="C168" s="16">
        <f t="shared" si="108"/>
        <v>0</v>
      </c>
      <c r="D168" s="16">
        <f t="shared" si="108"/>
        <v>0</v>
      </c>
      <c r="E168" s="16">
        <f t="shared" si="108"/>
        <v>0</v>
      </c>
      <c r="F168" s="16">
        <f t="shared" si="108"/>
        <v>0</v>
      </c>
      <c r="G168" s="16">
        <f t="shared" si="108"/>
        <v>0</v>
      </c>
      <c r="H168" s="16">
        <f t="shared" si="108"/>
        <v>0</v>
      </c>
      <c r="I168" s="16">
        <f t="shared" si="108"/>
        <v>0</v>
      </c>
      <c r="J168" s="16">
        <f t="shared" si="108"/>
        <v>0</v>
      </c>
      <c r="K168" s="16">
        <f t="shared" si="108"/>
        <v>0</v>
      </c>
      <c r="L168" s="16">
        <f t="shared" si="108"/>
        <v>0</v>
      </c>
      <c r="M168" s="16">
        <f t="shared" si="108"/>
        <v>0</v>
      </c>
      <c r="N168" s="16">
        <f t="shared" si="108"/>
        <v>0</v>
      </c>
      <c r="O168" s="16">
        <f t="shared" si="108"/>
        <v>0</v>
      </c>
      <c r="P168" s="16">
        <f t="shared" si="108"/>
        <v>0</v>
      </c>
      <c r="Q168" s="16">
        <f t="shared" si="108"/>
        <v>0</v>
      </c>
      <c r="R168" s="16">
        <f t="shared" si="108"/>
        <v>0</v>
      </c>
      <c r="S168" s="16">
        <f t="shared" si="108"/>
        <v>0</v>
      </c>
      <c r="T168" s="16">
        <f t="shared" si="108"/>
        <v>0</v>
      </c>
      <c r="U168" s="16">
        <f t="shared" si="108"/>
        <v>0</v>
      </c>
      <c r="V168" s="16">
        <f t="shared" si="108"/>
        <v>0</v>
      </c>
      <c r="W168" s="16">
        <f t="shared" si="108"/>
        <v>0</v>
      </c>
      <c r="X168" s="16">
        <f t="shared" si="108"/>
        <v>0</v>
      </c>
    </row>
    <row r="169" spans="1:24" x14ac:dyDescent="0.2">
      <c r="A169" t="s">
        <v>1173</v>
      </c>
      <c r="B169" s="16">
        <f t="shared" ref="B169:X169" si="109">IFERROR($I17*B190,"-")</f>
        <v>0</v>
      </c>
      <c r="C169" s="16">
        <f t="shared" si="109"/>
        <v>0</v>
      </c>
      <c r="D169" s="16">
        <f t="shared" si="109"/>
        <v>0</v>
      </c>
      <c r="E169" s="16">
        <f t="shared" si="109"/>
        <v>0</v>
      </c>
      <c r="F169" s="16">
        <f t="shared" si="109"/>
        <v>0</v>
      </c>
      <c r="G169" s="16">
        <f t="shared" si="109"/>
        <v>0</v>
      </c>
      <c r="H169" s="16">
        <f t="shared" si="109"/>
        <v>0</v>
      </c>
      <c r="I169" s="16">
        <f t="shared" si="109"/>
        <v>0</v>
      </c>
      <c r="J169" s="16">
        <f t="shared" si="109"/>
        <v>0</v>
      </c>
      <c r="K169" s="16">
        <f t="shared" si="109"/>
        <v>0</v>
      </c>
      <c r="L169" s="16">
        <f t="shared" si="109"/>
        <v>0</v>
      </c>
      <c r="M169" s="16">
        <f t="shared" si="109"/>
        <v>0</v>
      </c>
      <c r="N169" s="16">
        <f t="shared" si="109"/>
        <v>0</v>
      </c>
      <c r="O169" s="16">
        <f t="shared" si="109"/>
        <v>0</v>
      </c>
      <c r="P169" s="16">
        <f t="shared" si="109"/>
        <v>0</v>
      </c>
      <c r="Q169" s="16">
        <f t="shared" si="109"/>
        <v>0</v>
      </c>
      <c r="R169" s="16">
        <f t="shared" si="109"/>
        <v>0</v>
      </c>
      <c r="S169" s="16">
        <f t="shared" si="109"/>
        <v>0</v>
      </c>
      <c r="T169" s="16">
        <f t="shared" si="109"/>
        <v>0</v>
      </c>
      <c r="U169" s="16">
        <f t="shared" si="109"/>
        <v>0</v>
      </c>
      <c r="V169" s="16">
        <f t="shared" si="109"/>
        <v>0</v>
      </c>
      <c r="W169" s="16">
        <f t="shared" si="109"/>
        <v>0</v>
      </c>
      <c r="X169" s="16">
        <f t="shared" si="109"/>
        <v>0</v>
      </c>
    </row>
    <row r="170" spans="1:24" x14ac:dyDescent="0.2">
      <c r="A170" t="s">
        <v>1174</v>
      </c>
      <c r="B170" s="16">
        <f t="shared" ref="B170:X170" si="110">IFERROR($I18*B191,"-")</f>
        <v>0</v>
      </c>
      <c r="C170" s="16">
        <f t="shared" si="110"/>
        <v>0</v>
      </c>
      <c r="D170" s="16">
        <f t="shared" si="110"/>
        <v>0</v>
      </c>
      <c r="E170" s="16">
        <f t="shared" si="110"/>
        <v>0</v>
      </c>
      <c r="F170" s="16">
        <f t="shared" si="110"/>
        <v>0</v>
      </c>
      <c r="G170" s="16">
        <f t="shared" si="110"/>
        <v>0</v>
      </c>
      <c r="H170" s="16">
        <f t="shared" si="110"/>
        <v>0</v>
      </c>
      <c r="I170" s="16">
        <f t="shared" si="110"/>
        <v>0</v>
      </c>
      <c r="J170" s="16">
        <f t="shared" si="110"/>
        <v>0</v>
      </c>
      <c r="K170" s="16">
        <f t="shared" si="110"/>
        <v>0</v>
      </c>
      <c r="L170" s="16">
        <f t="shared" si="110"/>
        <v>0</v>
      </c>
      <c r="M170" s="16">
        <f t="shared" si="110"/>
        <v>0</v>
      </c>
      <c r="N170" s="16">
        <f t="shared" si="110"/>
        <v>0</v>
      </c>
      <c r="O170" s="16">
        <f t="shared" si="110"/>
        <v>0</v>
      </c>
      <c r="P170" s="16">
        <f t="shared" si="110"/>
        <v>0</v>
      </c>
      <c r="Q170" s="16">
        <f t="shared" si="110"/>
        <v>0</v>
      </c>
      <c r="R170" s="16">
        <f t="shared" si="110"/>
        <v>0</v>
      </c>
      <c r="S170" s="16">
        <f t="shared" si="110"/>
        <v>0</v>
      </c>
      <c r="T170" s="16">
        <f t="shared" si="110"/>
        <v>0</v>
      </c>
      <c r="U170" s="16">
        <f t="shared" si="110"/>
        <v>0</v>
      </c>
      <c r="V170" s="16">
        <f t="shared" si="110"/>
        <v>0</v>
      </c>
      <c r="W170" s="16">
        <f t="shared" si="110"/>
        <v>0</v>
      </c>
      <c r="X170" s="16">
        <f t="shared" si="110"/>
        <v>0</v>
      </c>
    </row>
    <row r="171" spans="1:24" x14ac:dyDescent="0.2">
      <c r="A171" t="s">
        <v>1175</v>
      </c>
      <c r="B171" s="17">
        <f>SUM(B158:B170)</f>
        <v>0</v>
      </c>
      <c r="C171" s="17">
        <f t="shared" ref="C171:X171" si="111">SUM(C158:C170)</f>
        <v>0</v>
      </c>
      <c r="D171" s="17">
        <f t="shared" si="111"/>
        <v>0</v>
      </c>
      <c r="E171" s="17">
        <f t="shared" si="111"/>
        <v>0</v>
      </c>
      <c r="F171" s="17">
        <f t="shared" si="111"/>
        <v>0</v>
      </c>
      <c r="G171" s="17">
        <f t="shared" si="111"/>
        <v>0</v>
      </c>
      <c r="H171" s="17">
        <f t="shared" si="111"/>
        <v>0</v>
      </c>
      <c r="I171" s="17">
        <f t="shared" si="111"/>
        <v>0</v>
      </c>
      <c r="J171" s="17">
        <f t="shared" si="111"/>
        <v>0</v>
      </c>
      <c r="K171" s="17">
        <f t="shared" si="111"/>
        <v>0</v>
      </c>
      <c r="L171" s="17">
        <f t="shared" si="111"/>
        <v>0</v>
      </c>
      <c r="M171" s="17">
        <f t="shared" si="111"/>
        <v>0</v>
      </c>
      <c r="N171" s="17">
        <f t="shared" si="111"/>
        <v>0</v>
      </c>
      <c r="O171" s="17">
        <f t="shared" si="111"/>
        <v>0</v>
      </c>
      <c r="P171" s="17">
        <f t="shared" si="111"/>
        <v>0</v>
      </c>
      <c r="Q171" s="17">
        <f t="shared" si="111"/>
        <v>0</v>
      </c>
      <c r="R171" s="17">
        <f t="shared" si="111"/>
        <v>0</v>
      </c>
      <c r="S171" s="17">
        <f t="shared" si="111"/>
        <v>0</v>
      </c>
      <c r="T171" s="17">
        <f t="shared" si="111"/>
        <v>0</v>
      </c>
      <c r="U171" s="17">
        <f t="shared" si="111"/>
        <v>0</v>
      </c>
      <c r="V171" s="17">
        <f t="shared" si="111"/>
        <v>0</v>
      </c>
      <c r="W171" s="17">
        <f t="shared" si="111"/>
        <v>0</v>
      </c>
      <c r="X171" s="17">
        <f t="shared" si="111"/>
        <v>0</v>
      </c>
    </row>
    <row r="172" spans="1:24" x14ac:dyDescent="0.2">
      <c r="B172" s="16"/>
      <c r="C172" s="16"/>
      <c r="D172" s="16"/>
      <c r="E172" s="16"/>
      <c r="F172" s="16"/>
      <c r="G172" s="16"/>
      <c r="H172" s="16"/>
      <c r="I172" s="16"/>
      <c r="J172" s="16"/>
      <c r="K172" s="16"/>
      <c r="L172" s="16"/>
      <c r="M172" s="16"/>
      <c r="N172" s="16"/>
      <c r="O172" s="16"/>
      <c r="P172" s="16"/>
      <c r="Q172" s="16"/>
      <c r="R172" s="16"/>
      <c r="S172" s="16"/>
      <c r="T172" s="16"/>
      <c r="U172" s="16"/>
      <c r="V172" s="16"/>
      <c r="W172" s="16"/>
      <c r="X172" s="16"/>
    </row>
    <row r="173" spans="1:24" x14ac:dyDescent="0.2">
      <c r="B173" s="16"/>
      <c r="C173" s="16"/>
      <c r="D173" s="16"/>
      <c r="E173" s="16"/>
      <c r="F173" s="16"/>
      <c r="G173" s="16"/>
      <c r="H173" s="16"/>
      <c r="I173" s="16"/>
      <c r="J173" s="16"/>
      <c r="K173" s="16"/>
      <c r="L173" s="16"/>
      <c r="M173" s="16"/>
      <c r="N173" s="16"/>
      <c r="O173" s="16"/>
      <c r="P173" s="16"/>
      <c r="Q173" s="16"/>
      <c r="R173" s="16"/>
      <c r="S173" s="16"/>
      <c r="T173" s="16"/>
      <c r="U173" s="16"/>
      <c r="V173" s="16"/>
      <c r="W173" s="16"/>
      <c r="X173" s="16"/>
    </row>
    <row r="174" spans="1:24" x14ac:dyDescent="0.2">
      <c r="B174" s="16"/>
      <c r="C174" s="16"/>
      <c r="D174" s="16"/>
      <c r="E174" s="16"/>
      <c r="F174" s="16"/>
      <c r="G174" s="16"/>
      <c r="H174" s="16"/>
      <c r="I174" s="16"/>
      <c r="J174" s="16"/>
      <c r="K174" s="16"/>
      <c r="L174" s="16"/>
      <c r="M174" s="16"/>
      <c r="N174" s="16"/>
      <c r="O174" s="16"/>
      <c r="P174" s="16"/>
      <c r="Q174" s="16"/>
      <c r="R174" s="16"/>
      <c r="S174" s="16"/>
      <c r="T174" s="16"/>
      <c r="U174" s="16"/>
      <c r="V174" s="16"/>
      <c r="W174" s="16"/>
      <c r="X174" s="16"/>
    </row>
    <row r="175" spans="1:24" x14ac:dyDescent="0.2">
      <c r="B175" s="16"/>
      <c r="C175" s="16"/>
      <c r="D175" s="16"/>
      <c r="E175" s="16"/>
      <c r="F175" s="16"/>
      <c r="G175" s="16"/>
      <c r="H175" s="16"/>
      <c r="I175" s="16"/>
      <c r="J175" s="16"/>
      <c r="K175" s="16"/>
      <c r="L175" s="16"/>
      <c r="M175" s="16"/>
      <c r="N175" s="16"/>
      <c r="O175" s="16"/>
      <c r="P175" s="16"/>
      <c r="Q175" s="16"/>
      <c r="R175" s="16"/>
      <c r="S175" s="16"/>
      <c r="T175" s="16"/>
      <c r="U175" s="16"/>
      <c r="V175" s="16"/>
      <c r="W175" s="16"/>
      <c r="X175" s="16"/>
    </row>
    <row r="176" spans="1:24" x14ac:dyDescent="0.2">
      <c r="B176" s="16"/>
      <c r="C176" s="16"/>
      <c r="D176" s="16"/>
      <c r="E176" s="16"/>
      <c r="F176" s="16"/>
      <c r="G176" s="16"/>
      <c r="H176" s="16"/>
      <c r="I176" s="16"/>
      <c r="J176" s="16"/>
      <c r="K176" s="16"/>
      <c r="L176" s="16"/>
      <c r="M176" s="16"/>
      <c r="N176" s="16"/>
      <c r="O176" s="16"/>
      <c r="P176" s="16"/>
      <c r="Q176" s="16"/>
      <c r="R176" s="16"/>
      <c r="S176" s="16"/>
      <c r="T176" s="16"/>
      <c r="U176" s="16"/>
      <c r="V176" s="16"/>
      <c r="W176" s="16"/>
      <c r="X176" s="16"/>
    </row>
    <row r="177" spans="1:24" x14ac:dyDescent="0.2">
      <c r="A177" t="s">
        <v>2091</v>
      </c>
      <c r="B177" s="7"/>
      <c r="C177" s="7"/>
      <c r="D177" s="7"/>
      <c r="E177" s="7"/>
      <c r="F177" s="7"/>
      <c r="G177" s="7"/>
      <c r="H177" s="7"/>
      <c r="I177" s="7"/>
      <c r="L177" s="7"/>
      <c r="M177" s="7"/>
      <c r="N177" s="7"/>
      <c r="O177" s="7"/>
      <c r="P177" s="7"/>
      <c r="Q177" s="7"/>
      <c r="R177" s="7"/>
      <c r="S177" s="7"/>
    </row>
    <row r="178" spans="1:24" x14ac:dyDescent="0.2">
      <c r="A178" s="6"/>
      <c r="B178" s="2" t="s">
        <v>115</v>
      </c>
      <c r="C178" t="s">
        <v>116</v>
      </c>
      <c r="D178" t="s">
        <v>117</v>
      </c>
      <c r="E178" t="s">
        <v>118</v>
      </c>
      <c r="F178" t="s">
        <v>119</v>
      </c>
      <c r="G178" t="s">
        <v>120</v>
      </c>
      <c r="H178" t="s">
        <v>121</v>
      </c>
      <c r="I178" t="s">
        <v>122</v>
      </c>
      <c r="J178" t="s">
        <v>123</v>
      </c>
      <c r="K178" t="s">
        <v>124</v>
      </c>
      <c r="L178" t="s">
        <v>125</v>
      </c>
      <c r="M178" t="s">
        <v>126</v>
      </c>
      <c r="N178" t="s">
        <v>138</v>
      </c>
      <c r="O178" t="s">
        <v>127</v>
      </c>
      <c r="P178" t="s">
        <v>139</v>
      </c>
      <c r="Q178" t="s">
        <v>140</v>
      </c>
      <c r="R178" t="s">
        <v>141</v>
      </c>
      <c r="S178" t="s">
        <v>226</v>
      </c>
      <c r="T178" t="s">
        <v>227</v>
      </c>
      <c r="U178" t="s">
        <v>228</v>
      </c>
      <c r="V178" t="s">
        <v>229</v>
      </c>
      <c r="W178" t="s">
        <v>230</v>
      </c>
      <c r="X178" t="s">
        <v>231</v>
      </c>
    </row>
    <row r="179" spans="1:24" x14ac:dyDescent="0.2">
      <c r="A179" t="s">
        <v>65</v>
      </c>
      <c r="B179" s="14">
        <v>310</v>
      </c>
      <c r="C179" s="15">
        <v>230</v>
      </c>
      <c r="D179" s="14">
        <v>200</v>
      </c>
      <c r="E179" s="15">
        <v>185</v>
      </c>
      <c r="F179" s="15">
        <v>180</v>
      </c>
      <c r="G179" s="14">
        <v>180</v>
      </c>
      <c r="H179" s="14">
        <v>380</v>
      </c>
      <c r="I179" s="14">
        <v>285</v>
      </c>
      <c r="J179" s="14">
        <v>350</v>
      </c>
      <c r="K179" s="14">
        <v>245</v>
      </c>
      <c r="L179" s="14">
        <v>260</v>
      </c>
      <c r="M179" s="15">
        <v>245</v>
      </c>
      <c r="N179" s="14">
        <v>3050</v>
      </c>
      <c r="O179" s="15">
        <v>430</v>
      </c>
      <c r="P179" s="15">
        <v>3485</v>
      </c>
      <c r="Q179" s="14">
        <v>17980</v>
      </c>
      <c r="R179" s="14">
        <v>113350</v>
      </c>
      <c r="S179" s="14">
        <v>127735</v>
      </c>
      <c r="T179" s="14">
        <v>132295</v>
      </c>
      <c r="U179" s="22">
        <f>SUM(D179,G179,H179,J179,O179)</f>
        <v>1540</v>
      </c>
      <c r="V179" s="22">
        <f>SUM(I179,L179,M179)</f>
        <v>790</v>
      </c>
      <c r="W179" s="22">
        <f t="shared" ref="W179:W192" si="112">SUM(C179,E179,F179,K179)</f>
        <v>840</v>
      </c>
      <c r="X179" s="22">
        <f t="shared" ref="X179:X192" si="113">SUM(B179,H179)</f>
        <v>690</v>
      </c>
    </row>
    <row r="180" spans="1:24" x14ac:dyDescent="0.2">
      <c r="A180" t="s">
        <v>1165</v>
      </c>
      <c r="B180" s="14">
        <v>45</v>
      </c>
      <c r="C180" s="15">
        <v>25</v>
      </c>
      <c r="D180" s="15">
        <v>25</v>
      </c>
      <c r="E180" s="15">
        <v>15</v>
      </c>
      <c r="F180" s="15">
        <v>10</v>
      </c>
      <c r="G180" s="14">
        <v>15</v>
      </c>
      <c r="H180" s="14">
        <v>30</v>
      </c>
      <c r="I180" s="14">
        <v>20</v>
      </c>
      <c r="J180" s="14">
        <v>25</v>
      </c>
      <c r="K180" s="14">
        <v>15</v>
      </c>
      <c r="L180" s="14">
        <v>30</v>
      </c>
      <c r="M180" s="15">
        <v>15</v>
      </c>
      <c r="N180" s="15">
        <v>275</v>
      </c>
      <c r="O180" s="15">
        <v>45</v>
      </c>
      <c r="P180" s="15">
        <v>325</v>
      </c>
      <c r="Q180" s="14">
        <v>1300</v>
      </c>
      <c r="R180" s="14">
        <v>7600</v>
      </c>
      <c r="S180" s="14">
        <v>8515</v>
      </c>
      <c r="T180" s="14">
        <v>8750</v>
      </c>
      <c r="U180" s="22">
        <f t="shared" ref="U180:U192" si="114">SUM(D180,G180,H180,J180,O180)</f>
        <v>140</v>
      </c>
      <c r="V180" s="22">
        <f t="shared" ref="V180:V192" si="115">SUM(I180,L180,M180)</f>
        <v>65</v>
      </c>
      <c r="W180" s="22">
        <f t="shared" si="112"/>
        <v>65</v>
      </c>
      <c r="X180" s="22">
        <f t="shared" si="113"/>
        <v>75</v>
      </c>
    </row>
    <row r="181" spans="1:24" x14ac:dyDescent="0.2">
      <c r="A181" t="s">
        <v>67</v>
      </c>
      <c r="B181" s="14">
        <v>1070</v>
      </c>
      <c r="C181" s="15">
        <v>880</v>
      </c>
      <c r="D181" s="14">
        <v>1025</v>
      </c>
      <c r="E181" s="15">
        <v>675</v>
      </c>
      <c r="F181" s="15">
        <v>585</v>
      </c>
      <c r="G181" s="14">
        <v>925</v>
      </c>
      <c r="H181" s="14">
        <v>1575</v>
      </c>
      <c r="I181" s="14">
        <v>1205</v>
      </c>
      <c r="J181" s="14">
        <v>1050</v>
      </c>
      <c r="K181" s="14">
        <v>860</v>
      </c>
      <c r="L181" s="14">
        <v>1215</v>
      </c>
      <c r="M181" s="15">
        <v>765</v>
      </c>
      <c r="N181" s="14">
        <v>11835</v>
      </c>
      <c r="O181" s="15">
        <v>2145</v>
      </c>
      <c r="P181" s="15">
        <v>13980</v>
      </c>
      <c r="Q181" s="14">
        <v>62510</v>
      </c>
      <c r="R181" s="14">
        <v>332020</v>
      </c>
      <c r="S181" s="14">
        <v>368835</v>
      </c>
      <c r="T181" s="14">
        <v>380200</v>
      </c>
      <c r="U181" s="22">
        <f t="shared" si="114"/>
        <v>6720</v>
      </c>
      <c r="V181" s="22">
        <f t="shared" si="115"/>
        <v>3185</v>
      </c>
      <c r="W181" s="22">
        <f t="shared" si="112"/>
        <v>3000</v>
      </c>
      <c r="X181" s="22">
        <f t="shared" si="113"/>
        <v>2645</v>
      </c>
    </row>
    <row r="182" spans="1:24" x14ac:dyDescent="0.2">
      <c r="A182" t="s">
        <v>1167</v>
      </c>
      <c r="B182" s="14">
        <v>795</v>
      </c>
      <c r="C182" s="15">
        <v>785</v>
      </c>
      <c r="D182" s="15">
        <v>610</v>
      </c>
      <c r="E182" s="15">
        <v>545</v>
      </c>
      <c r="F182" s="15">
        <v>555</v>
      </c>
      <c r="G182" s="14">
        <v>535</v>
      </c>
      <c r="H182" s="14">
        <v>1050</v>
      </c>
      <c r="I182" s="14">
        <v>770</v>
      </c>
      <c r="J182" s="14">
        <v>710</v>
      </c>
      <c r="K182" s="14">
        <v>630</v>
      </c>
      <c r="L182" s="14">
        <v>720</v>
      </c>
      <c r="M182" s="15">
        <v>770</v>
      </c>
      <c r="N182" s="15">
        <v>8475</v>
      </c>
      <c r="O182" s="15">
        <v>1275</v>
      </c>
      <c r="P182" s="15">
        <v>9750</v>
      </c>
      <c r="Q182" s="14">
        <v>53745</v>
      </c>
      <c r="R182" s="14">
        <v>346225</v>
      </c>
      <c r="S182" s="14">
        <v>385955</v>
      </c>
      <c r="T182" s="14">
        <v>398210</v>
      </c>
      <c r="U182" s="22">
        <f t="shared" si="114"/>
        <v>4180</v>
      </c>
      <c r="V182" s="22">
        <f t="shared" si="115"/>
        <v>2260</v>
      </c>
      <c r="W182" s="22">
        <f t="shared" si="112"/>
        <v>2515</v>
      </c>
      <c r="X182" s="22">
        <f t="shared" si="113"/>
        <v>1845</v>
      </c>
    </row>
    <row r="183" spans="1:24" x14ac:dyDescent="0.2">
      <c r="A183" t="s">
        <v>1168</v>
      </c>
      <c r="B183" s="14">
        <v>185</v>
      </c>
      <c r="C183" s="15">
        <v>190</v>
      </c>
      <c r="D183" s="15">
        <v>290</v>
      </c>
      <c r="E183" s="15">
        <v>160</v>
      </c>
      <c r="F183" s="15">
        <v>110</v>
      </c>
      <c r="G183" s="14">
        <v>380</v>
      </c>
      <c r="H183" s="14">
        <v>600</v>
      </c>
      <c r="I183" s="14">
        <v>140</v>
      </c>
      <c r="J183" s="14">
        <v>345</v>
      </c>
      <c r="K183" s="14">
        <v>120</v>
      </c>
      <c r="L183" s="14">
        <v>175</v>
      </c>
      <c r="M183" s="15">
        <v>130</v>
      </c>
      <c r="N183" s="15">
        <v>2815</v>
      </c>
      <c r="O183" s="15">
        <v>560</v>
      </c>
      <c r="P183" s="15">
        <v>3375</v>
      </c>
      <c r="Q183" s="14">
        <v>14560</v>
      </c>
      <c r="R183" s="14">
        <v>103265</v>
      </c>
      <c r="S183" s="14">
        <v>114035</v>
      </c>
      <c r="T183" s="14">
        <v>116875</v>
      </c>
      <c r="U183" s="22">
        <f t="shared" si="114"/>
        <v>2175</v>
      </c>
      <c r="V183" s="22">
        <f t="shared" si="115"/>
        <v>445</v>
      </c>
      <c r="W183" s="22">
        <f t="shared" si="112"/>
        <v>580</v>
      </c>
      <c r="X183" s="22">
        <f t="shared" si="113"/>
        <v>785</v>
      </c>
    </row>
    <row r="184" spans="1:24" x14ac:dyDescent="0.2">
      <c r="A184" t="s">
        <v>1169</v>
      </c>
      <c r="B184" s="14">
        <v>280</v>
      </c>
      <c r="C184" s="15">
        <v>445</v>
      </c>
      <c r="D184" s="15">
        <v>210</v>
      </c>
      <c r="E184" s="15">
        <v>335</v>
      </c>
      <c r="F184" s="15">
        <v>370</v>
      </c>
      <c r="G184" s="14">
        <v>255</v>
      </c>
      <c r="H184" s="14">
        <v>360</v>
      </c>
      <c r="I184" s="14">
        <v>260</v>
      </c>
      <c r="J184" s="14">
        <v>335</v>
      </c>
      <c r="K184" s="14">
        <v>470</v>
      </c>
      <c r="L184" s="14">
        <v>280</v>
      </c>
      <c r="M184" s="15">
        <v>300</v>
      </c>
      <c r="N184" s="15">
        <v>3900</v>
      </c>
      <c r="O184" s="15">
        <v>515</v>
      </c>
      <c r="P184" s="15">
        <v>4415</v>
      </c>
      <c r="Q184" s="14">
        <v>21310</v>
      </c>
      <c r="R184" s="14">
        <v>144700</v>
      </c>
      <c r="S184" s="14">
        <v>169115</v>
      </c>
      <c r="T184" s="14">
        <v>173515</v>
      </c>
      <c r="U184" s="22">
        <f t="shared" si="114"/>
        <v>1675</v>
      </c>
      <c r="V184" s="22">
        <f t="shared" si="115"/>
        <v>840</v>
      </c>
      <c r="W184" s="22">
        <f t="shared" si="112"/>
        <v>1620</v>
      </c>
      <c r="X184" s="22">
        <f t="shared" si="113"/>
        <v>640</v>
      </c>
    </row>
    <row r="185" spans="1:24" x14ac:dyDescent="0.2">
      <c r="A185" t="s">
        <v>1170</v>
      </c>
      <c r="B185" s="14">
        <v>365</v>
      </c>
      <c r="C185" s="15">
        <v>355</v>
      </c>
      <c r="D185" s="14">
        <v>405</v>
      </c>
      <c r="E185" s="15">
        <v>165</v>
      </c>
      <c r="F185" s="15">
        <v>195</v>
      </c>
      <c r="G185" s="14">
        <v>200</v>
      </c>
      <c r="H185" s="14">
        <v>435</v>
      </c>
      <c r="I185" s="14">
        <v>475</v>
      </c>
      <c r="J185" s="14">
        <v>235</v>
      </c>
      <c r="K185" s="14">
        <v>295</v>
      </c>
      <c r="L185" s="14">
        <v>435</v>
      </c>
      <c r="M185" s="15">
        <v>530</v>
      </c>
      <c r="N185" s="14">
        <v>4085</v>
      </c>
      <c r="O185" s="15">
        <v>500</v>
      </c>
      <c r="P185" s="15">
        <v>4585</v>
      </c>
      <c r="Q185" s="14">
        <v>36130</v>
      </c>
      <c r="R185" s="14">
        <v>173760</v>
      </c>
      <c r="S185" s="14">
        <v>185615</v>
      </c>
      <c r="T185" s="14">
        <v>187760</v>
      </c>
      <c r="U185" s="22">
        <f t="shared" si="114"/>
        <v>1775</v>
      </c>
      <c r="V185" s="22">
        <f t="shared" si="115"/>
        <v>1440</v>
      </c>
      <c r="W185" s="22">
        <f t="shared" si="112"/>
        <v>1010</v>
      </c>
      <c r="X185" s="22">
        <f t="shared" si="113"/>
        <v>800</v>
      </c>
    </row>
    <row r="186" spans="1:24" x14ac:dyDescent="0.2">
      <c r="A186" t="s">
        <v>72</v>
      </c>
      <c r="B186" s="14">
        <v>310</v>
      </c>
      <c r="C186" s="15">
        <v>230</v>
      </c>
      <c r="D186" s="14">
        <v>165</v>
      </c>
      <c r="E186" s="15">
        <v>100</v>
      </c>
      <c r="F186" s="15">
        <v>150</v>
      </c>
      <c r="G186" s="14">
        <v>115</v>
      </c>
      <c r="H186" s="14">
        <v>270</v>
      </c>
      <c r="I186" s="14">
        <v>305</v>
      </c>
      <c r="J186" s="14">
        <v>165</v>
      </c>
      <c r="K186" s="14">
        <v>160</v>
      </c>
      <c r="L186" s="14">
        <v>215</v>
      </c>
      <c r="M186" s="15">
        <v>250</v>
      </c>
      <c r="N186" s="14">
        <v>2430</v>
      </c>
      <c r="O186" s="15">
        <v>265</v>
      </c>
      <c r="P186" s="15">
        <v>2700</v>
      </c>
      <c r="Q186" s="14">
        <v>16050</v>
      </c>
      <c r="R186" s="14">
        <v>105500</v>
      </c>
      <c r="S186" s="14">
        <v>115395</v>
      </c>
      <c r="T186" s="14">
        <v>117895</v>
      </c>
      <c r="U186" s="22">
        <f t="shared" si="114"/>
        <v>980</v>
      </c>
      <c r="V186" s="22">
        <f t="shared" si="115"/>
        <v>770</v>
      </c>
      <c r="W186" s="22">
        <f t="shared" si="112"/>
        <v>640</v>
      </c>
      <c r="X186" s="22">
        <f t="shared" si="113"/>
        <v>580</v>
      </c>
    </row>
    <row r="187" spans="1:24" x14ac:dyDescent="0.2">
      <c r="A187" t="s">
        <v>1171</v>
      </c>
      <c r="B187" s="14">
        <v>1005</v>
      </c>
      <c r="C187" s="15">
        <v>925</v>
      </c>
      <c r="D187" s="15">
        <v>625</v>
      </c>
      <c r="E187" s="15">
        <v>525</v>
      </c>
      <c r="F187" s="15">
        <v>540</v>
      </c>
      <c r="G187" s="14">
        <v>480</v>
      </c>
      <c r="H187" s="14">
        <v>1170</v>
      </c>
      <c r="I187" s="14">
        <v>1230</v>
      </c>
      <c r="J187" s="14">
        <v>650</v>
      </c>
      <c r="K187" s="14">
        <v>580</v>
      </c>
      <c r="L187" s="14">
        <v>1085</v>
      </c>
      <c r="M187" s="15">
        <v>1365</v>
      </c>
      <c r="N187" s="15">
        <v>10185</v>
      </c>
      <c r="O187" s="15">
        <v>1065</v>
      </c>
      <c r="P187" s="15">
        <v>11250</v>
      </c>
      <c r="Q187" s="14">
        <v>71545</v>
      </c>
      <c r="R187" s="14">
        <v>375310</v>
      </c>
      <c r="S187" s="14">
        <v>411150</v>
      </c>
      <c r="T187" s="14">
        <v>417615</v>
      </c>
      <c r="U187" s="22">
        <f t="shared" si="114"/>
        <v>3990</v>
      </c>
      <c r="V187" s="22">
        <f t="shared" si="115"/>
        <v>3680</v>
      </c>
      <c r="W187" s="22">
        <f t="shared" si="112"/>
        <v>2570</v>
      </c>
      <c r="X187" s="22">
        <f t="shared" si="113"/>
        <v>2175</v>
      </c>
    </row>
    <row r="188" spans="1:24" x14ac:dyDescent="0.2">
      <c r="A188" t="s">
        <v>1172</v>
      </c>
      <c r="B188" s="14">
        <v>575</v>
      </c>
      <c r="C188" s="15">
        <v>450</v>
      </c>
      <c r="D188" s="14">
        <v>385</v>
      </c>
      <c r="E188" s="15">
        <v>270</v>
      </c>
      <c r="F188" s="15">
        <v>300</v>
      </c>
      <c r="G188" s="14">
        <v>380</v>
      </c>
      <c r="H188" s="14">
        <v>700</v>
      </c>
      <c r="I188" s="14">
        <v>710</v>
      </c>
      <c r="J188" s="14">
        <v>425</v>
      </c>
      <c r="K188" s="14">
        <v>370</v>
      </c>
      <c r="L188" s="14">
        <v>635</v>
      </c>
      <c r="M188" s="15">
        <v>590</v>
      </c>
      <c r="N188" s="14">
        <v>5790</v>
      </c>
      <c r="O188" s="15">
        <v>765</v>
      </c>
      <c r="P188" s="15">
        <v>6555</v>
      </c>
      <c r="Q188" s="14">
        <v>36335</v>
      </c>
      <c r="R188" s="14">
        <v>203100</v>
      </c>
      <c r="S188" s="14">
        <v>223550</v>
      </c>
      <c r="T188" s="14">
        <v>226670</v>
      </c>
      <c r="U188" s="22">
        <f t="shared" si="114"/>
        <v>2655</v>
      </c>
      <c r="V188" s="22">
        <f t="shared" si="115"/>
        <v>1935</v>
      </c>
      <c r="W188" s="22">
        <f t="shared" si="112"/>
        <v>1390</v>
      </c>
      <c r="X188" s="22">
        <f t="shared" si="113"/>
        <v>1275</v>
      </c>
    </row>
    <row r="189" spans="1:24" x14ac:dyDescent="0.2">
      <c r="A189" t="s">
        <v>75</v>
      </c>
      <c r="B189" s="14">
        <v>90</v>
      </c>
      <c r="C189" s="15">
        <v>120</v>
      </c>
      <c r="D189" s="14">
        <v>80</v>
      </c>
      <c r="E189" s="15">
        <v>75</v>
      </c>
      <c r="F189" s="15">
        <v>75</v>
      </c>
      <c r="G189" s="14">
        <v>75</v>
      </c>
      <c r="H189" s="14">
        <v>120</v>
      </c>
      <c r="I189" s="14">
        <v>115</v>
      </c>
      <c r="J189" s="14">
        <v>85</v>
      </c>
      <c r="K189" s="14">
        <v>95</v>
      </c>
      <c r="L189" s="14">
        <v>110</v>
      </c>
      <c r="M189" s="15">
        <v>110</v>
      </c>
      <c r="N189" s="14">
        <v>1150</v>
      </c>
      <c r="O189" s="15">
        <v>185</v>
      </c>
      <c r="P189" s="15">
        <v>1340</v>
      </c>
      <c r="Q189" s="14">
        <v>7830</v>
      </c>
      <c r="R189" s="14">
        <v>43575</v>
      </c>
      <c r="S189" s="14">
        <v>47250</v>
      </c>
      <c r="T189" s="14">
        <v>48000</v>
      </c>
      <c r="U189" s="22">
        <f t="shared" si="114"/>
        <v>545</v>
      </c>
      <c r="V189" s="22">
        <f t="shared" si="115"/>
        <v>335</v>
      </c>
      <c r="W189" s="22">
        <f t="shared" si="112"/>
        <v>365</v>
      </c>
      <c r="X189" s="22">
        <f t="shared" si="113"/>
        <v>210</v>
      </c>
    </row>
    <row r="190" spans="1:24" x14ac:dyDescent="0.2">
      <c r="A190" t="s">
        <v>1173</v>
      </c>
      <c r="B190" s="14">
        <v>260</v>
      </c>
      <c r="C190" s="15">
        <v>295</v>
      </c>
      <c r="D190" s="14">
        <v>225</v>
      </c>
      <c r="E190" s="15">
        <v>160</v>
      </c>
      <c r="F190" s="15">
        <v>150</v>
      </c>
      <c r="G190" s="14">
        <v>160</v>
      </c>
      <c r="H190" s="14">
        <v>310</v>
      </c>
      <c r="I190" s="14">
        <v>230</v>
      </c>
      <c r="J190" s="14">
        <v>205</v>
      </c>
      <c r="K190" s="14">
        <v>160</v>
      </c>
      <c r="L190" s="14">
        <v>245</v>
      </c>
      <c r="M190" s="15">
        <v>265</v>
      </c>
      <c r="N190" s="14">
        <v>2670</v>
      </c>
      <c r="O190" s="15">
        <v>425</v>
      </c>
      <c r="P190" s="15">
        <v>3095</v>
      </c>
      <c r="Q190" s="14">
        <v>16145</v>
      </c>
      <c r="R190" s="14">
        <v>99535</v>
      </c>
      <c r="S190" s="14">
        <v>110925</v>
      </c>
      <c r="T190" s="14">
        <v>113780</v>
      </c>
      <c r="U190" s="22">
        <f t="shared" si="114"/>
        <v>1325</v>
      </c>
      <c r="V190" s="22">
        <f t="shared" si="115"/>
        <v>740</v>
      </c>
      <c r="W190" s="22">
        <f t="shared" si="112"/>
        <v>765</v>
      </c>
      <c r="X190" s="22">
        <f t="shared" si="113"/>
        <v>570</v>
      </c>
    </row>
    <row r="191" spans="1:24" x14ac:dyDescent="0.2">
      <c r="A191" t="s">
        <v>1174</v>
      </c>
      <c r="B191" s="15">
        <v>130</v>
      </c>
      <c r="C191" s="15">
        <v>140</v>
      </c>
      <c r="D191" s="14">
        <v>80</v>
      </c>
      <c r="E191" s="15">
        <v>90</v>
      </c>
      <c r="F191" s="15">
        <v>105</v>
      </c>
      <c r="G191" s="14">
        <v>75</v>
      </c>
      <c r="H191" s="14">
        <v>155</v>
      </c>
      <c r="I191" s="14">
        <v>185</v>
      </c>
      <c r="J191" s="14">
        <v>115</v>
      </c>
      <c r="K191" s="15">
        <v>175</v>
      </c>
      <c r="L191" s="15">
        <v>150</v>
      </c>
      <c r="M191" s="15">
        <v>170</v>
      </c>
      <c r="N191" s="14">
        <v>1570</v>
      </c>
      <c r="O191" s="15">
        <v>155</v>
      </c>
      <c r="P191" s="15">
        <v>1725</v>
      </c>
      <c r="Q191" s="14">
        <v>11500</v>
      </c>
      <c r="R191" s="14">
        <v>65410</v>
      </c>
      <c r="S191" s="14">
        <v>72560</v>
      </c>
      <c r="T191" s="14">
        <v>73985</v>
      </c>
      <c r="U191" s="22">
        <f t="shared" si="114"/>
        <v>580</v>
      </c>
      <c r="V191" s="22">
        <f t="shared" si="115"/>
        <v>505</v>
      </c>
      <c r="W191" s="22">
        <f t="shared" si="112"/>
        <v>510</v>
      </c>
      <c r="X191" s="22">
        <f t="shared" si="113"/>
        <v>285</v>
      </c>
    </row>
    <row r="192" spans="1:24" x14ac:dyDescent="0.2">
      <c r="A192" t="s">
        <v>1175</v>
      </c>
      <c r="B192" s="15">
        <v>6490</v>
      </c>
      <c r="C192" s="15">
        <v>5630</v>
      </c>
      <c r="D192" s="15">
        <v>4600</v>
      </c>
      <c r="E192" s="14">
        <v>3705</v>
      </c>
      <c r="F192" s="14">
        <v>3735</v>
      </c>
      <c r="G192" s="14">
        <v>4040</v>
      </c>
      <c r="H192" s="14">
        <v>7930</v>
      </c>
      <c r="I192" s="14">
        <v>6560</v>
      </c>
      <c r="J192" s="14">
        <v>5170</v>
      </c>
      <c r="K192" s="15">
        <v>4525</v>
      </c>
      <c r="L192" s="15">
        <v>6060</v>
      </c>
      <c r="M192" s="15">
        <v>6130</v>
      </c>
      <c r="N192" s="15">
        <v>64575</v>
      </c>
      <c r="O192" s="14">
        <v>8915</v>
      </c>
      <c r="P192" s="14">
        <v>73485</v>
      </c>
      <c r="Q192" s="14">
        <v>404360</v>
      </c>
      <c r="R192" s="14">
        <v>2368350</v>
      </c>
      <c r="S192" s="14">
        <v>2645840</v>
      </c>
      <c r="T192" s="14">
        <v>2724770</v>
      </c>
      <c r="U192" s="22">
        <f t="shared" si="114"/>
        <v>30655</v>
      </c>
      <c r="V192" s="22">
        <f t="shared" si="115"/>
        <v>18750</v>
      </c>
      <c r="W192" s="22">
        <f t="shared" si="112"/>
        <v>17595</v>
      </c>
      <c r="X192" s="22">
        <f t="shared" si="113"/>
        <v>14420</v>
      </c>
    </row>
    <row r="193" spans="1:17" x14ac:dyDescent="0.2">
      <c r="A193" s="10"/>
      <c r="B193" s="7"/>
      <c r="C193" s="7"/>
      <c r="D193" s="7"/>
      <c r="E193" s="7"/>
      <c r="K193" s="10"/>
      <c r="L193" s="7"/>
      <c r="M193" s="7"/>
      <c r="N193" s="7"/>
      <c r="O193" s="7"/>
    </row>
    <row r="194" spans="1:17" x14ac:dyDescent="0.2">
      <c r="A194" s="10"/>
      <c r="B194" s="7"/>
      <c r="C194" s="7"/>
      <c r="D194" s="7"/>
      <c r="E194" s="7"/>
      <c r="K194" s="10"/>
      <c r="L194" s="7"/>
      <c r="M194" s="7"/>
      <c r="N194" s="7"/>
      <c r="O194" s="7"/>
    </row>
    <row r="195" spans="1:17" x14ac:dyDescent="0.2">
      <c r="A195" s="10"/>
      <c r="B195" s="7"/>
      <c r="C195" s="7"/>
      <c r="D195" s="7"/>
      <c r="E195" s="7"/>
      <c r="L195" s="7"/>
      <c r="M195" s="7"/>
      <c r="N195" s="7"/>
      <c r="O195" s="7"/>
    </row>
    <row r="196" spans="1:17" x14ac:dyDescent="0.2">
      <c r="B196" s="7"/>
      <c r="C196" s="7"/>
      <c r="D196" s="7"/>
      <c r="E196" s="7"/>
      <c r="L196" s="7"/>
      <c r="M196" s="7"/>
      <c r="N196" s="7"/>
      <c r="O196" s="7"/>
    </row>
    <row r="200" spans="1:17" ht="15" x14ac:dyDescent="0.25">
      <c r="K200" s="5"/>
    </row>
    <row r="201" spans="1:17" ht="15" x14ac:dyDescent="0.25">
      <c r="A201" s="5"/>
    </row>
    <row r="202" spans="1:17" x14ac:dyDescent="0.2">
      <c r="B202" s="2"/>
      <c r="C202" s="2"/>
      <c r="D202" s="2"/>
      <c r="E202" s="2"/>
      <c r="F202" s="2"/>
      <c r="G202" s="2"/>
      <c r="K202" s="6"/>
      <c r="L202" s="2"/>
      <c r="M202" s="2"/>
      <c r="N202" s="2"/>
      <c r="O202" s="2"/>
      <c r="P202" s="2"/>
      <c r="Q202" s="2"/>
    </row>
    <row r="203" spans="1:17" x14ac:dyDescent="0.2">
      <c r="A203" s="6"/>
      <c r="B203" s="8"/>
      <c r="C203" s="8"/>
      <c r="D203" s="8"/>
      <c r="E203" s="8"/>
      <c r="F203" s="8"/>
      <c r="G203" s="8"/>
      <c r="L203" s="8"/>
      <c r="M203" s="8"/>
      <c r="N203" s="8"/>
      <c r="O203" s="8"/>
      <c r="P203" s="8"/>
      <c r="Q203" s="8"/>
    </row>
    <row r="204" spans="1:17" x14ac:dyDescent="0.2">
      <c r="B204" s="8"/>
      <c r="C204" s="8"/>
      <c r="D204" s="8"/>
      <c r="E204" s="8"/>
      <c r="F204" s="8"/>
      <c r="G204" s="8"/>
      <c r="L204" s="8"/>
      <c r="M204" s="8"/>
      <c r="N204" s="8"/>
      <c r="O204" s="8"/>
      <c r="P204" s="8"/>
      <c r="Q204" s="8"/>
    </row>
    <row r="205" spans="1:17" x14ac:dyDescent="0.2">
      <c r="B205" s="8"/>
      <c r="C205" s="8"/>
      <c r="D205" s="8"/>
      <c r="E205" s="8"/>
      <c r="F205" s="8"/>
      <c r="G205" s="8"/>
      <c r="L205" s="8"/>
      <c r="M205" s="8"/>
      <c r="N205" s="8"/>
      <c r="O205" s="8"/>
      <c r="P205" s="8"/>
      <c r="Q205" s="8"/>
    </row>
    <row r="206" spans="1:17" x14ac:dyDescent="0.2">
      <c r="B206" s="8"/>
      <c r="C206" s="8"/>
      <c r="D206" s="8"/>
      <c r="E206" s="8"/>
      <c r="F206" s="8"/>
      <c r="G206" s="8"/>
      <c r="L206" s="8"/>
      <c r="M206" s="8"/>
      <c r="N206" s="8"/>
      <c r="O206" s="8"/>
      <c r="P206" s="8"/>
      <c r="Q206" s="8"/>
    </row>
    <row r="207" spans="1:17" x14ac:dyDescent="0.2">
      <c r="B207" s="8"/>
      <c r="C207" s="8"/>
      <c r="D207" s="8"/>
      <c r="E207" s="8"/>
      <c r="F207" s="8"/>
      <c r="G207" s="8"/>
      <c r="L207" s="8"/>
      <c r="M207" s="8"/>
      <c r="N207" s="8"/>
      <c r="O207" s="8"/>
      <c r="P207" s="8"/>
      <c r="Q207" s="8"/>
    </row>
    <row r="208" spans="1:17" x14ac:dyDescent="0.2">
      <c r="B208" s="8"/>
      <c r="C208" s="8"/>
      <c r="D208" s="8"/>
      <c r="E208" s="8"/>
      <c r="F208" s="8"/>
      <c r="G208" s="8"/>
      <c r="L208" s="8"/>
      <c r="M208" s="8"/>
      <c r="N208" s="8"/>
      <c r="O208" s="8"/>
      <c r="P208" s="8"/>
      <c r="Q208" s="8"/>
    </row>
    <row r="209" spans="1:17" x14ac:dyDescent="0.2">
      <c r="B209" s="8"/>
      <c r="C209" s="8"/>
      <c r="D209" s="8"/>
      <c r="E209" s="8"/>
      <c r="F209" s="8"/>
      <c r="G209" s="8"/>
      <c r="L209" s="8"/>
      <c r="M209" s="8"/>
      <c r="N209" s="8"/>
      <c r="O209" s="8"/>
      <c r="P209" s="8"/>
      <c r="Q209" s="8"/>
    </row>
    <row r="210" spans="1:17" x14ac:dyDescent="0.2">
      <c r="B210" s="8"/>
      <c r="C210" s="8"/>
      <c r="D210" s="8"/>
      <c r="E210" s="8"/>
      <c r="F210" s="8"/>
      <c r="G210" s="8"/>
      <c r="L210" s="8"/>
      <c r="M210" s="8"/>
      <c r="N210" s="8"/>
      <c r="O210" s="8"/>
      <c r="P210" s="8"/>
      <c r="Q210" s="8"/>
    </row>
    <row r="211" spans="1:17" x14ac:dyDescent="0.2">
      <c r="B211" s="8"/>
      <c r="C211" s="8"/>
      <c r="D211" s="8"/>
      <c r="E211" s="8"/>
      <c r="F211" s="8"/>
      <c r="G211" s="8"/>
      <c r="L211" s="8"/>
      <c r="M211" s="8"/>
      <c r="N211" s="8"/>
      <c r="O211" s="8"/>
      <c r="P211" s="8"/>
      <c r="Q211" s="8"/>
    </row>
    <row r="212" spans="1:17" x14ac:dyDescent="0.2">
      <c r="B212" s="8"/>
      <c r="C212" s="8"/>
      <c r="D212" s="8"/>
      <c r="E212" s="8"/>
      <c r="F212" s="8"/>
      <c r="G212" s="8"/>
      <c r="L212" s="8"/>
      <c r="M212" s="8"/>
      <c r="N212" s="8"/>
      <c r="O212" s="8"/>
      <c r="P212" s="8"/>
      <c r="Q212" s="8"/>
    </row>
    <row r="213" spans="1:17" x14ac:dyDescent="0.2">
      <c r="B213" s="8"/>
      <c r="C213" s="8"/>
      <c r="D213" s="8"/>
      <c r="E213" s="8"/>
      <c r="F213" s="8"/>
      <c r="G213" s="8"/>
      <c r="L213" s="8"/>
      <c r="M213" s="8"/>
      <c r="N213" s="8"/>
      <c r="O213" s="8"/>
      <c r="P213" s="8"/>
      <c r="Q213" s="8"/>
    </row>
    <row r="214" spans="1:17" x14ac:dyDescent="0.2">
      <c r="B214" s="8"/>
      <c r="C214" s="8"/>
      <c r="D214" s="8"/>
      <c r="E214" s="8"/>
      <c r="F214" s="8"/>
      <c r="G214" s="8"/>
      <c r="L214" s="8"/>
      <c r="M214" s="8"/>
      <c r="N214" s="8"/>
      <c r="O214" s="8"/>
      <c r="P214" s="8"/>
      <c r="Q214" s="8"/>
    </row>
    <row r="215" spans="1:17" x14ac:dyDescent="0.2">
      <c r="B215" s="8"/>
      <c r="C215" s="8"/>
      <c r="D215" s="8"/>
      <c r="E215" s="8"/>
      <c r="F215" s="8"/>
      <c r="G215" s="8"/>
      <c r="L215" s="8"/>
      <c r="M215" s="8"/>
      <c r="N215" s="8"/>
      <c r="O215" s="8"/>
      <c r="P215" s="8"/>
      <c r="Q215" s="8"/>
    </row>
    <row r="216" spans="1:17" x14ac:dyDescent="0.2">
      <c r="B216" s="8"/>
      <c r="C216" s="8"/>
      <c r="D216" s="8"/>
      <c r="E216" s="8"/>
      <c r="F216" s="8"/>
      <c r="G216" s="8"/>
      <c r="L216" s="8"/>
      <c r="M216" s="8"/>
      <c r="N216" s="8"/>
      <c r="O216" s="8"/>
      <c r="P216" s="8"/>
      <c r="Q216" s="8"/>
    </row>
    <row r="220" spans="1:17" ht="15" x14ac:dyDescent="0.25">
      <c r="K220" s="5"/>
    </row>
    <row r="221" spans="1:17" ht="15" x14ac:dyDescent="0.25">
      <c r="A221" s="5"/>
    </row>
    <row r="222" spans="1:17" x14ac:dyDescent="0.2">
      <c r="B222" s="2"/>
      <c r="C222" s="2"/>
      <c r="D222" s="2"/>
      <c r="E222" s="2"/>
      <c r="F222" s="2"/>
      <c r="G222" s="2"/>
      <c r="K222" s="6"/>
      <c r="L222" s="2"/>
      <c r="M222" s="2"/>
      <c r="N222" s="2"/>
      <c r="O222" s="2"/>
      <c r="P222" s="2"/>
      <c r="Q222" s="2"/>
    </row>
    <row r="223" spans="1:17" ht="15" x14ac:dyDescent="0.25">
      <c r="A223" s="6"/>
      <c r="B223" s="271"/>
      <c r="C223" s="271"/>
      <c r="D223" s="271"/>
      <c r="E223" s="271"/>
      <c r="F223" s="271"/>
      <c r="G223" s="271"/>
      <c r="K223" s="10"/>
      <c r="L223" s="271"/>
      <c r="M223" s="271"/>
      <c r="N223" s="271"/>
      <c r="O223" s="271"/>
      <c r="P223" s="271"/>
      <c r="Q223" s="271"/>
    </row>
    <row r="224" spans="1:17" ht="15" x14ac:dyDescent="0.25">
      <c r="A224" s="10"/>
      <c r="B224" s="271"/>
      <c r="C224" s="271"/>
      <c r="D224" s="271"/>
      <c r="E224" s="271"/>
      <c r="F224" s="271"/>
      <c r="G224" s="271"/>
      <c r="K224" s="10"/>
      <c r="L224" s="271"/>
      <c r="M224" s="271"/>
      <c r="N224" s="271"/>
      <c r="O224" s="271"/>
      <c r="P224" s="271"/>
      <c r="Q224" s="271"/>
    </row>
    <row r="225" spans="1:17" ht="15" x14ac:dyDescent="0.25">
      <c r="A225" s="10"/>
      <c r="B225" s="271"/>
      <c r="C225" s="271"/>
      <c r="D225" s="271"/>
      <c r="E225" s="271"/>
      <c r="F225" s="271"/>
      <c r="G225" s="271"/>
      <c r="K225" s="10"/>
      <c r="L225" s="271"/>
      <c r="M225" s="271"/>
      <c r="N225" s="271"/>
      <c r="O225" s="271"/>
      <c r="P225" s="271"/>
      <c r="Q225" s="271"/>
    </row>
    <row r="226" spans="1:17" ht="15" x14ac:dyDescent="0.25">
      <c r="A226" s="10"/>
      <c r="B226" s="271"/>
      <c r="C226" s="271"/>
      <c r="D226" s="271"/>
      <c r="E226" s="271"/>
      <c r="F226" s="271"/>
      <c r="G226" s="271"/>
      <c r="K226" s="10"/>
      <c r="L226" s="271"/>
      <c r="M226" s="271"/>
      <c r="N226" s="271"/>
      <c r="O226" s="271"/>
      <c r="P226" s="271"/>
      <c r="Q226" s="271"/>
    </row>
    <row r="227" spans="1:17" ht="15" x14ac:dyDescent="0.25">
      <c r="A227" s="10"/>
      <c r="B227" s="271"/>
      <c r="C227" s="271"/>
      <c r="D227" s="271"/>
      <c r="E227" s="271"/>
      <c r="F227" s="271"/>
      <c r="G227" s="271"/>
      <c r="K227" s="10"/>
      <c r="L227" s="271"/>
      <c r="M227" s="271"/>
      <c r="N227" s="271"/>
      <c r="O227" s="271"/>
      <c r="P227" s="271"/>
      <c r="Q227" s="271"/>
    </row>
    <row r="228" spans="1:17" ht="15" x14ac:dyDescent="0.25">
      <c r="A228" s="10"/>
      <c r="B228" s="271"/>
      <c r="C228" s="271"/>
      <c r="D228" s="271"/>
      <c r="E228" s="271"/>
      <c r="F228" s="271"/>
      <c r="G228" s="271"/>
      <c r="K228" s="10"/>
      <c r="L228" s="271"/>
      <c r="M228" s="271"/>
      <c r="N228" s="271"/>
      <c r="O228" s="271"/>
      <c r="P228" s="271"/>
      <c r="Q228" s="271"/>
    </row>
    <row r="229" spans="1:17" ht="15" x14ac:dyDescent="0.25">
      <c r="A229" s="10"/>
      <c r="B229" s="271"/>
      <c r="C229" s="271"/>
      <c r="D229" s="271"/>
      <c r="E229" s="271"/>
      <c r="F229" s="271"/>
      <c r="G229" s="271"/>
      <c r="K229" s="10"/>
      <c r="L229" s="271"/>
      <c r="M229" s="271"/>
      <c r="N229" s="271"/>
      <c r="O229" s="271"/>
      <c r="P229" s="271"/>
      <c r="Q229" s="271"/>
    </row>
    <row r="230" spans="1:17" ht="15" x14ac:dyDescent="0.25">
      <c r="A230" s="10"/>
      <c r="B230" s="271"/>
      <c r="C230" s="271"/>
      <c r="D230" s="271"/>
      <c r="E230" s="271"/>
      <c r="F230" s="271"/>
      <c r="G230" s="271"/>
      <c r="K230" s="10"/>
      <c r="L230" s="271"/>
      <c r="M230" s="271"/>
      <c r="N230" s="271"/>
      <c r="O230" s="271"/>
      <c r="P230" s="271"/>
      <c r="Q230" s="271"/>
    </row>
    <row r="231" spans="1:17" ht="15" x14ac:dyDescent="0.25">
      <c r="A231" s="10"/>
      <c r="B231" s="271"/>
      <c r="C231" s="271"/>
      <c r="D231" s="271"/>
      <c r="E231" s="271"/>
      <c r="F231" s="271"/>
      <c r="G231" s="271"/>
      <c r="K231" s="10"/>
      <c r="L231" s="271"/>
      <c r="M231" s="271"/>
      <c r="N231" s="271"/>
      <c r="O231" s="271"/>
      <c r="P231" s="271"/>
      <c r="Q231" s="271"/>
    </row>
    <row r="232" spans="1:17" ht="15" x14ac:dyDescent="0.25">
      <c r="A232" s="10"/>
      <c r="B232" s="271"/>
      <c r="C232" s="271"/>
      <c r="D232" s="271"/>
      <c r="E232" s="271"/>
      <c r="F232" s="271"/>
      <c r="G232" s="271"/>
      <c r="K232" s="10"/>
      <c r="L232" s="271"/>
      <c r="M232" s="271"/>
      <c r="N232" s="271"/>
      <c r="O232" s="271"/>
      <c r="P232" s="271"/>
      <c r="Q232" s="271"/>
    </row>
    <row r="233" spans="1:17" ht="15" x14ac:dyDescent="0.25">
      <c r="A233" s="10"/>
      <c r="B233" s="271"/>
      <c r="C233" s="271"/>
      <c r="D233" s="271"/>
      <c r="E233" s="271"/>
      <c r="F233" s="271"/>
      <c r="G233" s="271"/>
      <c r="K233" s="10"/>
      <c r="L233" s="271"/>
      <c r="M233" s="271"/>
      <c r="N233" s="271"/>
      <c r="O233" s="271"/>
      <c r="P233" s="271"/>
      <c r="Q233" s="271"/>
    </row>
    <row r="234" spans="1:17" ht="15" x14ac:dyDescent="0.25">
      <c r="A234" s="10"/>
      <c r="B234" s="271"/>
      <c r="C234" s="271"/>
      <c r="D234" s="271"/>
      <c r="E234" s="271"/>
      <c r="F234" s="271"/>
      <c r="G234" s="271"/>
      <c r="K234" s="10"/>
      <c r="L234" s="271"/>
      <c r="M234" s="271"/>
      <c r="N234" s="271"/>
      <c r="O234" s="271"/>
      <c r="P234" s="271"/>
      <c r="Q234" s="271"/>
    </row>
    <row r="235" spans="1:17" ht="15" x14ac:dyDescent="0.25">
      <c r="A235" s="10"/>
      <c r="B235" s="271"/>
      <c r="C235" s="271"/>
      <c r="D235" s="271"/>
      <c r="E235" s="271"/>
      <c r="F235" s="271"/>
      <c r="G235" s="271"/>
      <c r="K235" s="10"/>
      <c r="L235" s="271"/>
      <c r="M235" s="271"/>
      <c r="N235" s="271"/>
      <c r="O235" s="271"/>
      <c r="P235" s="271"/>
      <c r="Q235" s="271"/>
    </row>
    <row r="236" spans="1:17" ht="15" x14ac:dyDescent="0.25">
      <c r="A236" s="10"/>
      <c r="B236" s="271"/>
      <c r="C236" s="271"/>
      <c r="D236" s="271"/>
      <c r="E236" s="271"/>
      <c r="F236" s="271"/>
      <c r="G236" s="271"/>
      <c r="L236" s="271"/>
      <c r="M236" s="271"/>
      <c r="N236" s="271"/>
      <c r="O236" s="271"/>
      <c r="P236" s="271"/>
      <c r="Q236" s="271"/>
    </row>
    <row r="240" spans="1:17" ht="15" x14ac:dyDescent="0.25">
      <c r="K240" s="5"/>
    </row>
    <row r="241" spans="1:16" ht="15" x14ac:dyDescent="0.25">
      <c r="A241" s="5"/>
    </row>
    <row r="242" spans="1:16" x14ac:dyDescent="0.2">
      <c r="B242" s="12"/>
      <c r="C242" s="2"/>
      <c r="D242" s="2"/>
      <c r="E242" s="2"/>
      <c r="F242" s="2"/>
      <c r="K242" s="6"/>
      <c r="L242" s="12"/>
      <c r="M242" s="2"/>
      <c r="N242" s="2"/>
      <c r="O242" s="2"/>
      <c r="P242" s="2"/>
    </row>
    <row r="243" spans="1:16" x14ac:dyDescent="0.2">
      <c r="A243" s="6"/>
      <c r="B243" s="7"/>
      <c r="C243" s="7"/>
      <c r="D243" s="8"/>
      <c r="E243" s="7"/>
      <c r="F243" s="7"/>
      <c r="L243" s="7"/>
      <c r="M243" s="7"/>
      <c r="N243" s="8"/>
      <c r="O243" s="7"/>
      <c r="P243" s="7"/>
    </row>
    <row r="244" spans="1:16" x14ac:dyDescent="0.2">
      <c r="B244" s="7"/>
      <c r="C244" s="7"/>
      <c r="D244" s="8"/>
      <c r="E244" s="7"/>
      <c r="F244" s="7"/>
      <c r="L244" s="7"/>
      <c r="M244" s="7"/>
      <c r="N244" s="8"/>
      <c r="O244" s="7"/>
      <c r="P244" s="7"/>
    </row>
    <row r="245" spans="1:16" x14ac:dyDescent="0.2">
      <c r="B245" s="7"/>
      <c r="C245" s="7"/>
      <c r="D245" s="8"/>
      <c r="E245" s="7"/>
      <c r="F245" s="7"/>
      <c r="L245" s="7"/>
      <c r="M245" s="7"/>
      <c r="N245" s="8"/>
      <c r="O245" s="7"/>
      <c r="P245" s="7"/>
    </row>
    <row r="246" spans="1:16" x14ac:dyDescent="0.2">
      <c r="B246" s="7"/>
      <c r="C246" s="7"/>
      <c r="D246" s="8"/>
      <c r="E246" s="7"/>
      <c r="F246" s="7"/>
      <c r="L246" s="7"/>
      <c r="M246" s="7"/>
      <c r="N246" s="8"/>
      <c r="O246" s="7"/>
      <c r="P246" s="7"/>
    </row>
    <row r="247" spans="1:16" x14ac:dyDescent="0.2">
      <c r="B247" s="7"/>
      <c r="C247" s="7"/>
      <c r="D247" s="8"/>
      <c r="E247" s="7"/>
      <c r="F247" s="7"/>
      <c r="L247" s="7"/>
      <c r="M247" s="7"/>
      <c r="N247" s="8"/>
      <c r="O247" s="7"/>
      <c r="P247" s="7"/>
    </row>
    <row r="248" spans="1:16" x14ac:dyDescent="0.2">
      <c r="B248" s="7"/>
      <c r="C248" s="7"/>
      <c r="D248" s="8"/>
      <c r="E248" s="7"/>
      <c r="F248" s="7"/>
      <c r="L248" s="7"/>
      <c r="M248" s="7"/>
      <c r="N248" s="8"/>
      <c r="O248" s="7"/>
      <c r="P248" s="7"/>
    </row>
    <row r="249" spans="1:16" x14ac:dyDescent="0.2">
      <c r="B249" s="7"/>
      <c r="C249" s="7"/>
      <c r="D249" s="8"/>
      <c r="E249" s="7"/>
      <c r="F249" s="7"/>
      <c r="L249" s="7"/>
      <c r="M249" s="7"/>
      <c r="N249" s="8"/>
      <c r="O249" s="7"/>
      <c r="P249" s="7"/>
    </row>
    <row r="250" spans="1:16" x14ac:dyDescent="0.2">
      <c r="B250" s="7"/>
      <c r="C250" s="7"/>
      <c r="D250" s="8"/>
      <c r="E250" s="7"/>
      <c r="F250" s="7"/>
      <c r="L250" s="7"/>
      <c r="M250" s="7"/>
      <c r="N250" s="8"/>
      <c r="O250" s="7"/>
      <c r="P250" s="7"/>
    </row>
    <row r="251" spans="1:16" x14ac:dyDescent="0.2">
      <c r="B251" s="7"/>
      <c r="C251" s="7"/>
      <c r="D251" s="8"/>
      <c r="E251" s="7"/>
      <c r="F251" s="7"/>
      <c r="L251" s="7"/>
      <c r="M251" s="7"/>
      <c r="N251" s="8"/>
      <c r="O251" s="7"/>
      <c r="P251" s="7"/>
    </row>
    <row r="252" spans="1:16" x14ac:dyDescent="0.2">
      <c r="B252" s="7"/>
      <c r="C252" s="7"/>
      <c r="D252" s="8"/>
      <c r="E252" s="7"/>
      <c r="F252" s="7"/>
      <c r="L252" s="7"/>
      <c r="M252" s="7"/>
      <c r="N252" s="8"/>
      <c r="O252" s="7"/>
      <c r="P252" s="7"/>
    </row>
    <row r="253" spans="1:16" x14ac:dyDescent="0.2">
      <c r="B253" s="7"/>
      <c r="C253" s="7"/>
      <c r="D253" s="8"/>
      <c r="E253" s="7"/>
      <c r="F253" s="7"/>
      <c r="L253" s="7"/>
      <c r="M253" s="7"/>
      <c r="N253" s="8"/>
      <c r="O253" s="7"/>
      <c r="P253" s="7"/>
    </row>
    <row r="254" spans="1:16" x14ac:dyDescent="0.2">
      <c r="B254" s="7"/>
      <c r="C254" s="7"/>
      <c r="D254" s="8"/>
      <c r="E254" s="7"/>
      <c r="F254" s="7"/>
      <c r="L254" s="7"/>
      <c r="M254" s="7"/>
      <c r="N254" s="8"/>
      <c r="O254" s="7"/>
      <c r="P254" s="7"/>
    </row>
    <row r="255" spans="1:16" x14ac:dyDescent="0.2">
      <c r="B255" s="7"/>
      <c r="C255" s="7"/>
      <c r="D255" s="8"/>
      <c r="E255" s="7"/>
      <c r="F255" s="7"/>
      <c r="L255" s="7"/>
      <c r="M255" s="7"/>
      <c r="N255" s="8"/>
      <c r="O255" s="7"/>
      <c r="P255" s="7"/>
    </row>
    <row r="256" spans="1:16" x14ac:dyDescent="0.2">
      <c r="B256" s="7"/>
      <c r="C256" s="7"/>
      <c r="D256" s="8"/>
      <c r="E256" s="7"/>
      <c r="F256" s="7"/>
      <c r="L256" s="7"/>
      <c r="M256" s="7"/>
      <c r="N256" s="8"/>
      <c r="O256" s="7"/>
      <c r="P256" s="7"/>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FA5DA-9327-4E27-AA02-382B3BCB7DD4}">
  <sheetPr codeName="Sheet7"/>
  <dimension ref="A1:X201"/>
  <sheetViews>
    <sheetView workbookViewId="0">
      <selection activeCell="Y201" sqref="Y201"/>
    </sheetView>
  </sheetViews>
  <sheetFormatPr defaultRowHeight="14.25" x14ac:dyDescent="0.2"/>
  <cols>
    <col min="1" max="1" width="62" bestFit="1" customWidth="1"/>
    <col min="11" max="11" width="8.875" customWidth="1"/>
  </cols>
  <sheetData>
    <row r="1" spans="1:17" ht="18" x14ac:dyDescent="0.25">
      <c r="A1" s="77" t="s">
        <v>2157</v>
      </c>
    </row>
    <row r="3" spans="1:17" ht="15" x14ac:dyDescent="0.25">
      <c r="A3" s="5" t="s">
        <v>1183</v>
      </c>
      <c r="B3" t="s">
        <v>1232</v>
      </c>
      <c r="K3" s="5"/>
    </row>
    <row r="4" spans="1:17" x14ac:dyDescent="0.2">
      <c r="A4" t="s">
        <v>1178</v>
      </c>
      <c r="O4" t="str">
        <f>INDEX(B24:X24,Control!B3)</f>
        <v>Ashford</v>
      </c>
    </row>
    <row r="5" spans="1:17" ht="28.5" x14ac:dyDescent="0.2">
      <c r="A5" s="6" t="s">
        <v>1158</v>
      </c>
      <c r="B5" s="2" t="s">
        <v>1184</v>
      </c>
      <c r="C5" s="2" t="s">
        <v>1185</v>
      </c>
      <c r="D5" s="2" t="s">
        <v>1186</v>
      </c>
      <c r="E5" s="2" t="s">
        <v>1187</v>
      </c>
      <c r="F5" s="2" t="s">
        <v>1188</v>
      </c>
      <c r="G5" s="2" t="s">
        <v>1182</v>
      </c>
      <c r="L5" s="2" t="s">
        <v>1184</v>
      </c>
      <c r="M5" s="2" t="s">
        <v>1185</v>
      </c>
      <c r="N5" s="2" t="s">
        <v>1186</v>
      </c>
      <c r="O5" s="2" t="s">
        <v>1187</v>
      </c>
      <c r="P5" s="2" t="s">
        <v>1188</v>
      </c>
      <c r="Q5" s="2" t="s">
        <v>1182</v>
      </c>
    </row>
    <row r="6" spans="1:17" x14ac:dyDescent="0.2">
      <c r="A6" t="s">
        <v>65</v>
      </c>
      <c r="B6" s="7">
        <v>7.1999999999999995E-2</v>
      </c>
      <c r="C6" s="7">
        <v>0.14099999999999999</v>
      </c>
      <c r="D6" s="7">
        <v>9.5000000000000001E-2</v>
      </c>
      <c r="E6" s="7">
        <v>0.28899999999999998</v>
      </c>
      <c r="F6" s="7">
        <v>0.14799999999999999</v>
      </c>
      <c r="G6" s="7">
        <v>0.255</v>
      </c>
      <c r="K6" t="s">
        <v>65</v>
      </c>
      <c r="L6" s="14">
        <f>INDEX('BICS cash reserves'!B25:X25,Control!$B$3)</f>
        <v>22.319999999999997</v>
      </c>
      <c r="M6" s="13">
        <f>INDEX('BICS cash reserves'!B44:X44,Control!$B$3)</f>
        <v>43.709999999999994</v>
      </c>
      <c r="N6" s="14">
        <f>INDEX('BICS cash reserves'!B63:X63,Control!$B$3)</f>
        <v>29.45</v>
      </c>
      <c r="O6" s="14">
        <f>INDEX(B82:X82,Control!$B$3)</f>
        <v>89.589999999999989</v>
      </c>
      <c r="P6" s="14">
        <f>INDEX(B101:X101,Control!$B$3)</f>
        <v>45.879999999999995</v>
      </c>
    </row>
    <row r="7" spans="1:17" x14ac:dyDescent="0.2">
      <c r="A7" t="s">
        <v>1165</v>
      </c>
      <c r="B7" s="7" t="s">
        <v>1164</v>
      </c>
      <c r="C7" s="8" t="s">
        <v>1164</v>
      </c>
      <c r="D7" s="8" t="s">
        <v>1164</v>
      </c>
      <c r="E7" s="8" t="s">
        <v>1164</v>
      </c>
      <c r="F7" s="8" t="s">
        <v>1164</v>
      </c>
      <c r="G7" s="8" t="s">
        <v>1164</v>
      </c>
      <c r="K7" t="s">
        <v>1166</v>
      </c>
      <c r="L7" s="14" t="str">
        <f>INDEX('BICS cash reserves'!B26:X26,Control!$B$3)</f>
        <v>-</v>
      </c>
      <c r="M7" s="13" t="str">
        <f>INDEX('BICS cash reserves'!B45:X45,Control!$B$3)</f>
        <v>-</v>
      </c>
      <c r="N7" s="14" t="str">
        <f>INDEX('BICS cash reserves'!B64:X64,Control!$B$3)</f>
        <v>-</v>
      </c>
      <c r="O7" s="14" t="str">
        <f>INDEX(B83:X83,Control!$B$3)</f>
        <v>-</v>
      </c>
      <c r="P7" s="14" t="str">
        <f>INDEX(B102:X102,Control!$B$3)</f>
        <v>-</v>
      </c>
    </row>
    <row r="8" spans="1:17" x14ac:dyDescent="0.2">
      <c r="A8" t="s">
        <v>67</v>
      </c>
      <c r="B8" s="7">
        <v>7.4999999999999997E-2</v>
      </c>
      <c r="C8" s="8">
        <v>0.23499999999999999</v>
      </c>
      <c r="D8" s="8">
        <v>0.10299999999999999</v>
      </c>
      <c r="E8" s="8">
        <v>0.20699999999999999</v>
      </c>
      <c r="F8" s="8">
        <v>0.183</v>
      </c>
      <c r="G8" s="8">
        <v>0.19800000000000001</v>
      </c>
      <c r="K8" t="s">
        <v>67</v>
      </c>
      <c r="L8" s="14">
        <f>INDEX('BICS cash reserves'!B27:X27,Control!$B$3)</f>
        <v>80.25</v>
      </c>
      <c r="M8" s="13">
        <f>INDEX('BICS cash reserves'!B46:X46,Control!$B$3)</f>
        <v>251.45</v>
      </c>
      <c r="N8" s="14">
        <f>INDEX('BICS cash reserves'!B65:X65,Control!$B$3)</f>
        <v>110.21</v>
      </c>
      <c r="O8" s="14">
        <f>INDEX(B84:X84,Control!$B$3)</f>
        <v>221.48999999999998</v>
      </c>
      <c r="P8" s="14">
        <f>INDEX(B103:X103,Control!$B$3)</f>
        <v>195.81</v>
      </c>
    </row>
    <row r="9" spans="1:17" x14ac:dyDescent="0.2">
      <c r="A9" t="s">
        <v>1167</v>
      </c>
      <c r="B9" s="7">
        <v>5.8999999999999997E-2</v>
      </c>
      <c r="C9" s="8">
        <v>0.219</v>
      </c>
      <c r="D9" s="8">
        <v>9.5000000000000001E-2</v>
      </c>
      <c r="E9" s="8">
        <v>0.23799999999999999</v>
      </c>
      <c r="F9" s="8">
        <v>0.157</v>
      </c>
      <c r="G9" s="8">
        <v>0.23200000000000001</v>
      </c>
      <c r="K9" t="s">
        <v>68</v>
      </c>
      <c r="L9" s="14">
        <f>INDEX('BICS cash reserves'!B28:X28,Control!$B$3)</f>
        <v>46.904999999999994</v>
      </c>
      <c r="M9" s="13">
        <f>INDEX('BICS cash reserves'!B47:X47,Control!$B$3)</f>
        <v>174.10499999999999</v>
      </c>
      <c r="N9" s="14">
        <f>INDEX('BICS cash reserves'!B66:X66,Control!$B$3)</f>
        <v>75.525000000000006</v>
      </c>
      <c r="O9" s="14">
        <f>INDEX(B85:X85,Control!$B$3)</f>
        <v>189.20999999999998</v>
      </c>
      <c r="P9" s="14">
        <f>INDEX(B104:X104,Control!$B$3)</f>
        <v>124.815</v>
      </c>
    </row>
    <row r="10" spans="1:17" x14ac:dyDescent="0.2">
      <c r="A10" t="s">
        <v>1168</v>
      </c>
      <c r="B10" s="7">
        <v>4.9000000000000002E-2</v>
      </c>
      <c r="C10" s="8">
        <v>0.14899999999999999</v>
      </c>
      <c r="D10" s="8">
        <v>5.0999999999999997E-2</v>
      </c>
      <c r="E10" s="8">
        <v>0.19</v>
      </c>
      <c r="F10" s="8">
        <v>0.33400000000000002</v>
      </c>
      <c r="G10" s="8">
        <v>0.22700000000000001</v>
      </c>
      <c r="K10" t="s">
        <v>69</v>
      </c>
      <c r="L10" s="14">
        <f>INDEX('BICS cash reserves'!B29:X29,Control!$B$3)</f>
        <v>9.0649999999999995</v>
      </c>
      <c r="M10" s="13">
        <f>INDEX('BICS cash reserves'!B48:X48,Control!$B$3)</f>
        <v>27.564999999999998</v>
      </c>
      <c r="N10" s="14">
        <f>INDEX('BICS cash reserves'!B67:X67,Control!$B$3)</f>
        <v>9.4349999999999987</v>
      </c>
      <c r="O10" s="14">
        <f>INDEX(B86:X86,Control!$B$3)</f>
        <v>35.15</v>
      </c>
      <c r="P10" s="14">
        <f>INDEX(B105:X105,Control!$B$3)</f>
        <v>61.790000000000006</v>
      </c>
    </row>
    <row r="11" spans="1:17" x14ac:dyDescent="0.2">
      <c r="A11" t="s">
        <v>1169</v>
      </c>
      <c r="B11" s="7">
        <v>0.13300000000000001</v>
      </c>
      <c r="C11" s="8">
        <v>0.20699999999999999</v>
      </c>
      <c r="D11" s="8">
        <v>7.3999999999999996E-2</v>
      </c>
      <c r="E11" s="8">
        <v>0.20899999999999999</v>
      </c>
      <c r="F11" s="8">
        <v>0.16500000000000001</v>
      </c>
      <c r="G11" s="8">
        <v>0.21199999999999999</v>
      </c>
      <c r="K11" t="s">
        <v>70</v>
      </c>
      <c r="L11" s="14">
        <f>INDEX('BICS cash reserves'!B30:X30,Control!$B$3)</f>
        <v>37.24</v>
      </c>
      <c r="M11" s="13">
        <f>INDEX('BICS cash reserves'!B49:X49,Control!$B$3)</f>
        <v>57.959999999999994</v>
      </c>
      <c r="N11" s="14">
        <f>INDEX('BICS cash reserves'!B68:X68,Control!$B$3)</f>
        <v>20.72</v>
      </c>
      <c r="O11" s="14">
        <f>INDEX(B87:X87,Control!$B$3)</f>
        <v>58.519999999999996</v>
      </c>
      <c r="P11" s="14">
        <f>INDEX(B106:X106,Control!$B$3)</f>
        <v>46.2</v>
      </c>
    </row>
    <row r="12" spans="1:17" x14ac:dyDescent="0.2">
      <c r="A12" t="s">
        <v>1170</v>
      </c>
      <c r="B12" s="7">
        <v>4.2000000000000003E-2</v>
      </c>
      <c r="C12" s="8">
        <v>0.21299999999999999</v>
      </c>
      <c r="D12" s="8">
        <v>0.193</v>
      </c>
      <c r="E12" s="8">
        <v>0.318</v>
      </c>
      <c r="F12" s="8">
        <v>4.2000000000000003E-2</v>
      </c>
      <c r="G12" s="8">
        <v>0.192</v>
      </c>
      <c r="K12" t="s">
        <v>71</v>
      </c>
      <c r="L12" s="14">
        <f>INDEX('BICS cash reserves'!B31:X31,Control!$B$3)</f>
        <v>15.33</v>
      </c>
      <c r="M12" s="13">
        <f>INDEX('BICS cash reserves'!B50:X50,Control!$B$3)</f>
        <v>77.745000000000005</v>
      </c>
      <c r="N12" s="14">
        <f>INDEX('BICS cash reserves'!B69:X69,Control!$B$3)</f>
        <v>70.445000000000007</v>
      </c>
      <c r="O12" s="14">
        <f>INDEX(B88:X88,Control!$B$3)</f>
        <v>116.07000000000001</v>
      </c>
      <c r="P12" s="14">
        <f>INDEX(B107:X107,Control!$B$3)</f>
        <v>15.33</v>
      </c>
    </row>
    <row r="13" spans="1:17" x14ac:dyDescent="0.2">
      <c r="A13" t="s">
        <v>72</v>
      </c>
      <c r="B13" s="7">
        <v>0.11</v>
      </c>
      <c r="C13" s="8">
        <v>0.124</v>
      </c>
      <c r="D13" s="8">
        <v>0.26300000000000001</v>
      </c>
      <c r="E13" s="8">
        <v>0.16300000000000001</v>
      </c>
      <c r="F13" s="8">
        <v>7.2999999999999995E-2</v>
      </c>
      <c r="G13" s="8">
        <v>0.26700000000000002</v>
      </c>
      <c r="K13" t="s">
        <v>72</v>
      </c>
      <c r="L13" s="14">
        <f>INDEX('BICS cash reserves'!B32:X32,Control!$B$3)</f>
        <v>34.1</v>
      </c>
      <c r="M13" s="13">
        <f>INDEX('BICS cash reserves'!B51:X51,Control!$B$3)</f>
        <v>38.44</v>
      </c>
      <c r="N13" s="14">
        <f>INDEX('BICS cash reserves'!B70:X70,Control!$B$3)</f>
        <v>81.53</v>
      </c>
      <c r="O13" s="14">
        <f>INDEX(B89:X89,Control!$B$3)</f>
        <v>50.53</v>
      </c>
      <c r="P13" s="14">
        <f>INDEX(B108:X108,Control!$B$3)</f>
        <v>22.63</v>
      </c>
    </row>
    <row r="14" spans="1:17" x14ac:dyDescent="0.2">
      <c r="A14" t="s">
        <v>1171</v>
      </c>
      <c r="B14" s="7">
        <v>0.04</v>
      </c>
      <c r="C14" s="8">
        <v>0.249</v>
      </c>
      <c r="D14" s="8">
        <v>0.159</v>
      </c>
      <c r="E14" s="8">
        <v>0.34699999999999998</v>
      </c>
      <c r="F14" s="8">
        <v>8.1000000000000003E-2</v>
      </c>
      <c r="G14" s="8">
        <v>0.124</v>
      </c>
      <c r="K14" t="s">
        <v>73</v>
      </c>
      <c r="L14" s="14">
        <f>INDEX('BICS cash reserves'!B33:X33,Control!$B$3)</f>
        <v>40.200000000000003</v>
      </c>
      <c r="M14" s="13">
        <f>INDEX('BICS cash reserves'!B52:X52,Control!$B$3)</f>
        <v>250.245</v>
      </c>
      <c r="N14" s="14">
        <f>INDEX('BICS cash reserves'!B71:X71,Control!$B$3)</f>
        <v>159.79500000000002</v>
      </c>
      <c r="O14" s="14">
        <f>INDEX(B90:X90,Control!$B$3)</f>
        <v>348.73499999999996</v>
      </c>
      <c r="P14" s="14">
        <f>INDEX(B109:X109,Control!$B$3)</f>
        <v>81.405000000000001</v>
      </c>
    </row>
    <row r="15" spans="1:17" x14ac:dyDescent="0.2">
      <c r="A15" t="s">
        <v>1172</v>
      </c>
      <c r="B15" s="7">
        <v>8.3000000000000004E-2</v>
      </c>
      <c r="C15" s="8">
        <v>0.21099999999999999</v>
      </c>
      <c r="D15" s="8">
        <v>0.127</v>
      </c>
      <c r="E15" s="8">
        <v>0.27400000000000002</v>
      </c>
      <c r="F15" s="8">
        <v>0.155</v>
      </c>
      <c r="G15" s="8">
        <v>0.151</v>
      </c>
      <c r="K15" t="s">
        <v>74</v>
      </c>
      <c r="L15" s="14">
        <f>INDEX('BICS cash reserves'!B34:X34,Control!$B$3)</f>
        <v>47.725000000000001</v>
      </c>
      <c r="M15" s="13">
        <f>INDEX('BICS cash reserves'!B53:X53,Control!$B$3)</f>
        <v>121.325</v>
      </c>
      <c r="N15" s="14">
        <f>INDEX('BICS cash reserves'!B72:X72,Control!$B$3)</f>
        <v>73.025000000000006</v>
      </c>
      <c r="O15" s="14">
        <f>INDEX(B91:X91,Control!$B$3)</f>
        <v>157.55000000000001</v>
      </c>
      <c r="P15" s="14">
        <f>INDEX(B110:X110,Control!$B$3)</f>
        <v>89.125</v>
      </c>
    </row>
    <row r="16" spans="1:17" x14ac:dyDescent="0.2">
      <c r="A16" t="s">
        <v>75</v>
      </c>
      <c r="B16" s="7">
        <v>5.3999999999999999E-2</v>
      </c>
      <c r="C16" s="8">
        <v>0.14299999999999999</v>
      </c>
      <c r="D16" s="8">
        <v>7.0999999999999994E-2</v>
      </c>
      <c r="E16" s="8">
        <v>0.54900000000000004</v>
      </c>
      <c r="F16" s="8">
        <v>0.06</v>
      </c>
      <c r="G16" s="8">
        <v>0.123</v>
      </c>
      <c r="K16" t="s">
        <v>75</v>
      </c>
      <c r="L16" s="14">
        <f>INDEX('BICS cash reserves'!B35:X35,Control!$B$3)</f>
        <v>4.8600000000000003</v>
      </c>
      <c r="M16" s="13">
        <f>INDEX('BICS cash reserves'!B54:X54,Control!$B$3)</f>
        <v>12.87</v>
      </c>
      <c r="N16" s="14">
        <f>INDEX('BICS cash reserves'!B73:X73,Control!$B$3)</f>
        <v>6.39</v>
      </c>
      <c r="O16" s="14">
        <f>INDEX(B92:X92,Control!$B$3)</f>
        <v>49.410000000000004</v>
      </c>
      <c r="P16" s="14">
        <f>INDEX(B111:X111,Control!$B$3)</f>
        <v>5.3999999999999995</v>
      </c>
    </row>
    <row r="17" spans="1:24" x14ac:dyDescent="0.2">
      <c r="A17" t="s">
        <v>1173</v>
      </c>
      <c r="B17" s="7" t="s">
        <v>1164</v>
      </c>
      <c r="C17" s="8" t="s">
        <v>1164</v>
      </c>
      <c r="D17" s="8" t="s">
        <v>1164</v>
      </c>
      <c r="E17" s="8" t="s">
        <v>1164</v>
      </c>
      <c r="F17" s="8" t="s">
        <v>1164</v>
      </c>
      <c r="G17" s="8" t="s">
        <v>1164</v>
      </c>
      <c r="K17" t="s">
        <v>76</v>
      </c>
      <c r="L17" s="14" t="str">
        <f>INDEX('BICS cash reserves'!B36:X36,Control!$B$3)</f>
        <v>-</v>
      </c>
      <c r="M17" s="13" t="str">
        <f>INDEX('BICS cash reserves'!B55:X55,Control!$B$3)</f>
        <v>-</v>
      </c>
      <c r="N17" s="14" t="str">
        <f>INDEX('BICS cash reserves'!B74:X74,Control!$B$3)</f>
        <v>-</v>
      </c>
      <c r="O17" s="14" t="str">
        <f>INDEX(B93:X93,Control!$B$3)</f>
        <v>-</v>
      </c>
      <c r="P17" s="14" t="str">
        <f>INDEX(B112:X112,Control!$B$3)</f>
        <v>-</v>
      </c>
    </row>
    <row r="18" spans="1:24" x14ac:dyDescent="0.2">
      <c r="A18" t="s">
        <v>1174</v>
      </c>
      <c r="B18" s="7">
        <v>2.1999999999999999E-2</v>
      </c>
      <c r="C18" s="8">
        <v>0.13700000000000001</v>
      </c>
      <c r="D18" s="8">
        <v>3.7999999999999999E-2</v>
      </c>
      <c r="E18" s="8">
        <v>0.35199999999999998</v>
      </c>
      <c r="F18" s="8">
        <v>6.9000000000000006E-2</v>
      </c>
      <c r="G18" s="8">
        <v>0.38100000000000001</v>
      </c>
      <c r="K18" t="s">
        <v>77</v>
      </c>
      <c r="L18" s="14">
        <f>INDEX('BICS cash reserves'!B37:X37,Control!$B$3)</f>
        <v>2.86</v>
      </c>
      <c r="M18" s="13">
        <f>INDEX('BICS cash reserves'!B56:X56,Control!$B$3)</f>
        <v>17.810000000000002</v>
      </c>
      <c r="N18" s="14">
        <f>INDEX('BICS cash reserves'!B75:X75,Control!$B$3)</f>
        <v>4.9399999999999995</v>
      </c>
      <c r="O18" s="14">
        <f>INDEX(B94:X94,Control!$B$3)</f>
        <v>45.76</v>
      </c>
      <c r="P18" s="14">
        <f>INDEX(B113:X113,Control!$B$3)</f>
        <v>8.9700000000000006</v>
      </c>
    </row>
    <row r="19" spans="1:24" x14ac:dyDescent="0.2">
      <c r="A19" t="s">
        <v>1175</v>
      </c>
      <c r="B19" s="8">
        <v>6.5000000000000002E-2</v>
      </c>
      <c r="C19" s="8">
        <v>0.20899999999999999</v>
      </c>
      <c r="D19" s="8">
        <v>0.11600000000000001</v>
      </c>
      <c r="E19" s="8">
        <v>0.26500000000000001</v>
      </c>
      <c r="F19" s="8">
        <v>0.13800000000000001</v>
      </c>
      <c r="G19" s="8">
        <v>0.20699999999999999</v>
      </c>
      <c r="K19" t="s">
        <v>1175</v>
      </c>
      <c r="L19" s="14">
        <f>INDEX('BICS cash reserves'!B38:X38,Control!$B$3)</f>
        <v>340.85500000000008</v>
      </c>
      <c r="M19" s="13">
        <f>INDEX('BICS cash reserves'!B57:X57,Control!$B$3)</f>
        <v>1073.2249999999997</v>
      </c>
      <c r="N19" s="14">
        <f>INDEX('BICS cash reserves'!B76:X76,Control!$B$3)</f>
        <v>641.46500000000015</v>
      </c>
      <c r="O19" s="14">
        <f>INDEX(B95:X95,Control!$B$3)</f>
        <v>1362.0149999999999</v>
      </c>
      <c r="P19" s="14">
        <f>INDEX(B114:X114,Control!$B$3)</f>
        <v>697.35500000000002</v>
      </c>
    </row>
    <row r="23" spans="1:24" ht="15" x14ac:dyDescent="0.25">
      <c r="A23" s="2" t="s">
        <v>1184</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25" si="0">IFERROR($B6*B124,"-")</f>
        <v>22.319999999999997</v>
      </c>
      <c r="C25" s="17">
        <f t="shared" si="0"/>
        <v>16.559999999999999</v>
      </c>
      <c r="D25" s="17">
        <f t="shared" si="0"/>
        <v>14.399999999999999</v>
      </c>
      <c r="E25" s="17">
        <f t="shared" si="0"/>
        <v>13.319999999999999</v>
      </c>
      <c r="F25" s="17">
        <f t="shared" si="0"/>
        <v>12.959999999999999</v>
      </c>
      <c r="G25" s="17">
        <f t="shared" si="0"/>
        <v>12.959999999999999</v>
      </c>
      <c r="H25" s="17">
        <f t="shared" si="0"/>
        <v>27.36</v>
      </c>
      <c r="I25" s="17">
        <f t="shared" si="0"/>
        <v>20.52</v>
      </c>
      <c r="J25" s="17">
        <f t="shared" si="0"/>
        <v>25.2</v>
      </c>
      <c r="K25" s="17">
        <f t="shared" si="0"/>
        <v>17.639999999999997</v>
      </c>
      <c r="L25" s="17">
        <f t="shared" si="0"/>
        <v>18.72</v>
      </c>
      <c r="M25" s="17">
        <f t="shared" si="0"/>
        <v>17.639999999999997</v>
      </c>
      <c r="N25" s="17">
        <f t="shared" si="0"/>
        <v>219.6</v>
      </c>
      <c r="O25" s="17">
        <f t="shared" si="0"/>
        <v>30.959999999999997</v>
      </c>
      <c r="P25" s="17">
        <f t="shared" si="0"/>
        <v>250.92</v>
      </c>
      <c r="Q25" s="17">
        <f t="shared" si="0"/>
        <v>1294.56</v>
      </c>
      <c r="R25" s="17">
        <f t="shared" si="0"/>
        <v>8161.2</v>
      </c>
      <c r="S25" s="17">
        <f t="shared" si="0"/>
        <v>9196.92</v>
      </c>
      <c r="T25" s="17">
        <f t="shared" si="0"/>
        <v>9525.24</v>
      </c>
      <c r="U25" s="17">
        <f t="shared" si="0"/>
        <v>110.88</v>
      </c>
      <c r="V25" s="17">
        <f t="shared" si="0"/>
        <v>56.879999999999995</v>
      </c>
      <c r="W25" s="17">
        <f t="shared" si="0"/>
        <v>60.48</v>
      </c>
      <c r="X25" s="17">
        <f t="shared" si="0"/>
        <v>49.68</v>
      </c>
    </row>
    <row r="26" spans="1:24" x14ac:dyDescent="0.2">
      <c r="A26" t="s">
        <v>1165</v>
      </c>
      <c r="B26" s="17" t="str">
        <f t="shared" ref="B26:X26" si="1">IFERROR($B7*B125,"-")</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67</v>
      </c>
      <c r="B27" s="17">
        <f t="shared" ref="B27:X27" si="2">IFERROR($B8*B126,"-")</f>
        <v>80.25</v>
      </c>
      <c r="C27" s="17">
        <f t="shared" si="2"/>
        <v>66</v>
      </c>
      <c r="D27" s="17">
        <f t="shared" si="2"/>
        <v>76.875</v>
      </c>
      <c r="E27" s="17">
        <f t="shared" si="2"/>
        <v>50.625</v>
      </c>
      <c r="F27" s="17">
        <f t="shared" si="2"/>
        <v>43.875</v>
      </c>
      <c r="G27" s="17">
        <f t="shared" si="2"/>
        <v>69.375</v>
      </c>
      <c r="H27" s="17">
        <f t="shared" si="2"/>
        <v>118.125</v>
      </c>
      <c r="I27" s="17">
        <f t="shared" si="2"/>
        <v>90.375</v>
      </c>
      <c r="J27" s="17">
        <f t="shared" si="2"/>
        <v>78.75</v>
      </c>
      <c r="K27" s="17">
        <f t="shared" si="2"/>
        <v>64.5</v>
      </c>
      <c r="L27" s="17">
        <f t="shared" si="2"/>
        <v>91.125</v>
      </c>
      <c r="M27" s="17">
        <f t="shared" si="2"/>
        <v>57.375</v>
      </c>
      <c r="N27" s="17">
        <f t="shared" si="2"/>
        <v>887.625</v>
      </c>
      <c r="O27" s="17">
        <f t="shared" si="2"/>
        <v>160.875</v>
      </c>
      <c r="P27" s="17">
        <f t="shared" si="2"/>
        <v>1048.5</v>
      </c>
      <c r="Q27" s="17">
        <f t="shared" si="2"/>
        <v>4688.25</v>
      </c>
      <c r="R27" s="17">
        <f t="shared" si="2"/>
        <v>24901.5</v>
      </c>
      <c r="S27" s="17">
        <f t="shared" si="2"/>
        <v>27662.625</v>
      </c>
      <c r="T27" s="17">
        <f t="shared" si="2"/>
        <v>28515</v>
      </c>
      <c r="U27" s="17">
        <f t="shared" si="2"/>
        <v>504</v>
      </c>
      <c r="V27" s="17">
        <f t="shared" si="2"/>
        <v>238.875</v>
      </c>
      <c r="W27" s="17">
        <f t="shared" si="2"/>
        <v>225</v>
      </c>
      <c r="X27" s="17">
        <f t="shared" si="2"/>
        <v>198.375</v>
      </c>
    </row>
    <row r="28" spans="1:24" x14ac:dyDescent="0.2">
      <c r="A28" t="s">
        <v>1167</v>
      </c>
      <c r="B28" s="17">
        <f t="shared" ref="B28:X28" si="3">IFERROR($B9*B127,"-")</f>
        <v>46.904999999999994</v>
      </c>
      <c r="C28" s="17">
        <f t="shared" si="3"/>
        <v>46.314999999999998</v>
      </c>
      <c r="D28" s="17">
        <f t="shared" si="3"/>
        <v>35.989999999999995</v>
      </c>
      <c r="E28" s="17">
        <f t="shared" si="3"/>
        <v>32.155000000000001</v>
      </c>
      <c r="F28" s="17">
        <f t="shared" si="3"/>
        <v>32.744999999999997</v>
      </c>
      <c r="G28" s="17">
        <f t="shared" si="3"/>
        <v>31.564999999999998</v>
      </c>
      <c r="H28" s="17">
        <f t="shared" si="3"/>
        <v>61.949999999999996</v>
      </c>
      <c r="I28" s="17">
        <f t="shared" si="3"/>
        <v>45.43</v>
      </c>
      <c r="J28" s="17">
        <f t="shared" si="3"/>
        <v>41.89</v>
      </c>
      <c r="K28" s="17">
        <f t="shared" si="3"/>
        <v>37.169999999999995</v>
      </c>
      <c r="L28" s="17">
        <f t="shared" si="3"/>
        <v>42.48</v>
      </c>
      <c r="M28" s="17">
        <f t="shared" si="3"/>
        <v>45.43</v>
      </c>
      <c r="N28" s="17">
        <f t="shared" si="3"/>
        <v>500.02499999999998</v>
      </c>
      <c r="O28" s="17">
        <f t="shared" si="3"/>
        <v>75.224999999999994</v>
      </c>
      <c r="P28" s="17">
        <f t="shared" si="3"/>
        <v>575.25</v>
      </c>
      <c r="Q28" s="17">
        <f t="shared" si="3"/>
        <v>3170.9549999999999</v>
      </c>
      <c r="R28" s="17">
        <f t="shared" si="3"/>
        <v>20427.274999999998</v>
      </c>
      <c r="S28" s="17">
        <f t="shared" si="3"/>
        <v>22771.344999999998</v>
      </c>
      <c r="T28" s="17">
        <f t="shared" si="3"/>
        <v>23494.39</v>
      </c>
      <c r="U28" s="17">
        <f t="shared" si="3"/>
        <v>246.61999999999998</v>
      </c>
      <c r="V28" s="17">
        <f t="shared" si="3"/>
        <v>133.34</v>
      </c>
      <c r="W28" s="17">
        <f t="shared" si="3"/>
        <v>148.38499999999999</v>
      </c>
      <c r="X28" s="17">
        <f t="shared" si="3"/>
        <v>108.85499999999999</v>
      </c>
    </row>
    <row r="29" spans="1:24" x14ac:dyDescent="0.2">
      <c r="A29" t="s">
        <v>1168</v>
      </c>
      <c r="B29" s="17">
        <f t="shared" ref="B29:X29" si="4">IFERROR($B10*B128,"-")</f>
        <v>9.0649999999999995</v>
      </c>
      <c r="C29" s="17">
        <f t="shared" si="4"/>
        <v>9.31</v>
      </c>
      <c r="D29" s="17">
        <f t="shared" si="4"/>
        <v>14.21</v>
      </c>
      <c r="E29" s="17">
        <f t="shared" si="4"/>
        <v>7.84</v>
      </c>
      <c r="F29" s="17">
        <f t="shared" si="4"/>
        <v>5.3900000000000006</v>
      </c>
      <c r="G29" s="17">
        <f t="shared" si="4"/>
        <v>18.62</v>
      </c>
      <c r="H29" s="17">
        <f t="shared" si="4"/>
        <v>29.400000000000002</v>
      </c>
      <c r="I29" s="17">
        <f t="shared" si="4"/>
        <v>6.86</v>
      </c>
      <c r="J29" s="17">
        <f t="shared" si="4"/>
        <v>16.905000000000001</v>
      </c>
      <c r="K29" s="17">
        <f t="shared" si="4"/>
        <v>5.88</v>
      </c>
      <c r="L29" s="17">
        <f t="shared" si="4"/>
        <v>8.5750000000000011</v>
      </c>
      <c r="M29" s="17">
        <f t="shared" si="4"/>
        <v>6.37</v>
      </c>
      <c r="N29" s="17">
        <f t="shared" si="4"/>
        <v>137.935</v>
      </c>
      <c r="O29" s="17">
        <f t="shared" si="4"/>
        <v>27.44</v>
      </c>
      <c r="P29" s="17">
        <f t="shared" si="4"/>
        <v>165.375</v>
      </c>
      <c r="Q29" s="17">
        <f t="shared" si="4"/>
        <v>713.44</v>
      </c>
      <c r="R29" s="17">
        <f t="shared" si="4"/>
        <v>5059.9850000000006</v>
      </c>
      <c r="S29" s="17">
        <f t="shared" si="4"/>
        <v>5587.7150000000001</v>
      </c>
      <c r="T29" s="17">
        <f t="shared" si="4"/>
        <v>5726.875</v>
      </c>
      <c r="U29" s="17">
        <f t="shared" si="4"/>
        <v>106.575</v>
      </c>
      <c r="V29" s="17">
        <f t="shared" si="4"/>
        <v>21.805</v>
      </c>
      <c r="W29" s="17">
        <f t="shared" si="4"/>
        <v>28.42</v>
      </c>
      <c r="X29" s="17">
        <f t="shared" si="4"/>
        <v>38.465000000000003</v>
      </c>
    </row>
    <row r="30" spans="1:24" x14ac:dyDescent="0.2">
      <c r="A30" t="s">
        <v>1169</v>
      </c>
      <c r="B30" s="17">
        <f t="shared" ref="B30:X30" si="5">IFERROR($B11*B129,"-")</f>
        <v>37.24</v>
      </c>
      <c r="C30" s="17">
        <f t="shared" si="5"/>
        <v>59.185000000000002</v>
      </c>
      <c r="D30" s="17">
        <f t="shared" si="5"/>
        <v>27.93</v>
      </c>
      <c r="E30" s="17">
        <f t="shared" si="5"/>
        <v>44.555</v>
      </c>
      <c r="F30" s="17">
        <f t="shared" si="5"/>
        <v>49.21</v>
      </c>
      <c r="G30" s="17">
        <f t="shared" si="5"/>
        <v>33.914999999999999</v>
      </c>
      <c r="H30" s="17">
        <f t="shared" si="5"/>
        <v>47.88</v>
      </c>
      <c r="I30" s="17">
        <f t="shared" si="5"/>
        <v>34.58</v>
      </c>
      <c r="J30" s="17">
        <f t="shared" si="5"/>
        <v>44.555</v>
      </c>
      <c r="K30" s="17">
        <f t="shared" si="5"/>
        <v>62.510000000000005</v>
      </c>
      <c r="L30" s="17">
        <f t="shared" si="5"/>
        <v>37.24</v>
      </c>
      <c r="M30" s="17">
        <f t="shared" si="5"/>
        <v>39.900000000000006</v>
      </c>
      <c r="N30" s="17">
        <f t="shared" si="5"/>
        <v>518.70000000000005</v>
      </c>
      <c r="O30" s="17">
        <f t="shared" si="5"/>
        <v>68.495000000000005</v>
      </c>
      <c r="P30" s="17">
        <f t="shared" si="5"/>
        <v>587.19500000000005</v>
      </c>
      <c r="Q30" s="17">
        <f t="shared" si="5"/>
        <v>2834.23</v>
      </c>
      <c r="R30" s="17">
        <f t="shared" si="5"/>
        <v>19245.100000000002</v>
      </c>
      <c r="S30" s="17">
        <f t="shared" si="5"/>
        <v>22492.295000000002</v>
      </c>
      <c r="T30" s="17">
        <f t="shared" si="5"/>
        <v>23077.495000000003</v>
      </c>
      <c r="U30" s="17">
        <f t="shared" si="5"/>
        <v>222.77500000000001</v>
      </c>
      <c r="V30" s="17">
        <f t="shared" si="5"/>
        <v>111.72</v>
      </c>
      <c r="W30" s="17">
        <f t="shared" si="5"/>
        <v>215.46</v>
      </c>
      <c r="X30" s="17">
        <f t="shared" si="5"/>
        <v>85.12</v>
      </c>
    </row>
    <row r="31" spans="1:24" x14ac:dyDescent="0.2">
      <c r="A31" t="s">
        <v>1170</v>
      </c>
      <c r="B31" s="17">
        <f t="shared" ref="B31:X31" si="6">IFERROR($B12*B130,"-")</f>
        <v>15.33</v>
      </c>
      <c r="C31" s="17">
        <f t="shared" si="6"/>
        <v>14.91</v>
      </c>
      <c r="D31" s="17">
        <f t="shared" si="6"/>
        <v>17.010000000000002</v>
      </c>
      <c r="E31" s="17">
        <f t="shared" si="6"/>
        <v>6.9300000000000006</v>
      </c>
      <c r="F31" s="17">
        <f t="shared" si="6"/>
        <v>8.1900000000000013</v>
      </c>
      <c r="G31" s="17">
        <f t="shared" si="6"/>
        <v>8.4</v>
      </c>
      <c r="H31" s="17">
        <f t="shared" si="6"/>
        <v>18.27</v>
      </c>
      <c r="I31" s="17">
        <f t="shared" si="6"/>
        <v>19.950000000000003</v>
      </c>
      <c r="J31" s="17">
        <f t="shared" si="6"/>
        <v>9.870000000000001</v>
      </c>
      <c r="K31" s="17">
        <f t="shared" si="6"/>
        <v>12.39</v>
      </c>
      <c r="L31" s="17">
        <f t="shared" si="6"/>
        <v>18.27</v>
      </c>
      <c r="M31" s="17">
        <f t="shared" si="6"/>
        <v>22.26</v>
      </c>
      <c r="N31" s="17">
        <f t="shared" si="6"/>
        <v>171.57000000000002</v>
      </c>
      <c r="O31" s="17">
        <f t="shared" si="6"/>
        <v>21</v>
      </c>
      <c r="P31" s="17">
        <f t="shared" si="6"/>
        <v>192.57000000000002</v>
      </c>
      <c r="Q31" s="17">
        <f t="shared" si="6"/>
        <v>1517.46</v>
      </c>
      <c r="R31" s="17">
        <f t="shared" si="6"/>
        <v>7297.92</v>
      </c>
      <c r="S31" s="17">
        <f t="shared" si="6"/>
        <v>7795.8300000000008</v>
      </c>
      <c r="T31" s="17">
        <f t="shared" si="6"/>
        <v>7885.92</v>
      </c>
      <c r="U31" s="17">
        <f t="shared" si="6"/>
        <v>74.550000000000011</v>
      </c>
      <c r="V31" s="17">
        <f t="shared" si="6"/>
        <v>60.480000000000004</v>
      </c>
      <c r="W31" s="17">
        <f t="shared" si="6"/>
        <v>42.42</v>
      </c>
      <c r="X31" s="17">
        <f t="shared" si="6"/>
        <v>33.6</v>
      </c>
    </row>
    <row r="32" spans="1:24" x14ac:dyDescent="0.2">
      <c r="A32" t="s">
        <v>72</v>
      </c>
      <c r="B32" s="17">
        <f t="shared" ref="B32:X32" si="7">IFERROR($B13*B131,"-")</f>
        <v>34.1</v>
      </c>
      <c r="C32" s="17">
        <f t="shared" si="7"/>
        <v>25.3</v>
      </c>
      <c r="D32" s="17">
        <f t="shared" si="7"/>
        <v>18.149999999999999</v>
      </c>
      <c r="E32" s="17">
        <f t="shared" si="7"/>
        <v>11</v>
      </c>
      <c r="F32" s="17">
        <f t="shared" si="7"/>
        <v>16.5</v>
      </c>
      <c r="G32" s="17">
        <f t="shared" si="7"/>
        <v>12.65</v>
      </c>
      <c r="H32" s="17">
        <f t="shared" si="7"/>
        <v>29.7</v>
      </c>
      <c r="I32" s="17">
        <f t="shared" si="7"/>
        <v>33.549999999999997</v>
      </c>
      <c r="J32" s="17">
        <f t="shared" si="7"/>
        <v>18.149999999999999</v>
      </c>
      <c r="K32" s="17">
        <f t="shared" si="7"/>
        <v>17.600000000000001</v>
      </c>
      <c r="L32" s="17">
        <f t="shared" si="7"/>
        <v>23.65</v>
      </c>
      <c r="M32" s="17">
        <f t="shared" si="7"/>
        <v>27.5</v>
      </c>
      <c r="N32" s="17">
        <f t="shared" si="7"/>
        <v>267.3</v>
      </c>
      <c r="O32" s="17">
        <f t="shared" si="7"/>
        <v>29.15</v>
      </c>
      <c r="P32" s="17">
        <f t="shared" si="7"/>
        <v>297</v>
      </c>
      <c r="Q32" s="17">
        <f t="shared" si="7"/>
        <v>1765.5</v>
      </c>
      <c r="R32" s="17">
        <f t="shared" si="7"/>
        <v>11605</v>
      </c>
      <c r="S32" s="17">
        <f t="shared" si="7"/>
        <v>12693.45</v>
      </c>
      <c r="T32" s="17">
        <f t="shared" si="7"/>
        <v>12968.45</v>
      </c>
      <c r="U32" s="17">
        <f t="shared" si="7"/>
        <v>107.8</v>
      </c>
      <c r="V32" s="17">
        <f t="shared" si="7"/>
        <v>84.7</v>
      </c>
      <c r="W32" s="17">
        <f t="shared" si="7"/>
        <v>70.400000000000006</v>
      </c>
      <c r="X32" s="17">
        <f t="shared" si="7"/>
        <v>63.8</v>
      </c>
    </row>
    <row r="33" spans="1:24" x14ac:dyDescent="0.2">
      <c r="A33" t="s">
        <v>1171</v>
      </c>
      <c r="B33" s="17">
        <f t="shared" ref="B33:X33" si="8">IFERROR($B14*B132,"-")</f>
        <v>40.200000000000003</v>
      </c>
      <c r="C33" s="17">
        <f t="shared" si="8"/>
        <v>37</v>
      </c>
      <c r="D33" s="17">
        <f t="shared" si="8"/>
        <v>25</v>
      </c>
      <c r="E33" s="17">
        <f t="shared" si="8"/>
        <v>21</v>
      </c>
      <c r="F33" s="17">
        <f t="shared" si="8"/>
        <v>21.6</v>
      </c>
      <c r="G33" s="17">
        <f t="shared" si="8"/>
        <v>19.2</v>
      </c>
      <c r="H33" s="17">
        <f t="shared" si="8"/>
        <v>46.800000000000004</v>
      </c>
      <c r="I33" s="17">
        <f t="shared" si="8"/>
        <v>49.2</v>
      </c>
      <c r="J33" s="17">
        <f t="shared" si="8"/>
        <v>26</v>
      </c>
      <c r="K33" s="17">
        <f t="shared" si="8"/>
        <v>23.2</v>
      </c>
      <c r="L33" s="17">
        <f t="shared" si="8"/>
        <v>43.4</v>
      </c>
      <c r="M33" s="17">
        <f t="shared" si="8"/>
        <v>54.6</v>
      </c>
      <c r="N33" s="17">
        <f t="shared" si="8"/>
        <v>407.40000000000003</v>
      </c>
      <c r="O33" s="17">
        <f t="shared" si="8"/>
        <v>42.6</v>
      </c>
      <c r="P33" s="17">
        <f t="shared" si="8"/>
        <v>450</v>
      </c>
      <c r="Q33" s="17">
        <f t="shared" si="8"/>
        <v>2861.8</v>
      </c>
      <c r="R33" s="17">
        <f t="shared" si="8"/>
        <v>15012.4</v>
      </c>
      <c r="S33" s="17">
        <f t="shared" si="8"/>
        <v>16446</v>
      </c>
      <c r="T33" s="17">
        <f t="shared" si="8"/>
        <v>16704.599999999999</v>
      </c>
      <c r="U33" s="17">
        <f t="shared" si="8"/>
        <v>159.6</v>
      </c>
      <c r="V33" s="17">
        <f t="shared" si="8"/>
        <v>147.20000000000002</v>
      </c>
      <c r="W33" s="17">
        <f t="shared" si="8"/>
        <v>102.8</v>
      </c>
      <c r="X33" s="17">
        <f t="shared" si="8"/>
        <v>87</v>
      </c>
    </row>
    <row r="34" spans="1:24" x14ac:dyDescent="0.2">
      <c r="A34" t="s">
        <v>1172</v>
      </c>
      <c r="B34" s="17">
        <f t="shared" ref="B34:X34" si="9">IFERROR($B15*B133,"-")</f>
        <v>47.725000000000001</v>
      </c>
      <c r="C34" s="17">
        <f t="shared" si="9"/>
        <v>37.35</v>
      </c>
      <c r="D34" s="17">
        <f t="shared" si="9"/>
        <v>31.955000000000002</v>
      </c>
      <c r="E34" s="17">
        <f t="shared" si="9"/>
        <v>22.41</v>
      </c>
      <c r="F34" s="17">
        <f t="shared" si="9"/>
        <v>24.900000000000002</v>
      </c>
      <c r="G34" s="17">
        <f t="shared" si="9"/>
        <v>31.540000000000003</v>
      </c>
      <c r="H34" s="17">
        <f t="shared" si="9"/>
        <v>58.1</v>
      </c>
      <c r="I34" s="17">
        <f t="shared" si="9"/>
        <v>58.93</v>
      </c>
      <c r="J34" s="17">
        <f t="shared" si="9"/>
        <v>35.274999999999999</v>
      </c>
      <c r="K34" s="17">
        <f t="shared" si="9"/>
        <v>30.71</v>
      </c>
      <c r="L34" s="17">
        <f t="shared" si="9"/>
        <v>52.705000000000005</v>
      </c>
      <c r="M34" s="17">
        <f t="shared" si="9"/>
        <v>48.970000000000006</v>
      </c>
      <c r="N34" s="17">
        <f t="shared" si="9"/>
        <v>480.57000000000005</v>
      </c>
      <c r="O34" s="17">
        <f t="shared" si="9"/>
        <v>63.495000000000005</v>
      </c>
      <c r="P34" s="17">
        <f t="shared" si="9"/>
        <v>544.06500000000005</v>
      </c>
      <c r="Q34" s="17">
        <f t="shared" si="9"/>
        <v>3015.8050000000003</v>
      </c>
      <c r="R34" s="17">
        <f t="shared" si="9"/>
        <v>16857.3</v>
      </c>
      <c r="S34" s="17">
        <f t="shared" si="9"/>
        <v>18554.650000000001</v>
      </c>
      <c r="T34" s="17">
        <f t="shared" si="9"/>
        <v>18813.61</v>
      </c>
      <c r="U34" s="17">
        <f t="shared" si="9"/>
        <v>220.36500000000001</v>
      </c>
      <c r="V34" s="17">
        <f t="shared" si="9"/>
        <v>160.60500000000002</v>
      </c>
      <c r="W34" s="17">
        <f t="shared" si="9"/>
        <v>115.37</v>
      </c>
      <c r="X34" s="17">
        <f t="shared" si="9"/>
        <v>105.825</v>
      </c>
    </row>
    <row r="35" spans="1:24" x14ac:dyDescent="0.2">
      <c r="A35" t="s">
        <v>75</v>
      </c>
      <c r="B35" s="17">
        <f t="shared" ref="B35:X35" si="10">IFERROR($B16*B134,"-")</f>
        <v>4.8600000000000003</v>
      </c>
      <c r="C35" s="17">
        <f t="shared" si="10"/>
        <v>6.4799999999999995</v>
      </c>
      <c r="D35" s="17">
        <f t="shared" si="10"/>
        <v>4.32</v>
      </c>
      <c r="E35" s="17">
        <f t="shared" si="10"/>
        <v>4.05</v>
      </c>
      <c r="F35" s="17">
        <f t="shared" si="10"/>
        <v>4.05</v>
      </c>
      <c r="G35" s="17">
        <f t="shared" si="10"/>
        <v>4.05</v>
      </c>
      <c r="H35" s="17">
        <f t="shared" si="10"/>
        <v>6.4799999999999995</v>
      </c>
      <c r="I35" s="17">
        <f t="shared" si="10"/>
        <v>6.21</v>
      </c>
      <c r="J35" s="17">
        <f t="shared" si="10"/>
        <v>4.59</v>
      </c>
      <c r="K35" s="17">
        <f t="shared" si="10"/>
        <v>5.13</v>
      </c>
      <c r="L35" s="17">
        <f t="shared" si="10"/>
        <v>5.9399999999999995</v>
      </c>
      <c r="M35" s="17">
        <f t="shared" si="10"/>
        <v>5.9399999999999995</v>
      </c>
      <c r="N35" s="17">
        <f t="shared" si="10"/>
        <v>62.1</v>
      </c>
      <c r="O35" s="17">
        <f t="shared" si="10"/>
        <v>9.99</v>
      </c>
      <c r="P35" s="17">
        <f t="shared" si="10"/>
        <v>72.36</v>
      </c>
      <c r="Q35" s="17">
        <f t="shared" si="10"/>
        <v>422.82</v>
      </c>
      <c r="R35" s="17">
        <f t="shared" si="10"/>
        <v>2353.0500000000002</v>
      </c>
      <c r="S35" s="17">
        <f t="shared" si="10"/>
        <v>2551.5</v>
      </c>
      <c r="T35" s="17">
        <f t="shared" si="10"/>
        <v>2592</v>
      </c>
      <c r="U35" s="17">
        <f t="shared" si="10"/>
        <v>29.43</v>
      </c>
      <c r="V35" s="17">
        <f t="shared" si="10"/>
        <v>18.09</v>
      </c>
      <c r="W35" s="17">
        <f t="shared" si="10"/>
        <v>19.71</v>
      </c>
      <c r="X35" s="17">
        <f t="shared" si="10"/>
        <v>11.34</v>
      </c>
    </row>
    <row r="36" spans="1:24" x14ac:dyDescent="0.2">
      <c r="A36" t="s">
        <v>1173</v>
      </c>
      <c r="B36" s="17" t="str">
        <f t="shared" ref="B36:X36" si="11">IFERROR($B17*B135,"-")</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1174</v>
      </c>
      <c r="B37" s="17">
        <f t="shared" ref="B37:X37" si="12">IFERROR($B18*B136,"-")</f>
        <v>2.86</v>
      </c>
      <c r="C37" s="17">
        <f t="shared" si="12"/>
        <v>3.0799999999999996</v>
      </c>
      <c r="D37" s="17">
        <f t="shared" si="12"/>
        <v>1.7599999999999998</v>
      </c>
      <c r="E37" s="17">
        <f t="shared" si="12"/>
        <v>1.98</v>
      </c>
      <c r="F37" s="17">
        <f t="shared" si="12"/>
        <v>2.31</v>
      </c>
      <c r="G37" s="17">
        <f t="shared" si="12"/>
        <v>1.65</v>
      </c>
      <c r="H37" s="17">
        <f t="shared" si="12"/>
        <v>3.4099999999999997</v>
      </c>
      <c r="I37" s="17">
        <f t="shared" si="12"/>
        <v>4.0699999999999994</v>
      </c>
      <c r="J37" s="17">
        <f t="shared" si="12"/>
        <v>2.5299999999999998</v>
      </c>
      <c r="K37" s="17">
        <f t="shared" si="12"/>
        <v>3.8499999999999996</v>
      </c>
      <c r="L37" s="17">
        <f t="shared" si="12"/>
        <v>3.3</v>
      </c>
      <c r="M37" s="17">
        <f t="shared" si="12"/>
        <v>3.7399999999999998</v>
      </c>
      <c r="N37" s="17">
        <f t="shared" si="12"/>
        <v>34.54</v>
      </c>
      <c r="O37" s="17">
        <f t="shared" si="12"/>
        <v>3.4099999999999997</v>
      </c>
      <c r="P37" s="17">
        <f t="shared" si="12"/>
        <v>37.949999999999996</v>
      </c>
      <c r="Q37" s="17">
        <f t="shared" si="12"/>
        <v>252.99999999999997</v>
      </c>
      <c r="R37" s="17">
        <f t="shared" si="12"/>
        <v>1439.02</v>
      </c>
      <c r="S37" s="17">
        <f t="shared" si="12"/>
        <v>1596.32</v>
      </c>
      <c r="T37" s="17">
        <f t="shared" si="12"/>
        <v>1627.6699999999998</v>
      </c>
      <c r="U37" s="17">
        <f t="shared" si="12"/>
        <v>12.76</v>
      </c>
      <c r="V37" s="17">
        <f t="shared" si="12"/>
        <v>11.11</v>
      </c>
      <c r="W37" s="17">
        <f t="shared" si="12"/>
        <v>11.219999999999999</v>
      </c>
      <c r="X37" s="17">
        <f t="shared" si="12"/>
        <v>6.27</v>
      </c>
    </row>
    <row r="38" spans="1:24" x14ac:dyDescent="0.2">
      <c r="A38" t="s">
        <v>1175</v>
      </c>
      <c r="B38" s="17">
        <f>SUM(B25:B37)</f>
        <v>340.85500000000008</v>
      </c>
      <c r="C38" s="17">
        <f t="shared" ref="C38:T38" si="13">SUM(C25:C37)</f>
        <v>321.49000000000007</v>
      </c>
      <c r="D38" s="17">
        <f t="shared" si="13"/>
        <v>267.59999999999997</v>
      </c>
      <c r="E38" s="17">
        <f t="shared" si="13"/>
        <v>215.86500000000001</v>
      </c>
      <c r="F38" s="17">
        <f t="shared" si="13"/>
        <v>221.73000000000002</v>
      </c>
      <c r="G38" s="17">
        <f t="shared" si="13"/>
        <v>243.92499999999998</v>
      </c>
      <c r="H38" s="17">
        <f t="shared" si="13"/>
        <v>447.47500000000008</v>
      </c>
      <c r="I38" s="17">
        <f t="shared" si="13"/>
        <v>369.67499999999995</v>
      </c>
      <c r="J38" s="17">
        <f t="shared" si="13"/>
        <v>303.71499999999997</v>
      </c>
      <c r="K38" s="17">
        <f t="shared" si="13"/>
        <v>280.58</v>
      </c>
      <c r="L38" s="17">
        <f t="shared" si="13"/>
        <v>345.40499999999997</v>
      </c>
      <c r="M38" s="17">
        <f t="shared" si="13"/>
        <v>329.72500000000002</v>
      </c>
      <c r="N38" s="17">
        <f t="shared" si="13"/>
        <v>3687.3650000000007</v>
      </c>
      <c r="O38" s="17">
        <f t="shared" si="13"/>
        <v>532.64</v>
      </c>
      <c r="P38" s="17">
        <f t="shared" si="13"/>
        <v>4221.1849999999995</v>
      </c>
      <c r="Q38" s="17">
        <f t="shared" si="13"/>
        <v>22537.82</v>
      </c>
      <c r="R38" s="17">
        <f t="shared" si="13"/>
        <v>132359.75</v>
      </c>
      <c r="S38" s="17">
        <f t="shared" si="13"/>
        <v>147348.65</v>
      </c>
      <c r="T38" s="17">
        <f t="shared" si="13"/>
        <v>150931.25000000003</v>
      </c>
      <c r="U38" s="17">
        <f t="shared" ref="U38:X38" si="14">SUM(U25:U37)</f>
        <v>1795.355</v>
      </c>
      <c r="V38" s="17">
        <f t="shared" si="14"/>
        <v>1044.8050000000001</v>
      </c>
      <c r="W38" s="17">
        <f t="shared" si="14"/>
        <v>1039.665</v>
      </c>
      <c r="X38" s="17">
        <f t="shared" si="14"/>
        <v>788.33</v>
      </c>
    </row>
    <row r="39" spans="1:24" x14ac:dyDescent="0.2">
      <c r="B39" s="7"/>
      <c r="C39" s="7"/>
      <c r="D39" s="7"/>
      <c r="E39" s="7"/>
      <c r="F39" s="7"/>
      <c r="G39" s="7"/>
      <c r="L39" s="7"/>
      <c r="M39" s="7"/>
      <c r="N39" s="7"/>
      <c r="O39" s="7"/>
      <c r="P39" s="7"/>
      <c r="Q39" s="7"/>
    </row>
    <row r="42" spans="1:24" x14ac:dyDescent="0.2">
      <c r="A42" s="2" t="s">
        <v>1185</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5">IFERROR($C6*B124,"-")</f>
        <v>43.709999999999994</v>
      </c>
      <c r="C44" s="16">
        <f t="shared" si="15"/>
        <v>32.43</v>
      </c>
      <c r="D44" s="16">
        <f t="shared" si="15"/>
        <v>28.199999999999996</v>
      </c>
      <c r="E44" s="16">
        <f t="shared" si="15"/>
        <v>26.084999999999997</v>
      </c>
      <c r="F44" s="16">
        <f t="shared" si="15"/>
        <v>25.38</v>
      </c>
      <c r="G44" s="16">
        <f t="shared" si="15"/>
        <v>25.38</v>
      </c>
      <c r="H44" s="16">
        <f t="shared" si="15"/>
        <v>53.58</v>
      </c>
      <c r="I44" s="16">
        <f t="shared" si="15"/>
        <v>40.184999999999995</v>
      </c>
      <c r="J44" s="16">
        <f t="shared" si="15"/>
        <v>49.349999999999994</v>
      </c>
      <c r="K44" s="16">
        <f t="shared" si="15"/>
        <v>34.544999999999995</v>
      </c>
      <c r="L44" s="16">
        <f t="shared" si="15"/>
        <v>36.659999999999997</v>
      </c>
      <c r="M44" s="16">
        <f t="shared" si="15"/>
        <v>34.544999999999995</v>
      </c>
      <c r="N44" s="16">
        <f t="shared" si="15"/>
        <v>430.04999999999995</v>
      </c>
      <c r="O44" s="16">
        <f t="shared" si="15"/>
        <v>60.629999999999995</v>
      </c>
      <c r="P44" s="16">
        <f t="shared" si="15"/>
        <v>491.38499999999993</v>
      </c>
      <c r="Q44" s="16">
        <f t="shared" si="15"/>
        <v>2535.1799999999998</v>
      </c>
      <c r="R44" s="16">
        <f t="shared" si="15"/>
        <v>15982.349999999999</v>
      </c>
      <c r="S44" s="16">
        <f t="shared" si="15"/>
        <v>18010.634999999998</v>
      </c>
      <c r="T44" s="16">
        <f t="shared" si="15"/>
        <v>18653.594999999998</v>
      </c>
      <c r="U44" s="16">
        <f t="shared" si="15"/>
        <v>217.14</v>
      </c>
      <c r="V44" s="16">
        <f t="shared" si="15"/>
        <v>111.38999999999999</v>
      </c>
      <c r="W44" s="16">
        <f t="shared" si="15"/>
        <v>118.43999999999998</v>
      </c>
      <c r="X44" s="16">
        <f t="shared" si="15"/>
        <v>97.289999999999992</v>
      </c>
    </row>
    <row r="45" spans="1:24" x14ac:dyDescent="0.2">
      <c r="A45" t="s">
        <v>1165</v>
      </c>
      <c r="B45" s="16" t="str">
        <f t="shared" ref="B45:X45" si="16">IFERROR($C7*B125,"-")</f>
        <v>-</v>
      </c>
      <c r="C45" s="16" t="str">
        <f t="shared" si="16"/>
        <v>-</v>
      </c>
      <c r="D45" s="16" t="str">
        <f t="shared" si="16"/>
        <v>-</v>
      </c>
      <c r="E45" s="16" t="str">
        <f t="shared" si="16"/>
        <v>-</v>
      </c>
      <c r="F45" s="16" t="str">
        <f t="shared" si="16"/>
        <v>-</v>
      </c>
      <c r="G45" s="16" t="str">
        <f t="shared" si="16"/>
        <v>-</v>
      </c>
      <c r="H45" s="16" t="str">
        <f t="shared" si="16"/>
        <v>-</v>
      </c>
      <c r="I45" s="16" t="str">
        <f t="shared" si="16"/>
        <v>-</v>
      </c>
      <c r="J45" s="16" t="str">
        <f t="shared" si="16"/>
        <v>-</v>
      </c>
      <c r="K45" s="16" t="str">
        <f t="shared" si="16"/>
        <v>-</v>
      </c>
      <c r="L45" s="16" t="str">
        <f t="shared" si="16"/>
        <v>-</v>
      </c>
      <c r="M45" s="16" t="str">
        <f t="shared" si="16"/>
        <v>-</v>
      </c>
      <c r="N45" s="16" t="str">
        <f t="shared" si="16"/>
        <v>-</v>
      </c>
      <c r="O45" s="16" t="str">
        <f t="shared" si="16"/>
        <v>-</v>
      </c>
      <c r="P45" s="16" t="str">
        <f t="shared" si="16"/>
        <v>-</v>
      </c>
      <c r="Q45" s="16" t="str">
        <f t="shared" si="16"/>
        <v>-</v>
      </c>
      <c r="R45" s="16" t="str">
        <f t="shared" si="16"/>
        <v>-</v>
      </c>
      <c r="S45" s="16" t="str">
        <f t="shared" si="16"/>
        <v>-</v>
      </c>
      <c r="T45" s="16" t="str">
        <f t="shared" si="16"/>
        <v>-</v>
      </c>
      <c r="U45" s="16" t="str">
        <f t="shared" si="16"/>
        <v>-</v>
      </c>
      <c r="V45" s="16" t="str">
        <f t="shared" si="16"/>
        <v>-</v>
      </c>
      <c r="W45" s="16" t="str">
        <f t="shared" si="16"/>
        <v>-</v>
      </c>
      <c r="X45" s="16" t="str">
        <f t="shared" si="16"/>
        <v>-</v>
      </c>
    </row>
    <row r="46" spans="1:24" x14ac:dyDescent="0.2">
      <c r="A46" t="s">
        <v>67</v>
      </c>
      <c r="B46" s="16">
        <f t="shared" ref="B46:X46" si="17">IFERROR($C8*B126,"-")</f>
        <v>251.45</v>
      </c>
      <c r="C46" s="16">
        <f t="shared" si="17"/>
        <v>206.79999999999998</v>
      </c>
      <c r="D46" s="16">
        <f t="shared" si="17"/>
        <v>240.875</v>
      </c>
      <c r="E46" s="16">
        <f t="shared" si="17"/>
        <v>158.625</v>
      </c>
      <c r="F46" s="16">
        <f t="shared" si="17"/>
        <v>137.47499999999999</v>
      </c>
      <c r="G46" s="16">
        <f t="shared" si="17"/>
        <v>217.375</v>
      </c>
      <c r="H46" s="16">
        <f t="shared" si="17"/>
        <v>370.125</v>
      </c>
      <c r="I46" s="16">
        <f t="shared" si="17"/>
        <v>283.17500000000001</v>
      </c>
      <c r="J46" s="16">
        <f t="shared" si="17"/>
        <v>246.75</v>
      </c>
      <c r="K46" s="16">
        <f t="shared" si="17"/>
        <v>202.1</v>
      </c>
      <c r="L46" s="16">
        <f t="shared" si="17"/>
        <v>285.52499999999998</v>
      </c>
      <c r="M46" s="16">
        <f t="shared" si="17"/>
        <v>179.77499999999998</v>
      </c>
      <c r="N46" s="16">
        <f t="shared" si="17"/>
        <v>2781.2249999999999</v>
      </c>
      <c r="O46" s="16">
        <f t="shared" si="17"/>
        <v>504.07499999999999</v>
      </c>
      <c r="P46" s="16">
        <f t="shared" si="17"/>
        <v>3285.2999999999997</v>
      </c>
      <c r="Q46" s="16">
        <f t="shared" si="17"/>
        <v>14689.849999999999</v>
      </c>
      <c r="R46" s="16">
        <f t="shared" si="17"/>
        <v>78024.7</v>
      </c>
      <c r="S46" s="16">
        <f t="shared" si="17"/>
        <v>86676.224999999991</v>
      </c>
      <c r="T46" s="16">
        <f t="shared" si="17"/>
        <v>89347</v>
      </c>
      <c r="U46" s="16">
        <f t="shared" si="17"/>
        <v>1579.1999999999998</v>
      </c>
      <c r="V46" s="16">
        <f t="shared" si="17"/>
        <v>748.47499999999991</v>
      </c>
      <c r="W46" s="16">
        <f t="shared" si="17"/>
        <v>705</v>
      </c>
      <c r="X46" s="16">
        <f t="shared" si="17"/>
        <v>621.57499999999993</v>
      </c>
    </row>
    <row r="47" spans="1:24" x14ac:dyDescent="0.2">
      <c r="A47" t="s">
        <v>1167</v>
      </c>
      <c r="B47" s="16">
        <f t="shared" ref="B47:X47" si="18">IFERROR($C9*B127,"-")</f>
        <v>174.10499999999999</v>
      </c>
      <c r="C47" s="16">
        <f t="shared" si="18"/>
        <v>171.91499999999999</v>
      </c>
      <c r="D47" s="16">
        <f t="shared" si="18"/>
        <v>133.59</v>
      </c>
      <c r="E47" s="16">
        <f t="shared" si="18"/>
        <v>119.355</v>
      </c>
      <c r="F47" s="16">
        <f t="shared" si="18"/>
        <v>121.545</v>
      </c>
      <c r="G47" s="16">
        <f t="shared" si="18"/>
        <v>117.16500000000001</v>
      </c>
      <c r="H47" s="16">
        <f t="shared" si="18"/>
        <v>229.95</v>
      </c>
      <c r="I47" s="16">
        <f t="shared" si="18"/>
        <v>168.63</v>
      </c>
      <c r="J47" s="16">
        <f t="shared" si="18"/>
        <v>155.49</v>
      </c>
      <c r="K47" s="16">
        <f t="shared" si="18"/>
        <v>137.97</v>
      </c>
      <c r="L47" s="16">
        <f t="shared" si="18"/>
        <v>157.68</v>
      </c>
      <c r="M47" s="16">
        <f t="shared" si="18"/>
        <v>168.63</v>
      </c>
      <c r="N47" s="16">
        <f t="shared" si="18"/>
        <v>1856.0250000000001</v>
      </c>
      <c r="O47" s="16">
        <f t="shared" si="18"/>
        <v>279.22500000000002</v>
      </c>
      <c r="P47" s="16">
        <f t="shared" si="18"/>
        <v>2135.25</v>
      </c>
      <c r="Q47" s="16">
        <f t="shared" si="18"/>
        <v>11770.155000000001</v>
      </c>
      <c r="R47" s="16">
        <f t="shared" si="18"/>
        <v>75823.274999999994</v>
      </c>
      <c r="S47" s="16">
        <f t="shared" si="18"/>
        <v>84524.145000000004</v>
      </c>
      <c r="T47" s="16">
        <f t="shared" si="18"/>
        <v>87207.99</v>
      </c>
      <c r="U47" s="16">
        <f t="shared" si="18"/>
        <v>915.42</v>
      </c>
      <c r="V47" s="16">
        <f t="shared" si="18"/>
        <v>494.94</v>
      </c>
      <c r="W47" s="16">
        <f t="shared" si="18"/>
        <v>550.78499999999997</v>
      </c>
      <c r="X47" s="16">
        <f t="shared" si="18"/>
        <v>404.05500000000001</v>
      </c>
    </row>
    <row r="48" spans="1:24" x14ac:dyDescent="0.2">
      <c r="A48" t="s">
        <v>1168</v>
      </c>
      <c r="B48" s="16">
        <f t="shared" ref="B48:X48" si="19">IFERROR($C10*B128,"-")</f>
        <v>27.564999999999998</v>
      </c>
      <c r="C48" s="16">
        <f t="shared" si="19"/>
        <v>28.31</v>
      </c>
      <c r="D48" s="16">
        <f t="shared" si="19"/>
        <v>43.21</v>
      </c>
      <c r="E48" s="16">
        <f t="shared" si="19"/>
        <v>23.84</v>
      </c>
      <c r="F48" s="16">
        <f t="shared" si="19"/>
        <v>16.39</v>
      </c>
      <c r="G48" s="16">
        <f t="shared" si="19"/>
        <v>56.62</v>
      </c>
      <c r="H48" s="16">
        <f t="shared" si="19"/>
        <v>89.399999999999991</v>
      </c>
      <c r="I48" s="16">
        <f t="shared" si="19"/>
        <v>20.86</v>
      </c>
      <c r="J48" s="16">
        <f t="shared" si="19"/>
        <v>51.405000000000001</v>
      </c>
      <c r="K48" s="16">
        <f t="shared" si="19"/>
        <v>17.88</v>
      </c>
      <c r="L48" s="16">
        <f t="shared" si="19"/>
        <v>26.074999999999999</v>
      </c>
      <c r="M48" s="16">
        <f t="shared" si="19"/>
        <v>19.369999999999997</v>
      </c>
      <c r="N48" s="16">
        <f t="shared" si="19"/>
        <v>419.435</v>
      </c>
      <c r="O48" s="16">
        <f t="shared" si="19"/>
        <v>83.44</v>
      </c>
      <c r="P48" s="16">
        <f t="shared" si="19"/>
        <v>502.875</v>
      </c>
      <c r="Q48" s="16">
        <f t="shared" si="19"/>
        <v>2169.44</v>
      </c>
      <c r="R48" s="16">
        <f t="shared" si="19"/>
        <v>15386.484999999999</v>
      </c>
      <c r="S48" s="16">
        <f t="shared" si="19"/>
        <v>16991.215</v>
      </c>
      <c r="T48" s="16">
        <f t="shared" si="19"/>
        <v>17414.375</v>
      </c>
      <c r="U48" s="16">
        <f t="shared" si="19"/>
        <v>324.07499999999999</v>
      </c>
      <c r="V48" s="16">
        <f t="shared" si="19"/>
        <v>66.304999999999993</v>
      </c>
      <c r="W48" s="16">
        <f t="shared" si="19"/>
        <v>86.42</v>
      </c>
      <c r="X48" s="16">
        <f t="shared" si="19"/>
        <v>116.96499999999999</v>
      </c>
    </row>
    <row r="49" spans="1:24" x14ac:dyDescent="0.2">
      <c r="A49" t="s">
        <v>1169</v>
      </c>
      <c r="B49" s="16">
        <f t="shared" ref="B49:X49" si="20">IFERROR($C11*B129,"-")</f>
        <v>57.959999999999994</v>
      </c>
      <c r="C49" s="16">
        <f t="shared" si="20"/>
        <v>92.114999999999995</v>
      </c>
      <c r="D49" s="16">
        <f t="shared" si="20"/>
        <v>43.47</v>
      </c>
      <c r="E49" s="16">
        <f t="shared" si="20"/>
        <v>69.344999999999999</v>
      </c>
      <c r="F49" s="16">
        <f t="shared" si="20"/>
        <v>76.589999999999989</v>
      </c>
      <c r="G49" s="16">
        <f t="shared" si="20"/>
        <v>52.784999999999997</v>
      </c>
      <c r="H49" s="16">
        <f t="shared" si="20"/>
        <v>74.52</v>
      </c>
      <c r="I49" s="16">
        <f t="shared" si="20"/>
        <v>53.82</v>
      </c>
      <c r="J49" s="16">
        <f t="shared" si="20"/>
        <v>69.344999999999999</v>
      </c>
      <c r="K49" s="16">
        <f t="shared" si="20"/>
        <v>97.289999999999992</v>
      </c>
      <c r="L49" s="16">
        <f t="shared" si="20"/>
        <v>57.959999999999994</v>
      </c>
      <c r="M49" s="16">
        <f t="shared" si="20"/>
        <v>62.099999999999994</v>
      </c>
      <c r="N49" s="16">
        <f t="shared" si="20"/>
        <v>807.3</v>
      </c>
      <c r="O49" s="16">
        <f t="shared" si="20"/>
        <v>106.60499999999999</v>
      </c>
      <c r="P49" s="16">
        <f t="shared" si="20"/>
        <v>913.90499999999997</v>
      </c>
      <c r="Q49" s="16">
        <f t="shared" si="20"/>
        <v>4411.17</v>
      </c>
      <c r="R49" s="16">
        <f t="shared" si="20"/>
        <v>29952.899999999998</v>
      </c>
      <c r="S49" s="16">
        <f t="shared" si="20"/>
        <v>35006.805</v>
      </c>
      <c r="T49" s="16">
        <f t="shared" si="20"/>
        <v>35917.604999999996</v>
      </c>
      <c r="U49" s="16">
        <f t="shared" si="20"/>
        <v>346.72499999999997</v>
      </c>
      <c r="V49" s="16">
        <f t="shared" si="20"/>
        <v>173.88</v>
      </c>
      <c r="W49" s="16">
        <f t="shared" si="20"/>
        <v>335.34</v>
      </c>
      <c r="X49" s="16">
        <f t="shared" si="20"/>
        <v>132.47999999999999</v>
      </c>
    </row>
    <row r="50" spans="1:24" x14ac:dyDescent="0.2">
      <c r="A50" t="s">
        <v>1170</v>
      </c>
      <c r="B50" s="16">
        <f t="shared" ref="B50:X50" si="21">IFERROR($C12*B130,"-")</f>
        <v>77.745000000000005</v>
      </c>
      <c r="C50" s="16">
        <f t="shared" si="21"/>
        <v>75.614999999999995</v>
      </c>
      <c r="D50" s="16">
        <f t="shared" si="21"/>
        <v>86.265000000000001</v>
      </c>
      <c r="E50" s="16">
        <f t="shared" si="21"/>
        <v>35.144999999999996</v>
      </c>
      <c r="F50" s="16">
        <f t="shared" si="21"/>
        <v>41.534999999999997</v>
      </c>
      <c r="G50" s="16">
        <f t="shared" si="21"/>
        <v>42.6</v>
      </c>
      <c r="H50" s="16">
        <f t="shared" si="21"/>
        <v>92.655000000000001</v>
      </c>
      <c r="I50" s="16">
        <f t="shared" si="21"/>
        <v>101.175</v>
      </c>
      <c r="J50" s="16">
        <f t="shared" si="21"/>
        <v>50.055</v>
      </c>
      <c r="K50" s="16">
        <f t="shared" si="21"/>
        <v>62.835000000000001</v>
      </c>
      <c r="L50" s="16">
        <f t="shared" si="21"/>
        <v>92.655000000000001</v>
      </c>
      <c r="M50" s="16">
        <f t="shared" si="21"/>
        <v>112.89</v>
      </c>
      <c r="N50" s="16">
        <f t="shared" si="21"/>
        <v>870.10500000000002</v>
      </c>
      <c r="O50" s="16">
        <f t="shared" si="21"/>
        <v>106.5</v>
      </c>
      <c r="P50" s="16">
        <f t="shared" si="21"/>
        <v>976.60500000000002</v>
      </c>
      <c r="Q50" s="16">
        <f t="shared" si="21"/>
        <v>7695.69</v>
      </c>
      <c r="R50" s="16">
        <f t="shared" si="21"/>
        <v>37010.879999999997</v>
      </c>
      <c r="S50" s="16">
        <f t="shared" si="21"/>
        <v>39535.995000000003</v>
      </c>
      <c r="T50" s="16">
        <f t="shared" si="21"/>
        <v>39992.879999999997</v>
      </c>
      <c r="U50" s="16">
        <f t="shared" si="21"/>
        <v>378.07499999999999</v>
      </c>
      <c r="V50" s="16">
        <f t="shared" si="21"/>
        <v>306.71999999999997</v>
      </c>
      <c r="W50" s="16">
        <f t="shared" si="21"/>
        <v>215.13</v>
      </c>
      <c r="X50" s="16">
        <f t="shared" si="21"/>
        <v>170.4</v>
      </c>
    </row>
    <row r="51" spans="1:24" x14ac:dyDescent="0.2">
      <c r="A51" t="s">
        <v>72</v>
      </c>
      <c r="B51" s="16">
        <f t="shared" ref="B51:X51" si="22">IFERROR($C13*B131,"-")</f>
        <v>38.44</v>
      </c>
      <c r="C51" s="16">
        <f t="shared" si="22"/>
        <v>28.52</v>
      </c>
      <c r="D51" s="16">
        <f t="shared" si="22"/>
        <v>20.46</v>
      </c>
      <c r="E51" s="16">
        <f t="shared" si="22"/>
        <v>12.4</v>
      </c>
      <c r="F51" s="16">
        <f t="shared" si="22"/>
        <v>18.600000000000001</v>
      </c>
      <c r="G51" s="16">
        <f t="shared" si="22"/>
        <v>14.26</v>
      </c>
      <c r="H51" s="16">
        <f t="shared" si="22"/>
        <v>33.479999999999997</v>
      </c>
      <c r="I51" s="16">
        <f t="shared" si="22"/>
        <v>37.82</v>
      </c>
      <c r="J51" s="16">
        <f t="shared" si="22"/>
        <v>20.46</v>
      </c>
      <c r="K51" s="16">
        <f t="shared" si="22"/>
        <v>19.84</v>
      </c>
      <c r="L51" s="16">
        <f t="shared" si="22"/>
        <v>26.66</v>
      </c>
      <c r="M51" s="16">
        <f t="shared" si="22"/>
        <v>31</v>
      </c>
      <c r="N51" s="16">
        <f t="shared" si="22"/>
        <v>301.32</v>
      </c>
      <c r="O51" s="16">
        <f t="shared" si="22"/>
        <v>32.86</v>
      </c>
      <c r="P51" s="16">
        <f t="shared" si="22"/>
        <v>334.8</v>
      </c>
      <c r="Q51" s="16">
        <f t="shared" si="22"/>
        <v>1990.2</v>
      </c>
      <c r="R51" s="16">
        <f t="shared" si="22"/>
        <v>13082</v>
      </c>
      <c r="S51" s="16">
        <f t="shared" si="22"/>
        <v>14308.98</v>
      </c>
      <c r="T51" s="16">
        <f t="shared" si="22"/>
        <v>14618.98</v>
      </c>
      <c r="U51" s="16">
        <f t="shared" si="22"/>
        <v>121.52</v>
      </c>
      <c r="V51" s="16">
        <f t="shared" si="22"/>
        <v>95.48</v>
      </c>
      <c r="W51" s="16">
        <f t="shared" si="22"/>
        <v>79.36</v>
      </c>
      <c r="X51" s="16">
        <f t="shared" si="22"/>
        <v>71.92</v>
      </c>
    </row>
    <row r="52" spans="1:24" x14ac:dyDescent="0.2">
      <c r="A52" t="s">
        <v>1171</v>
      </c>
      <c r="B52" s="16">
        <f t="shared" ref="B52:X52" si="23">IFERROR($C14*B132,"-")</f>
        <v>250.245</v>
      </c>
      <c r="C52" s="16">
        <f t="shared" si="23"/>
        <v>230.32499999999999</v>
      </c>
      <c r="D52" s="16">
        <f t="shared" si="23"/>
        <v>155.625</v>
      </c>
      <c r="E52" s="16">
        <f t="shared" si="23"/>
        <v>130.72499999999999</v>
      </c>
      <c r="F52" s="16">
        <f t="shared" si="23"/>
        <v>134.46</v>
      </c>
      <c r="G52" s="16">
        <f t="shared" si="23"/>
        <v>119.52</v>
      </c>
      <c r="H52" s="16">
        <f t="shared" si="23"/>
        <v>291.33</v>
      </c>
      <c r="I52" s="16">
        <f t="shared" si="23"/>
        <v>306.27</v>
      </c>
      <c r="J52" s="16">
        <f t="shared" si="23"/>
        <v>161.85</v>
      </c>
      <c r="K52" s="16">
        <f t="shared" si="23"/>
        <v>144.41999999999999</v>
      </c>
      <c r="L52" s="16">
        <f t="shared" si="23"/>
        <v>270.16500000000002</v>
      </c>
      <c r="M52" s="16">
        <f t="shared" si="23"/>
        <v>339.88499999999999</v>
      </c>
      <c r="N52" s="16">
        <f t="shared" si="23"/>
        <v>2536.0650000000001</v>
      </c>
      <c r="O52" s="16">
        <f t="shared" si="23"/>
        <v>265.185</v>
      </c>
      <c r="P52" s="16">
        <f t="shared" si="23"/>
        <v>2801.25</v>
      </c>
      <c r="Q52" s="16">
        <f t="shared" si="23"/>
        <v>17814.705000000002</v>
      </c>
      <c r="R52" s="16">
        <f t="shared" si="23"/>
        <v>93452.19</v>
      </c>
      <c r="S52" s="16">
        <f t="shared" si="23"/>
        <v>102376.35</v>
      </c>
      <c r="T52" s="16">
        <f t="shared" si="23"/>
        <v>103986.13499999999</v>
      </c>
      <c r="U52" s="16">
        <f t="shared" si="23"/>
        <v>993.51</v>
      </c>
      <c r="V52" s="16">
        <f t="shared" si="23"/>
        <v>916.32</v>
      </c>
      <c r="W52" s="16">
        <f t="shared" si="23"/>
        <v>639.92999999999995</v>
      </c>
      <c r="X52" s="16">
        <f t="shared" si="23"/>
        <v>541.57500000000005</v>
      </c>
    </row>
    <row r="53" spans="1:24" x14ac:dyDescent="0.2">
      <c r="A53" t="s">
        <v>1172</v>
      </c>
      <c r="B53" s="16">
        <f t="shared" ref="B53:X53" si="24">IFERROR($C15*B133,"-")</f>
        <v>121.325</v>
      </c>
      <c r="C53" s="16">
        <f t="shared" si="24"/>
        <v>94.95</v>
      </c>
      <c r="D53" s="16">
        <f t="shared" si="24"/>
        <v>81.234999999999999</v>
      </c>
      <c r="E53" s="16">
        <f t="shared" si="24"/>
        <v>56.97</v>
      </c>
      <c r="F53" s="16">
        <f t="shared" si="24"/>
        <v>63.3</v>
      </c>
      <c r="G53" s="16">
        <f t="shared" si="24"/>
        <v>80.179999999999993</v>
      </c>
      <c r="H53" s="16">
        <f t="shared" si="24"/>
        <v>147.69999999999999</v>
      </c>
      <c r="I53" s="16">
        <f t="shared" si="24"/>
        <v>149.81</v>
      </c>
      <c r="J53" s="16">
        <f t="shared" si="24"/>
        <v>89.674999999999997</v>
      </c>
      <c r="K53" s="16">
        <f t="shared" si="24"/>
        <v>78.069999999999993</v>
      </c>
      <c r="L53" s="16">
        <f t="shared" si="24"/>
        <v>133.98499999999999</v>
      </c>
      <c r="M53" s="16">
        <f t="shared" si="24"/>
        <v>124.49</v>
      </c>
      <c r="N53" s="16">
        <f t="shared" si="24"/>
        <v>1221.69</v>
      </c>
      <c r="O53" s="16">
        <f t="shared" si="24"/>
        <v>161.41499999999999</v>
      </c>
      <c r="P53" s="16">
        <f t="shared" si="24"/>
        <v>1383.105</v>
      </c>
      <c r="Q53" s="16">
        <f t="shared" si="24"/>
        <v>7666.6849999999995</v>
      </c>
      <c r="R53" s="16">
        <f t="shared" si="24"/>
        <v>42854.1</v>
      </c>
      <c r="S53" s="16">
        <f t="shared" si="24"/>
        <v>47169.049999999996</v>
      </c>
      <c r="T53" s="16">
        <f t="shared" si="24"/>
        <v>47827.369999999995</v>
      </c>
      <c r="U53" s="16">
        <f t="shared" si="24"/>
        <v>560.20499999999993</v>
      </c>
      <c r="V53" s="16">
        <f t="shared" si="24"/>
        <v>408.28499999999997</v>
      </c>
      <c r="W53" s="16">
        <f t="shared" si="24"/>
        <v>293.28999999999996</v>
      </c>
      <c r="X53" s="16">
        <f t="shared" si="24"/>
        <v>269.02499999999998</v>
      </c>
    </row>
    <row r="54" spans="1:24" x14ac:dyDescent="0.2">
      <c r="A54" t="s">
        <v>75</v>
      </c>
      <c r="B54" s="16">
        <f t="shared" ref="B54:X54" si="25">IFERROR($C16*B134,"-")</f>
        <v>12.87</v>
      </c>
      <c r="C54" s="16">
        <f t="shared" si="25"/>
        <v>17.16</v>
      </c>
      <c r="D54" s="16">
        <f t="shared" si="25"/>
        <v>11.44</v>
      </c>
      <c r="E54" s="16">
        <f t="shared" si="25"/>
        <v>10.725</v>
      </c>
      <c r="F54" s="16">
        <f t="shared" si="25"/>
        <v>10.725</v>
      </c>
      <c r="G54" s="16">
        <f t="shared" si="25"/>
        <v>10.725</v>
      </c>
      <c r="H54" s="16">
        <f t="shared" si="25"/>
        <v>17.16</v>
      </c>
      <c r="I54" s="16">
        <f t="shared" si="25"/>
        <v>16.445</v>
      </c>
      <c r="J54" s="16">
        <f t="shared" si="25"/>
        <v>12.154999999999999</v>
      </c>
      <c r="K54" s="16">
        <f t="shared" si="25"/>
        <v>13.584999999999999</v>
      </c>
      <c r="L54" s="16">
        <f t="shared" si="25"/>
        <v>15.729999999999999</v>
      </c>
      <c r="M54" s="16">
        <f t="shared" si="25"/>
        <v>15.729999999999999</v>
      </c>
      <c r="N54" s="16">
        <f t="shared" si="25"/>
        <v>164.45</v>
      </c>
      <c r="O54" s="16">
        <f t="shared" si="25"/>
        <v>26.454999999999998</v>
      </c>
      <c r="P54" s="16">
        <f t="shared" si="25"/>
        <v>191.61999999999998</v>
      </c>
      <c r="Q54" s="16">
        <f t="shared" si="25"/>
        <v>1119.6899999999998</v>
      </c>
      <c r="R54" s="16">
        <f t="shared" si="25"/>
        <v>6231.2249999999995</v>
      </c>
      <c r="S54" s="16">
        <f t="shared" si="25"/>
        <v>6756.7499999999991</v>
      </c>
      <c r="T54" s="16">
        <f t="shared" si="25"/>
        <v>6863.9999999999991</v>
      </c>
      <c r="U54" s="16">
        <f t="shared" si="25"/>
        <v>77.934999999999988</v>
      </c>
      <c r="V54" s="16">
        <f t="shared" si="25"/>
        <v>47.904999999999994</v>
      </c>
      <c r="W54" s="16">
        <f t="shared" si="25"/>
        <v>52.194999999999993</v>
      </c>
      <c r="X54" s="16">
        <f t="shared" si="25"/>
        <v>30.029999999999998</v>
      </c>
    </row>
    <row r="55" spans="1:24" x14ac:dyDescent="0.2">
      <c r="A55" t="s">
        <v>1173</v>
      </c>
      <c r="B55" s="16" t="str">
        <f t="shared" ref="B55:X55" si="26">IFERROR($C17*B135,"-")</f>
        <v>-</v>
      </c>
      <c r="C55" s="16" t="str">
        <f t="shared" si="26"/>
        <v>-</v>
      </c>
      <c r="D55" s="16" t="str">
        <f t="shared" si="26"/>
        <v>-</v>
      </c>
      <c r="E55" s="16" t="str">
        <f t="shared" si="26"/>
        <v>-</v>
      </c>
      <c r="F55" s="16" t="str">
        <f t="shared" si="26"/>
        <v>-</v>
      </c>
      <c r="G55" s="16" t="str">
        <f t="shared" si="26"/>
        <v>-</v>
      </c>
      <c r="H55" s="16" t="str">
        <f t="shared" si="26"/>
        <v>-</v>
      </c>
      <c r="I55" s="16" t="str">
        <f t="shared" si="26"/>
        <v>-</v>
      </c>
      <c r="J55" s="16" t="str">
        <f t="shared" si="26"/>
        <v>-</v>
      </c>
      <c r="K55" s="16" t="str">
        <f t="shared" si="26"/>
        <v>-</v>
      </c>
      <c r="L55" s="16" t="str">
        <f t="shared" si="26"/>
        <v>-</v>
      </c>
      <c r="M55" s="16" t="str">
        <f t="shared" si="26"/>
        <v>-</v>
      </c>
      <c r="N55" s="16" t="str">
        <f t="shared" si="26"/>
        <v>-</v>
      </c>
      <c r="O55" s="16" t="str">
        <f t="shared" si="26"/>
        <v>-</v>
      </c>
      <c r="P55" s="16" t="str">
        <f t="shared" si="26"/>
        <v>-</v>
      </c>
      <c r="Q55" s="16" t="str">
        <f t="shared" si="26"/>
        <v>-</v>
      </c>
      <c r="R55" s="16" t="str">
        <f t="shared" si="26"/>
        <v>-</v>
      </c>
      <c r="S55" s="16" t="str">
        <f t="shared" si="26"/>
        <v>-</v>
      </c>
      <c r="T55" s="16" t="str">
        <f t="shared" si="26"/>
        <v>-</v>
      </c>
      <c r="U55" s="16" t="str">
        <f t="shared" si="26"/>
        <v>-</v>
      </c>
      <c r="V55" s="16" t="str">
        <f t="shared" si="26"/>
        <v>-</v>
      </c>
      <c r="W55" s="16" t="str">
        <f t="shared" si="26"/>
        <v>-</v>
      </c>
      <c r="X55" s="16" t="str">
        <f t="shared" si="26"/>
        <v>-</v>
      </c>
    </row>
    <row r="56" spans="1:24" x14ac:dyDescent="0.2">
      <c r="A56" t="s">
        <v>1174</v>
      </c>
      <c r="B56" s="16">
        <f t="shared" ref="B56:X56" si="27">IFERROR($C18*B136,"-")</f>
        <v>17.810000000000002</v>
      </c>
      <c r="C56" s="16">
        <f t="shared" si="27"/>
        <v>19.18</v>
      </c>
      <c r="D56" s="16">
        <f t="shared" si="27"/>
        <v>10.96</v>
      </c>
      <c r="E56" s="16">
        <f t="shared" si="27"/>
        <v>12.330000000000002</v>
      </c>
      <c r="F56" s="16">
        <f t="shared" si="27"/>
        <v>14.385000000000002</v>
      </c>
      <c r="G56" s="16">
        <f t="shared" si="27"/>
        <v>10.275</v>
      </c>
      <c r="H56" s="16">
        <f t="shared" si="27"/>
        <v>21.235000000000003</v>
      </c>
      <c r="I56" s="16">
        <f t="shared" si="27"/>
        <v>25.345000000000002</v>
      </c>
      <c r="J56" s="16">
        <f t="shared" si="27"/>
        <v>15.755000000000001</v>
      </c>
      <c r="K56" s="16">
        <f t="shared" si="27"/>
        <v>23.975000000000001</v>
      </c>
      <c r="L56" s="16">
        <f t="shared" si="27"/>
        <v>20.55</v>
      </c>
      <c r="M56" s="16">
        <f t="shared" si="27"/>
        <v>23.290000000000003</v>
      </c>
      <c r="N56" s="16">
        <f t="shared" si="27"/>
        <v>215.09</v>
      </c>
      <c r="O56" s="16">
        <f t="shared" si="27"/>
        <v>21.235000000000003</v>
      </c>
      <c r="P56" s="16">
        <f t="shared" si="27"/>
        <v>236.32500000000002</v>
      </c>
      <c r="Q56" s="16">
        <f t="shared" si="27"/>
        <v>1575.5000000000002</v>
      </c>
      <c r="R56" s="16">
        <f t="shared" si="27"/>
        <v>8961.17</v>
      </c>
      <c r="S56" s="16">
        <f t="shared" si="27"/>
        <v>9940.7200000000012</v>
      </c>
      <c r="T56" s="16">
        <f t="shared" si="27"/>
        <v>10135.945000000002</v>
      </c>
      <c r="U56" s="16">
        <f t="shared" si="27"/>
        <v>79.460000000000008</v>
      </c>
      <c r="V56" s="16">
        <f t="shared" si="27"/>
        <v>69.185000000000002</v>
      </c>
      <c r="W56" s="16">
        <f t="shared" si="27"/>
        <v>69.87</v>
      </c>
      <c r="X56" s="16">
        <f t="shared" si="27"/>
        <v>39.045000000000002</v>
      </c>
    </row>
    <row r="57" spans="1:24" x14ac:dyDescent="0.2">
      <c r="A57" t="s">
        <v>1175</v>
      </c>
      <c r="B57" s="17">
        <f>SUM(B44:B56)</f>
        <v>1073.2249999999997</v>
      </c>
      <c r="C57" s="17">
        <f t="shared" ref="C57:T57" si="28">SUM(C44:C56)</f>
        <v>997.31999999999994</v>
      </c>
      <c r="D57" s="17">
        <f t="shared" si="28"/>
        <v>855.33</v>
      </c>
      <c r="E57" s="17">
        <f t="shared" si="28"/>
        <v>655.54500000000007</v>
      </c>
      <c r="F57" s="17">
        <f t="shared" si="28"/>
        <v>660.38499999999999</v>
      </c>
      <c r="G57" s="17">
        <f t="shared" si="28"/>
        <v>746.88499999999999</v>
      </c>
      <c r="H57" s="17">
        <f t="shared" si="28"/>
        <v>1421.135</v>
      </c>
      <c r="I57" s="17">
        <f t="shared" si="28"/>
        <v>1203.5350000000001</v>
      </c>
      <c r="J57" s="17">
        <f t="shared" si="28"/>
        <v>922.29</v>
      </c>
      <c r="K57" s="17">
        <f t="shared" si="28"/>
        <v>832.5100000000001</v>
      </c>
      <c r="L57" s="17">
        <f t="shared" si="28"/>
        <v>1123.6449999999998</v>
      </c>
      <c r="M57" s="17">
        <f t="shared" si="28"/>
        <v>1111.7049999999999</v>
      </c>
      <c r="N57" s="17">
        <f t="shared" si="28"/>
        <v>11602.755000000001</v>
      </c>
      <c r="O57" s="17">
        <f t="shared" si="28"/>
        <v>1647.6249999999995</v>
      </c>
      <c r="P57" s="17">
        <f t="shared" si="28"/>
        <v>13252.42</v>
      </c>
      <c r="Q57" s="17">
        <f t="shared" si="28"/>
        <v>73438.264999999999</v>
      </c>
      <c r="R57" s="17">
        <f t="shared" si="28"/>
        <v>416761.27499999991</v>
      </c>
      <c r="S57" s="17">
        <f t="shared" si="28"/>
        <v>461296.87</v>
      </c>
      <c r="T57" s="17">
        <f t="shared" si="28"/>
        <v>471965.875</v>
      </c>
      <c r="U57" s="17">
        <f t="shared" ref="U57:X57" si="29">SUM(U44:U56)</f>
        <v>5593.2649999999994</v>
      </c>
      <c r="V57" s="17">
        <f t="shared" si="29"/>
        <v>3438.8849999999998</v>
      </c>
      <c r="W57" s="17">
        <f t="shared" si="29"/>
        <v>3145.7599999999998</v>
      </c>
      <c r="X57" s="17">
        <f t="shared" si="29"/>
        <v>2494.3600000000006</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2" t="s">
        <v>1186</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30">IFERROR($D6*B124,"-")</f>
        <v>29.45</v>
      </c>
      <c r="C63" s="16">
        <f t="shared" si="30"/>
        <v>21.85</v>
      </c>
      <c r="D63" s="16">
        <f t="shared" si="30"/>
        <v>19</v>
      </c>
      <c r="E63" s="16">
        <f t="shared" si="30"/>
        <v>17.574999999999999</v>
      </c>
      <c r="F63" s="16">
        <f t="shared" si="30"/>
        <v>17.100000000000001</v>
      </c>
      <c r="G63" s="16">
        <f t="shared" si="30"/>
        <v>17.100000000000001</v>
      </c>
      <c r="H63" s="16">
        <f t="shared" si="30"/>
        <v>36.1</v>
      </c>
      <c r="I63" s="16">
        <f t="shared" si="30"/>
        <v>27.074999999999999</v>
      </c>
      <c r="J63" s="16">
        <f t="shared" si="30"/>
        <v>33.25</v>
      </c>
      <c r="K63" s="16">
        <f t="shared" si="30"/>
        <v>23.274999999999999</v>
      </c>
      <c r="L63" s="16">
        <f t="shared" si="30"/>
        <v>24.7</v>
      </c>
      <c r="M63" s="16">
        <f t="shared" si="30"/>
        <v>23.274999999999999</v>
      </c>
      <c r="N63" s="16">
        <f t="shared" si="30"/>
        <v>289.75</v>
      </c>
      <c r="O63" s="16">
        <f t="shared" si="30"/>
        <v>40.85</v>
      </c>
      <c r="P63" s="16">
        <f t="shared" si="30"/>
        <v>331.07499999999999</v>
      </c>
      <c r="Q63" s="16">
        <f t="shared" si="30"/>
        <v>1708.1</v>
      </c>
      <c r="R63" s="16">
        <f t="shared" si="30"/>
        <v>10768.25</v>
      </c>
      <c r="S63" s="16">
        <f t="shared" si="30"/>
        <v>12134.825000000001</v>
      </c>
      <c r="T63" s="16">
        <f t="shared" si="30"/>
        <v>12568.025</v>
      </c>
      <c r="U63" s="16">
        <f t="shared" si="30"/>
        <v>146.30000000000001</v>
      </c>
      <c r="V63" s="16">
        <f t="shared" si="30"/>
        <v>75.05</v>
      </c>
      <c r="W63" s="16">
        <f t="shared" si="30"/>
        <v>79.8</v>
      </c>
      <c r="X63" s="16">
        <f t="shared" si="30"/>
        <v>65.55</v>
      </c>
    </row>
    <row r="64" spans="1:24" x14ac:dyDescent="0.2">
      <c r="A64" t="s">
        <v>1165</v>
      </c>
      <c r="B64" s="16" t="str">
        <f t="shared" ref="B64:X64" si="31">IFERROR($D7*B125,"-")</f>
        <v>-</v>
      </c>
      <c r="C64" s="16" t="str">
        <f t="shared" si="31"/>
        <v>-</v>
      </c>
      <c r="D64" s="16" t="str">
        <f t="shared" si="31"/>
        <v>-</v>
      </c>
      <c r="E64" s="16" t="str">
        <f t="shared" si="31"/>
        <v>-</v>
      </c>
      <c r="F64" s="16" t="str">
        <f t="shared" si="31"/>
        <v>-</v>
      </c>
      <c r="G64" s="16" t="str">
        <f t="shared" si="31"/>
        <v>-</v>
      </c>
      <c r="H64" s="16" t="str">
        <f t="shared" si="31"/>
        <v>-</v>
      </c>
      <c r="I64" s="16" t="str">
        <f t="shared" si="31"/>
        <v>-</v>
      </c>
      <c r="J64" s="16" t="str">
        <f t="shared" si="31"/>
        <v>-</v>
      </c>
      <c r="K64" s="16" t="str">
        <f t="shared" si="31"/>
        <v>-</v>
      </c>
      <c r="L64" s="16" t="str">
        <f t="shared" si="31"/>
        <v>-</v>
      </c>
      <c r="M64" s="16" t="str">
        <f t="shared" si="31"/>
        <v>-</v>
      </c>
      <c r="N64" s="16" t="str">
        <f t="shared" si="31"/>
        <v>-</v>
      </c>
      <c r="O64" s="16" t="str">
        <f t="shared" si="31"/>
        <v>-</v>
      </c>
      <c r="P64" s="16" t="str">
        <f t="shared" si="31"/>
        <v>-</v>
      </c>
      <c r="Q64" s="16" t="str">
        <f t="shared" si="31"/>
        <v>-</v>
      </c>
      <c r="R64" s="16" t="str">
        <f t="shared" si="31"/>
        <v>-</v>
      </c>
      <c r="S64" s="16" t="str">
        <f t="shared" si="31"/>
        <v>-</v>
      </c>
      <c r="T64" s="16" t="str">
        <f t="shared" si="31"/>
        <v>-</v>
      </c>
      <c r="U64" s="16" t="str">
        <f t="shared" si="31"/>
        <v>-</v>
      </c>
      <c r="V64" s="16" t="str">
        <f t="shared" si="31"/>
        <v>-</v>
      </c>
      <c r="W64" s="16" t="str">
        <f t="shared" si="31"/>
        <v>-</v>
      </c>
      <c r="X64" s="16" t="str">
        <f t="shared" si="31"/>
        <v>-</v>
      </c>
    </row>
    <row r="65" spans="1:24" x14ac:dyDescent="0.2">
      <c r="A65" t="s">
        <v>67</v>
      </c>
      <c r="B65" s="16">
        <f t="shared" ref="B65:X65" si="32">IFERROR($D8*B126,"-")</f>
        <v>110.21</v>
      </c>
      <c r="C65" s="16">
        <f t="shared" si="32"/>
        <v>90.64</v>
      </c>
      <c r="D65" s="16">
        <f t="shared" si="32"/>
        <v>105.57499999999999</v>
      </c>
      <c r="E65" s="16">
        <f t="shared" si="32"/>
        <v>69.524999999999991</v>
      </c>
      <c r="F65" s="16">
        <f t="shared" si="32"/>
        <v>60.254999999999995</v>
      </c>
      <c r="G65" s="16">
        <f t="shared" si="32"/>
        <v>95.274999999999991</v>
      </c>
      <c r="H65" s="16">
        <f t="shared" si="32"/>
        <v>162.22499999999999</v>
      </c>
      <c r="I65" s="16">
        <f t="shared" si="32"/>
        <v>124.11499999999999</v>
      </c>
      <c r="J65" s="16">
        <f t="shared" si="32"/>
        <v>108.14999999999999</v>
      </c>
      <c r="K65" s="16">
        <f t="shared" si="32"/>
        <v>88.58</v>
      </c>
      <c r="L65" s="16">
        <f t="shared" si="32"/>
        <v>125.145</v>
      </c>
      <c r="M65" s="16">
        <f t="shared" si="32"/>
        <v>78.795000000000002</v>
      </c>
      <c r="N65" s="16">
        <f t="shared" si="32"/>
        <v>1219.0049999999999</v>
      </c>
      <c r="O65" s="16">
        <f t="shared" si="32"/>
        <v>220.93499999999997</v>
      </c>
      <c r="P65" s="16">
        <f t="shared" si="32"/>
        <v>1439.9399999999998</v>
      </c>
      <c r="Q65" s="16">
        <f t="shared" si="32"/>
        <v>6438.53</v>
      </c>
      <c r="R65" s="16">
        <f t="shared" si="32"/>
        <v>34198.06</v>
      </c>
      <c r="S65" s="16">
        <f t="shared" si="32"/>
        <v>37990.004999999997</v>
      </c>
      <c r="T65" s="16">
        <f t="shared" si="32"/>
        <v>39160.6</v>
      </c>
      <c r="U65" s="16">
        <f t="shared" si="32"/>
        <v>692.16</v>
      </c>
      <c r="V65" s="16">
        <f t="shared" si="32"/>
        <v>328.05500000000001</v>
      </c>
      <c r="W65" s="16">
        <f t="shared" si="32"/>
        <v>309</v>
      </c>
      <c r="X65" s="16">
        <f t="shared" si="32"/>
        <v>272.435</v>
      </c>
    </row>
    <row r="66" spans="1:24" x14ac:dyDescent="0.2">
      <c r="A66" t="s">
        <v>1167</v>
      </c>
      <c r="B66" s="16">
        <f t="shared" ref="B66:X66" si="33">IFERROR($D9*B127,"-")</f>
        <v>75.525000000000006</v>
      </c>
      <c r="C66" s="16">
        <f t="shared" si="33"/>
        <v>74.575000000000003</v>
      </c>
      <c r="D66" s="16">
        <f t="shared" si="33"/>
        <v>57.95</v>
      </c>
      <c r="E66" s="16">
        <f t="shared" si="33"/>
        <v>51.774999999999999</v>
      </c>
      <c r="F66" s="16">
        <f t="shared" si="33"/>
        <v>52.725000000000001</v>
      </c>
      <c r="G66" s="16">
        <f t="shared" si="33"/>
        <v>50.825000000000003</v>
      </c>
      <c r="H66" s="16">
        <f t="shared" si="33"/>
        <v>99.75</v>
      </c>
      <c r="I66" s="16">
        <f t="shared" si="33"/>
        <v>73.150000000000006</v>
      </c>
      <c r="J66" s="16">
        <f t="shared" si="33"/>
        <v>67.45</v>
      </c>
      <c r="K66" s="16">
        <f t="shared" si="33"/>
        <v>59.85</v>
      </c>
      <c r="L66" s="16">
        <f t="shared" si="33"/>
        <v>68.400000000000006</v>
      </c>
      <c r="M66" s="16">
        <f t="shared" si="33"/>
        <v>73.150000000000006</v>
      </c>
      <c r="N66" s="16">
        <f t="shared" si="33"/>
        <v>805.125</v>
      </c>
      <c r="O66" s="16">
        <f t="shared" si="33"/>
        <v>121.125</v>
      </c>
      <c r="P66" s="16">
        <f t="shared" si="33"/>
        <v>926.25</v>
      </c>
      <c r="Q66" s="16">
        <f t="shared" si="33"/>
        <v>5105.7749999999996</v>
      </c>
      <c r="R66" s="16">
        <f t="shared" si="33"/>
        <v>32891.375</v>
      </c>
      <c r="S66" s="16">
        <f t="shared" si="33"/>
        <v>36665.724999999999</v>
      </c>
      <c r="T66" s="16">
        <f t="shared" si="33"/>
        <v>37829.949999999997</v>
      </c>
      <c r="U66" s="16">
        <f t="shared" si="33"/>
        <v>397.1</v>
      </c>
      <c r="V66" s="16">
        <f t="shared" si="33"/>
        <v>214.7</v>
      </c>
      <c r="W66" s="16">
        <f t="shared" si="33"/>
        <v>238.92500000000001</v>
      </c>
      <c r="X66" s="16">
        <f t="shared" si="33"/>
        <v>175.27500000000001</v>
      </c>
    </row>
    <row r="67" spans="1:24" x14ac:dyDescent="0.2">
      <c r="A67" t="s">
        <v>1168</v>
      </c>
      <c r="B67" s="16">
        <f t="shared" ref="B67:X67" si="34">IFERROR($D10*B128,"-")</f>
        <v>9.4349999999999987</v>
      </c>
      <c r="C67" s="16">
        <f t="shared" si="34"/>
        <v>9.69</v>
      </c>
      <c r="D67" s="16">
        <f t="shared" si="34"/>
        <v>14.79</v>
      </c>
      <c r="E67" s="16">
        <f t="shared" si="34"/>
        <v>8.16</v>
      </c>
      <c r="F67" s="16">
        <f t="shared" si="34"/>
        <v>5.6099999999999994</v>
      </c>
      <c r="G67" s="16">
        <f t="shared" si="34"/>
        <v>19.38</v>
      </c>
      <c r="H67" s="16">
        <f t="shared" si="34"/>
        <v>30.599999999999998</v>
      </c>
      <c r="I67" s="16">
        <f t="shared" si="34"/>
        <v>7.14</v>
      </c>
      <c r="J67" s="16">
        <f t="shared" si="34"/>
        <v>17.594999999999999</v>
      </c>
      <c r="K67" s="16">
        <f t="shared" si="34"/>
        <v>6.1199999999999992</v>
      </c>
      <c r="L67" s="16">
        <f t="shared" si="34"/>
        <v>8.9249999999999989</v>
      </c>
      <c r="M67" s="16">
        <f t="shared" si="34"/>
        <v>6.63</v>
      </c>
      <c r="N67" s="16">
        <f t="shared" si="34"/>
        <v>143.565</v>
      </c>
      <c r="O67" s="16">
        <f t="shared" si="34"/>
        <v>28.56</v>
      </c>
      <c r="P67" s="16">
        <f t="shared" si="34"/>
        <v>172.125</v>
      </c>
      <c r="Q67" s="16">
        <f t="shared" si="34"/>
        <v>742.56</v>
      </c>
      <c r="R67" s="16">
        <f t="shared" si="34"/>
        <v>5266.5149999999994</v>
      </c>
      <c r="S67" s="16">
        <f t="shared" si="34"/>
        <v>5815.7849999999999</v>
      </c>
      <c r="T67" s="16">
        <f t="shared" si="34"/>
        <v>5960.625</v>
      </c>
      <c r="U67" s="16">
        <f t="shared" si="34"/>
        <v>110.925</v>
      </c>
      <c r="V67" s="16">
        <f t="shared" si="34"/>
        <v>22.695</v>
      </c>
      <c r="W67" s="16">
        <f t="shared" si="34"/>
        <v>29.58</v>
      </c>
      <c r="X67" s="16">
        <f t="shared" si="34"/>
        <v>40.034999999999997</v>
      </c>
    </row>
    <row r="68" spans="1:24" x14ac:dyDescent="0.2">
      <c r="A68" t="s">
        <v>1169</v>
      </c>
      <c r="B68" s="16">
        <f t="shared" ref="B68:X68" si="35">IFERROR($D11*B129,"-")</f>
        <v>20.72</v>
      </c>
      <c r="C68" s="16">
        <f t="shared" si="35"/>
        <v>32.93</v>
      </c>
      <c r="D68" s="16">
        <f t="shared" si="35"/>
        <v>15.54</v>
      </c>
      <c r="E68" s="16">
        <f t="shared" si="35"/>
        <v>24.79</v>
      </c>
      <c r="F68" s="16">
        <f t="shared" si="35"/>
        <v>27.38</v>
      </c>
      <c r="G68" s="16">
        <f t="shared" si="35"/>
        <v>18.869999999999997</v>
      </c>
      <c r="H68" s="16">
        <f t="shared" si="35"/>
        <v>26.639999999999997</v>
      </c>
      <c r="I68" s="16">
        <f t="shared" si="35"/>
        <v>19.239999999999998</v>
      </c>
      <c r="J68" s="16">
        <f t="shared" si="35"/>
        <v>24.79</v>
      </c>
      <c r="K68" s="16">
        <f t="shared" si="35"/>
        <v>34.78</v>
      </c>
      <c r="L68" s="16">
        <f t="shared" si="35"/>
        <v>20.72</v>
      </c>
      <c r="M68" s="16">
        <f t="shared" si="35"/>
        <v>22.2</v>
      </c>
      <c r="N68" s="16">
        <f t="shared" si="35"/>
        <v>288.59999999999997</v>
      </c>
      <c r="O68" s="16">
        <f t="shared" si="35"/>
        <v>38.11</v>
      </c>
      <c r="P68" s="16">
        <f t="shared" si="35"/>
        <v>326.70999999999998</v>
      </c>
      <c r="Q68" s="16">
        <f t="shared" si="35"/>
        <v>1576.9399999999998</v>
      </c>
      <c r="R68" s="16">
        <f t="shared" si="35"/>
        <v>10707.8</v>
      </c>
      <c r="S68" s="16">
        <f t="shared" si="35"/>
        <v>12514.51</v>
      </c>
      <c r="T68" s="16">
        <f t="shared" si="35"/>
        <v>12840.109999999999</v>
      </c>
      <c r="U68" s="16">
        <f t="shared" si="35"/>
        <v>123.94999999999999</v>
      </c>
      <c r="V68" s="16">
        <f t="shared" si="35"/>
        <v>62.16</v>
      </c>
      <c r="W68" s="16">
        <f t="shared" si="35"/>
        <v>119.88</v>
      </c>
      <c r="X68" s="16">
        <f t="shared" si="35"/>
        <v>47.36</v>
      </c>
    </row>
    <row r="69" spans="1:24" x14ac:dyDescent="0.2">
      <c r="A69" t="s">
        <v>1170</v>
      </c>
      <c r="B69" s="16">
        <f t="shared" ref="B69:X69" si="36">IFERROR($D12*B130,"-")</f>
        <v>70.445000000000007</v>
      </c>
      <c r="C69" s="16">
        <f t="shared" si="36"/>
        <v>68.515000000000001</v>
      </c>
      <c r="D69" s="16">
        <f t="shared" si="36"/>
        <v>78.165000000000006</v>
      </c>
      <c r="E69" s="16">
        <f t="shared" si="36"/>
        <v>31.845000000000002</v>
      </c>
      <c r="F69" s="16">
        <f t="shared" si="36"/>
        <v>37.634999999999998</v>
      </c>
      <c r="G69" s="16">
        <f t="shared" si="36"/>
        <v>38.6</v>
      </c>
      <c r="H69" s="16">
        <f t="shared" si="36"/>
        <v>83.954999999999998</v>
      </c>
      <c r="I69" s="16">
        <f t="shared" si="36"/>
        <v>91.674999999999997</v>
      </c>
      <c r="J69" s="16">
        <f t="shared" si="36"/>
        <v>45.355000000000004</v>
      </c>
      <c r="K69" s="16">
        <f t="shared" si="36"/>
        <v>56.935000000000002</v>
      </c>
      <c r="L69" s="16">
        <f t="shared" si="36"/>
        <v>83.954999999999998</v>
      </c>
      <c r="M69" s="16">
        <f t="shared" si="36"/>
        <v>102.29</v>
      </c>
      <c r="N69" s="16">
        <f t="shared" si="36"/>
        <v>788.40499999999997</v>
      </c>
      <c r="O69" s="16">
        <f t="shared" si="36"/>
        <v>96.5</v>
      </c>
      <c r="P69" s="16">
        <f t="shared" si="36"/>
        <v>884.90499999999997</v>
      </c>
      <c r="Q69" s="16">
        <f t="shared" si="36"/>
        <v>6973.09</v>
      </c>
      <c r="R69" s="16">
        <f t="shared" si="36"/>
        <v>33535.68</v>
      </c>
      <c r="S69" s="16">
        <f t="shared" si="36"/>
        <v>35823.695</v>
      </c>
      <c r="T69" s="16">
        <f t="shared" si="36"/>
        <v>36237.68</v>
      </c>
      <c r="U69" s="16">
        <f t="shared" si="36"/>
        <v>342.57499999999999</v>
      </c>
      <c r="V69" s="16">
        <f t="shared" si="36"/>
        <v>277.92</v>
      </c>
      <c r="W69" s="16">
        <f t="shared" si="36"/>
        <v>194.93</v>
      </c>
      <c r="X69" s="16">
        <f t="shared" si="36"/>
        <v>154.4</v>
      </c>
    </row>
    <row r="70" spans="1:24" x14ac:dyDescent="0.2">
      <c r="A70" t="s">
        <v>72</v>
      </c>
      <c r="B70" s="16">
        <f t="shared" ref="B70:X70" si="37">IFERROR($D13*B131,"-")</f>
        <v>81.53</v>
      </c>
      <c r="C70" s="16">
        <f t="shared" si="37"/>
        <v>60.49</v>
      </c>
      <c r="D70" s="16">
        <f t="shared" si="37"/>
        <v>43.395000000000003</v>
      </c>
      <c r="E70" s="16">
        <f t="shared" si="37"/>
        <v>26.3</v>
      </c>
      <c r="F70" s="16">
        <f t="shared" si="37"/>
        <v>39.450000000000003</v>
      </c>
      <c r="G70" s="16">
        <f t="shared" si="37"/>
        <v>30.245000000000001</v>
      </c>
      <c r="H70" s="16">
        <f t="shared" si="37"/>
        <v>71.010000000000005</v>
      </c>
      <c r="I70" s="16">
        <f t="shared" si="37"/>
        <v>80.215000000000003</v>
      </c>
      <c r="J70" s="16">
        <f t="shared" si="37"/>
        <v>43.395000000000003</v>
      </c>
      <c r="K70" s="16">
        <f t="shared" si="37"/>
        <v>42.08</v>
      </c>
      <c r="L70" s="16">
        <f t="shared" si="37"/>
        <v>56.545000000000002</v>
      </c>
      <c r="M70" s="16">
        <f t="shared" si="37"/>
        <v>65.75</v>
      </c>
      <c r="N70" s="16">
        <f t="shared" si="37"/>
        <v>639.09</v>
      </c>
      <c r="O70" s="16">
        <f t="shared" si="37"/>
        <v>69.695000000000007</v>
      </c>
      <c r="P70" s="16">
        <f t="shared" si="37"/>
        <v>710.1</v>
      </c>
      <c r="Q70" s="16">
        <f t="shared" si="37"/>
        <v>4221.1500000000005</v>
      </c>
      <c r="R70" s="16">
        <f t="shared" si="37"/>
        <v>27746.5</v>
      </c>
      <c r="S70" s="16">
        <f t="shared" si="37"/>
        <v>30348.885000000002</v>
      </c>
      <c r="T70" s="16">
        <f t="shared" si="37"/>
        <v>31006.385000000002</v>
      </c>
      <c r="U70" s="16">
        <f t="shared" si="37"/>
        <v>257.74</v>
      </c>
      <c r="V70" s="16">
        <f t="shared" si="37"/>
        <v>202.51000000000002</v>
      </c>
      <c r="W70" s="16">
        <f t="shared" si="37"/>
        <v>168.32</v>
      </c>
      <c r="X70" s="16">
        <f t="shared" si="37"/>
        <v>152.54000000000002</v>
      </c>
    </row>
    <row r="71" spans="1:24" x14ac:dyDescent="0.2">
      <c r="A71" t="s">
        <v>1171</v>
      </c>
      <c r="B71" s="16">
        <f t="shared" ref="B71:X71" si="38">IFERROR($D14*B132,"-")</f>
        <v>159.79500000000002</v>
      </c>
      <c r="C71" s="16">
        <f t="shared" si="38"/>
        <v>147.07499999999999</v>
      </c>
      <c r="D71" s="16">
        <f t="shared" si="38"/>
        <v>99.375</v>
      </c>
      <c r="E71" s="16">
        <f t="shared" si="38"/>
        <v>83.474999999999994</v>
      </c>
      <c r="F71" s="16">
        <f t="shared" si="38"/>
        <v>85.86</v>
      </c>
      <c r="G71" s="16">
        <f t="shared" si="38"/>
        <v>76.320000000000007</v>
      </c>
      <c r="H71" s="16">
        <f t="shared" si="38"/>
        <v>186.03</v>
      </c>
      <c r="I71" s="16">
        <f t="shared" si="38"/>
        <v>195.57</v>
      </c>
      <c r="J71" s="16">
        <f t="shared" si="38"/>
        <v>103.35000000000001</v>
      </c>
      <c r="K71" s="16">
        <f t="shared" si="38"/>
        <v>92.22</v>
      </c>
      <c r="L71" s="16">
        <f t="shared" si="38"/>
        <v>172.51500000000001</v>
      </c>
      <c r="M71" s="16">
        <f t="shared" si="38"/>
        <v>217.035</v>
      </c>
      <c r="N71" s="16">
        <f t="shared" si="38"/>
        <v>1619.415</v>
      </c>
      <c r="O71" s="16">
        <f t="shared" si="38"/>
        <v>169.33500000000001</v>
      </c>
      <c r="P71" s="16">
        <f t="shared" si="38"/>
        <v>1788.75</v>
      </c>
      <c r="Q71" s="16">
        <f t="shared" si="38"/>
        <v>11375.655000000001</v>
      </c>
      <c r="R71" s="16">
        <f t="shared" si="38"/>
        <v>59674.29</v>
      </c>
      <c r="S71" s="16">
        <f t="shared" si="38"/>
        <v>65372.85</v>
      </c>
      <c r="T71" s="16">
        <f t="shared" si="38"/>
        <v>66400.785000000003</v>
      </c>
      <c r="U71" s="16">
        <f t="shared" si="38"/>
        <v>634.41</v>
      </c>
      <c r="V71" s="16">
        <f t="shared" si="38"/>
        <v>585.12</v>
      </c>
      <c r="W71" s="16">
        <f t="shared" si="38"/>
        <v>408.63</v>
      </c>
      <c r="X71" s="16">
        <f t="shared" si="38"/>
        <v>345.82499999999999</v>
      </c>
    </row>
    <row r="72" spans="1:24" x14ac:dyDescent="0.2">
      <c r="A72" t="s">
        <v>1172</v>
      </c>
      <c r="B72" s="16">
        <f t="shared" ref="B72:X72" si="39">IFERROR($D15*B133,"-")</f>
        <v>73.025000000000006</v>
      </c>
      <c r="C72" s="16">
        <f t="shared" si="39"/>
        <v>57.15</v>
      </c>
      <c r="D72" s="16">
        <f t="shared" si="39"/>
        <v>48.895000000000003</v>
      </c>
      <c r="E72" s="16">
        <f t="shared" si="39"/>
        <v>34.29</v>
      </c>
      <c r="F72" s="16">
        <f t="shared" si="39"/>
        <v>38.1</v>
      </c>
      <c r="G72" s="16">
        <f t="shared" si="39"/>
        <v>48.26</v>
      </c>
      <c r="H72" s="16">
        <f t="shared" si="39"/>
        <v>88.9</v>
      </c>
      <c r="I72" s="16">
        <f t="shared" si="39"/>
        <v>90.17</v>
      </c>
      <c r="J72" s="16">
        <f t="shared" si="39"/>
        <v>53.975000000000001</v>
      </c>
      <c r="K72" s="16">
        <f t="shared" si="39"/>
        <v>46.99</v>
      </c>
      <c r="L72" s="16">
        <f t="shared" si="39"/>
        <v>80.644999999999996</v>
      </c>
      <c r="M72" s="16">
        <f t="shared" si="39"/>
        <v>74.930000000000007</v>
      </c>
      <c r="N72" s="16">
        <f t="shared" si="39"/>
        <v>735.33</v>
      </c>
      <c r="O72" s="16">
        <f t="shared" si="39"/>
        <v>97.155000000000001</v>
      </c>
      <c r="P72" s="16">
        <f t="shared" si="39"/>
        <v>832.48500000000001</v>
      </c>
      <c r="Q72" s="16">
        <f t="shared" si="39"/>
        <v>4614.5450000000001</v>
      </c>
      <c r="R72" s="16">
        <f t="shared" si="39"/>
        <v>25793.7</v>
      </c>
      <c r="S72" s="16">
        <f t="shared" si="39"/>
        <v>28390.850000000002</v>
      </c>
      <c r="T72" s="16">
        <f t="shared" si="39"/>
        <v>28787.09</v>
      </c>
      <c r="U72" s="16">
        <f t="shared" si="39"/>
        <v>337.185</v>
      </c>
      <c r="V72" s="16">
        <f t="shared" si="39"/>
        <v>245.745</v>
      </c>
      <c r="W72" s="16">
        <f t="shared" si="39"/>
        <v>176.53</v>
      </c>
      <c r="X72" s="16">
        <f t="shared" si="39"/>
        <v>161.92500000000001</v>
      </c>
    </row>
    <row r="73" spans="1:24" x14ac:dyDescent="0.2">
      <c r="A73" t="s">
        <v>75</v>
      </c>
      <c r="B73" s="16">
        <f t="shared" ref="B73:X73" si="40">IFERROR($D16*B134,"-")</f>
        <v>6.39</v>
      </c>
      <c r="C73" s="16">
        <f t="shared" si="40"/>
        <v>8.52</v>
      </c>
      <c r="D73" s="16">
        <f t="shared" si="40"/>
        <v>5.68</v>
      </c>
      <c r="E73" s="16">
        <f t="shared" si="40"/>
        <v>5.3249999999999993</v>
      </c>
      <c r="F73" s="16">
        <f t="shared" si="40"/>
        <v>5.3249999999999993</v>
      </c>
      <c r="G73" s="16">
        <f t="shared" si="40"/>
        <v>5.3249999999999993</v>
      </c>
      <c r="H73" s="16">
        <f t="shared" si="40"/>
        <v>8.52</v>
      </c>
      <c r="I73" s="16">
        <f t="shared" si="40"/>
        <v>8.1649999999999991</v>
      </c>
      <c r="J73" s="16">
        <f t="shared" si="40"/>
        <v>6.0349999999999993</v>
      </c>
      <c r="K73" s="16">
        <f t="shared" si="40"/>
        <v>6.7449999999999992</v>
      </c>
      <c r="L73" s="16">
        <f t="shared" si="40"/>
        <v>7.81</v>
      </c>
      <c r="M73" s="16">
        <f t="shared" si="40"/>
        <v>7.81</v>
      </c>
      <c r="N73" s="16">
        <f t="shared" si="40"/>
        <v>81.649999999999991</v>
      </c>
      <c r="O73" s="16">
        <f t="shared" si="40"/>
        <v>13.134999999999998</v>
      </c>
      <c r="P73" s="16">
        <f t="shared" si="40"/>
        <v>95.139999999999986</v>
      </c>
      <c r="Q73" s="16">
        <f t="shared" si="40"/>
        <v>555.92999999999995</v>
      </c>
      <c r="R73" s="16">
        <f t="shared" si="40"/>
        <v>3093.8249999999998</v>
      </c>
      <c r="S73" s="16">
        <f t="shared" si="40"/>
        <v>3354.7499999999995</v>
      </c>
      <c r="T73" s="16">
        <f t="shared" si="40"/>
        <v>3407.9999999999995</v>
      </c>
      <c r="U73" s="16">
        <f t="shared" si="40"/>
        <v>38.694999999999993</v>
      </c>
      <c r="V73" s="16">
        <f t="shared" si="40"/>
        <v>23.784999999999997</v>
      </c>
      <c r="W73" s="16">
        <f t="shared" si="40"/>
        <v>25.914999999999999</v>
      </c>
      <c r="X73" s="16">
        <f t="shared" si="40"/>
        <v>14.909999999999998</v>
      </c>
    </row>
    <row r="74" spans="1:24" x14ac:dyDescent="0.2">
      <c r="A74" t="s">
        <v>1173</v>
      </c>
      <c r="B74" s="16" t="str">
        <f t="shared" ref="B74:X74" si="41">IFERROR($D17*B135,"-")</f>
        <v>-</v>
      </c>
      <c r="C74" s="16" t="str">
        <f t="shared" si="41"/>
        <v>-</v>
      </c>
      <c r="D74" s="16" t="str">
        <f t="shared" si="41"/>
        <v>-</v>
      </c>
      <c r="E74" s="16" t="str">
        <f t="shared" si="41"/>
        <v>-</v>
      </c>
      <c r="F74" s="16" t="str">
        <f t="shared" si="41"/>
        <v>-</v>
      </c>
      <c r="G74" s="16" t="str">
        <f t="shared" si="41"/>
        <v>-</v>
      </c>
      <c r="H74" s="16" t="str">
        <f t="shared" si="41"/>
        <v>-</v>
      </c>
      <c r="I74" s="16" t="str">
        <f t="shared" si="41"/>
        <v>-</v>
      </c>
      <c r="J74" s="16" t="str">
        <f t="shared" si="41"/>
        <v>-</v>
      </c>
      <c r="K74" s="16" t="str">
        <f t="shared" si="41"/>
        <v>-</v>
      </c>
      <c r="L74" s="16" t="str">
        <f t="shared" si="41"/>
        <v>-</v>
      </c>
      <c r="M74" s="16" t="str">
        <f t="shared" si="41"/>
        <v>-</v>
      </c>
      <c r="N74" s="16" t="str">
        <f t="shared" si="41"/>
        <v>-</v>
      </c>
      <c r="O74" s="16" t="str">
        <f t="shared" si="41"/>
        <v>-</v>
      </c>
      <c r="P74" s="16" t="str">
        <f t="shared" si="41"/>
        <v>-</v>
      </c>
      <c r="Q74" s="16" t="str">
        <f t="shared" si="41"/>
        <v>-</v>
      </c>
      <c r="R74" s="16" t="str">
        <f t="shared" si="41"/>
        <v>-</v>
      </c>
      <c r="S74" s="16" t="str">
        <f t="shared" si="41"/>
        <v>-</v>
      </c>
      <c r="T74" s="16" t="str">
        <f t="shared" si="41"/>
        <v>-</v>
      </c>
      <c r="U74" s="16" t="str">
        <f t="shared" si="41"/>
        <v>-</v>
      </c>
      <c r="V74" s="16" t="str">
        <f t="shared" si="41"/>
        <v>-</v>
      </c>
      <c r="W74" s="16" t="str">
        <f t="shared" si="41"/>
        <v>-</v>
      </c>
      <c r="X74" s="16" t="str">
        <f t="shared" si="41"/>
        <v>-</v>
      </c>
    </row>
    <row r="75" spans="1:24" x14ac:dyDescent="0.2">
      <c r="A75" t="s">
        <v>1174</v>
      </c>
      <c r="B75" s="16">
        <f t="shared" ref="B75:X75" si="42">IFERROR($D18*B136,"-")</f>
        <v>4.9399999999999995</v>
      </c>
      <c r="C75" s="16">
        <f t="shared" si="42"/>
        <v>5.32</v>
      </c>
      <c r="D75" s="16">
        <f t="shared" si="42"/>
        <v>3.04</v>
      </c>
      <c r="E75" s="16">
        <f t="shared" si="42"/>
        <v>3.42</v>
      </c>
      <c r="F75" s="16">
        <f t="shared" si="42"/>
        <v>3.9899999999999998</v>
      </c>
      <c r="G75" s="16">
        <f t="shared" si="42"/>
        <v>2.85</v>
      </c>
      <c r="H75" s="16">
        <f t="shared" si="42"/>
        <v>5.89</v>
      </c>
      <c r="I75" s="16">
        <f t="shared" si="42"/>
        <v>7.03</v>
      </c>
      <c r="J75" s="16">
        <f t="shared" si="42"/>
        <v>4.37</v>
      </c>
      <c r="K75" s="16">
        <f t="shared" si="42"/>
        <v>6.6499999999999995</v>
      </c>
      <c r="L75" s="16">
        <f t="shared" si="42"/>
        <v>5.7</v>
      </c>
      <c r="M75" s="16">
        <f t="shared" si="42"/>
        <v>6.46</v>
      </c>
      <c r="N75" s="16">
        <f t="shared" si="42"/>
        <v>59.66</v>
      </c>
      <c r="O75" s="16">
        <f t="shared" si="42"/>
        <v>5.89</v>
      </c>
      <c r="P75" s="16">
        <f t="shared" si="42"/>
        <v>65.55</v>
      </c>
      <c r="Q75" s="16">
        <f t="shared" si="42"/>
        <v>437</v>
      </c>
      <c r="R75" s="16">
        <f t="shared" si="42"/>
        <v>2485.58</v>
      </c>
      <c r="S75" s="16">
        <f t="shared" si="42"/>
        <v>2757.2799999999997</v>
      </c>
      <c r="T75" s="16">
        <f t="shared" si="42"/>
        <v>2811.43</v>
      </c>
      <c r="U75" s="16">
        <f t="shared" si="42"/>
        <v>22.04</v>
      </c>
      <c r="V75" s="16">
        <f t="shared" si="42"/>
        <v>19.190000000000001</v>
      </c>
      <c r="W75" s="16">
        <f t="shared" si="42"/>
        <v>19.38</v>
      </c>
      <c r="X75" s="16">
        <f t="shared" si="42"/>
        <v>10.83</v>
      </c>
    </row>
    <row r="76" spans="1:24" x14ac:dyDescent="0.2">
      <c r="A76" t="s">
        <v>1175</v>
      </c>
      <c r="B76" s="17">
        <f>SUM(B63:B75)</f>
        <v>641.46500000000015</v>
      </c>
      <c r="C76" s="17">
        <f t="shared" ref="C76:T76" si="43">SUM(C63:C75)</f>
        <v>576.755</v>
      </c>
      <c r="D76" s="17">
        <f t="shared" si="43"/>
        <v>491.40499999999997</v>
      </c>
      <c r="E76" s="17">
        <f t="shared" si="43"/>
        <v>356.48</v>
      </c>
      <c r="F76" s="17">
        <f t="shared" si="43"/>
        <v>373.43</v>
      </c>
      <c r="G76" s="17">
        <f t="shared" si="43"/>
        <v>403.04999999999995</v>
      </c>
      <c r="H76" s="17">
        <f t="shared" si="43"/>
        <v>799.61999999999989</v>
      </c>
      <c r="I76" s="17">
        <f t="shared" si="43"/>
        <v>723.54499999999996</v>
      </c>
      <c r="J76" s="17">
        <f t="shared" si="43"/>
        <v>507.71500000000003</v>
      </c>
      <c r="K76" s="17">
        <f t="shared" si="43"/>
        <v>464.22499999999991</v>
      </c>
      <c r="L76" s="17">
        <f t="shared" si="43"/>
        <v>655.06000000000006</v>
      </c>
      <c r="M76" s="17">
        <f t="shared" si="43"/>
        <v>678.32500000000005</v>
      </c>
      <c r="N76" s="17">
        <f t="shared" si="43"/>
        <v>6669.5949999999993</v>
      </c>
      <c r="O76" s="17">
        <f t="shared" si="43"/>
        <v>901.29</v>
      </c>
      <c r="P76" s="17">
        <f t="shared" si="43"/>
        <v>7573.0300000000007</v>
      </c>
      <c r="Q76" s="17">
        <f t="shared" si="43"/>
        <v>43749.275000000001</v>
      </c>
      <c r="R76" s="17">
        <f t="shared" si="43"/>
        <v>246161.57500000001</v>
      </c>
      <c r="S76" s="17">
        <f t="shared" si="43"/>
        <v>271169.16000000003</v>
      </c>
      <c r="T76" s="17">
        <f t="shared" si="43"/>
        <v>277010.68</v>
      </c>
      <c r="U76" s="17">
        <f t="shared" ref="U76:X76" si="44">SUM(U63:U75)</f>
        <v>3103.08</v>
      </c>
      <c r="V76" s="17">
        <f t="shared" si="44"/>
        <v>2056.9299999999998</v>
      </c>
      <c r="W76" s="17">
        <f t="shared" si="44"/>
        <v>1770.89</v>
      </c>
      <c r="X76" s="17">
        <f t="shared" si="44"/>
        <v>1441.085</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2" t="s">
        <v>1187</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45">IFERROR($E6*B124,"-")</f>
        <v>89.589999999999989</v>
      </c>
      <c r="C82" s="16">
        <f t="shared" si="45"/>
        <v>66.47</v>
      </c>
      <c r="D82" s="16">
        <f t="shared" si="45"/>
        <v>57.8</v>
      </c>
      <c r="E82" s="16">
        <f t="shared" si="45"/>
        <v>53.464999999999996</v>
      </c>
      <c r="F82" s="16">
        <f t="shared" si="45"/>
        <v>52.019999999999996</v>
      </c>
      <c r="G82" s="16">
        <f t="shared" si="45"/>
        <v>52.019999999999996</v>
      </c>
      <c r="H82" s="16">
        <f t="shared" si="45"/>
        <v>109.82</v>
      </c>
      <c r="I82" s="16">
        <f t="shared" si="45"/>
        <v>82.364999999999995</v>
      </c>
      <c r="J82" s="16">
        <f t="shared" si="45"/>
        <v>101.14999999999999</v>
      </c>
      <c r="K82" s="16">
        <f t="shared" si="45"/>
        <v>70.804999999999993</v>
      </c>
      <c r="L82" s="16">
        <f t="shared" si="45"/>
        <v>75.14</v>
      </c>
      <c r="M82" s="16">
        <f t="shared" si="45"/>
        <v>70.804999999999993</v>
      </c>
      <c r="N82" s="16">
        <f t="shared" si="45"/>
        <v>881.44999999999993</v>
      </c>
      <c r="O82" s="16">
        <f t="shared" si="45"/>
        <v>124.27</v>
      </c>
      <c r="P82" s="16">
        <f t="shared" si="45"/>
        <v>1007.165</v>
      </c>
      <c r="Q82" s="16">
        <f t="shared" si="45"/>
        <v>5196.2199999999993</v>
      </c>
      <c r="R82" s="16">
        <f t="shared" si="45"/>
        <v>32758.149999999998</v>
      </c>
      <c r="S82" s="16">
        <f t="shared" si="45"/>
        <v>36915.415000000001</v>
      </c>
      <c r="T82" s="16">
        <f t="shared" si="45"/>
        <v>38233.254999999997</v>
      </c>
      <c r="U82" s="16">
        <f t="shared" si="45"/>
        <v>445.05999999999995</v>
      </c>
      <c r="V82" s="16">
        <f t="shared" si="45"/>
        <v>228.30999999999997</v>
      </c>
      <c r="W82" s="16">
        <f t="shared" si="45"/>
        <v>242.76</v>
      </c>
      <c r="X82" s="16">
        <f t="shared" si="45"/>
        <v>199.41</v>
      </c>
    </row>
    <row r="83" spans="1:24" x14ac:dyDescent="0.2">
      <c r="A83" t="s">
        <v>1165</v>
      </c>
      <c r="B83" s="16" t="str">
        <f t="shared" ref="B83:X83" si="46">IFERROR($E7*B125,"-")</f>
        <v>-</v>
      </c>
      <c r="C83" s="16" t="str">
        <f t="shared" si="46"/>
        <v>-</v>
      </c>
      <c r="D83" s="16" t="str">
        <f t="shared" si="46"/>
        <v>-</v>
      </c>
      <c r="E83" s="16" t="str">
        <f t="shared" si="46"/>
        <v>-</v>
      </c>
      <c r="F83" s="16" t="str">
        <f t="shared" si="46"/>
        <v>-</v>
      </c>
      <c r="G83" s="16" t="str">
        <f t="shared" si="46"/>
        <v>-</v>
      </c>
      <c r="H83" s="16" t="str">
        <f t="shared" si="46"/>
        <v>-</v>
      </c>
      <c r="I83" s="16" t="str">
        <f t="shared" si="46"/>
        <v>-</v>
      </c>
      <c r="J83" s="16" t="str">
        <f t="shared" si="46"/>
        <v>-</v>
      </c>
      <c r="K83" s="16" t="str">
        <f t="shared" si="46"/>
        <v>-</v>
      </c>
      <c r="L83" s="16" t="str">
        <f t="shared" si="46"/>
        <v>-</v>
      </c>
      <c r="M83" s="16" t="str">
        <f t="shared" si="46"/>
        <v>-</v>
      </c>
      <c r="N83" s="16" t="str">
        <f t="shared" si="46"/>
        <v>-</v>
      </c>
      <c r="O83" s="16" t="str">
        <f t="shared" si="46"/>
        <v>-</v>
      </c>
      <c r="P83" s="16" t="str">
        <f t="shared" si="46"/>
        <v>-</v>
      </c>
      <c r="Q83" s="16" t="str">
        <f t="shared" si="46"/>
        <v>-</v>
      </c>
      <c r="R83" s="16" t="str">
        <f t="shared" si="46"/>
        <v>-</v>
      </c>
      <c r="S83" s="16" t="str">
        <f t="shared" si="46"/>
        <v>-</v>
      </c>
      <c r="T83" s="16" t="str">
        <f t="shared" si="46"/>
        <v>-</v>
      </c>
      <c r="U83" s="16" t="str">
        <f t="shared" si="46"/>
        <v>-</v>
      </c>
      <c r="V83" s="16" t="str">
        <f t="shared" si="46"/>
        <v>-</v>
      </c>
      <c r="W83" s="16" t="str">
        <f t="shared" si="46"/>
        <v>-</v>
      </c>
      <c r="X83" s="16" t="str">
        <f t="shared" si="46"/>
        <v>-</v>
      </c>
    </row>
    <row r="84" spans="1:24" x14ac:dyDescent="0.2">
      <c r="A84" t="s">
        <v>67</v>
      </c>
      <c r="B84" s="16">
        <f t="shared" ref="B84:X84" si="47">IFERROR($E8*B126,"-")</f>
        <v>221.48999999999998</v>
      </c>
      <c r="C84" s="16">
        <f t="shared" si="47"/>
        <v>182.16</v>
      </c>
      <c r="D84" s="16">
        <f t="shared" si="47"/>
        <v>212.17499999999998</v>
      </c>
      <c r="E84" s="16">
        <f t="shared" si="47"/>
        <v>139.72499999999999</v>
      </c>
      <c r="F84" s="16">
        <f t="shared" si="47"/>
        <v>121.095</v>
      </c>
      <c r="G84" s="16">
        <f t="shared" si="47"/>
        <v>191.47499999999999</v>
      </c>
      <c r="H84" s="16">
        <f t="shared" si="47"/>
        <v>326.02499999999998</v>
      </c>
      <c r="I84" s="16">
        <f t="shared" si="47"/>
        <v>249.43499999999997</v>
      </c>
      <c r="J84" s="16">
        <f t="shared" si="47"/>
        <v>217.35</v>
      </c>
      <c r="K84" s="16">
        <f t="shared" si="47"/>
        <v>178.01999999999998</v>
      </c>
      <c r="L84" s="16">
        <f t="shared" si="47"/>
        <v>251.505</v>
      </c>
      <c r="M84" s="16">
        <f t="shared" si="47"/>
        <v>158.35499999999999</v>
      </c>
      <c r="N84" s="16">
        <f t="shared" si="47"/>
        <v>2449.8449999999998</v>
      </c>
      <c r="O84" s="16">
        <f t="shared" si="47"/>
        <v>444.01499999999999</v>
      </c>
      <c r="P84" s="16">
        <f t="shared" si="47"/>
        <v>2893.8599999999997</v>
      </c>
      <c r="Q84" s="16">
        <f t="shared" si="47"/>
        <v>12939.57</v>
      </c>
      <c r="R84" s="16">
        <f t="shared" si="47"/>
        <v>68728.14</v>
      </c>
      <c r="S84" s="16">
        <f t="shared" si="47"/>
        <v>76348.845000000001</v>
      </c>
      <c r="T84" s="16">
        <f t="shared" si="47"/>
        <v>78701.399999999994</v>
      </c>
      <c r="U84" s="16">
        <f t="shared" si="47"/>
        <v>1391.04</v>
      </c>
      <c r="V84" s="16">
        <f t="shared" si="47"/>
        <v>659.29499999999996</v>
      </c>
      <c r="W84" s="16">
        <f t="shared" si="47"/>
        <v>621</v>
      </c>
      <c r="X84" s="16">
        <f t="shared" si="47"/>
        <v>547.51499999999999</v>
      </c>
    </row>
    <row r="85" spans="1:24" x14ac:dyDescent="0.2">
      <c r="A85" t="s">
        <v>1167</v>
      </c>
      <c r="B85" s="16">
        <f t="shared" ref="B85:X85" si="48">IFERROR($E9*B127,"-")</f>
        <v>189.20999999999998</v>
      </c>
      <c r="C85" s="16">
        <f t="shared" si="48"/>
        <v>186.82999999999998</v>
      </c>
      <c r="D85" s="16">
        <f t="shared" si="48"/>
        <v>145.18</v>
      </c>
      <c r="E85" s="16">
        <f t="shared" si="48"/>
        <v>129.71</v>
      </c>
      <c r="F85" s="16">
        <f t="shared" si="48"/>
        <v>132.09</v>
      </c>
      <c r="G85" s="16">
        <f t="shared" si="48"/>
        <v>127.33</v>
      </c>
      <c r="H85" s="16">
        <f t="shared" si="48"/>
        <v>249.89999999999998</v>
      </c>
      <c r="I85" s="16">
        <f t="shared" si="48"/>
        <v>183.26</v>
      </c>
      <c r="J85" s="16">
        <f t="shared" si="48"/>
        <v>168.98</v>
      </c>
      <c r="K85" s="16">
        <f t="shared" si="48"/>
        <v>149.94</v>
      </c>
      <c r="L85" s="16">
        <f t="shared" si="48"/>
        <v>171.35999999999999</v>
      </c>
      <c r="M85" s="16">
        <f t="shared" si="48"/>
        <v>183.26</v>
      </c>
      <c r="N85" s="16">
        <f t="shared" si="48"/>
        <v>2017.05</v>
      </c>
      <c r="O85" s="16">
        <f t="shared" si="48"/>
        <v>303.45</v>
      </c>
      <c r="P85" s="16">
        <f t="shared" si="48"/>
        <v>2320.5</v>
      </c>
      <c r="Q85" s="16">
        <f t="shared" si="48"/>
        <v>12791.31</v>
      </c>
      <c r="R85" s="16">
        <f t="shared" si="48"/>
        <v>82401.55</v>
      </c>
      <c r="S85" s="16">
        <f t="shared" si="48"/>
        <v>91857.29</v>
      </c>
      <c r="T85" s="16">
        <f t="shared" si="48"/>
        <v>94773.98</v>
      </c>
      <c r="U85" s="16">
        <f t="shared" si="48"/>
        <v>994.83999999999992</v>
      </c>
      <c r="V85" s="16">
        <f t="shared" si="48"/>
        <v>537.88</v>
      </c>
      <c r="W85" s="16">
        <f t="shared" si="48"/>
        <v>598.56999999999994</v>
      </c>
      <c r="X85" s="16">
        <f t="shared" si="48"/>
        <v>439.10999999999996</v>
      </c>
    </row>
    <row r="86" spans="1:24" x14ac:dyDescent="0.2">
      <c r="A86" t="s">
        <v>1168</v>
      </c>
      <c r="B86" s="16">
        <f t="shared" ref="B86:X86" si="49">IFERROR($E10*B128,"-")</f>
        <v>35.15</v>
      </c>
      <c r="C86" s="16">
        <f t="shared" si="49"/>
        <v>36.1</v>
      </c>
      <c r="D86" s="16">
        <f t="shared" si="49"/>
        <v>55.1</v>
      </c>
      <c r="E86" s="16">
        <f t="shared" si="49"/>
        <v>30.4</v>
      </c>
      <c r="F86" s="16">
        <f t="shared" si="49"/>
        <v>20.9</v>
      </c>
      <c r="G86" s="16">
        <f t="shared" si="49"/>
        <v>72.2</v>
      </c>
      <c r="H86" s="16">
        <f t="shared" si="49"/>
        <v>114</v>
      </c>
      <c r="I86" s="16">
        <f t="shared" si="49"/>
        <v>26.6</v>
      </c>
      <c r="J86" s="16">
        <f t="shared" si="49"/>
        <v>65.55</v>
      </c>
      <c r="K86" s="16">
        <f t="shared" si="49"/>
        <v>22.8</v>
      </c>
      <c r="L86" s="16">
        <f t="shared" si="49"/>
        <v>33.25</v>
      </c>
      <c r="M86" s="16">
        <f t="shared" si="49"/>
        <v>24.7</v>
      </c>
      <c r="N86" s="16">
        <f t="shared" si="49"/>
        <v>534.85</v>
      </c>
      <c r="O86" s="16">
        <f t="shared" si="49"/>
        <v>106.4</v>
      </c>
      <c r="P86" s="16">
        <f t="shared" si="49"/>
        <v>641.25</v>
      </c>
      <c r="Q86" s="16">
        <f t="shared" si="49"/>
        <v>2766.4</v>
      </c>
      <c r="R86" s="16">
        <f t="shared" si="49"/>
        <v>19620.349999999999</v>
      </c>
      <c r="S86" s="16">
        <f t="shared" si="49"/>
        <v>21666.65</v>
      </c>
      <c r="T86" s="16">
        <f t="shared" si="49"/>
        <v>22206.25</v>
      </c>
      <c r="U86" s="16">
        <f t="shared" si="49"/>
        <v>413.25</v>
      </c>
      <c r="V86" s="16">
        <f t="shared" si="49"/>
        <v>84.55</v>
      </c>
      <c r="W86" s="16">
        <f t="shared" si="49"/>
        <v>110.2</v>
      </c>
      <c r="X86" s="16">
        <f t="shared" si="49"/>
        <v>149.15</v>
      </c>
    </row>
    <row r="87" spans="1:24" x14ac:dyDescent="0.2">
      <c r="A87" t="s">
        <v>1169</v>
      </c>
      <c r="B87" s="16">
        <f t="shared" ref="B87:X87" si="50">IFERROR($E11*B129,"-")</f>
        <v>58.519999999999996</v>
      </c>
      <c r="C87" s="16">
        <f t="shared" si="50"/>
        <v>93.004999999999995</v>
      </c>
      <c r="D87" s="16">
        <f t="shared" si="50"/>
        <v>43.89</v>
      </c>
      <c r="E87" s="16">
        <f t="shared" si="50"/>
        <v>70.015000000000001</v>
      </c>
      <c r="F87" s="16">
        <f t="shared" si="50"/>
        <v>77.33</v>
      </c>
      <c r="G87" s="16">
        <f t="shared" si="50"/>
        <v>53.294999999999995</v>
      </c>
      <c r="H87" s="16">
        <f t="shared" si="50"/>
        <v>75.239999999999995</v>
      </c>
      <c r="I87" s="16">
        <f t="shared" si="50"/>
        <v>54.339999999999996</v>
      </c>
      <c r="J87" s="16">
        <f t="shared" si="50"/>
        <v>70.015000000000001</v>
      </c>
      <c r="K87" s="16">
        <f t="shared" si="50"/>
        <v>98.22999999999999</v>
      </c>
      <c r="L87" s="16">
        <f t="shared" si="50"/>
        <v>58.519999999999996</v>
      </c>
      <c r="M87" s="16">
        <f t="shared" si="50"/>
        <v>62.699999999999996</v>
      </c>
      <c r="N87" s="16">
        <f t="shared" si="50"/>
        <v>815.1</v>
      </c>
      <c r="O87" s="16">
        <f t="shared" si="50"/>
        <v>107.63499999999999</v>
      </c>
      <c r="P87" s="16">
        <f t="shared" si="50"/>
        <v>922.73500000000001</v>
      </c>
      <c r="Q87" s="16">
        <f t="shared" si="50"/>
        <v>4453.79</v>
      </c>
      <c r="R87" s="16">
        <f t="shared" si="50"/>
        <v>30242.3</v>
      </c>
      <c r="S87" s="16">
        <f t="shared" si="50"/>
        <v>35345.034999999996</v>
      </c>
      <c r="T87" s="16">
        <f t="shared" si="50"/>
        <v>36264.635000000002</v>
      </c>
      <c r="U87" s="16">
        <f t="shared" si="50"/>
        <v>350.07499999999999</v>
      </c>
      <c r="V87" s="16">
        <f t="shared" si="50"/>
        <v>175.56</v>
      </c>
      <c r="W87" s="16">
        <f t="shared" si="50"/>
        <v>338.58</v>
      </c>
      <c r="X87" s="16">
        <f t="shared" si="50"/>
        <v>133.76</v>
      </c>
    </row>
    <row r="88" spans="1:24" x14ac:dyDescent="0.2">
      <c r="A88" t="s">
        <v>1170</v>
      </c>
      <c r="B88" s="16">
        <f t="shared" ref="B88:X88" si="51">IFERROR($E12*B130,"-")</f>
        <v>116.07000000000001</v>
      </c>
      <c r="C88" s="16">
        <f t="shared" si="51"/>
        <v>112.89</v>
      </c>
      <c r="D88" s="16">
        <f t="shared" si="51"/>
        <v>128.79</v>
      </c>
      <c r="E88" s="16">
        <f t="shared" si="51"/>
        <v>52.47</v>
      </c>
      <c r="F88" s="16">
        <f t="shared" si="51"/>
        <v>62.01</v>
      </c>
      <c r="G88" s="16">
        <f t="shared" si="51"/>
        <v>63.6</v>
      </c>
      <c r="H88" s="16">
        <f t="shared" si="51"/>
        <v>138.33000000000001</v>
      </c>
      <c r="I88" s="16">
        <f t="shared" si="51"/>
        <v>151.05000000000001</v>
      </c>
      <c r="J88" s="16">
        <f t="shared" si="51"/>
        <v>74.73</v>
      </c>
      <c r="K88" s="16">
        <f t="shared" si="51"/>
        <v>93.81</v>
      </c>
      <c r="L88" s="16">
        <f t="shared" si="51"/>
        <v>138.33000000000001</v>
      </c>
      <c r="M88" s="16">
        <f t="shared" si="51"/>
        <v>168.54</v>
      </c>
      <c r="N88" s="16">
        <f t="shared" si="51"/>
        <v>1299.03</v>
      </c>
      <c r="O88" s="16">
        <f t="shared" si="51"/>
        <v>159</v>
      </c>
      <c r="P88" s="16">
        <f t="shared" si="51"/>
        <v>1458.03</v>
      </c>
      <c r="Q88" s="16">
        <f t="shared" si="51"/>
        <v>11489.34</v>
      </c>
      <c r="R88" s="16">
        <f t="shared" si="51"/>
        <v>55255.68</v>
      </c>
      <c r="S88" s="16">
        <f t="shared" si="51"/>
        <v>59025.57</v>
      </c>
      <c r="T88" s="16">
        <f t="shared" si="51"/>
        <v>59707.68</v>
      </c>
      <c r="U88" s="16">
        <f t="shared" si="51"/>
        <v>564.45000000000005</v>
      </c>
      <c r="V88" s="16">
        <f t="shared" si="51"/>
        <v>457.92</v>
      </c>
      <c r="W88" s="16">
        <f t="shared" si="51"/>
        <v>321.18</v>
      </c>
      <c r="X88" s="16">
        <f t="shared" si="51"/>
        <v>254.4</v>
      </c>
    </row>
    <row r="89" spans="1:24" x14ac:dyDescent="0.2">
      <c r="A89" t="s">
        <v>72</v>
      </c>
      <c r="B89" s="16">
        <f t="shared" ref="B89:X89" si="52">IFERROR($E13*B131,"-")</f>
        <v>50.53</v>
      </c>
      <c r="C89" s="16">
        <f t="shared" si="52"/>
        <v>37.49</v>
      </c>
      <c r="D89" s="16">
        <f t="shared" si="52"/>
        <v>26.895</v>
      </c>
      <c r="E89" s="16">
        <f t="shared" si="52"/>
        <v>16.3</v>
      </c>
      <c r="F89" s="16">
        <f t="shared" si="52"/>
        <v>24.45</v>
      </c>
      <c r="G89" s="16">
        <f t="shared" si="52"/>
        <v>18.745000000000001</v>
      </c>
      <c r="H89" s="16">
        <f t="shared" si="52"/>
        <v>44.010000000000005</v>
      </c>
      <c r="I89" s="16">
        <f t="shared" si="52"/>
        <v>49.715000000000003</v>
      </c>
      <c r="J89" s="16">
        <f t="shared" si="52"/>
        <v>26.895</v>
      </c>
      <c r="K89" s="16">
        <f t="shared" si="52"/>
        <v>26.080000000000002</v>
      </c>
      <c r="L89" s="16">
        <f t="shared" si="52"/>
        <v>35.045000000000002</v>
      </c>
      <c r="M89" s="16">
        <f t="shared" si="52"/>
        <v>40.75</v>
      </c>
      <c r="N89" s="16">
        <f t="shared" si="52"/>
        <v>396.09000000000003</v>
      </c>
      <c r="O89" s="16">
        <f t="shared" si="52"/>
        <v>43.195</v>
      </c>
      <c r="P89" s="16">
        <f t="shared" si="52"/>
        <v>440.1</v>
      </c>
      <c r="Q89" s="16">
        <f t="shared" si="52"/>
        <v>2616.15</v>
      </c>
      <c r="R89" s="16">
        <f t="shared" si="52"/>
        <v>17196.5</v>
      </c>
      <c r="S89" s="16">
        <f t="shared" si="52"/>
        <v>18809.385000000002</v>
      </c>
      <c r="T89" s="16">
        <f t="shared" si="52"/>
        <v>19216.885000000002</v>
      </c>
      <c r="U89" s="16">
        <f t="shared" si="52"/>
        <v>159.74</v>
      </c>
      <c r="V89" s="16">
        <f t="shared" si="52"/>
        <v>125.51</v>
      </c>
      <c r="W89" s="16">
        <f t="shared" si="52"/>
        <v>104.32000000000001</v>
      </c>
      <c r="X89" s="16">
        <f t="shared" si="52"/>
        <v>94.54</v>
      </c>
    </row>
    <row r="90" spans="1:24" x14ac:dyDescent="0.2">
      <c r="A90" t="s">
        <v>1171</v>
      </c>
      <c r="B90" s="16">
        <f t="shared" ref="B90:X90" si="53">IFERROR($E14*B132,"-")</f>
        <v>348.73499999999996</v>
      </c>
      <c r="C90" s="16">
        <f t="shared" si="53"/>
        <v>320.97499999999997</v>
      </c>
      <c r="D90" s="16">
        <f t="shared" si="53"/>
        <v>216.87499999999997</v>
      </c>
      <c r="E90" s="16">
        <f t="shared" si="53"/>
        <v>182.17499999999998</v>
      </c>
      <c r="F90" s="16">
        <f t="shared" si="53"/>
        <v>187.38</v>
      </c>
      <c r="G90" s="16">
        <f t="shared" si="53"/>
        <v>166.56</v>
      </c>
      <c r="H90" s="16">
        <f t="shared" si="53"/>
        <v>405.98999999999995</v>
      </c>
      <c r="I90" s="16">
        <f t="shared" si="53"/>
        <v>426.80999999999995</v>
      </c>
      <c r="J90" s="16">
        <f t="shared" si="53"/>
        <v>225.54999999999998</v>
      </c>
      <c r="K90" s="16">
        <f t="shared" si="53"/>
        <v>201.26</v>
      </c>
      <c r="L90" s="16">
        <f t="shared" si="53"/>
        <v>376.49499999999995</v>
      </c>
      <c r="M90" s="16">
        <f t="shared" si="53"/>
        <v>473.65499999999997</v>
      </c>
      <c r="N90" s="16">
        <f t="shared" si="53"/>
        <v>3534.1949999999997</v>
      </c>
      <c r="O90" s="16">
        <f t="shared" si="53"/>
        <v>369.55499999999995</v>
      </c>
      <c r="P90" s="16">
        <f t="shared" si="53"/>
        <v>3903.7499999999995</v>
      </c>
      <c r="Q90" s="16">
        <f t="shared" si="53"/>
        <v>24826.114999999998</v>
      </c>
      <c r="R90" s="16">
        <f t="shared" si="53"/>
        <v>130232.56999999999</v>
      </c>
      <c r="S90" s="16">
        <f t="shared" si="53"/>
        <v>142669.04999999999</v>
      </c>
      <c r="T90" s="16">
        <f t="shared" si="53"/>
        <v>144912.405</v>
      </c>
      <c r="U90" s="16">
        <f t="shared" si="53"/>
        <v>1384.53</v>
      </c>
      <c r="V90" s="16">
        <f t="shared" si="53"/>
        <v>1276.9599999999998</v>
      </c>
      <c r="W90" s="16">
        <f t="shared" si="53"/>
        <v>891.79</v>
      </c>
      <c r="X90" s="16">
        <f t="shared" si="53"/>
        <v>754.72499999999991</v>
      </c>
    </row>
    <row r="91" spans="1:24" x14ac:dyDescent="0.2">
      <c r="A91" t="s">
        <v>1172</v>
      </c>
      <c r="B91" s="16">
        <f t="shared" ref="B91:X91" si="54">IFERROR($E15*B133,"-")</f>
        <v>157.55000000000001</v>
      </c>
      <c r="C91" s="16">
        <f t="shared" si="54"/>
        <v>123.30000000000001</v>
      </c>
      <c r="D91" s="16">
        <f t="shared" si="54"/>
        <v>105.49000000000001</v>
      </c>
      <c r="E91" s="16">
        <f t="shared" si="54"/>
        <v>73.98</v>
      </c>
      <c r="F91" s="16">
        <f t="shared" si="54"/>
        <v>82.2</v>
      </c>
      <c r="G91" s="16">
        <f t="shared" si="54"/>
        <v>104.12</v>
      </c>
      <c r="H91" s="16">
        <f t="shared" si="54"/>
        <v>191.8</v>
      </c>
      <c r="I91" s="16">
        <f t="shared" si="54"/>
        <v>194.54000000000002</v>
      </c>
      <c r="J91" s="16">
        <f t="shared" si="54"/>
        <v>116.45</v>
      </c>
      <c r="K91" s="16">
        <f t="shared" si="54"/>
        <v>101.38000000000001</v>
      </c>
      <c r="L91" s="16">
        <f t="shared" si="54"/>
        <v>173.99</v>
      </c>
      <c r="M91" s="16">
        <f t="shared" si="54"/>
        <v>161.66000000000003</v>
      </c>
      <c r="N91" s="16">
        <f t="shared" si="54"/>
        <v>1586.46</v>
      </c>
      <c r="O91" s="16">
        <f t="shared" si="54"/>
        <v>209.61</v>
      </c>
      <c r="P91" s="16">
        <f t="shared" si="54"/>
        <v>1796.0700000000002</v>
      </c>
      <c r="Q91" s="16">
        <f t="shared" si="54"/>
        <v>9955.7900000000009</v>
      </c>
      <c r="R91" s="16">
        <f t="shared" si="54"/>
        <v>55649.4</v>
      </c>
      <c r="S91" s="16">
        <f t="shared" si="54"/>
        <v>61252.700000000004</v>
      </c>
      <c r="T91" s="16">
        <f t="shared" si="54"/>
        <v>62107.58</v>
      </c>
      <c r="U91" s="16">
        <f t="shared" si="54"/>
        <v>727.47</v>
      </c>
      <c r="V91" s="16">
        <f t="shared" si="54"/>
        <v>530.19000000000005</v>
      </c>
      <c r="W91" s="16">
        <f t="shared" si="54"/>
        <v>380.86</v>
      </c>
      <c r="X91" s="16">
        <f t="shared" si="54"/>
        <v>349.35</v>
      </c>
    </row>
    <row r="92" spans="1:24" x14ac:dyDescent="0.2">
      <c r="A92" t="s">
        <v>75</v>
      </c>
      <c r="B92" s="16">
        <f t="shared" ref="B92:X92" si="55">IFERROR($E16*B134,"-")</f>
        <v>49.410000000000004</v>
      </c>
      <c r="C92" s="16">
        <f t="shared" si="55"/>
        <v>65.88000000000001</v>
      </c>
      <c r="D92" s="16">
        <f t="shared" si="55"/>
        <v>43.92</v>
      </c>
      <c r="E92" s="16">
        <f t="shared" si="55"/>
        <v>41.175000000000004</v>
      </c>
      <c r="F92" s="16">
        <f t="shared" si="55"/>
        <v>41.175000000000004</v>
      </c>
      <c r="G92" s="16">
        <f t="shared" si="55"/>
        <v>41.175000000000004</v>
      </c>
      <c r="H92" s="16">
        <f t="shared" si="55"/>
        <v>65.88000000000001</v>
      </c>
      <c r="I92" s="16">
        <f t="shared" si="55"/>
        <v>63.135000000000005</v>
      </c>
      <c r="J92" s="16">
        <f t="shared" si="55"/>
        <v>46.665000000000006</v>
      </c>
      <c r="K92" s="16">
        <f t="shared" si="55"/>
        <v>52.155000000000001</v>
      </c>
      <c r="L92" s="16">
        <f t="shared" si="55"/>
        <v>60.390000000000008</v>
      </c>
      <c r="M92" s="16">
        <f t="shared" si="55"/>
        <v>60.390000000000008</v>
      </c>
      <c r="N92" s="16">
        <f t="shared" si="55"/>
        <v>631.35</v>
      </c>
      <c r="O92" s="16">
        <f t="shared" si="55"/>
        <v>101.56500000000001</v>
      </c>
      <c r="P92" s="16">
        <f t="shared" si="55"/>
        <v>735.66000000000008</v>
      </c>
      <c r="Q92" s="16">
        <f t="shared" si="55"/>
        <v>4298.67</v>
      </c>
      <c r="R92" s="16">
        <f t="shared" si="55"/>
        <v>23922.675000000003</v>
      </c>
      <c r="S92" s="16">
        <f t="shared" si="55"/>
        <v>25940.250000000004</v>
      </c>
      <c r="T92" s="16">
        <f t="shared" si="55"/>
        <v>26352.000000000004</v>
      </c>
      <c r="U92" s="16">
        <f t="shared" si="55"/>
        <v>299.20500000000004</v>
      </c>
      <c r="V92" s="16">
        <f t="shared" si="55"/>
        <v>183.91500000000002</v>
      </c>
      <c r="W92" s="16">
        <f t="shared" si="55"/>
        <v>200.38500000000002</v>
      </c>
      <c r="X92" s="16">
        <f t="shared" si="55"/>
        <v>115.29</v>
      </c>
    </row>
    <row r="93" spans="1:24" x14ac:dyDescent="0.2">
      <c r="A93" t="s">
        <v>1173</v>
      </c>
      <c r="B93" s="16" t="str">
        <f t="shared" ref="B93:X93" si="56">IFERROR($E17*B135,"-")</f>
        <v>-</v>
      </c>
      <c r="C93" s="16" t="str">
        <f t="shared" si="56"/>
        <v>-</v>
      </c>
      <c r="D93" s="16" t="str">
        <f t="shared" si="56"/>
        <v>-</v>
      </c>
      <c r="E93" s="16" t="str">
        <f t="shared" si="56"/>
        <v>-</v>
      </c>
      <c r="F93" s="16" t="str">
        <f t="shared" si="56"/>
        <v>-</v>
      </c>
      <c r="G93" s="16" t="str">
        <f t="shared" si="56"/>
        <v>-</v>
      </c>
      <c r="H93" s="16" t="str">
        <f t="shared" si="56"/>
        <v>-</v>
      </c>
      <c r="I93" s="16" t="str">
        <f t="shared" si="56"/>
        <v>-</v>
      </c>
      <c r="J93" s="16" t="str">
        <f t="shared" si="56"/>
        <v>-</v>
      </c>
      <c r="K93" s="16" t="str">
        <f t="shared" si="56"/>
        <v>-</v>
      </c>
      <c r="L93" s="16" t="str">
        <f t="shared" si="56"/>
        <v>-</v>
      </c>
      <c r="M93" s="16" t="str">
        <f t="shared" si="56"/>
        <v>-</v>
      </c>
      <c r="N93" s="16" t="str">
        <f t="shared" si="56"/>
        <v>-</v>
      </c>
      <c r="O93" s="16" t="str">
        <f t="shared" si="56"/>
        <v>-</v>
      </c>
      <c r="P93" s="16" t="str">
        <f t="shared" si="56"/>
        <v>-</v>
      </c>
      <c r="Q93" s="16" t="str">
        <f t="shared" si="56"/>
        <v>-</v>
      </c>
      <c r="R93" s="16" t="str">
        <f t="shared" si="56"/>
        <v>-</v>
      </c>
      <c r="S93" s="16" t="str">
        <f t="shared" si="56"/>
        <v>-</v>
      </c>
      <c r="T93" s="16" t="str">
        <f t="shared" si="56"/>
        <v>-</v>
      </c>
      <c r="U93" s="16" t="str">
        <f t="shared" si="56"/>
        <v>-</v>
      </c>
      <c r="V93" s="16" t="str">
        <f t="shared" si="56"/>
        <v>-</v>
      </c>
      <c r="W93" s="16" t="str">
        <f t="shared" si="56"/>
        <v>-</v>
      </c>
      <c r="X93" s="16" t="str">
        <f t="shared" si="56"/>
        <v>-</v>
      </c>
    </row>
    <row r="94" spans="1:24" x14ac:dyDescent="0.2">
      <c r="A94" t="s">
        <v>1174</v>
      </c>
      <c r="B94" s="16">
        <f t="shared" ref="B94:X94" si="57">IFERROR($E18*B136,"-")</f>
        <v>45.76</v>
      </c>
      <c r="C94" s="16">
        <f t="shared" si="57"/>
        <v>49.279999999999994</v>
      </c>
      <c r="D94" s="16">
        <f t="shared" si="57"/>
        <v>28.159999999999997</v>
      </c>
      <c r="E94" s="16">
        <f t="shared" si="57"/>
        <v>31.68</v>
      </c>
      <c r="F94" s="16">
        <f t="shared" si="57"/>
        <v>36.96</v>
      </c>
      <c r="G94" s="16">
        <f t="shared" si="57"/>
        <v>26.4</v>
      </c>
      <c r="H94" s="16">
        <f t="shared" si="57"/>
        <v>54.559999999999995</v>
      </c>
      <c r="I94" s="16">
        <f t="shared" si="57"/>
        <v>65.11999999999999</v>
      </c>
      <c r="J94" s="16">
        <f t="shared" si="57"/>
        <v>40.479999999999997</v>
      </c>
      <c r="K94" s="16">
        <f t="shared" si="57"/>
        <v>61.599999999999994</v>
      </c>
      <c r="L94" s="16">
        <f t="shared" si="57"/>
        <v>52.8</v>
      </c>
      <c r="M94" s="16">
        <f t="shared" si="57"/>
        <v>59.839999999999996</v>
      </c>
      <c r="N94" s="16">
        <f t="shared" si="57"/>
        <v>552.64</v>
      </c>
      <c r="O94" s="16">
        <f t="shared" si="57"/>
        <v>54.559999999999995</v>
      </c>
      <c r="P94" s="16">
        <f t="shared" si="57"/>
        <v>607.19999999999993</v>
      </c>
      <c r="Q94" s="16">
        <f t="shared" si="57"/>
        <v>4047.9999999999995</v>
      </c>
      <c r="R94" s="16">
        <f t="shared" si="57"/>
        <v>23024.32</v>
      </c>
      <c r="S94" s="16">
        <f t="shared" si="57"/>
        <v>25541.119999999999</v>
      </c>
      <c r="T94" s="16">
        <f t="shared" si="57"/>
        <v>26042.719999999998</v>
      </c>
      <c r="U94" s="16">
        <f t="shared" si="57"/>
        <v>204.16</v>
      </c>
      <c r="V94" s="16">
        <f t="shared" si="57"/>
        <v>177.76</v>
      </c>
      <c r="W94" s="16">
        <f t="shared" si="57"/>
        <v>179.51999999999998</v>
      </c>
      <c r="X94" s="16">
        <f t="shared" si="57"/>
        <v>100.32</v>
      </c>
    </row>
    <row r="95" spans="1:24" x14ac:dyDescent="0.2">
      <c r="A95" t="s">
        <v>1175</v>
      </c>
      <c r="B95" s="17">
        <f>SUM(B82:B94)</f>
        <v>1362.0149999999999</v>
      </c>
      <c r="C95" s="17">
        <f t="shared" ref="C95:T95" si="58">SUM(C82:C94)</f>
        <v>1274.3800000000001</v>
      </c>
      <c r="D95" s="17">
        <f t="shared" si="58"/>
        <v>1064.2750000000001</v>
      </c>
      <c r="E95" s="17">
        <f t="shared" si="58"/>
        <v>821.09499999999991</v>
      </c>
      <c r="F95" s="17">
        <f t="shared" si="58"/>
        <v>837.61</v>
      </c>
      <c r="G95" s="17">
        <f t="shared" si="58"/>
        <v>916.91999999999985</v>
      </c>
      <c r="H95" s="17">
        <f t="shared" si="58"/>
        <v>1775.5550000000001</v>
      </c>
      <c r="I95" s="17">
        <f t="shared" si="58"/>
        <v>1546.3699999999997</v>
      </c>
      <c r="J95" s="17">
        <f t="shared" si="58"/>
        <v>1153.8149999999998</v>
      </c>
      <c r="K95" s="17">
        <f t="shared" si="58"/>
        <v>1056.08</v>
      </c>
      <c r="L95" s="17">
        <f t="shared" si="58"/>
        <v>1426.825</v>
      </c>
      <c r="M95" s="17">
        <f t="shared" si="58"/>
        <v>1464.655</v>
      </c>
      <c r="N95" s="17">
        <f t="shared" si="58"/>
        <v>14698.06</v>
      </c>
      <c r="O95" s="17">
        <f t="shared" si="58"/>
        <v>2023.2550000000001</v>
      </c>
      <c r="P95" s="17">
        <f t="shared" si="58"/>
        <v>16726.32</v>
      </c>
      <c r="Q95" s="17">
        <f t="shared" si="58"/>
        <v>95381.354999999996</v>
      </c>
      <c r="R95" s="17">
        <f t="shared" si="58"/>
        <v>539031.63500000001</v>
      </c>
      <c r="S95" s="17">
        <f t="shared" si="58"/>
        <v>595371.30999999994</v>
      </c>
      <c r="T95" s="17">
        <f t="shared" si="58"/>
        <v>608518.78999999992</v>
      </c>
      <c r="U95" s="17">
        <f t="shared" ref="U95:X95" si="59">SUM(U82:U94)</f>
        <v>6933.8199999999988</v>
      </c>
      <c r="V95" s="17">
        <f t="shared" si="59"/>
        <v>4437.8500000000004</v>
      </c>
      <c r="W95" s="17">
        <f t="shared" si="59"/>
        <v>3989.1650000000004</v>
      </c>
      <c r="X95" s="17">
        <f t="shared" si="59"/>
        <v>3137.5699999999997</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2" t="s">
        <v>1188</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f t="shared" ref="B101:X101" si="60">IFERROR($F6*B124,"-")</f>
        <v>45.879999999999995</v>
      </c>
      <c r="C101" s="16">
        <f t="shared" si="60"/>
        <v>34.04</v>
      </c>
      <c r="D101" s="16">
        <f t="shared" si="60"/>
        <v>29.599999999999998</v>
      </c>
      <c r="E101" s="16">
        <f t="shared" si="60"/>
        <v>27.38</v>
      </c>
      <c r="F101" s="16">
        <f t="shared" si="60"/>
        <v>26.639999999999997</v>
      </c>
      <c r="G101" s="16">
        <f t="shared" si="60"/>
        <v>26.639999999999997</v>
      </c>
      <c r="H101" s="16">
        <f t="shared" si="60"/>
        <v>56.239999999999995</v>
      </c>
      <c r="I101" s="16">
        <f t="shared" si="60"/>
        <v>42.18</v>
      </c>
      <c r="J101" s="16">
        <f t="shared" si="60"/>
        <v>51.8</v>
      </c>
      <c r="K101" s="16">
        <f t="shared" si="60"/>
        <v>36.26</v>
      </c>
      <c r="L101" s="16">
        <f t="shared" si="60"/>
        <v>38.479999999999997</v>
      </c>
      <c r="M101" s="16">
        <f t="shared" si="60"/>
        <v>36.26</v>
      </c>
      <c r="N101" s="16">
        <f t="shared" si="60"/>
        <v>451.4</v>
      </c>
      <c r="O101" s="16">
        <f t="shared" si="60"/>
        <v>63.639999999999993</v>
      </c>
      <c r="P101" s="16">
        <f t="shared" si="60"/>
        <v>515.78</v>
      </c>
      <c r="Q101" s="16">
        <f t="shared" si="60"/>
        <v>2661.04</v>
      </c>
      <c r="R101" s="16">
        <f t="shared" si="60"/>
        <v>16775.8</v>
      </c>
      <c r="S101" s="16">
        <f t="shared" si="60"/>
        <v>18904.78</v>
      </c>
      <c r="T101" s="16">
        <f t="shared" si="60"/>
        <v>19579.66</v>
      </c>
      <c r="U101" s="16">
        <f t="shared" si="60"/>
        <v>227.92</v>
      </c>
      <c r="V101" s="16">
        <f t="shared" si="60"/>
        <v>116.91999999999999</v>
      </c>
      <c r="W101" s="16">
        <f t="shared" si="60"/>
        <v>124.32</v>
      </c>
      <c r="X101" s="16">
        <f t="shared" si="60"/>
        <v>102.11999999999999</v>
      </c>
    </row>
    <row r="102" spans="1:24" x14ac:dyDescent="0.2">
      <c r="A102" t="s">
        <v>1165</v>
      </c>
      <c r="B102" s="16" t="str">
        <f t="shared" ref="B102:X102" si="61">IFERROR($F7*B125,"-")</f>
        <v>-</v>
      </c>
      <c r="C102" s="16" t="str">
        <f t="shared" si="61"/>
        <v>-</v>
      </c>
      <c r="D102" s="16" t="str">
        <f t="shared" si="61"/>
        <v>-</v>
      </c>
      <c r="E102" s="16" t="str">
        <f t="shared" si="61"/>
        <v>-</v>
      </c>
      <c r="F102" s="16" t="str">
        <f t="shared" si="61"/>
        <v>-</v>
      </c>
      <c r="G102" s="16" t="str">
        <f t="shared" si="61"/>
        <v>-</v>
      </c>
      <c r="H102" s="16" t="str">
        <f t="shared" si="61"/>
        <v>-</v>
      </c>
      <c r="I102" s="16" t="str">
        <f t="shared" si="61"/>
        <v>-</v>
      </c>
      <c r="J102" s="16" t="str">
        <f t="shared" si="61"/>
        <v>-</v>
      </c>
      <c r="K102" s="16" t="str">
        <f t="shared" si="61"/>
        <v>-</v>
      </c>
      <c r="L102" s="16" t="str">
        <f t="shared" si="61"/>
        <v>-</v>
      </c>
      <c r="M102" s="16" t="str">
        <f t="shared" si="61"/>
        <v>-</v>
      </c>
      <c r="N102" s="16" t="str">
        <f t="shared" si="61"/>
        <v>-</v>
      </c>
      <c r="O102" s="16" t="str">
        <f t="shared" si="61"/>
        <v>-</v>
      </c>
      <c r="P102" s="16" t="str">
        <f t="shared" si="61"/>
        <v>-</v>
      </c>
      <c r="Q102" s="16" t="str">
        <f t="shared" si="61"/>
        <v>-</v>
      </c>
      <c r="R102" s="16" t="str">
        <f t="shared" si="61"/>
        <v>-</v>
      </c>
      <c r="S102" s="16" t="str">
        <f t="shared" si="61"/>
        <v>-</v>
      </c>
      <c r="T102" s="16" t="str">
        <f t="shared" si="61"/>
        <v>-</v>
      </c>
      <c r="U102" s="16" t="str">
        <f t="shared" si="61"/>
        <v>-</v>
      </c>
      <c r="V102" s="16" t="str">
        <f t="shared" si="61"/>
        <v>-</v>
      </c>
      <c r="W102" s="16" t="str">
        <f t="shared" si="61"/>
        <v>-</v>
      </c>
      <c r="X102" s="16" t="str">
        <f t="shared" si="61"/>
        <v>-</v>
      </c>
    </row>
    <row r="103" spans="1:24" x14ac:dyDescent="0.2">
      <c r="A103" t="s">
        <v>67</v>
      </c>
      <c r="B103" s="16">
        <f t="shared" ref="B103:X103" si="62">IFERROR($F8*B126,"-")</f>
        <v>195.81</v>
      </c>
      <c r="C103" s="16">
        <f t="shared" si="62"/>
        <v>161.04</v>
      </c>
      <c r="D103" s="16">
        <f t="shared" si="62"/>
        <v>187.57499999999999</v>
      </c>
      <c r="E103" s="16">
        <f t="shared" si="62"/>
        <v>123.52499999999999</v>
      </c>
      <c r="F103" s="16">
        <f t="shared" si="62"/>
        <v>107.05499999999999</v>
      </c>
      <c r="G103" s="16">
        <f t="shared" si="62"/>
        <v>169.27500000000001</v>
      </c>
      <c r="H103" s="16">
        <f t="shared" si="62"/>
        <v>288.22499999999997</v>
      </c>
      <c r="I103" s="16">
        <f t="shared" si="62"/>
        <v>220.51499999999999</v>
      </c>
      <c r="J103" s="16">
        <f t="shared" si="62"/>
        <v>192.15</v>
      </c>
      <c r="K103" s="16">
        <f t="shared" si="62"/>
        <v>157.38</v>
      </c>
      <c r="L103" s="16">
        <f t="shared" si="62"/>
        <v>222.345</v>
      </c>
      <c r="M103" s="16">
        <f t="shared" si="62"/>
        <v>139.995</v>
      </c>
      <c r="N103" s="16">
        <f t="shared" si="62"/>
        <v>2165.8049999999998</v>
      </c>
      <c r="O103" s="16">
        <f t="shared" si="62"/>
        <v>392.53499999999997</v>
      </c>
      <c r="P103" s="16">
        <f t="shared" si="62"/>
        <v>2558.34</v>
      </c>
      <c r="Q103" s="16">
        <f t="shared" si="62"/>
        <v>11439.33</v>
      </c>
      <c r="R103" s="16">
        <f t="shared" si="62"/>
        <v>60759.659999999996</v>
      </c>
      <c r="S103" s="16">
        <f t="shared" si="62"/>
        <v>67496.804999999993</v>
      </c>
      <c r="T103" s="16">
        <f t="shared" si="62"/>
        <v>69576.599999999991</v>
      </c>
      <c r="U103" s="16">
        <f t="shared" si="62"/>
        <v>1229.76</v>
      </c>
      <c r="V103" s="16">
        <f t="shared" si="62"/>
        <v>582.85500000000002</v>
      </c>
      <c r="W103" s="16">
        <f t="shared" si="62"/>
        <v>549</v>
      </c>
      <c r="X103" s="16">
        <f t="shared" si="62"/>
        <v>484.03499999999997</v>
      </c>
    </row>
    <row r="104" spans="1:24" x14ac:dyDescent="0.2">
      <c r="A104" t="s">
        <v>1167</v>
      </c>
      <c r="B104" s="16">
        <f t="shared" ref="B104:X104" si="63">IFERROR($F9*B127,"-")</f>
        <v>124.815</v>
      </c>
      <c r="C104" s="16">
        <f t="shared" si="63"/>
        <v>123.245</v>
      </c>
      <c r="D104" s="16">
        <f t="shared" si="63"/>
        <v>95.77</v>
      </c>
      <c r="E104" s="16">
        <f t="shared" si="63"/>
        <v>85.564999999999998</v>
      </c>
      <c r="F104" s="16">
        <f t="shared" si="63"/>
        <v>87.135000000000005</v>
      </c>
      <c r="G104" s="16">
        <f t="shared" si="63"/>
        <v>83.995000000000005</v>
      </c>
      <c r="H104" s="16">
        <f t="shared" si="63"/>
        <v>164.85</v>
      </c>
      <c r="I104" s="16">
        <f t="shared" si="63"/>
        <v>120.89</v>
      </c>
      <c r="J104" s="16">
        <f t="shared" si="63"/>
        <v>111.47</v>
      </c>
      <c r="K104" s="16">
        <f t="shared" si="63"/>
        <v>98.91</v>
      </c>
      <c r="L104" s="16">
        <f t="shared" si="63"/>
        <v>113.04</v>
      </c>
      <c r="M104" s="16">
        <f t="shared" si="63"/>
        <v>120.89</v>
      </c>
      <c r="N104" s="16">
        <f t="shared" si="63"/>
        <v>1330.575</v>
      </c>
      <c r="O104" s="16">
        <f t="shared" si="63"/>
        <v>200.17500000000001</v>
      </c>
      <c r="P104" s="16">
        <f t="shared" si="63"/>
        <v>1530.75</v>
      </c>
      <c r="Q104" s="16">
        <f t="shared" si="63"/>
        <v>8437.9650000000001</v>
      </c>
      <c r="R104" s="16">
        <f t="shared" si="63"/>
        <v>54357.324999999997</v>
      </c>
      <c r="S104" s="16">
        <f t="shared" si="63"/>
        <v>60594.934999999998</v>
      </c>
      <c r="T104" s="16">
        <f t="shared" si="63"/>
        <v>62518.97</v>
      </c>
      <c r="U104" s="16">
        <f t="shared" si="63"/>
        <v>656.26</v>
      </c>
      <c r="V104" s="16">
        <f t="shared" si="63"/>
        <v>354.82</v>
      </c>
      <c r="W104" s="16">
        <f t="shared" si="63"/>
        <v>394.85500000000002</v>
      </c>
      <c r="X104" s="16">
        <f t="shared" si="63"/>
        <v>289.66500000000002</v>
      </c>
    </row>
    <row r="105" spans="1:24" x14ac:dyDescent="0.2">
      <c r="A105" t="s">
        <v>1168</v>
      </c>
      <c r="B105" s="16">
        <f t="shared" ref="B105:X105" si="64">IFERROR($F10*B128,"-")</f>
        <v>61.790000000000006</v>
      </c>
      <c r="C105" s="16">
        <f t="shared" si="64"/>
        <v>63.46</v>
      </c>
      <c r="D105" s="16">
        <f t="shared" si="64"/>
        <v>96.86</v>
      </c>
      <c r="E105" s="16">
        <f t="shared" si="64"/>
        <v>53.440000000000005</v>
      </c>
      <c r="F105" s="16">
        <f t="shared" si="64"/>
        <v>36.74</v>
      </c>
      <c r="G105" s="16">
        <f t="shared" si="64"/>
        <v>126.92</v>
      </c>
      <c r="H105" s="16">
        <f t="shared" si="64"/>
        <v>200.4</v>
      </c>
      <c r="I105" s="16">
        <f t="shared" si="64"/>
        <v>46.760000000000005</v>
      </c>
      <c r="J105" s="16">
        <f t="shared" si="64"/>
        <v>115.23</v>
      </c>
      <c r="K105" s="16">
        <f t="shared" si="64"/>
        <v>40.080000000000005</v>
      </c>
      <c r="L105" s="16">
        <f t="shared" si="64"/>
        <v>58.45</v>
      </c>
      <c r="M105" s="16">
        <f t="shared" si="64"/>
        <v>43.42</v>
      </c>
      <c r="N105" s="16">
        <f t="shared" si="64"/>
        <v>940.21</v>
      </c>
      <c r="O105" s="16">
        <f t="shared" si="64"/>
        <v>187.04000000000002</v>
      </c>
      <c r="P105" s="16">
        <f t="shared" si="64"/>
        <v>1127.25</v>
      </c>
      <c r="Q105" s="16">
        <f t="shared" si="64"/>
        <v>4863.04</v>
      </c>
      <c r="R105" s="16">
        <f t="shared" si="64"/>
        <v>34490.51</v>
      </c>
      <c r="S105" s="16">
        <f t="shared" si="64"/>
        <v>38087.69</v>
      </c>
      <c r="T105" s="16">
        <f t="shared" si="64"/>
        <v>39036.25</v>
      </c>
      <c r="U105" s="16">
        <f t="shared" si="64"/>
        <v>726.45</v>
      </c>
      <c r="V105" s="16">
        <f t="shared" si="64"/>
        <v>148.63</v>
      </c>
      <c r="W105" s="16">
        <f t="shared" si="64"/>
        <v>193.72</v>
      </c>
      <c r="X105" s="16">
        <f t="shared" si="64"/>
        <v>262.19</v>
      </c>
    </row>
    <row r="106" spans="1:24" x14ac:dyDescent="0.2">
      <c r="A106" t="s">
        <v>1169</v>
      </c>
      <c r="B106" s="16">
        <f t="shared" ref="B106:X106" si="65">IFERROR($F11*B129,"-")</f>
        <v>46.2</v>
      </c>
      <c r="C106" s="16">
        <f t="shared" si="65"/>
        <v>73.424999999999997</v>
      </c>
      <c r="D106" s="16">
        <f t="shared" si="65"/>
        <v>34.65</v>
      </c>
      <c r="E106" s="16">
        <f t="shared" si="65"/>
        <v>55.275000000000006</v>
      </c>
      <c r="F106" s="16">
        <f t="shared" si="65"/>
        <v>61.050000000000004</v>
      </c>
      <c r="G106" s="16">
        <f t="shared" si="65"/>
        <v>42.075000000000003</v>
      </c>
      <c r="H106" s="16">
        <f t="shared" si="65"/>
        <v>59.400000000000006</v>
      </c>
      <c r="I106" s="16">
        <f t="shared" si="65"/>
        <v>42.9</v>
      </c>
      <c r="J106" s="16">
        <f t="shared" si="65"/>
        <v>55.275000000000006</v>
      </c>
      <c r="K106" s="16">
        <f t="shared" si="65"/>
        <v>77.55</v>
      </c>
      <c r="L106" s="16">
        <f t="shared" si="65"/>
        <v>46.2</v>
      </c>
      <c r="M106" s="16">
        <f t="shared" si="65"/>
        <v>49.5</v>
      </c>
      <c r="N106" s="16">
        <f t="shared" si="65"/>
        <v>643.5</v>
      </c>
      <c r="O106" s="16">
        <f t="shared" si="65"/>
        <v>84.975000000000009</v>
      </c>
      <c r="P106" s="16">
        <f t="shared" si="65"/>
        <v>728.47500000000002</v>
      </c>
      <c r="Q106" s="16">
        <f t="shared" si="65"/>
        <v>3516.15</v>
      </c>
      <c r="R106" s="16">
        <f t="shared" si="65"/>
        <v>23875.5</v>
      </c>
      <c r="S106" s="16">
        <f t="shared" si="65"/>
        <v>27903.975000000002</v>
      </c>
      <c r="T106" s="16">
        <f t="shared" si="65"/>
        <v>28629.975000000002</v>
      </c>
      <c r="U106" s="16">
        <f t="shared" si="65"/>
        <v>276.375</v>
      </c>
      <c r="V106" s="16">
        <f t="shared" si="65"/>
        <v>138.6</v>
      </c>
      <c r="W106" s="16">
        <f t="shared" si="65"/>
        <v>267.3</v>
      </c>
      <c r="X106" s="16">
        <f t="shared" si="65"/>
        <v>105.60000000000001</v>
      </c>
    </row>
    <row r="107" spans="1:24" x14ac:dyDescent="0.2">
      <c r="A107" t="s">
        <v>1170</v>
      </c>
      <c r="B107" s="16">
        <f t="shared" ref="B107:X107" si="66">IFERROR($F12*B130,"-")</f>
        <v>15.33</v>
      </c>
      <c r="C107" s="16">
        <f t="shared" si="66"/>
        <v>14.91</v>
      </c>
      <c r="D107" s="16">
        <f t="shared" si="66"/>
        <v>17.010000000000002</v>
      </c>
      <c r="E107" s="16">
        <f t="shared" si="66"/>
        <v>6.9300000000000006</v>
      </c>
      <c r="F107" s="16">
        <f t="shared" si="66"/>
        <v>8.1900000000000013</v>
      </c>
      <c r="G107" s="16">
        <f t="shared" si="66"/>
        <v>8.4</v>
      </c>
      <c r="H107" s="16">
        <f t="shared" si="66"/>
        <v>18.27</v>
      </c>
      <c r="I107" s="16">
        <f t="shared" si="66"/>
        <v>19.950000000000003</v>
      </c>
      <c r="J107" s="16">
        <f t="shared" si="66"/>
        <v>9.870000000000001</v>
      </c>
      <c r="K107" s="16">
        <f t="shared" si="66"/>
        <v>12.39</v>
      </c>
      <c r="L107" s="16">
        <f t="shared" si="66"/>
        <v>18.27</v>
      </c>
      <c r="M107" s="16">
        <f t="shared" si="66"/>
        <v>22.26</v>
      </c>
      <c r="N107" s="16">
        <f t="shared" si="66"/>
        <v>171.57000000000002</v>
      </c>
      <c r="O107" s="16">
        <f t="shared" si="66"/>
        <v>21</v>
      </c>
      <c r="P107" s="16">
        <f t="shared" si="66"/>
        <v>192.57000000000002</v>
      </c>
      <c r="Q107" s="16">
        <f t="shared" si="66"/>
        <v>1517.46</v>
      </c>
      <c r="R107" s="16">
        <f t="shared" si="66"/>
        <v>7297.92</v>
      </c>
      <c r="S107" s="16">
        <f t="shared" si="66"/>
        <v>7795.8300000000008</v>
      </c>
      <c r="T107" s="16">
        <f t="shared" si="66"/>
        <v>7885.92</v>
      </c>
      <c r="U107" s="16">
        <f t="shared" si="66"/>
        <v>74.550000000000011</v>
      </c>
      <c r="V107" s="16">
        <f t="shared" si="66"/>
        <v>60.480000000000004</v>
      </c>
      <c r="W107" s="16">
        <f t="shared" si="66"/>
        <v>42.42</v>
      </c>
      <c r="X107" s="16">
        <f t="shared" si="66"/>
        <v>33.6</v>
      </c>
    </row>
    <row r="108" spans="1:24" x14ac:dyDescent="0.2">
      <c r="A108" t="s">
        <v>72</v>
      </c>
      <c r="B108" s="16">
        <f t="shared" ref="B108:X108" si="67">IFERROR($F13*B131,"-")</f>
        <v>22.63</v>
      </c>
      <c r="C108" s="16">
        <f t="shared" si="67"/>
        <v>16.79</v>
      </c>
      <c r="D108" s="16">
        <f t="shared" si="67"/>
        <v>12.045</v>
      </c>
      <c r="E108" s="16">
        <f t="shared" si="67"/>
        <v>7.3</v>
      </c>
      <c r="F108" s="16">
        <f t="shared" si="67"/>
        <v>10.95</v>
      </c>
      <c r="G108" s="16">
        <f t="shared" si="67"/>
        <v>8.3949999999999996</v>
      </c>
      <c r="H108" s="16">
        <f t="shared" si="67"/>
        <v>19.709999999999997</v>
      </c>
      <c r="I108" s="16">
        <f t="shared" si="67"/>
        <v>22.264999999999997</v>
      </c>
      <c r="J108" s="16">
        <f t="shared" si="67"/>
        <v>12.045</v>
      </c>
      <c r="K108" s="16">
        <f t="shared" si="67"/>
        <v>11.68</v>
      </c>
      <c r="L108" s="16">
        <f t="shared" si="67"/>
        <v>15.694999999999999</v>
      </c>
      <c r="M108" s="16">
        <f t="shared" si="67"/>
        <v>18.25</v>
      </c>
      <c r="N108" s="16">
        <f t="shared" si="67"/>
        <v>177.39</v>
      </c>
      <c r="O108" s="16">
        <f t="shared" si="67"/>
        <v>19.344999999999999</v>
      </c>
      <c r="P108" s="16">
        <f t="shared" si="67"/>
        <v>197.1</v>
      </c>
      <c r="Q108" s="16">
        <f t="shared" si="67"/>
        <v>1171.6499999999999</v>
      </c>
      <c r="R108" s="16">
        <f t="shared" si="67"/>
        <v>7701.4999999999991</v>
      </c>
      <c r="S108" s="16">
        <f t="shared" si="67"/>
        <v>8423.8349999999991</v>
      </c>
      <c r="T108" s="16">
        <f t="shared" si="67"/>
        <v>8606.3349999999991</v>
      </c>
      <c r="U108" s="16">
        <f t="shared" si="67"/>
        <v>71.539999999999992</v>
      </c>
      <c r="V108" s="16">
        <f t="shared" si="67"/>
        <v>56.209999999999994</v>
      </c>
      <c r="W108" s="16">
        <f t="shared" si="67"/>
        <v>46.72</v>
      </c>
      <c r="X108" s="16">
        <f t="shared" si="67"/>
        <v>42.339999999999996</v>
      </c>
    </row>
    <row r="109" spans="1:24" x14ac:dyDescent="0.2">
      <c r="A109" t="s">
        <v>1171</v>
      </c>
      <c r="B109" s="16">
        <f t="shared" ref="B109:X109" si="68">IFERROR($F14*B132,"-")</f>
        <v>81.405000000000001</v>
      </c>
      <c r="C109" s="16">
        <f t="shared" si="68"/>
        <v>74.924999999999997</v>
      </c>
      <c r="D109" s="16">
        <f t="shared" si="68"/>
        <v>50.625</v>
      </c>
      <c r="E109" s="16">
        <f t="shared" si="68"/>
        <v>42.524999999999999</v>
      </c>
      <c r="F109" s="16">
        <f t="shared" si="68"/>
        <v>43.74</v>
      </c>
      <c r="G109" s="16">
        <f t="shared" si="68"/>
        <v>38.880000000000003</v>
      </c>
      <c r="H109" s="16">
        <f t="shared" si="68"/>
        <v>94.77</v>
      </c>
      <c r="I109" s="16">
        <f t="shared" si="68"/>
        <v>99.63000000000001</v>
      </c>
      <c r="J109" s="16">
        <f t="shared" si="68"/>
        <v>52.65</v>
      </c>
      <c r="K109" s="16">
        <f t="shared" si="68"/>
        <v>46.980000000000004</v>
      </c>
      <c r="L109" s="16">
        <f t="shared" si="68"/>
        <v>87.885000000000005</v>
      </c>
      <c r="M109" s="16">
        <f t="shared" si="68"/>
        <v>110.565</v>
      </c>
      <c r="N109" s="16">
        <f t="shared" si="68"/>
        <v>824.98500000000001</v>
      </c>
      <c r="O109" s="16">
        <f t="shared" si="68"/>
        <v>86.265000000000001</v>
      </c>
      <c r="P109" s="16">
        <f t="shared" si="68"/>
        <v>911.25</v>
      </c>
      <c r="Q109" s="16">
        <f t="shared" si="68"/>
        <v>5795.1450000000004</v>
      </c>
      <c r="R109" s="16">
        <f t="shared" si="68"/>
        <v>30400.11</v>
      </c>
      <c r="S109" s="16">
        <f t="shared" si="68"/>
        <v>33303.15</v>
      </c>
      <c r="T109" s="16">
        <f t="shared" si="68"/>
        <v>33826.815000000002</v>
      </c>
      <c r="U109" s="16">
        <f t="shared" si="68"/>
        <v>323.19</v>
      </c>
      <c r="V109" s="16">
        <f t="shared" si="68"/>
        <v>298.08</v>
      </c>
      <c r="W109" s="16">
        <f t="shared" si="68"/>
        <v>208.17000000000002</v>
      </c>
      <c r="X109" s="16">
        <f t="shared" si="68"/>
        <v>176.17500000000001</v>
      </c>
    </row>
    <row r="110" spans="1:24" x14ac:dyDescent="0.2">
      <c r="A110" t="s">
        <v>1172</v>
      </c>
      <c r="B110" s="16">
        <f t="shared" ref="B110:X110" si="69">IFERROR($F15*B133,"-")</f>
        <v>89.125</v>
      </c>
      <c r="C110" s="16">
        <f t="shared" si="69"/>
        <v>69.75</v>
      </c>
      <c r="D110" s="16">
        <f t="shared" si="69"/>
        <v>59.674999999999997</v>
      </c>
      <c r="E110" s="16">
        <f t="shared" si="69"/>
        <v>41.85</v>
      </c>
      <c r="F110" s="16">
        <f t="shared" si="69"/>
        <v>46.5</v>
      </c>
      <c r="G110" s="16">
        <f t="shared" si="69"/>
        <v>58.9</v>
      </c>
      <c r="H110" s="16">
        <f t="shared" si="69"/>
        <v>108.5</v>
      </c>
      <c r="I110" s="16">
        <f t="shared" si="69"/>
        <v>110.05</v>
      </c>
      <c r="J110" s="16">
        <f t="shared" si="69"/>
        <v>65.875</v>
      </c>
      <c r="K110" s="16">
        <f t="shared" si="69"/>
        <v>57.35</v>
      </c>
      <c r="L110" s="16">
        <f t="shared" si="69"/>
        <v>98.424999999999997</v>
      </c>
      <c r="M110" s="16">
        <f t="shared" si="69"/>
        <v>91.45</v>
      </c>
      <c r="N110" s="16">
        <f t="shared" si="69"/>
        <v>897.45</v>
      </c>
      <c r="O110" s="16">
        <f t="shared" si="69"/>
        <v>118.575</v>
      </c>
      <c r="P110" s="16">
        <f t="shared" si="69"/>
        <v>1016.025</v>
      </c>
      <c r="Q110" s="16">
        <f t="shared" si="69"/>
        <v>5631.9250000000002</v>
      </c>
      <c r="R110" s="16">
        <f t="shared" si="69"/>
        <v>31480.5</v>
      </c>
      <c r="S110" s="16">
        <f t="shared" si="69"/>
        <v>34650.25</v>
      </c>
      <c r="T110" s="16">
        <f t="shared" si="69"/>
        <v>35133.85</v>
      </c>
      <c r="U110" s="16">
        <f t="shared" si="69"/>
        <v>411.52499999999998</v>
      </c>
      <c r="V110" s="16">
        <f t="shared" si="69"/>
        <v>299.92500000000001</v>
      </c>
      <c r="W110" s="16">
        <f t="shared" si="69"/>
        <v>215.45</v>
      </c>
      <c r="X110" s="16">
        <f t="shared" si="69"/>
        <v>197.625</v>
      </c>
    </row>
    <row r="111" spans="1:24" x14ac:dyDescent="0.2">
      <c r="A111" t="s">
        <v>75</v>
      </c>
      <c r="B111" s="16">
        <f t="shared" ref="B111:X111" si="70">IFERROR($F16*B134,"-")</f>
        <v>5.3999999999999995</v>
      </c>
      <c r="C111" s="16">
        <f t="shared" si="70"/>
        <v>7.1999999999999993</v>
      </c>
      <c r="D111" s="16">
        <f t="shared" si="70"/>
        <v>4.8</v>
      </c>
      <c r="E111" s="16">
        <f t="shared" si="70"/>
        <v>4.5</v>
      </c>
      <c r="F111" s="16">
        <f t="shared" si="70"/>
        <v>4.5</v>
      </c>
      <c r="G111" s="16">
        <f t="shared" si="70"/>
        <v>4.5</v>
      </c>
      <c r="H111" s="16">
        <f t="shared" si="70"/>
        <v>7.1999999999999993</v>
      </c>
      <c r="I111" s="16">
        <f t="shared" si="70"/>
        <v>6.8999999999999995</v>
      </c>
      <c r="J111" s="16">
        <f t="shared" si="70"/>
        <v>5.0999999999999996</v>
      </c>
      <c r="K111" s="16">
        <f t="shared" si="70"/>
        <v>5.7</v>
      </c>
      <c r="L111" s="16">
        <f t="shared" si="70"/>
        <v>6.6</v>
      </c>
      <c r="M111" s="16">
        <f t="shared" si="70"/>
        <v>6.6</v>
      </c>
      <c r="N111" s="16">
        <f t="shared" si="70"/>
        <v>69</v>
      </c>
      <c r="O111" s="16">
        <f t="shared" si="70"/>
        <v>11.1</v>
      </c>
      <c r="P111" s="16">
        <f t="shared" si="70"/>
        <v>80.399999999999991</v>
      </c>
      <c r="Q111" s="16">
        <f t="shared" si="70"/>
        <v>469.79999999999995</v>
      </c>
      <c r="R111" s="16">
        <f t="shared" si="70"/>
        <v>2614.5</v>
      </c>
      <c r="S111" s="16">
        <f t="shared" si="70"/>
        <v>2835</v>
      </c>
      <c r="T111" s="16">
        <f t="shared" si="70"/>
        <v>2880</v>
      </c>
      <c r="U111" s="16">
        <f t="shared" si="70"/>
        <v>32.699999999999996</v>
      </c>
      <c r="V111" s="16">
        <f t="shared" si="70"/>
        <v>20.099999999999998</v>
      </c>
      <c r="W111" s="16">
        <f t="shared" si="70"/>
        <v>21.9</v>
      </c>
      <c r="X111" s="16">
        <f t="shared" si="70"/>
        <v>12.6</v>
      </c>
    </row>
    <row r="112" spans="1:24" x14ac:dyDescent="0.2">
      <c r="A112" t="s">
        <v>1173</v>
      </c>
      <c r="B112" s="16" t="str">
        <f t="shared" ref="B112:X112" si="71">IFERROR($F17*B135,"-")</f>
        <v>-</v>
      </c>
      <c r="C112" s="16" t="str">
        <f t="shared" si="71"/>
        <v>-</v>
      </c>
      <c r="D112" s="16" t="str">
        <f t="shared" si="71"/>
        <v>-</v>
      </c>
      <c r="E112" s="16" t="str">
        <f t="shared" si="71"/>
        <v>-</v>
      </c>
      <c r="F112" s="16" t="str">
        <f t="shared" si="71"/>
        <v>-</v>
      </c>
      <c r="G112" s="16" t="str">
        <f t="shared" si="71"/>
        <v>-</v>
      </c>
      <c r="H112" s="16" t="str">
        <f t="shared" si="71"/>
        <v>-</v>
      </c>
      <c r="I112" s="16" t="str">
        <f t="shared" si="71"/>
        <v>-</v>
      </c>
      <c r="J112" s="16" t="str">
        <f t="shared" si="71"/>
        <v>-</v>
      </c>
      <c r="K112" s="16" t="str">
        <f t="shared" si="71"/>
        <v>-</v>
      </c>
      <c r="L112" s="16" t="str">
        <f t="shared" si="71"/>
        <v>-</v>
      </c>
      <c r="M112" s="16" t="str">
        <f t="shared" si="71"/>
        <v>-</v>
      </c>
      <c r="N112" s="16" t="str">
        <f t="shared" si="71"/>
        <v>-</v>
      </c>
      <c r="O112" s="16" t="str">
        <f t="shared" si="71"/>
        <v>-</v>
      </c>
      <c r="P112" s="16" t="str">
        <f t="shared" si="71"/>
        <v>-</v>
      </c>
      <c r="Q112" s="16" t="str">
        <f t="shared" si="71"/>
        <v>-</v>
      </c>
      <c r="R112" s="16" t="str">
        <f t="shared" si="71"/>
        <v>-</v>
      </c>
      <c r="S112" s="16" t="str">
        <f t="shared" si="71"/>
        <v>-</v>
      </c>
      <c r="T112" s="16" t="str">
        <f t="shared" si="71"/>
        <v>-</v>
      </c>
      <c r="U112" s="16" t="str">
        <f t="shared" si="71"/>
        <v>-</v>
      </c>
      <c r="V112" s="16" t="str">
        <f t="shared" si="71"/>
        <v>-</v>
      </c>
      <c r="W112" s="16" t="str">
        <f t="shared" si="71"/>
        <v>-</v>
      </c>
      <c r="X112" s="16" t="str">
        <f t="shared" si="71"/>
        <v>-</v>
      </c>
    </row>
    <row r="113" spans="1:24" x14ac:dyDescent="0.2">
      <c r="A113" t="s">
        <v>1174</v>
      </c>
      <c r="B113" s="16">
        <f t="shared" ref="B113:X113" si="72">IFERROR($F18*B136,"-")</f>
        <v>8.9700000000000006</v>
      </c>
      <c r="C113" s="16">
        <f t="shared" si="72"/>
        <v>9.66</v>
      </c>
      <c r="D113" s="16">
        <f t="shared" si="72"/>
        <v>5.5200000000000005</v>
      </c>
      <c r="E113" s="16">
        <f t="shared" si="72"/>
        <v>6.2100000000000009</v>
      </c>
      <c r="F113" s="16">
        <f t="shared" si="72"/>
        <v>7.245000000000001</v>
      </c>
      <c r="G113" s="16">
        <f t="shared" si="72"/>
        <v>5.1750000000000007</v>
      </c>
      <c r="H113" s="16">
        <f t="shared" si="72"/>
        <v>10.695</v>
      </c>
      <c r="I113" s="16">
        <f t="shared" si="72"/>
        <v>12.765000000000001</v>
      </c>
      <c r="J113" s="16">
        <f t="shared" si="72"/>
        <v>7.9350000000000005</v>
      </c>
      <c r="K113" s="16">
        <f t="shared" si="72"/>
        <v>12.075000000000001</v>
      </c>
      <c r="L113" s="16">
        <f t="shared" si="72"/>
        <v>10.350000000000001</v>
      </c>
      <c r="M113" s="16">
        <f t="shared" si="72"/>
        <v>11.73</v>
      </c>
      <c r="N113" s="16">
        <f t="shared" si="72"/>
        <v>108.33000000000001</v>
      </c>
      <c r="O113" s="16">
        <f t="shared" si="72"/>
        <v>10.695</v>
      </c>
      <c r="P113" s="16">
        <f t="shared" si="72"/>
        <v>119.02500000000001</v>
      </c>
      <c r="Q113" s="16">
        <f t="shared" si="72"/>
        <v>793.50000000000011</v>
      </c>
      <c r="R113" s="16">
        <f t="shared" si="72"/>
        <v>4513.29</v>
      </c>
      <c r="S113" s="16">
        <f t="shared" si="72"/>
        <v>5006.6400000000003</v>
      </c>
      <c r="T113" s="16">
        <f t="shared" si="72"/>
        <v>5104.9650000000001</v>
      </c>
      <c r="U113" s="16">
        <f t="shared" si="72"/>
        <v>40.020000000000003</v>
      </c>
      <c r="V113" s="16">
        <f t="shared" si="72"/>
        <v>34.845000000000006</v>
      </c>
      <c r="W113" s="16">
        <f t="shared" si="72"/>
        <v>35.190000000000005</v>
      </c>
      <c r="X113" s="16">
        <f t="shared" si="72"/>
        <v>19.665000000000003</v>
      </c>
    </row>
    <row r="114" spans="1:24" x14ac:dyDescent="0.2">
      <c r="A114" t="s">
        <v>1175</v>
      </c>
      <c r="B114" s="17">
        <f>SUM(B101:B113)</f>
        <v>697.35500000000002</v>
      </c>
      <c r="C114" s="17">
        <f t="shared" ref="C114:T114" si="73">SUM(C101:C113)</f>
        <v>648.44500000000005</v>
      </c>
      <c r="D114" s="17">
        <f t="shared" si="73"/>
        <v>594.12999999999988</v>
      </c>
      <c r="E114" s="17">
        <f t="shared" si="73"/>
        <v>454.50000000000006</v>
      </c>
      <c r="F114" s="17">
        <f t="shared" si="73"/>
        <v>439.745</v>
      </c>
      <c r="G114" s="17">
        <f t="shared" si="73"/>
        <v>573.15499999999986</v>
      </c>
      <c r="H114" s="17">
        <f t="shared" si="73"/>
        <v>1028.26</v>
      </c>
      <c r="I114" s="17">
        <f t="shared" si="73"/>
        <v>744.80499999999984</v>
      </c>
      <c r="J114" s="17">
        <f t="shared" si="73"/>
        <v>679.39999999999986</v>
      </c>
      <c r="K114" s="17">
        <f t="shared" si="73"/>
        <v>556.35500000000002</v>
      </c>
      <c r="L114" s="17">
        <f t="shared" si="73"/>
        <v>715.74</v>
      </c>
      <c r="M114" s="17">
        <f t="shared" si="73"/>
        <v>650.92000000000007</v>
      </c>
      <c r="N114" s="17">
        <f t="shared" si="73"/>
        <v>7780.2149999999992</v>
      </c>
      <c r="O114" s="17">
        <f t="shared" si="73"/>
        <v>1195.3449999999998</v>
      </c>
      <c r="P114" s="17">
        <f t="shared" si="73"/>
        <v>8976.9650000000001</v>
      </c>
      <c r="Q114" s="17">
        <f t="shared" si="73"/>
        <v>46297.005000000005</v>
      </c>
      <c r="R114" s="17">
        <f t="shared" si="73"/>
        <v>274266.61499999999</v>
      </c>
      <c r="S114" s="17">
        <f t="shared" si="73"/>
        <v>305002.89</v>
      </c>
      <c r="T114" s="17">
        <f t="shared" si="73"/>
        <v>312779.34000000003</v>
      </c>
      <c r="U114" s="17">
        <f t="shared" ref="U114:X114" si="74">SUM(U101:U113)</f>
        <v>4070.2900000000004</v>
      </c>
      <c r="V114" s="17">
        <f t="shared" si="74"/>
        <v>2111.4649999999997</v>
      </c>
      <c r="W114" s="17">
        <f t="shared" si="74"/>
        <v>2099.0450000000001</v>
      </c>
      <c r="X114" s="17">
        <f t="shared" si="74"/>
        <v>1725.6149999999996</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B118" s="16"/>
      <c r="C118" s="16"/>
      <c r="D118" s="16"/>
      <c r="E118" s="16"/>
      <c r="F118" s="16"/>
      <c r="G118" s="16"/>
      <c r="H118" s="16"/>
      <c r="I118" s="16"/>
      <c r="J118" s="16"/>
      <c r="K118" s="16"/>
      <c r="L118" s="16"/>
      <c r="M118" s="16"/>
      <c r="N118" s="16"/>
      <c r="O118" s="16"/>
      <c r="P118" s="16"/>
      <c r="Q118" s="16"/>
      <c r="R118" s="16"/>
      <c r="S118" s="16"/>
      <c r="T118" s="16"/>
    </row>
    <row r="119" spans="1:24" x14ac:dyDescent="0.2">
      <c r="B119" s="16"/>
      <c r="C119" s="16"/>
      <c r="D119" s="16"/>
      <c r="E119" s="16"/>
      <c r="F119" s="16"/>
      <c r="G119" s="16"/>
      <c r="H119" s="16"/>
      <c r="I119" s="16"/>
      <c r="J119" s="16"/>
      <c r="K119" s="16"/>
      <c r="L119" s="16"/>
      <c r="M119" s="16"/>
      <c r="N119" s="16"/>
      <c r="O119" s="16"/>
      <c r="P119" s="16"/>
      <c r="Q119" s="16"/>
      <c r="R119" s="16"/>
      <c r="S119" s="16"/>
      <c r="T119" s="16"/>
    </row>
    <row r="120" spans="1:24" x14ac:dyDescent="0.2">
      <c r="B120" s="16"/>
      <c r="C120" s="16"/>
      <c r="D120" s="16"/>
      <c r="E120" s="16"/>
      <c r="F120" s="16"/>
      <c r="G120" s="16"/>
      <c r="H120" s="16"/>
      <c r="I120" s="16"/>
      <c r="J120" s="16"/>
      <c r="K120" s="16"/>
      <c r="L120" s="16"/>
      <c r="M120" s="16"/>
      <c r="N120" s="16"/>
      <c r="O120" s="16"/>
      <c r="P120" s="16"/>
      <c r="Q120" s="16"/>
      <c r="R120" s="16"/>
      <c r="S120" s="16"/>
      <c r="T120" s="16"/>
    </row>
    <row r="121" spans="1:24" x14ac:dyDescent="0.2">
      <c r="B121" s="16"/>
      <c r="C121" s="16"/>
      <c r="D121" s="16"/>
      <c r="E121" s="16"/>
      <c r="F121" s="16"/>
      <c r="G121" s="16"/>
      <c r="H121" s="16"/>
      <c r="I121" s="16"/>
      <c r="J121" s="16"/>
      <c r="K121" s="16"/>
      <c r="L121" s="16"/>
      <c r="M121" s="16"/>
      <c r="N121" s="16"/>
      <c r="O121" s="16"/>
      <c r="P121" s="16"/>
      <c r="Q121" s="16"/>
      <c r="R121" s="16"/>
      <c r="S121" s="16"/>
      <c r="T121" s="16"/>
    </row>
    <row r="122" spans="1:24" x14ac:dyDescent="0.2">
      <c r="A122" t="s">
        <v>2091</v>
      </c>
      <c r="B122" s="7"/>
      <c r="C122" s="7"/>
      <c r="D122" s="7"/>
      <c r="E122" s="7"/>
      <c r="F122" s="7"/>
      <c r="G122" s="7"/>
      <c r="H122" s="7"/>
      <c r="I122" s="7"/>
      <c r="L122" s="7"/>
      <c r="M122" s="7"/>
      <c r="N122" s="7"/>
      <c r="O122" s="7"/>
      <c r="P122" s="7"/>
      <c r="Q122" s="7"/>
      <c r="R122" s="7"/>
      <c r="S122" s="7"/>
    </row>
    <row r="123" spans="1:24" x14ac:dyDescent="0.2">
      <c r="A123" s="6"/>
      <c r="B123" s="2" t="s">
        <v>115</v>
      </c>
      <c r="C123" t="s">
        <v>116</v>
      </c>
      <c r="D123" t="s">
        <v>117</v>
      </c>
      <c r="E123" t="s">
        <v>118</v>
      </c>
      <c r="F123" t="s">
        <v>119</v>
      </c>
      <c r="G123" t="s">
        <v>120</v>
      </c>
      <c r="H123" t="s">
        <v>121</v>
      </c>
      <c r="I123" t="s">
        <v>122</v>
      </c>
      <c r="J123" t="s">
        <v>123</v>
      </c>
      <c r="K123" t="s">
        <v>124</v>
      </c>
      <c r="L123" t="s">
        <v>125</v>
      </c>
      <c r="M123" t="s">
        <v>126</v>
      </c>
      <c r="N123" t="s">
        <v>138</v>
      </c>
      <c r="O123" t="s">
        <v>127</v>
      </c>
      <c r="P123" t="s">
        <v>139</v>
      </c>
      <c r="Q123" t="s">
        <v>140</v>
      </c>
      <c r="R123" t="s">
        <v>141</v>
      </c>
      <c r="S123" t="s">
        <v>226</v>
      </c>
      <c r="T123" t="s">
        <v>227</v>
      </c>
      <c r="U123" t="s">
        <v>228</v>
      </c>
      <c r="V123" t="s">
        <v>229</v>
      </c>
      <c r="W123" t="s">
        <v>230</v>
      </c>
      <c r="X123" t="s">
        <v>231</v>
      </c>
    </row>
    <row r="124" spans="1:24" x14ac:dyDescent="0.2">
      <c r="A124" t="s">
        <v>65</v>
      </c>
      <c r="B124" s="14">
        <v>310</v>
      </c>
      <c r="C124" s="15">
        <v>230</v>
      </c>
      <c r="D124" s="14">
        <v>200</v>
      </c>
      <c r="E124" s="15">
        <v>185</v>
      </c>
      <c r="F124" s="15">
        <v>180</v>
      </c>
      <c r="G124" s="14">
        <v>180</v>
      </c>
      <c r="H124" s="14">
        <v>380</v>
      </c>
      <c r="I124" s="14">
        <v>285</v>
      </c>
      <c r="J124" s="14">
        <v>350</v>
      </c>
      <c r="K124" s="14">
        <v>245</v>
      </c>
      <c r="L124" s="14">
        <v>260</v>
      </c>
      <c r="M124" s="15">
        <v>245</v>
      </c>
      <c r="N124" s="14">
        <v>3050</v>
      </c>
      <c r="O124" s="15">
        <v>430</v>
      </c>
      <c r="P124" s="15">
        <v>3485</v>
      </c>
      <c r="Q124" s="14">
        <v>17980</v>
      </c>
      <c r="R124" s="14">
        <v>113350</v>
      </c>
      <c r="S124" s="14">
        <v>127735</v>
      </c>
      <c r="T124" s="14">
        <v>132295</v>
      </c>
      <c r="U124" s="22">
        <f>SUM(D124,G124,H124,J124,O124)</f>
        <v>1540</v>
      </c>
      <c r="V124" s="22">
        <f>SUM(I124,L124,M124)</f>
        <v>790</v>
      </c>
      <c r="W124" s="22">
        <f t="shared" ref="W124:W137" si="75">SUM(C124,E124,F124,K124)</f>
        <v>840</v>
      </c>
      <c r="X124" s="22">
        <f t="shared" ref="X124:X137" si="76">SUM(B124,H124)</f>
        <v>690</v>
      </c>
    </row>
    <row r="125" spans="1:24" x14ac:dyDescent="0.2">
      <c r="A125" t="s">
        <v>1165</v>
      </c>
      <c r="B125" s="14">
        <v>45</v>
      </c>
      <c r="C125" s="15">
        <v>25</v>
      </c>
      <c r="D125" s="15">
        <v>25</v>
      </c>
      <c r="E125" s="15">
        <v>15</v>
      </c>
      <c r="F125" s="15">
        <v>10</v>
      </c>
      <c r="G125" s="14">
        <v>15</v>
      </c>
      <c r="H125" s="14">
        <v>30</v>
      </c>
      <c r="I125" s="14">
        <v>20</v>
      </c>
      <c r="J125" s="14">
        <v>25</v>
      </c>
      <c r="K125" s="14">
        <v>15</v>
      </c>
      <c r="L125" s="14">
        <v>30</v>
      </c>
      <c r="M125" s="15">
        <v>15</v>
      </c>
      <c r="N125" s="15">
        <v>275</v>
      </c>
      <c r="O125" s="15">
        <v>45</v>
      </c>
      <c r="P125" s="15">
        <v>325</v>
      </c>
      <c r="Q125" s="14">
        <v>1300</v>
      </c>
      <c r="R125" s="14">
        <v>7600</v>
      </c>
      <c r="S125" s="14">
        <v>8515</v>
      </c>
      <c r="T125" s="14">
        <v>8750</v>
      </c>
      <c r="U125" s="22">
        <f t="shared" ref="U125:U137" si="77">SUM(D125,G125,H125,J125,O125)</f>
        <v>140</v>
      </c>
      <c r="V125" s="22">
        <f t="shared" ref="V125:V137" si="78">SUM(I125,L125,M125)</f>
        <v>65</v>
      </c>
      <c r="W125" s="22">
        <f t="shared" si="75"/>
        <v>65</v>
      </c>
      <c r="X125" s="22">
        <f t="shared" si="76"/>
        <v>75</v>
      </c>
    </row>
    <row r="126" spans="1:24" x14ac:dyDescent="0.2">
      <c r="A126" t="s">
        <v>67</v>
      </c>
      <c r="B126" s="14">
        <v>1070</v>
      </c>
      <c r="C126" s="15">
        <v>880</v>
      </c>
      <c r="D126" s="14">
        <v>1025</v>
      </c>
      <c r="E126" s="15">
        <v>675</v>
      </c>
      <c r="F126" s="15">
        <v>585</v>
      </c>
      <c r="G126" s="14">
        <v>925</v>
      </c>
      <c r="H126" s="14">
        <v>1575</v>
      </c>
      <c r="I126" s="14">
        <v>1205</v>
      </c>
      <c r="J126" s="14">
        <v>1050</v>
      </c>
      <c r="K126" s="14">
        <v>860</v>
      </c>
      <c r="L126" s="14">
        <v>1215</v>
      </c>
      <c r="M126" s="15">
        <v>765</v>
      </c>
      <c r="N126" s="14">
        <v>11835</v>
      </c>
      <c r="O126" s="15">
        <v>2145</v>
      </c>
      <c r="P126" s="15">
        <v>13980</v>
      </c>
      <c r="Q126" s="14">
        <v>62510</v>
      </c>
      <c r="R126" s="14">
        <v>332020</v>
      </c>
      <c r="S126" s="14">
        <v>368835</v>
      </c>
      <c r="T126" s="14">
        <v>380200</v>
      </c>
      <c r="U126" s="22">
        <f t="shared" si="77"/>
        <v>6720</v>
      </c>
      <c r="V126" s="22">
        <f t="shared" si="78"/>
        <v>3185</v>
      </c>
      <c r="W126" s="22">
        <f t="shared" si="75"/>
        <v>3000</v>
      </c>
      <c r="X126" s="22">
        <f t="shared" si="76"/>
        <v>2645</v>
      </c>
    </row>
    <row r="127" spans="1:24" x14ac:dyDescent="0.2">
      <c r="A127" t="s">
        <v>1167</v>
      </c>
      <c r="B127" s="14">
        <v>795</v>
      </c>
      <c r="C127" s="15">
        <v>785</v>
      </c>
      <c r="D127" s="15">
        <v>610</v>
      </c>
      <c r="E127" s="15">
        <v>545</v>
      </c>
      <c r="F127" s="15">
        <v>555</v>
      </c>
      <c r="G127" s="14">
        <v>535</v>
      </c>
      <c r="H127" s="14">
        <v>1050</v>
      </c>
      <c r="I127" s="14">
        <v>770</v>
      </c>
      <c r="J127" s="14">
        <v>710</v>
      </c>
      <c r="K127" s="14">
        <v>630</v>
      </c>
      <c r="L127" s="14">
        <v>720</v>
      </c>
      <c r="M127" s="15">
        <v>770</v>
      </c>
      <c r="N127" s="15">
        <v>8475</v>
      </c>
      <c r="O127" s="15">
        <v>1275</v>
      </c>
      <c r="P127" s="15">
        <v>9750</v>
      </c>
      <c r="Q127" s="14">
        <v>53745</v>
      </c>
      <c r="R127" s="14">
        <v>346225</v>
      </c>
      <c r="S127" s="14">
        <v>385955</v>
      </c>
      <c r="T127" s="14">
        <v>398210</v>
      </c>
      <c r="U127" s="22">
        <f t="shared" si="77"/>
        <v>4180</v>
      </c>
      <c r="V127" s="22">
        <f t="shared" si="78"/>
        <v>2260</v>
      </c>
      <c r="W127" s="22">
        <f t="shared" si="75"/>
        <v>2515</v>
      </c>
      <c r="X127" s="22">
        <f t="shared" si="76"/>
        <v>1845</v>
      </c>
    </row>
    <row r="128" spans="1:24" x14ac:dyDescent="0.2">
      <c r="A128" t="s">
        <v>1168</v>
      </c>
      <c r="B128" s="14">
        <v>185</v>
      </c>
      <c r="C128" s="15">
        <v>190</v>
      </c>
      <c r="D128" s="15">
        <v>290</v>
      </c>
      <c r="E128" s="15">
        <v>160</v>
      </c>
      <c r="F128" s="15">
        <v>110</v>
      </c>
      <c r="G128" s="14">
        <v>380</v>
      </c>
      <c r="H128" s="14">
        <v>600</v>
      </c>
      <c r="I128" s="14">
        <v>140</v>
      </c>
      <c r="J128" s="14">
        <v>345</v>
      </c>
      <c r="K128" s="14">
        <v>120</v>
      </c>
      <c r="L128" s="14">
        <v>175</v>
      </c>
      <c r="M128" s="15">
        <v>130</v>
      </c>
      <c r="N128" s="15">
        <v>2815</v>
      </c>
      <c r="O128" s="15">
        <v>560</v>
      </c>
      <c r="P128" s="15">
        <v>3375</v>
      </c>
      <c r="Q128" s="14">
        <v>14560</v>
      </c>
      <c r="R128" s="14">
        <v>103265</v>
      </c>
      <c r="S128" s="14">
        <v>114035</v>
      </c>
      <c r="T128" s="14">
        <v>116875</v>
      </c>
      <c r="U128" s="22">
        <f t="shared" si="77"/>
        <v>2175</v>
      </c>
      <c r="V128" s="22">
        <f t="shared" si="78"/>
        <v>445</v>
      </c>
      <c r="W128" s="22">
        <f t="shared" si="75"/>
        <v>580</v>
      </c>
      <c r="X128" s="22">
        <f t="shared" si="76"/>
        <v>785</v>
      </c>
    </row>
    <row r="129" spans="1:24" x14ac:dyDescent="0.2">
      <c r="A129" t="s">
        <v>1169</v>
      </c>
      <c r="B129" s="14">
        <v>280</v>
      </c>
      <c r="C129" s="15">
        <v>445</v>
      </c>
      <c r="D129" s="15">
        <v>210</v>
      </c>
      <c r="E129" s="15">
        <v>335</v>
      </c>
      <c r="F129" s="15">
        <v>370</v>
      </c>
      <c r="G129" s="14">
        <v>255</v>
      </c>
      <c r="H129" s="14">
        <v>360</v>
      </c>
      <c r="I129" s="14">
        <v>260</v>
      </c>
      <c r="J129" s="14">
        <v>335</v>
      </c>
      <c r="K129" s="14">
        <v>470</v>
      </c>
      <c r="L129" s="14">
        <v>280</v>
      </c>
      <c r="M129" s="15">
        <v>300</v>
      </c>
      <c r="N129" s="15">
        <v>3900</v>
      </c>
      <c r="O129" s="15">
        <v>515</v>
      </c>
      <c r="P129" s="15">
        <v>4415</v>
      </c>
      <c r="Q129" s="14">
        <v>21310</v>
      </c>
      <c r="R129" s="14">
        <v>144700</v>
      </c>
      <c r="S129" s="14">
        <v>169115</v>
      </c>
      <c r="T129" s="14">
        <v>173515</v>
      </c>
      <c r="U129" s="22">
        <f t="shared" si="77"/>
        <v>1675</v>
      </c>
      <c r="V129" s="22">
        <f t="shared" si="78"/>
        <v>840</v>
      </c>
      <c r="W129" s="22">
        <f t="shared" si="75"/>
        <v>1620</v>
      </c>
      <c r="X129" s="22">
        <f t="shared" si="76"/>
        <v>640</v>
      </c>
    </row>
    <row r="130" spans="1:24" x14ac:dyDescent="0.2">
      <c r="A130" t="s">
        <v>1170</v>
      </c>
      <c r="B130" s="14">
        <v>365</v>
      </c>
      <c r="C130" s="15">
        <v>355</v>
      </c>
      <c r="D130" s="14">
        <v>405</v>
      </c>
      <c r="E130" s="15">
        <v>165</v>
      </c>
      <c r="F130" s="15">
        <v>195</v>
      </c>
      <c r="G130" s="14">
        <v>200</v>
      </c>
      <c r="H130" s="14">
        <v>435</v>
      </c>
      <c r="I130" s="14">
        <v>475</v>
      </c>
      <c r="J130" s="14">
        <v>235</v>
      </c>
      <c r="K130" s="14">
        <v>295</v>
      </c>
      <c r="L130" s="14">
        <v>435</v>
      </c>
      <c r="M130" s="15">
        <v>530</v>
      </c>
      <c r="N130" s="14">
        <v>4085</v>
      </c>
      <c r="O130" s="15">
        <v>500</v>
      </c>
      <c r="P130" s="15">
        <v>4585</v>
      </c>
      <c r="Q130" s="14">
        <v>36130</v>
      </c>
      <c r="R130" s="14">
        <v>173760</v>
      </c>
      <c r="S130" s="14">
        <v>185615</v>
      </c>
      <c r="T130" s="14">
        <v>187760</v>
      </c>
      <c r="U130" s="22">
        <f t="shared" si="77"/>
        <v>1775</v>
      </c>
      <c r="V130" s="22">
        <f t="shared" si="78"/>
        <v>1440</v>
      </c>
      <c r="W130" s="22">
        <f t="shared" si="75"/>
        <v>1010</v>
      </c>
      <c r="X130" s="22">
        <f t="shared" si="76"/>
        <v>800</v>
      </c>
    </row>
    <row r="131" spans="1:24" x14ac:dyDescent="0.2">
      <c r="A131" t="s">
        <v>72</v>
      </c>
      <c r="B131" s="14">
        <v>310</v>
      </c>
      <c r="C131" s="15">
        <v>230</v>
      </c>
      <c r="D131" s="14">
        <v>165</v>
      </c>
      <c r="E131" s="15">
        <v>100</v>
      </c>
      <c r="F131" s="15">
        <v>150</v>
      </c>
      <c r="G131" s="14">
        <v>115</v>
      </c>
      <c r="H131" s="14">
        <v>270</v>
      </c>
      <c r="I131" s="14">
        <v>305</v>
      </c>
      <c r="J131" s="14">
        <v>165</v>
      </c>
      <c r="K131" s="14">
        <v>160</v>
      </c>
      <c r="L131" s="14">
        <v>215</v>
      </c>
      <c r="M131" s="15">
        <v>250</v>
      </c>
      <c r="N131" s="14">
        <v>2430</v>
      </c>
      <c r="O131" s="15">
        <v>265</v>
      </c>
      <c r="P131" s="15">
        <v>2700</v>
      </c>
      <c r="Q131" s="14">
        <v>16050</v>
      </c>
      <c r="R131" s="14">
        <v>105500</v>
      </c>
      <c r="S131" s="14">
        <v>115395</v>
      </c>
      <c r="T131" s="14">
        <v>117895</v>
      </c>
      <c r="U131" s="22">
        <f t="shared" si="77"/>
        <v>980</v>
      </c>
      <c r="V131" s="22">
        <f t="shared" si="78"/>
        <v>770</v>
      </c>
      <c r="W131" s="22">
        <f t="shared" si="75"/>
        <v>640</v>
      </c>
      <c r="X131" s="22">
        <f t="shared" si="76"/>
        <v>580</v>
      </c>
    </row>
    <row r="132" spans="1:24" x14ac:dyDescent="0.2">
      <c r="A132" t="s">
        <v>1171</v>
      </c>
      <c r="B132" s="14">
        <v>1005</v>
      </c>
      <c r="C132" s="15">
        <v>925</v>
      </c>
      <c r="D132" s="15">
        <v>625</v>
      </c>
      <c r="E132" s="15">
        <v>525</v>
      </c>
      <c r="F132" s="15">
        <v>540</v>
      </c>
      <c r="G132" s="14">
        <v>480</v>
      </c>
      <c r="H132" s="14">
        <v>1170</v>
      </c>
      <c r="I132" s="14">
        <v>1230</v>
      </c>
      <c r="J132" s="14">
        <v>650</v>
      </c>
      <c r="K132" s="14">
        <v>580</v>
      </c>
      <c r="L132" s="14">
        <v>1085</v>
      </c>
      <c r="M132" s="15">
        <v>1365</v>
      </c>
      <c r="N132" s="15">
        <v>10185</v>
      </c>
      <c r="O132" s="15">
        <v>1065</v>
      </c>
      <c r="P132" s="15">
        <v>11250</v>
      </c>
      <c r="Q132" s="14">
        <v>71545</v>
      </c>
      <c r="R132" s="14">
        <v>375310</v>
      </c>
      <c r="S132" s="14">
        <v>411150</v>
      </c>
      <c r="T132" s="14">
        <v>417615</v>
      </c>
      <c r="U132" s="22">
        <f t="shared" si="77"/>
        <v>3990</v>
      </c>
      <c r="V132" s="22">
        <f t="shared" si="78"/>
        <v>3680</v>
      </c>
      <c r="W132" s="22">
        <f t="shared" si="75"/>
        <v>2570</v>
      </c>
      <c r="X132" s="22">
        <f t="shared" si="76"/>
        <v>2175</v>
      </c>
    </row>
    <row r="133" spans="1:24" x14ac:dyDescent="0.2">
      <c r="A133" t="s">
        <v>1172</v>
      </c>
      <c r="B133" s="14">
        <v>575</v>
      </c>
      <c r="C133" s="15">
        <v>450</v>
      </c>
      <c r="D133" s="14">
        <v>385</v>
      </c>
      <c r="E133" s="15">
        <v>270</v>
      </c>
      <c r="F133" s="15">
        <v>300</v>
      </c>
      <c r="G133" s="14">
        <v>380</v>
      </c>
      <c r="H133" s="14">
        <v>700</v>
      </c>
      <c r="I133" s="14">
        <v>710</v>
      </c>
      <c r="J133" s="14">
        <v>425</v>
      </c>
      <c r="K133" s="14">
        <v>370</v>
      </c>
      <c r="L133" s="14">
        <v>635</v>
      </c>
      <c r="M133" s="15">
        <v>590</v>
      </c>
      <c r="N133" s="14">
        <v>5790</v>
      </c>
      <c r="O133" s="15">
        <v>765</v>
      </c>
      <c r="P133" s="15">
        <v>6555</v>
      </c>
      <c r="Q133" s="14">
        <v>36335</v>
      </c>
      <c r="R133" s="14">
        <v>203100</v>
      </c>
      <c r="S133" s="14">
        <v>223550</v>
      </c>
      <c r="T133" s="14">
        <v>226670</v>
      </c>
      <c r="U133" s="22">
        <f t="shared" si="77"/>
        <v>2655</v>
      </c>
      <c r="V133" s="22">
        <f t="shared" si="78"/>
        <v>1935</v>
      </c>
      <c r="W133" s="22">
        <f t="shared" si="75"/>
        <v>1390</v>
      </c>
      <c r="X133" s="22">
        <f t="shared" si="76"/>
        <v>1275</v>
      </c>
    </row>
    <row r="134" spans="1:24" x14ac:dyDescent="0.2">
      <c r="A134" t="s">
        <v>75</v>
      </c>
      <c r="B134" s="14">
        <v>90</v>
      </c>
      <c r="C134" s="15">
        <v>120</v>
      </c>
      <c r="D134" s="14">
        <v>80</v>
      </c>
      <c r="E134" s="15">
        <v>75</v>
      </c>
      <c r="F134" s="15">
        <v>75</v>
      </c>
      <c r="G134" s="14">
        <v>75</v>
      </c>
      <c r="H134" s="14">
        <v>120</v>
      </c>
      <c r="I134" s="14">
        <v>115</v>
      </c>
      <c r="J134" s="14">
        <v>85</v>
      </c>
      <c r="K134" s="14">
        <v>95</v>
      </c>
      <c r="L134" s="14">
        <v>110</v>
      </c>
      <c r="M134" s="15">
        <v>110</v>
      </c>
      <c r="N134" s="14">
        <v>1150</v>
      </c>
      <c r="O134" s="15">
        <v>185</v>
      </c>
      <c r="P134" s="15">
        <v>1340</v>
      </c>
      <c r="Q134" s="14">
        <v>7830</v>
      </c>
      <c r="R134" s="14">
        <v>43575</v>
      </c>
      <c r="S134" s="14">
        <v>47250</v>
      </c>
      <c r="T134" s="14">
        <v>48000</v>
      </c>
      <c r="U134" s="22">
        <f t="shared" si="77"/>
        <v>545</v>
      </c>
      <c r="V134" s="22">
        <f t="shared" si="78"/>
        <v>335</v>
      </c>
      <c r="W134" s="22">
        <f t="shared" si="75"/>
        <v>365</v>
      </c>
      <c r="X134" s="22">
        <f t="shared" si="76"/>
        <v>210</v>
      </c>
    </row>
    <row r="135" spans="1:24" x14ac:dyDescent="0.2">
      <c r="A135" t="s">
        <v>1173</v>
      </c>
      <c r="B135" s="14">
        <v>260</v>
      </c>
      <c r="C135" s="15">
        <v>295</v>
      </c>
      <c r="D135" s="14">
        <v>225</v>
      </c>
      <c r="E135" s="15">
        <v>160</v>
      </c>
      <c r="F135" s="15">
        <v>150</v>
      </c>
      <c r="G135" s="14">
        <v>160</v>
      </c>
      <c r="H135" s="14">
        <v>310</v>
      </c>
      <c r="I135" s="14">
        <v>230</v>
      </c>
      <c r="J135" s="14">
        <v>205</v>
      </c>
      <c r="K135" s="14">
        <v>160</v>
      </c>
      <c r="L135" s="14">
        <v>245</v>
      </c>
      <c r="M135" s="15">
        <v>265</v>
      </c>
      <c r="N135" s="14">
        <v>2670</v>
      </c>
      <c r="O135" s="15">
        <v>425</v>
      </c>
      <c r="P135" s="15">
        <v>3095</v>
      </c>
      <c r="Q135" s="14">
        <v>16145</v>
      </c>
      <c r="R135" s="14">
        <v>99535</v>
      </c>
      <c r="S135" s="14">
        <v>110925</v>
      </c>
      <c r="T135" s="14">
        <v>113780</v>
      </c>
      <c r="U135" s="22">
        <f t="shared" si="77"/>
        <v>1325</v>
      </c>
      <c r="V135" s="22">
        <f t="shared" si="78"/>
        <v>740</v>
      </c>
      <c r="W135" s="22">
        <f t="shared" si="75"/>
        <v>765</v>
      </c>
      <c r="X135" s="22">
        <f t="shared" si="76"/>
        <v>570</v>
      </c>
    </row>
    <row r="136" spans="1:24" x14ac:dyDescent="0.2">
      <c r="A136" t="s">
        <v>1174</v>
      </c>
      <c r="B136" s="15">
        <v>130</v>
      </c>
      <c r="C136" s="15">
        <v>140</v>
      </c>
      <c r="D136" s="14">
        <v>80</v>
      </c>
      <c r="E136" s="15">
        <v>90</v>
      </c>
      <c r="F136" s="15">
        <v>105</v>
      </c>
      <c r="G136" s="14">
        <v>75</v>
      </c>
      <c r="H136" s="14">
        <v>155</v>
      </c>
      <c r="I136" s="14">
        <v>185</v>
      </c>
      <c r="J136" s="14">
        <v>115</v>
      </c>
      <c r="K136" s="15">
        <v>175</v>
      </c>
      <c r="L136" s="15">
        <v>150</v>
      </c>
      <c r="M136" s="15">
        <v>170</v>
      </c>
      <c r="N136" s="14">
        <v>1570</v>
      </c>
      <c r="O136" s="15">
        <v>155</v>
      </c>
      <c r="P136" s="15">
        <v>1725</v>
      </c>
      <c r="Q136" s="14">
        <v>11500</v>
      </c>
      <c r="R136" s="14">
        <v>65410</v>
      </c>
      <c r="S136" s="14">
        <v>72560</v>
      </c>
      <c r="T136" s="14">
        <v>73985</v>
      </c>
      <c r="U136" s="22">
        <f t="shared" si="77"/>
        <v>580</v>
      </c>
      <c r="V136" s="22">
        <f t="shared" si="78"/>
        <v>505</v>
      </c>
      <c r="W136" s="22">
        <f t="shared" si="75"/>
        <v>510</v>
      </c>
      <c r="X136" s="22">
        <f t="shared" si="76"/>
        <v>285</v>
      </c>
    </row>
    <row r="137" spans="1:24" x14ac:dyDescent="0.2">
      <c r="A137" t="s">
        <v>1175</v>
      </c>
      <c r="B137" s="15">
        <v>6490</v>
      </c>
      <c r="C137" s="15">
        <v>5630</v>
      </c>
      <c r="D137" s="15">
        <v>4600</v>
      </c>
      <c r="E137" s="14">
        <v>3705</v>
      </c>
      <c r="F137" s="14">
        <v>3735</v>
      </c>
      <c r="G137" s="14">
        <v>4040</v>
      </c>
      <c r="H137" s="14">
        <v>7930</v>
      </c>
      <c r="I137" s="14">
        <v>6560</v>
      </c>
      <c r="J137" s="14">
        <v>5170</v>
      </c>
      <c r="K137" s="15">
        <v>4525</v>
      </c>
      <c r="L137" s="15">
        <v>6060</v>
      </c>
      <c r="M137" s="15">
        <v>6130</v>
      </c>
      <c r="N137" s="15">
        <v>64575</v>
      </c>
      <c r="O137" s="14">
        <v>8915</v>
      </c>
      <c r="P137" s="14">
        <v>73485</v>
      </c>
      <c r="Q137" s="14">
        <v>404360</v>
      </c>
      <c r="R137" s="14">
        <v>2368350</v>
      </c>
      <c r="S137" s="14">
        <v>2645840</v>
      </c>
      <c r="T137" s="14">
        <v>2724770</v>
      </c>
      <c r="U137" s="22">
        <f t="shared" si="77"/>
        <v>30655</v>
      </c>
      <c r="V137" s="22">
        <f t="shared" si="78"/>
        <v>18750</v>
      </c>
      <c r="W137" s="22">
        <f t="shared" si="75"/>
        <v>17595</v>
      </c>
      <c r="X137" s="22">
        <f t="shared" si="76"/>
        <v>14420</v>
      </c>
    </row>
    <row r="138" spans="1:24" x14ac:dyDescent="0.2">
      <c r="A138" s="10"/>
      <c r="B138" s="7"/>
      <c r="C138" s="7"/>
      <c r="D138" s="7"/>
      <c r="E138" s="7"/>
      <c r="K138" s="10"/>
      <c r="L138" s="7"/>
      <c r="M138" s="7"/>
      <c r="N138" s="7"/>
      <c r="O138" s="7"/>
    </row>
    <row r="139" spans="1:24" x14ac:dyDescent="0.2">
      <c r="A139" s="10"/>
      <c r="B139" s="7"/>
      <c r="C139" s="7"/>
      <c r="D139" s="7"/>
      <c r="E139" s="7"/>
      <c r="K139" s="10"/>
      <c r="L139" s="7"/>
      <c r="M139" s="7"/>
      <c r="N139" s="7"/>
      <c r="O139" s="7"/>
    </row>
    <row r="140" spans="1:24" x14ac:dyDescent="0.2">
      <c r="A140" s="10"/>
      <c r="B140" s="7"/>
      <c r="C140" s="7"/>
      <c r="D140" s="7"/>
      <c r="E140" s="7"/>
      <c r="L140" s="7"/>
      <c r="M140" s="7"/>
      <c r="N140" s="7"/>
      <c r="O140" s="7"/>
    </row>
    <row r="141" spans="1:24" x14ac:dyDescent="0.2">
      <c r="B141" s="7"/>
      <c r="C141" s="7"/>
      <c r="D141" s="7"/>
      <c r="E141" s="7"/>
      <c r="L141" s="7"/>
      <c r="M141" s="7"/>
      <c r="N141" s="7"/>
      <c r="O141" s="7"/>
    </row>
    <row r="145" spans="1:17" ht="15" x14ac:dyDescent="0.25">
      <c r="K145" s="5"/>
    </row>
    <row r="146" spans="1:17" ht="15" x14ac:dyDescent="0.25">
      <c r="A146" s="5"/>
    </row>
    <row r="147" spans="1:17" x14ac:dyDescent="0.2">
      <c r="B147" s="2"/>
      <c r="C147" s="2"/>
      <c r="D147" s="2"/>
      <c r="E147" s="2"/>
      <c r="F147" s="2"/>
      <c r="G147" s="2"/>
      <c r="K147" s="6"/>
      <c r="L147" s="2"/>
      <c r="M147" s="2"/>
      <c r="N147" s="2"/>
      <c r="O147" s="2"/>
      <c r="P147" s="2"/>
      <c r="Q147" s="2"/>
    </row>
    <row r="148" spans="1:17" x14ac:dyDescent="0.2">
      <c r="A148" s="6"/>
      <c r="B148" s="8"/>
      <c r="C148" s="8"/>
      <c r="D148" s="8"/>
      <c r="E148" s="8"/>
      <c r="F148" s="8"/>
      <c r="G148" s="8"/>
      <c r="L148" s="8"/>
      <c r="M148" s="8"/>
      <c r="N148" s="8"/>
      <c r="O148" s="8"/>
      <c r="P148" s="8"/>
      <c r="Q148" s="8"/>
    </row>
    <row r="149" spans="1:17" x14ac:dyDescent="0.2">
      <c r="B149" s="8"/>
      <c r="C149" s="8"/>
      <c r="D149" s="8"/>
      <c r="E149" s="8"/>
      <c r="F149" s="8"/>
      <c r="G149" s="8"/>
      <c r="L149" s="8"/>
      <c r="M149" s="8"/>
      <c r="N149" s="8"/>
      <c r="O149" s="8"/>
      <c r="P149" s="8"/>
      <c r="Q149" s="8"/>
    </row>
    <row r="150" spans="1:17" x14ac:dyDescent="0.2">
      <c r="B150" s="8"/>
      <c r="C150" s="8"/>
      <c r="D150" s="8"/>
      <c r="E150" s="8"/>
      <c r="F150" s="8"/>
      <c r="G150" s="8"/>
      <c r="L150" s="8"/>
      <c r="M150" s="8"/>
      <c r="N150" s="8"/>
      <c r="O150" s="8"/>
      <c r="P150" s="8"/>
      <c r="Q150" s="8"/>
    </row>
    <row r="151" spans="1:17" x14ac:dyDescent="0.2">
      <c r="B151" s="8"/>
      <c r="C151" s="8"/>
      <c r="D151" s="8"/>
      <c r="E151" s="8"/>
      <c r="F151" s="8"/>
      <c r="G151" s="8"/>
      <c r="L151" s="8"/>
      <c r="M151" s="8"/>
      <c r="N151" s="8"/>
      <c r="O151" s="8"/>
      <c r="P151" s="8"/>
      <c r="Q151" s="8"/>
    </row>
    <row r="152" spans="1:17" x14ac:dyDescent="0.2">
      <c r="B152" s="8"/>
      <c r="C152" s="8"/>
      <c r="D152" s="8"/>
      <c r="E152" s="8"/>
      <c r="F152" s="8"/>
      <c r="G152" s="8"/>
      <c r="L152" s="8"/>
      <c r="M152" s="8"/>
      <c r="N152" s="8"/>
      <c r="O152" s="8"/>
      <c r="P152" s="8"/>
      <c r="Q152" s="8"/>
    </row>
    <row r="153" spans="1:17" x14ac:dyDescent="0.2">
      <c r="B153" s="8"/>
      <c r="C153" s="8"/>
      <c r="D153" s="8"/>
      <c r="E153" s="8"/>
      <c r="F153" s="8"/>
      <c r="G153" s="8"/>
      <c r="L153" s="8"/>
      <c r="M153" s="8"/>
      <c r="N153" s="8"/>
      <c r="O153" s="8"/>
      <c r="P153" s="8"/>
      <c r="Q153" s="8"/>
    </row>
    <row r="154" spans="1:17" x14ac:dyDescent="0.2">
      <c r="B154" s="8"/>
      <c r="C154" s="8"/>
      <c r="D154" s="8"/>
      <c r="E154" s="8"/>
      <c r="F154" s="8"/>
      <c r="G154" s="8"/>
      <c r="L154" s="8"/>
      <c r="M154" s="8"/>
      <c r="N154" s="8"/>
      <c r="O154" s="8"/>
      <c r="P154" s="8"/>
      <c r="Q154" s="8"/>
    </row>
    <row r="155" spans="1:17" x14ac:dyDescent="0.2">
      <c r="B155" s="8"/>
      <c r="C155" s="8"/>
      <c r="D155" s="8"/>
      <c r="E155" s="8"/>
      <c r="F155" s="8"/>
      <c r="G155" s="8"/>
      <c r="L155" s="8"/>
      <c r="M155" s="8"/>
      <c r="N155" s="8"/>
      <c r="O155" s="8"/>
      <c r="P155" s="8"/>
      <c r="Q155" s="8"/>
    </row>
    <row r="156" spans="1:17" x14ac:dyDescent="0.2">
      <c r="B156" s="8"/>
      <c r="C156" s="8"/>
      <c r="D156" s="8"/>
      <c r="E156" s="8"/>
      <c r="F156" s="8"/>
      <c r="G156" s="8"/>
      <c r="L156" s="8"/>
      <c r="M156" s="8"/>
      <c r="N156" s="8"/>
      <c r="O156" s="8"/>
      <c r="P156" s="8"/>
      <c r="Q156" s="8"/>
    </row>
    <row r="157" spans="1:17" x14ac:dyDescent="0.2">
      <c r="B157" s="8"/>
      <c r="C157" s="8"/>
      <c r="D157" s="8"/>
      <c r="E157" s="8"/>
      <c r="F157" s="8"/>
      <c r="G157" s="8"/>
      <c r="L157" s="8"/>
      <c r="M157" s="8"/>
      <c r="N157" s="8"/>
      <c r="O157" s="8"/>
      <c r="P157" s="8"/>
      <c r="Q157" s="8"/>
    </row>
    <row r="158" spans="1:17" x14ac:dyDescent="0.2">
      <c r="B158" s="8"/>
      <c r="C158" s="8"/>
      <c r="D158" s="8"/>
      <c r="E158" s="8"/>
      <c r="F158" s="8"/>
      <c r="G158" s="8"/>
      <c r="L158" s="8"/>
      <c r="M158" s="8"/>
      <c r="N158" s="8"/>
      <c r="O158" s="8"/>
      <c r="P158" s="8"/>
      <c r="Q158" s="8"/>
    </row>
    <row r="159" spans="1:17" x14ac:dyDescent="0.2">
      <c r="B159" s="8"/>
      <c r="C159" s="8"/>
      <c r="D159" s="8"/>
      <c r="E159" s="8"/>
      <c r="F159" s="8"/>
      <c r="G159" s="8"/>
      <c r="L159" s="8"/>
      <c r="M159" s="8"/>
      <c r="N159" s="8"/>
      <c r="O159" s="8"/>
      <c r="P159" s="8"/>
      <c r="Q159" s="8"/>
    </row>
    <row r="160" spans="1:17" x14ac:dyDescent="0.2">
      <c r="B160" s="8"/>
      <c r="C160" s="8"/>
      <c r="D160" s="8"/>
      <c r="E160" s="8"/>
      <c r="F160" s="8"/>
      <c r="G160" s="8"/>
      <c r="L160" s="8"/>
      <c r="M160" s="8"/>
      <c r="N160" s="8"/>
      <c r="O160" s="8"/>
      <c r="P160" s="8"/>
      <c r="Q160" s="8"/>
    </row>
    <row r="161" spans="1:17" x14ac:dyDescent="0.2">
      <c r="B161" s="8"/>
      <c r="C161" s="8"/>
      <c r="D161" s="8"/>
      <c r="E161" s="8"/>
      <c r="F161" s="8"/>
      <c r="G161" s="8"/>
      <c r="L161" s="8"/>
      <c r="M161" s="8"/>
      <c r="N161" s="8"/>
      <c r="O161" s="8"/>
      <c r="P161" s="8"/>
      <c r="Q161" s="8"/>
    </row>
    <row r="165" spans="1:17" ht="15" x14ac:dyDescent="0.25">
      <c r="K165" s="5"/>
    </row>
    <row r="166" spans="1:17" ht="15" x14ac:dyDescent="0.25">
      <c r="A166" s="5"/>
    </row>
    <row r="167" spans="1:17" x14ac:dyDescent="0.2">
      <c r="B167" s="2"/>
      <c r="C167" s="2"/>
      <c r="D167" s="2"/>
      <c r="E167" s="2"/>
      <c r="F167" s="2"/>
      <c r="G167" s="2"/>
      <c r="K167" s="6"/>
      <c r="L167" s="2"/>
      <c r="M167" s="2"/>
      <c r="N167" s="2"/>
      <c r="O167" s="2"/>
      <c r="P167" s="2"/>
      <c r="Q167" s="2"/>
    </row>
    <row r="168" spans="1:17" ht="15" x14ac:dyDescent="0.25">
      <c r="A168" s="6"/>
      <c r="B168" s="271"/>
      <c r="C168" s="271"/>
      <c r="D168" s="271"/>
      <c r="E168" s="271"/>
      <c r="F168" s="271"/>
      <c r="G168" s="271"/>
      <c r="K168" s="10"/>
      <c r="L168" s="271"/>
      <c r="M168" s="271"/>
      <c r="N168" s="271"/>
      <c r="O168" s="271"/>
      <c r="P168" s="271"/>
      <c r="Q168" s="271"/>
    </row>
    <row r="169" spans="1:17" ht="15" x14ac:dyDescent="0.25">
      <c r="A169" s="10"/>
      <c r="B169" s="271"/>
      <c r="C169" s="271"/>
      <c r="D169" s="271"/>
      <c r="E169" s="271"/>
      <c r="F169" s="271"/>
      <c r="G169" s="271"/>
      <c r="K169" s="10"/>
      <c r="L169" s="271"/>
      <c r="M169" s="271"/>
      <c r="N169" s="271"/>
      <c r="O169" s="271"/>
      <c r="P169" s="271"/>
      <c r="Q169" s="271"/>
    </row>
    <row r="170" spans="1:17" ht="15" x14ac:dyDescent="0.25">
      <c r="A170" s="10"/>
      <c r="B170" s="271"/>
      <c r="C170" s="271"/>
      <c r="D170" s="271"/>
      <c r="E170" s="271"/>
      <c r="F170" s="271"/>
      <c r="G170" s="271"/>
      <c r="K170" s="10"/>
      <c r="L170" s="271"/>
      <c r="M170" s="271"/>
      <c r="N170" s="271"/>
      <c r="O170" s="271"/>
      <c r="P170" s="271"/>
      <c r="Q170" s="271"/>
    </row>
    <row r="171" spans="1:17" ht="15" x14ac:dyDescent="0.25">
      <c r="A171" s="10"/>
      <c r="B171" s="271"/>
      <c r="C171" s="271"/>
      <c r="D171" s="271"/>
      <c r="E171" s="271"/>
      <c r="F171" s="271"/>
      <c r="G171" s="271"/>
      <c r="K171" s="10"/>
      <c r="L171" s="271"/>
      <c r="M171" s="271"/>
      <c r="N171" s="271"/>
      <c r="O171" s="271"/>
      <c r="P171" s="271"/>
      <c r="Q171" s="271"/>
    </row>
    <row r="172" spans="1:17" ht="15" x14ac:dyDescent="0.25">
      <c r="A172" s="10"/>
      <c r="B172" s="271"/>
      <c r="C172" s="271"/>
      <c r="D172" s="271"/>
      <c r="E172" s="271"/>
      <c r="F172" s="271"/>
      <c r="G172" s="271"/>
      <c r="K172" s="10"/>
      <c r="L172" s="271"/>
      <c r="M172" s="271"/>
      <c r="N172" s="271"/>
      <c r="O172" s="271"/>
      <c r="P172" s="271"/>
      <c r="Q172" s="271"/>
    </row>
    <row r="173" spans="1:17" ht="15" x14ac:dyDescent="0.25">
      <c r="A173" s="10"/>
      <c r="B173" s="271"/>
      <c r="C173" s="271"/>
      <c r="D173" s="271"/>
      <c r="E173" s="271"/>
      <c r="F173" s="271"/>
      <c r="G173" s="271"/>
      <c r="K173" s="10"/>
      <c r="L173" s="271"/>
      <c r="M173" s="271"/>
      <c r="N173" s="271"/>
      <c r="O173" s="271"/>
      <c r="P173" s="271"/>
      <c r="Q173" s="271"/>
    </row>
    <row r="174" spans="1:17" ht="15" x14ac:dyDescent="0.25">
      <c r="A174" s="10"/>
      <c r="B174" s="271"/>
      <c r="C174" s="271"/>
      <c r="D174" s="271"/>
      <c r="E174" s="271"/>
      <c r="F174" s="271"/>
      <c r="G174" s="271"/>
      <c r="K174" s="10"/>
      <c r="L174" s="271"/>
      <c r="M174" s="271"/>
      <c r="N174" s="271"/>
      <c r="O174" s="271"/>
      <c r="P174" s="271"/>
      <c r="Q174" s="271"/>
    </row>
    <row r="175" spans="1:17" ht="15" x14ac:dyDescent="0.25">
      <c r="A175" s="10"/>
      <c r="B175" s="271"/>
      <c r="C175" s="271"/>
      <c r="D175" s="271"/>
      <c r="E175" s="271"/>
      <c r="F175" s="271"/>
      <c r="G175" s="271"/>
      <c r="K175" s="10"/>
      <c r="L175" s="271"/>
      <c r="M175" s="271"/>
      <c r="N175" s="271"/>
      <c r="O175" s="271"/>
      <c r="P175" s="271"/>
      <c r="Q175" s="271"/>
    </row>
    <row r="176" spans="1:17" ht="15" x14ac:dyDescent="0.25">
      <c r="A176" s="10"/>
      <c r="B176" s="271"/>
      <c r="C176" s="271"/>
      <c r="D176" s="271"/>
      <c r="E176" s="271"/>
      <c r="F176" s="271"/>
      <c r="G176" s="271"/>
      <c r="K176" s="10"/>
      <c r="L176" s="271"/>
      <c r="M176" s="271"/>
      <c r="N176" s="271"/>
      <c r="O176" s="271"/>
      <c r="P176" s="271"/>
      <c r="Q176" s="271"/>
    </row>
    <row r="177" spans="1:17" ht="15" x14ac:dyDescent="0.25">
      <c r="A177" s="10"/>
      <c r="B177" s="271"/>
      <c r="C177" s="271"/>
      <c r="D177" s="271"/>
      <c r="E177" s="271"/>
      <c r="F177" s="271"/>
      <c r="G177" s="271"/>
      <c r="K177" s="10"/>
      <c r="L177" s="271"/>
      <c r="M177" s="271"/>
      <c r="N177" s="271"/>
      <c r="O177" s="271"/>
      <c r="P177" s="271"/>
      <c r="Q177" s="271"/>
    </row>
    <row r="178" spans="1:17" ht="15" x14ac:dyDescent="0.25">
      <c r="A178" s="10"/>
      <c r="B178" s="271"/>
      <c r="C178" s="271"/>
      <c r="D178" s="271"/>
      <c r="E178" s="271"/>
      <c r="F178" s="271"/>
      <c r="G178" s="271"/>
      <c r="K178" s="10"/>
      <c r="L178" s="271"/>
      <c r="M178" s="271"/>
      <c r="N178" s="271"/>
      <c r="O178" s="271"/>
      <c r="P178" s="271"/>
      <c r="Q178" s="271"/>
    </row>
    <row r="179" spans="1:17" ht="15" x14ac:dyDescent="0.25">
      <c r="A179" s="10"/>
      <c r="B179" s="271"/>
      <c r="C179" s="271"/>
      <c r="D179" s="271"/>
      <c r="E179" s="271"/>
      <c r="F179" s="271"/>
      <c r="G179" s="271"/>
      <c r="K179" s="10"/>
      <c r="L179" s="271"/>
      <c r="M179" s="271"/>
      <c r="N179" s="271"/>
      <c r="O179" s="271"/>
      <c r="P179" s="271"/>
      <c r="Q179" s="271"/>
    </row>
    <row r="180" spans="1:17" ht="15" x14ac:dyDescent="0.25">
      <c r="A180" s="10"/>
      <c r="B180" s="271"/>
      <c r="C180" s="271"/>
      <c r="D180" s="271"/>
      <c r="E180" s="271"/>
      <c r="F180" s="271"/>
      <c r="G180" s="271"/>
      <c r="K180" s="10"/>
      <c r="L180" s="271"/>
      <c r="M180" s="271"/>
      <c r="N180" s="271"/>
      <c r="O180" s="271"/>
      <c r="P180" s="271"/>
      <c r="Q180" s="271"/>
    </row>
    <row r="181" spans="1:17" ht="15" x14ac:dyDescent="0.25">
      <c r="A181" s="10"/>
      <c r="B181" s="271"/>
      <c r="C181" s="271"/>
      <c r="D181" s="271"/>
      <c r="E181" s="271"/>
      <c r="F181" s="271"/>
      <c r="G181" s="271"/>
      <c r="L181" s="271"/>
      <c r="M181" s="271"/>
      <c r="N181" s="271"/>
      <c r="O181" s="271"/>
      <c r="P181" s="271"/>
      <c r="Q181" s="271"/>
    </row>
    <row r="185" spans="1:17" ht="15" x14ac:dyDescent="0.25">
      <c r="K185" s="5"/>
    </row>
    <row r="186" spans="1:17" ht="15" x14ac:dyDescent="0.25">
      <c r="A186" s="5"/>
    </row>
    <row r="187" spans="1:17" x14ac:dyDescent="0.2">
      <c r="B187" s="12"/>
      <c r="C187" s="2"/>
      <c r="D187" s="2"/>
      <c r="E187" s="2"/>
      <c r="F187" s="2"/>
      <c r="K187" s="6"/>
      <c r="L187" s="12"/>
      <c r="M187" s="2"/>
      <c r="N187" s="2"/>
      <c r="O187" s="2"/>
      <c r="P187" s="2"/>
    </row>
    <row r="188" spans="1:17" x14ac:dyDescent="0.2">
      <c r="A188" s="6"/>
      <c r="B188" s="7"/>
      <c r="C188" s="7"/>
      <c r="D188" s="8"/>
      <c r="E188" s="7"/>
      <c r="F188" s="7"/>
      <c r="L188" s="7"/>
      <c r="M188" s="7"/>
      <c r="N188" s="8"/>
      <c r="O188" s="7"/>
      <c r="P188" s="7"/>
    </row>
    <row r="189" spans="1:17" x14ac:dyDescent="0.2">
      <c r="B189" s="7"/>
      <c r="C189" s="7"/>
      <c r="D189" s="8"/>
      <c r="E189" s="7"/>
      <c r="F189" s="7"/>
      <c r="L189" s="7"/>
      <c r="M189" s="7"/>
      <c r="N189" s="8"/>
      <c r="O189" s="7"/>
      <c r="P189" s="7"/>
    </row>
    <row r="190" spans="1:17" x14ac:dyDescent="0.2">
      <c r="B190" s="7"/>
      <c r="C190" s="7"/>
      <c r="D190" s="8"/>
      <c r="E190" s="7"/>
      <c r="F190" s="7"/>
      <c r="L190" s="7"/>
      <c r="M190" s="7"/>
      <c r="N190" s="8"/>
      <c r="O190" s="7"/>
      <c r="P190" s="7"/>
    </row>
    <row r="191" spans="1:17" x14ac:dyDescent="0.2">
      <c r="B191" s="7"/>
      <c r="C191" s="7"/>
      <c r="D191" s="8"/>
      <c r="E191" s="7"/>
      <c r="F191" s="7"/>
      <c r="L191" s="7"/>
      <c r="M191" s="7"/>
      <c r="N191" s="8"/>
      <c r="O191" s="7"/>
      <c r="P191" s="7"/>
    </row>
    <row r="192" spans="1:17" x14ac:dyDescent="0.2">
      <c r="B192" s="7"/>
      <c r="C192" s="7"/>
      <c r="D192" s="8"/>
      <c r="E192" s="7"/>
      <c r="F192" s="7"/>
      <c r="L192" s="7"/>
      <c r="M192" s="7"/>
      <c r="N192" s="8"/>
      <c r="O192" s="7"/>
      <c r="P192" s="7"/>
    </row>
    <row r="193" spans="2:16" x14ac:dyDescent="0.2">
      <c r="B193" s="7"/>
      <c r="C193" s="7"/>
      <c r="D193" s="8"/>
      <c r="E193" s="7"/>
      <c r="F193" s="7"/>
      <c r="L193" s="7"/>
      <c r="M193" s="7"/>
      <c r="N193" s="8"/>
      <c r="O193" s="7"/>
      <c r="P193" s="7"/>
    </row>
    <row r="194" spans="2:16" x14ac:dyDescent="0.2">
      <c r="B194" s="7"/>
      <c r="C194" s="7"/>
      <c r="D194" s="8"/>
      <c r="E194" s="7"/>
      <c r="F194" s="7"/>
      <c r="L194" s="7"/>
      <c r="M194" s="7"/>
      <c r="N194" s="8"/>
      <c r="O194" s="7"/>
      <c r="P194" s="7"/>
    </row>
    <row r="195" spans="2:16" x14ac:dyDescent="0.2">
      <c r="B195" s="7"/>
      <c r="C195" s="7"/>
      <c r="D195" s="8"/>
      <c r="E195" s="7"/>
      <c r="F195" s="7"/>
      <c r="L195" s="7"/>
      <c r="M195" s="7"/>
      <c r="N195" s="8"/>
      <c r="O195" s="7"/>
      <c r="P195" s="7"/>
    </row>
    <row r="196" spans="2:16" x14ac:dyDescent="0.2">
      <c r="B196" s="7"/>
      <c r="C196" s="7"/>
      <c r="D196" s="8"/>
      <c r="E196" s="7"/>
      <c r="F196" s="7"/>
      <c r="L196" s="7"/>
      <c r="M196" s="7"/>
      <c r="N196" s="8"/>
      <c r="O196" s="7"/>
      <c r="P196" s="7"/>
    </row>
    <row r="197" spans="2:16" x14ac:dyDescent="0.2">
      <c r="B197" s="7"/>
      <c r="C197" s="7"/>
      <c r="D197" s="8"/>
      <c r="E197" s="7"/>
      <c r="F197" s="7"/>
      <c r="L197" s="7"/>
      <c r="M197" s="7"/>
      <c r="N197" s="8"/>
      <c r="O197" s="7"/>
      <c r="P197" s="7"/>
    </row>
    <row r="198" spans="2:16" x14ac:dyDescent="0.2">
      <c r="B198" s="7"/>
      <c r="C198" s="7"/>
      <c r="D198" s="8"/>
      <c r="E198" s="7"/>
      <c r="F198" s="7"/>
      <c r="L198" s="7"/>
      <c r="M198" s="7"/>
      <c r="N198" s="8"/>
      <c r="O198" s="7"/>
      <c r="P198" s="7"/>
    </row>
    <row r="199" spans="2:16" x14ac:dyDescent="0.2">
      <c r="B199" s="7"/>
      <c r="C199" s="7"/>
      <c r="D199" s="8"/>
      <c r="E199" s="7"/>
      <c r="F199" s="7"/>
      <c r="L199" s="7"/>
      <c r="M199" s="7"/>
      <c r="N199" s="8"/>
      <c r="O199" s="7"/>
      <c r="P199" s="7"/>
    </row>
    <row r="200" spans="2:16" x14ac:dyDescent="0.2">
      <c r="B200" s="7"/>
      <c r="C200" s="7"/>
      <c r="D200" s="8"/>
      <c r="E200" s="7"/>
      <c r="F200" s="7"/>
      <c r="L200" s="7"/>
      <c r="M200" s="7"/>
      <c r="N200" s="8"/>
      <c r="O200" s="7"/>
      <c r="P200" s="7"/>
    </row>
    <row r="201" spans="2:16" x14ac:dyDescent="0.2">
      <c r="B201" s="7"/>
      <c r="C201" s="7"/>
      <c r="D201" s="8"/>
      <c r="E201" s="7"/>
      <c r="F201" s="7"/>
      <c r="L201" s="7"/>
      <c r="M201" s="7"/>
      <c r="N201" s="8"/>
      <c r="O201" s="7"/>
      <c r="P201" s="7"/>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52A30-C8A5-4D99-ADE2-B3D48A228079}">
  <sheetPr codeName="Sheet21"/>
  <dimension ref="A1:X217"/>
  <sheetViews>
    <sheetView workbookViewId="0">
      <pane ySplit="5" topLeftCell="A106" activePane="bottomLeft" state="frozen"/>
      <selection activeCell="Y201" sqref="Y201"/>
      <selection pane="bottomLeft" activeCell="Y201" sqref="Y201"/>
    </sheetView>
  </sheetViews>
  <sheetFormatPr defaultRowHeight="14.25" x14ac:dyDescent="0.2"/>
  <cols>
    <col min="1" max="1" width="62" bestFit="1" customWidth="1"/>
    <col min="11" max="11" width="17" customWidth="1"/>
  </cols>
  <sheetData>
    <row r="1" spans="1:16" ht="18" x14ac:dyDescent="0.25">
      <c r="A1" s="77" t="s">
        <v>1189</v>
      </c>
    </row>
    <row r="3" spans="1:16" ht="15" x14ac:dyDescent="0.25">
      <c r="A3" s="5" t="s">
        <v>1190</v>
      </c>
      <c r="K3" s="5"/>
    </row>
    <row r="4" spans="1:16" x14ac:dyDescent="0.2">
      <c r="A4" t="s">
        <v>57</v>
      </c>
      <c r="K4" t="str">
        <f>INDEX(B24:X24,Control!B3)</f>
        <v>Ashford</v>
      </c>
    </row>
    <row r="5" spans="1:16" ht="213.75" x14ac:dyDescent="0.2">
      <c r="A5" s="6" t="s">
        <v>1158</v>
      </c>
      <c r="B5" s="12" t="s">
        <v>1191</v>
      </c>
      <c r="C5" s="2" t="s">
        <v>1192</v>
      </c>
      <c r="D5" s="2" t="s">
        <v>1193</v>
      </c>
      <c r="E5" s="2" t="s">
        <v>1194</v>
      </c>
      <c r="F5" s="2" t="s">
        <v>1195</v>
      </c>
      <c r="G5" t="s">
        <v>1196</v>
      </c>
      <c r="K5" s="2" t="s">
        <v>1191</v>
      </c>
      <c r="L5" s="2" t="s">
        <v>1192</v>
      </c>
      <c r="M5" s="2" t="s">
        <v>1193</v>
      </c>
      <c r="N5" s="2" t="s">
        <v>1194</v>
      </c>
      <c r="O5" s="2" t="s">
        <v>1195</v>
      </c>
      <c r="P5" t="s">
        <v>1196</v>
      </c>
    </row>
    <row r="6" spans="1:16" x14ac:dyDescent="0.2">
      <c r="A6" t="s">
        <v>65</v>
      </c>
      <c r="B6" s="7">
        <v>0.13700000000000001</v>
      </c>
      <c r="C6" s="7">
        <v>3.6999999999999998E-2</v>
      </c>
      <c r="D6" s="8">
        <v>0.77300000000000002</v>
      </c>
      <c r="E6" s="8">
        <v>1.0999999999999999E-2</v>
      </c>
      <c r="F6" s="8" t="s">
        <v>1164</v>
      </c>
      <c r="G6" s="8">
        <v>3.9E-2</v>
      </c>
      <c r="J6" t="s">
        <v>65</v>
      </c>
      <c r="K6" s="14">
        <f>INDEX('BICS employee status ARCHIVE'!B25:X25,Control!$B$3)</f>
        <v>600</v>
      </c>
      <c r="L6" s="13">
        <f>INDEX('BICS employee status ARCHIVE'!B44:X44,Control!$B$3)</f>
        <v>200</v>
      </c>
      <c r="M6" s="14">
        <f>INDEX('BICS employee status ARCHIVE'!B63:X63,Control!$B$3)</f>
        <v>3300</v>
      </c>
      <c r="N6" s="14">
        <f>INDEX(B82:X82,Control!$B$3)</f>
        <v>0</v>
      </c>
      <c r="O6" s="14" t="str">
        <f>INDEX(B101:X101,Control!$B$3)</f>
        <v>-</v>
      </c>
      <c r="P6" s="14">
        <f>INDEX(B120:X120,Control!$B$3)</f>
        <v>200</v>
      </c>
    </row>
    <row r="7" spans="1:16" x14ac:dyDescent="0.2">
      <c r="A7" t="s">
        <v>1165</v>
      </c>
      <c r="B7" s="7" t="s">
        <v>1164</v>
      </c>
      <c r="C7" s="7" t="s">
        <v>1164</v>
      </c>
      <c r="D7" s="8" t="s">
        <v>1164</v>
      </c>
      <c r="E7" s="8" t="s">
        <v>1164</v>
      </c>
      <c r="F7" s="7" t="s">
        <v>1164</v>
      </c>
      <c r="G7" s="8" t="s">
        <v>1164</v>
      </c>
      <c r="J7" t="s">
        <v>1166</v>
      </c>
      <c r="K7" s="14" t="str">
        <f>INDEX('BICS employee status ARCHIVE'!B26:X26,Control!$B$3)</f>
        <v>-</v>
      </c>
      <c r="L7" s="13" t="str">
        <f>INDEX('BICS employee status ARCHIVE'!B45:X45,Control!$B$3)</f>
        <v>-</v>
      </c>
      <c r="M7" s="14" t="str">
        <f>INDEX('BICS employee status ARCHIVE'!B64:X64,Control!$B$3)</f>
        <v>-</v>
      </c>
      <c r="N7" s="14" t="str">
        <f>INDEX(B83:X83,Control!$B$3)</f>
        <v>-</v>
      </c>
      <c r="O7" s="14" t="str">
        <f>INDEX(B102:X102,Control!$B$3)</f>
        <v>-</v>
      </c>
      <c r="P7" s="14" t="str">
        <f>INDEX(B121:X121,Control!$B$3)</f>
        <v>-</v>
      </c>
    </row>
    <row r="8" spans="1:16" x14ac:dyDescent="0.2">
      <c r="A8" t="s">
        <v>67</v>
      </c>
      <c r="B8" s="7">
        <v>0.11799999999999999</v>
      </c>
      <c r="C8" s="8">
        <v>4.2999999999999997E-2</v>
      </c>
      <c r="D8" s="8">
        <v>0.71099999999999997</v>
      </c>
      <c r="E8" s="8" t="s">
        <v>1164</v>
      </c>
      <c r="F8" s="7" t="s">
        <v>1164</v>
      </c>
      <c r="G8" s="8">
        <v>0.11899999999999999</v>
      </c>
      <c r="J8" t="s">
        <v>67</v>
      </c>
      <c r="K8" s="14">
        <f>INDEX('BICS employee status ARCHIVE'!B27:X27,Control!$B$3)</f>
        <v>500</v>
      </c>
      <c r="L8" s="13">
        <f>INDEX('BICS employee status ARCHIVE'!B46:X46,Control!$B$3)</f>
        <v>200</v>
      </c>
      <c r="M8" s="14">
        <f>INDEX('BICS employee status ARCHIVE'!B65:X65,Control!$B$3)</f>
        <v>3000</v>
      </c>
      <c r="N8" s="14" t="str">
        <f>INDEX(B84:X84,Control!$B$3)</f>
        <v>-</v>
      </c>
      <c r="O8" s="14" t="str">
        <f>INDEX(B103:X103,Control!$B$3)</f>
        <v>-</v>
      </c>
      <c r="P8" s="14">
        <f>INDEX(B122:X122,Control!$B$3)</f>
        <v>500</v>
      </c>
    </row>
    <row r="9" spans="1:16" x14ac:dyDescent="0.2">
      <c r="A9" t="s">
        <v>1167</v>
      </c>
      <c r="B9" s="7">
        <v>0.15</v>
      </c>
      <c r="C9" s="7">
        <v>5.7000000000000002E-2</v>
      </c>
      <c r="D9" s="8">
        <v>0.73299999999999998</v>
      </c>
      <c r="E9" s="8">
        <v>0.01</v>
      </c>
      <c r="F9" s="7" t="s">
        <v>1164</v>
      </c>
      <c r="G9" s="8">
        <v>4.9000000000000002E-2</v>
      </c>
      <c r="J9" t="s">
        <v>68</v>
      </c>
      <c r="K9" s="14">
        <f>INDEX('BICS employee status ARCHIVE'!B28:X28,Control!$B$3)</f>
        <v>1700</v>
      </c>
      <c r="L9" s="13">
        <f>INDEX('BICS employee status ARCHIVE'!B47:X47,Control!$B$3)</f>
        <v>700</v>
      </c>
      <c r="M9" s="14">
        <f>INDEX('BICS employee status ARCHIVE'!B66:X66,Control!$B$3)</f>
        <v>8400</v>
      </c>
      <c r="N9" s="14">
        <f>INDEX(B85:X85,Control!$B$3)</f>
        <v>100</v>
      </c>
      <c r="O9" s="14" t="str">
        <f>INDEX(B104:X104,Control!$B$3)</f>
        <v>-</v>
      </c>
      <c r="P9" s="14">
        <f>INDEX(B123:X123,Control!$B$3)</f>
        <v>600</v>
      </c>
    </row>
    <row r="10" spans="1:16" x14ac:dyDescent="0.2">
      <c r="A10" t="s">
        <v>1168</v>
      </c>
      <c r="B10" s="7">
        <v>0.14000000000000001</v>
      </c>
      <c r="C10" s="7">
        <v>0.04</v>
      </c>
      <c r="D10" s="8">
        <v>0.745</v>
      </c>
      <c r="E10" s="8">
        <v>0.01</v>
      </c>
      <c r="F10" s="8" t="s">
        <v>1164</v>
      </c>
      <c r="G10" s="8">
        <v>6.0999999999999999E-2</v>
      </c>
      <c r="J10" t="s">
        <v>69</v>
      </c>
      <c r="K10" s="14">
        <f>INDEX('BICS employee status ARCHIVE'!B29:X29,Control!$B$3)</f>
        <v>400</v>
      </c>
      <c r="L10" s="13">
        <f>INDEX('BICS employee status ARCHIVE'!B48:X48,Control!$B$3)</f>
        <v>100</v>
      </c>
      <c r="M10" s="14">
        <f>INDEX('BICS employee status ARCHIVE'!B67:X67,Control!$B$3)</f>
        <v>2000</v>
      </c>
      <c r="N10" s="14">
        <f>INDEX(B86:X86,Control!$B$3)</f>
        <v>0</v>
      </c>
      <c r="O10" s="14" t="str">
        <f>INDEX(B105:X105,Control!$B$3)</f>
        <v>-</v>
      </c>
      <c r="P10" s="14">
        <f>INDEX(B124:X124,Control!$B$3)</f>
        <v>200</v>
      </c>
    </row>
    <row r="11" spans="1:16" ht="15" x14ac:dyDescent="0.25">
      <c r="A11" t="s">
        <v>1169</v>
      </c>
      <c r="B11" s="7">
        <v>5.0999999999999997E-2</v>
      </c>
      <c r="C11" s="8">
        <v>1.7999999999999999E-2</v>
      </c>
      <c r="D11" s="271">
        <v>0.82899999999999996</v>
      </c>
      <c r="E11" s="8" t="s">
        <v>1164</v>
      </c>
      <c r="F11" s="7" t="s">
        <v>1164</v>
      </c>
      <c r="G11" s="8">
        <v>8.8999999999999996E-2</v>
      </c>
      <c r="J11" t="s">
        <v>70</v>
      </c>
      <c r="K11" s="14">
        <f>INDEX('BICS employee status ARCHIVE'!B30:X30,Control!$B$3)</f>
        <v>200</v>
      </c>
      <c r="L11" s="13">
        <f>INDEX('BICS employee status ARCHIVE'!B49:X49,Control!$B$3)</f>
        <v>100</v>
      </c>
      <c r="M11" s="14">
        <f>INDEX('BICS employee status ARCHIVE'!B68:X68,Control!$B$3)</f>
        <v>2700</v>
      </c>
      <c r="N11" s="14" t="str">
        <f>INDEX(B87:X87,Control!$B$3)</f>
        <v>-</v>
      </c>
      <c r="O11" s="14" t="str">
        <f>INDEX(B106:X106,Control!$B$3)</f>
        <v>-</v>
      </c>
      <c r="P11" s="14">
        <f>INDEX(B125:X125,Control!$B$3)</f>
        <v>300</v>
      </c>
    </row>
    <row r="12" spans="1:16" ht="15" x14ac:dyDescent="0.25">
      <c r="A12" t="s">
        <v>1170</v>
      </c>
      <c r="B12" s="7">
        <v>0.52100000000000002</v>
      </c>
      <c r="C12" s="8">
        <v>0.25900000000000001</v>
      </c>
      <c r="D12" s="271">
        <v>0.17199999999999999</v>
      </c>
      <c r="E12" s="8" t="s">
        <v>1164</v>
      </c>
      <c r="F12" s="7" t="s">
        <v>1164</v>
      </c>
      <c r="G12" s="8">
        <v>3.9E-2</v>
      </c>
      <c r="J12" t="s">
        <v>71</v>
      </c>
      <c r="K12" s="14">
        <f>INDEX('BICS employee status ARCHIVE'!B31:X31,Control!$B$3)</f>
        <v>700</v>
      </c>
      <c r="L12" s="13">
        <f>INDEX('BICS employee status ARCHIVE'!B50:X50,Control!$B$3)</f>
        <v>300</v>
      </c>
      <c r="M12" s="14">
        <f>INDEX('BICS employee status ARCHIVE'!B69:X69,Control!$B$3)</f>
        <v>200</v>
      </c>
      <c r="N12" s="14" t="str">
        <f>INDEX(B88:X88,Control!$B$3)</f>
        <v>-</v>
      </c>
      <c r="O12" s="14" t="str">
        <f>INDEX(B107:X107,Control!$B$3)</f>
        <v>-</v>
      </c>
      <c r="P12" s="14">
        <f>INDEX(B126:X126,Control!$B$3)</f>
        <v>0</v>
      </c>
    </row>
    <row r="13" spans="1:16" x14ac:dyDescent="0.2">
      <c r="A13" t="s">
        <v>72</v>
      </c>
      <c r="B13" s="7">
        <v>0.27400000000000002</v>
      </c>
      <c r="C13" s="8">
        <v>0.161</v>
      </c>
      <c r="D13" s="8">
        <v>0.49399999999999999</v>
      </c>
      <c r="E13" s="8" t="s">
        <v>1164</v>
      </c>
      <c r="F13" s="8" t="s">
        <v>1164</v>
      </c>
      <c r="G13" s="8">
        <v>6.4000000000000001E-2</v>
      </c>
      <c r="J13" t="s">
        <v>72</v>
      </c>
      <c r="K13" s="14">
        <f>INDEX('BICS employee status ARCHIVE'!B32:X32,Control!$B$3)</f>
        <v>200</v>
      </c>
      <c r="L13" s="13">
        <f>INDEX('BICS employee status ARCHIVE'!B51:X51,Control!$B$3)</f>
        <v>100</v>
      </c>
      <c r="M13" s="14">
        <f>INDEX('BICS employee status ARCHIVE'!B70:X70,Control!$B$3)</f>
        <v>300</v>
      </c>
      <c r="N13" s="14" t="str">
        <f>INDEX(B89:X89,Control!$B$3)</f>
        <v>-</v>
      </c>
      <c r="O13" s="14" t="str">
        <f>INDEX(B108:X108,Control!$B$3)</f>
        <v>-</v>
      </c>
      <c r="P13" s="14">
        <f>INDEX(B127:X127,Control!$B$3)</f>
        <v>0</v>
      </c>
    </row>
    <row r="14" spans="1:16" x14ac:dyDescent="0.2">
      <c r="A14" t="s">
        <v>1171</v>
      </c>
      <c r="B14" s="7">
        <v>0.47</v>
      </c>
      <c r="C14" s="8">
        <v>0.17</v>
      </c>
      <c r="D14" s="8">
        <v>0.32100000000000001</v>
      </c>
      <c r="E14" s="8" t="s">
        <v>1164</v>
      </c>
      <c r="F14" s="7" t="s">
        <v>1164</v>
      </c>
      <c r="G14" s="8">
        <v>3.2000000000000001E-2</v>
      </c>
      <c r="J14" t="s">
        <v>73</v>
      </c>
      <c r="K14" s="14">
        <f>INDEX('BICS employee status ARCHIVE'!B33:X33,Control!$B$3)</f>
        <v>1800</v>
      </c>
      <c r="L14" s="13">
        <f>INDEX('BICS employee status ARCHIVE'!B52:X52,Control!$B$3)</f>
        <v>600</v>
      </c>
      <c r="M14" s="14">
        <f>INDEX('BICS employee status ARCHIVE'!B71:X71,Control!$B$3)</f>
        <v>1200</v>
      </c>
      <c r="N14" s="14" t="str">
        <f>INDEX(B90:X90,Control!$B$3)</f>
        <v>-</v>
      </c>
      <c r="O14" s="14" t="str">
        <f>INDEX(B109:X109,Control!$B$3)</f>
        <v>-</v>
      </c>
      <c r="P14" s="14">
        <f>INDEX(B128:X128,Control!$B$3)</f>
        <v>100</v>
      </c>
    </row>
    <row r="15" spans="1:16" ht="15" x14ac:dyDescent="0.25">
      <c r="A15" t="s">
        <v>1172</v>
      </c>
      <c r="B15" s="7">
        <v>0.221</v>
      </c>
      <c r="C15" s="8">
        <v>8.8999999999999996E-2</v>
      </c>
      <c r="D15" s="271">
        <v>0.60399999999999998</v>
      </c>
      <c r="E15" s="8" t="s">
        <v>1164</v>
      </c>
      <c r="F15" s="7" t="s">
        <v>1164</v>
      </c>
      <c r="G15" s="8">
        <v>7.6999999999999999E-2</v>
      </c>
      <c r="J15" t="s">
        <v>74</v>
      </c>
      <c r="K15" s="14">
        <f>INDEX('BICS employee status ARCHIVE'!B34:X34,Control!$B$3)</f>
        <v>1500</v>
      </c>
      <c r="L15" s="13">
        <f>INDEX('BICS employee status ARCHIVE'!B53:X53,Control!$B$3)</f>
        <v>600</v>
      </c>
      <c r="M15" s="14">
        <f>INDEX('BICS employee status ARCHIVE'!B72:X72,Control!$B$3)</f>
        <v>4200</v>
      </c>
      <c r="N15" s="14" t="str">
        <f>INDEX(B91:X91,Control!$B$3)</f>
        <v>-</v>
      </c>
      <c r="O15" s="14" t="str">
        <f>INDEX(B110:X110,Control!$B$3)</f>
        <v>-</v>
      </c>
      <c r="P15" s="14">
        <f>INDEX(B129:X129,Control!$B$3)</f>
        <v>500</v>
      </c>
    </row>
    <row r="16" spans="1:16" x14ac:dyDescent="0.2">
      <c r="A16" t="s">
        <v>75</v>
      </c>
      <c r="B16" s="7">
        <v>0.4</v>
      </c>
      <c r="C16" s="7">
        <v>7.9000000000000001E-2</v>
      </c>
      <c r="D16" s="8">
        <v>0.46300000000000002</v>
      </c>
      <c r="E16" s="8">
        <v>1.2E-2</v>
      </c>
      <c r="F16" s="7" t="s">
        <v>1164</v>
      </c>
      <c r="G16" s="8">
        <v>4.4999999999999998E-2</v>
      </c>
      <c r="J16" t="s">
        <v>75</v>
      </c>
      <c r="K16" s="14">
        <f>INDEX('BICS employee status ARCHIVE'!B35:X35,Control!$B$3)</f>
        <v>1800</v>
      </c>
      <c r="L16" s="13">
        <f>INDEX('BICS employee status ARCHIVE'!B54:X54,Control!$B$3)</f>
        <v>400</v>
      </c>
      <c r="M16" s="14">
        <f>INDEX('BICS employee status ARCHIVE'!B73:X73,Control!$B$3)</f>
        <v>2100</v>
      </c>
      <c r="N16" s="14">
        <f>INDEX(B92:X92,Control!$B$3)</f>
        <v>100</v>
      </c>
      <c r="O16" s="14" t="str">
        <f>INDEX(B111:X111,Control!$B$3)</f>
        <v>-</v>
      </c>
      <c r="P16" s="14">
        <f>INDEX(B130:X130,Control!$B$3)</f>
        <v>200</v>
      </c>
    </row>
    <row r="17" spans="1:24" x14ac:dyDescent="0.2">
      <c r="A17" t="s">
        <v>1173</v>
      </c>
      <c r="B17" s="7">
        <v>0.14399999999999999</v>
      </c>
      <c r="C17" s="7">
        <v>7.5999999999999998E-2</v>
      </c>
      <c r="D17" s="8">
        <v>0.71799999999999997</v>
      </c>
      <c r="E17" s="8">
        <v>1.4999999999999999E-2</v>
      </c>
      <c r="F17" s="7">
        <v>0</v>
      </c>
      <c r="G17" s="8">
        <v>4.7E-2</v>
      </c>
      <c r="J17" t="s">
        <v>76</v>
      </c>
      <c r="K17" s="14">
        <f>INDEX('BICS employee status ARCHIVE'!B36:X36,Control!$B$3)</f>
        <v>1400</v>
      </c>
      <c r="L17" s="13">
        <f>INDEX('BICS employee status ARCHIVE'!B55:X55,Control!$B$3)</f>
        <v>700</v>
      </c>
      <c r="M17" s="14">
        <f>INDEX('BICS employee status ARCHIVE'!B74:X74,Control!$B$3)</f>
        <v>6800</v>
      </c>
      <c r="N17" s="14">
        <f>INDEX(B93:X93,Control!$B$3)</f>
        <v>100</v>
      </c>
      <c r="O17" s="14">
        <f>INDEX(B112:X112,Control!$B$3)</f>
        <v>0</v>
      </c>
      <c r="P17" s="14">
        <f>INDEX(B131:X131,Control!$B$3)</f>
        <v>400</v>
      </c>
    </row>
    <row r="18" spans="1:24" x14ac:dyDescent="0.2">
      <c r="A18" t="s">
        <v>1174</v>
      </c>
      <c r="B18" s="7">
        <v>0.22700000000000001</v>
      </c>
      <c r="C18" s="8">
        <v>5.2999999999999999E-2</v>
      </c>
      <c r="D18" s="8">
        <v>0.63</v>
      </c>
      <c r="E18" s="8" t="s">
        <v>1164</v>
      </c>
      <c r="F18" s="7">
        <v>0</v>
      </c>
      <c r="G18" s="8">
        <v>8.5999999999999993E-2</v>
      </c>
      <c r="J18" t="s">
        <v>77</v>
      </c>
      <c r="K18" s="14">
        <f>INDEX('BICS employee status ARCHIVE'!B37:X37,Control!$B$3)</f>
        <v>200</v>
      </c>
      <c r="L18" s="13">
        <f>INDEX('BICS employee status ARCHIVE'!B56:X56,Control!$B$3)</f>
        <v>0</v>
      </c>
      <c r="M18" s="14">
        <f>INDEX('BICS employee status ARCHIVE'!B75:X75,Control!$B$3)</f>
        <v>500</v>
      </c>
      <c r="N18" s="14" t="str">
        <f>INDEX(B94:X94,Control!$B$3)</f>
        <v>-</v>
      </c>
      <c r="O18" s="14">
        <f>INDEX(B113:X113,Control!$B$3)</f>
        <v>0</v>
      </c>
      <c r="P18" s="14">
        <f>INDEX(B132:X132,Control!$B$3)</f>
        <v>100</v>
      </c>
    </row>
    <row r="19" spans="1:24" x14ac:dyDescent="0.2">
      <c r="A19" t="s">
        <v>1175</v>
      </c>
      <c r="B19" s="7">
        <v>0.21299999999999999</v>
      </c>
      <c r="C19" s="7">
        <v>7.9000000000000001E-2</v>
      </c>
      <c r="D19" s="8">
        <v>0.63700000000000001</v>
      </c>
      <c r="E19" s="8" t="s">
        <v>1164</v>
      </c>
      <c r="F19" s="7" t="s">
        <v>1164</v>
      </c>
      <c r="G19" s="8">
        <v>0.06</v>
      </c>
      <c r="J19" t="s">
        <v>1175</v>
      </c>
      <c r="K19" s="14">
        <f>INDEX('BICS employee status ARCHIVE'!B38:X38,Control!$B$3)</f>
        <v>12700</v>
      </c>
      <c r="L19" s="13">
        <f>INDEX('BICS employee status ARCHIVE'!B57:X57,Control!$B$3)</f>
        <v>4700</v>
      </c>
      <c r="M19" s="14">
        <f>INDEX('BICS employee status ARCHIVE'!B76:X76,Control!$B$3)</f>
        <v>37900</v>
      </c>
      <c r="N19" s="14" t="str">
        <f>INDEX(B95:X95,Control!$B$3)</f>
        <v>-</v>
      </c>
      <c r="O19" s="14" t="str">
        <f>INDEX(B114:X114,Control!$B$3)</f>
        <v>-</v>
      </c>
      <c r="P19" s="14">
        <f>INDEX(B133:X133,Control!$B$3)</f>
        <v>3600</v>
      </c>
    </row>
    <row r="23" spans="1:24" ht="15" x14ac:dyDescent="0.25">
      <c r="A23" s="141" t="str">
        <f>B5</f>
        <v>Using a hybrid model of working</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25" si="0">IF(ISERROR((ROUND(($B6*B140),-2))),"-",(ROUND(($B6*B140),-2)))</f>
        <v>600</v>
      </c>
      <c r="C25" s="17">
        <f t="shared" si="0"/>
        <v>200</v>
      </c>
      <c r="D25" s="17">
        <f t="shared" si="0"/>
        <v>400</v>
      </c>
      <c r="E25" s="17">
        <f t="shared" si="0"/>
        <v>300</v>
      </c>
      <c r="F25" s="17">
        <f t="shared" si="0"/>
        <v>300</v>
      </c>
      <c r="G25" s="17">
        <f t="shared" si="0"/>
        <v>200</v>
      </c>
      <c r="H25" s="17">
        <f t="shared" si="0"/>
        <v>500</v>
      </c>
      <c r="I25" s="17">
        <f t="shared" si="0"/>
        <v>400</v>
      </c>
      <c r="J25" s="17">
        <f t="shared" si="0"/>
        <v>800</v>
      </c>
      <c r="K25" s="17">
        <f t="shared" si="0"/>
        <v>400</v>
      </c>
      <c r="L25" s="17">
        <f t="shared" si="0"/>
        <v>400</v>
      </c>
      <c r="M25" s="17">
        <f t="shared" si="0"/>
        <v>300</v>
      </c>
      <c r="N25" s="17">
        <f t="shared" si="0"/>
        <v>4800</v>
      </c>
      <c r="O25" s="17">
        <f t="shared" si="0"/>
        <v>900</v>
      </c>
      <c r="P25" s="17">
        <f t="shared" si="0"/>
        <v>5700</v>
      </c>
      <c r="Q25" s="17">
        <f t="shared" si="0"/>
        <v>33100</v>
      </c>
      <c r="R25" s="17">
        <f t="shared" si="0"/>
        <v>271500</v>
      </c>
      <c r="S25" s="17">
        <f t="shared" si="0"/>
        <v>314300</v>
      </c>
      <c r="T25" s="17">
        <f t="shared" si="0"/>
        <v>0</v>
      </c>
      <c r="U25" s="17">
        <f t="shared" si="0"/>
        <v>2800</v>
      </c>
      <c r="V25" s="17">
        <f t="shared" si="0"/>
        <v>1000</v>
      </c>
      <c r="W25" s="17">
        <f t="shared" si="0"/>
        <v>1200</v>
      </c>
      <c r="X25" s="17">
        <f t="shared" si="0"/>
        <v>1100</v>
      </c>
    </row>
    <row r="26" spans="1:24" x14ac:dyDescent="0.2">
      <c r="A26" t="s">
        <v>1165</v>
      </c>
      <c r="B26" s="17" t="str">
        <f t="shared" ref="B26:X26" si="1">IF(ISERROR((ROUND(($B7*B141),-2))),"-",(ROUND(($B7*B141),-2)))</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67</v>
      </c>
      <c r="B27" s="17">
        <f t="shared" ref="B27:X27" si="2">IF(ISERROR((ROUND(($B8*B142),-2))),"-",(ROUND(($B8*B142),-2)))</f>
        <v>500</v>
      </c>
      <c r="C27" s="17">
        <f t="shared" si="2"/>
        <v>300</v>
      </c>
      <c r="D27" s="17">
        <f t="shared" si="2"/>
        <v>800</v>
      </c>
      <c r="E27" s="17">
        <f t="shared" si="2"/>
        <v>300</v>
      </c>
      <c r="F27" s="17">
        <f t="shared" si="2"/>
        <v>300</v>
      </c>
      <c r="G27" s="17">
        <f t="shared" si="2"/>
        <v>400</v>
      </c>
      <c r="H27" s="17">
        <f t="shared" si="2"/>
        <v>800</v>
      </c>
      <c r="I27" s="17">
        <f t="shared" si="2"/>
        <v>700</v>
      </c>
      <c r="J27" s="17">
        <f t="shared" si="2"/>
        <v>500</v>
      </c>
      <c r="K27" s="17">
        <f t="shared" si="2"/>
        <v>300</v>
      </c>
      <c r="L27" s="17">
        <f t="shared" si="2"/>
        <v>600</v>
      </c>
      <c r="M27" s="17">
        <f t="shared" si="2"/>
        <v>300</v>
      </c>
      <c r="N27" s="17">
        <f t="shared" si="2"/>
        <v>5800</v>
      </c>
      <c r="O27" s="17">
        <f t="shared" si="2"/>
        <v>900</v>
      </c>
      <c r="P27" s="17">
        <f t="shared" si="2"/>
        <v>6600</v>
      </c>
      <c r="Q27" s="17">
        <f t="shared" si="2"/>
        <v>27800</v>
      </c>
      <c r="R27" s="17">
        <f t="shared" si="2"/>
        <v>150600</v>
      </c>
      <c r="S27" s="17">
        <f t="shared" si="2"/>
        <v>174500</v>
      </c>
      <c r="T27" s="17">
        <f t="shared" si="2"/>
        <v>0</v>
      </c>
      <c r="U27" s="17">
        <f t="shared" si="2"/>
        <v>3300</v>
      </c>
      <c r="V27" s="17">
        <f t="shared" si="2"/>
        <v>1600</v>
      </c>
      <c r="W27" s="17">
        <f t="shared" si="2"/>
        <v>1200</v>
      </c>
      <c r="X27" s="17">
        <f t="shared" si="2"/>
        <v>1300</v>
      </c>
    </row>
    <row r="28" spans="1:24" x14ac:dyDescent="0.2">
      <c r="A28" t="s">
        <v>1167</v>
      </c>
      <c r="B28" s="17">
        <f t="shared" ref="B28:X28" si="3">IF(ISERROR((ROUND(($B9*B143),-2))),"-",(ROUND(($B9*B143),-2)))</f>
        <v>1700</v>
      </c>
      <c r="C28" s="17">
        <f t="shared" si="3"/>
        <v>1700</v>
      </c>
      <c r="D28" s="17">
        <f t="shared" si="3"/>
        <v>1800</v>
      </c>
      <c r="E28" s="17">
        <f t="shared" si="3"/>
        <v>700</v>
      </c>
      <c r="F28" s="17">
        <f t="shared" si="3"/>
        <v>800</v>
      </c>
      <c r="G28" s="17">
        <f t="shared" si="3"/>
        <v>700</v>
      </c>
      <c r="H28" s="17">
        <f t="shared" si="3"/>
        <v>1700</v>
      </c>
      <c r="I28" s="17">
        <f t="shared" si="3"/>
        <v>1100</v>
      </c>
      <c r="J28" s="17">
        <f t="shared" si="3"/>
        <v>1200</v>
      </c>
      <c r="K28" s="17">
        <f t="shared" si="3"/>
        <v>1100</v>
      </c>
      <c r="L28" s="17">
        <f t="shared" si="3"/>
        <v>1800</v>
      </c>
      <c r="M28" s="17">
        <f t="shared" si="3"/>
        <v>1500</v>
      </c>
      <c r="N28" s="17">
        <f t="shared" si="3"/>
        <v>16000</v>
      </c>
      <c r="O28" s="17">
        <f t="shared" si="3"/>
        <v>2000</v>
      </c>
      <c r="P28" s="17">
        <f t="shared" si="3"/>
        <v>18000</v>
      </c>
      <c r="Q28" s="17">
        <f t="shared" si="3"/>
        <v>98500</v>
      </c>
      <c r="R28" s="17">
        <f t="shared" si="3"/>
        <v>574400</v>
      </c>
      <c r="S28" s="17">
        <f t="shared" si="3"/>
        <v>654300</v>
      </c>
      <c r="T28" s="17">
        <f t="shared" si="3"/>
        <v>0</v>
      </c>
      <c r="U28" s="17">
        <f t="shared" si="3"/>
        <v>7500</v>
      </c>
      <c r="V28" s="17">
        <f t="shared" si="3"/>
        <v>4400</v>
      </c>
      <c r="W28" s="17">
        <f t="shared" si="3"/>
        <v>4400</v>
      </c>
      <c r="X28" s="17">
        <f t="shared" si="3"/>
        <v>3500</v>
      </c>
    </row>
    <row r="29" spans="1:24" x14ac:dyDescent="0.2">
      <c r="A29" t="s">
        <v>1168</v>
      </c>
      <c r="B29" s="17">
        <f t="shared" ref="B29:X29" si="4">IF(ISERROR((ROUND(($B10*B144),-2))),"-",(ROUND(($B10*B144),-2)))</f>
        <v>400</v>
      </c>
      <c r="C29" s="17">
        <f t="shared" si="4"/>
        <v>200</v>
      </c>
      <c r="D29" s="17">
        <f t="shared" si="4"/>
        <v>1300</v>
      </c>
      <c r="E29" s="17">
        <f t="shared" si="4"/>
        <v>600</v>
      </c>
      <c r="F29" s="17">
        <f t="shared" si="4"/>
        <v>400</v>
      </c>
      <c r="G29" s="17">
        <f t="shared" si="4"/>
        <v>400</v>
      </c>
      <c r="H29" s="17">
        <f t="shared" si="4"/>
        <v>500</v>
      </c>
      <c r="I29" s="17">
        <f t="shared" si="4"/>
        <v>200</v>
      </c>
      <c r="J29" s="17">
        <f t="shared" si="4"/>
        <v>700</v>
      </c>
      <c r="K29" s="17">
        <f t="shared" si="4"/>
        <v>200</v>
      </c>
      <c r="L29" s="17">
        <f t="shared" si="4"/>
        <v>700</v>
      </c>
      <c r="M29" s="17">
        <f t="shared" si="4"/>
        <v>100</v>
      </c>
      <c r="N29" s="17">
        <f t="shared" si="4"/>
        <v>5800</v>
      </c>
      <c r="O29" s="17">
        <f t="shared" si="4"/>
        <v>900</v>
      </c>
      <c r="P29" s="17">
        <f t="shared" si="4"/>
        <v>6700</v>
      </c>
      <c r="Q29" s="17">
        <f t="shared" si="4"/>
        <v>29800</v>
      </c>
      <c r="R29" s="17">
        <f t="shared" si="4"/>
        <v>193800</v>
      </c>
      <c r="S29" s="17">
        <f t="shared" si="4"/>
        <v>214300</v>
      </c>
      <c r="T29" s="17">
        <f t="shared" si="4"/>
        <v>0</v>
      </c>
      <c r="U29" s="17">
        <f t="shared" si="4"/>
        <v>3900</v>
      </c>
      <c r="V29" s="17">
        <f t="shared" si="4"/>
        <v>1000</v>
      </c>
      <c r="W29" s="17">
        <f t="shared" si="4"/>
        <v>1400</v>
      </c>
      <c r="X29" s="17">
        <f t="shared" si="4"/>
        <v>900</v>
      </c>
    </row>
    <row r="30" spans="1:24" x14ac:dyDescent="0.2">
      <c r="A30" t="s">
        <v>1169</v>
      </c>
      <c r="B30" s="17">
        <f t="shared" ref="B30:X30" si="5">IF(ISERROR((ROUND(($B11*B145),-2))),"-",(ROUND(($B11*B145),-2)))</f>
        <v>200</v>
      </c>
      <c r="C30" s="17">
        <f t="shared" si="5"/>
        <v>300</v>
      </c>
      <c r="D30" s="17">
        <f t="shared" si="5"/>
        <v>200</v>
      </c>
      <c r="E30" s="17">
        <f t="shared" si="5"/>
        <v>200</v>
      </c>
      <c r="F30" s="17">
        <f t="shared" si="5"/>
        <v>200</v>
      </c>
      <c r="G30" s="17">
        <f t="shared" si="5"/>
        <v>200</v>
      </c>
      <c r="H30" s="17">
        <f t="shared" si="5"/>
        <v>300</v>
      </c>
      <c r="I30" s="17">
        <f t="shared" si="5"/>
        <v>200</v>
      </c>
      <c r="J30" s="17">
        <f t="shared" si="5"/>
        <v>200</v>
      </c>
      <c r="K30" s="17">
        <f t="shared" si="5"/>
        <v>200</v>
      </c>
      <c r="L30" s="17">
        <f t="shared" si="5"/>
        <v>200</v>
      </c>
      <c r="M30" s="17">
        <f t="shared" si="5"/>
        <v>200</v>
      </c>
      <c r="N30" s="17">
        <f t="shared" si="5"/>
        <v>2400</v>
      </c>
      <c r="O30" s="17">
        <f t="shared" si="5"/>
        <v>300</v>
      </c>
      <c r="P30" s="17">
        <f t="shared" si="5"/>
        <v>2700</v>
      </c>
      <c r="Q30" s="17">
        <f t="shared" si="5"/>
        <v>15400</v>
      </c>
      <c r="R30" s="17">
        <f t="shared" si="5"/>
        <v>101500</v>
      </c>
      <c r="S30" s="17">
        <f t="shared" si="5"/>
        <v>116300</v>
      </c>
      <c r="T30" s="17">
        <f t="shared" si="5"/>
        <v>0</v>
      </c>
      <c r="U30" s="17">
        <f t="shared" si="5"/>
        <v>1100</v>
      </c>
      <c r="V30" s="17">
        <f t="shared" si="5"/>
        <v>600</v>
      </c>
      <c r="W30" s="17">
        <f t="shared" si="5"/>
        <v>800</v>
      </c>
      <c r="X30" s="17">
        <f t="shared" si="5"/>
        <v>400</v>
      </c>
    </row>
    <row r="31" spans="1:24" x14ac:dyDescent="0.2">
      <c r="A31" t="s">
        <v>1170</v>
      </c>
      <c r="B31" s="17">
        <f t="shared" ref="B31:X31" si="6">IF(ISERROR((ROUND(($B12*B146),-2))),"-",(ROUND(($B12*B146),-2)))</f>
        <v>700</v>
      </c>
      <c r="C31" s="17">
        <f t="shared" si="6"/>
        <v>1000</v>
      </c>
      <c r="D31" s="17">
        <f t="shared" si="6"/>
        <v>1000</v>
      </c>
      <c r="E31" s="17">
        <f t="shared" si="6"/>
        <v>300</v>
      </c>
      <c r="F31" s="17">
        <f t="shared" si="6"/>
        <v>400</v>
      </c>
      <c r="G31" s="17">
        <f t="shared" si="6"/>
        <v>200</v>
      </c>
      <c r="H31" s="17">
        <f t="shared" si="6"/>
        <v>1200</v>
      </c>
      <c r="I31" s="17">
        <f t="shared" si="6"/>
        <v>800</v>
      </c>
      <c r="J31" s="17">
        <f t="shared" si="6"/>
        <v>400</v>
      </c>
      <c r="K31" s="17">
        <f t="shared" si="6"/>
        <v>500</v>
      </c>
      <c r="L31" s="17">
        <f t="shared" si="6"/>
        <v>900</v>
      </c>
      <c r="M31" s="17">
        <f t="shared" si="6"/>
        <v>1000</v>
      </c>
      <c r="N31" s="17">
        <f t="shared" si="6"/>
        <v>8300</v>
      </c>
      <c r="O31" s="17">
        <f t="shared" si="6"/>
        <v>1000</v>
      </c>
      <c r="P31" s="17">
        <f t="shared" si="6"/>
        <v>9400</v>
      </c>
      <c r="Q31" s="17">
        <f t="shared" si="6"/>
        <v>118300</v>
      </c>
      <c r="R31" s="17">
        <f t="shared" si="6"/>
        <v>642100</v>
      </c>
      <c r="S31" s="17">
        <f t="shared" si="6"/>
        <v>702300</v>
      </c>
      <c r="T31" s="17">
        <f t="shared" si="6"/>
        <v>0</v>
      </c>
      <c r="U31" s="17">
        <f t="shared" si="6"/>
        <v>3900</v>
      </c>
      <c r="V31" s="17">
        <f t="shared" si="6"/>
        <v>2700</v>
      </c>
      <c r="W31" s="17">
        <f t="shared" si="6"/>
        <v>2100</v>
      </c>
      <c r="X31" s="17">
        <f t="shared" si="6"/>
        <v>1800</v>
      </c>
    </row>
    <row r="32" spans="1:24" x14ac:dyDescent="0.2">
      <c r="A32" t="s">
        <v>72</v>
      </c>
      <c r="B32" s="17">
        <f t="shared" ref="B32:X32" si="7">IF(ISERROR((ROUND(($B13*B147),-2))),"-",(ROUND(($B13*B147),-2)))</f>
        <v>200</v>
      </c>
      <c r="C32" s="17">
        <f t="shared" si="7"/>
        <v>200</v>
      </c>
      <c r="D32" s="17">
        <f t="shared" si="7"/>
        <v>200</v>
      </c>
      <c r="E32" s="17">
        <f t="shared" si="7"/>
        <v>100</v>
      </c>
      <c r="F32" s="17">
        <f t="shared" si="7"/>
        <v>100</v>
      </c>
      <c r="G32" s="17">
        <f t="shared" si="7"/>
        <v>100</v>
      </c>
      <c r="H32" s="17">
        <f t="shared" si="7"/>
        <v>400</v>
      </c>
      <c r="I32" s="17">
        <f t="shared" si="7"/>
        <v>400</v>
      </c>
      <c r="J32" s="17">
        <f t="shared" si="7"/>
        <v>300</v>
      </c>
      <c r="K32" s="17">
        <f t="shared" si="7"/>
        <v>100</v>
      </c>
      <c r="L32" s="17">
        <f t="shared" si="7"/>
        <v>300</v>
      </c>
      <c r="M32" s="17">
        <f t="shared" si="7"/>
        <v>200</v>
      </c>
      <c r="N32" s="17">
        <f t="shared" si="7"/>
        <v>2600</v>
      </c>
      <c r="O32" s="17">
        <f t="shared" si="7"/>
        <v>400</v>
      </c>
      <c r="P32" s="17">
        <f t="shared" si="7"/>
        <v>3000</v>
      </c>
      <c r="Q32" s="17">
        <f t="shared" si="7"/>
        <v>18900</v>
      </c>
      <c r="R32" s="17">
        <f t="shared" si="7"/>
        <v>134300</v>
      </c>
      <c r="S32" s="17">
        <f t="shared" si="7"/>
        <v>149300</v>
      </c>
      <c r="T32" s="17">
        <f t="shared" si="7"/>
        <v>0</v>
      </c>
      <c r="U32" s="17">
        <f t="shared" si="7"/>
        <v>1300</v>
      </c>
      <c r="V32" s="17">
        <f t="shared" si="7"/>
        <v>900</v>
      </c>
      <c r="W32" s="17">
        <f t="shared" si="7"/>
        <v>500</v>
      </c>
      <c r="X32" s="17">
        <f t="shared" si="7"/>
        <v>600</v>
      </c>
    </row>
    <row r="33" spans="1:24" x14ac:dyDescent="0.2">
      <c r="A33" t="s">
        <v>1171</v>
      </c>
      <c r="B33" s="17">
        <f t="shared" ref="B33:X33" si="8">IF(ISERROR((ROUND(($B14*B148),-2))),"-",(ROUND(($B14*B148),-2)))</f>
        <v>1800</v>
      </c>
      <c r="C33" s="17">
        <f t="shared" si="8"/>
        <v>1600</v>
      </c>
      <c r="D33" s="17">
        <f t="shared" si="8"/>
        <v>1400</v>
      </c>
      <c r="E33" s="17">
        <f t="shared" si="8"/>
        <v>1400</v>
      </c>
      <c r="F33" s="17">
        <f t="shared" si="8"/>
        <v>900</v>
      </c>
      <c r="G33" s="17">
        <f t="shared" si="8"/>
        <v>700</v>
      </c>
      <c r="H33" s="17">
        <f t="shared" si="8"/>
        <v>2400</v>
      </c>
      <c r="I33" s="17">
        <f t="shared" si="8"/>
        <v>2400</v>
      </c>
      <c r="J33" s="17">
        <f t="shared" si="8"/>
        <v>1400</v>
      </c>
      <c r="K33" s="17">
        <f t="shared" si="8"/>
        <v>1100</v>
      </c>
      <c r="L33" s="17">
        <f t="shared" si="8"/>
        <v>2100</v>
      </c>
      <c r="M33" s="17">
        <f t="shared" si="8"/>
        <v>2600</v>
      </c>
      <c r="N33" s="17">
        <f t="shared" si="8"/>
        <v>19700</v>
      </c>
      <c r="O33" s="17">
        <f t="shared" si="8"/>
        <v>2000</v>
      </c>
      <c r="P33" s="17">
        <f t="shared" si="8"/>
        <v>21600</v>
      </c>
      <c r="Q33" s="17">
        <f t="shared" si="8"/>
        <v>179100</v>
      </c>
      <c r="R33" s="17">
        <f t="shared" si="8"/>
        <v>1157100</v>
      </c>
      <c r="S33" s="17">
        <f t="shared" si="8"/>
        <v>1266200</v>
      </c>
      <c r="T33" s="17">
        <f t="shared" si="8"/>
        <v>0</v>
      </c>
      <c r="U33" s="17">
        <f t="shared" si="8"/>
        <v>7900</v>
      </c>
      <c r="V33" s="17">
        <f t="shared" si="8"/>
        <v>7100</v>
      </c>
      <c r="W33" s="17">
        <f t="shared" si="8"/>
        <v>5100</v>
      </c>
      <c r="X33" s="17">
        <f t="shared" si="8"/>
        <v>4100</v>
      </c>
    </row>
    <row r="34" spans="1:24" x14ac:dyDescent="0.2">
      <c r="A34" t="s">
        <v>1172</v>
      </c>
      <c r="B34" s="17">
        <f t="shared" ref="B34:X34" si="9">IF(ISERROR((ROUND(($B15*B149),-2))),"-",(ROUND(($B15*B149),-2)))</f>
        <v>1500</v>
      </c>
      <c r="C34" s="17">
        <f t="shared" si="9"/>
        <v>1200</v>
      </c>
      <c r="D34" s="17">
        <f t="shared" si="9"/>
        <v>2000</v>
      </c>
      <c r="E34" s="17">
        <f t="shared" si="9"/>
        <v>400</v>
      </c>
      <c r="F34" s="17">
        <f t="shared" si="9"/>
        <v>700</v>
      </c>
      <c r="G34" s="17">
        <f t="shared" si="9"/>
        <v>1100</v>
      </c>
      <c r="H34" s="17">
        <f t="shared" si="9"/>
        <v>1700</v>
      </c>
      <c r="I34" s="17">
        <f t="shared" si="9"/>
        <v>1000</v>
      </c>
      <c r="J34" s="17">
        <f t="shared" si="9"/>
        <v>1000</v>
      </c>
      <c r="K34" s="17">
        <f t="shared" si="9"/>
        <v>400</v>
      </c>
      <c r="L34" s="17">
        <f t="shared" si="9"/>
        <v>1400</v>
      </c>
      <c r="M34" s="17">
        <f t="shared" si="9"/>
        <v>900</v>
      </c>
      <c r="N34" s="17">
        <f t="shared" si="9"/>
        <v>13400</v>
      </c>
      <c r="O34" s="17">
        <f t="shared" si="9"/>
        <v>1900</v>
      </c>
      <c r="P34" s="17">
        <f t="shared" si="9"/>
        <v>15100</v>
      </c>
      <c r="Q34" s="17">
        <f t="shared" si="9"/>
        <v>81500</v>
      </c>
      <c r="R34" s="17">
        <f t="shared" si="9"/>
        <v>529300</v>
      </c>
      <c r="S34" s="17">
        <f t="shared" si="9"/>
        <v>594500</v>
      </c>
      <c r="T34" s="17">
        <f t="shared" si="9"/>
        <v>0</v>
      </c>
      <c r="U34" s="17">
        <f t="shared" si="9"/>
        <v>7600</v>
      </c>
      <c r="V34" s="17">
        <f t="shared" si="9"/>
        <v>3300</v>
      </c>
      <c r="W34" s="17">
        <f t="shared" si="9"/>
        <v>2700</v>
      </c>
      <c r="X34" s="17">
        <f t="shared" si="9"/>
        <v>3200</v>
      </c>
    </row>
    <row r="35" spans="1:24" x14ac:dyDescent="0.2">
      <c r="A35" t="s">
        <v>75</v>
      </c>
      <c r="B35" s="17">
        <f t="shared" ref="B35:X35" si="10">IF(ISERROR((ROUND(($B16*B150),-2))),"-",(ROUND(($B16*B150),-2)))</f>
        <v>1800</v>
      </c>
      <c r="C35" s="17">
        <f t="shared" si="10"/>
        <v>4800</v>
      </c>
      <c r="D35" s="17">
        <f t="shared" si="10"/>
        <v>1500</v>
      </c>
      <c r="E35" s="17">
        <f t="shared" si="10"/>
        <v>1400</v>
      </c>
      <c r="F35" s="17">
        <f t="shared" si="10"/>
        <v>1100</v>
      </c>
      <c r="G35" s="17">
        <f t="shared" si="10"/>
        <v>1500</v>
      </c>
      <c r="H35" s="17">
        <f t="shared" si="10"/>
        <v>2200</v>
      </c>
      <c r="I35" s="17">
        <f t="shared" si="10"/>
        <v>1700</v>
      </c>
      <c r="J35" s="17">
        <f t="shared" si="10"/>
        <v>1700</v>
      </c>
      <c r="K35" s="17">
        <f t="shared" si="10"/>
        <v>2000</v>
      </c>
      <c r="L35" s="17">
        <f t="shared" si="10"/>
        <v>2000</v>
      </c>
      <c r="M35" s="17">
        <f t="shared" si="10"/>
        <v>1900</v>
      </c>
      <c r="N35" s="17">
        <f t="shared" si="10"/>
        <v>23600</v>
      </c>
      <c r="O35" s="17">
        <f t="shared" si="10"/>
        <v>4000</v>
      </c>
      <c r="P35" s="17">
        <f t="shared" si="10"/>
        <v>27600</v>
      </c>
      <c r="Q35" s="17">
        <f t="shared" si="10"/>
        <v>159200</v>
      </c>
      <c r="R35" s="17">
        <f t="shared" si="10"/>
        <v>928200</v>
      </c>
      <c r="S35" s="17">
        <f t="shared" si="10"/>
        <v>1059600</v>
      </c>
      <c r="T35" s="17">
        <f t="shared" si="10"/>
        <v>0</v>
      </c>
      <c r="U35" s="17">
        <f t="shared" si="10"/>
        <v>10900</v>
      </c>
      <c r="V35" s="17">
        <f t="shared" si="10"/>
        <v>5600</v>
      </c>
      <c r="W35" s="17">
        <f t="shared" si="10"/>
        <v>9300</v>
      </c>
      <c r="X35" s="17">
        <f t="shared" si="10"/>
        <v>4000</v>
      </c>
    </row>
    <row r="36" spans="1:24" x14ac:dyDescent="0.2">
      <c r="A36" t="s">
        <v>1173</v>
      </c>
      <c r="B36" s="17">
        <f t="shared" ref="B36:X36" si="11">IF(ISERROR((ROUND(($B17*B151),-2))),"-",(ROUND(($B17*B151),-2)))</f>
        <v>1400</v>
      </c>
      <c r="C36" s="17">
        <f t="shared" si="11"/>
        <v>1600</v>
      </c>
      <c r="D36" s="17">
        <f t="shared" si="11"/>
        <v>1200</v>
      </c>
      <c r="E36" s="17">
        <f t="shared" si="11"/>
        <v>600</v>
      </c>
      <c r="F36" s="17">
        <f t="shared" si="11"/>
        <v>600</v>
      </c>
      <c r="G36" s="17">
        <f t="shared" si="11"/>
        <v>400</v>
      </c>
      <c r="H36" s="17">
        <f t="shared" si="11"/>
        <v>1700</v>
      </c>
      <c r="I36" s="17">
        <f t="shared" si="11"/>
        <v>700</v>
      </c>
      <c r="J36" s="17">
        <f t="shared" si="11"/>
        <v>600</v>
      </c>
      <c r="K36" s="17">
        <f t="shared" si="11"/>
        <v>1200</v>
      </c>
      <c r="L36" s="17">
        <f t="shared" si="11"/>
        <v>700</v>
      </c>
      <c r="M36" s="17">
        <f t="shared" si="11"/>
        <v>1200</v>
      </c>
      <c r="N36" s="17">
        <f t="shared" si="11"/>
        <v>12300</v>
      </c>
      <c r="O36" s="17">
        <f t="shared" si="11"/>
        <v>2000</v>
      </c>
      <c r="P36" s="17">
        <f t="shared" si="11"/>
        <v>14300</v>
      </c>
      <c r="Q36" s="17">
        <f t="shared" si="11"/>
        <v>77600</v>
      </c>
      <c r="R36" s="17">
        <f t="shared" si="11"/>
        <v>509800</v>
      </c>
      <c r="S36" s="17">
        <f t="shared" si="11"/>
        <v>594900</v>
      </c>
      <c r="T36" s="17">
        <f t="shared" si="11"/>
        <v>0</v>
      </c>
      <c r="U36" s="17">
        <f t="shared" si="11"/>
        <v>6000</v>
      </c>
      <c r="V36" s="17">
        <f t="shared" si="11"/>
        <v>2700</v>
      </c>
      <c r="W36" s="17">
        <f t="shared" si="11"/>
        <v>4100</v>
      </c>
      <c r="X36" s="17">
        <f t="shared" si="11"/>
        <v>3100</v>
      </c>
    </row>
    <row r="37" spans="1:24" x14ac:dyDescent="0.2">
      <c r="A37" t="s">
        <v>1174</v>
      </c>
      <c r="B37" s="17">
        <f t="shared" ref="B37:X37" si="12">IF(ISERROR((ROUND(($B18*B152),-2))),"-",(ROUND(($B18*B152),-2)))</f>
        <v>200</v>
      </c>
      <c r="C37" s="17">
        <f t="shared" si="12"/>
        <v>400</v>
      </c>
      <c r="D37" s="17">
        <f t="shared" si="12"/>
        <v>200</v>
      </c>
      <c r="E37" s="17">
        <f t="shared" si="12"/>
        <v>200</v>
      </c>
      <c r="F37" s="17">
        <f t="shared" si="12"/>
        <v>300</v>
      </c>
      <c r="G37" s="17">
        <f t="shared" si="12"/>
        <v>200</v>
      </c>
      <c r="H37" s="17">
        <f t="shared" si="12"/>
        <v>300</v>
      </c>
      <c r="I37" s="17">
        <f t="shared" si="12"/>
        <v>300</v>
      </c>
      <c r="J37" s="17">
        <f t="shared" si="12"/>
        <v>200</v>
      </c>
      <c r="K37" s="17">
        <f t="shared" si="12"/>
        <v>300</v>
      </c>
      <c r="L37" s="17">
        <f t="shared" si="12"/>
        <v>300</v>
      </c>
      <c r="M37" s="17">
        <f t="shared" si="12"/>
        <v>100</v>
      </c>
      <c r="N37" s="17">
        <f t="shared" si="12"/>
        <v>2800</v>
      </c>
      <c r="O37" s="17">
        <f t="shared" si="12"/>
        <v>500</v>
      </c>
      <c r="P37" s="17">
        <f t="shared" si="12"/>
        <v>3400</v>
      </c>
      <c r="Q37" s="17">
        <f t="shared" si="12"/>
        <v>22000</v>
      </c>
      <c r="R37" s="17">
        <f t="shared" si="12"/>
        <v>139300</v>
      </c>
      <c r="S37" s="17">
        <f t="shared" si="12"/>
        <v>160300</v>
      </c>
      <c r="T37" s="17">
        <f t="shared" si="12"/>
        <v>0</v>
      </c>
      <c r="U37" s="17">
        <f t="shared" si="12"/>
        <v>1300</v>
      </c>
      <c r="V37" s="17">
        <f t="shared" si="12"/>
        <v>800</v>
      </c>
      <c r="W37" s="17">
        <f t="shared" si="12"/>
        <v>1100</v>
      </c>
      <c r="X37" s="17">
        <f t="shared" si="12"/>
        <v>500</v>
      </c>
    </row>
    <row r="38" spans="1:24" x14ac:dyDescent="0.2">
      <c r="A38" t="s">
        <v>1175</v>
      </c>
      <c r="B38" s="17">
        <f t="shared" ref="B38:X38" si="13">IF(ISERROR((ROUND(($B19*B153),-2))),"-",(ROUND(($B19*B153),-2)))</f>
        <v>12700</v>
      </c>
      <c r="C38" s="17">
        <f t="shared" si="13"/>
        <v>14400</v>
      </c>
      <c r="D38" s="17">
        <f t="shared" si="13"/>
        <v>14000</v>
      </c>
      <c r="E38" s="17">
        <f t="shared" si="13"/>
        <v>7600</v>
      </c>
      <c r="F38" s="17">
        <f t="shared" si="13"/>
        <v>7800</v>
      </c>
      <c r="G38" s="17">
        <f t="shared" si="13"/>
        <v>7300</v>
      </c>
      <c r="H38" s="17">
        <f t="shared" si="13"/>
        <v>16400</v>
      </c>
      <c r="I38" s="17">
        <f t="shared" si="13"/>
        <v>10300</v>
      </c>
      <c r="J38" s="17">
        <f t="shared" si="13"/>
        <v>11100</v>
      </c>
      <c r="K38" s="17">
        <f t="shared" si="13"/>
        <v>9300</v>
      </c>
      <c r="L38" s="17">
        <f t="shared" si="13"/>
        <v>13800</v>
      </c>
      <c r="M38" s="17">
        <f t="shared" si="13"/>
        <v>11200</v>
      </c>
      <c r="N38" s="17">
        <f t="shared" si="13"/>
        <v>135600</v>
      </c>
      <c r="O38" s="17">
        <f t="shared" si="13"/>
        <v>20000</v>
      </c>
      <c r="P38" s="17">
        <f t="shared" si="13"/>
        <v>155600</v>
      </c>
      <c r="Q38" s="17">
        <f t="shared" si="13"/>
        <v>886500</v>
      </c>
      <c r="R38" s="17">
        <f t="shared" si="13"/>
        <v>5665900</v>
      </c>
      <c r="S38" s="17">
        <f t="shared" si="13"/>
        <v>6471000</v>
      </c>
      <c r="T38" s="17">
        <f t="shared" si="13"/>
        <v>0</v>
      </c>
      <c r="U38" s="17">
        <f t="shared" si="13"/>
        <v>68800</v>
      </c>
      <c r="V38" s="17">
        <f t="shared" si="13"/>
        <v>35400</v>
      </c>
      <c r="W38" s="17">
        <f t="shared" si="13"/>
        <v>39000</v>
      </c>
      <c r="X38" s="17">
        <f t="shared" si="13"/>
        <v>29100</v>
      </c>
    </row>
    <row r="39" spans="1:24" x14ac:dyDescent="0.2">
      <c r="B39" s="7"/>
      <c r="C39" s="7"/>
      <c r="D39" s="7"/>
      <c r="E39" s="7"/>
      <c r="F39" s="7"/>
      <c r="G39" s="7"/>
      <c r="L39" s="7"/>
      <c r="M39" s="7"/>
      <c r="N39" s="7"/>
      <c r="O39" s="7"/>
      <c r="P39" s="7"/>
      <c r="Q39" s="7"/>
    </row>
    <row r="42" spans="1:24" x14ac:dyDescent="0.2">
      <c r="A42" s="140" t="str">
        <f>C5</f>
        <v>Working from home</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4">IFERROR(ROUND(($C6*B140),-2),"-")</f>
        <v>200</v>
      </c>
      <c r="C44" s="16">
        <f t="shared" si="14"/>
        <v>100</v>
      </c>
      <c r="D44" s="16">
        <f t="shared" si="14"/>
        <v>100</v>
      </c>
      <c r="E44" s="16">
        <f t="shared" si="14"/>
        <v>100</v>
      </c>
      <c r="F44" s="16">
        <f t="shared" si="14"/>
        <v>100</v>
      </c>
      <c r="G44" s="16">
        <f t="shared" si="14"/>
        <v>100</v>
      </c>
      <c r="H44" s="16">
        <f t="shared" si="14"/>
        <v>100</v>
      </c>
      <c r="I44" s="16">
        <f t="shared" si="14"/>
        <v>100</v>
      </c>
      <c r="J44" s="16">
        <f t="shared" si="14"/>
        <v>200</v>
      </c>
      <c r="K44" s="16">
        <f t="shared" si="14"/>
        <v>100</v>
      </c>
      <c r="L44" s="16">
        <f t="shared" si="14"/>
        <v>100</v>
      </c>
      <c r="M44" s="16">
        <f t="shared" si="14"/>
        <v>100</v>
      </c>
      <c r="N44" s="16">
        <f t="shared" si="14"/>
        <v>1300</v>
      </c>
      <c r="O44" s="16">
        <f t="shared" si="14"/>
        <v>200</v>
      </c>
      <c r="P44" s="16">
        <f t="shared" si="14"/>
        <v>1500</v>
      </c>
      <c r="Q44" s="16">
        <f t="shared" si="14"/>
        <v>8900</v>
      </c>
      <c r="R44" s="16">
        <f t="shared" si="14"/>
        <v>73300</v>
      </c>
      <c r="S44" s="16">
        <f t="shared" si="14"/>
        <v>84900</v>
      </c>
      <c r="T44" s="16">
        <f t="shared" si="14"/>
        <v>0</v>
      </c>
      <c r="U44" s="16">
        <f t="shared" si="14"/>
        <v>800</v>
      </c>
      <c r="V44" s="16">
        <f t="shared" si="14"/>
        <v>300</v>
      </c>
      <c r="W44" s="16">
        <f t="shared" si="14"/>
        <v>300</v>
      </c>
      <c r="X44" s="16">
        <f t="shared" si="14"/>
        <v>300</v>
      </c>
    </row>
    <row r="45" spans="1:24" x14ac:dyDescent="0.2">
      <c r="A45" t="s">
        <v>1165</v>
      </c>
      <c r="B45" s="16" t="str">
        <f t="shared" ref="B45:X45" si="15">IFERROR(ROUND(($C7*B141),-2),"-")</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67</v>
      </c>
      <c r="B46" s="16">
        <f t="shared" ref="B46:X46" si="16">IFERROR(ROUND(($C8*B142),-2),"-")</f>
        <v>200</v>
      </c>
      <c r="C46" s="16">
        <f t="shared" si="16"/>
        <v>100</v>
      </c>
      <c r="D46" s="16">
        <f t="shared" si="16"/>
        <v>300</v>
      </c>
      <c r="E46" s="16">
        <f t="shared" si="16"/>
        <v>100</v>
      </c>
      <c r="F46" s="16">
        <f t="shared" si="16"/>
        <v>100</v>
      </c>
      <c r="G46" s="16">
        <f t="shared" si="16"/>
        <v>100</v>
      </c>
      <c r="H46" s="16">
        <f t="shared" si="16"/>
        <v>300</v>
      </c>
      <c r="I46" s="16">
        <f t="shared" si="16"/>
        <v>300</v>
      </c>
      <c r="J46" s="16">
        <f t="shared" si="16"/>
        <v>200</v>
      </c>
      <c r="K46" s="16">
        <f t="shared" si="16"/>
        <v>100</v>
      </c>
      <c r="L46" s="16">
        <f t="shared" si="16"/>
        <v>200</v>
      </c>
      <c r="M46" s="16">
        <f t="shared" si="16"/>
        <v>100</v>
      </c>
      <c r="N46" s="16">
        <f t="shared" si="16"/>
        <v>2100</v>
      </c>
      <c r="O46" s="16">
        <f t="shared" si="16"/>
        <v>300</v>
      </c>
      <c r="P46" s="16">
        <f t="shared" si="16"/>
        <v>2400</v>
      </c>
      <c r="Q46" s="16">
        <f t="shared" si="16"/>
        <v>10100</v>
      </c>
      <c r="R46" s="16">
        <f t="shared" si="16"/>
        <v>54900</v>
      </c>
      <c r="S46" s="16">
        <f t="shared" si="16"/>
        <v>63600</v>
      </c>
      <c r="T46" s="16">
        <f t="shared" si="16"/>
        <v>0</v>
      </c>
      <c r="U46" s="16">
        <f t="shared" si="16"/>
        <v>1200</v>
      </c>
      <c r="V46" s="16">
        <f t="shared" si="16"/>
        <v>600</v>
      </c>
      <c r="W46" s="16">
        <f t="shared" si="16"/>
        <v>400</v>
      </c>
      <c r="X46" s="16">
        <f t="shared" si="16"/>
        <v>500</v>
      </c>
    </row>
    <row r="47" spans="1:24" x14ac:dyDescent="0.2">
      <c r="A47" t="s">
        <v>1167</v>
      </c>
      <c r="B47" s="16">
        <f t="shared" ref="B47:X47" si="17">IFERROR(ROUND(($C9*B143),-2),"-")</f>
        <v>700</v>
      </c>
      <c r="C47" s="16">
        <f t="shared" si="17"/>
        <v>700</v>
      </c>
      <c r="D47" s="16">
        <f t="shared" si="17"/>
        <v>700</v>
      </c>
      <c r="E47" s="16">
        <f t="shared" si="17"/>
        <v>300</v>
      </c>
      <c r="F47" s="16">
        <f t="shared" si="17"/>
        <v>300</v>
      </c>
      <c r="G47" s="16">
        <f t="shared" si="17"/>
        <v>300</v>
      </c>
      <c r="H47" s="16">
        <f t="shared" si="17"/>
        <v>700</v>
      </c>
      <c r="I47" s="16">
        <f t="shared" si="17"/>
        <v>400</v>
      </c>
      <c r="J47" s="16">
        <f t="shared" si="17"/>
        <v>500</v>
      </c>
      <c r="K47" s="16">
        <f t="shared" si="17"/>
        <v>400</v>
      </c>
      <c r="L47" s="16">
        <f t="shared" si="17"/>
        <v>700</v>
      </c>
      <c r="M47" s="16">
        <f t="shared" si="17"/>
        <v>600</v>
      </c>
      <c r="N47" s="16">
        <f t="shared" si="17"/>
        <v>6100</v>
      </c>
      <c r="O47" s="16">
        <f t="shared" si="17"/>
        <v>800</v>
      </c>
      <c r="P47" s="16">
        <f t="shared" si="17"/>
        <v>6800</v>
      </c>
      <c r="Q47" s="16">
        <f t="shared" si="17"/>
        <v>37400</v>
      </c>
      <c r="R47" s="16">
        <f t="shared" si="17"/>
        <v>218300</v>
      </c>
      <c r="S47" s="16">
        <f t="shared" si="17"/>
        <v>248600</v>
      </c>
      <c r="T47" s="16">
        <f t="shared" si="17"/>
        <v>0</v>
      </c>
      <c r="U47" s="16">
        <f t="shared" si="17"/>
        <v>2800</v>
      </c>
      <c r="V47" s="16">
        <f t="shared" si="17"/>
        <v>1700</v>
      </c>
      <c r="W47" s="16">
        <f t="shared" si="17"/>
        <v>1700</v>
      </c>
      <c r="X47" s="16">
        <f t="shared" si="17"/>
        <v>1300</v>
      </c>
    </row>
    <row r="48" spans="1:24" x14ac:dyDescent="0.2">
      <c r="A48" t="s">
        <v>1168</v>
      </c>
      <c r="B48" s="16">
        <f t="shared" ref="B48:X48" si="18">IFERROR(ROUND(($C10*B144),-2),"-")</f>
        <v>100</v>
      </c>
      <c r="C48" s="16">
        <f t="shared" si="18"/>
        <v>0</v>
      </c>
      <c r="D48" s="16">
        <f t="shared" si="18"/>
        <v>400</v>
      </c>
      <c r="E48" s="16">
        <f t="shared" si="18"/>
        <v>200</v>
      </c>
      <c r="F48" s="16">
        <f t="shared" si="18"/>
        <v>100</v>
      </c>
      <c r="G48" s="16">
        <f t="shared" si="18"/>
        <v>100</v>
      </c>
      <c r="H48" s="16">
        <f t="shared" si="18"/>
        <v>200</v>
      </c>
      <c r="I48" s="16">
        <f t="shared" si="18"/>
        <v>100</v>
      </c>
      <c r="J48" s="16">
        <f t="shared" si="18"/>
        <v>200</v>
      </c>
      <c r="K48" s="16">
        <f t="shared" si="18"/>
        <v>100</v>
      </c>
      <c r="L48" s="16">
        <f t="shared" si="18"/>
        <v>200</v>
      </c>
      <c r="M48" s="16">
        <f t="shared" si="18"/>
        <v>0</v>
      </c>
      <c r="N48" s="16">
        <f t="shared" si="18"/>
        <v>1700</v>
      </c>
      <c r="O48" s="16">
        <f t="shared" si="18"/>
        <v>300</v>
      </c>
      <c r="P48" s="16">
        <f t="shared" si="18"/>
        <v>1900</v>
      </c>
      <c r="Q48" s="16">
        <f t="shared" si="18"/>
        <v>8500</v>
      </c>
      <c r="R48" s="16">
        <f t="shared" si="18"/>
        <v>55400</v>
      </c>
      <c r="S48" s="16">
        <f t="shared" si="18"/>
        <v>61200</v>
      </c>
      <c r="T48" s="16">
        <f t="shared" si="18"/>
        <v>0</v>
      </c>
      <c r="U48" s="16">
        <f t="shared" si="18"/>
        <v>1100</v>
      </c>
      <c r="V48" s="16">
        <f t="shared" si="18"/>
        <v>300</v>
      </c>
      <c r="W48" s="16">
        <f t="shared" si="18"/>
        <v>400</v>
      </c>
      <c r="X48" s="16">
        <f t="shared" si="18"/>
        <v>300</v>
      </c>
    </row>
    <row r="49" spans="1:24" x14ac:dyDescent="0.2">
      <c r="A49" t="s">
        <v>1169</v>
      </c>
      <c r="B49" s="16">
        <f t="shared" ref="B49:X49" si="19">IFERROR(ROUND(($C11*B145),-2),"-")</f>
        <v>100</v>
      </c>
      <c r="C49" s="16">
        <f t="shared" si="19"/>
        <v>100</v>
      </c>
      <c r="D49" s="16">
        <f t="shared" si="19"/>
        <v>100</v>
      </c>
      <c r="E49" s="16">
        <f t="shared" si="19"/>
        <v>100</v>
      </c>
      <c r="F49" s="16">
        <f t="shared" si="19"/>
        <v>100</v>
      </c>
      <c r="G49" s="16">
        <f t="shared" si="19"/>
        <v>100</v>
      </c>
      <c r="H49" s="16">
        <f t="shared" si="19"/>
        <v>100</v>
      </c>
      <c r="I49" s="16">
        <f t="shared" si="19"/>
        <v>100</v>
      </c>
      <c r="J49" s="16">
        <f t="shared" si="19"/>
        <v>100</v>
      </c>
      <c r="K49" s="16">
        <f t="shared" si="19"/>
        <v>100</v>
      </c>
      <c r="L49" s="16">
        <f t="shared" si="19"/>
        <v>100</v>
      </c>
      <c r="M49" s="16">
        <f t="shared" si="19"/>
        <v>100</v>
      </c>
      <c r="N49" s="16">
        <f t="shared" si="19"/>
        <v>800</v>
      </c>
      <c r="O49" s="16">
        <f t="shared" si="19"/>
        <v>100</v>
      </c>
      <c r="P49" s="16">
        <f t="shared" si="19"/>
        <v>1000</v>
      </c>
      <c r="Q49" s="16">
        <f t="shared" si="19"/>
        <v>5400</v>
      </c>
      <c r="R49" s="16">
        <f t="shared" si="19"/>
        <v>35800</v>
      </c>
      <c r="S49" s="16">
        <f t="shared" si="19"/>
        <v>41000</v>
      </c>
      <c r="T49" s="16">
        <f t="shared" si="19"/>
        <v>0</v>
      </c>
      <c r="U49" s="16">
        <f t="shared" si="19"/>
        <v>400</v>
      </c>
      <c r="V49" s="16">
        <f t="shared" si="19"/>
        <v>200</v>
      </c>
      <c r="W49" s="16">
        <f t="shared" si="19"/>
        <v>300</v>
      </c>
      <c r="X49" s="16">
        <f t="shared" si="19"/>
        <v>100</v>
      </c>
    </row>
    <row r="50" spans="1:24" x14ac:dyDescent="0.2">
      <c r="A50" t="s">
        <v>1170</v>
      </c>
      <c r="B50" s="16">
        <f t="shared" ref="B50:X50" si="20">IFERROR(ROUND(($C12*B146),-2),"-")</f>
        <v>300</v>
      </c>
      <c r="C50" s="16">
        <f t="shared" si="20"/>
        <v>500</v>
      </c>
      <c r="D50" s="16">
        <f t="shared" si="20"/>
        <v>500</v>
      </c>
      <c r="E50" s="16">
        <f t="shared" si="20"/>
        <v>100</v>
      </c>
      <c r="F50" s="16">
        <f t="shared" si="20"/>
        <v>200</v>
      </c>
      <c r="G50" s="16">
        <f t="shared" si="20"/>
        <v>100</v>
      </c>
      <c r="H50" s="16">
        <f t="shared" si="20"/>
        <v>600</v>
      </c>
      <c r="I50" s="16">
        <f t="shared" si="20"/>
        <v>400</v>
      </c>
      <c r="J50" s="16">
        <f t="shared" si="20"/>
        <v>200</v>
      </c>
      <c r="K50" s="16">
        <f t="shared" si="20"/>
        <v>200</v>
      </c>
      <c r="L50" s="16">
        <f t="shared" si="20"/>
        <v>500</v>
      </c>
      <c r="M50" s="16">
        <f t="shared" si="20"/>
        <v>500</v>
      </c>
      <c r="N50" s="16">
        <f t="shared" si="20"/>
        <v>4100</v>
      </c>
      <c r="O50" s="16">
        <f t="shared" si="20"/>
        <v>500</v>
      </c>
      <c r="P50" s="16">
        <f t="shared" si="20"/>
        <v>4700</v>
      </c>
      <c r="Q50" s="16">
        <f t="shared" si="20"/>
        <v>58800</v>
      </c>
      <c r="R50" s="16">
        <f t="shared" si="20"/>
        <v>319200</v>
      </c>
      <c r="S50" s="16">
        <f t="shared" si="20"/>
        <v>349100</v>
      </c>
      <c r="T50" s="16">
        <f t="shared" si="20"/>
        <v>0</v>
      </c>
      <c r="U50" s="16">
        <f t="shared" si="20"/>
        <v>2000</v>
      </c>
      <c r="V50" s="16">
        <f t="shared" si="20"/>
        <v>1400</v>
      </c>
      <c r="W50" s="16">
        <f t="shared" si="20"/>
        <v>1000</v>
      </c>
      <c r="X50" s="16">
        <f t="shared" si="20"/>
        <v>900</v>
      </c>
    </row>
    <row r="51" spans="1:24" x14ac:dyDescent="0.2">
      <c r="A51" t="s">
        <v>72</v>
      </c>
      <c r="B51" s="16">
        <f t="shared" ref="B51:X51" si="21">IFERROR(ROUND(($C13*B147),-2),"-")</f>
        <v>100</v>
      </c>
      <c r="C51" s="16">
        <f t="shared" si="21"/>
        <v>100</v>
      </c>
      <c r="D51" s="16">
        <f t="shared" si="21"/>
        <v>100</v>
      </c>
      <c r="E51" s="16">
        <f t="shared" si="21"/>
        <v>0</v>
      </c>
      <c r="F51" s="16">
        <f t="shared" si="21"/>
        <v>100</v>
      </c>
      <c r="G51" s="16">
        <f t="shared" si="21"/>
        <v>100</v>
      </c>
      <c r="H51" s="16">
        <f t="shared" si="21"/>
        <v>200</v>
      </c>
      <c r="I51" s="16">
        <f t="shared" si="21"/>
        <v>200</v>
      </c>
      <c r="J51" s="16">
        <f t="shared" si="21"/>
        <v>200</v>
      </c>
      <c r="K51" s="16">
        <f t="shared" si="21"/>
        <v>100</v>
      </c>
      <c r="L51" s="16">
        <f t="shared" si="21"/>
        <v>200</v>
      </c>
      <c r="M51" s="16">
        <f t="shared" si="21"/>
        <v>100</v>
      </c>
      <c r="N51" s="16">
        <f t="shared" si="21"/>
        <v>1500</v>
      </c>
      <c r="O51" s="16">
        <f t="shared" si="21"/>
        <v>200</v>
      </c>
      <c r="P51" s="16">
        <f t="shared" si="21"/>
        <v>1800</v>
      </c>
      <c r="Q51" s="16">
        <f t="shared" si="21"/>
        <v>11100</v>
      </c>
      <c r="R51" s="16">
        <f t="shared" si="21"/>
        <v>78900</v>
      </c>
      <c r="S51" s="16">
        <f t="shared" si="21"/>
        <v>87700</v>
      </c>
      <c r="T51" s="16">
        <f t="shared" si="21"/>
        <v>0</v>
      </c>
      <c r="U51" s="16">
        <f t="shared" si="21"/>
        <v>800</v>
      </c>
      <c r="V51" s="16">
        <f t="shared" si="21"/>
        <v>500</v>
      </c>
      <c r="W51" s="16">
        <f t="shared" si="21"/>
        <v>300</v>
      </c>
      <c r="X51" s="16">
        <f t="shared" si="21"/>
        <v>300</v>
      </c>
    </row>
    <row r="52" spans="1:24" x14ac:dyDescent="0.2">
      <c r="A52" t="s">
        <v>1171</v>
      </c>
      <c r="B52" s="16">
        <f t="shared" ref="B52:X52" si="22">IFERROR(ROUND(($C14*B148),-2),"-")</f>
        <v>600</v>
      </c>
      <c r="C52" s="16">
        <f t="shared" si="22"/>
        <v>600</v>
      </c>
      <c r="D52" s="16">
        <f t="shared" si="22"/>
        <v>500</v>
      </c>
      <c r="E52" s="16">
        <f t="shared" si="22"/>
        <v>500</v>
      </c>
      <c r="F52" s="16">
        <f t="shared" si="22"/>
        <v>300</v>
      </c>
      <c r="G52" s="16">
        <f t="shared" si="22"/>
        <v>300</v>
      </c>
      <c r="H52" s="16">
        <f t="shared" si="22"/>
        <v>900</v>
      </c>
      <c r="I52" s="16">
        <f t="shared" si="22"/>
        <v>900</v>
      </c>
      <c r="J52" s="16">
        <f t="shared" si="22"/>
        <v>500</v>
      </c>
      <c r="K52" s="16">
        <f t="shared" si="22"/>
        <v>400</v>
      </c>
      <c r="L52" s="16">
        <f t="shared" si="22"/>
        <v>800</v>
      </c>
      <c r="M52" s="16">
        <f t="shared" si="22"/>
        <v>900</v>
      </c>
      <c r="N52" s="16">
        <f t="shared" si="22"/>
        <v>7100</v>
      </c>
      <c r="O52" s="16">
        <f t="shared" si="22"/>
        <v>700</v>
      </c>
      <c r="P52" s="16">
        <f t="shared" si="22"/>
        <v>7800</v>
      </c>
      <c r="Q52" s="16">
        <f t="shared" si="22"/>
        <v>64800</v>
      </c>
      <c r="R52" s="16">
        <f t="shared" si="22"/>
        <v>418500</v>
      </c>
      <c r="S52" s="16">
        <f t="shared" si="22"/>
        <v>458000</v>
      </c>
      <c r="T52" s="16">
        <f t="shared" si="22"/>
        <v>0</v>
      </c>
      <c r="U52" s="16">
        <f t="shared" si="22"/>
        <v>2800</v>
      </c>
      <c r="V52" s="16">
        <f t="shared" si="22"/>
        <v>2600</v>
      </c>
      <c r="W52" s="16">
        <f t="shared" si="22"/>
        <v>1800</v>
      </c>
      <c r="X52" s="16">
        <f t="shared" si="22"/>
        <v>1500</v>
      </c>
    </row>
    <row r="53" spans="1:24" x14ac:dyDescent="0.2">
      <c r="A53" t="s">
        <v>1172</v>
      </c>
      <c r="B53" s="16">
        <f t="shared" ref="B53:X53" si="23">IFERROR(ROUND(($C15*B149),-2),"-")</f>
        <v>600</v>
      </c>
      <c r="C53" s="16">
        <f t="shared" si="23"/>
        <v>500</v>
      </c>
      <c r="D53" s="16">
        <f t="shared" si="23"/>
        <v>800</v>
      </c>
      <c r="E53" s="16">
        <f t="shared" si="23"/>
        <v>200</v>
      </c>
      <c r="F53" s="16">
        <f t="shared" si="23"/>
        <v>300</v>
      </c>
      <c r="G53" s="16">
        <f t="shared" si="23"/>
        <v>400</v>
      </c>
      <c r="H53" s="16">
        <f t="shared" si="23"/>
        <v>700</v>
      </c>
      <c r="I53" s="16">
        <f t="shared" si="23"/>
        <v>400</v>
      </c>
      <c r="J53" s="16">
        <f t="shared" si="23"/>
        <v>400</v>
      </c>
      <c r="K53" s="16">
        <f t="shared" si="23"/>
        <v>200</v>
      </c>
      <c r="L53" s="16">
        <f t="shared" si="23"/>
        <v>600</v>
      </c>
      <c r="M53" s="16">
        <f t="shared" si="23"/>
        <v>400</v>
      </c>
      <c r="N53" s="16">
        <f t="shared" si="23"/>
        <v>5400</v>
      </c>
      <c r="O53" s="16">
        <f t="shared" si="23"/>
        <v>800</v>
      </c>
      <c r="P53" s="16">
        <f t="shared" si="23"/>
        <v>6100</v>
      </c>
      <c r="Q53" s="16">
        <f t="shared" si="23"/>
        <v>32800</v>
      </c>
      <c r="R53" s="16">
        <f t="shared" si="23"/>
        <v>213200</v>
      </c>
      <c r="S53" s="16">
        <f t="shared" si="23"/>
        <v>239400</v>
      </c>
      <c r="T53" s="16">
        <f t="shared" si="23"/>
        <v>0</v>
      </c>
      <c r="U53" s="16">
        <f t="shared" si="23"/>
        <v>3100</v>
      </c>
      <c r="V53" s="16">
        <f t="shared" si="23"/>
        <v>1300</v>
      </c>
      <c r="W53" s="16">
        <f t="shared" si="23"/>
        <v>1100</v>
      </c>
      <c r="X53" s="16">
        <f t="shared" si="23"/>
        <v>1300</v>
      </c>
    </row>
    <row r="54" spans="1:24" x14ac:dyDescent="0.2">
      <c r="A54" t="s">
        <v>75</v>
      </c>
      <c r="B54" s="16">
        <f t="shared" ref="B54:X54" si="24">IFERROR(ROUND(($C16*B150),-2),"-")</f>
        <v>400</v>
      </c>
      <c r="C54" s="16">
        <f t="shared" si="24"/>
        <v>900</v>
      </c>
      <c r="D54" s="16">
        <f t="shared" si="24"/>
        <v>300</v>
      </c>
      <c r="E54" s="16">
        <f t="shared" si="24"/>
        <v>300</v>
      </c>
      <c r="F54" s="16">
        <f t="shared" si="24"/>
        <v>200</v>
      </c>
      <c r="G54" s="16">
        <f t="shared" si="24"/>
        <v>300</v>
      </c>
      <c r="H54" s="16">
        <f t="shared" si="24"/>
        <v>400</v>
      </c>
      <c r="I54" s="16">
        <f t="shared" si="24"/>
        <v>300</v>
      </c>
      <c r="J54" s="16">
        <f t="shared" si="24"/>
        <v>300</v>
      </c>
      <c r="K54" s="16">
        <f t="shared" si="24"/>
        <v>400</v>
      </c>
      <c r="L54" s="16">
        <f t="shared" si="24"/>
        <v>400</v>
      </c>
      <c r="M54" s="16">
        <f t="shared" si="24"/>
        <v>400</v>
      </c>
      <c r="N54" s="16">
        <f t="shared" si="24"/>
        <v>4700</v>
      </c>
      <c r="O54" s="16">
        <f t="shared" si="24"/>
        <v>800</v>
      </c>
      <c r="P54" s="16">
        <f t="shared" si="24"/>
        <v>5500</v>
      </c>
      <c r="Q54" s="16">
        <f t="shared" si="24"/>
        <v>31400</v>
      </c>
      <c r="R54" s="16">
        <f t="shared" si="24"/>
        <v>183300</v>
      </c>
      <c r="S54" s="16">
        <f t="shared" si="24"/>
        <v>209300</v>
      </c>
      <c r="T54" s="16">
        <f t="shared" si="24"/>
        <v>0</v>
      </c>
      <c r="U54" s="16">
        <f t="shared" si="24"/>
        <v>2200</v>
      </c>
      <c r="V54" s="16">
        <f t="shared" si="24"/>
        <v>1100</v>
      </c>
      <c r="W54" s="16">
        <f t="shared" si="24"/>
        <v>1800</v>
      </c>
      <c r="X54" s="16">
        <f t="shared" si="24"/>
        <v>800</v>
      </c>
    </row>
    <row r="55" spans="1:24" x14ac:dyDescent="0.2">
      <c r="A55" t="s">
        <v>1173</v>
      </c>
      <c r="B55" s="16">
        <f t="shared" ref="B55:X55" si="25">IFERROR(ROUND(($C17*B151),-2),"-")</f>
        <v>700</v>
      </c>
      <c r="C55" s="16">
        <f t="shared" si="25"/>
        <v>800</v>
      </c>
      <c r="D55" s="16">
        <f t="shared" si="25"/>
        <v>600</v>
      </c>
      <c r="E55" s="16">
        <f t="shared" si="25"/>
        <v>300</v>
      </c>
      <c r="F55" s="16">
        <f t="shared" si="25"/>
        <v>300</v>
      </c>
      <c r="G55" s="16">
        <f t="shared" si="25"/>
        <v>200</v>
      </c>
      <c r="H55" s="16">
        <f t="shared" si="25"/>
        <v>900</v>
      </c>
      <c r="I55" s="16">
        <f t="shared" si="25"/>
        <v>400</v>
      </c>
      <c r="J55" s="16">
        <f t="shared" si="25"/>
        <v>300</v>
      </c>
      <c r="K55" s="16">
        <f t="shared" si="25"/>
        <v>600</v>
      </c>
      <c r="L55" s="16">
        <f t="shared" si="25"/>
        <v>400</v>
      </c>
      <c r="M55" s="16">
        <f t="shared" si="25"/>
        <v>600</v>
      </c>
      <c r="N55" s="16">
        <f t="shared" si="25"/>
        <v>6500</v>
      </c>
      <c r="O55" s="16">
        <f t="shared" si="25"/>
        <v>1100</v>
      </c>
      <c r="P55" s="16">
        <f t="shared" si="25"/>
        <v>7600</v>
      </c>
      <c r="Q55" s="16">
        <f t="shared" si="25"/>
        <v>41000</v>
      </c>
      <c r="R55" s="16">
        <f t="shared" si="25"/>
        <v>269100</v>
      </c>
      <c r="S55" s="16">
        <f t="shared" si="25"/>
        <v>314000</v>
      </c>
      <c r="T55" s="16">
        <f t="shared" si="25"/>
        <v>0</v>
      </c>
      <c r="U55" s="16">
        <f t="shared" si="25"/>
        <v>3200</v>
      </c>
      <c r="V55" s="16">
        <f t="shared" si="25"/>
        <v>1400</v>
      </c>
      <c r="W55" s="16">
        <f t="shared" si="25"/>
        <v>2200</v>
      </c>
      <c r="X55" s="16">
        <f t="shared" si="25"/>
        <v>1600</v>
      </c>
    </row>
    <row r="56" spans="1:24" x14ac:dyDescent="0.2">
      <c r="A56" t="s">
        <v>1174</v>
      </c>
      <c r="B56" s="16">
        <f t="shared" ref="B56:X56" si="26">IFERROR(ROUND(($C18*B152),-2),"-")</f>
        <v>0</v>
      </c>
      <c r="C56" s="16">
        <f t="shared" si="26"/>
        <v>100</v>
      </c>
      <c r="D56" s="16">
        <f t="shared" si="26"/>
        <v>0</v>
      </c>
      <c r="E56" s="16">
        <f t="shared" si="26"/>
        <v>0</v>
      </c>
      <c r="F56" s="16">
        <f t="shared" si="26"/>
        <v>100</v>
      </c>
      <c r="G56" s="16">
        <f t="shared" si="26"/>
        <v>0</v>
      </c>
      <c r="H56" s="16">
        <f t="shared" si="26"/>
        <v>100</v>
      </c>
      <c r="I56" s="16">
        <f t="shared" si="26"/>
        <v>100</v>
      </c>
      <c r="J56" s="16">
        <f t="shared" si="26"/>
        <v>0</v>
      </c>
      <c r="K56" s="16">
        <f t="shared" si="26"/>
        <v>100</v>
      </c>
      <c r="L56" s="16">
        <f t="shared" si="26"/>
        <v>100</v>
      </c>
      <c r="M56" s="16">
        <f t="shared" si="26"/>
        <v>0</v>
      </c>
      <c r="N56" s="16">
        <f t="shared" si="26"/>
        <v>700</v>
      </c>
      <c r="O56" s="16">
        <f t="shared" si="26"/>
        <v>100</v>
      </c>
      <c r="P56" s="16">
        <f t="shared" si="26"/>
        <v>800</v>
      </c>
      <c r="Q56" s="16">
        <f t="shared" si="26"/>
        <v>5100</v>
      </c>
      <c r="R56" s="16">
        <f t="shared" si="26"/>
        <v>32500</v>
      </c>
      <c r="S56" s="16">
        <f t="shared" si="26"/>
        <v>37400</v>
      </c>
      <c r="T56" s="16">
        <f t="shared" si="26"/>
        <v>0</v>
      </c>
      <c r="U56" s="16">
        <f t="shared" si="26"/>
        <v>300</v>
      </c>
      <c r="V56" s="16">
        <f t="shared" si="26"/>
        <v>200</v>
      </c>
      <c r="W56" s="16">
        <f t="shared" si="26"/>
        <v>300</v>
      </c>
      <c r="X56" s="16">
        <f t="shared" si="26"/>
        <v>100</v>
      </c>
    </row>
    <row r="57" spans="1:24" x14ac:dyDescent="0.2">
      <c r="A57" t="s">
        <v>1175</v>
      </c>
      <c r="B57" s="16">
        <f t="shared" ref="B57:X57" si="27">IFERROR(ROUND(($C19*B153),-2),"-")</f>
        <v>4700</v>
      </c>
      <c r="C57" s="16">
        <f t="shared" si="27"/>
        <v>5300</v>
      </c>
      <c r="D57" s="16">
        <f t="shared" si="27"/>
        <v>5200</v>
      </c>
      <c r="E57" s="16">
        <f t="shared" si="27"/>
        <v>2800</v>
      </c>
      <c r="F57" s="16">
        <f t="shared" si="27"/>
        <v>2900</v>
      </c>
      <c r="G57" s="16">
        <f t="shared" si="27"/>
        <v>2700</v>
      </c>
      <c r="H57" s="16">
        <f t="shared" si="27"/>
        <v>6100</v>
      </c>
      <c r="I57" s="16">
        <f t="shared" si="27"/>
        <v>3800</v>
      </c>
      <c r="J57" s="16">
        <f t="shared" si="27"/>
        <v>4100</v>
      </c>
      <c r="K57" s="16">
        <f t="shared" si="27"/>
        <v>3400</v>
      </c>
      <c r="L57" s="16">
        <f t="shared" si="27"/>
        <v>5100</v>
      </c>
      <c r="M57" s="16">
        <f t="shared" si="27"/>
        <v>4100</v>
      </c>
      <c r="N57" s="16">
        <f t="shared" si="27"/>
        <v>50300</v>
      </c>
      <c r="O57" s="16">
        <f t="shared" si="27"/>
        <v>7400</v>
      </c>
      <c r="P57" s="16">
        <f t="shared" si="27"/>
        <v>57700</v>
      </c>
      <c r="Q57" s="16">
        <f t="shared" si="27"/>
        <v>328800</v>
      </c>
      <c r="R57" s="16">
        <f t="shared" si="27"/>
        <v>2101400</v>
      </c>
      <c r="S57" s="16">
        <f t="shared" si="27"/>
        <v>2400100</v>
      </c>
      <c r="T57" s="16">
        <f t="shared" si="27"/>
        <v>0</v>
      </c>
      <c r="U57" s="16">
        <f t="shared" si="27"/>
        <v>25500</v>
      </c>
      <c r="V57" s="16">
        <f t="shared" si="27"/>
        <v>13100</v>
      </c>
      <c r="W57" s="16">
        <f t="shared" si="27"/>
        <v>14500</v>
      </c>
      <c r="X57" s="16">
        <f t="shared" si="27"/>
        <v>10800</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Working from a designated workspace</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28">IFERROR(ROUND(($D6*B140),-2),"-")</f>
        <v>3300</v>
      </c>
      <c r="C63" s="16">
        <f t="shared" si="28"/>
        <v>1400</v>
      </c>
      <c r="D63" s="16">
        <f t="shared" si="28"/>
        <v>2100</v>
      </c>
      <c r="E63" s="16">
        <f t="shared" si="28"/>
        <v>1900</v>
      </c>
      <c r="F63" s="16">
        <f t="shared" si="28"/>
        <v>1400</v>
      </c>
      <c r="G63" s="16">
        <f t="shared" si="28"/>
        <v>1400</v>
      </c>
      <c r="H63" s="16">
        <f t="shared" si="28"/>
        <v>3100</v>
      </c>
      <c r="I63" s="16">
        <f t="shared" si="28"/>
        <v>2100</v>
      </c>
      <c r="J63" s="16">
        <f t="shared" si="28"/>
        <v>4300</v>
      </c>
      <c r="K63" s="16">
        <f t="shared" si="28"/>
        <v>2100</v>
      </c>
      <c r="L63" s="16">
        <f t="shared" si="28"/>
        <v>2100</v>
      </c>
      <c r="M63" s="16">
        <f t="shared" si="28"/>
        <v>1500</v>
      </c>
      <c r="N63" s="16">
        <f t="shared" si="28"/>
        <v>27100</v>
      </c>
      <c r="O63" s="16">
        <f t="shared" si="28"/>
        <v>5000</v>
      </c>
      <c r="P63" s="16">
        <f t="shared" si="28"/>
        <v>32100</v>
      </c>
      <c r="Q63" s="16">
        <f t="shared" si="28"/>
        <v>186700</v>
      </c>
      <c r="R63" s="16">
        <f t="shared" si="28"/>
        <v>1532100</v>
      </c>
      <c r="S63" s="16">
        <f t="shared" si="28"/>
        <v>1773600</v>
      </c>
      <c r="T63" s="16">
        <f t="shared" si="28"/>
        <v>0</v>
      </c>
      <c r="U63" s="16">
        <f t="shared" si="28"/>
        <v>15800</v>
      </c>
      <c r="V63" s="16">
        <f t="shared" si="28"/>
        <v>5800</v>
      </c>
      <c r="W63" s="16">
        <f t="shared" si="28"/>
        <v>6900</v>
      </c>
      <c r="X63" s="16">
        <f t="shared" si="28"/>
        <v>6400</v>
      </c>
    </row>
    <row r="64" spans="1:24" x14ac:dyDescent="0.2">
      <c r="A64" t="s">
        <v>1165</v>
      </c>
      <c r="B64" s="16" t="str">
        <f t="shared" ref="B64:X64" si="29">IFERROR(ROUND(($D7*B141),-2),"-")</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67</v>
      </c>
      <c r="B65" s="16">
        <f t="shared" ref="B65:X65" si="30">IFERROR(ROUND(($D8*B142),-2),"-")</f>
        <v>3000</v>
      </c>
      <c r="C65" s="16">
        <f t="shared" si="30"/>
        <v>2000</v>
      </c>
      <c r="D65" s="16">
        <f t="shared" si="30"/>
        <v>5000</v>
      </c>
      <c r="E65" s="16">
        <f t="shared" si="30"/>
        <v>1700</v>
      </c>
      <c r="F65" s="16">
        <f t="shared" si="30"/>
        <v>1500</v>
      </c>
      <c r="G65" s="16">
        <f t="shared" si="30"/>
        <v>2100</v>
      </c>
      <c r="H65" s="16">
        <f t="shared" si="30"/>
        <v>4600</v>
      </c>
      <c r="I65" s="16">
        <f t="shared" si="30"/>
        <v>4300</v>
      </c>
      <c r="J65" s="16">
        <f t="shared" si="30"/>
        <v>2800</v>
      </c>
      <c r="K65" s="16">
        <f t="shared" si="30"/>
        <v>2000</v>
      </c>
      <c r="L65" s="16">
        <f t="shared" si="30"/>
        <v>3900</v>
      </c>
      <c r="M65" s="16">
        <f t="shared" si="30"/>
        <v>1600</v>
      </c>
      <c r="N65" s="16">
        <f t="shared" si="30"/>
        <v>34800</v>
      </c>
      <c r="O65" s="16">
        <f t="shared" si="30"/>
        <v>5300</v>
      </c>
      <c r="P65" s="16">
        <f t="shared" si="30"/>
        <v>39800</v>
      </c>
      <c r="Q65" s="16">
        <f t="shared" si="30"/>
        <v>167400</v>
      </c>
      <c r="R65" s="16">
        <f t="shared" si="30"/>
        <v>907600</v>
      </c>
      <c r="S65" s="16">
        <f t="shared" si="30"/>
        <v>1051200</v>
      </c>
      <c r="T65" s="16">
        <f t="shared" si="30"/>
        <v>0</v>
      </c>
      <c r="U65" s="16">
        <f t="shared" si="30"/>
        <v>19900</v>
      </c>
      <c r="V65" s="16">
        <f t="shared" si="30"/>
        <v>9800</v>
      </c>
      <c r="W65" s="16">
        <f t="shared" si="30"/>
        <v>7100</v>
      </c>
      <c r="X65" s="16">
        <f t="shared" si="30"/>
        <v>7600</v>
      </c>
    </row>
    <row r="66" spans="1:24" x14ac:dyDescent="0.2">
      <c r="A66" t="s">
        <v>1167</v>
      </c>
      <c r="B66" s="16">
        <f t="shared" ref="B66:X66" si="31">IFERROR(ROUND(($D9*B143),-2),"-")</f>
        <v>8400</v>
      </c>
      <c r="C66" s="16">
        <f t="shared" si="31"/>
        <v>8400</v>
      </c>
      <c r="D66" s="16">
        <f t="shared" si="31"/>
        <v>8800</v>
      </c>
      <c r="E66" s="16">
        <f t="shared" si="31"/>
        <v>3300</v>
      </c>
      <c r="F66" s="16">
        <f t="shared" si="31"/>
        <v>4000</v>
      </c>
      <c r="G66" s="16">
        <f t="shared" si="31"/>
        <v>3500</v>
      </c>
      <c r="H66" s="16">
        <f t="shared" si="31"/>
        <v>8400</v>
      </c>
      <c r="I66" s="16">
        <f t="shared" si="31"/>
        <v>5100</v>
      </c>
      <c r="J66" s="16">
        <f t="shared" si="31"/>
        <v>5900</v>
      </c>
      <c r="K66" s="16">
        <f t="shared" si="31"/>
        <v>5500</v>
      </c>
      <c r="L66" s="16">
        <f t="shared" si="31"/>
        <v>8800</v>
      </c>
      <c r="M66" s="16">
        <f t="shared" si="31"/>
        <v>7300</v>
      </c>
      <c r="N66" s="16">
        <f t="shared" si="31"/>
        <v>78100</v>
      </c>
      <c r="O66" s="16">
        <f t="shared" si="31"/>
        <v>9900</v>
      </c>
      <c r="P66" s="16">
        <f t="shared" si="31"/>
        <v>88000</v>
      </c>
      <c r="Q66" s="16">
        <f t="shared" si="31"/>
        <v>481200</v>
      </c>
      <c r="R66" s="16">
        <f t="shared" si="31"/>
        <v>2806700</v>
      </c>
      <c r="S66" s="16">
        <f t="shared" si="31"/>
        <v>3197300</v>
      </c>
      <c r="T66" s="16">
        <f t="shared" si="31"/>
        <v>0</v>
      </c>
      <c r="U66" s="16">
        <f t="shared" si="31"/>
        <v>36500</v>
      </c>
      <c r="V66" s="16">
        <f t="shared" si="31"/>
        <v>21300</v>
      </c>
      <c r="W66" s="16">
        <f t="shared" si="31"/>
        <v>21300</v>
      </c>
      <c r="X66" s="16">
        <f t="shared" si="31"/>
        <v>16900</v>
      </c>
    </row>
    <row r="67" spans="1:24" x14ac:dyDescent="0.2">
      <c r="A67" t="s">
        <v>1168</v>
      </c>
      <c r="B67" s="16">
        <f t="shared" ref="B67:X67" si="32">IFERROR(ROUND(($D10*B144),-2),"-")</f>
        <v>2000</v>
      </c>
      <c r="C67" s="16">
        <f t="shared" si="32"/>
        <v>800</v>
      </c>
      <c r="D67" s="16">
        <f t="shared" si="32"/>
        <v>7100</v>
      </c>
      <c r="E67" s="16">
        <f t="shared" si="32"/>
        <v>3400</v>
      </c>
      <c r="F67" s="16">
        <f t="shared" si="32"/>
        <v>1900</v>
      </c>
      <c r="G67" s="16">
        <f t="shared" si="32"/>
        <v>2200</v>
      </c>
      <c r="H67" s="16">
        <f t="shared" si="32"/>
        <v>2800</v>
      </c>
      <c r="I67" s="16">
        <f t="shared" si="32"/>
        <v>1000</v>
      </c>
      <c r="J67" s="16">
        <f t="shared" si="32"/>
        <v>3500</v>
      </c>
      <c r="K67" s="16">
        <f t="shared" si="32"/>
        <v>1200</v>
      </c>
      <c r="L67" s="16">
        <f t="shared" si="32"/>
        <v>3700</v>
      </c>
      <c r="M67" s="16">
        <f t="shared" si="32"/>
        <v>700</v>
      </c>
      <c r="N67" s="16">
        <f t="shared" si="32"/>
        <v>30900</v>
      </c>
      <c r="O67" s="16">
        <f t="shared" si="32"/>
        <v>4800</v>
      </c>
      <c r="P67" s="16">
        <f t="shared" si="32"/>
        <v>35800</v>
      </c>
      <c r="Q67" s="16">
        <f t="shared" si="32"/>
        <v>158700</v>
      </c>
      <c r="R67" s="16">
        <f t="shared" si="32"/>
        <v>1031100</v>
      </c>
      <c r="S67" s="16">
        <f t="shared" si="32"/>
        <v>1140600</v>
      </c>
      <c r="T67" s="16">
        <f t="shared" si="32"/>
        <v>0</v>
      </c>
      <c r="U67" s="16">
        <f t="shared" si="32"/>
        <v>20500</v>
      </c>
      <c r="V67" s="16">
        <f t="shared" si="32"/>
        <v>5500</v>
      </c>
      <c r="W67" s="16">
        <f t="shared" si="32"/>
        <v>7300</v>
      </c>
      <c r="X67" s="16">
        <f t="shared" si="32"/>
        <v>4800</v>
      </c>
    </row>
    <row r="68" spans="1:24" x14ac:dyDescent="0.2">
      <c r="A68" t="s">
        <v>1169</v>
      </c>
      <c r="B68" s="16">
        <f t="shared" ref="B68:X68" si="33">IFERROR(ROUND(($D11*B145),-2),"-")</f>
        <v>2700</v>
      </c>
      <c r="C68" s="16">
        <f t="shared" si="33"/>
        <v>4600</v>
      </c>
      <c r="D68" s="16">
        <f t="shared" si="33"/>
        <v>3500</v>
      </c>
      <c r="E68" s="16">
        <f t="shared" si="33"/>
        <v>2500</v>
      </c>
      <c r="F68" s="16">
        <f t="shared" si="33"/>
        <v>2900</v>
      </c>
      <c r="G68" s="16">
        <f t="shared" si="33"/>
        <v>2900</v>
      </c>
      <c r="H68" s="16">
        <f t="shared" si="33"/>
        <v>4100</v>
      </c>
      <c r="I68" s="16">
        <f t="shared" si="33"/>
        <v>3100</v>
      </c>
      <c r="J68" s="16">
        <f t="shared" si="33"/>
        <v>2900</v>
      </c>
      <c r="K68" s="16">
        <f t="shared" si="33"/>
        <v>3700</v>
      </c>
      <c r="L68" s="16">
        <f t="shared" si="33"/>
        <v>2900</v>
      </c>
      <c r="M68" s="16">
        <f t="shared" si="33"/>
        <v>3100</v>
      </c>
      <c r="N68" s="16">
        <f t="shared" si="33"/>
        <v>39000</v>
      </c>
      <c r="O68" s="16">
        <f t="shared" si="33"/>
        <v>5000</v>
      </c>
      <c r="P68" s="16">
        <f t="shared" si="33"/>
        <v>43900</v>
      </c>
      <c r="Q68" s="16">
        <f t="shared" si="33"/>
        <v>250800</v>
      </c>
      <c r="R68" s="16">
        <f t="shared" si="33"/>
        <v>1649300</v>
      </c>
      <c r="S68" s="16">
        <f t="shared" si="33"/>
        <v>1889700</v>
      </c>
      <c r="T68" s="16">
        <f t="shared" si="33"/>
        <v>0</v>
      </c>
      <c r="U68" s="16">
        <f t="shared" si="33"/>
        <v>18400</v>
      </c>
      <c r="V68" s="16">
        <f t="shared" si="33"/>
        <v>9100</v>
      </c>
      <c r="W68" s="16">
        <f t="shared" si="33"/>
        <v>13700</v>
      </c>
      <c r="X68" s="16">
        <f t="shared" si="33"/>
        <v>6800</v>
      </c>
    </row>
    <row r="69" spans="1:24" x14ac:dyDescent="0.2">
      <c r="A69" t="s">
        <v>1170</v>
      </c>
      <c r="B69" s="16">
        <f t="shared" ref="B69:X69" si="34">IFERROR(ROUND(($D12*B146),-2),"-")</f>
        <v>200</v>
      </c>
      <c r="C69" s="16">
        <f t="shared" si="34"/>
        <v>300</v>
      </c>
      <c r="D69" s="16">
        <f t="shared" si="34"/>
        <v>300</v>
      </c>
      <c r="E69" s="16">
        <f t="shared" si="34"/>
        <v>100</v>
      </c>
      <c r="F69" s="16">
        <f t="shared" si="34"/>
        <v>100</v>
      </c>
      <c r="G69" s="16">
        <f t="shared" si="34"/>
        <v>100</v>
      </c>
      <c r="H69" s="16">
        <f t="shared" si="34"/>
        <v>400</v>
      </c>
      <c r="I69" s="16">
        <f t="shared" si="34"/>
        <v>300</v>
      </c>
      <c r="J69" s="16">
        <f t="shared" si="34"/>
        <v>100</v>
      </c>
      <c r="K69" s="16">
        <f t="shared" si="34"/>
        <v>200</v>
      </c>
      <c r="L69" s="16">
        <f t="shared" si="34"/>
        <v>300</v>
      </c>
      <c r="M69" s="16">
        <f t="shared" si="34"/>
        <v>300</v>
      </c>
      <c r="N69" s="16">
        <f t="shared" si="34"/>
        <v>2800</v>
      </c>
      <c r="O69" s="16">
        <f t="shared" si="34"/>
        <v>300</v>
      </c>
      <c r="P69" s="16">
        <f t="shared" si="34"/>
        <v>3100</v>
      </c>
      <c r="Q69" s="16">
        <f t="shared" si="34"/>
        <v>39000</v>
      </c>
      <c r="R69" s="16">
        <f t="shared" si="34"/>
        <v>212000</v>
      </c>
      <c r="S69" s="16">
        <f t="shared" si="34"/>
        <v>231900</v>
      </c>
      <c r="T69" s="16">
        <f t="shared" si="34"/>
        <v>0</v>
      </c>
      <c r="U69" s="16">
        <f t="shared" si="34"/>
        <v>1300</v>
      </c>
      <c r="V69" s="16">
        <f t="shared" si="34"/>
        <v>900</v>
      </c>
      <c r="W69" s="16">
        <f t="shared" si="34"/>
        <v>700</v>
      </c>
      <c r="X69" s="16">
        <f t="shared" si="34"/>
        <v>600</v>
      </c>
    </row>
    <row r="70" spans="1:24" x14ac:dyDescent="0.2">
      <c r="A70" t="s">
        <v>72</v>
      </c>
      <c r="B70" s="16">
        <f t="shared" ref="B70:X70" si="35">IFERROR(ROUND(($D13*B147),-2),"-")</f>
        <v>300</v>
      </c>
      <c r="C70" s="16">
        <f t="shared" si="35"/>
        <v>400</v>
      </c>
      <c r="D70" s="16">
        <f t="shared" si="35"/>
        <v>400</v>
      </c>
      <c r="E70" s="16">
        <f t="shared" si="35"/>
        <v>100</v>
      </c>
      <c r="F70" s="16">
        <f t="shared" si="35"/>
        <v>200</v>
      </c>
      <c r="G70" s="16">
        <f t="shared" si="35"/>
        <v>200</v>
      </c>
      <c r="H70" s="16">
        <f t="shared" si="35"/>
        <v>700</v>
      </c>
      <c r="I70" s="16">
        <f t="shared" si="35"/>
        <v>700</v>
      </c>
      <c r="J70" s="16">
        <f t="shared" si="35"/>
        <v>500</v>
      </c>
      <c r="K70" s="16">
        <f t="shared" si="35"/>
        <v>200</v>
      </c>
      <c r="L70" s="16">
        <f t="shared" si="35"/>
        <v>500</v>
      </c>
      <c r="M70" s="16">
        <f t="shared" si="35"/>
        <v>400</v>
      </c>
      <c r="N70" s="16">
        <f t="shared" si="35"/>
        <v>4700</v>
      </c>
      <c r="O70" s="16">
        <f t="shared" si="35"/>
        <v>700</v>
      </c>
      <c r="P70" s="16">
        <f t="shared" si="35"/>
        <v>5400</v>
      </c>
      <c r="Q70" s="16">
        <f t="shared" si="35"/>
        <v>34100</v>
      </c>
      <c r="R70" s="16">
        <f t="shared" si="35"/>
        <v>242100</v>
      </c>
      <c r="S70" s="16">
        <f t="shared" si="35"/>
        <v>269200</v>
      </c>
      <c r="T70" s="16">
        <f t="shared" si="35"/>
        <v>0</v>
      </c>
      <c r="U70" s="16">
        <f t="shared" si="35"/>
        <v>2400</v>
      </c>
      <c r="V70" s="16">
        <f t="shared" si="35"/>
        <v>1600</v>
      </c>
      <c r="W70" s="16">
        <f t="shared" si="35"/>
        <v>1000</v>
      </c>
      <c r="X70" s="16">
        <f t="shared" si="35"/>
        <v>1000</v>
      </c>
    </row>
    <row r="71" spans="1:24" x14ac:dyDescent="0.2">
      <c r="A71" t="s">
        <v>1171</v>
      </c>
      <c r="B71" s="16">
        <f t="shared" ref="B71:X71" si="36">IFERROR(ROUND(($D14*B148),-2),"-")</f>
        <v>1200</v>
      </c>
      <c r="C71" s="16">
        <f t="shared" si="36"/>
        <v>1100</v>
      </c>
      <c r="D71" s="16">
        <f t="shared" si="36"/>
        <v>1000</v>
      </c>
      <c r="E71" s="16">
        <f t="shared" si="36"/>
        <v>1000</v>
      </c>
      <c r="F71" s="16">
        <f t="shared" si="36"/>
        <v>600</v>
      </c>
      <c r="G71" s="16">
        <f t="shared" si="36"/>
        <v>500</v>
      </c>
      <c r="H71" s="16">
        <f t="shared" si="36"/>
        <v>1600</v>
      </c>
      <c r="I71" s="16">
        <f t="shared" si="36"/>
        <v>1600</v>
      </c>
      <c r="J71" s="16">
        <f t="shared" si="36"/>
        <v>1000</v>
      </c>
      <c r="K71" s="16">
        <f t="shared" si="36"/>
        <v>800</v>
      </c>
      <c r="L71" s="16">
        <f t="shared" si="36"/>
        <v>1400</v>
      </c>
      <c r="M71" s="16">
        <f t="shared" si="36"/>
        <v>1800</v>
      </c>
      <c r="N71" s="16">
        <f t="shared" si="36"/>
        <v>13500</v>
      </c>
      <c r="O71" s="16">
        <f t="shared" si="36"/>
        <v>1400</v>
      </c>
      <c r="P71" s="16">
        <f t="shared" si="36"/>
        <v>14800</v>
      </c>
      <c r="Q71" s="16">
        <f t="shared" si="36"/>
        <v>122300</v>
      </c>
      <c r="R71" s="16">
        <f t="shared" si="36"/>
        <v>790300</v>
      </c>
      <c r="S71" s="16">
        <f t="shared" si="36"/>
        <v>864800</v>
      </c>
      <c r="T71" s="16">
        <f t="shared" si="36"/>
        <v>0</v>
      </c>
      <c r="U71" s="16">
        <f t="shared" si="36"/>
        <v>5400</v>
      </c>
      <c r="V71" s="16">
        <f t="shared" si="36"/>
        <v>4800</v>
      </c>
      <c r="W71" s="16">
        <f t="shared" si="36"/>
        <v>3500</v>
      </c>
      <c r="X71" s="16">
        <f t="shared" si="36"/>
        <v>2800</v>
      </c>
    </row>
    <row r="72" spans="1:24" x14ac:dyDescent="0.2">
      <c r="A72" t="s">
        <v>1172</v>
      </c>
      <c r="B72" s="16">
        <f t="shared" ref="B72:X72" si="37">IFERROR(ROUND(($D15*B149),-2),"-")</f>
        <v>4200</v>
      </c>
      <c r="C72" s="16">
        <f t="shared" si="37"/>
        <v>3300</v>
      </c>
      <c r="D72" s="16">
        <f t="shared" si="37"/>
        <v>5400</v>
      </c>
      <c r="E72" s="16">
        <f t="shared" si="37"/>
        <v>1100</v>
      </c>
      <c r="F72" s="16">
        <f t="shared" si="37"/>
        <v>1800</v>
      </c>
      <c r="G72" s="16">
        <f t="shared" si="37"/>
        <v>3000</v>
      </c>
      <c r="H72" s="16">
        <f t="shared" si="37"/>
        <v>4500</v>
      </c>
      <c r="I72" s="16">
        <f t="shared" si="37"/>
        <v>2700</v>
      </c>
      <c r="J72" s="16">
        <f t="shared" si="37"/>
        <v>2700</v>
      </c>
      <c r="K72" s="16">
        <f t="shared" si="37"/>
        <v>1200</v>
      </c>
      <c r="L72" s="16">
        <f t="shared" si="37"/>
        <v>3900</v>
      </c>
      <c r="M72" s="16">
        <f t="shared" si="37"/>
        <v>2400</v>
      </c>
      <c r="N72" s="16">
        <f t="shared" si="37"/>
        <v>36500</v>
      </c>
      <c r="O72" s="16">
        <f t="shared" si="37"/>
        <v>5100</v>
      </c>
      <c r="P72" s="16">
        <f t="shared" si="37"/>
        <v>41400</v>
      </c>
      <c r="Q72" s="16">
        <f t="shared" si="37"/>
        <v>222900</v>
      </c>
      <c r="R72" s="16">
        <f t="shared" si="37"/>
        <v>1446600</v>
      </c>
      <c r="S72" s="16">
        <f t="shared" si="37"/>
        <v>1624800</v>
      </c>
      <c r="T72" s="16">
        <f t="shared" si="37"/>
        <v>0</v>
      </c>
      <c r="U72" s="16">
        <f t="shared" si="37"/>
        <v>20800</v>
      </c>
      <c r="V72" s="16">
        <f t="shared" si="37"/>
        <v>9100</v>
      </c>
      <c r="W72" s="16">
        <f t="shared" si="37"/>
        <v>7400</v>
      </c>
      <c r="X72" s="16">
        <f t="shared" si="37"/>
        <v>8800</v>
      </c>
    </row>
    <row r="73" spans="1:24" x14ac:dyDescent="0.2">
      <c r="A73" t="s">
        <v>75</v>
      </c>
      <c r="B73" s="16">
        <f t="shared" ref="B73:X73" si="38">IFERROR(ROUND(($D16*B150),-2),"-")</f>
        <v>2100</v>
      </c>
      <c r="C73" s="16">
        <f t="shared" si="38"/>
        <v>5600</v>
      </c>
      <c r="D73" s="16">
        <f t="shared" si="38"/>
        <v>1700</v>
      </c>
      <c r="E73" s="16">
        <f t="shared" si="38"/>
        <v>1600</v>
      </c>
      <c r="F73" s="16">
        <f t="shared" si="38"/>
        <v>1300</v>
      </c>
      <c r="G73" s="16">
        <f t="shared" si="38"/>
        <v>1700</v>
      </c>
      <c r="H73" s="16">
        <f t="shared" si="38"/>
        <v>2500</v>
      </c>
      <c r="I73" s="16">
        <f t="shared" si="38"/>
        <v>2000</v>
      </c>
      <c r="J73" s="16">
        <f t="shared" si="38"/>
        <v>2000</v>
      </c>
      <c r="K73" s="16">
        <f t="shared" si="38"/>
        <v>2300</v>
      </c>
      <c r="L73" s="16">
        <f t="shared" si="38"/>
        <v>2300</v>
      </c>
      <c r="M73" s="16">
        <f t="shared" si="38"/>
        <v>2200</v>
      </c>
      <c r="N73" s="16">
        <f t="shared" si="38"/>
        <v>27300</v>
      </c>
      <c r="O73" s="16">
        <f t="shared" si="38"/>
        <v>4600</v>
      </c>
      <c r="P73" s="16">
        <f t="shared" si="38"/>
        <v>31900</v>
      </c>
      <c r="Q73" s="16">
        <f t="shared" si="38"/>
        <v>184300</v>
      </c>
      <c r="R73" s="16">
        <f t="shared" si="38"/>
        <v>1074400</v>
      </c>
      <c r="S73" s="16">
        <f t="shared" si="38"/>
        <v>1226500</v>
      </c>
      <c r="T73" s="16">
        <f t="shared" si="38"/>
        <v>0</v>
      </c>
      <c r="U73" s="16">
        <f t="shared" si="38"/>
        <v>12600</v>
      </c>
      <c r="V73" s="16">
        <f t="shared" si="38"/>
        <v>6500</v>
      </c>
      <c r="W73" s="16">
        <f t="shared" si="38"/>
        <v>10800</v>
      </c>
      <c r="X73" s="16">
        <f t="shared" si="38"/>
        <v>4600</v>
      </c>
    </row>
    <row r="74" spans="1:24" x14ac:dyDescent="0.2">
      <c r="A74" t="s">
        <v>1173</v>
      </c>
      <c r="B74" s="16">
        <f t="shared" ref="B74:X74" si="39">IFERROR(ROUND(($D17*B151),-2),"-")</f>
        <v>6800</v>
      </c>
      <c r="C74" s="16">
        <f t="shared" si="39"/>
        <v>7900</v>
      </c>
      <c r="D74" s="16">
        <f t="shared" si="39"/>
        <v>6100</v>
      </c>
      <c r="E74" s="16">
        <f t="shared" si="39"/>
        <v>3200</v>
      </c>
      <c r="F74" s="16">
        <f t="shared" si="39"/>
        <v>3200</v>
      </c>
      <c r="G74" s="16">
        <f t="shared" si="39"/>
        <v>2000</v>
      </c>
      <c r="H74" s="16">
        <f t="shared" si="39"/>
        <v>8600</v>
      </c>
      <c r="I74" s="16">
        <f t="shared" si="39"/>
        <v>3600</v>
      </c>
      <c r="J74" s="16">
        <f t="shared" si="39"/>
        <v>3200</v>
      </c>
      <c r="K74" s="16">
        <f t="shared" si="39"/>
        <v>6100</v>
      </c>
      <c r="L74" s="16">
        <f t="shared" si="39"/>
        <v>3600</v>
      </c>
      <c r="M74" s="16">
        <f t="shared" si="39"/>
        <v>6100</v>
      </c>
      <c r="N74" s="16">
        <f t="shared" si="39"/>
        <v>61400</v>
      </c>
      <c r="O74" s="16">
        <f t="shared" si="39"/>
        <v>10100</v>
      </c>
      <c r="P74" s="16">
        <f t="shared" si="39"/>
        <v>71400</v>
      </c>
      <c r="Q74" s="16">
        <f t="shared" si="39"/>
        <v>387000</v>
      </c>
      <c r="R74" s="16">
        <f t="shared" si="39"/>
        <v>2542100</v>
      </c>
      <c r="S74" s="16">
        <f t="shared" si="39"/>
        <v>2966100</v>
      </c>
      <c r="T74" s="16">
        <f t="shared" si="39"/>
        <v>0</v>
      </c>
      <c r="U74" s="16">
        <f t="shared" si="39"/>
        <v>30000</v>
      </c>
      <c r="V74" s="16">
        <f t="shared" si="39"/>
        <v>13300</v>
      </c>
      <c r="W74" s="16">
        <f t="shared" si="39"/>
        <v>20500</v>
      </c>
      <c r="X74" s="16">
        <f t="shared" si="39"/>
        <v>15400</v>
      </c>
    </row>
    <row r="75" spans="1:24" x14ac:dyDescent="0.2">
      <c r="A75" t="s">
        <v>1174</v>
      </c>
      <c r="B75" s="16">
        <f t="shared" ref="B75:X75" si="40">IFERROR(ROUND(($D18*B152),-2),"-")</f>
        <v>500</v>
      </c>
      <c r="C75" s="16">
        <f t="shared" si="40"/>
        <v>1000</v>
      </c>
      <c r="D75" s="16">
        <f t="shared" si="40"/>
        <v>600</v>
      </c>
      <c r="E75" s="16">
        <f t="shared" si="40"/>
        <v>600</v>
      </c>
      <c r="F75" s="16">
        <f t="shared" si="40"/>
        <v>800</v>
      </c>
      <c r="G75" s="16">
        <f t="shared" si="40"/>
        <v>400</v>
      </c>
      <c r="H75" s="16">
        <f t="shared" si="40"/>
        <v>900</v>
      </c>
      <c r="I75" s="16">
        <f t="shared" si="40"/>
        <v>900</v>
      </c>
      <c r="J75" s="16">
        <f t="shared" si="40"/>
        <v>400</v>
      </c>
      <c r="K75" s="16">
        <f t="shared" si="40"/>
        <v>700</v>
      </c>
      <c r="L75" s="16">
        <f t="shared" si="40"/>
        <v>800</v>
      </c>
      <c r="M75" s="16">
        <f t="shared" si="40"/>
        <v>400</v>
      </c>
      <c r="N75" s="16">
        <f t="shared" si="40"/>
        <v>7900</v>
      </c>
      <c r="O75" s="16">
        <f t="shared" si="40"/>
        <v>1300</v>
      </c>
      <c r="P75" s="16">
        <f t="shared" si="40"/>
        <v>9500</v>
      </c>
      <c r="Q75" s="16">
        <f t="shared" si="40"/>
        <v>61100</v>
      </c>
      <c r="R75" s="16">
        <f t="shared" si="40"/>
        <v>386500</v>
      </c>
      <c r="S75" s="16">
        <f t="shared" si="40"/>
        <v>444800</v>
      </c>
      <c r="T75" s="16">
        <f t="shared" si="40"/>
        <v>0</v>
      </c>
      <c r="U75" s="16">
        <f t="shared" si="40"/>
        <v>3700</v>
      </c>
      <c r="V75" s="16">
        <f t="shared" si="40"/>
        <v>2100</v>
      </c>
      <c r="W75" s="16">
        <f t="shared" si="40"/>
        <v>3100</v>
      </c>
      <c r="X75" s="16">
        <f t="shared" si="40"/>
        <v>1300</v>
      </c>
    </row>
    <row r="76" spans="1:24" x14ac:dyDescent="0.2">
      <c r="A76" t="s">
        <v>1175</v>
      </c>
      <c r="B76" s="16">
        <f t="shared" ref="B76:X76" si="41">IFERROR(ROUND(($D19*B153),-2),"-")</f>
        <v>37900</v>
      </c>
      <c r="C76" s="16">
        <f t="shared" si="41"/>
        <v>43000</v>
      </c>
      <c r="D76" s="16">
        <f t="shared" si="41"/>
        <v>41700</v>
      </c>
      <c r="E76" s="16">
        <f t="shared" si="41"/>
        <v>22600</v>
      </c>
      <c r="F76" s="16">
        <f t="shared" si="41"/>
        <v>23300</v>
      </c>
      <c r="G76" s="16">
        <f t="shared" si="41"/>
        <v>22000</v>
      </c>
      <c r="H76" s="16">
        <f t="shared" si="41"/>
        <v>49000</v>
      </c>
      <c r="I76" s="16">
        <f t="shared" si="41"/>
        <v>30900</v>
      </c>
      <c r="J76" s="16">
        <f t="shared" si="41"/>
        <v>33100</v>
      </c>
      <c r="K76" s="16">
        <f t="shared" si="41"/>
        <v>27700</v>
      </c>
      <c r="L76" s="16">
        <f t="shared" si="41"/>
        <v>41400</v>
      </c>
      <c r="M76" s="16">
        <f t="shared" si="41"/>
        <v>33400</v>
      </c>
      <c r="N76" s="16">
        <f t="shared" si="41"/>
        <v>405500</v>
      </c>
      <c r="O76" s="16">
        <f t="shared" si="41"/>
        <v>59900</v>
      </c>
      <c r="P76" s="16">
        <f t="shared" si="41"/>
        <v>465300</v>
      </c>
      <c r="Q76" s="16">
        <f t="shared" si="41"/>
        <v>2651200</v>
      </c>
      <c r="R76" s="16">
        <f t="shared" si="41"/>
        <v>16944500</v>
      </c>
      <c r="S76" s="16">
        <f t="shared" si="41"/>
        <v>19352400</v>
      </c>
      <c r="T76" s="16">
        <f t="shared" si="41"/>
        <v>0</v>
      </c>
      <c r="U76" s="16">
        <f t="shared" si="41"/>
        <v>205800</v>
      </c>
      <c r="V76" s="16">
        <f t="shared" si="41"/>
        <v>105700</v>
      </c>
      <c r="W76" s="16">
        <f t="shared" si="41"/>
        <v>116600</v>
      </c>
      <c r="X76" s="16">
        <f t="shared" si="41"/>
        <v>87000</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28.5" x14ac:dyDescent="0.2">
      <c r="A80" s="140" t="str">
        <f>E5</f>
        <v>On sick leave or not working due to coronavirus (COVID-19) symptoms, self-isolation or quarantine</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42">IFERROR(ROUND(($E6*B140),-2),"-")</f>
        <v>0</v>
      </c>
      <c r="C82" s="16">
        <f t="shared" si="42"/>
        <v>0</v>
      </c>
      <c r="D82" s="16">
        <f t="shared" si="42"/>
        <v>0</v>
      </c>
      <c r="E82" s="16">
        <f t="shared" si="42"/>
        <v>0</v>
      </c>
      <c r="F82" s="16">
        <f t="shared" si="42"/>
        <v>0</v>
      </c>
      <c r="G82" s="16">
        <f t="shared" si="42"/>
        <v>0</v>
      </c>
      <c r="H82" s="16">
        <f t="shared" si="42"/>
        <v>0</v>
      </c>
      <c r="I82" s="16">
        <f t="shared" si="42"/>
        <v>0</v>
      </c>
      <c r="J82" s="16">
        <f t="shared" si="42"/>
        <v>100</v>
      </c>
      <c r="K82" s="16">
        <f t="shared" si="42"/>
        <v>0</v>
      </c>
      <c r="L82" s="16">
        <f t="shared" si="42"/>
        <v>0</v>
      </c>
      <c r="M82" s="16">
        <f t="shared" si="42"/>
        <v>0</v>
      </c>
      <c r="N82" s="16">
        <f t="shared" si="42"/>
        <v>400</v>
      </c>
      <c r="O82" s="16">
        <f t="shared" si="42"/>
        <v>100</v>
      </c>
      <c r="P82" s="16">
        <f t="shared" si="42"/>
        <v>500</v>
      </c>
      <c r="Q82" s="16">
        <f t="shared" si="42"/>
        <v>2700</v>
      </c>
      <c r="R82" s="16">
        <f t="shared" si="42"/>
        <v>21800</v>
      </c>
      <c r="S82" s="16">
        <f t="shared" si="42"/>
        <v>25200</v>
      </c>
      <c r="T82" s="16">
        <f t="shared" si="42"/>
        <v>0</v>
      </c>
      <c r="U82" s="16">
        <f t="shared" si="42"/>
        <v>200</v>
      </c>
      <c r="V82" s="16">
        <f t="shared" si="42"/>
        <v>100</v>
      </c>
      <c r="W82" s="16">
        <f t="shared" si="42"/>
        <v>100</v>
      </c>
      <c r="X82" s="16">
        <f t="shared" si="42"/>
        <v>100</v>
      </c>
    </row>
    <row r="83" spans="1:24" x14ac:dyDescent="0.2">
      <c r="A83" t="s">
        <v>1165</v>
      </c>
      <c r="B83" s="16" t="str">
        <f t="shared" ref="B83:X83" si="43">IFERROR(ROUND(($E7*B141),-2),"-")</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67</v>
      </c>
      <c r="B84" s="16" t="str">
        <f t="shared" ref="B84:X84" si="44">IFERROR(ROUND(($E8*B142),-2),"-")</f>
        <v>-</v>
      </c>
      <c r="C84" s="16" t="str">
        <f t="shared" si="44"/>
        <v>-</v>
      </c>
      <c r="D84" s="16" t="str">
        <f t="shared" si="44"/>
        <v>-</v>
      </c>
      <c r="E84" s="16" t="str">
        <f t="shared" si="44"/>
        <v>-</v>
      </c>
      <c r="F84" s="16" t="str">
        <f t="shared" si="44"/>
        <v>-</v>
      </c>
      <c r="G84" s="16" t="str">
        <f t="shared" si="44"/>
        <v>-</v>
      </c>
      <c r="H84" s="16" t="str">
        <f t="shared" si="44"/>
        <v>-</v>
      </c>
      <c r="I84" s="16" t="str">
        <f t="shared" si="44"/>
        <v>-</v>
      </c>
      <c r="J84" s="16" t="str">
        <f t="shared" si="44"/>
        <v>-</v>
      </c>
      <c r="K84" s="16" t="str">
        <f t="shared" si="44"/>
        <v>-</v>
      </c>
      <c r="L84" s="16" t="str">
        <f t="shared" si="44"/>
        <v>-</v>
      </c>
      <c r="M84" s="16" t="str">
        <f t="shared" si="44"/>
        <v>-</v>
      </c>
      <c r="N84" s="16" t="str">
        <f t="shared" si="44"/>
        <v>-</v>
      </c>
      <c r="O84" s="16" t="str">
        <f t="shared" si="44"/>
        <v>-</v>
      </c>
      <c r="P84" s="16" t="str">
        <f t="shared" si="44"/>
        <v>-</v>
      </c>
      <c r="Q84" s="16" t="str">
        <f t="shared" si="44"/>
        <v>-</v>
      </c>
      <c r="R84" s="16" t="str">
        <f t="shared" si="44"/>
        <v>-</v>
      </c>
      <c r="S84" s="16" t="str">
        <f t="shared" si="44"/>
        <v>-</v>
      </c>
      <c r="T84" s="16" t="str">
        <f t="shared" si="44"/>
        <v>-</v>
      </c>
      <c r="U84" s="16" t="str">
        <f t="shared" si="44"/>
        <v>-</v>
      </c>
      <c r="V84" s="16" t="str">
        <f t="shared" si="44"/>
        <v>-</v>
      </c>
      <c r="W84" s="16" t="str">
        <f t="shared" si="44"/>
        <v>-</v>
      </c>
      <c r="X84" s="16" t="str">
        <f t="shared" si="44"/>
        <v>-</v>
      </c>
    </row>
    <row r="85" spans="1:24" x14ac:dyDescent="0.2">
      <c r="A85" t="s">
        <v>1167</v>
      </c>
      <c r="B85" s="16">
        <f t="shared" ref="B85:X85" si="45">IFERROR(ROUND(($E9*B143),-2),"-")</f>
        <v>100</v>
      </c>
      <c r="C85" s="16">
        <f t="shared" si="45"/>
        <v>100</v>
      </c>
      <c r="D85" s="16">
        <f t="shared" si="45"/>
        <v>100</v>
      </c>
      <c r="E85" s="16">
        <f t="shared" si="45"/>
        <v>0</v>
      </c>
      <c r="F85" s="16">
        <f t="shared" si="45"/>
        <v>100</v>
      </c>
      <c r="G85" s="16">
        <f t="shared" si="45"/>
        <v>0</v>
      </c>
      <c r="H85" s="16">
        <f t="shared" si="45"/>
        <v>100</v>
      </c>
      <c r="I85" s="16">
        <f t="shared" si="45"/>
        <v>100</v>
      </c>
      <c r="J85" s="16">
        <f t="shared" si="45"/>
        <v>100</v>
      </c>
      <c r="K85" s="16">
        <f t="shared" si="45"/>
        <v>100</v>
      </c>
      <c r="L85" s="16">
        <f t="shared" si="45"/>
        <v>100</v>
      </c>
      <c r="M85" s="16">
        <f t="shared" si="45"/>
        <v>100</v>
      </c>
      <c r="N85" s="16">
        <f t="shared" si="45"/>
        <v>1100</v>
      </c>
      <c r="O85" s="16">
        <f t="shared" si="45"/>
        <v>100</v>
      </c>
      <c r="P85" s="16">
        <f t="shared" si="45"/>
        <v>1200</v>
      </c>
      <c r="Q85" s="16">
        <f t="shared" si="45"/>
        <v>6600</v>
      </c>
      <c r="R85" s="16">
        <f t="shared" si="45"/>
        <v>38300</v>
      </c>
      <c r="S85" s="16">
        <f t="shared" si="45"/>
        <v>43600</v>
      </c>
      <c r="T85" s="16">
        <f t="shared" si="45"/>
        <v>0</v>
      </c>
      <c r="U85" s="16">
        <f t="shared" si="45"/>
        <v>500</v>
      </c>
      <c r="V85" s="16">
        <f t="shared" si="45"/>
        <v>300</v>
      </c>
      <c r="W85" s="16">
        <f t="shared" si="45"/>
        <v>300</v>
      </c>
      <c r="X85" s="16">
        <f t="shared" si="45"/>
        <v>200</v>
      </c>
    </row>
    <row r="86" spans="1:24" x14ac:dyDescent="0.2">
      <c r="A86" t="s">
        <v>1168</v>
      </c>
      <c r="B86" s="16">
        <f t="shared" ref="B86:X86" si="46">IFERROR(ROUND(($E10*B144),-2),"-")</f>
        <v>0</v>
      </c>
      <c r="C86" s="16">
        <f t="shared" si="46"/>
        <v>0</v>
      </c>
      <c r="D86" s="16">
        <f t="shared" si="46"/>
        <v>100</v>
      </c>
      <c r="E86" s="16">
        <f t="shared" si="46"/>
        <v>0</v>
      </c>
      <c r="F86" s="16">
        <f t="shared" si="46"/>
        <v>0</v>
      </c>
      <c r="G86" s="16">
        <f t="shared" si="46"/>
        <v>0</v>
      </c>
      <c r="H86" s="16">
        <f t="shared" si="46"/>
        <v>0</v>
      </c>
      <c r="I86" s="16">
        <f t="shared" si="46"/>
        <v>0</v>
      </c>
      <c r="J86" s="16">
        <f t="shared" si="46"/>
        <v>0</v>
      </c>
      <c r="K86" s="16">
        <f t="shared" si="46"/>
        <v>0</v>
      </c>
      <c r="L86" s="16">
        <f t="shared" si="46"/>
        <v>100</v>
      </c>
      <c r="M86" s="16">
        <f t="shared" si="46"/>
        <v>0</v>
      </c>
      <c r="N86" s="16">
        <f t="shared" si="46"/>
        <v>400</v>
      </c>
      <c r="O86" s="16">
        <f t="shared" si="46"/>
        <v>100</v>
      </c>
      <c r="P86" s="16">
        <f t="shared" si="46"/>
        <v>500</v>
      </c>
      <c r="Q86" s="16">
        <f t="shared" si="46"/>
        <v>2100</v>
      </c>
      <c r="R86" s="16">
        <f t="shared" si="46"/>
        <v>13800</v>
      </c>
      <c r="S86" s="16">
        <f t="shared" si="46"/>
        <v>15300</v>
      </c>
      <c r="T86" s="16">
        <f t="shared" si="46"/>
        <v>0</v>
      </c>
      <c r="U86" s="16">
        <f t="shared" si="46"/>
        <v>300</v>
      </c>
      <c r="V86" s="16">
        <f t="shared" si="46"/>
        <v>100</v>
      </c>
      <c r="W86" s="16">
        <f t="shared" si="46"/>
        <v>100</v>
      </c>
      <c r="X86" s="16">
        <f t="shared" si="46"/>
        <v>100</v>
      </c>
    </row>
    <row r="87" spans="1:24" x14ac:dyDescent="0.2">
      <c r="A87" t="s">
        <v>1169</v>
      </c>
      <c r="B87" s="16" t="str">
        <f t="shared" ref="B87:X87" si="47">IFERROR(ROUND(($E11*B145),-2),"-")</f>
        <v>-</v>
      </c>
      <c r="C87" s="16" t="str">
        <f t="shared" si="47"/>
        <v>-</v>
      </c>
      <c r="D87" s="16" t="str">
        <f t="shared" si="47"/>
        <v>-</v>
      </c>
      <c r="E87" s="16" t="str">
        <f t="shared" si="47"/>
        <v>-</v>
      </c>
      <c r="F87" s="16" t="str">
        <f t="shared" si="47"/>
        <v>-</v>
      </c>
      <c r="G87" s="16" t="str">
        <f t="shared" si="47"/>
        <v>-</v>
      </c>
      <c r="H87" s="16" t="str">
        <f t="shared" si="47"/>
        <v>-</v>
      </c>
      <c r="I87" s="16" t="str">
        <f t="shared" si="47"/>
        <v>-</v>
      </c>
      <c r="J87" s="16" t="str">
        <f t="shared" si="47"/>
        <v>-</v>
      </c>
      <c r="K87" s="16" t="str">
        <f t="shared" si="47"/>
        <v>-</v>
      </c>
      <c r="L87" s="16" t="str">
        <f t="shared" si="47"/>
        <v>-</v>
      </c>
      <c r="M87" s="16" t="str">
        <f t="shared" si="47"/>
        <v>-</v>
      </c>
      <c r="N87" s="16" t="str">
        <f t="shared" si="47"/>
        <v>-</v>
      </c>
      <c r="O87" s="16" t="str">
        <f t="shared" si="47"/>
        <v>-</v>
      </c>
      <c r="P87" s="16" t="str">
        <f t="shared" si="47"/>
        <v>-</v>
      </c>
      <c r="Q87" s="16" t="str">
        <f t="shared" si="47"/>
        <v>-</v>
      </c>
      <c r="R87" s="16" t="str">
        <f t="shared" si="47"/>
        <v>-</v>
      </c>
      <c r="S87" s="16" t="str">
        <f t="shared" si="47"/>
        <v>-</v>
      </c>
      <c r="T87" s="16" t="str">
        <f t="shared" si="47"/>
        <v>-</v>
      </c>
      <c r="U87" s="16" t="str">
        <f t="shared" si="47"/>
        <v>-</v>
      </c>
      <c r="V87" s="16" t="str">
        <f t="shared" si="47"/>
        <v>-</v>
      </c>
      <c r="W87" s="16" t="str">
        <f t="shared" si="47"/>
        <v>-</v>
      </c>
      <c r="X87" s="16" t="str">
        <f t="shared" si="47"/>
        <v>-</v>
      </c>
    </row>
    <row r="88" spans="1:24" x14ac:dyDescent="0.2">
      <c r="A88" t="s">
        <v>1170</v>
      </c>
      <c r="B88" s="16" t="str">
        <f t="shared" ref="B88:X88" si="48">IFERROR(ROUND(($E12*B146),-2),"-")</f>
        <v>-</v>
      </c>
      <c r="C88" s="16" t="str">
        <f t="shared" si="48"/>
        <v>-</v>
      </c>
      <c r="D88" s="16" t="str">
        <f t="shared" si="48"/>
        <v>-</v>
      </c>
      <c r="E88" s="16" t="str">
        <f t="shared" si="48"/>
        <v>-</v>
      </c>
      <c r="F88" s="16" t="str">
        <f t="shared" si="48"/>
        <v>-</v>
      </c>
      <c r="G88" s="16" t="str">
        <f t="shared" si="48"/>
        <v>-</v>
      </c>
      <c r="H88" s="16" t="str">
        <f t="shared" si="48"/>
        <v>-</v>
      </c>
      <c r="I88" s="16" t="str">
        <f t="shared" si="48"/>
        <v>-</v>
      </c>
      <c r="J88" s="16" t="str">
        <f t="shared" si="48"/>
        <v>-</v>
      </c>
      <c r="K88" s="16" t="str">
        <f t="shared" si="48"/>
        <v>-</v>
      </c>
      <c r="L88" s="16" t="str">
        <f t="shared" si="48"/>
        <v>-</v>
      </c>
      <c r="M88" s="16" t="str">
        <f t="shared" si="48"/>
        <v>-</v>
      </c>
      <c r="N88" s="16" t="str">
        <f t="shared" si="48"/>
        <v>-</v>
      </c>
      <c r="O88" s="16" t="str">
        <f t="shared" si="48"/>
        <v>-</v>
      </c>
      <c r="P88" s="16" t="str">
        <f t="shared" si="48"/>
        <v>-</v>
      </c>
      <c r="Q88" s="16" t="str">
        <f t="shared" si="48"/>
        <v>-</v>
      </c>
      <c r="R88" s="16" t="str">
        <f t="shared" si="48"/>
        <v>-</v>
      </c>
      <c r="S88" s="16" t="str">
        <f t="shared" si="48"/>
        <v>-</v>
      </c>
      <c r="T88" s="16" t="str">
        <f t="shared" si="48"/>
        <v>-</v>
      </c>
      <c r="U88" s="16" t="str">
        <f t="shared" si="48"/>
        <v>-</v>
      </c>
      <c r="V88" s="16" t="str">
        <f t="shared" si="48"/>
        <v>-</v>
      </c>
      <c r="W88" s="16" t="str">
        <f t="shared" si="48"/>
        <v>-</v>
      </c>
      <c r="X88" s="16" t="str">
        <f t="shared" si="48"/>
        <v>-</v>
      </c>
    </row>
    <row r="89" spans="1:24" x14ac:dyDescent="0.2">
      <c r="A89" t="s">
        <v>72</v>
      </c>
      <c r="B89" s="16" t="str">
        <f t="shared" ref="B89:X89" si="49">IFERROR(ROUND(($E13*B147),-2),"-")</f>
        <v>-</v>
      </c>
      <c r="C89" s="16" t="str">
        <f t="shared" si="49"/>
        <v>-</v>
      </c>
      <c r="D89" s="16" t="str">
        <f t="shared" si="49"/>
        <v>-</v>
      </c>
      <c r="E89" s="16" t="str">
        <f t="shared" si="49"/>
        <v>-</v>
      </c>
      <c r="F89" s="16" t="str">
        <f t="shared" si="49"/>
        <v>-</v>
      </c>
      <c r="G89" s="16" t="str">
        <f t="shared" si="49"/>
        <v>-</v>
      </c>
      <c r="H89" s="16" t="str">
        <f t="shared" si="49"/>
        <v>-</v>
      </c>
      <c r="I89" s="16" t="str">
        <f t="shared" si="49"/>
        <v>-</v>
      </c>
      <c r="J89" s="16" t="str">
        <f t="shared" si="49"/>
        <v>-</v>
      </c>
      <c r="K89" s="16" t="str">
        <f t="shared" si="49"/>
        <v>-</v>
      </c>
      <c r="L89" s="16" t="str">
        <f t="shared" si="49"/>
        <v>-</v>
      </c>
      <c r="M89" s="16" t="str">
        <f t="shared" si="49"/>
        <v>-</v>
      </c>
      <c r="N89" s="16" t="str">
        <f t="shared" si="49"/>
        <v>-</v>
      </c>
      <c r="O89" s="16" t="str">
        <f t="shared" si="49"/>
        <v>-</v>
      </c>
      <c r="P89" s="16" t="str">
        <f t="shared" si="49"/>
        <v>-</v>
      </c>
      <c r="Q89" s="16" t="str">
        <f t="shared" si="49"/>
        <v>-</v>
      </c>
      <c r="R89" s="16" t="str">
        <f t="shared" si="49"/>
        <v>-</v>
      </c>
      <c r="S89" s="16" t="str">
        <f t="shared" si="49"/>
        <v>-</v>
      </c>
      <c r="T89" s="16" t="str">
        <f t="shared" si="49"/>
        <v>-</v>
      </c>
      <c r="U89" s="16" t="str">
        <f t="shared" si="49"/>
        <v>-</v>
      </c>
      <c r="V89" s="16" t="str">
        <f t="shared" si="49"/>
        <v>-</v>
      </c>
      <c r="W89" s="16" t="str">
        <f t="shared" si="49"/>
        <v>-</v>
      </c>
      <c r="X89" s="16" t="str">
        <f t="shared" si="49"/>
        <v>-</v>
      </c>
    </row>
    <row r="90" spans="1:24" x14ac:dyDescent="0.2">
      <c r="A90" t="s">
        <v>1171</v>
      </c>
      <c r="B90" s="16" t="str">
        <f t="shared" ref="B90:X90" si="50">IFERROR(ROUND(($E14*B148),-2),"-")</f>
        <v>-</v>
      </c>
      <c r="C90" s="16" t="str">
        <f t="shared" si="50"/>
        <v>-</v>
      </c>
      <c r="D90" s="16" t="str">
        <f t="shared" si="50"/>
        <v>-</v>
      </c>
      <c r="E90" s="16" t="str">
        <f t="shared" si="50"/>
        <v>-</v>
      </c>
      <c r="F90" s="16" t="str">
        <f t="shared" si="50"/>
        <v>-</v>
      </c>
      <c r="G90" s="16" t="str">
        <f t="shared" si="50"/>
        <v>-</v>
      </c>
      <c r="H90" s="16" t="str">
        <f t="shared" si="50"/>
        <v>-</v>
      </c>
      <c r="I90" s="16" t="str">
        <f t="shared" si="50"/>
        <v>-</v>
      </c>
      <c r="J90" s="16" t="str">
        <f t="shared" si="50"/>
        <v>-</v>
      </c>
      <c r="K90" s="16" t="str">
        <f t="shared" si="50"/>
        <v>-</v>
      </c>
      <c r="L90" s="16" t="str">
        <f t="shared" si="50"/>
        <v>-</v>
      </c>
      <c r="M90" s="16" t="str">
        <f t="shared" si="50"/>
        <v>-</v>
      </c>
      <c r="N90" s="16" t="str">
        <f t="shared" si="50"/>
        <v>-</v>
      </c>
      <c r="O90" s="16" t="str">
        <f t="shared" si="50"/>
        <v>-</v>
      </c>
      <c r="P90" s="16" t="str">
        <f t="shared" si="50"/>
        <v>-</v>
      </c>
      <c r="Q90" s="16" t="str">
        <f t="shared" si="50"/>
        <v>-</v>
      </c>
      <c r="R90" s="16" t="str">
        <f t="shared" si="50"/>
        <v>-</v>
      </c>
      <c r="S90" s="16" t="str">
        <f t="shared" si="50"/>
        <v>-</v>
      </c>
      <c r="T90" s="16" t="str">
        <f t="shared" si="50"/>
        <v>-</v>
      </c>
      <c r="U90" s="16" t="str">
        <f t="shared" si="50"/>
        <v>-</v>
      </c>
      <c r="V90" s="16" t="str">
        <f t="shared" si="50"/>
        <v>-</v>
      </c>
      <c r="W90" s="16" t="str">
        <f t="shared" si="50"/>
        <v>-</v>
      </c>
      <c r="X90" s="16" t="str">
        <f t="shared" si="50"/>
        <v>-</v>
      </c>
    </row>
    <row r="91" spans="1:24" x14ac:dyDescent="0.2">
      <c r="A91" t="s">
        <v>1172</v>
      </c>
      <c r="B91" s="16" t="str">
        <f t="shared" ref="B91:X91" si="51">IFERROR(ROUND(($E15*B149),-2),"-")</f>
        <v>-</v>
      </c>
      <c r="C91" s="16" t="str">
        <f t="shared" si="51"/>
        <v>-</v>
      </c>
      <c r="D91" s="16" t="str">
        <f t="shared" si="51"/>
        <v>-</v>
      </c>
      <c r="E91" s="16" t="str">
        <f t="shared" si="51"/>
        <v>-</v>
      </c>
      <c r="F91" s="16" t="str">
        <f t="shared" si="51"/>
        <v>-</v>
      </c>
      <c r="G91" s="16" t="str">
        <f t="shared" si="51"/>
        <v>-</v>
      </c>
      <c r="H91" s="16" t="str">
        <f t="shared" si="51"/>
        <v>-</v>
      </c>
      <c r="I91" s="16" t="str">
        <f t="shared" si="51"/>
        <v>-</v>
      </c>
      <c r="J91" s="16" t="str">
        <f t="shared" si="51"/>
        <v>-</v>
      </c>
      <c r="K91" s="16" t="str">
        <f t="shared" si="51"/>
        <v>-</v>
      </c>
      <c r="L91" s="16" t="str">
        <f t="shared" si="51"/>
        <v>-</v>
      </c>
      <c r="M91" s="16" t="str">
        <f t="shared" si="51"/>
        <v>-</v>
      </c>
      <c r="N91" s="16" t="str">
        <f t="shared" si="51"/>
        <v>-</v>
      </c>
      <c r="O91" s="16" t="str">
        <f t="shared" si="51"/>
        <v>-</v>
      </c>
      <c r="P91" s="16" t="str">
        <f t="shared" si="51"/>
        <v>-</v>
      </c>
      <c r="Q91" s="16" t="str">
        <f t="shared" si="51"/>
        <v>-</v>
      </c>
      <c r="R91" s="16" t="str">
        <f t="shared" si="51"/>
        <v>-</v>
      </c>
      <c r="S91" s="16" t="str">
        <f t="shared" si="51"/>
        <v>-</v>
      </c>
      <c r="T91" s="16" t="str">
        <f t="shared" si="51"/>
        <v>-</v>
      </c>
      <c r="U91" s="16" t="str">
        <f t="shared" si="51"/>
        <v>-</v>
      </c>
      <c r="V91" s="16" t="str">
        <f t="shared" si="51"/>
        <v>-</v>
      </c>
      <c r="W91" s="16" t="str">
        <f t="shared" si="51"/>
        <v>-</v>
      </c>
      <c r="X91" s="16" t="str">
        <f t="shared" si="51"/>
        <v>-</v>
      </c>
    </row>
    <row r="92" spans="1:24" x14ac:dyDescent="0.2">
      <c r="A92" t="s">
        <v>75</v>
      </c>
      <c r="B92" s="16">
        <f t="shared" ref="B92:X92" si="52">IFERROR(ROUND(($E16*B150),-2),"-")</f>
        <v>100</v>
      </c>
      <c r="C92" s="16">
        <f t="shared" si="52"/>
        <v>100</v>
      </c>
      <c r="D92" s="16">
        <f t="shared" si="52"/>
        <v>0</v>
      </c>
      <c r="E92" s="16">
        <f t="shared" si="52"/>
        <v>0</v>
      </c>
      <c r="F92" s="16">
        <f t="shared" si="52"/>
        <v>0</v>
      </c>
      <c r="G92" s="16">
        <f t="shared" si="52"/>
        <v>0</v>
      </c>
      <c r="H92" s="16">
        <f t="shared" si="52"/>
        <v>100</v>
      </c>
      <c r="I92" s="16">
        <f t="shared" si="52"/>
        <v>100</v>
      </c>
      <c r="J92" s="16">
        <f t="shared" si="52"/>
        <v>100</v>
      </c>
      <c r="K92" s="16">
        <f t="shared" si="52"/>
        <v>100</v>
      </c>
      <c r="L92" s="16">
        <f t="shared" si="52"/>
        <v>100</v>
      </c>
      <c r="M92" s="16">
        <f t="shared" si="52"/>
        <v>100</v>
      </c>
      <c r="N92" s="16">
        <f t="shared" si="52"/>
        <v>700</v>
      </c>
      <c r="O92" s="16">
        <f t="shared" si="52"/>
        <v>100</v>
      </c>
      <c r="P92" s="16">
        <f t="shared" si="52"/>
        <v>800</v>
      </c>
      <c r="Q92" s="16">
        <f t="shared" si="52"/>
        <v>4800</v>
      </c>
      <c r="R92" s="16">
        <f t="shared" si="52"/>
        <v>27800</v>
      </c>
      <c r="S92" s="16">
        <f t="shared" si="52"/>
        <v>31800</v>
      </c>
      <c r="T92" s="16">
        <f t="shared" si="52"/>
        <v>0</v>
      </c>
      <c r="U92" s="16">
        <f t="shared" si="52"/>
        <v>300</v>
      </c>
      <c r="V92" s="16">
        <f t="shared" si="52"/>
        <v>200</v>
      </c>
      <c r="W92" s="16">
        <f t="shared" si="52"/>
        <v>300</v>
      </c>
      <c r="X92" s="16">
        <f t="shared" si="52"/>
        <v>100</v>
      </c>
    </row>
    <row r="93" spans="1:24" x14ac:dyDescent="0.2">
      <c r="A93" t="s">
        <v>1173</v>
      </c>
      <c r="B93" s="16">
        <f t="shared" ref="B93:X93" si="53">IFERROR(ROUND(($E17*B151),-2),"-")</f>
        <v>100</v>
      </c>
      <c r="C93" s="16">
        <f t="shared" si="53"/>
        <v>200</v>
      </c>
      <c r="D93" s="16">
        <f t="shared" si="53"/>
        <v>100</v>
      </c>
      <c r="E93" s="16">
        <f t="shared" si="53"/>
        <v>100</v>
      </c>
      <c r="F93" s="16">
        <f t="shared" si="53"/>
        <v>100</v>
      </c>
      <c r="G93" s="16">
        <f t="shared" si="53"/>
        <v>0</v>
      </c>
      <c r="H93" s="16">
        <f t="shared" si="53"/>
        <v>200</v>
      </c>
      <c r="I93" s="16">
        <f t="shared" si="53"/>
        <v>100</v>
      </c>
      <c r="J93" s="16">
        <f t="shared" si="53"/>
        <v>100</v>
      </c>
      <c r="K93" s="16">
        <f t="shared" si="53"/>
        <v>100</v>
      </c>
      <c r="L93" s="16">
        <f t="shared" si="53"/>
        <v>100</v>
      </c>
      <c r="M93" s="16">
        <f t="shared" si="53"/>
        <v>100</v>
      </c>
      <c r="N93" s="16">
        <f t="shared" si="53"/>
        <v>1300</v>
      </c>
      <c r="O93" s="16">
        <f t="shared" si="53"/>
        <v>200</v>
      </c>
      <c r="P93" s="16">
        <f t="shared" si="53"/>
        <v>1500</v>
      </c>
      <c r="Q93" s="16">
        <f t="shared" si="53"/>
        <v>8100</v>
      </c>
      <c r="R93" s="16">
        <f t="shared" si="53"/>
        <v>53100</v>
      </c>
      <c r="S93" s="16">
        <f t="shared" si="53"/>
        <v>62000</v>
      </c>
      <c r="T93" s="16">
        <f t="shared" si="53"/>
        <v>0</v>
      </c>
      <c r="U93" s="16">
        <f t="shared" si="53"/>
        <v>600</v>
      </c>
      <c r="V93" s="16">
        <f t="shared" si="53"/>
        <v>300</v>
      </c>
      <c r="W93" s="16">
        <f t="shared" si="53"/>
        <v>400</v>
      </c>
      <c r="X93" s="16">
        <f t="shared" si="53"/>
        <v>300</v>
      </c>
    </row>
    <row r="94" spans="1:24" x14ac:dyDescent="0.2">
      <c r="A94" t="s">
        <v>1174</v>
      </c>
      <c r="B94" s="16" t="str">
        <f t="shared" ref="B94:X94" si="54">IFERROR(ROUND(($E18*B152),-2),"-")</f>
        <v>-</v>
      </c>
      <c r="C94" s="16" t="str">
        <f t="shared" si="54"/>
        <v>-</v>
      </c>
      <c r="D94" s="16" t="str">
        <f t="shared" si="54"/>
        <v>-</v>
      </c>
      <c r="E94" s="16" t="str">
        <f t="shared" si="54"/>
        <v>-</v>
      </c>
      <c r="F94" s="16" t="str">
        <f t="shared" si="54"/>
        <v>-</v>
      </c>
      <c r="G94" s="16" t="str">
        <f t="shared" si="54"/>
        <v>-</v>
      </c>
      <c r="H94" s="16" t="str">
        <f t="shared" si="54"/>
        <v>-</v>
      </c>
      <c r="I94" s="16" t="str">
        <f t="shared" si="54"/>
        <v>-</v>
      </c>
      <c r="J94" s="16" t="str">
        <f t="shared" si="54"/>
        <v>-</v>
      </c>
      <c r="K94" s="16" t="str">
        <f t="shared" si="54"/>
        <v>-</v>
      </c>
      <c r="L94" s="16" t="str">
        <f t="shared" si="54"/>
        <v>-</v>
      </c>
      <c r="M94" s="16" t="str">
        <f t="shared" si="54"/>
        <v>-</v>
      </c>
      <c r="N94" s="16" t="str">
        <f t="shared" si="54"/>
        <v>-</v>
      </c>
      <c r="O94" s="16" t="str">
        <f t="shared" si="54"/>
        <v>-</v>
      </c>
      <c r="P94" s="16" t="str">
        <f t="shared" si="54"/>
        <v>-</v>
      </c>
      <c r="Q94" s="16" t="str">
        <f t="shared" si="54"/>
        <v>-</v>
      </c>
      <c r="R94" s="16" t="str">
        <f t="shared" si="54"/>
        <v>-</v>
      </c>
      <c r="S94" s="16" t="str">
        <f t="shared" si="54"/>
        <v>-</v>
      </c>
      <c r="T94" s="16" t="str">
        <f t="shared" si="54"/>
        <v>-</v>
      </c>
      <c r="U94" s="16" t="str">
        <f t="shared" si="54"/>
        <v>-</v>
      </c>
      <c r="V94" s="16" t="str">
        <f t="shared" si="54"/>
        <v>-</v>
      </c>
      <c r="W94" s="16" t="str">
        <f t="shared" si="54"/>
        <v>-</v>
      </c>
      <c r="X94" s="16" t="str">
        <f t="shared" si="54"/>
        <v>-</v>
      </c>
    </row>
    <row r="95" spans="1:24" x14ac:dyDescent="0.2">
      <c r="A95" t="s">
        <v>1175</v>
      </c>
      <c r="B95" s="16" t="str">
        <f t="shared" ref="B95:X95" si="55">IFERROR(ROUND(($E19*B153),-2),"-")</f>
        <v>-</v>
      </c>
      <c r="C95" s="16" t="str">
        <f t="shared" si="55"/>
        <v>-</v>
      </c>
      <c r="D95" s="16" t="str">
        <f t="shared" si="55"/>
        <v>-</v>
      </c>
      <c r="E95" s="16" t="str">
        <f t="shared" si="55"/>
        <v>-</v>
      </c>
      <c r="F95" s="16" t="str">
        <f t="shared" si="55"/>
        <v>-</v>
      </c>
      <c r="G95" s="16" t="str">
        <f t="shared" si="55"/>
        <v>-</v>
      </c>
      <c r="H95" s="16" t="str">
        <f t="shared" si="55"/>
        <v>-</v>
      </c>
      <c r="I95" s="16" t="str">
        <f t="shared" si="55"/>
        <v>-</v>
      </c>
      <c r="J95" s="16" t="str">
        <f t="shared" si="55"/>
        <v>-</v>
      </c>
      <c r="K95" s="16" t="str">
        <f t="shared" si="55"/>
        <v>-</v>
      </c>
      <c r="L95" s="16" t="str">
        <f t="shared" si="55"/>
        <v>-</v>
      </c>
      <c r="M95" s="16" t="str">
        <f t="shared" si="55"/>
        <v>-</v>
      </c>
      <c r="N95" s="16" t="str">
        <f t="shared" si="55"/>
        <v>-</v>
      </c>
      <c r="O95" s="16" t="str">
        <f t="shared" si="55"/>
        <v>-</v>
      </c>
      <c r="P95" s="16" t="str">
        <f t="shared" si="55"/>
        <v>-</v>
      </c>
      <c r="Q95" s="16" t="str">
        <f t="shared" si="55"/>
        <v>-</v>
      </c>
      <c r="R95" s="16" t="str">
        <f t="shared" si="55"/>
        <v>-</v>
      </c>
      <c r="S95" s="16" t="str">
        <f t="shared" si="55"/>
        <v>-</v>
      </c>
      <c r="T95" s="16" t="str">
        <f t="shared" si="55"/>
        <v>-</v>
      </c>
      <c r="U95" s="16" t="str">
        <f t="shared" si="55"/>
        <v>-</v>
      </c>
      <c r="V95" s="16" t="str">
        <f t="shared" si="55"/>
        <v>-</v>
      </c>
      <c r="W95" s="16" t="str">
        <f t="shared" si="55"/>
        <v>-</v>
      </c>
      <c r="X95" s="16" t="str">
        <f t="shared" si="55"/>
        <v>-</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t="str">
        <f>F5</f>
        <v xml:space="preserve">Made permanently redundant </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t="str">
        <f t="shared" ref="B101:X101" si="56">IFERROR(ROUND(($F6*B140),-2),"-")</f>
        <v>-</v>
      </c>
      <c r="C101" s="16" t="str">
        <f t="shared" si="56"/>
        <v>-</v>
      </c>
      <c r="D101" s="16" t="str">
        <f t="shared" si="56"/>
        <v>-</v>
      </c>
      <c r="E101" s="16" t="str">
        <f t="shared" si="56"/>
        <v>-</v>
      </c>
      <c r="F101" s="16" t="str">
        <f t="shared" si="56"/>
        <v>-</v>
      </c>
      <c r="G101" s="16" t="str">
        <f t="shared" si="56"/>
        <v>-</v>
      </c>
      <c r="H101" s="16" t="str">
        <f t="shared" si="56"/>
        <v>-</v>
      </c>
      <c r="I101" s="16" t="str">
        <f t="shared" si="56"/>
        <v>-</v>
      </c>
      <c r="J101" s="16" t="str">
        <f t="shared" si="56"/>
        <v>-</v>
      </c>
      <c r="K101" s="16" t="str">
        <f t="shared" si="56"/>
        <v>-</v>
      </c>
      <c r="L101" s="16" t="str">
        <f t="shared" si="56"/>
        <v>-</v>
      </c>
      <c r="M101" s="16" t="str">
        <f t="shared" si="56"/>
        <v>-</v>
      </c>
      <c r="N101" s="16" t="str">
        <f t="shared" si="56"/>
        <v>-</v>
      </c>
      <c r="O101" s="16" t="str">
        <f t="shared" si="56"/>
        <v>-</v>
      </c>
      <c r="P101" s="16" t="str">
        <f t="shared" si="56"/>
        <v>-</v>
      </c>
      <c r="Q101" s="16" t="str">
        <f t="shared" si="56"/>
        <v>-</v>
      </c>
      <c r="R101" s="16" t="str">
        <f t="shared" si="56"/>
        <v>-</v>
      </c>
      <c r="S101" s="16" t="str">
        <f t="shared" si="56"/>
        <v>-</v>
      </c>
      <c r="T101" s="16" t="str">
        <f t="shared" si="56"/>
        <v>-</v>
      </c>
      <c r="U101" s="16" t="str">
        <f t="shared" si="56"/>
        <v>-</v>
      </c>
      <c r="V101" s="16" t="str">
        <f t="shared" si="56"/>
        <v>-</v>
      </c>
      <c r="W101" s="16" t="str">
        <f t="shared" si="56"/>
        <v>-</v>
      </c>
      <c r="X101" s="16" t="str">
        <f t="shared" si="56"/>
        <v>-</v>
      </c>
    </row>
    <row r="102" spans="1:24" x14ac:dyDescent="0.2">
      <c r="A102" t="s">
        <v>1165</v>
      </c>
      <c r="B102" s="16" t="str">
        <f t="shared" ref="B102:X102" si="57">IFERROR(ROUND(($F7*B141),-2),"-")</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67</v>
      </c>
      <c r="B103" s="16" t="str">
        <f t="shared" ref="B103:X103" si="58">IFERROR(ROUND(($F8*B142),-2),"-")</f>
        <v>-</v>
      </c>
      <c r="C103" s="16" t="str">
        <f t="shared" si="58"/>
        <v>-</v>
      </c>
      <c r="D103" s="16" t="str">
        <f t="shared" si="58"/>
        <v>-</v>
      </c>
      <c r="E103" s="16" t="str">
        <f t="shared" si="58"/>
        <v>-</v>
      </c>
      <c r="F103" s="16" t="str">
        <f t="shared" si="58"/>
        <v>-</v>
      </c>
      <c r="G103" s="16" t="str">
        <f t="shared" si="58"/>
        <v>-</v>
      </c>
      <c r="H103" s="16" t="str">
        <f t="shared" si="58"/>
        <v>-</v>
      </c>
      <c r="I103" s="16" t="str">
        <f t="shared" si="58"/>
        <v>-</v>
      </c>
      <c r="J103" s="16" t="str">
        <f t="shared" si="58"/>
        <v>-</v>
      </c>
      <c r="K103" s="16" t="str">
        <f t="shared" si="58"/>
        <v>-</v>
      </c>
      <c r="L103" s="16" t="str">
        <f t="shared" si="58"/>
        <v>-</v>
      </c>
      <c r="M103" s="16" t="str">
        <f t="shared" si="58"/>
        <v>-</v>
      </c>
      <c r="N103" s="16" t="str">
        <f t="shared" si="58"/>
        <v>-</v>
      </c>
      <c r="O103" s="16" t="str">
        <f t="shared" si="58"/>
        <v>-</v>
      </c>
      <c r="P103" s="16" t="str">
        <f t="shared" si="58"/>
        <v>-</v>
      </c>
      <c r="Q103" s="16" t="str">
        <f t="shared" si="58"/>
        <v>-</v>
      </c>
      <c r="R103" s="16" t="str">
        <f t="shared" si="58"/>
        <v>-</v>
      </c>
      <c r="S103" s="16" t="str">
        <f t="shared" si="58"/>
        <v>-</v>
      </c>
      <c r="T103" s="16" t="str">
        <f t="shared" si="58"/>
        <v>-</v>
      </c>
      <c r="U103" s="16" t="str">
        <f t="shared" si="58"/>
        <v>-</v>
      </c>
      <c r="V103" s="16" t="str">
        <f t="shared" si="58"/>
        <v>-</v>
      </c>
      <c r="W103" s="16" t="str">
        <f t="shared" si="58"/>
        <v>-</v>
      </c>
      <c r="X103" s="16" t="str">
        <f t="shared" si="58"/>
        <v>-</v>
      </c>
    </row>
    <row r="104" spans="1:24" x14ac:dyDescent="0.2">
      <c r="A104" t="s">
        <v>1167</v>
      </c>
      <c r="B104" s="16" t="str">
        <f t="shared" ref="B104:X104" si="59">IFERROR(ROUND(($F9*B143),-2),"-")</f>
        <v>-</v>
      </c>
      <c r="C104" s="16" t="str">
        <f t="shared" si="59"/>
        <v>-</v>
      </c>
      <c r="D104" s="16" t="str">
        <f t="shared" si="59"/>
        <v>-</v>
      </c>
      <c r="E104" s="16" t="str">
        <f t="shared" si="59"/>
        <v>-</v>
      </c>
      <c r="F104" s="16" t="str">
        <f t="shared" si="59"/>
        <v>-</v>
      </c>
      <c r="G104" s="16" t="str">
        <f t="shared" si="59"/>
        <v>-</v>
      </c>
      <c r="H104" s="16" t="str">
        <f t="shared" si="59"/>
        <v>-</v>
      </c>
      <c r="I104" s="16" t="str">
        <f t="shared" si="59"/>
        <v>-</v>
      </c>
      <c r="J104" s="16" t="str">
        <f t="shared" si="59"/>
        <v>-</v>
      </c>
      <c r="K104" s="16" t="str">
        <f t="shared" si="59"/>
        <v>-</v>
      </c>
      <c r="L104" s="16" t="str">
        <f t="shared" si="59"/>
        <v>-</v>
      </c>
      <c r="M104" s="16" t="str">
        <f t="shared" si="59"/>
        <v>-</v>
      </c>
      <c r="N104" s="16" t="str">
        <f t="shared" si="59"/>
        <v>-</v>
      </c>
      <c r="O104" s="16" t="str">
        <f t="shared" si="59"/>
        <v>-</v>
      </c>
      <c r="P104" s="16" t="str">
        <f t="shared" si="59"/>
        <v>-</v>
      </c>
      <c r="Q104" s="16" t="str">
        <f t="shared" si="59"/>
        <v>-</v>
      </c>
      <c r="R104" s="16" t="str">
        <f t="shared" si="59"/>
        <v>-</v>
      </c>
      <c r="S104" s="16" t="str">
        <f t="shared" si="59"/>
        <v>-</v>
      </c>
      <c r="T104" s="16" t="str">
        <f t="shared" si="59"/>
        <v>-</v>
      </c>
      <c r="U104" s="16" t="str">
        <f t="shared" si="59"/>
        <v>-</v>
      </c>
      <c r="V104" s="16" t="str">
        <f t="shared" si="59"/>
        <v>-</v>
      </c>
      <c r="W104" s="16" t="str">
        <f t="shared" si="59"/>
        <v>-</v>
      </c>
      <c r="X104" s="16" t="str">
        <f t="shared" si="59"/>
        <v>-</v>
      </c>
    </row>
    <row r="105" spans="1:24" x14ac:dyDescent="0.2">
      <c r="A105" t="s">
        <v>1168</v>
      </c>
      <c r="B105" s="16" t="str">
        <f t="shared" ref="B105:X105" si="60">IFERROR(ROUND(($F10*B144),-2),"-")</f>
        <v>-</v>
      </c>
      <c r="C105" s="16" t="str">
        <f t="shared" si="60"/>
        <v>-</v>
      </c>
      <c r="D105" s="16" t="str">
        <f t="shared" si="60"/>
        <v>-</v>
      </c>
      <c r="E105" s="16" t="str">
        <f t="shared" si="60"/>
        <v>-</v>
      </c>
      <c r="F105" s="16" t="str">
        <f t="shared" si="60"/>
        <v>-</v>
      </c>
      <c r="G105" s="16" t="str">
        <f t="shared" si="60"/>
        <v>-</v>
      </c>
      <c r="H105" s="16" t="str">
        <f t="shared" si="60"/>
        <v>-</v>
      </c>
      <c r="I105" s="16" t="str">
        <f t="shared" si="60"/>
        <v>-</v>
      </c>
      <c r="J105" s="16" t="str">
        <f t="shared" si="60"/>
        <v>-</v>
      </c>
      <c r="K105" s="16" t="str">
        <f t="shared" si="60"/>
        <v>-</v>
      </c>
      <c r="L105" s="16" t="str">
        <f t="shared" si="60"/>
        <v>-</v>
      </c>
      <c r="M105" s="16" t="str">
        <f t="shared" si="60"/>
        <v>-</v>
      </c>
      <c r="N105" s="16" t="str">
        <f t="shared" si="60"/>
        <v>-</v>
      </c>
      <c r="O105" s="16" t="str">
        <f t="shared" si="60"/>
        <v>-</v>
      </c>
      <c r="P105" s="16" t="str">
        <f t="shared" si="60"/>
        <v>-</v>
      </c>
      <c r="Q105" s="16" t="str">
        <f t="shared" si="60"/>
        <v>-</v>
      </c>
      <c r="R105" s="16" t="str">
        <f t="shared" si="60"/>
        <v>-</v>
      </c>
      <c r="S105" s="16" t="str">
        <f t="shared" si="60"/>
        <v>-</v>
      </c>
      <c r="T105" s="16" t="str">
        <f t="shared" si="60"/>
        <v>-</v>
      </c>
      <c r="U105" s="16" t="str">
        <f t="shared" si="60"/>
        <v>-</v>
      </c>
      <c r="V105" s="16" t="str">
        <f t="shared" si="60"/>
        <v>-</v>
      </c>
      <c r="W105" s="16" t="str">
        <f t="shared" si="60"/>
        <v>-</v>
      </c>
      <c r="X105" s="16" t="str">
        <f t="shared" si="60"/>
        <v>-</v>
      </c>
    </row>
    <row r="106" spans="1:24" x14ac:dyDescent="0.2">
      <c r="A106" t="s">
        <v>1169</v>
      </c>
      <c r="B106" s="16" t="str">
        <f t="shared" ref="B106:X106" si="61">IFERROR(ROUND(($F11*B145),-2),"-")</f>
        <v>-</v>
      </c>
      <c r="C106" s="16" t="str">
        <f t="shared" si="61"/>
        <v>-</v>
      </c>
      <c r="D106" s="16" t="str">
        <f t="shared" si="61"/>
        <v>-</v>
      </c>
      <c r="E106" s="16" t="str">
        <f t="shared" si="61"/>
        <v>-</v>
      </c>
      <c r="F106" s="16" t="str">
        <f t="shared" si="61"/>
        <v>-</v>
      </c>
      <c r="G106" s="16" t="str">
        <f t="shared" si="61"/>
        <v>-</v>
      </c>
      <c r="H106" s="16" t="str">
        <f t="shared" si="61"/>
        <v>-</v>
      </c>
      <c r="I106" s="16" t="str">
        <f t="shared" si="61"/>
        <v>-</v>
      </c>
      <c r="J106" s="16" t="str">
        <f t="shared" si="61"/>
        <v>-</v>
      </c>
      <c r="K106" s="16" t="str">
        <f t="shared" si="61"/>
        <v>-</v>
      </c>
      <c r="L106" s="16" t="str">
        <f t="shared" si="61"/>
        <v>-</v>
      </c>
      <c r="M106" s="16" t="str">
        <f t="shared" si="61"/>
        <v>-</v>
      </c>
      <c r="N106" s="16" t="str">
        <f t="shared" si="61"/>
        <v>-</v>
      </c>
      <c r="O106" s="16" t="str">
        <f t="shared" si="61"/>
        <v>-</v>
      </c>
      <c r="P106" s="16" t="str">
        <f t="shared" si="61"/>
        <v>-</v>
      </c>
      <c r="Q106" s="16" t="str">
        <f t="shared" si="61"/>
        <v>-</v>
      </c>
      <c r="R106" s="16" t="str">
        <f t="shared" si="61"/>
        <v>-</v>
      </c>
      <c r="S106" s="16" t="str">
        <f t="shared" si="61"/>
        <v>-</v>
      </c>
      <c r="T106" s="16" t="str">
        <f t="shared" si="61"/>
        <v>-</v>
      </c>
      <c r="U106" s="16" t="str">
        <f t="shared" si="61"/>
        <v>-</v>
      </c>
      <c r="V106" s="16" t="str">
        <f t="shared" si="61"/>
        <v>-</v>
      </c>
      <c r="W106" s="16" t="str">
        <f t="shared" si="61"/>
        <v>-</v>
      </c>
      <c r="X106" s="16" t="str">
        <f t="shared" si="61"/>
        <v>-</v>
      </c>
    </row>
    <row r="107" spans="1:24" x14ac:dyDescent="0.2">
      <c r="A107" t="s">
        <v>1170</v>
      </c>
      <c r="B107" s="16" t="str">
        <f t="shared" ref="B107:X107" si="62">IFERROR(ROUND(($F12*B146),-2),"-")</f>
        <v>-</v>
      </c>
      <c r="C107" s="16" t="str">
        <f t="shared" si="62"/>
        <v>-</v>
      </c>
      <c r="D107" s="16" t="str">
        <f t="shared" si="62"/>
        <v>-</v>
      </c>
      <c r="E107" s="16" t="str">
        <f t="shared" si="62"/>
        <v>-</v>
      </c>
      <c r="F107" s="16" t="str">
        <f t="shared" si="62"/>
        <v>-</v>
      </c>
      <c r="G107" s="16" t="str">
        <f t="shared" si="62"/>
        <v>-</v>
      </c>
      <c r="H107" s="16" t="str">
        <f t="shared" si="62"/>
        <v>-</v>
      </c>
      <c r="I107" s="16" t="str">
        <f t="shared" si="62"/>
        <v>-</v>
      </c>
      <c r="J107" s="16" t="str">
        <f t="shared" si="62"/>
        <v>-</v>
      </c>
      <c r="K107" s="16" t="str">
        <f t="shared" si="62"/>
        <v>-</v>
      </c>
      <c r="L107" s="16" t="str">
        <f t="shared" si="62"/>
        <v>-</v>
      </c>
      <c r="M107" s="16" t="str">
        <f t="shared" si="62"/>
        <v>-</v>
      </c>
      <c r="N107" s="16" t="str">
        <f t="shared" si="62"/>
        <v>-</v>
      </c>
      <c r="O107" s="16" t="str">
        <f t="shared" si="62"/>
        <v>-</v>
      </c>
      <c r="P107" s="16" t="str">
        <f t="shared" si="62"/>
        <v>-</v>
      </c>
      <c r="Q107" s="16" t="str">
        <f t="shared" si="62"/>
        <v>-</v>
      </c>
      <c r="R107" s="16" t="str">
        <f t="shared" si="62"/>
        <v>-</v>
      </c>
      <c r="S107" s="16" t="str">
        <f t="shared" si="62"/>
        <v>-</v>
      </c>
      <c r="T107" s="16" t="str">
        <f t="shared" si="62"/>
        <v>-</v>
      </c>
      <c r="U107" s="16" t="str">
        <f t="shared" si="62"/>
        <v>-</v>
      </c>
      <c r="V107" s="16" t="str">
        <f t="shared" si="62"/>
        <v>-</v>
      </c>
      <c r="W107" s="16" t="str">
        <f t="shared" si="62"/>
        <v>-</v>
      </c>
      <c r="X107" s="16" t="str">
        <f t="shared" si="62"/>
        <v>-</v>
      </c>
    </row>
    <row r="108" spans="1:24" x14ac:dyDescent="0.2">
      <c r="A108" t="s">
        <v>72</v>
      </c>
      <c r="B108" s="16" t="str">
        <f t="shared" ref="B108:X108" si="63">IFERROR(ROUND(($F13*B147),-2),"-")</f>
        <v>-</v>
      </c>
      <c r="C108" s="16" t="str">
        <f t="shared" si="63"/>
        <v>-</v>
      </c>
      <c r="D108" s="16" t="str">
        <f t="shared" si="63"/>
        <v>-</v>
      </c>
      <c r="E108" s="16" t="str">
        <f t="shared" si="63"/>
        <v>-</v>
      </c>
      <c r="F108" s="16" t="str">
        <f t="shared" si="63"/>
        <v>-</v>
      </c>
      <c r="G108" s="16" t="str">
        <f t="shared" si="63"/>
        <v>-</v>
      </c>
      <c r="H108" s="16" t="str">
        <f t="shared" si="63"/>
        <v>-</v>
      </c>
      <c r="I108" s="16" t="str">
        <f t="shared" si="63"/>
        <v>-</v>
      </c>
      <c r="J108" s="16" t="str">
        <f t="shared" si="63"/>
        <v>-</v>
      </c>
      <c r="K108" s="16" t="str">
        <f t="shared" si="63"/>
        <v>-</v>
      </c>
      <c r="L108" s="16" t="str">
        <f t="shared" si="63"/>
        <v>-</v>
      </c>
      <c r="M108" s="16" t="str">
        <f t="shared" si="63"/>
        <v>-</v>
      </c>
      <c r="N108" s="16" t="str">
        <f t="shared" si="63"/>
        <v>-</v>
      </c>
      <c r="O108" s="16" t="str">
        <f t="shared" si="63"/>
        <v>-</v>
      </c>
      <c r="P108" s="16" t="str">
        <f t="shared" si="63"/>
        <v>-</v>
      </c>
      <c r="Q108" s="16" t="str">
        <f t="shared" si="63"/>
        <v>-</v>
      </c>
      <c r="R108" s="16" t="str">
        <f t="shared" si="63"/>
        <v>-</v>
      </c>
      <c r="S108" s="16" t="str">
        <f t="shared" si="63"/>
        <v>-</v>
      </c>
      <c r="T108" s="16" t="str">
        <f t="shared" si="63"/>
        <v>-</v>
      </c>
      <c r="U108" s="16" t="str">
        <f t="shared" si="63"/>
        <v>-</v>
      </c>
      <c r="V108" s="16" t="str">
        <f t="shared" si="63"/>
        <v>-</v>
      </c>
      <c r="W108" s="16" t="str">
        <f t="shared" si="63"/>
        <v>-</v>
      </c>
      <c r="X108" s="16" t="str">
        <f t="shared" si="63"/>
        <v>-</v>
      </c>
    </row>
    <row r="109" spans="1:24" x14ac:dyDescent="0.2">
      <c r="A109" t="s">
        <v>1171</v>
      </c>
      <c r="B109" s="16" t="str">
        <f t="shared" ref="B109:X109" si="64">IFERROR(ROUND(($F14*B148),-2),"-")</f>
        <v>-</v>
      </c>
      <c r="C109" s="16" t="str">
        <f t="shared" si="64"/>
        <v>-</v>
      </c>
      <c r="D109" s="16" t="str">
        <f t="shared" si="64"/>
        <v>-</v>
      </c>
      <c r="E109" s="16" t="str">
        <f t="shared" si="64"/>
        <v>-</v>
      </c>
      <c r="F109" s="16" t="str">
        <f t="shared" si="64"/>
        <v>-</v>
      </c>
      <c r="G109" s="16" t="str">
        <f t="shared" si="64"/>
        <v>-</v>
      </c>
      <c r="H109" s="16" t="str">
        <f t="shared" si="64"/>
        <v>-</v>
      </c>
      <c r="I109" s="16" t="str">
        <f t="shared" si="64"/>
        <v>-</v>
      </c>
      <c r="J109" s="16" t="str">
        <f t="shared" si="64"/>
        <v>-</v>
      </c>
      <c r="K109" s="16" t="str">
        <f t="shared" si="64"/>
        <v>-</v>
      </c>
      <c r="L109" s="16" t="str">
        <f t="shared" si="64"/>
        <v>-</v>
      </c>
      <c r="M109" s="16" t="str">
        <f t="shared" si="64"/>
        <v>-</v>
      </c>
      <c r="N109" s="16" t="str">
        <f t="shared" si="64"/>
        <v>-</v>
      </c>
      <c r="O109" s="16" t="str">
        <f t="shared" si="64"/>
        <v>-</v>
      </c>
      <c r="P109" s="16" t="str">
        <f t="shared" si="64"/>
        <v>-</v>
      </c>
      <c r="Q109" s="16" t="str">
        <f t="shared" si="64"/>
        <v>-</v>
      </c>
      <c r="R109" s="16" t="str">
        <f t="shared" si="64"/>
        <v>-</v>
      </c>
      <c r="S109" s="16" t="str">
        <f t="shared" si="64"/>
        <v>-</v>
      </c>
      <c r="T109" s="16" t="str">
        <f t="shared" si="64"/>
        <v>-</v>
      </c>
      <c r="U109" s="16" t="str">
        <f t="shared" si="64"/>
        <v>-</v>
      </c>
      <c r="V109" s="16" t="str">
        <f t="shared" si="64"/>
        <v>-</v>
      </c>
      <c r="W109" s="16" t="str">
        <f t="shared" si="64"/>
        <v>-</v>
      </c>
      <c r="X109" s="16" t="str">
        <f t="shared" si="64"/>
        <v>-</v>
      </c>
    </row>
    <row r="110" spans="1:24" x14ac:dyDescent="0.2">
      <c r="A110" t="s">
        <v>1172</v>
      </c>
      <c r="B110" s="16" t="str">
        <f t="shared" ref="B110:X110" si="65">IFERROR(ROUND(($F15*B149),-2),"-")</f>
        <v>-</v>
      </c>
      <c r="C110" s="16" t="str">
        <f t="shared" si="65"/>
        <v>-</v>
      </c>
      <c r="D110" s="16" t="str">
        <f t="shared" si="65"/>
        <v>-</v>
      </c>
      <c r="E110" s="16" t="str">
        <f t="shared" si="65"/>
        <v>-</v>
      </c>
      <c r="F110" s="16" t="str">
        <f t="shared" si="65"/>
        <v>-</v>
      </c>
      <c r="G110" s="16" t="str">
        <f t="shared" si="65"/>
        <v>-</v>
      </c>
      <c r="H110" s="16" t="str">
        <f t="shared" si="65"/>
        <v>-</v>
      </c>
      <c r="I110" s="16" t="str">
        <f t="shared" si="65"/>
        <v>-</v>
      </c>
      <c r="J110" s="16" t="str">
        <f t="shared" si="65"/>
        <v>-</v>
      </c>
      <c r="K110" s="16" t="str">
        <f t="shared" si="65"/>
        <v>-</v>
      </c>
      <c r="L110" s="16" t="str">
        <f t="shared" si="65"/>
        <v>-</v>
      </c>
      <c r="M110" s="16" t="str">
        <f t="shared" si="65"/>
        <v>-</v>
      </c>
      <c r="N110" s="16" t="str">
        <f t="shared" si="65"/>
        <v>-</v>
      </c>
      <c r="O110" s="16" t="str">
        <f t="shared" si="65"/>
        <v>-</v>
      </c>
      <c r="P110" s="16" t="str">
        <f t="shared" si="65"/>
        <v>-</v>
      </c>
      <c r="Q110" s="16" t="str">
        <f t="shared" si="65"/>
        <v>-</v>
      </c>
      <c r="R110" s="16" t="str">
        <f t="shared" si="65"/>
        <v>-</v>
      </c>
      <c r="S110" s="16" t="str">
        <f t="shared" si="65"/>
        <v>-</v>
      </c>
      <c r="T110" s="16" t="str">
        <f t="shared" si="65"/>
        <v>-</v>
      </c>
      <c r="U110" s="16" t="str">
        <f t="shared" si="65"/>
        <v>-</v>
      </c>
      <c r="V110" s="16" t="str">
        <f t="shared" si="65"/>
        <v>-</v>
      </c>
      <c r="W110" s="16" t="str">
        <f t="shared" si="65"/>
        <v>-</v>
      </c>
      <c r="X110" s="16" t="str">
        <f t="shared" si="65"/>
        <v>-</v>
      </c>
    </row>
    <row r="111" spans="1:24" x14ac:dyDescent="0.2">
      <c r="A111" t="s">
        <v>75</v>
      </c>
      <c r="B111" s="16" t="str">
        <f t="shared" ref="B111:X111" si="66">IFERROR(ROUND(($F16*B150),-2),"-")</f>
        <v>-</v>
      </c>
      <c r="C111" s="16" t="str">
        <f t="shared" si="66"/>
        <v>-</v>
      </c>
      <c r="D111" s="16" t="str">
        <f t="shared" si="66"/>
        <v>-</v>
      </c>
      <c r="E111" s="16" t="str">
        <f t="shared" si="66"/>
        <v>-</v>
      </c>
      <c r="F111" s="16" t="str">
        <f t="shared" si="66"/>
        <v>-</v>
      </c>
      <c r="G111" s="16" t="str">
        <f t="shared" si="66"/>
        <v>-</v>
      </c>
      <c r="H111" s="16" t="str">
        <f t="shared" si="66"/>
        <v>-</v>
      </c>
      <c r="I111" s="16" t="str">
        <f t="shared" si="66"/>
        <v>-</v>
      </c>
      <c r="J111" s="16" t="str">
        <f t="shared" si="66"/>
        <v>-</v>
      </c>
      <c r="K111" s="16" t="str">
        <f t="shared" si="66"/>
        <v>-</v>
      </c>
      <c r="L111" s="16" t="str">
        <f t="shared" si="66"/>
        <v>-</v>
      </c>
      <c r="M111" s="16" t="str">
        <f t="shared" si="66"/>
        <v>-</v>
      </c>
      <c r="N111" s="16" t="str">
        <f t="shared" si="66"/>
        <v>-</v>
      </c>
      <c r="O111" s="16" t="str">
        <f t="shared" si="66"/>
        <v>-</v>
      </c>
      <c r="P111" s="16" t="str">
        <f t="shared" si="66"/>
        <v>-</v>
      </c>
      <c r="Q111" s="16" t="str">
        <f t="shared" si="66"/>
        <v>-</v>
      </c>
      <c r="R111" s="16" t="str">
        <f t="shared" si="66"/>
        <v>-</v>
      </c>
      <c r="S111" s="16" t="str">
        <f t="shared" si="66"/>
        <v>-</v>
      </c>
      <c r="T111" s="16" t="str">
        <f t="shared" si="66"/>
        <v>-</v>
      </c>
      <c r="U111" s="16" t="str">
        <f t="shared" si="66"/>
        <v>-</v>
      </c>
      <c r="V111" s="16" t="str">
        <f t="shared" si="66"/>
        <v>-</v>
      </c>
      <c r="W111" s="16" t="str">
        <f t="shared" si="66"/>
        <v>-</v>
      </c>
      <c r="X111" s="16" t="str">
        <f t="shared" si="66"/>
        <v>-</v>
      </c>
    </row>
    <row r="112" spans="1:24" x14ac:dyDescent="0.2">
      <c r="A112" t="s">
        <v>1173</v>
      </c>
      <c r="B112" s="16">
        <f t="shared" ref="B112:X112" si="67">IFERROR(ROUND(($F17*B151),-2),"-")</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1174</v>
      </c>
      <c r="B113" s="16">
        <f t="shared" ref="B113:X113" si="68">IFERROR(ROUND(($F18*B152),-2),"-")</f>
        <v>0</v>
      </c>
      <c r="C113" s="16">
        <f t="shared" si="68"/>
        <v>0</v>
      </c>
      <c r="D113" s="16">
        <f t="shared" si="68"/>
        <v>0</v>
      </c>
      <c r="E113" s="16">
        <f t="shared" si="68"/>
        <v>0</v>
      </c>
      <c r="F113" s="16">
        <f t="shared" si="68"/>
        <v>0</v>
      </c>
      <c r="G113" s="16">
        <f t="shared" si="68"/>
        <v>0</v>
      </c>
      <c r="H113" s="16">
        <f t="shared" si="68"/>
        <v>0</v>
      </c>
      <c r="I113" s="16">
        <f t="shared" si="68"/>
        <v>0</v>
      </c>
      <c r="J113" s="16">
        <f t="shared" si="68"/>
        <v>0</v>
      </c>
      <c r="K113" s="16">
        <f t="shared" si="68"/>
        <v>0</v>
      </c>
      <c r="L113" s="16">
        <f t="shared" si="68"/>
        <v>0</v>
      </c>
      <c r="M113" s="16">
        <f t="shared" si="68"/>
        <v>0</v>
      </c>
      <c r="N113" s="16">
        <f t="shared" si="68"/>
        <v>0</v>
      </c>
      <c r="O113" s="16">
        <f t="shared" si="68"/>
        <v>0</v>
      </c>
      <c r="P113" s="16">
        <f t="shared" si="68"/>
        <v>0</v>
      </c>
      <c r="Q113" s="16">
        <f t="shared" si="68"/>
        <v>0</v>
      </c>
      <c r="R113" s="16">
        <f t="shared" si="68"/>
        <v>0</v>
      </c>
      <c r="S113" s="16">
        <f t="shared" si="68"/>
        <v>0</v>
      </c>
      <c r="T113" s="16">
        <f t="shared" si="68"/>
        <v>0</v>
      </c>
      <c r="U113" s="16">
        <f t="shared" si="68"/>
        <v>0</v>
      </c>
      <c r="V113" s="16">
        <f t="shared" si="68"/>
        <v>0</v>
      </c>
      <c r="W113" s="16">
        <f t="shared" si="68"/>
        <v>0</v>
      </c>
      <c r="X113" s="16">
        <f t="shared" si="68"/>
        <v>0</v>
      </c>
    </row>
    <row r="114" spans="1:24" x14ac:dyDescent="0.2">
      <c r="A114" t="s">
        <v>1175</v>
      </c>
      <c r="B114" s="16" t="str">
        <f t="shared" ref="B114:X114" si="69">IFERROR(ROUND(($F19*B153),-2),"-")</f>
        <v>-</v>
      </c>
      <c r="C114" s="16" t="str">
        <f t="shared" si="69"/>
        <v>-</v>
      </c>
      <c r="D114" s="16" t="str">
        <f t="shared" si="69"/>
        <v>-</v>
      </c>
      <c r="E114" s="16" t="str">
        <f t="shared" si="69"/>
        <v>-</v>
      </c>
      <c r="F114" s="16" t="str">
        <f t="shared" si="69"/>
        <v>-</v>
      </c>
      <c r="G114" s="16" t="str">
        <f t="shared" si="69"/>
        <v>-</v>
      </c>
      <c r="H114" s="16" t="str">
        <f t="shared" si="69"/>
        <v>-</v>
      </c>
      <c r="I114" s="16" t="str">
        <f t="shared" si="69"/>
        <v>-</v>
      </c>
      <c r="J114" s="16" t="str">
        <f t="shared" si="69"/>
        <v>-</v>
      </c>
      <c r="K114" s="16" t="str">
        <f t="shared" si="69"/>
        <v>-</v>
      </c>
      <c r="L114" s="16" t="str">
        <f t="shared" si="69"/>
        <v>-</v>
      </c>
      <c r="M114" s="16" t="str">
        <f t="shared" si="69"/>
        <v>-</v>
      </c>
      <c r="N114" s="16" t="str">
        <f t="shared" si="69"/>
        <v>-</v>
      </c>
      <c r="O114" s="16" t="str">
        <f t="shared" si="69"/>
        <v>-</v>
      </c>
      <c r="P114" s="16" t="str">
        <f t="shared" si="69"/>
        <v>-</v>
      </c>
      <c r="Q114" s="16" t="str">
        <f t="shared" si="69"/>
        <v>-</v>
      </c>
      <c r="R114" s="16" t="str">
        <f t="shared" si="69"/>
        <v>-</v>
      </c>
      <c r="S114" s="16" t="str">
        <f t="shared" si="69"/>
        <v>-</v>
      </c>
      <c r="T114" s="16" t="str">
        <f t="shared" si="69"/>
        <v>-</v>
      </c>
      <c r="U114" s="16" t="str">
        <f t="shared" si="69"/>
        <v>-</v>
      </c>
      <c r="V114" s="16" t="str">
        <f t="shared" si="69"/>
        <v>-</v>
      </c>
      <c r="W114" s="16" t="str">
        <f t="shared" si="69"/>
        <v>-</v>
      </c>
      <c r="X114" s="16" t="str">
        <f t="shared" si="69"/>
        <v>-</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47" t="str">
        <f>G5</f>
        <v xml:space="preserve">Other </v>
      </c>
      <c r="B118" s="16"/>
      <c r="C118" s="16"/>
      <c r="D118" s="16"/>
      <c r="E118" s="16"/>
      <c r="F118" s="16"/>
      <c r="G118" s="16"/>
      <c r="H118" s="16"/>
      <c r="I118" s="16"/>
      <c r="J118" s="16"/>
      <c r="K118" s="16"/>
      <c r="L118" s="16"/>
      <c r="M118" s="16"/>
      <c r="N118" s="16"/>
      <c r="O118" s="16"/>
      <c r="P118" s="16"/>
      <c r="Q118" s="16"/>
      <c r="R118" s="16"/>
      <c r="S118" s="16"/>
      <c r="T118" s="16"/>
    </row>
    <row r="119" spans="1:24" x14ac:dyDescent="0.2">
      <c r="A119" s="6" t="s">
        <v>1158</v>
      </c>
      <c r="B119" s="2" t="s">
        <v>115</v>
      </c>
      <c r="C119" t="s">
        <v>116</v>
      </c>
      <c r="D119" t="s">
        <v>117</v>
      </c>
      <c r="E119" t="s">
        <v>118</v>
      </c>
      <c r="F119" t="s">
        <v>119</v>
      </c>
      <c r="G119" t="s">
        <v>120</v>
      </c>
      <c r="H119" t="s">
        <v>121</v>
      </c>
      <c r="I119" t="s">
        <v>122</v>
      </c>
      <c r="J119" t="s">
        <v>123</v>
      </c>
      <c r="K119" t="s">
        <v>124</v>
      </c>
      <c r="L119" t="s">
        <v>125</v>
      </c>
      <c r="M119" t="s">
        <v>126</v>
      </c>
      <c r="N119" t="s">
        <v>138</v>
      </c>
      <c r="O119" t="s">
        <v>127</v>
      </c>
      <c r="P119" t="s">
        <v>139</v>
      </c>
      <c r="Q119" t="s">
        <v>140</v>
      </c>
      <c r="R119" t="s">
        <v>141</v>
      </c>
      <c r="S119" t="s">
        <v>226</v>
      </c>
      <c r="T119" t="s">
        <v>227</v>
      </c>
      <c r="U119" t="s">
        <v>228</v>
      </c>
      <c r="V119" t="s">
        <v>229</v>
      </c>
      <c r="W119" t="s">
        <v>230</v>
      </c>
      <c r="X119" t="s">
        <v>231</v>
      </c>
    </row>
    <row r="120" spans="1:24" x14ac:dyDescent="0.2">
      <c r="A120" t="s">
        <v>65</v>
      </c>
      <c r="B120" s="16">
        <f>IFERROR(ROUND(($G6*B140),-2),"-")</f>
        <v>200</v>
      </c>
      <c r="C120" s="16">
        <f t="shared" ref="C120:X132" si="70">IFERROR(ROUND(($G6*C140),-2),"-")</f>
        <v>100</v>
      </c>
      <c r="D120" s="16">
        <f t="shared" si="70"/>
        <v>100</v>
      </c>
      <c r="E120" s="16">
        <f t="shared" si="70"/>
        <v>100</v>
      </c>
      <c r="F120" s="16">
        <f t="shared" si="70"/>
        <v>100</v>
      </c>
      <c r="G120" s="16">
        <f t="shared" si="70"/>
        <v>100</v>
      </c>
      <c r="H120" s="16">
        <f t="shared" si="70"/>
        <v>200</v>
      </c>
      <c r="I120" s="16">
        <f t="shared" si="70"/>
        <v>100</v>
      </c>
      <c r="J120" s="16">
        <f t="shared" si="70"/>
        <v>200</v>
      </c>
      <c r="K120" s="16">
        <f t="shared" si="70"/>
        <v>100</v>
      </c>
      <c r="L120" s="16">
        <f t="shared" si="70"/>
        <v>100</v>
      </c>
      <c r="M120" s="16">
        <f t="shared" si="70"/>
        <v>100</v>
      </c>
      <c r="N120" s="16">
        <f t="shared" si="70"/>
        <v>1400</v>
      </c>
      <c r="O120" s="16">
        <f t="shared" si="70"/>
        <v>300</v>
      </c>
      <c r="P120" s="16">
        <f t="shared" si="70"/>
        <v>1600</v>
      </c>
      <c r="Q120" s="16">
        <f t="shared" si="70"/>
        <v>9400</v>
      </c>
      <c r="R120" s="16">
        <f t="shared" si="70"/>
        <v>77300</v>
      </c>
      <c r="S120" s="16">
        <f t="shared" si="70"/>
        <v>89500</v>
      </c>
      <c r="T120" s="16">
        <f t="shared" si="70"/>
        <v>0</v>
      </c>
      <c r="U120" s="16">
        <f t="shared" si="70"/>
        <v>800</v>
      </c>
      <c r="V120" s="16">
        <f t="shared" si="70"/>
        <v>300</v>
      </c>
      <c r="W120" s="16">
        <f t="shared" si="70"/>
        <v>300</v>
      </c>
      <c r="X120" s="16">
        <f t="shared" si="70"/>
        <v>300</v>
      </c>
    </row>
    <row r="121" spans="1:24" x14ac:dyDescent="0.2">
      <c r="A121" t="s">
        <v>1165</v>
      </c>
      <c r="B121" s="16" t="str">
        <f t="shared" ref="B121:Q133" si="71">IFERROR(ROUND(($G7*B141),-2),"-")</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0"/>
        <v>-</v>
      </c>
      <c r="S121" s="16" t="str">
        <f t="shared" si="70"/>
        <v>-</v>
      </c>
      <c r="T121" s="16" t="str">
        <f t="shared" si="70"/>
        <v>-</v>
      </c>
      <c r="U121" s="16" t="str">
        <f t="shared" si="70"/>
        <v>-</v>
      </c>
      <c r="V121" s="16" t="str">
        <f t="shared" si="70"/>
        <v>-</v>
      </c>
      <c r="W121" s="16" t="str">
        <f t="shared" si="70"/>
        <v>-</v>
      </c>
      <c r="X121" s="16" t="str">
        <f t="shared" si="70"/>
        <v>-</v>
      </c>
    </row>
    <row r="122" spans="1:24" x14ac:dyDescent="0.2">
      <c r="A122" t="s">
        <v>67</v>
      </c>
      <c r="B122" s="16">
        <f t="shared" si="71"/>
        <v>500</v>
      </c>
      <c r="C122" s="16">
        <f t="shared" si="70"/>
        <v>300</v>
      </c>
      <c r="D122" s="16">
        <f t="shared" si="70"/>
        <v>800</v>
      </c>
      <c r="E122" s="16">
        <f t="shared" si="70"/>
        <v>300</v>
      </c>
      <c r="F122" s="16">
        <f t="shared" si="70"/>
        <v>300</v>
      </c>
      <c r="G122" s="16">
        <f t="shared" si="70"/>
        <v>400</v>
      </c>
      <c r="H122" s="16">
        <f t="shared" si="70"/>
        <v>800</v>
      </c>
      <c r="I122" s="16">
        <f t="shared" si="70"/>
        <v>700</v>
      </c>
      <c r="J122" s="16">
        <f t="shared" si="70"/>
        <v>500</v>
      </c>
      <c r="K122" s="16">
        <f t="shared" si="70"/>
        <v>300</v>
      </c>
      <c r="L122" s="16">
        <f t="shared" si="70"/>
        <v>700</v>
      </c>
      <c r="M122" s="16">
        <f t="shared" si="70"/>
        <v>300</v>
      </c>
      <c r="N122" s="16">
        <f t="shared" si="70"/>
        <v>5800</v>
      </c>
      <c r="O122" s="16">
        <f t="shared" si="70"/>
        <v>900</v>
      </c>
      <c r="P122" s="16">
        <f t="shared" si="70"/>
        <v>6700</v>
      </c>
      <c r="Q122" s="16">
        <f t="shared" si="70"/>
        <v>28000</v>
      </c>
      <c r="R122" s="16">
        <f t="shared" si="70"/>
        <v>151900</v>
      </c>
      <c r="S122" s="16">
        <f t="shared" si="70"/>
        <v>175900</v>
      </c>
      <c r="T122" s="16">
        <f t="shared" si="70"/>
        <v>0</v>
      </c>
      <c r="U122" s="16">
        <f t="shared" si="70"/>
        <v>3300</v>
      </c>
      <c r="V122" s="16">
        <f t="shared" si="70"/>
        <v>1600</v>
      </c>
      <c r="W122" s="16">
        <f t="shared" si="70"/>
        <v>1200</v>
      </c>
      <c r="X122" s="16">
        <f t="shared" si="70"/>
        <v>1300</v>
      </c>
    </row>
    <row r="123" spans="1:24" x14ac:dyDescent="0.2">
      <c r="A123" t="s">
        <v>1167</v>
      </c>
      <c r="B123" s="16">
        <f t="shared" si="71"/>
        <v>600</v>
      </c>
      <c r="C123" s="16">
        <f t="shared" si="70"/>
        <v>600</v>
      </c>
      <c r="D123" s="16">
        <f t="shared" si="70"/>
        <v>600</v>
      </c>
      <c r="E123" s="16">
        <f t="shared" si="70"/>
        <v>200</v>
      </c>
      <c r="F123" s="16">
        <f t="shared" si="70"/>
        <v>300</v>
      </c>
      <c r="G123" s="16">
        <f t="shared" si="70"/>
        <v>200</v>
      </c>
      <c r="H123" s="16">
        <f t="shared" si="70"/>
        <v>600</v>
      </c>
      <c r="I123" s="16">
        <f t="shared" si="70"/>
        <v>300</v>
      </c>
      <c r="J123" s="16">
        <f t="shared" si="70"/>
        <v>400</v>
      </c>
      <c r="K123" s="16">
        <f t="shared" si="70"/>
        <v>400</v>
      </c>
      <c r="L123" s="16">
        <f t="shared" si="70"/>
        <v>600</v>
      </c>
      <c r="M123" s="16">
        <f t="shared" si="70"/>
        <v>500</v>
      </c>
      <c r="N123" s="16">
        <f t="shared" si="70"/>
        <v>5200</v>
      </c>
      <c r="O123" s="16">
        <f t="shared" si="70"/>
        <v>700</v>
      </c>
      <c r="P123" s="16">
        <f t="shared" si="70"/>
        <v>5900</v>
      </c>
      <c r="Q123" s="16">
        <f t="shared" si="70"/>
        <v>32200</v>
      </c>
      <c r="R123" s="16">
        <f t="shared" si="70"/>
        <v>187600</v>
      </c>
      <c r="S123" s="16">
        <f t="shared" si="70"/>
        <v>213700</v>
      </c>
      <c r="T123" s="16">
        <f t="shared" si="70"/>
        <v>0</v>
      </c>
      <c r="U123" s="16">
        <f t="shared" si="70"/>
        <v>2400</v>
      </c>
      <c r="V123" s="16">
        <f t="shared" si="70"/>
        <v>1400</v>
      </c>
      <c r="W123" s="16">
        <f t="shared" si="70"/>
        <v>1400</v>
      </c>
      <c r="X123" s="16">
        <f t="shared" si="70"/>
        <v>1100</v>
      </c>
    </row>
    <row r="124" spans="1:24" x14ac:dyDescent="0.2">
      <c r="A124" t="s">
        <v>1168</v>
      </c>
      <c r="B124" s="16">
        <f t="shared" si="71"/>
        <v>200</v>
      </c>
      <c r="C124" s="16">
        <f t="shared" si="70"/>
        <v>100</v>
      </c>
      <c r="D124" s="16">
        <f t="shared" si="70"/>
        <v>600</v>
      </c>
      <c r="E124" s="16">
        <f t="shared" si="70"/>
        <v>300</v>
      </c>
      <c r="F124" s="16">
        <f t="shared" si="70"/>
        <v>200</v>
      </c>
      <c r="G124" s="16">
        <f t="shared" si="70"/>
        <v>200</v>
      </c>
      <c r="H124" s="16">
        <f t="shared" si="70"/>
        <v>200</v>
      </c>
      <c r="I124" s="16">
        <f t="shared" si="70"/>
        <v>100</v>
      </c>
      <c r="J124" s="16">
        <f t="shared" si="70"/>
        <v>300</v>
      </c>
      <c r="K124" s="16">
        <f t="shared" si="70"/>
        <v>100</v>
      </c>
      <c r="L124" s="16">
        <f t="shared" si="70"/>
        <v>300</v>
      </c>
      <c r="M124" s="16">
        <f t="shared" si="70"/>
        <v>100</v>
      </c>
      <c r="N124" s="16">
        <f t="shared" si="70"/>
        <v>2500</v>
      </c>
      <c r="O124" s="16">
        <f t="shared" si="70"/>
        <v>400</v>
      </c>
      <c r="P124" s="16">
        <f t="shared" si="70"/>
        <v>2900</v>
      </c>
      <c r="Q124" s="16">
        <f t="shared" si="70"/>
        <v>13000</v>
      </c>
      <c r="R124" s="16">
        <f t="shared" si="70"/>
        <v>84400</v>
      </c>
      <c r="S124" s="16">
        <f t="shared" si="70"/>
        <v>93400</v>
      </c>
      <c r="T124" s="16">
        <f t="shared" si="70"/>
        <v>0</v>
      </c>
      <c r="U124" s="16">
        <f t="shared" si="70"/>
        <v>1700</v>
      </c>
      <c r="V124" s="16">
        <f t="shared" si="70"/>
        <v>400</v>
      </c>
      <c r="W124" s="16">
        <f t="shared" si="70"/>
        <v>600</v>
      </c>
      <c r="X124" s="16">
        <f t="shared" si="70"/>
        <v>400</v>
      </c>
    </row>
    <row r="125" spans="1:24" x14ac:dyDescent="0.2">
      <c r="A125" t="s">
        <v>1169</v>
      </c>
      <c r="B125" s="16">
        <f t="shared" si="71"/>
        <v>300</v>
      </c>
      <c r="C125" s="16">
        <f t="shared" si="70"/>
        <v>500</v>
      </c>
      <c r="D125" s="16">
        <f t="shared" si="70"/>
        <v>400</v>
      </c>
      <c r="E125" s="16">
        <f t="shared" si="70"/>
        <v>300</v>
      </c>
      <c r="F125" s="16">
        <f t="shared" si="70"/>
        <v>300</v>
      </c>
      <c r="G125" s="16">
        <f t="shared" si="70"/>
        <v>300</v>
      </c>
      <c r="H125" s="16">
        <f t="shared" si="70"/>
        <v>400</v>
      </c>
      <c r="I125" s="16">
        <f t="shared" si="70"/>
        <v>300</v>
      </c>
      <c r="J125" s="16">
        <f t="shared" si="70"/>
        <v>300</v>
      </c>
      <c r="K125" s="16">
        <f t="shared" si="70"/>
        <v>400</v>
      </c>
      <c r="L125" s="16">
        <f t="shared" si="70"/>
        <v>300</v>
      </c>
      <c r="M125" s="16">
        <f t="shared" si="70"/>
        <v>300</v>
      </c>
      <c r="N125" s="16">
        <f t="shared" si="70"/>
        <v>4200</v>
      </c>
      <c r="O125" s="16">
        <f t="shared" si="70"/>
        <v>500</v>
      </c>
      <c r="P125" s="16">
        <f t="shared" si="70"/>
        <v>4700</v>
      </c>
      <c r="Q125" s="16">
        <f t="shared" si="70"/>
        <v>26900</v>
      </c>
      <c r="R125" s="16">
        <f t="shared" si="70"/>
        <v>177100</v>
      </c>
      <c r="S125" s="16">
        <f t="shared" si="70"/>
        <v>202900</v>
      </c>
      <c r="T125" s="16">
        <f t="shared" si="70"/>
        <v>0</v>
      </c>
      <c r="U125" s="16">
        <f t="shared" si="70"/>
        <v>2000</v>
      </c>
      <c r="V125" s="16">
        <f t="shared" si="70"/>
        <v>1000</v>
      </c>
      <c r="W125" s="16">
        <f t="shared" si="70"/>
        <v>1500</v>
      </c>
      <c r="X125" s="16">
        <f t="shared" si="70"/>
        <v>700</v>
      </c>
    </row>
    <row r="126" spans="1:24" x14ac:dyDescent="0.2">
      <c r="A126" t="s">
        <v>1170</v>
      </c>
      <c r="B126" s="16">
        <f t="shared" si="71"/>
        <v>0</v>
      </c>
      <c r="C126" s="16">
        <f t="shared" si="70"/>
        <v>100</v>
      </c>
      <c r="D126" s="16">
        <f t="shared" si="70"/>
        <v>100</v>
      </c>
      <c r="E126" s="16">
        <f t="shared" si="70"/>
        <v>0</v>
      </c>
      <c r="F126" s="16">
        <f t="shared" si="70"/>
        <v>0</v>
      </c>
      <c r="G126" s="16">
        <f t="shared" si="70"/>
        <v>0</v>
      </c>
      <c r="H126" s="16">
        <f t="shared" si="70"/>
        <v>100</v>
      </c>
      <c r="I126" s="16">
        <f t="shared" si="70"/>
        <v>100</v>
      </c>
      <c r="J126" s="16">
        <f t="shared" si="70"/>
        <v>0</v>
      </c>
      <c r="K126" s="16">
        <f t="shared" si="70"/>
        <v>0</v>
      </c>
      <c r="L126" s="16">
        <f t="shared" si="70"/>
        <v>100</v>
      </c>
      <c r="M126" s="16">
        <f t="shared" si="70"/>
        <v>100</v>
      </c>
      <c r="N126" s="16">
        <f t="shared" si="70"/>
        <v>600</v>
      </c>
      <c r="O126" s="16">
        <f t="shared" si="70"/>
        <v>100</v>
      </c>
      <c r="P126" s="16">
        <f t="shared" si="70"/>
        <v>700</v>
      </c>
      <c r="Q126" s="16">
        <f t="shared" si="70"/>
        <v>8900</v>
      </c>
      <c r="R126" s="16">
        <f t="shared" si="70"/>
        <v>48100</v>
      </c>
      <c r="S126" s="16">
        <f t="shared" si="70"/>
        <v>52600</v>
      </c>
      <c r="T126" s="16">
        <f t="shared" si="70"/>
        <v>0</v>
      </c>
      <c r="U126" s="16">
        <f t="shared" si="70"/>
        <v>300</v>
      </c>
      <c r="V126" s="16">
        <f t="shared" si="70"/>
        <v>200</v>
      </c>
      <c r="W126" s="16">
        <f t="shared" si="70"/>
        <v>200</v>
      </c>
      <c r="X126" s="16">
        <f t="shared" si="70"/>
        <v>100</v>
      </c>
    </row>
    <row r="127" spans="1:24" x14ac:dyDescent="0.2">
      <c r="A127" t="s">
        <v>72</v>
      </c>
      <c r="B127" s="16">
        <f t="shared" si="71"/>
        <v>0</v>
      </c>
      <c r="C127" s="16">
        <f t="shared" si="70"/>
        <v>0</v>
      </c>
      <c r="D127" s="16">
        <f t="shared" si="70"/>
        <v>0</v>
      </c>
      <c r="E127" s="16">
        <f t="shared" si="70"/>
        <v>0</v>
      </c>
      <c r="F127" s="16">
        <f t="shared" si="70"/>
        <v>0</v>
      </c>
      <c r="G127" s="16">
        <f t="shared" si="70"/>
        <v>0</v>
      </c>
      <c r="H127" s="16">
        <f t="shared" si="70"/>
        <v>100</v>
      </c>
      <c r="I127" s="16">
        <f t="shared" si="70"/>
        <v>100</v>
      </c>
      <c r="J127" s="16">
        <f t="shared" si="70"/>
        <v>100</v>
      </c>
      <c r="K127" s="16">
        <f t="shared" si="70"/>
        <v>0</v>
      </c>
      <c r="L127" s="16">
        <f t="shared" si="70"/>
        <v>100</v>
      </c>
      <c r="M127" s="16">
        <f t="shared" si="70"/>
        <v>100</v>
      </c>
      <c r="N127" s="16">
        <f t="shared" si="70"/>
        <v>600</v>
      </c>
      <c r="O127" s="16">
        <f t="shared" si="70"/>
        <v>100</v>
      </c>
      <c r="P127" s="16">
        <f t="shared" si="70"/>
        <v>700</v>
      </c>
      <c r="Q127" s="16">
        <f t="shared" si="70"/>
        <v>4400</v>
      </c>
      <c r="R127" s="16">
        <f t="shared" si="70"/>
        <v>31400</v>
      </c>
      <c r="S127" s="16">
        <f t="shared" si="70"/>
        <v>34900</v>
      </c>
      <c r="T127" s="16">
        <f t="shared" si="70"/>
        <v>0</v>
      </c>
      <c r="U127" s="16">
        <f t="shared" si="70"/>
        <v>300</v>
      </c>
      <c r="V127" s="16">
        <f t="shared" si="70"/>
        <v>200</v>
      </c>
      <c r="W127" s="16">
        <f t="shared" si="70"/>
        <v>100</v>
      </c>
      <c r="X127" s="16">
        <f t="shared" si="70"/>
        <v>100</v>
      </c>
    </row>
    <row r="128" spans="1:24" x14ac:dyDescent="0.2">
      <c r="A128" t="s">
        <v>1171</v>
      </c>
      <c r="B128" s="16">
        <f t="shared" si="71"/>
        <v>100</v>
      </c>
      <c r="C128" s="16">
        <f t="shared" si="70"/>
        <v>100</v>
      </c>
      <c r="D128" s="16">
        <f t="shared" si="70"/>
        <v>100</v>
      </c>
      <c r="E128" s="16">
        <f t="shared" si="70"/>
        <v>100</v>
      </c>
      <c r="F128" s="16">
        <f t="shared" si="70"/>
        <v>100</v>
      </c>
      <c r="G128" s="16">
        <f t="shared" si="70"/>
        <v>0</v>
      </c>
      <c r="H128" s="16">
        <f t="shared" si="70"/>
        <v>200</v>
      </c>
      <c r="I128" s="16">
        <f t="shared" si="70"/>
        <v>200</v>
      </c>
      <c r="J128" s="16">
        <f t="shared" si="70"/>
        <v>100</v>
      </c>
      <c r="K128" s="16">
        <f t="shared" si="70"/>
        <v>100</v>
      </c>
      <c r="L128" s="16">
        <f t="shared" si="70"/>
        <v>100</v>
      </c>
      <c r="M128" s="16">
        <f t="shared" si="70"/>
        <v>200</v>
      </c>
      <c r="N128" s="16">
        <f t="shared" si="70"/>
        <v>1300</v>
      </c>
      <c r="O128" s="16">
        <f t="shared" si="70"/>
        <v>100</v>
      </c>
      <c r="P128" s="16">
        <f t="shared" si="70"/>
        <v>1500</v>
      </c>
      <c r="Q128" s="16">
        <f t="shared" si="70"/>
        <v>12200</v>
      </c>
      <c r="R128" s="16">
        <f t="shared" si="70"/>
        <v>78800</v>
      </c>
      <c r="S128" s="16">
        <f t="shared" si="70"/>
        <v>86200</v>
      </c>
      <c r="T128" s="16">
        <f t="shared" si="70"/>
        <v>0</v>
      </c>
      <c r="U128" s="16">
        <f t="shared" si="70"/>
        <v>500</v>
      </c>
      <c r="V128" s="16">
        <f t="shared" si="70"/>
        <v>500</v>
      </c>
      <c r="W128" s="16">
        <f t="shared" si="70"/>
        <v>300</v>
      </c>
      <c r="X128" s="16">
        <f t="shared" si="70"/>
        <v>300</v>
      </c>
    </row>
    <row r="129" spans="1:24" x14ac:dyDescent="0.2">
      <c r="A129" t="s">
        <v>1172</v>
      </c>
      <c r="B129" s="16">
        <f t="shared" si="71"/>
        <v>500</v>
      </c>
      <c r="C129" s="16">
        <f t="shared" si="70"/>
        <v>400</v>
      </c>
      <c r="D129" s="16">
        <f t="shared" si="70"/>
        <v>700</v>
      </c>
      <c r="E129" s="16">
        <f t="shared" si="70"/>
        <v>100</v>
      </c>
      <c r="F129" s="16">
        <f t="shared" si="70"/>
        <v>200</v>
      </c>
      <c r="G129" s="16">
        <f t="shared" si="70"/>
        <v>400</v>
      </c>
      <c r="H129" s="16">
        <f t="shared" si="70"/>
        <v>600</v>
      </c>
      <c r="I129" s="16">
        <f t="shared" si="70"/>
        <v>300</v>
      </c>
      <c r="J129" s="16">
        <f t="shared" si="70"/>
        <v>300</v>
      </c>
      <c r="K129" s="16">
        <f t="shared" si="70"/>
        <v>200</v>
      </c>
      <c r="L129" s="16">
        <f t="shared" si="70"/>
        <v>500</v>
      </c>
      <c r="M129" s="16">
        <f t="shared" si="70"/>
        <v>300</v>
      </c>
      <c r="N129" s="16">
        <f t="shared" si="70"/>
        <v>4700</v>
      </c>
      <c r="O129" s="16">
        <f t="shared" si="70"/>
        <v>700</v>
      </c>
      <c r="P129" s="16">
        <f t="shared" si="70"/>
        <v>5300</v>
      </c>
      <c r="Q129" s="16">
        <f t="shared" si="70"/>
        <v>28400</v>
      </c>
      <c r="R129" s="16">
        <f t="shared" si="70"/>
        <v>184400</v>
      </c>
      <c r="S129" s="16">
        <f t="shared" si="70"/>
        <v>207100</v>
      </c>
      <c r="T129" s="16">
        <f t="shared" si="70"/>
        <v>0</v>
      </c>
      <c r="U129" s="16">
        <f t="shared" si="70"/>
        <v>2700</v>
      </c>
      <c r="V129" s="16">
        <f t="shared" si="70"/>
        <v>1200</v>
      </c>
      <c r="W129" s="16">
        <f t="shared" si="70"/>
        <v>900</v>
      </c>
      <c r="X129" s="16">
        <f t="shared" si="70"/>
        <v>1100</v>
      </c>
    </row>
    <row r="130" spans="1:24" x14ac:dyDescent="0.2">
      <c r="A130" t="s">
        <v>75</v>
      </c>
      <c r="B130" s="16">
        <f t="shared" si="71"/>
        <v>200</v>
      </c>
      <c r="C130" s="16">
        <f t="shared" si="70"/>
        <v>500</v>
      </c>
      <c r="D130" s="16">
        <f t="shared" si="70"/>
        <v>200</v>
      </c>
      <c r="E130" s="16">
        <f t="shared" si="70"/>
        <v>200</v>
      </c>
      <c r="F130" s="16">
        <f t="shared" si="70"/>
        <v>100</v>
      </c>
      <c r="G130" s="16">
        <f t="shared" si="70"/>
        <v>200</v>
      </c>
      <c r="H130" s="16">
        <f t="shared" si="70"/>
        <v>200</v>
      </c>
      <c r="I130" s="16">
        <f t="shared" si="70"/>
        <v>200</v>
      </c>
      <c r="J130" s="16">
        <f t="shared" si="70"/>
        <v>200</v>
      </c>
      <c r="K130" s="16">
        <f t="shared" si="70"/>
        <v>200</v>
      </c>
      <c r="L130" s="16">
        <f t="shared" si="70"/>
        <v>200</v>
      </c>
      <c r="M130" s="16">
        <f t="shared" si="70"/>
        <v>200</v>
      </c>
      <c r="N130" s="16">
        <f t="shared" si="70"/>
        <v>2700</v>
      </c>
      <c r="O130" s="16">
        <f t="shared" si="70"/>
        <v>500</v>
      </c>
      <c r="P130" s="16">
        <f t="shared" si="70"/>
        <v>3100</v>
      </c>
      <c r="Q130" s="16">
        <f t="shared" si="70"/>
        <v>17900</v>
      </c>
      <c r="R130" s="16">
        <f t="shared" si="70"/>
        <v>104400</v>
      </c>
      <c r="S130" s="16">
        <f t="shared" si="70"/>
        <v>119200</v>
      </c>
      <c r="T130" s="16">
        <f t="shared" si="70"/>
        <v>0</v>
      </c>
      <c r="U130" s="16">
        <f t="shared" si="70"/>
        <v>1200</v>
      </c>
      <c r="V130" s="16">
        <f t="shared" si="70"/>
        <v>600</v>
      </c>
      <c r="W130" s="16">
        <f t="shared" si="70"/>
        <v>1000</v>
      </c>
      <c r="X130" s="16">
        <f t="shared" si="70"/>
        <v>500</v>
      </c>
    </row>
    <row r="131" spans="1:24" x14ac:dyDescent="0.2">
      <c r="A131" t="s">
        <v>1173</v>
      </c>
      <c r="B131" s="16">
        <f t="shared" si="71"/>
        <v>400</v>
      </c>
      <c r="C131" s="16">
        <f t="shared" si="70"/>
        <v>500</v>
      </c>
      <c r="D131" s="16">
        <f t="shared" si="70"/>
        <v>400</v>
      </c>
      <c r="E131" s="16">
        <f t="shared" si="70"/>
        <v>200</v>
      </c>
      <c r="F131" s="16">
        <f t="shared" si="70"/>
        <v>200</v>
      </c>
      <c r="G131" s="16">
        <f t="shared" si="70"/>
        <v>100</v>
      </c>
      <c r="H131" s="16">
        <f t="shared" si="70"/>
        <v>600</v>
      </c>
      <c r="I131" s="16">
        <f t="shared" si="70"/>
        <v>200</v>
      </c>
      <c r="J131" s="16">
        <f t="shared" si="70"/>
        <v>200</v>
      </c>
      <c r="K131" s="16">
        <f t="shared" si="70"/>
        <v>400</v>
      </c>
      <c r="L131" s="16">
        <f t="shared" si="70"/>
        <v>200</v>
      </c>
      <c r="M131" s="16">
        <f t="shared" si="70"/>
        <v>400</v>
      </c>
      <c r="N131" s="16">
        <f t="shared" si="70"/>
        <v>4000</v>
      </c>
      <c r="O131" s="16">
        <f t="shared" si="70"/>
        <v>700</v>
      </c>
      <c r="P131" s="16">
        <f t="shared" si="70"/>
        <v>4700</v>
      </c>
      <c r="Q131" s="16">
        <f t="shared" si="70"/>
        <v>25300</v>
      </c>
      <c r="R131" s="16">
        <f t="shared" si="70"/>
        <v>166400</v>
      </c>
      <c r="S131" s="16">
        <f t="shared" si="70"/>
        <v>194200</v>
      </c>
      <c r="T131" s="16">
        <f t="shared" si="70"/>
        <v>0</v>
      </c>
      <c r="U131" s="16">
        <f t="shared" si="70"/>
        <v>2000</v>
      </c>
      <c r="V131" s="16">
        <f t="shared" si="70"/>
        <v>900</v>
      </c>
      <c r="W131" s="16">
        <f t="shared" si="70"/>
        <v>1300</v>
      </c>
      <c r="X131" s="16">
        <f t="shared" si="70"/>
        <v>1000</v>
      </c>
    </row>
    <row r="132" spans="1:24" x14ac:dyDescent="0.2">
      <c r="A132" t="s">
        <v>1174</v>
      </c>
      <c r="B132" s="16">
        <f t="shared" si="71"/>
        <v>100</v>
      </c>
      <c r="C132" s="16">
        <f t="shared" si="70"/>
        <v>100</v>
      </c>
      <c r="D132" s="16">
        <f t="shared" si="70"/>
        <v>100</v>
      </c>
      <c r="E132" s="16">
        <f t="shared" si="70"/>
        <v>100</v>
      </c>
      <c r="F132" s="16">
        <f t="shared" si="70"/>
        <v>100</v>
      </c>
      <c r="G132" s="16">
        <f t="shared" si="70"/>
        <v>100</v>
      </c>
      <c r="H132" s="16">
        <f t="shared" si="70"/>
        <v>100</v>
      </c>
      <c r="I132" s="16">
        <f t="shared" ref="C132:X133" si="72">IFERROR(ROUND(($G18*I152),-2),"-")</f>
        <v>100</v>
      </c>
      <c r="J132" s="16">
        <f t="shared" si="72"/>
        <v>100</v>
      </c>
      <c r="K132" s="16">
        <f t="shared" si="72"/>
        <v>100</v>
      </c>
      <c r="L132" s="16">
        <f t="shared" si="72"/>
        <v>100</v>
      </c>
      <c r="M132" s="16">
        <f t="shared" si="72"/>
        <v>100</v>
      </c>
      <c r="N132" s="16">
        <f t="shared" si="72"/>
        <v>1100</v>
      </c>
      <c r="O132" s="16">
        <f t="shared" si="72"/>
        <v>200</v>
      </c>
      <c r="P132" s="16">
        <f t="shared" si="72"/>
        <v>1300</v>
      </c>
      <c r="Q132" s="16">
        <f t="shared" si="72"/>
        <v>8300</v>
      </c>
      <c r="R132" s="16">
        <f t="shared" si="72"/>
        <v>52800</v>
      </c>
      <c r="S132" s="16">
        <f t="shared" si="72"/>
        <v>60700</v>
      </c>
      <c r="T132" s="16">
        <f t="shared" si="72"/>
        <v>0</v>
      </c>
      <c r="U132" s="16">
        <f t="shared" si="72"/>
        <v>500</v>
      </c>
      <c r="V132" s="16">
        <f t="shared" si="72"/>
        <v>300</v>
      </c>
      <c r="W132" s="16">
        <f t="shared" si="72"/>
        <v>400</v>
      </c>
      <c r="X132" s="16">
        <f t="shared" si="72"/>
        <v>200</v>
      </c>
    </row>
    <row r="133" spans="1:24" x14ac:dyDescent="0.2">
      <c r="A133" t="s">
        <v>1175</v>
      </c>
      <c r="B133" s="16">
        <f t="shared" si="71"/>
        <v>3600</v>
      </c>
      <c r="C133" s="16">
        <f t="shared" si="72"/>
        <v>4100</v>
      </c>
      <c r="D133" s="16">
        <f t="shared" si="72"/>
        <v>3900</v>
      </c>
      <c r="E133" s="16">
        <f t="shared" si="72"/>
        <v>2100</v>
      </c>
      <c r="F133" s="16">
        <f t="shared" si="72"/>
        <v>2200</v>
      </c>
      <c r="G133" s="16">
        <f t="shared" si="72"/>
        <v>2100</v>
      </c>
      <c r="H133" s="16">
        <f t="shared" si="72"/>
        <v>4600</v>
      </c>
      <c r="I133" s="16">
        <f t="shared" si="72"/>
        <v>2900</v>
      </c>
      <c r="J133" s="16">
        <f t="shared" si="72"/>
        <v>3100</v>
      </c>
      <c r="K133" s="16">
        <f t="shared" si="72"/>
        <v>2600</v>
      </c>
      <c r="L133" s="16">
        <f t="shared" si="72"/>
        <v>3900</v>
      </c>
      <c r="M133" s="16">
        <f t="shared" si="72"/>
        <v>3200</v>
      </c>
      <c r="N133" s="16">
        <f t="shared" si="72"/>
        <v>38200</v>
      </c>
      <c r="O133" s="16">
        <f t="shared" si="72"/>
        <v>5600</v>
      </c>
      <c r="P133" s="16">
        <f t="shared" si="72"/>
        <v>43800</v>
      </c>
      <c r="Q133" s="16">
        <f t="shared" si="72"/>
        <v>249700</v>
      </c>
      <c r="R133" s="16">
        <f t="shared" si="72"/>
        <v>1596000</v>
      </c>
      <c r="S133" s="16">
        <f t="shared" si="72"/>
        <v>1822800</v>
      </c>
      <c r="T133" s="16">
        <f t="shared" si="72"/>
        <v>0</v>
      </c>
      <c r="U133" s="16">
        <f t="shared" si="72"/>
        <v>19400</v>
      </c>
      <c r="V133" s="16">
        <f t="shared" si="72"/>
        <v>10000</v>
      </c>
      <c r="W133" s="16">
        <f t="shared" si="72"/>
        <v>11000</v>
      </c>
      <c r="X133" s="16">
        <f t="shared" si="72"/>
        <v>8200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A138" t="s">
        <v>1197</v>
      </c>
      <c r="B138" s="7"/>
      <c r="C138" s="7"/>
      <c r="D138" s="7"/>
      <c r="E138" s="7"/>
      <c r="F138" s="7"/>
      <c r="G138" s="7"/>
      <c r="H138" s="7"/>
      <c r="I138" s="7"/>
      <c r="L138" s="7"/>
      <c r="M138" s="7"/>
      <c r="N138" s="7"/>
      <c r="O138" s="7"/>
      <c r="P138" s="7"/>
      <c r="Q138" s="7"/>
      <c r="R138" s="7"/>
      <c r="S138" s="7"/>
    </row>
    <row r="139" spans="1:24" x14ac:dyDescent="0.2">
      <c r="A139" s="6"/>
      <c r="B139" s="2" t="s">
        <v>115</v>
      </c>
      <c r="C139" t="s">
        <v>116</v>
      </c>
      <c r="D139" t="s">
        <v>117</v>
      </c>
      <c r="E139" t="s">
        <v>118</v>
      </c>
      <c r="F139" t="s">
        <v>119</v>
      </c>
      <c r="G139" t="s">
        <v>120</v>
      </c>
      <c r="H139" t="s">
        <v>121</v>
      </c>
      <c r="I139" t="s">
        <v>122</v>
      </c>
      <c r="J139" t="s">
        <v>123</v>
      </c>
      <c r="K139" t="s">
        <v>124</v>
      </c>
      <c r="L139" t="s">
        <v>125</v>
      </c>
      <c r="M139" t="s">
        <v>126</v>
      </c>
      <c r="N139" t="s">
        <v>138</v>
      </c>
      <c r="O139" t="s">
        <v>127</v>
      </c>
      <c r="P139" t="s">
        <v>139</v>
      </c>
      <c r="Q139" t="s">
        <v>140</v>
      </c>
      <c r="R139" t="s">
        <v>141</v>
      </c>
      <c r="S139" t="s">
        <v>226</v>
      </c>
      <c r="T139" t="s">
        <v>227</v>
      </c>
      <c r="U139" t="s">
        <v>228</v>
      </c>
      <c r="V139" t="s">
        <v>229</v>
      </c>
      <c r="W139" t="s">
        <v>230</v>
      </c>
      <c r="X139" t="s">
        <v>231</v>
      </c>
    </row>
    <row r="140" spans="1:24" x14ac:dyDescent="0.2">
      <c r="A140" t="s">
        <v>65</v>
      </c>
      <c r="B140" s="14">
        <v>4250</v>
      </c>
      <c r="C140" s="15">
        <v>1750</v>
      </c>
      <c r="D140" s="14">
        <v>2750</v>
      </c>
      <c r="E140" s="15">
        <v>2500</v>
      </c>
      <c r="F140" s="15">
        <v>1875</v>
      </c>
      <c r="G140" s="14">
        <v>1750</v>
      </c>
      <c r="H140" s="14">
        <v>4000</v>
      </c>
      <c r="I140" s="14">
        <v>2750</v>
      </c>
      <c r="J140" s="14">
        <v>5500</v>
      </c>
      <c r="K140" s="14">
        <v>2750</v>
      </c>
      <c r="L140" s="14">
        <v>2750</v>
      </c>
      <c r="M140" s="15">
        <v>2000</v>
      </c>
      <c r="N140" s="14">
        <v>35000</v>
      </c>
      <c r="O140" s="15">
        <v>6500</v>
      </c>
      <c r="P140" s="15">
        <v>41500</v>
      </c>
      <c r="Q140" s="14">
        <v>241500</v>
      </c>
      <c r="R140" s="14">
        <v>1982000</v>
      </c>
      <c r="S140" s="14">
        <v>2294500</v>
      </c>
      <c r="T140" s="14"/>
      <c r="U140" s="22">
        <f>SUM(D140,G140,H140,J140,O140)</f>
        <v>20500</v>
      </c>
      <c r="V140" s="22">
        <f>SUM(I140,L140,M140)</f>
        <v>7500</v>
      </c>
      <c r="W140" s="22">
        <f>SUM(C140,E140,F140,K140)</f>
        <v>8875</v>
      </c>
      <c r="X140" s="22">
        <f>SUM(B140,H140)</f>
        <v>8250</v>
      </c>
    </row>
    <row r="141" spans="1:24" x14ac:dyDescent="0.2">
      <c r="A141" t="s">
        <v>1165</v>
      </c>
      <c r="B141" s="14">
        <v>800</v>
      </c>
      <c r="C141" s="15">
        <v>300</v>
      </c>
      <c r="D141" s="15">
        <v>400</v>
      </c>
      <c r="E141" s="15">
        <v>700</v>
      </c>
      <c r="F141" s="15">
        <v>325</v>
      </c>
      <c r="G141" s="14">
        <v>110</v>
      </c>
      <c r="H141" s="14">
        <v>425</v>
      </c>
      <c r="I141" s="14">
        <v>120</v>
      </c>
      <c r="J141" s="14">
        <v>700</v>
      </c>
      <c r="K141" s="14">
        <v>220</v>
      </c>
      <c r="L141" s="14">
        <v>3500</v>
      </c>
      <c r="M141" s="15">
        <v>300</v>
      </c>
      <c r="N141" s="15">
        <v>8000</v>
      </c>
      <c r="O141" s="15">
        <v>1125</v>
      </c>
      <c r="P141" s="15">
        <v>9000</v>
      </c>
      <c r="Q141" s="14">
        <v>41000</v>
      </c>
      <c r="R141" s="14">
        <v>182000</v>
      </c>
      <c r="S141" s="14">
        <v>215000</v>
      </c>
      <c r="T141" s="14"/>
      <c r="U141" s="22">
        <f t="shared" ref="U141:U153" si="73">SUM(D141,G141,H141,J141,O141)</f>
        <v>2760</v>
      </c>
      <c r="V141" s="22">
        <f t="shared" ref="V141:V153" si="74">SUM(I141,L141,M141)</f>
        <v>3920</v>
      </c>
      <c r="W141" s="22">
        <f t="shared" ref="W141:W153" si="75">SUM(C141,E141,F141,K141)</f>
        <v>1545</v>
      </c>
      <c r="X141" s="22">
        <f t="shared" ref="X141:X153" si="76">SUM(B141,H141)</f>
        <v>1225</v>
      </c>
    </row>
    <row r="142" spans="1:24" x14ac:dyDescent="0.2">
      <c r="A142" t="s">
        <v>67</v>
      </c>
      <c r="B142" s="14">
        <v>4250</v>
      </c>
      <c r="C142" s="15">
        <v>2750</v>
      </c>
      <c r="D142" s="14">
        <v>7000</v>
      </c>
      <c r="E142" s="15">
        <v>2375</v>
      </c>
      <c r="F142" s="15">
        <v>2125</v>
      </c>
      <c r="G142" s="14">
        <v>3000</v>
      </c>
      <c r="H142" s="14">
        <v>6500</v>
      </c>
      <c r="I142" s="14">
        <v>6000</v>
      </c>
      <c r="J142" s="14">
        <v>4000</v>
      </c>
      <c r="K142" s="14">
        <v>2750</v>
      </c>
      <c r="L142" s="14">
        <v>5500</v>
      </c>
      <c r="M142" s="15">
        <v>2250</v>
      </c>
      <c r="N142" s="14">
        <v>49000</v>
      </c>
      <c r="O142" s="15">
        <v>7500</v>
      </c>
      <c r="P142" s="15">
        <v>56000</v>
      </c>
      <c r="Q142" s="14">
        <v>235500</v>
      </c>
      <c r="R142" s="14">
        <v>1276500</v>
      </c>
      <c r="S142" s="14">
        <v>1478500</v>
      </c>
      <c r="T142" s="14"/>
      <c r="U142" s="22">
        <f t="shared" si="73"/>
        <v>28000</v>
      </c>
      <c r="V142" s="22">
        <f t="shared" si="74"/>
        <v>13750</v>
      </c>
      <c r="W142" s="22">
        <f t="shared" si="75"/>
        <v>10000</v>
      </c>
      <c r="X142" s="22">
        <f t="shared" si="76"/>
        <v>10750</v>
      </c>
    </row>
    <row r="143" spans="1:24" x14ac:dyDescent="0.2">
      <c r="A143" t="s">
        <v>1167</v>
      </c>
      <c r="B143" s="14">
        <v>11500</v>
      </c>
      <c r="C143" s="15">
        <v>11500</v>
      </c>
      <c r="D143" s="15">
        <v>12000</v>
      </c>
      <c r="E143" s="15">
        <v>4500</v>
      </c>
      <c r="F143" s="15">
        <v>5500</v>
      </c>
      <c r="G143" s="14">
        <v>4750</v>
      </c>
      <c r="H143" s="14">
        <v>11500</v>
      </c>
      <c r="I143" s="14">
        <v>7000</v>
      </c>
      <c r="J143" s="14">
        <v>8000</v>
      </c>
      <c r="K143" s="14">
        <v>7500</v>
      </c>
      <c r="L143" s="14">
        <v>12000</v>
      </c>
      <c r="M143" s="15">
        <v>10000</v>
      </c>
      <c r="N143" s="15">
        <v>106500</v>
      </c>
      <c r="O143" s="15">
        <v>13500</v>
      </c>
      <c r="P143" s="15">
        <v>120000</v>
      </c>
      <c r="Q143" s="14">
        <v>656500</v>
      </c>
      <c r="R143" s="14">
        <v>3829000</v>
      </c>
      <c r="S143" s="14">
        <v>4362000</v>
      </c>
      <c r="T143" s="14"/>
      <c r="U143" s="22">
        <f t="shared" si="73"/>
        <v>49750</v>
      </c>
      <c r="V143" s="22">
        <f t="shared" si="74"/>
        <v>29000</v>
      </c>
      <c r="W143" s="22">
        <f t="shared" si="75"/>
        <v>29000</v>
      </c>
      <c r="X143" s="22">
        <f t="shared" si="76"/>
        <v>23000</v>
      </c>
    </row>
    <row r="144" spans="1:24" x14ac:dyDescent="0.2">
      <c r="A144" t="s">
        <v>1168</v>
      </c>
      <c r="B144" s="14">
        <v>2750</v>
      </c>
      <c r="C144" s="15">
        <v>1125</v>
      </c>
      <c r="D144" s="15">
        <v>9500</v>
      </c>
      <c r="E144" s="15">
        <v>4500</v>
      </c>
      <c r="F144" s="15">
        <v>2500</v>
      </c>
      <c r="G144" s="14">
        <v>3000</v>
      </c>
      <c r="H144" s="14">
        <v>3750</v>
      </c>
      <c r="I144" s="14">
        <v>1375</v>
      </c>
      <c r="J144" s="14">
        <v>4750</v>
      </c>
      <c r="K144" s="14">
        <v>1625</v>
      </c>
      <c r="L144" s="14">
        <v>5000</v>
      </c>
      <c r="M144" s="15">
        <v>1000</v>
      </c>
      <c r="N144" s="15">
        <v>41500</v>
      </c>
      <c r="O144" s="15">
        <v>6500</v>
      </c>
      <c r="P144" s="15">
        <v>48000</v>
      </c>
      <c r="Q144" s="14">
        <v>213000</v>
      </c>
      <c r="R144" s="14">
        <v>1384000</v>
      </c>
      <c r="S144" s="14">
        <v>1531000</v>
      </c>
      <c r="T144" s="14"/>
      <c r="U144" s="22">
        <f t="shared" si="73"/>
        <v>27500</v>
      </c>
      <c r="V144" s="22">
        <f t="shared" si="74"/>
        <v>7375</v>
      </c>
      <c r="W144" s="22">
        <f t="shared" si="75"/>
        <v>9750</v>
      </c>
      <c r="X144" s="22">
        <f t="shared" si="76"/>
        <v>6500</v>
      </c>
    </row>
    <row r="145" spans="1:24" x14ac:dyDescent="0.2">
      <c r="A145" t="s">
        <v>1169</v>
      </c>
      <c r="B145" s="14">
        <v>3250</v>
      </c>
      <c r="C145" s="15">
        <v>5500</v>
      </c>
      <c r="D145" s="15">
        <v>4250</v>
      </c>
      <c r="E145" s="15">
        <v>3000</v>
      </c>
      <c r="F145" s="15">
        <v>3500</v>
      </c>
      <c r="G145" s="14">
        <v>3500</v>
      </c>
      <c r="H145" s="14">
        <v>5000</v>
      </c>
      <c r="I145" s="14">
        <v>3750</v>
      </c>
      <c r="J145" s="14">
        <v>3500</v>
      </c>
      <c r="K145" s="14">
        <v>4500</v>
      </c>
      <c r="L145" s="14">
        <v>3500</v>
      </c>
      <c r="M145" s="15">
        <v>3750</v>
      </c>
      <c r="N145" s="15">
        <v>47000</v>
      </c>
      <c r="O145" s="15">
        <v>6000</v>
      </c>
      <c r="P145" s="15">
        <v>53000</v>
      </c>
      <c r="Q145" s="14">
        <v>302500</v>
      </c>
      <c r="R145" s="14">
        <v>1989500</v>
      </c>
      <c r="S145" s="14">
        <v>2279500</v>
      </c>
      <c r="T145" s="14"/>
      <c r="U145" s="22">
        <f t="shared" si="73"/>
        <v>22250</v>
      </c>
      <c r="V145" s="22">
        <f t="shared" si="74"/>
        <v>11000</v>
      </c>
      <c r="W145" s="22">
        <f t="shared" si="75"/>
        <v>16500</v>
      </c>
      <c r="X145" s="22">
        <f t="shared" si="76"/>
        <v>8250</v>
      </c>
    </row>
    <row r="146" spans="1:24" x14ac:dyDescent="0.2">
      <c r="A146" t="s">
        <v>1170</v>
      </c>
      <c r="B146" s="14">
        <v>1250</v>
      </c>
      <c r="C146" s="15">
        <v>1875</v>
      </c>
      <c r="D146" s="14">
        <v>2000</v>
      </c>
      <c r="E146" s="15">
        <v>500</v>
      </c>
      <c r="F146" s="15">
        <v>700</v>
      </c>
      <c r="G146" s="14">
        <v>450</v>
      </c>
      <c r="H146" s="14">
        <v>2250</v>
      </c>
      <c r="I146" s="14">
        <v>1625</v>
      </c>
      <c r="J146" s="14">
        <v>850</v>
      </c>
      <c r="K146" s="14">
        <v>900</v>
      </c>
      <c r="L146" s="14">
        <v>1750</v>
      </c>
      <c r="M146" s="15">
        <v>1875</v>
      </c>
      <c r="N146" s="14">
        <v>16000</v>
      </c>
      <c r="O146" s="15">
        <v>2000</v>
      </c>
      <c r="P146" s="15">
        <v>18000</v>
      </c>
      <c r="Q146" s="14">
        <v>227000</v>
      </c>
      <c r="R146" s="14">
        <v>1232500</v>
      </c>
      <c r="S146" s="14">
        <v>1348000</v>
      </c>
      <c r="T146" s="14"/>
      <c r="U146" s="22">
        <f t="shared" si="73"/>
        <v>7550</v>
      </c>
      <c r="V146" s="22">
        <f t="shared" si="74"/>
        <v>5250</v>
      </c>
      <c r="W146" s="22">
        <f t="shared" si="75"/>
        <v>3975</v>
      </c>
      <c r="X146" s="22">
        <f t="shared" si="76"/>
        <v>3500</v>
      </c>
    </row>
    <row r="147" spans="1:24" x14ac:dyDescent="0.2">
      <c r="A147" t="s">
        <v>72</v>
      </c>
      <c r="B147" s="14">
        <v>700</v>
      </c>
      <c r="C147" s="15">
        <v>750</v>
      </c>
      <c r="D147" s="14">
        <v>750</v>
      </c>
      <c r="E147" s="15">
        <v>300</v>
      </c>
      <c r="F147" s="15">
        <v>425</v>
      </c>
      <c r="G147" s="14">
        <v>400</v>
      </c>
      <c r="H147" s="14">
        <v>1375</v>
      </c>
      <c r="I147" s="14">
        <v>1375</v>
      </c>
      <c r="J147" s="14">
        <v>1000</v>
      </c>
      <c r="K147" s="14">
        <v>500</v>
      </c>
      <c r="L147" s="14">
        <v>1000</v>
      </c>
      <c r="M147" s="15">
        <v>900</v>
      </c>
      <c r="N147" s="14">
        <v>9500</v>
      </c>
      <c r="O147" s="15">
        <v>1375</v>
      </c>
      <c r="P147" s="15">
        <v>11000</v>
      </c>
      <c r="Q147" s="14">
        <v>69000</v>
      </c>
      <c r="R147" s="14">
        <v>490000</v>
      </c>
      <c r="S147" s="14">
        <v>545000</v>
      </c>
      <c r="T147" s="14"/>
      <c r="U147" s="22">
        <f t="shared" si="73"/>
        <v>4900</v>
      </c>
      <c r="V147" s="22">
        <f t="shared" si="74"/>
        <v>3275</v>
      </c>
      <c r="W147" s="22">
        <f t="shared" si="75"/>
        <v>1975</v>
      </c>
      <c r="X147" s="22">
        <f t="shared" si="76"/>
        <v>2075</v>
      </c>
    </row>
    <row r="148" spans="1:24" x14ac:dyDescent="0.2">
      <c r="A148" t="s">
        <v>1171</v>
      </c>
      <c r="B148" s="14">
        <v>3750</v>
      </c>
      <c r="C148" s="15">
        <v>3500</v>
      </c>
      <c r="D148" s="15">
        <v>3000</v>
      </c>
      <c r="E148" s="15">
        <v>3000</v>
      </c>
      <c r="F148" s="15">
        <v>2000</v>
      </c>
      <c r="G148" s="14">
        <v>1500</v>
      </c>
      <c r="H148" s="14">
        <v>5000</v>
      </c>
      <c r="I148" s="14">
        <v>5000</v>
      </c>
      <c r="J148" s="14">
        <v>3000</v>
      </c>
      <c r="K148" s="14">
        <v>2375</v>
      </c>
      <c r="L148" s="14">
        <v>4500</v>
      </c>
      <c r="M148" s="15">
        <v>5500</v>
      </c>
      <c r="N148" s="15">
        <v>42000</v>
      </c>
      <c r="O148" s="15">
        <v>4250</v>
      </c>
      <c r="P148" s="15">
        <v>46000</v>
      </c>
      <c r="Q148" s="14">
        <v>381000</v>
      </c>
      <c r="R148" s="14">
        <v>2462000</v>
      </c>
      <c r="S148" s="14">
        <v>2694000</v>
      </c>
      <c r="T148" s="14"/>
      <c r="U148" s="22">
        <f t="shared" si="73"/>
        <v>16750</v>
      </c>
      <c r="V148" s="22">
        <f t="shared" si="74"/>
        <v>15000</v>
      </c>
      <c r="W148" s="22">
        <f t="shared" si="75"/>
        <v>10875</v>
      </c>
      <c r="X148" s="22">
        <f t="shared" si="76"/>
        <v>8750</v>
      </c>
    </row>
    <row r="149" spans="1:24" x14ac:dyDescent="0.2">
      <c r="A149" t="s">
        <v>1172</v>
      </c>
      <c r="B149" s="14">
        <v>7000</v>
      </c>
      <c r="C149" s="15">
        <v>5500</v>
      </c>
      <c r="D149" s="14">
        <v>9000</v>
      </c>
      <c r="E149" s="15">
        <v>1750</v>
      </c>
      <c r="F149" s="15">
        <v>3000</v>
      </c>
      <c r="G149" s="14">
        <v>5000</v>
      </c>
      <c r="H149" s="14">
        <v>7500</v>
      </c>
      <c r="I149" s="14">
        <v>4500</v>
      </c>
      <c r="J149" s="14">
        <v>4500</v>
      </c>
      <c r="K149" s="14">
        <v>2000</v>
      </c>
      <c r="L149" s="14">
        <v>6500</v>
      </c>
      <c r="M149" s="15">
        <v>4000</v>
      </c>
      <c r="N149" s="14">
        <v>60500</v>
      </c>
      <c r="O149" s="15">
        <v>8500</v>
      </c>
      <c r="P149" s="15">
        <v>68500</v>
      </c>
      <c r="Q149" s="14">
        <v>369000</v>
      </c>
      <c r="R149" s="14">
        <v>2395000</v>
      </c>
      <c r="S149" s="14">
        <v>2690000</v>
      </c>
      <c r="T149" s="14"/>
      <c r="U149" s="22">
        <f t="shared" si="73"/>
        <v>34500</v>
      </c>
      <c r="V149" s="22">
        <f t="shared" si="74"/>
        <v>15000</v>
      </c>
      <c r="W149" s="22">
        <f t="shared" si="75"/>
        <v>12250</v>
      </c>
      <c r="X149" s="22">
        <f t="shared" si="76"/>
        <v>14500</v>
      </c>
    </row>
    <row r="150" spans="1:24" x14ac:dyDescent="0.2">
      <c r="A150" t="s">
        <v>75</v>
      </c>
      <c r="B150" s="14">
        <v>4500</v>
      </c>
      <c r="C150" s="15">
        <v>12000</v>
      </c>
      <c r="D150" s="14">
        <v>3750</v>
      </c>
      <c r="E150" s="15">
        <v>3500</v>
      </c>
      <c r="F150" s="15">
        <v>2750</v>
      </c>
      <c r="G150" s="14">
        <v>3750</v>
      </c>
      <c r="H150" s="14">
        <v>5500</v>
      </c>
      <c r="I150" s="14">
        <v>4250</v>
      </c>
      <c r="J150" s="14">
        <v>4250</v>
      </c>
      <c r="K150" s="14">
        <v>5000</v>
      </c>
      <c r="L150" s="14">
        <v>5000</v>
      </c>
      <c r="M150" s="15">
        <v>4750</v>
      </c>
      <c r="N150" s="14">
        <v>59000</v>
      </c>
      <c r="O150" s="15">
        <v>10000</v>
      </c>
      <c r="P150" s="15">
        <v>69000</v>
      </c>
      <c r="Q150" s="14">
        <v>398000</v>
      </c>
      <c r="R150" s="14">
        <v>2320500</v>
      </c>
      <c r="S150" s="14">
        <v>2649000</v>
      </c>
      <c r="T150" s="14"/>
      <c r="U150" s="22">
        <f t="shared" si="73"/>
        <v>27250</v>
      </c>
      <c r="V150" s="22">
        <f t="shared" si="74"/>
        <v>14000</v>
      </c>
      <c r="W150" s="22">
        <f t="shared" si="75"/>
        <v>23250</v>
      </c>
      <c r="X150" s="22">
        <f t="shared" si="76"/>
        <v>10000</v>
      </c>
    </row>
    <row r="151" spans="1:24" x14ac:dyDescent="0.2">
      <c r="A151" t="s">
        <v>1173</v>
      </c>
      <c r="B151" s="14">
        <v>9500</v>
      </c>
      <c r="C151" s="15">
        <v>11000</v>
      </c>
      <c r="D151" s="14">
        <v>8500</v>
      </c>
      <c r="E151" s="15">
        <v>4500</v>
      </c>
      <c r="F151" s="15">
        <v>4500</v>
      </c>
      <c r="G151" s="14">
        <v>2750</v>
      </c>
      <c r="H151" s="14">
        <v>12000</v>
      </c>
      <c r="I151" s="14">
        <v>5000</v>
      </c>
      <c r="J151" s="14">
        <v>4500</v>
      </c>
      <c r="K151" s="14">
        <v>8500</v>
      </c>
      <c r="L151" s="14">
        <v>5000</v>
      </c>
      <c r="M151" s="15">
        <v>8500</v>
      </c>
      <c r="N151" s="14">
        <v>85500</v>
      </c>
      <c r="O151" s="15">
        <v>14000</v>
      </c>
      <c r="P151" s="15">
        <v>99500</v>
      </c>
      <c r="Q151" s="14">
        <v>539000</v>
      </c>
      <c r="R151" s="14">
        <v>3540500</v>
      </c>
      <c r="S151" s="14">
        <v>4131000</v>
      </c>
      <c r="T151" s="14"/>
      <c r="U151" s="22">
        <f t="shared" si="73"/>
        <v>41750</v>
      </c>
      <c r="V151" s="22">
        <f t="shared" si="74"/>
        <v>18500</v>
      </c>
      <c r="W151" s="22">
        <f t="shared" si="75"/>
        <v>28500</v>
      </c>
      <c r="X151" s="22">
        <f t="shared" si="76"/>
        <v>21500</v>
      </c>
    </row>
    <row r="152" spans="1:24" x14ac:dyDescent="0.2">
      <c r="A152" t="s">
        <v>1174</v>
      </c>
      <c r="B152" s="15">
        <v>750</v>
      </c>
      <c r="C152" s="15">
        <v>1625</v>
      </c>
      <c r="D152" s="14">
        <v>900</v>
      </c>
      <c r="E152" s="15">
        <v>900</v>
      </c>
      <c r="F152" s="15">
        <v>1250</v>
      </c>
      <c r="G152" s="14">
        <v>700</v>
      </c>
      <c r="H152" s="14">
        <v>1375</v>
      </c>
      <c r="I152" s="14">
        <v>1500</v>
      </c>
      <c r="J152" s="14">
        <v>700</v>
      </c>
      <c r="K152" s="15">
        <v>1125</v>
      </c>
      <c r="L152" s="15">
        <v>1250</v>
      </c>
      <c r="M152" s="15">
        <v>650</v>
      </c>
      <c r="N152" s="14">
        <v>12500</v>
      </c>
      <c r="O152" s="15">
        <v>2125</v>
      </c>
      <c r="P152" s="15">
        <v>15000</v>
      </c>
      <c r="Q152" s="14">
        <v>97000</v>
      </c>
      <c r="R152" s="14">
        <v>613500</v>
      </c>
      <c r="S152" s="14">
        <v>706000</v>
      </c>
      <c r="T152" s="14"/>
      <c r="U152" s="22">
        <f t="shared" si="73"/>
        <v>5800</v>
      </c>
      <c r="V152" s="22">
        <f t="shared" si="74"/>
        <v>3400</v>
      </c>
      <c r="W152" s="22">
        <f t="shared" si="75"/>
        <v>4900</v>
      </c>
      <c r="X152" s="22">
        <f t="shared" si="76"/>
        <v>2125</v>
      </c>
    </row>
    <row r="153" spans="1:24" x14ac:dyDescent="0.2">
      <c r="A153" t="s">
        <v>1175</v>
      </c>
      <c r="B153" s="15">
        <v>59500</v>
      </c>
      <c r="C153" s="15">
        <v>67500</v>
      </c>
      <c r="D153" s="15">
        <v>65500</v>
      </c>
      <c r="E153" s="14">
        <v>35500</v>
      </c>
      <c r="F153" s="14">
        <v>36500</v>
      </c>
      <c r="G153" s="14">
        <v>34500</v>
      </c>
      <c r="H153" s="14">
        <v>77000</v>
      </c>
      <c r="I153" s="14">
        <v>48500</v>
      </c>
      <c r="J153" s="14">
        <v>52000</v>
      </c>
      <c r="K153" s="15">
        <v>43500</v>
      </c>
      <c r="L153" s="15">
        <v>65000</v>
      </c>
      <c r="M153" s="15">
        <v>52500</v>
      </c>
      <c r="N153" s="15">
        <v>636500</v>
      </c>
      <c r="O153" s="14">
        <v>94000</v>
      </c>
      <c r="P153" s="14">
        <v>730500</v>
      </c>
      <c r="Q153" s="14">
        <v>4162000</v>
      </c>
      <c r="R153" s="14">
        <v>26600500</v>
      </c>
      <c r="S153" s="14">
        <v>30380500</v>
      </c>
      <c r="T153" s="14"/>
      <c r="U153" s="22">
        <f t="shared" si="73"/>
        <v>323000</v>
      </c>
      <c r="V153" s="22">
        <f t="shared" si="74"/>
        <v>166000</v>
      </c>
      <c r="W153" s="22">
        <f t="shared" si="75"/>
        <v>183000</v>
      </c>
      <c r="X153" s="22">
        <f t="shared" si="76"/>
        <v>136500</v>
      </c>
    </row>
    <row r="154" spans="1:24" x14ac:dyDescent="0.2">
      <c r="A154" s="10"/>
      <c r="B154" s="7"/>
      <c r="C154" s="7"/>
      <c r="D154" s="7"/>
      <c r="E154" s="7"/>
      <c r="K154" s="10"/>
      <c r="L154" s="7"/>
      <c r="M154" s="7"/>
      <c r="N154" s="7"/>
      <c r="O154" s="7"/>
    </row>
    <row r="155" spans="1:24" x14ac:dyDescent="0.2">
      <c r="A155" s="10"/>
      <c r="B155" s="7"/>
      <c r="C155" s="7"/>
      <c r="D155" s="7"/>
      <c r="E155" s="7"/>
      <c r="K155" s="10"/>
      <c r="L155" s="7"/>
      <c r="M155" s="7"/>
      <c r="N155" s="7"/>
      <c r="O155" s="7"/>
    </row>
    <row r="156" spans="1:24" x14ac:dyDescent="0.2">
      <c r="A156" s="10"/>
      <c r="B156" s="7"/>
      <c r="C156" s="7"/>
      <c r="D156" s="7"/>
      <c r="E156" s="7"/>
      <c r="L156" s="7"/>
      <c r="M156" s="7"/>
      <c r="N156" s="7"/>
      <c r="O156" s="7"/>
    </row>
    <row r="157" spans="1:24" x14ac:dyDescent="0.2">
      <c r="B157" s="7"/>
      <c r="C157" s="7"/>
      <c r="D157" s="7"/>
      <c r="E157" s="7"/>
      <c r="L157" s="7"/>
      <c r="M157" s="7"/>
      <c r="N157" s="7"/>
      <c r="O157" s="7"/>
    </row>
    <row r="161" spans="1:17" ht="15" x14ac:dyDescent="0.25">
      <c r="K161" s="5"/>
    </row>
    <row r="162" spans="1:17" ht="15" x14ac:dyDescent="0.25">
      <c r="A162" s="5"/>
    </row>
    <row r="163" spans="1:17" x14ac:dyDescent="0.2">
      <c r="B163" s="2"/>
      <c r="C163" s="2"/>
      <c r="D163" s="2"/>
      <c r="E163" s="2"/>
      <c r="F163" s="2"/>
      <c r="G163" s="2"/>
      <c r="K163" s="6"/>
      <c r="L163" s="2"/>
      <c r="M163" s="2"/>
      <c r="N163" s="2"/>
      <c r="O163" s="2"/>
      <c r="P163" s="2"/>
      <c r="Q163" s="2"/>
    </row>
    <row r="164" spans="1:17" x14ac:dyDescent="0.2">
      <c r="A164" s="6"/>
      <c r="B164" s="8"/>
      <c r="C164" s="8"/>
      <c r="D164" s="8"/>
      <c r="E164" s="8"/>
      <c r="F164" s="8"/>
      <c r="G164" s="8"/>
      <c r="L164" s="8"/>
      <c r="M164" s="8"/>
      <c r="N164" s="8"/>
      <c r="O164" s="8"/>
      <c r="P164" s="8"/>
      <c r="Q164" s="8"/>
    </row>
    <row r="165" spans="1:17" x14ac:dyDescent="0.2">
      <c r="B165" s="8"/>
      <c r="C165" s="8"/>
      <c r="D165" s="8"/>
      <c r="E165" s="8"/>
      <c r="F165" s="8"/>
      <c r="G165" s="8"/>
      <c r="L165" s="8"/>
      <c r="M165" s="8"/>
      <c r="N165" s="8"/>
      <c r="O165" s="8"/>
      <c r="P165" s="8"/>
      <c r="Q165" s="8"/>
    </row>
    <row r="166" spans="1:17" x14ac:dyDescent="0.2">
      <c r="B166" s="8"/>
      <c r="C166" s="8"/>
      <c r="D166" s="8"/>
      <c r="E166" s="8"/>
      <c r="F166" s="8"/>
      <c r="G166" s="8"/>
      <c r="L166" s="8"/>
      <c r="M166" s="8"/>
      <c r="N166" s="8"/>
      <c r="O166" s="8"/>
      <c r="P166" s="8"/>
      <c r="Q166" s="8"/>
    </row>
    <row r="167" spans="1:17" x14ac:dyDescent="0.2">
      <c r="B167" s="8"/>
      <c r="C167" s="8"/>
      <c r="D167" s="8"/>
      <c r="E167" s="8"/>
      <c r="F167" s="8"/>
      <c r="G167" s="8"/>
      <c r="L167" s="8"/>
      <c r="M167" s="8"/>
      <c r="N167" s="8"/>
      <c r="O167" s="8"/>
      <c r="P167" s="8"/>
      <c r="Q167" s="8"/>
    </row>
    <row r="168" spans="1:17" x14ac:dyDescent="0.2">
      <c r="B168" s="8"/>
      <c r="C168" s="8"/>
      <c r="D168" s="8"/>
      <c r="E168" s="8"/>
      <c r="F168" s="8"/>
      <c r="G168" s="8"/>
      <c r="L168" s="8"/>
      <c r="M168" s="8"/>
      <c r="N168" s="8"/>
      <c r="O168" s="8"/>
      <c r="P168" s="8"/>
      <c r="Q168" s="8"/>
    </row>
    <row r="169" spans="1:17" x14ac:dyDescent="0.2">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81" spans="1:17" ht="15" x14ac:dyDescent="0.25">
      <c r="K181" s="5"/>
    </row>
    <row r="182" spans="1:17" ht="15" x14ac:dyDescent="0.25">
      <c r="A182" s="5"/>
    </row>
    <row r="183" spans="1:17" x14ac:dyDescent="0.2">
      <c r="B183" s="2"/>
      <c r="C183" s="2"/>
      <c r="D183" s="2"/>
      <c r="E183" s="2"/>
      <c r="F183" s="2"/>
      <c r="G183" s="2"/>
      <c r="K183" s="6"/>
      <c r="L183" s="2"/>
      <c r="M183" s="2"/>
      <c r="N183" s="2"/>
      <c r="O183" s="2"/>
      <c r="P183" s="2"/>
      <c r="Q183" s="2"/>
    </row>
    <row r="184" spans="1:17" ht="15" x14ac:dyDescent="0.25">
      <c r="A184" s="6"/>
      <c r="B184" s="271"/>
      <c r="C184" s="271"/>
      <c r="D184" s="271"/>
      <c r="E184" s="271"/>
      <c r="F184" s="271"/>
      <c r="G184" s="271"/>
      <c r="K184" s="10"/>
      <c r="L184" s="271"/>
      <c r="M184" s="271"/>
      <c r="N184" s="271"/>
      <c r="O184" s="271"/>
      <c r="P184" s="271"/>
      <c r="Q184" s="271"/>
    </row>
    <row r="185" spans="1:17" ht="15" x14ac:dyDescent="0.25">
      <c r="A185" s="10"/>
      <c r="B185" s="271"/>
      <c r="C185" s="271"/>
      <c r="D185" s="271"/>
      <c r="E185" s="271"/>
      <c r="F185" s="271"/>
      <c r="G185" s="271"/>
      <c r="K185" s="10"/>
      <c r="L185" s="271"/>
      <c r="M185" s="271"/>
      <c r="N185" s="271"/>
      <c r="O185" s="271"/>
      <c r="P185" s="271"/>
      <c r="Q185" s="271"/>
    </row>
    <row r="186" spans="1:17" ht="15" x14ac:dyDescent="0.25">
      <c r="A186" s="10"/>
      <c r="B186" s="271"/>
      <c r="C186" s="271"/>
      <c r="D186" s="271"/>
      <c r="E186" s="271"/>
      <c r="F186" s="271"/>
      <c r="G186" s="271"/>
      <c r="K186" s="10"/>
      <c r="L186" s="271"/>
      <c r="M186" s="271"/>
      <c r="N186" s="271"/>
      <c r="O186" s="271"/>
      <c r="P186" s="271"/>
      <c r="Q186" s="271"/>
    </row>
    <row r="187" spans="1:17" ht="15" x14ac:dyDescent="0.25">
      <c r="A187" s="10"/>
      <c r="B187" s="271"/>
      <c r="C187" s="271"/>
      <c r="D187" s="271"/>
      <c r="E187" s="271"/>
      <c r="F187" s="271"/>
      <c r="G187" s="271"/>
      <c r="K187" s="10"/>
      <c r="L187" s="271"/>
      <c r="M187" s="271"/>
      <c r="N187" s="271"/>
      <c r="O187" s="271"/>
      <c r="P187" s="271"/>
      <c r="Q187" s="271"/>
    </row>
    <row r="188" spans="1:17" ht="15" x14ac:dyDescent="0.25">
      <c r="A188" s="10"/>
      <c r="B188" s="271"/>
      <c r="C188" s="271"/>
      <c r="D188" s="271"/>
      <c r="E188" s="271"/>
      <c r="F188" s="271"/>
      <c r="G188" s="271"/>
      <c r="K188" s="10"/>
      <c r="L188" s="271"/>
      <c r="M188" s="271"/>
      <c r="N188" s="271"/>
      <c r="O188" s="271"/>
      <c r="P188" s="271"/>
      <c r="Q188" s="271"/>
    </row>
    <row r="189" spans="1:17" ht="15" x14ac:dyDescent="0.25">
      <c r="A189" s="10"/>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L197" s="271"/>
      <c r="M197" s="271"/>
      <c r="N197" s="271"/>
      <c r="O197" s="271"/>
      <c r="P197" s="271"/>
      <c r="Q197" s="271"/>
    </row>
    <row r="201" spans="1:17" ht="15" x14ac:dyDescent="0.25">
      <c r="K201" s="5"/>
    </row>
    <row r="202" spans="1:17" ht="15" x14ac:dyDescent="0.25">
      <c r="A202" s="5"/>
    </row>
    <row r="203" spans="1:17" x14ac:dyDescent="0.2">
      <c r="B203" s="12"/>
      <c r="C203" s="2"/>
      <c r="D203" s="2"/>
      <c r="E203" s="2"/>
      <c r="F203" s="2"/>
      <c r="K203" s="6"/>
      <c r="L203" s="12"/>
      <c r="M203" s="2"/>
      <c r="N203" s="2"/>
      <c r="O203" s="2"/>
      <c r="P203" s="2"/>
    </row>
    <row r="204" spans="1:17" x14ac:dyDescent="0.2">
      <c r="A204" s="6"/>
      <c r="B204" s="7"/>
      <c r="C204" s="7"/>
      <c r="D204" s="8"/>
      <c r="E204" s="7"/>
      <c r="F204" s="7"/>
      <c r="L204" s="7"/>
      <c r="M204" s="7"/>
      <c r="N204" s="8"/>
      <c r="O204" s="7"/>
      <c r="P204" s="7"/>
    </row>
    <row r="205" spans="1:17" x14ac:dyDescent="0.2">
      <c r="B205" s="7"/>
      <c r="C205" s="7"/>
      <c r="D205" s="8"/>
      <c r="E205" s="7"/>
      <c r="F205" s="7"/>
      <c r="L205" s="7"/>
      <c r="M205" s="7"/>
      <c r="N205" s="8"/>
      <c r="O205" s="7"/>
      <c r="P205" s="7"/>
    </row>
    <row r="206" spans="1:17" x14ac:dyDescent="0.2">
      <c r="B206" s="7"/>
      <c r="C206" s="7"/>
      <c r="D206" s="8"/>
      <c r="E206" s="7"/>
      <c r="F206" s="7"/>
      <c r="L206" s="7"/>
      <c r="M206" s="7"/>
      <c r="N206" s="8"/>
      <c r="O206" s="7"/>
      <c r="P206" s="7"/>
    </row>
    <row r="207" spans="1:17" x14ac:dyDescent="0.2">
      <c r="B207" s="7"/>
      <c r="C207" s="7"/>
      <c r="D207" s="8"/>
      <c r="E207" s="7"/>
      <c r="F207" s="7"/>
      <c r="L207" s="7"/>
      <c r="M207" s="7"/>
      <c r="N207" s="8"/>
      <c r="O207" s="7"/>
      <c r="P207" s="7"/>
    </row>
    <row r="208" spans="1:17" x14ac:dyDescent="0.2">
      <c r="B208" s="7"/>
      <c r="C208" s="7"/>
      <c r="D208" s="8"/>
      <c r="E208" s="7"/>
      <c r="F208" s="7"/>
      <c r="L208" s="7"/>
      <c r="M208" s="7"/>
      <c r="N208" s="8"/>
      <c r="O208" s="7"/>
      <c r="P208" s="7"/>
    </row>
    <row r="209" spans="2:16" x14ac:dyDescent="0.2">
      <c r="B209" s="7"/>
      <c r="C209" s="7"/>
      <c r="D209" s="8"/>
      <c r="E209" s="7"/>
      <c r="F209" s="7"/>
      <c r="L209" s="7"/>
      <c r="M209" s="7"/>
      <c r="N209" s="8"/>
      <c r="O209" s="7"/>
      <c r="P209" s="7"/>
    </row>
    <row r="210" spans="2:16" x14ac:dyDescent="0.2">
      <c r="B210" s="7"/>
      <c r="C210" s="7"/>
      <c r="D210" s="8"/>
      <c r="E210" s="7"/>
      <c r="F210" s="7"/>
      <c r="L210" s="7"/>
      <c r="M210" s="7"/>
      <c r="N210" s="8"/>
      <c r="O210" s="7"/>
      <c r="P210" s="7"/>
    </row>
    <row r="211" spans="2:16" x14ac:dyDescent="0.2">
      <c r="B211" s="7"/>
      <c r="C211" s="7"/>
      <c r="D211" s="8"/>
      <c r="E211" s="7"/>
      <c r="F211" s="7"/>
      <c r="L211" s="7"/>
      <c r="M211" s="7"/>
      <c r="N211" s="8"/>
      <c r="O211" s="7"/>
      <c r="P211" s="7"/>
    </row>
    <row r="212" spans="2:16" x14ac:dyDescent="0.2">
      <c r="B212" s="7"/>
      <c r="C212" s="7"/>
      <c r="D212" s="8"/>
      <c r="E212" s="7"/>
      <c r="F212" s="7"/>
      <c r="L212" s="7"/>
      <c r="M212" s="7"/>
      <c r="N212" s="8"/>
      <c r="O212" s="7"/>
      <c r="P212" s="7"/>
    </row>
    <row r="213" spans="2:16" x14ac:dyDescent="0.2">
      <c r="B213" s="7"/>
      <c r="C213" s="7"/>
      <c r="D213" s="8"/>
      <c r="E213" s="7"/>
      <c r="F213" s="7"/>
      <c r="L213" s="7"/>
      <c r="M213" s="7"/>
      <c r="N213" s="8"/>
      <c r="O213" s="7"/>
      <c r="P213" s="7"/>
    </row>
    <row r="214" spans="2:16" x14ac:dyDescent="0.2">
      <c r="B214" s="7"/>
      <c r="C214" s="7"/>
      <c r="D214" s="8"/>
      <c r="E214" s="7"/>
      <c r="F214" s="7"/>
      <c r="L214" s="7"/>
      <c r="M214" s="7"/>
      <c r="N214" s="8"/>
      <c r="O214" s="7"/>
      <c r="P214" s="7"/>
    </row>
    <row r="215" spans="2:16" x14ac:dyDescent="0.2">
      <c r="B215" s="7"/>
      <c r="C215" s="7"/>
      <c r="D215" s="8"/>
      <c r="E215" s="7"/>
      <c r="F215" s="7"/>
      <c r="L215" s="7"/>
      <c r="M215" s="7"/>
      <c r="N215" s="8"/>
      <c r="O215" s="7"/>
      <c r="P215" s="7"/>
    </row>
    <row r="216" spans="2:16" x14ac:dyDescent="0.2">
      <c r="B216" s="7"/>
      <c r="C216" s="7"/>
      <c r="D216" s="8"/>
      <c r="E216" s="7"/>
      <c r="F216" s="7"/>
      <c r="L216" s="7"/>
      <c r="M216" s="7"/>
      <c r="N216" s="8"/>
      <c r="O216" s="7"/>
      <c r="P216" s="7"/>
    </row>
    <row r="217" spans="2:16" x14ac:dyDescent="0.2">
      <c r="B217" s="7"/>
      <c r="C217" s="7"/>
      <c r="D217" s="8"/>
      <c r="E217" s="7"/>
      <c r="F217" s="7"/>
      <c r="L217" s="7"/>
      <c r="M217" s="7"/>
      <c r="N217" s="8"/>
      <c r="O217" s="7"/>
      <c r="P217" s="7"/>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E8728-14C5-4CD1-B0D7-B62553D8F406}">
  <sheetPr codeName="Sheet24"/>
  <dimension ref="A1:X203"/>
  <sheetViews>
    <sheetView workbookViewId="0">
      <selection activeCell="Y201" sqref="Y201"/>
    </sheetView>
  </sheetViews>
  <sheetFormatPr defaultRowHeight="14.25" x14ac:dyDescent="0.2"/>
  <cols>
    <col min="1" max="1" width="80.25" bestFit="1" customWidth="1"/>
  </cols>
  <sheetData>
    <row r="1" spans="1:16" ht="18" x14ac:dyDescent="0.25">
      <c r="A1" s="77" t="s">
        <v>1198</v>
      </c>
    </row>
    <row r="3" spans="1:16" ht="15" x14ac:dyDescent="0.25">
      <c r="A3" s="5" t="s">
        <v>1199</v>
      </c>
    </row>
    <row r="4" spans="1:16" x14ac:dyDescent="0.2">
      <c r="A4" t="s">
        <v>57</v>
      </c>
      <c r="K4" t="str">
        <f>INDEX(B24:X24,Control!B3)</f>
        <v>Ashford</v>
      </c>
    </row>
    <row r="5" spans="1:16" ht="214.5" x14ac:dyDescent="0.25">
      <c r="A5" s="6" t="s">
        <v>1158</v>
      </c>
      <c r="B5" s="144" t="s">
        <v>1191</v>
      </c>
      <c r="C5" s="144" t="s">
        <v>1192</v>
      </c>
      <c r="D5" s="144" t="s">
        <v>1193</v>
      </c>
      <c r="E5" s="145" t="s">
        <v>1194</v>
      </c>
      <c r="F5" s="145" t="s">
        <v>1195</v>
      </c>
      <c r="G5" s="146" t="s">
        <v>1196</v>
      </c>
      <c r="K5" s="2" t="s">
        <v>1191</v>
      </c>
      <c r="L5" s="2" t="s">
        <v>1192</v>
      </c>
      <c r="M5" s="2" t="s">
        <v>1193</v>
      </c>
      <c r="N5" s="2" t="s">
        <v>1194</v>
      </c>
      <c r="O5" s="2" t="s">
        <v>1195</v>
      </c>
      <c r="P5" t="s">
        <v>1196</v>
      </c>
    </row>
    <row r="6" spans="1:16" ht="15" x14ac:dyDescent="0.25">
      <c r="A6" s="143" t="s">
        <v>65</v>
      </c>
      <c r="B6" s="7">
        <v>0.115</v>
      </c>
      <c r="C6" s="7">
        <v>4.3999999999999997E-2</v>
      </c>
      <c r="D6" s="7">
        <v>0.81699999999999995</v>
      </c>
      <c r="E6" s="7">
        <v>1.0999999999999999E-2</v>
      </c>
      <c r="F6" s="7" t="s">
        <v>1164</v>
      </c>
      <c r="G6" s="7">
        <v>1.0999999999999999E-2</v>
      </c>
      <c r="J6" t="s">
        <v>65</v>
      </c>
      <c r="K6" s="14">
        <f>INDEX('BICS Workforce'!B25:X25,Control!$B$3)</f>
        <v>500</v>
      </c>
      <c r="L6" s="13">
        <f>INDEX('BICS Workforce'!B44:X44,Control!$B$3)</f>
        <v>200</v>
      </c>
      <c r="M6" s="14">
        <f>INDEX('BICS Workforce'!B63:X63,Control!$B$3)</f>
        <v>3500</v>
      </c>
      <c r="N6" s="14">
        <f>INDEX(B82:X82,Control!$B$3)</f>
        <v>0</v>
      </c>
      <c r="O6" s="14" t="str">
        <f>INDEX(B101:X101,Control!$B$3)</f>
        <v>-</v>
      </c>
      <c r="P6" s="14">
        <f>INDEX(B120:X120,Control!$B$3)</f>
        <v>0</v>
      </c>
    </row>
    <row r="7" spans="1:16" ht="15" x14ac:dyDescent="0.25">
      <c r="A7" s="143" t="s">
        <v>1200</v>
      </c>
      <c r="B7" s="7" t="s">
        <v>1164</v>
      </c>
      <c r="C7" s="7" t="s">
        <v>1164</v>
      </c>
      <c r="D7" s="7" t="s">
        <v>1164</v>
      </c>
      <c r="E7" s="7" t="s">
        <v>1164</v>
      </c>
      <c r="F7" s="7" t="s">
        <v>1164</v>
      </c>
      <c r="G7" s="7" t="s">
        <v>1164</v>
      </c>
      <c r="J7" t="s">
        <v>1166</v>
      </c>
      <c r="K7" s="14" t="e">
        <f>INDEX('BICS Workforce'!B26:X26,Control!$B$3)</f>
        <v>#VALUE!</v>
      </c>
      <c r="L7" s="13" t="str">
        <f>INDEX('BICS Workforce'!B45:X45,Control!$B$3)</f>
        <v>-</v>
      </c>
      <c r="M7" s="14" t="str">
        <f>INDEX('BICS Workforce'!B64:X64,Control!$B$3)</f>
        <v>-</v>
      </c>
      <c r="N7" s="14" t="str">
        <f>INDEX(B83:X83,Control!$B$3)</f>
        <v>-</v>
      </c>
      <c r="O7" s="14" t="str">
        <f>INDEX(B102:X102,Control!$B$3)</f>
        <v>-</v>
      </c>
      <c r="P7" s="14" t="str">
        <f>INDEX(B121:X121,Control!$B$3)</f>
        <v>-</v>
      </c>
    </row>
    <row r="8" spans="1:16" ht="15" x14ac:dyDescent="0.25">
      <c r="A8" s="143" t="s">
        <v>67</v>
      </c>
      <c r="B8" s="7">
        <v>0.109</v>
      </c>
      <c r="C8" s="7">
        <v>5.6000000000000001E-2</v>
      </c>
      <c r="D8" s="7">
        <v>0.75</v>
      </c>
      <c r="E8" s="7" t="s">
        <v>1164</v>
      </c>
      <c r="F8" s="7" t="s">
        <v>1164</v>
      </c>
      <c r="G8" s="7">
        <v>7.6999999999999999E-2</v>
      </c>
      <c r="J8" t="s">
        <v>67</v>
      </c>
      <c r="K8" s="14">
        <f>INDEX('BICS Workforce'!B27:X27,Control!$B$3)</f>
        <v>500</v>
      </c>
      <c r="L8" s="13">
        <f>INDEX('BICS Workforce'!B46:X46,Control!$B$3)</f>
        <v>200</v>
      </c>
      <c r="M8" s="14">
        <f>INDEX('BICS Workforce'!B65:X65,Control!$B$3)</f>
        <v>3200</v>
      </c>
      <c r="N8" s="14" t="str">
        <f>INDEX(B84:X84,Control!$B$3)</f>
        <v>-</v>
      </c>
      <c r="O8" s="14" t="str">
        <f>INDEX(B103:X103,Control!$B$3)</f>
        <v>-</v>
      </c>
      <c r="P8" s="14">
        <f>INDEX(B122:X122,Control!$B$3)</f>
        <v>300</v>
      </c>
    </row>
    <row r="9" spans="1:16" ht="15" x14ac:dyDescent="0.25">
      <c r="A9" s="143" t="s">
        <v>1201</v>
      </c>
      <c r="B9" s="7">
        <v>0.14000000000000001</v>
      </c>
      <c r="C9" s="7">
        <v>4.7E-2</v>
      </c>
      <c r="D9" s="7">
        <v>0.77400000000000002</v>
      </c>
      <c r="E9" s="7" t="s">
        <v>1164</v>
      </c>
      <c r="F9" s="7" t="s">
        <v>1164</v>
      </c>
      <c r="G9" s="7">
        <v>2.9000000000000001E-2</v>
      </c>
      <c r="J9" t="s">
        <v>68</v>
      </c>
      <c r="K9" s="14">
        <f>INDEX('BICS Workforce'!B28:X28,Control!$B$3)</f>
        <v>1600</v>
      </c>
      <c r="L9" s="13">
        <f>INDEX('BICS Workforce'!B47:X47,Control!$B$3)</f>
        <v>500</v>
      </c>
      <c r="M9" s="14">
        <f>INDEX('BICS Workforce'!B66:X66,Control!$B$3)</f>
        <v>8900</v>
      </c>
      <c r="N9" s="14" t="str">
        <f>INDEX(B85:X85,Control!$B$3)</f>
        <v>-</v>
      </c>
      <c r="O9" s="14" t="str">
        <f>INDEX(B104:X104,Control!$B$3)</f>
        <v>-</v>
      </c>
      <c r="P9" s="14">
        <f>INDEX(B123:X123,Control!$B$3)</f>
        <v>300</v>
      </c>
    </row>
    <row r="10" spans="1:16" ht="15" x14ac:dyDescent="0.25">
      <c r="A10" s="143" t="s">
        <v>1202</v>
      </c>
      <c r="B10" s="7">
        <v>9.2999999999999999E-2</v>
      </c>
      <c r="C10" s="7">
        <v>2.5999999999999999E-2</v>
      </c>
      <c r="D10" s="7">
        <v>0.77600000000000002</v>
      </c>
      <c r="E10" s="7">
        <v>1.0999999999999999E-2</v>
      </c>
      <c r="F10" s="7">
        <v>0</v>
      </c>
      <c r="G10" s="7">
        <v>9.2999999999999999E-2</v>
      </c>
      <c r="J10" t="s">
        <v>69</v>
      </c>
      <c r="K10" s="14">
        <f>INDEX('BICS Workforce'!B29:X29,Control!$B$3)</f>
        <v>300</v>
      </c>
      <c r="L10" s="13">
        <f>INDEX('BICS Workforce'!B48:X48,Control!$B$3)</f>
        <v>100</v>
      </c>
      <c r="M10" s="14">
        <f>INDEX('BICS Workforce'!B67:X67,Control!$B$3)</f>
        <v>2100</v>
      </c>
      <c r="N10" s="14">
        <f>INDEX(B86:X86,Control!$B$3)</f>
        <v>0</v>
      </c>
      <c r="O10" s="14">
        <f>INDEX(B105:X105,Control!$B$3)</f>
        <v>0</v>
      </c>
      <c r="P10" s="14">
        <f>INDEX(B124:X124,Control!$B$3)</f>
        <v>300</v>
      </c>
    </row>
    <row r="11" spans="1:16" ht="15" x14ac:dyDescent="0.25">
      <c r="A11" s="143" t="s">
        <v>1203</v>
      </c>
      <c r="B11" s="7">
        <v>2.7E-2</v>
      </c>
      <c r="C11" s="7">
        <v>2.1999999999999999E-2</v>
      </c>
      <c r="D11" s="7">
        <v>0.89900000000000002</v>
      </c>
      <c r="E11" s="7">
        <v>0.01</v>
      </c>
      <c r="F11" s="7" t="s">
        <v>1164</v>
      </c>
      <c r="G11" s="7">
        <v>3.7999999999999999E-2</v>
      </c>
      <c r="J11" t="s">
        <v>70</v>
      </c>
      <c r="K11" s="14">
        <f>INDEX('BICS Workforce'!B30:X30,Control!$B$3)</f>
        <v>100</v>
      </c>
      <c r="L11" s="13">
        <f>INDEX('BICS Workforce'!B49:X49,Control!$B$3)</f>
        <v>100</v>
      </c>
      <c r="M11" s="14">
        <f>INDEX('BICS Workforce'!B68:X68,Control!$B$3)</f>
        <v>2900</v>
      </c>
      <c r="N11" s="14">
        <f>INDEX(B87:X87,Control!$B$3)</f>
        <v>0</v>
      </c>
      <c r="O11" s="14" t="str">
        <f>INDEX(B106:X106,Control!$B$3)</f>
        <v>-</v>
      </c>
      <c r="P11" s="14">
        <f>INDEX(B125:X125,Control!$B$3)</f>
        <v>100</v>
      </c>
    </row>
    <row r="12" spans="1:16" ht="15" x14ac:dyDescent="0.25">
      <c r="A12" s="143" t="s">
        <v>1204</v>
      </c>
      <c r="B12" s="7">
        <v>0.496</v>
      </c>
      <c r="C12" s="7">
        <v>0.27600000000000002</v>
      </c>
      <c r="D12" s="7">
        <v>0.20300000000000001</v>
      </c>
      <c r="E12" s="7" t="s">
        <v>1164</v>
      </c>
      <c r="F12" s="7" t="s">
        <v>1164</v>
      </c>
      <c r="G12" s="7">
        <v>1.7999999999999999E-2</v>
      </c>
      <c r="J12" t="s">
        <v>71</v>
      </c>
      <c r="K12" s="14">
        <f>INDEX('BICS Workforce'!B31:X31,Control!$B$3)</f>
        <v>600</v>
      </c>
      <c r="L12" s="13">
        <f>INDEX('BICS Workforce'!B50:X50,Control!$B$3)</f>
        <v>300</v>
      </c>
      <c r="M12" s="14">
        <f>INDEX('BICS Workforce'!B69:X69,Control!$B$3)</f>
        <v>300</v>
      </c>
      <c r="N12" s="14" t="str">
        <f>INDEX(B88:X88,Control!$B$3)</f>
        <v>-</v>
      </c>
      <c r="O12" s="14" t="str">
        <f>INDEX(B107:X107,Control!$B$3)</f>
        <v>-</v>
      </c>
      <c r="P12" s="14">
        <f>INDEX(B126:X126,Control!$B$3)</f>
        <v>0</v>
      </c>
    </row>
    <row r="13" spans="1:16" ht="15" x14ac:dyDescent="0.25">
      <c r="A13" s="143" t="s">
        <v>1205</v>
      </c>
      <c r="B13" s="7">
        <v>0.217</v>
      </c>
      <c r="C13" s="7">
        <v>0.124</v>
      </c>
      <c r="D13" s="7">
        <v>0.58899999999999997</v>
      </c>
      <c r="E13" s="7" t="s">
        <v>1164</v>
      </c>
      <c r="F13" s="7" t="s">
        <v>1164</v>
      </c>
      <c r="G13" s="7">
        <v>5.3999999999999999E-2</v>
      </c>
      <c r="J13" t="s">
        <v>72</v>
      </c>
      <c r="K13" s="14">
        <f>INDEX('BICS Workforce'!B32:X32,Control!$B$3)</f>
        <v>200</v>
      </c>
      <c r="L13" s="13">
        <f>INDEX('BICS Workforce'!B51:X51,Control!$B$3)</f>
        <v>100</v>
      </c>
      <c r="M13" s="14">
        <f>INDEX('BICS Workforce'!B70:X70,Control!$B$3)</f>
        <v>400</v>
      </c>
      <c r="N13" s="14" t="str">
        <f>INDEX(B89:X89,Control!$B$3)</f>
        <v>-</v>
      </c>
      <c r="O13" s="14" t="str">
        <f>INDEX(B108:X108,Control!$B$3)</f>
        <v>-</v>
      </c>
      <c r="P13" s="14">
        <f>INDEX(B127:X127,Control!$B$3)</f>
        <v>0</v>
      </c>
    </row>
    <row r="14" spans="1:16" ht="15" x14ac:dyDescent="0.25">
      <c r="A14" s="143" t="s">
        <v>1206</v>
      </c>
      <c r="B14" s="7">
        <v>0.40400000000000003</v>
      </c>
      <c r="C14" s="7">
        <v>0.17</v>
      </c>
      <c r="D14" s="7">
        <v>0.38700000000000001</v>
      </c>
      <c r="E14" s="7" t="s">
        <v>1164</v>
      </c>
      <c r="F14" s="7" t="s">
        <v>1164</v>
      </c>
      <c r="G14" s="7">
        <v>2.9000000000000001E-2</v>
      </c>
      <c r="J14" t="s">
        <v>73</v>
      </c>
      <c r="K14" s="14">
        <f>INDEX('BICS Workforce'!B33:X33,Control!$B$3)</f>
        <v>1500</v>
      </c>
      <c r="L14" s="13">
        <f>INDEX('BICS Workforce'!B52:X52,Control!$B$3)</f>
        <v>600</v>
      </c>
      <c r="M14" s="14">
        <f>INDEX('BICS Workforce'!B71:X71,Control!$B$3)</f>
        <v>1500</v>
      </c>
      <c r="N14" s="14" t="str">
        <f>INDEX(B90:X90,Control!$B$3)</f>
        <v>-</v>
      </c>
      <c r="O14" s="14" t="str">
        <f>INDEX(B109:X109,Control!$B$3)</f>
        <v>-</v>
      </c>
      <c r="P14" s="14">
        <f>INDEX(B128:X128,Control!$B$3)</f>
        <v>100</v>
      </c>
    </row>
    <row r="15" spans="1:16" ht="15" x14ac:dyDescent="0.25">
      <c r="A15" s="143" t="s">
        <v>1207</v>
      </c>
      <c r="B15" s="7">
        <v>0.19800000000000001</v>
      </c>
      <c r="C15" s="7">
        <v>9.6000000000000002E-2</v>
      </c>
      <c r="D15" s="7">
        <v>0.65400000000000003</v>
      </c>
      <c r="E15" s="7" t="s">
        <v>1164</v>
      </c>
      <c r="F15" s="7" t="s">
        <v>1164</v>
      </c>
      <c r="G15" s="7">
        <v>4.1000000000000002E-2</v>
      </c>
      <c r="J15" t="s">
        <v>74</v>
      </c>
      <c r="K15" s="14">
        <f>INDEX('BICS Workforce'!B34:X34,Control!$B$3)</f>
        <v>1400</v>
      </c>
      <c r="L15" s="13">
        <f>INDEX('BICS Workforce'!B53:X53,Control!$B$3)</f>
        <v>700</v>
      </c>
      <c r="M15" s="14">
        <f>INDEX('BICS Workforce'!B72:X72,Control!$B$3)</f>
        <v>4600</v>
      </c>
      <c r="N15" s="14" t="str">
        <f>INDEX(B91:X91,Control!$B$3)</f>
        <v>-</v>
      </c>
      <c r="O15" s="14" t="str">
        <f>INDEX(B110:X110,Control!$B$3)</f>
        <v>-</v>
      </c>
      <c r="P15" s="14">
        <f>INDEX(B129:X129,Control!$B$3)</f>
        <v>300</v>
      </c>
    </row>
    <row r="16" spans="1:16" ht="15" x14ac:dyDescent="0.25">
      <c r="A16" s="143" t="s">
        <v>75</v>
      </c>
      <c r="B16" s="7">
        <v>0.38500000000000001</v>
      </c>
      <c r="C16" s="7">
        <v>0.108</v>
      </c>
      <c r="D16" s="7">
        <v>0.47299999999999998</v>
      </c>
      <c r="E16" s="7">
        <v>1.0999999999999999E-2</v>
      </c>
      <c r="F16" s="7" t="s">
        <v>1164</v>
      </c>
      <c r="G16" s="7">
        <v>2.1000000000000001E-2</v>
      </c>
      <c r="J16" t="s">
        <v>75</v>
      </c>
      <c r="K16" s="14">
        <f>INDEX('BICS Workforce'!B35:X35,Control!$B$3)</f>
        <v>1700</v>
      </c>
      <c r="L16" s="13">
        <f>INDEX('BICS Workforce'!B54:X54,Control!$B$3)</f>
        <v>500</v>
      </c>
      <c r="M16" s="14">
        <f>INDEX('BICS Workforce'!B73:X73,Control!$B$3)</f>
        <v>2100</v>
      </c>
      <c r="N16" s="14">
        <f>INDEX(B92:X92,Control!$B$3)</f>
        <v>0</v>
      </c>
      <c r="O16" s="14" t="str">
        <f>INDEX(B111:X111,Control!$B$3)</f>
        <v>-</v>
      </c>
      <c r="P16" s="14">
        <f>INDEX(B130:X130,Control!$B$3)</f>
        <v>100</v>
      </c>
    </row>
    <row r="17" spans="1:24" ht="15" x14ac:dyDescent="0.25">
      <c r="A17" s="143" t="s">
        <v>1208</v>
      </c>
      <c r="B17" s="7">
        <v>0.14000000000000001</v>
      </c>
      <c r="C17" s="7">
        <v>9.0999999999999998E-2</v>
      </c>
      <c r="D17" s="7">
        <v>0.71699999999999997</v>
      </c>
      <c r="E17" s="7">
        <v>1.2E-2</v>
      </c>
      <c r="F17" s="7" t="s">
        <v>1164</v>
      </c>
      <c r="G17" s="7">
        <v>3.7999999999999999E-2</v>
      </c>
      <c r="J17" t="s">
        <v>76</v>
      </c>
      <c r="K17" s="14">
        <f>INDEX('BICS Workforce'!B36:X36,Control!$B$3)</f>
        <v>1300</v>
      </c>
      <c r="L17" s="13">
        <f>INDEX('BICS Workforce'!B55:X55,Control!$B$3)</f>
        <v>900</v>
      </c>
      <c r="M17" s="14">
        <f>INDEX('BICS Workforce'!B74:X74,Control!$B$3)</f>
        <v>6800</v>
      </c>
      <c r="N17" s="14">
        <f>INDEX(B93:X93,Control!$B$3)</f>
        <v>100</v>
      </c>
      <c r="O17" s="14" t="str">
        <f>INDEX(B112:X112,Control!$B$3)</f>
        <v>-</v>
      </c>
      <c r="P17" s="14">
        <f>INDEX(B131:X131,Control!$B$3)</f>
        <v>400</v>
      </c>
    </row>
    <row r="18" spans="1:24" ht="15" x14ac:dyDescent="0.25">
      <c r="A18" s="143" t="s">
        <v>1209</v>
      </c>
      <c r="B18" s="7">
        <v>0.154</v>
      </c>
      <c r="C18" s="7">
        <v>5.3999999999999999E-2</v>
      </c>
      <c r="D18" s="7">
        <v>0.72799999999999998</v>
      </c>
      <c r="E18" s="7" t="s">
        <v>1164</v>
      </c>
      <c r="F18" s="7">
        <v>0</v>
      </c>
      <c r="G18" s="7">
        <v>5.8999999999999997E-2</v>
      </c>
      <c r="J18" t="s">
        <v>77</v>
      </c>
      <c r="K18" s="14">
        <f>INDEX('BICS Workforce'!B37:X37,Control!$B$3)</f>
        <v>100</v>
      </c>
      <c r="L18" s="13">
        <f>INDEX('BICS Workforce'!B56:X56,Control!$B$3)</f>
        <v>0</v>
      </c>
      <c r="M18" s="14">
        <f>INDEX('BICS Workforce'!B75:X75,Control!$B$3)</f>
        <v>500</v>
      </c>
      <c r="N18" s="14" t="str">
        <f>INDEX(B94:X94,Control!$B$3)</f>
        <v>-</v>
      </c>
      <c r="O18" s="14">
        <f>INDEX(B113:X113,Control!$B$3)</f>
        <v>0</v>
      </c>
      <c r="P18" s="14">
        <f>INDEX(B132:X132,Control!$B$3)</f>
        <v>0</v>
      </c>
    </row>
    <row r="19" spans="1:24" ht="15" x14ac:dyDescent="0.25">
      <c r="A19" s="143" t="s">
        <v>1210</v>
      </c>
      <c r="B19" s="7">
        <v>0.188</v>
      </c>
      <c r="C19" s="7">
        <v>8.2000000000000003E-2</v>
      </c>
      <c r="D19" s="7">
        <v>0.68200000000000005</v>
      </c>
      <c r="E19" s="7" t="s">
        <v>1164</v>
      </c>
      <c r="F19" s="7" t="s">
        <v>1164</v>
      </c>
      <c r="G19" s="7">
        <v>3.7999999999999999E-2</v>
      </c>
      <c r="J19" t="s">
        <v>1175</v>
      </c>
      <c r="K19" s="14">
        <f>INDEX('BICS Workforce'!B38:X38,Control!$B$3)</f>
        <v>11200</v>
      </c>
      <c r="L19" s="13">
        <f>INDEX('BICS Workforce'!B57:X57,Control!$B$3)</f>
        <v>4900</v>
      </c>
      <c r="M19" s="14">
        <f>INDEX('BICS Workforce'!B76:X76,Control!$B$3)</f>
        <v>40600</v>
      </c>
      <c r="N19" s="14" t="str">
        <f>INDEX(B95:X95,Control!$B$3)</f>
        <v>-</v>
      </c>
      <c r="O19" s="14" t="str">
        <f>INDEX(B114:X114,Control!$B$3)</f>
        <v>-</v>
      </c>
      <c r="P19" s="14">
        <f>INDEX(B133:X133,Control!$B$3)</f>
        <v>2300</v>
      </c>
    </row>
    <row r="23" spans="1:24" ht="15" x14ac:dyDescent="0.25">
      <c r="A23" s="141" t="str">
        <f>B5</f>
        <v>Using a hybrid model of working</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36" si="0">ROUND(($B6*B140),-2)</f>
        <v>500</v>
      </c>
      <c r="C25" s="17">
        <f t="shared" si="0"/>
        <v>200</v>
      </c>
      <c r="D25" s="17">
        <f t="shared" si="0"/>
        <v>300</v>
      </c>
      <c r="E25" s="17">
        <f t="shared" si="0"/>
        <v>300</v>
      </c>
      <c r="F25" s="17">
        <f t="shared" si="0"/>
        <v>200</v>
      </c>
      <c r="G25" s="17">
        <f t="shared" si="0"/>
        <v>200</v>
      </c>
      <c r="H25" s="17">
        <f t="shared" si="0"/>
        <v>500</v>
      </c>
      <c r="I25" s="17">
        <f t="shared" si="0"/>
        <v>300</v>
      </c>
      <c r="J25" s="17">
        <f t="shared" si="0"/>
        <v>600</v>
      </c>
      <c r="K25" s="17">
        <f t="shared" si="0"/>
        <v>300</v>
      </c>
      <c r="L25" s="17">
        <f t="shared" si="0"/>
        <v>300</v>
      </c>
      <c r="M25" s="17">
        <f t="shared" si="0"/>
        <v>200</v>
      </c>
      <c r="N25" s="17">
        <f t="shared" si="0"/>
        <v>4000</v>
      </c>
      <c r="O25" s="17">
        <f t="shared" si="0"/>
        <v>700</v>
      </c>
      <c r="P25" s="17">
        <f t="shared" si="0"/>
        <v>4800</v>
      </c>
      <c r="Q25" s="17">
        <f t="shared" si="0"/>
        <v>27800</v>
      </c>
      <c r="R25" s="17">
        <f t="shared" si="0"/>
        <v>227900</v>
      </c>
      <c r="S25" s="17">
        <f t="shared" si="0"/>
        <v>263900</v>
      </c>
      <c r="T25" s="17">
        <f t="shared" si="0"/>
        <v>0</v>
      </c>
      <c r="U25" s="17">
        <f t="shared" si="0"/>
        <v>2400</v>
      </c>
      <c r="V25" s="17">
        <f t="shared" si="0"/>
        <v>900</v>
      </c>
      <c r="W25" s="17">
        <f t="shared" si="0"/>
        <v>1000</v>
      </c>
      <c r="X25" s="17">
        <f t="shared" si="0"/>
        <v>900</v>
      </c>
    </row>
    <row r="26" spans="1:24" x14ac:dyDescent="0.2">
      <c r="A26" t="s">
        <v>1165</v>
      </c>
      <c r="B26" s="17" t="e">
        <f t="shared" si="0"/>
        <v>#VALUE!</v>
      </c>
      <c r="C26" s="17" t="e">
        <f t="shared" si="0"/>
        <v>#VALUE!</v>
      </c>
      <c r="D26" s="17" t="e">
        <f t="shared" si="0"/>
        <v>#VALUE!</v>
      </c>
      <c r="E26" s="17" t="e">
        <f t="shared" si="0"/>
        <v>#VALUE!</v>
      </c>
      <c r="F26" s="17" t="e">
        <f t="shared" si="0"/>
        <v>#VALUE!</v>
      </c>
      <c r="G26" s="17" t="e">
        <f t="shared" si="0"/>
        <v>#VALUE!</v>
      </c>
      <c r="H26" s="17" t="e">
        <f t="shared" si="0"/>
        <v>#VALUE!</v>
      </c>
      <c r="I26" s="17" t="e">
        <f t="shared" si="0"/>
        <v>#VALUE!</v>
      </c>
      <c r="J26" s="17" t="e">
        <f t="shared" si="0"/>
        <v>#VALUE!</v>
      </c>
      <c r="K26" s="17" t="e">
        <f t="shared" si="0"/>
        <v>#VALUE!</v>
      </c>
      <c r="L26" s="17" t="e">
        <f t="shared" si="0"/>
        <v>#VALUE!</v>
      </c>
      <c r="M26" s="17" t="e">
        <f t="shared" si="0"/>
        <v>#VALUE!</v>
      </c>
      <c r="N26" s="17" t="e">
        <f t="shared" si="0"/>
        <v>#VALUE!</v>
      </c>
      <c r="O26" s="17" t="e">
        <f t="shared" si="0"/>
        <v>#VALUE!</v>
      </c>
      <c r="P26" s="17" t="e">
        <f t="shared" si="0"/>
        <v>#VALUE!</v>
      </c>
      <c r="Q26" s="17" t="e">
        <f t="shared" si="0"/>
        <v>#VALUE!</v>
      </c>
      <c r="R26" s="17" t="e">
        <f t="shared" si="0"/>
        <v>#VALUE!</v>
      </c>
      <c r="S26" s="17" t="e">
        <f t="shared" si="0"/>
        <v>#VALUE!</v>
      </c>
      <c r="T26" s="17" t="e">
        <f t="shared" si="0"/>
        <v>#VALUE!</v>
      </c>
      <c r="U26" s="17" t="e">
        <f t="shared" si="0"/>
        <v>#VALUE!</v>
      </c>
      <c r="V26" s="17" t="e">
        <f t="shared" si="0"/>
        <v>#VALUE!</v>
      </c>
      <c r="W26" s="17" t="e">
        <f t="shared" si="0"/>
        <v>#VALUE!</v>
      </c>
      <c r="X26" s="17" t="e">
        <f t="shared" si="0"/>
        <v>#VALUE!</v>
      </c>
    </row>
    <row r="27" spans="1:24" x14ac:dyDescent="0.2">
      <c r="A27" t="s">
        <v>67</v>
      </c>
      <c r="B27" s="17">
        <f t="shared" si="0"/>
        <v>500</v>
      </c>
      <c r="C27" s="17">
        <f t="shared" si="0"/>
        <v>300</v>
      </c>
      <c r="D27" s="17">
        <f t="shared" si="0"/>
        <v>800</v>
      </c>
      <c r="E27" s="17">
        <f t="shared" si="0"/>
        <v>300</v>
      </c>
      <c r="F27" s="17">
        <f t="shared" si="0"/>
        <v>200</v>
      </c>
      <c r="G27" s="17">
        <f t="shared" si="0"/>
        <v>300</v>
      </c>
      <c r="H27" s="17">
        <f t="shared" si="0"/>
        <v>700</v>
      </c>
      <c r="I27" s="17">
        <f t="shared" si="0"/>
        <v>700</v>
      </c>
      <c r="J27" s="17">
        <f t="shared" si="0"/>
        <v>400</v>
      </c>
      <c r="K27" s="17">
        <f t="shared" si="0"/>
        <v>300</v>
      </c>
      <c r="L27" s="17">
        <f t="shared" si="0"/>
        <v>600</v>
      </c>
      <c r="M27" s="17">
        <f t="shared" si="0"/>
        <v>200</v>
      </c>
      <c r="N27" s="17">
        <f t="shared" si="0"/>
        <v>5300</v>
      </c>
      <c r="O27" s="17">
        <f t="shared" si="0"/>
        <v>800</v>
      </c>
      <c r="P27" s="17">
        <f t="shared" si="0"/>
        <v>6100</v>
      </c>
      <c r="Q27" s="17">
        <f t="shared" si="0"/>
        <v>25700</v>
      </c>
      <c r="R27" s="17">
        <f t="shared" si="0"/>
        <v>139100</v>
      </c>
      <c r="S27" s="17">
        <f t="shared" si="0"/>
        <v>161200</v>
      </c>
      <c r="T27" s="17">
        <f t="shared" si="0"/>
        <v>0</v>
      </c>
      <c r="U27" s="17">
        <f t="shared" si="0"/>
        <v>3100</v>
      </c>
      <c r="V27" s="17">
        <f t="shared" si="0"/>
        <v>1500</v>
      </c>
      <c r="W27" s="17">
        <f t="shared" si="0"/>
        <v>1100</v>
      </c>
      <c r="X27" s="17">
        <f t="shared" si="0"/>
        <v>1200</v>
      </c>
    </row>
    <row r="28" spans="1:24" x14ac:dyDescent="0.2">
      <c r="A28" t="s">
        <v>1167</v>
      </c>
      <c r="B28" s="17">
        <f t="shared" si="0"/>
        <v>1600</v>
      </c>
      <c r="C28" s="17">
        <f t="shared" si="0"/>
        <v>1600</v>
      </c>
      <c r="D28" s="17">
        <f t="shared" si="0"/>
        <v>1700</v>
      </c>
      <c r="E28" s="17">
        <f t="shared" si="0"/>
        <v>600</v>
      </c>
      <c r="F28" s="17">
        <f t="shared" si="0"/>
        <v>800</v>
      </c>
      <c r="G28" s="17">
        <f t="shared" si="0"/>
        <v>700</v>
      </c>
      <c r="H28" s="17">
        <f t="shared" si="0"/>
        <v>1600</v>
      </c>
      <c r="I28" s="17">
        <f t="shared" si="0"/>
        <v>1000</v>
      </c>
      <c r="J28" s="17">
        <f t="shared" si="0"/>
        <v>1100</v>
      </c>
      <c r="K28" s="17">
        <f t="shared" si="0"/>
        <v>1100</v>
      </c>
      <c r="L28" s="17">
        <f t="shared" si="0"/>
        <v>1700</v>
      </c>
      <c r="M28" s="17">
        <f t="shared" si="0"/>
        <v>1400</v>
      </c>
      <c r="N28" s="17">
        <f t="shared" si="0"/>
        <v>14900</v>
      </c>
      <c r="O28" s="17">
        <f t="shared" si="0"/>
        <v>1900</v>
      </c>
      <c r="P28" s="17">
        <f t="shared" si="0"/>
        <v>16800</v>
      </c>
      <c r="Q28" s="17">
        <f t="shared" si="0"/>
        <v>91900</v>
      </c>
      <c r="R28" s="17">
        <f t="shared" si="0"/>
        <v>536100</v>
      </c>
      <c r="S28" s="17">
        <f t="shared" si="0"/>
        <v>610700</v>
      </c>
      <c r="T28" s="17">
        <f t="shared" si="0"/>
        <v>0</v>
      </c>
      <c r="U28" s="17">
        <f t="shared" si="0"/>
        <v>7000</v>
      </c>
      <c r="V28" s="17">
        <f t="shared" si="0"/>
        <v>4100</v>
      </c>
      <c r="W28" s="17">
        <f t="shared" si="0"/>
        <v>4100</v>
      </c>
      <c r="X28" s="17">
        <f t="shared" si="0"/>
        <v>3200</v>
      </c>
    </row>
    <row r="29" spans="1:24" x14ac:dyDescent="0.2">
      <c r="A29" t="s">
        <v>1168</v>
      </c>
      <c r="B29" s="17">
        <f t="shared" si="0"/>
        <v>300</v>
      </c>
      <c r="C29" s="17">
        <f t="shared" si="0"/>
        <v>100</v>
      </c>
      <c r="D29" s="17">
        <f t="shared" si="0"/>
        <v>900</v>
      </c>
      <c r="E29" s="17">
        <f t="shared" si="0"/>
        <v>400</v>
      </c>
      <c r="F29" s="17">
        <f t="shared" si="0"/>
        <v>200</v>
      </c>
      <c r="G29" s="17">
        <f t="shared" si="0"/>
        <v>300</v>
      </c>
      <c r="H29" s="17">
        <f t="shared" si="0"/>
        <v>300</v>
      </c>
      <c r="I29" s="17">
        <f t="shared" si="0"/>
        <v>100</v>
      </c>
      <c r="J29" s="17">
        <f t="shared" si="0"/>
        <v>400</v>
      </c>
      <c r="K29" s="17">
        <f t="shared" si="0"/>
        <v>200</v>
      </c>
      <c r="L29" s="17">
        <f t="shared" si="0"/>
        <v>500</v>
      </c>
      <c r="M29" s="17">
        <f t="shared" si="0"/>
        <v>100</v>
      </c>
      <c r="N29" s="17">
        <f t="shared" si="0"/>
        <v>3900</v>
      </c>
      <c r="O29" s="17">
        <f t="shared" si="0"/>
        <v>600</v>
      </c>
      <c r="P29" s="17">
        <f t="shared" si="0"/>
        <v>4500</v>
      </c>
      <c r="Q29" s="17">
        <f t="shared" si="0"/>
        <v>19800</v>
      </c>
      <c r="R29" s="17">
        <f t="shared" si="0"/>
        <v>128700</v>
      </c>
      <c r="S29" s="17">
        <f t="shared" si="0"/>
        <v>142400</v>
      </c>
      <c r="T29" s="17">
        <f t="shared" si="0"/>
        <v>0</v>
      </c>
      <c r="U29" s="17">
        <f t="shared" si="0"/>
        <v>2600</v>
      </c>
      <c r="V29" s="17">
        <f t="shared" si="0"/>
        <v>700</v>
      </c>
      <c r="W29" s="17">
        <f t="shared" si="0"/>
        <v>900</v>
      </c>
      <c r="X29" s="17">
        <f t="shared" si="0"/>
        <v>600</v>
      </c>
    </row>
    <row r="30" spans="1:24" x14ac:dyDescent="0.2">
      <c r="A30" t="s">
        <v>1169</v>
      </c>
      <c r="B30" s="17">
        <f t="shared" si="0"/>
        <v>100</v>
      </c>
      <c r="C30" s="17">
        <f t="shared" si="0"/>
        <v>100</v>
      </c>
      <c r="D30" s="17">
        <f t="shared" si="0"/>
        <v>100</v>
      </c>
      <c r="E30" s="17">
        <f t="shared" si="0"/>
        <v>100</v>
      </c>
      <c r="F30" s="17">
        <f t="shared" si="0"/>
        <v>100</v>
      </c>
      <c r="G30" s="17">
        <f t="shared" si="0"/>
        <v>100</v>
      </c>
      <c r="H30" s="17">
        <f t="shared" si="0"/>
        <v>100</v>
      </c>
      <c r="I30" s="17">
        <f t="shared" si="0"/>
        <v>100</v>
      </c>
      <c r="J30" s="17">
        <f t="shared" si="0"/>
        <v>100</v>
      </c>
      <c r="K30" s="17">
        <f t="shared" si="0"/>
        <v>100</v>
      </c>
      <c r="L30" s="17">
        <f t="shared" si="0"/>
        <v>100</v>
      </c>
      <c r="M30" s="17">
        <f t="shared" si="0"/>
        <v>100</v>
      </c>
      <c r="N30" s="17">
        <f t="shared" si="0"/>
        <v>1300</v>
      </c>
      <c r="O30" s="17">
        <f t="shared" si="0"/>
        <v>200</v>
      </c>
      <c r="P30" s="17">
        <f t="shared" si="0"/>
        <v>1400</v>
      </c>
      <c r="Q30" s="17">
        <f t="shared" si="0"/>
        <v>8200</v>
      </c>
      <c r="R30" s="17">
        <f t="shared" si="0"/>
        <v>53700</v>
      </c>
      <c r="S30" s="17">
        <f t="shared" si="0"/>
        <v>61500</v>
      </c>
      <c r="T30" s="17">
        <f t="shared" si="0"/>
        <v>0</v>
      </c>
      <c r="U30" s="17">
        <f t="shared" si="0"/>
        <v>600</v>
      </c>
      <c r="V30" s="17">
        <f t="shared" si="0"/>
        <v>300</v>
      </c>
      <c r="W30" s="17">
        <f t="shared" si="0"/>
        <v>400</v>
      </c>
      <c r="X30" s="17">
        <f t="shared" si="0"/>
        <v>200</v>
      </c>
    </row>
    <row r="31" spans="1:24" x14ac:dyDescent="0.2">
      <c r="A31" t="s">
        <v>1170</v>
      </c>
      <c r="B31" s="17">
        <f t="shared" si="0"/>
        <v>600</v>
      </c>
      <c r="C31" s="17">
        <f t="shared" si="0"/>
        <v>900</v>
      </c>
      <c r="D31" s="17">
        <f t="shared" si="0"/>
        <v>1000</v>
      </c>
      <c r="E31" s="17">
        <f t="shared" si="0"/>
        <v>200</v>
      </c>
      <c r="F31" s="17">
        <f t="shared" si="0"/>
        <v>300</v>
      </c>
      <c r="G31" s="17">
        <f t="shared" si="0"/>
        <v>200</v>
      </c>
      <c r="H31" s="17">
        <f t="shared" si="0"/>
        <v>1100</v>
      </c>
      <c r="I31" s="17">
        <f t="shared" si="0"/>
        <v>800</v>
      </c>
      <c r="J31" s="17">
        <f t="shared" si="0"/>
        <v>400</v>
      </c>
      <c r="K31" s="17">
        <f t="shared" si="0"/>
        <v>400</v>
      </c>
      <c r="L31" s="17">
        <f t="shared" si="0"/>
        <v>900</v>
      </c>
      <c r="M31" s="17">
        <f t="shared" si="0"/>
        <v>900</v>
      </c>
      <c r="N31" s="17">
        <f t="shared" si="0"/>
        <v>7900</v>
      </c>
      <c r="O31" s="17">
        <f t="shared" si="0"/>
        <v>1000</v>
      </c>
      <c r="P31" s="17">
        <f t="shared" si="0"/>
        <v>8900</v>
      </c>
      <c r="Q31" s="17">
        <f t="shared" si="0"/>
        <v>112600</v>
      </c>
      <c r="R31" s="17">
        <f t="shared" si="0"/>
        <v>611300</v>
      </c>
      <c r="S31" s="17">
        <f t="shared" si="0"/>
        <v>668600</v>
      </c>
      <c r="T31" s="17">
        <f t="shared" si="0"/>
        <v>0</v>
      </c>
      <c r="U31" s="17">
        <f t="shared" si="0"/>
        <v>3700</v>
      </c>
      <c r="V31" s="17">
        <f t="shared" si="0"/>
        <v>2600</v>
      </c>
      <c r="W31" s="17">
        <f t="shared" si="0"/>
        <v>2000</v>
      </c>
      <c r="X31" s="17">
        <f t="shared" si="0"/>
        <v>1700</v>
      </c>
    </row>
    <row r="32" spans="1:24" x14ac:dyDescent="0.2">
      <c r="A32" t="s">
        <v>72</v>
      </c>
      <c r="B32" s="17">
        <f t="shared" si="0"/>
        <v>200</v>
      </c>
      <c r="C32" s="17">
        <f t="shared" si="0"/>
        <v>200</v>
      </c>
      <c r="D32" s="17">
        <f t="shared" si="0"/>
        <v>200</v>
      </c>
      <c r="E32" s="17">
        <f t="shared" si="0"/>
        <v>100</v>
      </c>
      <c r="F32" s="17">
        <f t="shared" si="0"/>
        <v>100</v>
      </c>
      <c r="G32" s="17">
        <f t="shared" si="0"/>
        <v>100</v>
      </c>
      <c r="H32" s="17">
        <f t="shared" si="0"/>
        <v>300</v>
      </c>
      <c r="I32" s="17">
        <f t="shared" si="0"/>
        <v>300</v>
      </c>
      <c r="J32" s="17">
        <f t="shared" si="0"/>
        <v>200</v>
      </c>
      <c r="K32" s="17">
        <f t="shared" si="0"/>
        <v>100</v>
      </c>
      <c r="L32" s="17">
        <f t="shared" si="0"/>
        <v>200</v>
      </c>
      <c r="M32" s="17">
        <f t="shared" si="0"/>
        <v>200</v>
      </c>
      <c r="N32" s="17">
        <f t="shared" si="0"/>
        <v>2100</v>
      </c>
      <c r="O32" s="17">
        <f t="shared" si="0"/>
        <v>300</v>
      </c>
      <c r="P32" s="17">
        <f t="shared" si="0"/>
        <v>2400</v>
      </c>
      <c r="Q32" s="17">
        <f t="shared" si="0"/>
        <v>15000</v>
      </c>
      <c r="R32" s="17">
        <f t="shared" si="0"/>
        <v>106300</v>
      </c>
      <c r="S32" s="17">
        <f t="shared" si="0"/>
        <v>118300</v>
      </c>
      <c r="T32" s="17">
        <f t="shared" si="0"/>
        <v>0</v>
      </c>
      <c r="U32" s="17">
        <f t="shared" si="0"/>
        <v>1100</v>
      </c>
      <c r="V32" s="17">
        <f t="shared" si="0"/>
        <v>700</v>
      </c>
      <c r="W32" s="17">
        <f t="shared" si="0"/>
        <v>400</v>
      </c>
      <c r="X32" s="17">
        <f t="shared" si="0"/>
        <v>500</v>
      </c>
    </row>
    <row r="33" spans="1:24" x14ac:dyDescent="0.2">
      <c r="A33" t="s">
        <v>1171</v>
      </c>
      <c r="B33" s="17">
        <f t="shared" si="0"/>
        <v>1500</v>
      </c>
      <c r="C33" s="17">
        <f t="shared" si="0"/>
        <v>1400</v>
      </c>
      <c r="D33" s="17">
        <f t="shared" si="0"/>
        <v>1200</v>
      </c>
      <c r="E33" s="17">
        <f t="shared" si="0"/>
        <v>1200</v>
      </c>
      <c r="F33" s="17">
        <f t="shared" si="0"/>
        <v>800</v>
      </c>
      <c r="G33" s="17">
        <f t="shared" si="0"/>
        <v>600</v>
      </c>
      <c r="H33" s="17">
        <f t="shared" si="0"/>
        <v>2000</v>
      </c>
      <c r="I33" s="17">
        <f t="shared" si="0"/>
        <v>2000</v>
      </c>
      <c r="J33" s="17">
        <f t="shared" si="0"/>
        <v>1200</v>
      </c>
      <c r="K33" s="17">
        <f t="shared" si="0"/>
        <v>1000</v>
      </c>
      <c r="L33" s="17">
        <f t="shared" si="0"/>
        <v>1800</v>
      </c>
      <c r="M33" s="17">
        <f t="shared" si="0"/>
        <v>2200</v>
      </c>
      <c r="N33" s="17">
        <f t="shared" si="0"/>
        <v>17000</v>
      </c>
      <c r="O33" s="17">
        <f t="shared" si="0"/>
        <v>1700</v>
      </c>
      <c r="P33" s="17">
        <f t="shared" si="0"/>
        <v>18600</v>
      </c>
      <c r="Q33" s="17">
        <f t="shared" si="0"/>
        <v>153900</v>
      </c>
      <c r="R33" s="17">
        <f t="shared" si="0"/>
        <v>994600</v>
      </c>
      <c r="S33" s="17">
        <f t="shared" si="0"/>
        <v>1088400</v>
      </c>
      <c r="T33" s="17">
        <f t="shared" si="0"/>
        <v>0</v>
      </c>
      <c r="U33" s="17">
        <f t="shared" si="0"/>
        <v>6800</v>
      </c>
      <c r="V33" s="17">
        <f t="shared" si="0"/>
        <v>6100</v>
      </c>
      <c r="W33" s="17">
        <f t="shared" si="0"/>
        <v>4400</v>
      </c>
      <c r="X33" s="17">
        <f t="shared" si="0"/>
        <v>3500</v>
      </c>
    </row>
    <row r="34" spans="1:24" x14ac:dyDescent="0.2">
      <c r="A34" t="s">
        <v>1172</v>
      </c>
      <c r="B34" s="17">
        <f t="shared" si="0"/>
        <v>1400</v>
      </c>
      <c r="C34" s="17">
        <f t="shared" si="0"/>
        <v>1100</v>
      </c>
      <c r="D34" s="17">
        <f t="shared" si="0"/>
        <v>1800</v>
      </c>
      <c r="E34" s="17">
        <f t="shared" si="0"/>
        <v>300</v>
      </c>
      <c r="F34" s="17">
        <f t="shared" si="0"/>
        <v>600</v>
      </c>
      <c r="G34" s="17">
        <f t="shared" si="0"/>
        <v>1000</v>
      </c>
      <c r="H34" s="17">
        <f t="shared" si="0"/>
        <v>1500</v>
      </c>
      <c r="I34" s="17">
        <f t="shared" si="0"/>
        <v>900</v>
      </c>
      <c r="J34" s="17">
        <f t="shared" si="0"/>
        <v>900</v>
      </c>
      <c r="K34" s="17">
        <f t="shared" si="0"/>
        <v>400</v>
      </c>
      <c r="L34" s="17">
        <f t="shared" si="0"/>
        <v>1300</v>
      </c>
      <c r="M34" s="17">
        <f t="shared" si="0"/>
        <v>800</v>
      </c>
      <c r="N34" s="17">
        <f t="shared" si="0"/>
        <v>12000</v>
      </c>
      <c r="O34" s="17">
        <f t="shared" si="0"/>
        <v>1700</v>
      </c>
      <c r="P34" s="17">
        <f t="shared" si="0"/>
        <v>13600</v>
      </c>
      <c r="Q34" s="17">
        <f t="shared" si="0"/>
        <v>73100</v>
      </c>
      <c r="R34" s="17">
        <f t="shared" si="0"/>
        <v>474200</v>
      </c>
      <c r="S34" s="17">
        <f t="shared" si="0"/>
        <v>532600</v>
      </c>
      <c r="T34" s="17">
        <f t="shared" si="0"/>
        <v>0</v>
      </c>
      <c r="U34" s="17">
        <f t="shared" si="0"/>
        <v>6800</v>
      </c>
      <c r="V34" s="17">
        <f t="shared" si="0"/>
        <v>3000</v>
      </c>
      <c r="W34" s="17">
        <f t="shared" si="0"/>
        <v>2400</v>
      </c>
      <c r="X34" s="17">
        <f t="shared" si="0"/>
        <v>2900</v>
      </c>
    </row>
    <row r="35" spans="1:24" x14ac:dyDescent="0.2">
      <c r="A35" t="s">
        <v>75</v>
      </c>
      <c r="B35" s="17">
        <f t="shared" si="0"/>
        <v>1700</v>
      </c>
      <c r="C35" s="17">
        <f t="shared" si="0"/>
        <v>4600</v>
      </c>
      <c r="D35" s="17">
        <f t="shared" si="0"/>
        <v>1400</v>
      </c>
      <c r="E35" s="17">
        <f t="shared" si="0"/>
        <v>1300</v>
      </c>
      <c r="F35" s="17">
        <f t="shared" si="0"/>
        <v>1100</v>
      </c>
      <c r="G35" s="17">
        <f t="shared" si="0"/>
        <v>1400</v>
      </c>
      <c r="H35" s="17">
        <f t="shared" si="0"/>
        <v>2100</v>
      </c>
      <c r="I35" s="17">
        <f t="shared" si="0"/>
        <v>1600</v>
      </c>
      <c r="J35" s="17">
        <f t="shared" si="0"/>
        <v>1600</v>
      </c>
      <c r="K35" s="17">
        <f t="shared" si="0"/>
        <v>1900</v>
      </c>
      <c r="L35" s="17">
        <f t="shared" si="0"/>
        <v>1900</v>
      </c>
      <c r="M35" s="17">
        <f t="shared" si="0"/>
        <v>1800</v>
      </c>
      <c r="N35" s="17">
        <f t="shared" si="0"/>
        <v>22700</v>
      </c>
      <c r="O35" s="17">
        <f t="shared" si="0"/>
        <v>3900</v>
      </c>
      <c r="P35" s="17">
        <f t="shared" si="0"/>
        <v>26600</v>
      </c>
      <c r="Q35" s="17">
        <f t="shared" si="0"/>
        <v>153200</v>
      </c>
      <c r="R35" s="17">
        <f t="shared" si="0"/>
        <v>893400</v>
      </c>
      <c r="S35" s="17">
        <f t="shared" si="0"/>
        <v>1019900</v>
      </c>
      <c r="T35" s="17">
        <f t="shared" si="0"/>
        <v>0</v>
      </c>
      <c r="U35" s="17">
        <f t="shared" si="0"/>
        <v>10500</v>
      </c>
      <c r="V35" s="17">
        <f t="shared" si="0"/>
        <v>5400</v>
      </c>
      <c r="W35" s="17">
        <f t="shared" si="0"/>
        <v>9000</v>
      </c>
      <c r="X35" s="17">
        <f t="shared" si="0"/>
        <v>3900</v>
      </c>
    </row>
    <row r="36" spans="1:24" x14ac:dyDescent="0.2">
      <c r="A36" t="s">
        <v>1173</v>
      </c>
      <c r="B36" s="17">
        <f t="shared" si="0"/>
        <v>1300</v>
      </c>
      <c r="C36" s="17">
        <f t="shared" si="0"/>
        <v>1500</v>
      </c>
      <c r="D36" s="17">
        <f t="shared" ref="D36:X36" si="1">ROUND(($B17*D151),-2)</f>
        <v>1200</v>
      </c>
      <c r="E36" s="17">
        <f t="shared" si="1"/>
        <v>600</v>
      </c>
      <c r="F36" s="17">
        <f t="shared" si="1"/>
        <v>600</v>
      </c>
      <c r="G36" s="17">
        <f t="shared" si="1"/>
        <v>400</v>
      </c>
      <c r="H36" s="17">
        <f t="shared" si="1"/>
        <v>1700</v>
      </c>
      <c r="I36" s="17">
        <f t="shared" si="1"/>
        <v>700</v>
      </c>
      <c r="J36" s="17">
        <f t="shared" si="1"/>
        <v>600</v>
      </c>
      <c r="K36" s="17">
        <f t="shared" si="1"/>
        <v>1200</v>
      </c>
      <c r="L36" s="17">
        <f t="shared" si="1"/>
        <v>700</v>
      </c>
      <c r="M36" s="17">
        <f t="shared" si="1"/>
        <v>1200</v>
      </c>
      <c r="N36" s="17">
        <f t="shared" si="1"/>
        <v>12000</v>
      </c>
      <c r="O36" s="17">
        <f t="shared" si="1"/>
        <v>2000</v>
      </c>
      <c r="P36" s="17">
        <f t="shared" si="1"/>
        <v>13900</v>
      </c>
      <c r="Q36" s="17">
        <f t="shared" si="1"/>
        <v>75500</v>
      </c>
      <c r="R36" s="17">
        <f t="shared" si="1"/>
        <v>495700</v>
      </c>
      <c r="S36" s="17">
        <f t="shared" si="1"/>
        <v>578300</v>
      </c>
      <c r="T36" s="17">
        <f t="shared" si="1"/>
        <v>0</v>
      </c>
      <c r="U36" s="17">
        <f t="shared" si="1"/>
        <v>5800</v>
      </c>
      <c r="V36" s="17">
        <f t="shared" si="1"/>
        <v>2600</v>
      </c>
      <c r="W36" s="17">
        <f t="shared" si="1"/>
        <v>4000</v>
      </c>
      <c r="X36" s="17">
        <f t="shared" si="1"/>
        <v>3000</v>
      </c>
    </row>
    <row r="37" spans="1:24" x14ac:dyDescent="0.2">
      <c r="A37" t="s">
        <v>1174</v>
      </c>
      <c r="B37" s="17">
        <f t="shared" ref="B37:X38" si="2">ROUND(($B18*B152),-2)</f>
        <v>100</v>
      </c>
      <c r="C37" s="17">
        <f t="shared" si="2"/>
        <v>300</v>
      </c>
      <c r="D37" s="17">
        <f t="shared" si="2"/>
        <v>100</v>
      </c>
      <c r="E37" s="17">
        <f t="shared" si="2"/>
        <v>100</v>
      </c>
      <c r="F37" s="17">
        <f t="shared" si="2"/>
        <v>200</v>
      </c>
      <c r="G37" s="17">
        <f t="shared" si="2"/>
        <v>100</v>
      </c>
      <c r="H37" s="17">
        <f t="shared" si="2"/>
        <v>200</v>
      </c>
      <c r="I37" s="17">
        <f t="shared" si="2"/>
        <v>200</v>
      </c>
      <c r="J37" s="17">
        <f t="shared" si="2"/>
        <v>100</v>
      </c>
      <c r="K37" s="17">
        <f t="shared" si="2"/>
        <v>200</v>
      </c>
      <c r="L37" s="17">
        <f t="shared" si="2"/>
        <v>200</v>
      </c>
      <c r="M37" s="17">
        <f t="shared" si="2"/>
        <v>100</v>
      </c>
      <c r="N37" s="17">
        <f t="shared" si="2"/>
        <v>1900</v>
      </c>
      <c r="O37" s="17">
        <f t="shared" si="2"/>
        <v>300</v>
      </c>
      <c r="P37" s="17">
        <f t="shared" si="2"/>
        <v>2300</v>
      </c>
      <c r="Q37" s="17">
        <f t="shared" si="2"/>
        <v>14900</v>
      </c>
      <c r="R37" s="17">
        <f t="shared" si="2"/>
        <v>94500</v>
      </c>
      <c r="S37" s="17">
        <f t="shared" si="2"/>
        <v>108700</v>
      </c>
      <c r="T37" s="17">
        <f t="shared" si="2"/>
        <v>0</v>
      </c>
      <c r="U37" s="17">
        <f t="shared" si="2"/>
        <v>900</v>
      </c>
      <c r="V37" s="17">
        <f t="shared" si="2"/>
        <v>500</v>
      </c>
      <c r="W37" s="17">
        <f t="shared" si="2"/>
        <v>800</v>
      </c>
      <c r="X37" s="17">
        <f t="shared" si="2"/>
        <v>300</v>
      </c>
    </row>
    <row r="38" spans="1:24" x14ac:dyDescent="0.2">
      <c r="A38" t="s">
        <v>1175</v>
      </c>
      <c r="B38" s="17">
        <f t="shared" si="2"/>
        <v>11200</v>
      </c>
      <c r="C38" s="17">
        <f t="shared" si="2"/>
        <v>12700</v>
      </c>
      <c r="D38" s="17">
        <f t="shared" si="2"/>
        <v>12300</v>
      </c>
      <c r="E38" s="17">
        <f t="shared" si="2"/>
        <v>6700</v>
      </c>
      <c r="F38" s="17">
        <f t="shared" si="2"/>
        <v>6900</v>
      </c>
      <c r="G38" s="17">
        <f t="shared" si="2"/>
        <v>6500</v>
      </c>
      <c r="H38" s="17">
        <f t="shared" si="2"/>
        <v>14500</v>
      </c>
      <c r="I38" s="17">
        <f t="shared" si="2"/>
        <v>9100</v>
      </c>
      <c r="J38" s="17">
        <f t="shared" si="2"/>
        <v>9800</v>
      </c>
      <c r="K38" s="17">
        <f t="shared" si="2"/>
        <v>8200</v>
      </c>
      <c r="L38" s="17">
        <f t="shared" si="2"/>
        <v>12200</v>
      </c>
      <c r="M38" s="17">
        <f t="shared" si="2"/>
        <v>9900</v>
      </c>
      <c r="N38" s="17">
        <f t="shared" si="2"/>
        <v>119700</v>
      </c>
      <c r="O38" s="17">
        <f t="shared" si="2"/>
        <v>17700</v>
      </c>
      <c r="P38" s="17">
        <f t="shared" si="2"/>
        <v>137300</v>
      </c>
      <c r="Q38" s="17">
        <f t="shared" si="2"/>
        <v>782500</v>
      </c>
      <c r="R38" s="17">
        <f t="shared" si="2"/>
        <v>5000900</v>
      </c>
      <c r="S38" s="17">
        <f t="shared" si="2"/>
        <v>5711500</v>
      </c>
      <c r="T38" s="17">
        <f t="shared" si="2"/>
        <v>0</v>
      </c>
      <c r="U38" s="17">
        <f t="shared" si="2"/>
        <v>60700</v>
      </c>
      <c r="V38" s="17">
        <f t="shared" si="2"/>
        <v>31200</v>
      </c>
      <c r="W38" s="17">
        <f t="shared" si="2"/>
        <v>34400</v>
      </c>
      <c r="X38" s="17">
        <f t="shared" si="2"/>
        <v>25700</v>
      </c>
    </row>
    <row r="39" spans="1:24" x14ac:dyDescent="0.2">
      <c r="B39" s="7"/>
      <c r="C39" s="7"/>
      <c r="D39" s="7"/>
      <c r="E39" s="7"/>
      <c r="F39" s="7"/>
      <c r="G39" s="7"/>
      <c r="L39" s="7"/>
      <c r="M39" s="7"/>
      <c r="N39" s="7"/>
      <c r="O39" s="7"/>
      <c r="P39" s="7"/>
      <c r="Q39" s="7"/>
    </row>
    <row r="42" spans="1:24" x14ac:dyDescent="0.2">
      <c r="A42" s="140" t="str">
        <f>C5</f>
        <v>Working from home</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55" si="3">IFERROR(ROUND(($C6*B140),-2),"-")</f>
        <v>200</v>
      </c>
      <c r="C44" s="16">
        <f t="shared" si="3"/>
        <v>100</v>
      </c>
      <c r="D44" s="16">
        <f t="shared" si="3"/>
        <v>100</v>
      </c>
      <c r="E44" s="16">
        <f t="shared" si="3"/>
        <v>100</v>
      </c>
      <c r="F44" s="16">
        <f t="shared" si="3"/>
        <v>100</v>
      </c>
      <c r="G44" s="16">
        <f t="shared" si="3"/>
        <v>100</v>
      </c>
      <c r="H44" s="16">
        <f t="shared" si="3"/>
        <v>200</v>
      </c>
      <c r="I44" s="16">
        <f t="shared" si="3"/>
        <v>100</v>
      </c>
      <c r="J44" s="16">
        <f t="shared" si="3"/>
        <v>200</v>
      </c>
      <c r="K44" s="16">
        <f t="shared" si="3"/>
        <v>100</v>
      </c>
      <c r="L44" s="16">
        <f t="shared" si="3"/>
        <v>100</v>
      </c>
      <c r="M44" s="16">
        <f t="shared" si="3"/>
        <v>100</v>
      </c>
      <c r="N44" s="16">
        <f t="shared" si="3"/>
        <v>1500</v>
      </c>
      <c r="O44" s="16">
        <f t="shared" si="3"/>
        <v>300</v>
      </c>
      <c r="P44" s="16">
        <f t="shared" si="3"/>
        <v>1800</v>
      </c>
      <c r="Q44" s="16">
        <f t="shared" si="3"/>
        <v>10600</v>
      </c>
      <c r="R44" s="16">
        <f t="shared" si="3"/>
        <v>87200</v>
      </c>
      <c r="S44" s="16">
        <f t="shared" si="3"/>
        <v>101000</v>
      </c>
      <c r="T44" s="16">
        <f t="shared" si="3"/>
        <v>0</v>
      </c>
      <c r="U44" s="16">
        <f t="shared" si="3"/>
        <v>900</v>
      </c>
      <c r="V44" s="16">
        <f t="shared" si="3"/>
        <v>300</v>
      </c>
      <c r="W44" s="16">
        <f t="shared" si="3"/>
        <v>400</v>
      </c>
      <c r="X44" s="16">
        <f t="shared" si="3"/>
        <v>400</v>
      </c>
    </row>
    <row r="45" spans="1:24" x14ac:dyDescent="0.2">
      <c r="A45" t="s">
        <v>1165</v>
      </c>
      <c r="B45" s="16" t="str">
        <f t="shared" si="3"/>
        <v>-</v>
      </c>
      <c r="C45" s="16" t="str">
        <f t="shared" si="3"/>
        <v>-</v>
      </c>
      <c r="D45" s="16" t="str">
        <f t="shared" si="3"/>
        <v>-</v>
      </c>
      <c r="E45" s="16" t="str">
        <f t="shared" si="3"/>
        <v>-</v>
      </c>
      <c r="F45" s="16" t="str">
        <f t="shared" si="3"/>
        <v>-</v>
      </c>
      <c r="G45" s="16" t="str">
        <f t="shared" si="3"/>
        <v>-</v>
      </c>
      <c r="H45" s="16" t="str">
        <f t="shared" si="3"/>
        <v>-</v>
      </c>
      <c r="I45" s="16" t="str">
        <f t="shared" si="3"/>
        <v>-</v>
      </c>
      <c r="J45" s="16" t="str">
        <f t="shared" si="3"/>
        <v>-</v>
      </c>
      <c r="K45" s="16" t="str">
        <f t="shared" si="3"/>
        <v>-</v>
      </c>
      <c r="L45" s="16" t="str">
        <f t="shared" si="3"/>
        <v>-</v>
      </c>
      <c r="M45" s="16" t="str">
        <f t="shared" si="3"/>
        <v>-</v>
      </c>
      <c r="N45" s="16" t="str">
        <f t="shared" si="3"/>
        <v>-</v>
      </c>
      <c r="O45" s="16" t="str">
        <f t="shared" si="3"/>
        <v>-</v>
      </c>
      <c r="P45" s="16" t="str">
        <f t="shared" si="3"/>
        <v>-</v>
      </c>
      <c r="Q45" s="16" t="str">
        <f t="shared" si="3"/>
        <v>-</v>
      </c>
      <c r="R45" s="16" t="str">
        <f t="shared" si="3"/>
        <v>-</v>
      </c>
      <c r="S45" s="16" t="str">
        <f t="shared" si="3"/>
        <v>-</v>
      </c>
      <c r="T45" s="16" t="str">
        <f t="shared" si="3"/>
        <v>-</v>
      </c>
      <c r="U45" s="16" t="str">
        <f t="shared" si="3"/>
        <v>-</v>
      </c>
      <c r="V45" s="16" t="str">
        <f t="shared" si="3"/>
        <v>-</v>
      </c>
      <c r="W45" s="16" t="str">
        <f t="shared" si="3"/>
        <v>-</v>
      </c>
      <c r="X45" s="16" t="str">
        <f t="shared" si="3"/>
        <v>-</v>
      </c>
    </row>
    <row r="46" spans="1:24" x14ac:dyDescent="0.2">
      <c r="A46" t="s">
        <v>67</v>
      </c>
      <c r="B46" s="16">
        <f t="shared" si="3"/>
        <v>200</v>
      </c>
      <c r="C46" s="16">
        <f t="shared" si="3"/>
        <v>200</v>
      </c>
      <c r="D46" s="16">
        <f t="shared" si="3"/>
        <v>400</v>
      </c>
      <c r="E46" s="16">
        <f t="shared" si="3"/>
        <v>100</v>
      </c>
      <c r="F46" s="16">
        <f t="shared" si="3"/>
        <v>100</v>
      </c>
      <c r="G46" s="16">
        <f t="shared" si="3"/>
        <v>200</v>
      </c>
      <c r="H46" s="16">
        <f t="shared" si="3"/>
        <v>400</v>
      </c>
      <c r="I46" s="16">
        <f t="shared" si="3"/>
        <v>300</v>
      </c>
      <c r="J46" s="16">
        <f t="shared" si="3"/>
        <v>200</v>
      </c>
      <c r="K46" s="16">
        <f t="shared" si="3"/>
        <v>200</v>
      </c>
      <c r="L46" s="16">
        <f t="shared" si="3"/>
        <v>300</v>
      </c>
      <c r="M46" s="16">
        <f t="shared" si="3"/>
        <v>100</v>
      </c>
      <c r="N46" s="16">
        <f t="shared" si="3"/>
        <v>2700</v>
      </c>
      <c r="O46" s="16">
        <f t="shared" si="3"/>
        <v>400</v>
      </c>
      <c r="P46" s="16">
        <f t="shared" si="3"/>
        <v>3100</v>
      </c>
      <c r="Q46" s="16">
        <f t="shared" si="3"/>
        <v>13200</v>
      </c>
      <c r="R46" s="16">
        <f t="shared" si="3"/>
        <v>71500</v>
      </c>
      <c r="S46" s="16">
        <f t="shared" si="3"/>
        <v>82800</v>
      </c>
      <c r="T46" s="16">
        <f t="shared" si="3"/>
        <v>0</v>
      </c>
      <c r="U46" s="16">
        <f t="shared" si="3"/>
        <v>1600</v>
      </c>
      <c r="V46" s="16">
        <f t="shared" si="3"/>
        <v>800</v>
      </c>
      <c r="W46" s="16">
        <f t="shared" si="3"/>
        <v>600</v>
      </c>
      <c r="X46" s="16">
        <f t="shared" si="3"/>
        <v>600</v>
      </c>
    </row>
    <row r="47" spans="1:24" x14ac:dyDescent="0.2">
      <c r="A47" t="s">
        <v>1167</v>
      </c>
      <c r="B47" s="16">
        <f t="shared" si="3"/>
        <v>500</v>
      </c>
      <c r="C47" s="16">
        <f t="shared" si="3"/>
        <v>500</v>
      </c>
      <c r="D47" s="16">
        <f t="shared" si="3"/>
        <v>600</v>
      </c>
      <c r="E47" s="16">
        <f t="shared" si="3"/>
        <v>200</v>
      </c>
      <c r="F47" s="16">
        <f t="shared" si="3"/>
        <v>300</v>
      </c>
      <c r="G47" s="16">
        <f t="shared" si="3"/>
        <v>200</v>
      </c>
      <c r="H47" s="16">
        <f t="shared" si="3"/>
        <v>500</v>
      </c>
      <c r="I47" s="16">
        <f t="shared" si="3"/>
        <v>300</v>
      </c>
      <c r="J47" s="16">
        <f t="shared" si="3"/>
        <v>400</v>
      </c>
      <c r="K47" s="16">
        <f t="shared" si="3"/>
        <v>400</v>
      </c>
      <c r="L47" s="16">
        <f t="shared" si="3"/>
        <v>600</v>
      </c>
      <c r="M47" s="16">
        <f t="shared" si="3"/>
        <v>500</v>
      </c>
      <c r="N47" s="16">
        <f t="shared" si="3"/>
        <v>5000</v>
      </c>
      <c r="O47" s="16">
        <f t="shared" si="3"/>
        <v>600</v>
      </c>
      <c r="P47" s="16">
        <f t="shared" si="3"/>
        <v>5600</v>
      </c>
      <c r="Q47" s="16">
        <f t="shared" si="3"/>
        <v>30900</v>
      </c>
      <c r="R47" s="16">
        <f t="shared" si="3"/>
        <v>180000</v>
      </c>
      <c r="S47" s="16">
        <f t="shared" si="3"/>
        <v>205000</v>
      </c>
      <c r="T47" s="16">
        <f t="shared" si="3"/>
        <v>0</v>
      </c>
      <c r="U47" s="16">
        <f t="shared" si="3"/>
        <v>2300</v>
      </c>
      <c r="V47" s="16">
        <f t="shared" si="3"/>
        <v>1400</v>
      </c>
      <c r="W47" s="16">
        <f t="shared" si="3"/>
        <v>1400</v>
      </c>
      <c r="X47" s="16">
        <f t="shared" si="3"/>
        <v>1100</v>
      </c>
    </row>
    <row r="48" spans="1:24" x14ac:dyDescent="0.2">
      <c r="A48" t="s">
        <v>1168</v>
      </c>
      <c r="B48" s="16">
        <f t="shared" si="3"/>
        <v>100</v>
      </c>
      <c r="C48" s="16">
        <f t="shared" si="3"/>
        <v>0</v>
      </c>
      <c r="D48" s="16">
        <f t="shared" si="3"/>
        <v>200</v>
      </c>
      <c r="E48" s="16">
        <f t="shared" si="3"/>
        <v>100</v>
      </c>
      <c r="F48" s="16">
        <f t="shared" si="3"/>
        <v>100</v>
      </c>
      <c r="G48" s="16">
        <f t="shared" si="3"/>
        <v>100</v>
      </c>
      <c r="H48" s="16">
        <f t="shared" si="3"/>
        <v>100</v>
      </c>
      <c r="I48" s="16">
        <f t="shared" si="3"/>
        <v>0</v>
      </c>
      <c r="J48" s="16">
        <f t="shared" si="3"/>
        <v>100</v>
      </c>
      <c r="K48" s="16">
        <f t="shared" si="3"/>
        <v>0</v>
      </c>
      <c r="L48" s="16">
        <f t="shared" si="3"/>
        <v>100</v>
      </c>
      <c r="M48" s="16">
        <f t="shared" si="3"/>
        <v>0</v>
      </c>
      <c r="N48" s="16">
        <f t="shared" si="3"/>
        <v>1100</v>
      </c>
      <c r="O48" s="16">
        <f t="shared" si="3"/>
        <v>200</v>
      </c>
      <c r="P48" s="16">
        <f t="shared" si="3"/>
        <v>1200</v>
      </c>
      <c r="Q48" s="16">
        <f t="shared" si="3"/>
        <v>5500</v>
      </c>
      <c r="R48" s="16">
        <f t="shared" si="3"/>
        <v>36000</v>
      </c>
      <c r="S48" s="16">
        <f t="shared" si="3"/>
        <v>39800</v>
      </c>
      <c r="T48" s="16">
        <f t="shared" si="3"/>
        <v>0</v>
      </c>
      <c r="U48" s="16">
        <f t="shared" si="3"/>
        <v>700</v>
      </c>
      <c r="V48" s="16">
        <f t="shared" si="3"/>
        <v>200</v>
      </c>
      <c r="W48" s="16">
        <f t="shared" si="3"/>
        <v>300</v>
      </c>
      <c r="X48" s="16">
        <f t="shared" si="3"/>
        <v>200</v>
      </c>
    </row>
    <row r="49" spans="1:24" x14ac:dyDescent="0.2">
      <c r="A49" t="s">
        <v>1169</v>
      </c>
      <c r="B49" s="16">
        <f t="shared" si="3"/>
        <v>100</v>
      </c>
      <c r="C49" s="16">
        <f t="shared" si="3"/>
        <v>100</v>
      </c>
      <c r="D49" s="16">
        <f t="shared" si="3"/>
        <v>100</v>
      </c>
      <c r="E49" s="16">
        <f t="shared" si="3"/>
        <v>100</v>
      </c>
      <c r="F49" s="16">
        <f t="shared" si="3"/>
        <v>100</v>
      </c>
      <c r="G49" s="16">
        <f t="shared" si="3"/>
        <v>100</v>
      </c>
      <c r="H49" s="16">
        <f t="shared" si="3"/>
        <v>100</v>
      </c>
      <c r="I49" s="16">
        <f t="shared" si="3"/>
        <v>100</v>
      </c>
      <c r="J49" s="16">
        <f t="shared" si="3"/>
        <v>100</v>
      </c>
      <c r="K49" s="16">
        <f t="shared" si="3"/>
        <v>100</v>
      </c>
      <c r="L49" s="16">
        <f t="shared" si="3"/>
        <v>100</v>
      </c>
      <c r="M49" s="16">
        <f t="shared" si="3"/>
        <v>100</v>
      </c>
      <c r="N49" s="16">
        <f t="shared" si="3"/>
        <v>1000</v>
      </c>
      <c r="O49" s="16">
        <f t="shared" si="3"/>
        <v>100</v>
      </c>
      <c r="P49" s="16">
        <f t="shared" si="3"/>
        <v>1200</v>
      </c>
      <c r="Q49" s="16">
        <f t="shared" si="3"/>
        <v>6700</v>
      </c>
      <c r="R49" s="16">
        <f t="shared" si="3"/>
        <v>43800</v>
      </c>
      <c r="S49" s="16">
        <f t="shared" si="3"/>
        <v>50100</v>
      </c>
      <c r="T49" s="16">
        <f t="shared" si="3"/>
        <v>0</v>
      </c>
      <c r="U49" s="16">
        <f t="shared" si="3"/>
        <v>500</v>
      </c>
      <c r="V49" s="16">
        <f t="shared" si="3"/>
        <v>200</v>
      </c>
      <c r="W49" s="16">
        <f t="shared" si="3"/>
        <v>400</v>
      </c>
      <c r="X49" s="16">
        <f t="shared" si="3"/>
        <v>200</v>
      </c>
    </row>
    <row r="50" spans="1:24" x14ac:dyDescent="0.2">
      <c r="A50" t="s">
        <v>1170</v>
      </c>
      <c r="B50" s="16">
        <f t="shared" si="3"/>
        <v>300</v>
      </c>
      <c r="C50" s="16">
        <f t="shared" si="3"/>
        <v>500</v>
      </c>
      <c r="D50" s="16">
        <f t="shared" si="3"/>
        <v>600</v>
      </c>
      <c r="E50" s="16">
        <f t="shared" si="3"/>
        <v>100</v>
      </c>
      <c r="F50" s="16">
        <f t="shared" si="3"/>
        <v>200</v>
      </c>
      <c r="G50" s="16">
        <f t="shared" si="3"/>
        <v>100</v>
      </c>
      <c r="H50" s="16">
        <f t="shared" si="3"/>
        <v>600</v>
      </c>
      <c r="I50" s="16">
        <f t="shared" si="3"/>
        <v>400</v>
      </c>
      <c r="J50" s="16">
        <f t="shared" si="3"/>
        <v>200</v>
      </c>
      <c r="K50" s="16">
        <f t="shared" si="3"/>
        <v>200</v>
      </c>
      <c r="L50" s="16">
        <f t="shared" si="3"/>
        <v>500</v>
      </c>
      <c r="M50" s="16">
        <f t="shared" si="3"/>
        <v>500</v>
      </c>
      <c r="N50" s="16">
        <f t="shared" si="3"/>
        <v>4400</v>
      </c>
      <c r="O50" s="16">
        <f t="shared" si="3"/>
        <v>600</v>
      </c>
      <c r="P50" s="16">
        <f t="shared" si="3"/>
        <v>5000</v>
      </c>
      <c r="Q50" s="16">
        <f t="shared" si="3"/>
        <v>62700</v>
      </c>
      <c r="R50" s="16">
        <f t="shared" si="3"/>
        <v>340200</v>
      </c>
      <c r="S50" s="16">
        <f t="shared" si="3"/>
        <v>372000</v>
      </c>
      <c r="T50" s="16">
        <f t="shared" si="3"/>
        <v>0</v>
      </c>
      <c r="U50" s="16">
        <f t="shared" si="3"/>
        <v>2100</v>
      </c>
      <c r="V50" s="16">
        <f t="shared" si="3"/>
        <v>1400</v>
      </c>
      <c r="W50" s="16">
        <f t="shared" si="3"/>
        <v>1100</v>
      </c>
      <c r="X50" s="16">
        <f t="shared" si="3"/>
        <v>1000</v>
      </c>
    </row>
    <row r="51" spans="1:24" x14ac:dyDescent="0.2">
      <c r="A51" t="s">
        <v>72</v>
      </c>
      <c r="B51" s="16">
        <f t="shared" si="3"/>
        <v>100</v>
      </c>
      <c r="C51" s="16">
        <f t="shared" si="3"/>
        <v>100</v>
      </c>
      <c r="D51" s="16">
        <f t="shared" si="3"/>
        <v>100</v>
      </c>
      <c r="E51" s="16">
        <f t="shared" si="3"/>
        <v>0</v>
      </c>
      <c r="F51" s="16">
        <f t="shared" si="3"/>
        <v>100</v>
      </c>
      <c r="G51" s="16">
        <f t="shared" si="3"/>
        <v>0</v>
      </c>
      <c r="H51" s="16">
        <f t="shared" si="3"/>
        <v>200</v>
      </c>
      <c r="I51" s="16">
        <f t="shared" si="3"/>
        <v>200</v>
      </c>
      <c r="J51" s="16">
        <f t="shared" si="3"/>
        <v>100</v>
      </c>
      <c r="K51" s="16">
        <f t="shared" si="3"/>
        <v>100</v>
      </c>
      <c r="L51" s="16">
        <f t="shared" si="3"/>
        <v>100</v>
      </c>
      <c r="M51" s="16">
        <f t="shared" si="3"/>
        <v>100</v>
      </c>
      <c r="N51" s="16">
        <f t="shared" si="3"/>
        <v>1200</v>
      </c>
      <c r="O51" s="16">
        <f t="shared" si="3"/>
        <v>200</v>
      </c>
      <c r="P51" s="16">
        <f t="shared" si="3"/>
        <v>1400</v>
      </c>
      <c r="Q51" s="16">
        <f t="shared" si="3"/>
        <v>8600</v>
      </c>
      <c r="R51" s="16">
        <f t="shared" si="3"/>
        <v>60800</v>
      </c>
      <c r="S51" s="16">
        <f t="shared" si="3"/>
        <v>67600</v>
      </c>
      <c r="T51" s="16">
        <f t="shared" si="3"/>
        <v>0</v>
      </c>
      <c r="U51" s="16">
        <f t="shared" si="3"/>
        <v>600</v>
      </c>
      <c r="V51" s="16">
        <f t="shared" si="3"/>
        <v>400</v>
      </c>
      <c r="W51" s="16">
        <f t="shared" si="3"/>
        <v>200</v>
      </c>
      <c r="X51" s="16">
        <f t="shared" si="3"/>
        <v>300</v>
      </c>
    </row>
    <row r="52" spans="1:24" x14ac:dyDescent="0.2">
      <c r="A52" t="s">
        <v>1171</v>
      </c>
      <c r="B52" s="16">
        <f t="shared" si="3"/>
        <v>600</v>
      </c>
      <c r="C52" s="16">
        <f t="shared" si="3"/>
        <v>600</v>
      </c>
      <c r="D52" s="16">
        <f t="shared" si="3"/>
        <v>500</v>
      </c>
      <c r="E52" s="16">
        <f t="shared" si="3"/>
        <v>500</v>
      </c>
      <c r="F52" s="16">
        <f t="shared" si="3"/>
        <v>300</v>
      </c>
      <c r="G52" s="16">
        <f t="shared" si="3"/>
        <v>300</v>
      </c>
      <c r="H52" s="16">
        <f t="shared" si="3"/>
        <v>900</v>
      </c>
      <c r="I52" s="16">
        <f t="shared" si="3"/>
        <v>900</v>
      </c>
      <c r="J52" s="16">
        <f t="shared" si="3"/>
        <v>500</v>
      </c>
      <c r="K52" s="16">
        <f t="shared" si="3"/>
        <v>400</v>
      </c>
      <c r="L52" s="16">
        <f t="shared" si="3"/>
        <v>800</v>
      </c>
      <c r="M52" s="16">
        <f t="shared" si="3"/>
        <v>900</v>
      </c>
      <c r="N52" s="16">
        <f t="shared" si="3"/>
        <v>7100</v>
      </c>
      <c r="O52" s="16">
        <f t="shared" si="3"/>
        <v>700</v>
      </c>
      <c r="P52" s="16">
        <f t="shared" si="3"/>
        <v>7800</v>
      </c>
      <c r="Q52" s="16">
        <f t="shared" si="3"/>
        <v>64800</v>
      </c>
      <c r="R52" s="16">
        <f t="shared" si="3"/>
        <v>418500</v>
      </c>
      <c r="S52" s="16">
        <f t="shared" si="3"/>
        <v>458000</v>
      </c>
      <c r="T52" s="16">
        <f t="shared" si="3"/>
        <v>0</v>
      </c>
      <c r="U52" s="16">
        <f t="shared" si="3"/>
        <v>2800</v>
      </c>
      <c r="V52" s="16">
        <f t="shared" si="3"/>
        <v>2600</v>
      </c>
      <c r="W52" s="16">
        <f t="shared" si="3"/>
        <v>1800</v>
      </c>
      <c r="X52" s="16">
        <f t="shared" si="3"/>
        <v>1500</v>
      </c>
    </row>
    <row r="53" spans="1:24" x14ac:dyDescent="0.2">
      <c r="A53" t="s">
        <v>1172</v>
      </c>
      <c r="B53" s="16">
        <f t="shared" si="3"/>
        <v>700</v>
      </c>
      <c r="C53" s="16">
        <f t="shared" si="3"/>
        <v>500</v>
      </c>
      <c r="D53" s="16">
        <f t="shared" si="3"/>
        <v>900</v>
      </c>
      <c r="E53" s="16">
        <f t="shared" si="3"/>
        <v>200</v>
      </c>
      <c r="F53" s="16">
        <f t="shared" si="3"/>
        <v>300</v>
      </c>
      <c r="G53" s="16">
        <f t="shared" si="3"/>
        <v>500</v>
      </c>
      <c r="H53" s="16">
        <f t="shared" si="3"/>
        <v>700</v>
      </c>
      <c r="I53" s="16">
        <f t="shared" si="3"/>
        <v>400</v>
      </c>
      <c r="J53" s="16">
        <f t="shared" si="3"/>
        <v>400</v>
      </c>
      <c r="K53" s="16">
        <f t="shared" si="3"/>
        <v>200</v>
      </c>
      <c r="L53" s="16">
        <f t="shared" si="3"/>
        <v>600</v>
      </c>
      <c r="M53" s="16">
        <f t="shared" si="3"/>
        <v>400</v>
      </c>
      <c r="N53" s="16">
        <f t="shared" si="3"/>
        <v>5800</v>
      </c>
      <c r="O53" s="16">
        <f t="shared" si="3"/>
        <v>800</v>
      </c>
      <c r="P53" s="16">
        <f t="shared" si="3"/>
        <v>6600</v>
      </c>
      <c r="Q53" s="16">
        <f t="shared" si="3"/>
        <v>35400</v>
      </c>
      <c r="R53" s="16">
        <f t="shared" si="3"/>
        <v>229900</v>
      </c>
      <c r="S53" s="16">
        <f t="shared" si="3"/>
        <v>258200</v>
      </c>
      <c r="T53" s="16">
        <f t="shared" si="3"/>
        <v>0</v>
      </c>
      <c r="U53" s="16">
        <f t="shared" si="3"/>
        <v>3300</v>
      </c>
      <c r="V53" s="16">
        <f t="shared" si="3"/>
        <v>1400</v>
      </c>
      <c r="W53" s="16">
        <f t="shared" si="3"/>
        <v>1200</v>
      </c>
      <c r="X53" s="16">
        <f t="shared" si="3"/>
        <v>1400</v>
      </c>
    </row>
    <row r="54" spans="1:24" x14ac:dyDescent="0.2">
      <c r="A54" t="s">
        <v>75</v>
      </c>
      <c r="B54" s="16">
        <f t="shared" si="3"/>
        <v>500</v>
      </c>
      <c r="C54" s="16">
        <f t="shared" si="3"/>
        <v>1300</v>
      </c>
      <c r="D54" s="16">
        <f t="shared" si="3"/>
        <v>400</v>
      </c>
      <c r="E54" s="16">
        <f t="shared" si="3"/>
        <v>400</v>
      </c>
      <c r="F54" s="16">
        <f t="shared" si="3"/>
        <v>300</v>
      </c>
      <c r="G54" s="16">
        <f t="shared" si="3"/>
        <v>400</v>
      </c>
      <c r="H54" s="16">
        <f t="shared" si="3"/>
        <v>600</v>
      </c>
      <c r="I54" s="16">
        <f t="shared" si="3"/>
        <v>500</v>
      </c>
      <c r="J54" s="16">
        <f t="shared" si="3"/>
        <v>500</v>
      </c>
      <c r="K54" s="16">
        <f t="shared" si="3"/>
        <v>500</v>
      </c>
      <c r="L54" s="16">
        <f t="shared" si="3"/>
        <v>500</v>
      </c>
      <c r="M54" s="16">
        <f t="shared" si="3"/>
        <v>500</v>
      </c>
      <c r="N54" s="16">
        <f t="shared" si="3"/>
        <v>6400</v>
      </c>
      <c r="O54" s="16">
        <f t="shared" si="3"/>
        <v>1100</v>
      </c>
      <c r="P54" s="16">
        <f t="shared" si="3"/>
        <v>7500</v>
      </c>
      <c r="Q54" s="16">
        <f t="shared" si="3"/>
        <v>43000</v>
      </c>
      <c r="R54" s="16">
        <f t="shared" si="3"/>
        <v>250600</v>
      </c>
      <c r="S54" s="16">
        <f t="shared" si="3"/>
        <v>286100</v>
      </c>
      <c r="T54" s="16">
        <f t="shared" si="3"/>
        <v>0</v>
      </c>
      <c r="U54" s="16">
        <f t="shared" si="3"/>
        <v>2900</v>
      </c>
      <c r="V54" s="16">
        <f t="shared" si="3"/>
        <v>1500</v>
      </c>
      <c r="W54" s="16">
        <f t="shared" si="3"/>
        <v>2500</v>
      </c>
      <c r="X54" s="16">
        <f t="shared" si="3"/>
        <v>1100</v>
      </c>
    </row>
    <row r="55" spans="1:24" x14ac:dyDescent="0.2">
      <c r="A55" t="s">
        <v>1173</v>
      </c>
      <c r="B55" s="16">
        <f t="shared" si="3"/>
        <v>900</v>
      </c>
      <c r="C55" s="16">
        <f t="shared" si="3"/>
        <v>1000</v>
      </c>
      <c r="D55" s="16">
        <f t="shared" ref="D55:X55" si="4">IFERROR(ROUND(($C17*D151),-2),"-")</f>
        <v>800</v>
      </c>
      <c r="E55" s="16">
        <f t="shared" si="4"/>
        <v>400</v>
      </c>
      <c r="F55" s="16">
        <f t="shared" si="4"/>
        <v>400</v>
      </c>
      <c r="G55" s="16">
        <f t="shared" si="4"/>
        <v>300</v>
      </c>
      <c r="H55" s="16">
        <f t="shared" si="4"/>
        <v>1100</v>
      </c>
      <c r="I55" s="16">
        <f t="shared" si="4"/>
        <v>500</v>
      </c>
      <c r="J55" s="16">
        <f t="shared" si="4"/>
        <v>400</v>
      </c>
      <c r="K55" s="16">
        <f t="shared" si="4"/>
        <v>800</v>
      </c>
      <c r="L55" s="16">
        <f t="shared" si="4"/>
        <v>500</v>
      </c>
      <c r="M55" s="16">
        <f t="shared" si="4"/>
        <v>800</v>
      </c>
      <c r="N55" s="16">
        <f t="shared" si="4"/>
        <v>7800</v>
      </c>
      <c r="O55" s="16">
        <f t="shared" si="4"/>
        <v>1300</v>
      </c>
      <c r="P55" s="16">
        <f t="shared" si="4"/>
        <v>9100</v>
      </c>
      <c r="Q55" s="16">
        <f t="shared" si="4"/>
        <v>49000</v>
      </c>
      <c r="R55" s="16">
        <f t="shared" si="4"/>
        <v>322200</v>
      </c>
      <c r="S55" s="16">
        <f t="shared" si="4"/>
        <v>375900</v>
      </c>
      <c r="T55" s="16">
        <f t="shared" si="4"/>
        <v>0</v>
      </c>
      <c r="U55" s="16">
        <f t="shared" si="4"/>
        <v>3800</v>
      </c>
      <c r="V55" s="16">
        <f t="shared" si="4"/>
        <v>1700</v>
      </c>
      <c r="W55" s="16">
        <f t="shared" si="4"/>
        <v>2600</v>
      </c>
      <c r="X55" s="16">
        <f t="shared" si="4"/>
        <v>2000</v>
      </c>
    </row>
    <row r="56" spans="1:24" x14ac:dyDescent="0.2">
      <c r="A56" t="s">
        <v>1174</v>
      </c>
      <c r="B56" s="16">
        <f t="shared" ref="B56:X57" si="5">IFERROR(ROUND(($C18*B152),-2),"-")</f>
        <v>0</v>
      </c>
      <c r="C56" s="16">
        <f t="shared" si="5"/>
        <v>100</v>
      </c>
      <c r="D56" s="16">
        <f t="shared" si="5"/>
        <v>0</v>
      </c>
      <c r="E56" s="16">
        <f t="shared" si="5"/>
        <v>0</v>
      </c>
      <c r="F56" s="16">
        <f t="shared" si="5"/>
        <v>100</v>
      </c>
      <c r="G56" s="16">
        <f t="shared" si="5"/>
        <v>0</v>
      </c>
      <c r="H56" s="16">
        <f t="shared" si="5"/>
        <v>100</v>
      </c>
      <c r="I56" s="16">
        <f t="shared" si="5"/>
        <v>100</v>
      </c>
      <c r="J56" s="16">
        <f t="shared" si="5"/>
        <v>0</v>
      </c>
      <c r="K56" s="16">
        <f t="shared" si="5"/>
        <v>100</v>
      </c>
      <c r="L56" s="16">
        <f t="shared" si="5"/>
        <v>100</v>
      </c>
      <c r="M56" s="16">
        <f t="shared" si="5"/>
        <v>0</v>
      </c>
      <c r="N56" s="16">
        <f t="shared" si="5"/>
        <v>700</v>
      </c>
      <c r="O56" s="16">
        <f t="shared" si="5"/>
        <v>100</v>
      </c>
      <c r="P56" s="16">
        <f t="shared" si="5"/>
        <v>800</v>
      </c>
      <c r="Q56" s="16">
        <f t="shared" si="5"/>
        <v>5200</v>
      </c>
      <c r="R56" s="16">
        <f t="shared" si="5"/>
        <v>33100</v>
      </c>
      <c r="S56" s="16">
        <f t="shared" si="5"/>
        <v>38100</v>
      </c>
      <c r="T56" s="16">
        <f t="shared" si="5"/>
        <v>0</v>
      </c>
      <c r="U56" s="16">
        <f t="shared" si="5"/>
        <v>300</v>
      </c>
      <c r="V56" s="16">
        <f t="shared" si="5"/>
        <v>200</v>
      </c>
      <c r="W56" s="16">
        <f t="shared" si="5"/>
        <v>300</v>
      </c>
      <c r="X56" s="16">
        <f t="shared" si="5"/>
        <v>100</v>
      </c>
    </row>
    <row r="57" spans="1:24" x14ac:dyDescent="0.2">
      <c r="A57" t="s">
        <v>1175</v>
      </c>
      <c r="B57" s="16">
        <f t="shared" si="5"/>
        <v>4900</v>
      </c>
      <c r="C57" s="16">
        <f t="shared" si="5"/>
        <v>5500</v>
      </c>
      <c r="D57" s="16">
        <f t="shared" si="5"/>
        <v>5400</v>
      </c>
      <c r="E57" s="16">
        <f t="shared" si="5"/>
        <v>2900</v>
      </c>
      <c r="F57" s="16">
        <f t="shared" si="5"/>
        <v>3000</v>
      </c>
      <c r="G57" s="16">
        <f t="shared" si="5"/>
        <v>2800</v>
      </c>
      <c r="H57" s="16">
        <f t="shared" si="5"/>
        <v>6300</v>
      </c>
      <c r="I57" s="16">
        <f t="shared" si="5"/>
        <v>4000</v>
      </c>
      <c r="J57" s="16">
        <f t="shared" si="5"/>
        <v>4300</v>
      </c>
      <c r="K57" s="16">
        <f t="shared" si="5"/>
        <v>3600</v>
      </c>
      <c r="L57" s="16">
        <f t="shared" si="5"/>
        <v>5300</v>
      </c>
      <c r="M57" s="16">
        <f t="shared" si="5"/>
        <v>4300</v>
      </c>
      <c r="N57" s="16">
        <f t="shared" si="5"/>
        <v>52200</v>
      </c>
      <c r="O57" s="16">
        <f t="shared" si="5"/>
        <v>7700</v>
      </c>
      <c r="P57" s="16">
        <f t="shared" si="5"/>
        <v>59900</v>
      </c>
      <c r="Q57" s="16">
        <f t="shared" si="5"/>
        <v>341300</v>
      </c>
      <c r="R57" s="16">
        <f t="shared" si="5"/>
        <v>2181200</v>
      </c>
      <c r="S57" s="16">
        <f t="shared" si="5"/>
        <v>2491200</v>
      </c>
      <c r="T57" s="16">
        <f t="shared" si="5"/>
        <v>0</v>
      </c>
      <c r="U57" s="16">
        <f t="shared" si="5"/>
        <v>26500</v>
      </c>
      <c r="V57" s="16">
        <f t="shared" si="5"/>
        <v>13600</v>
      </c>
      <c r="W57" s="16">
        <f t="shared" si="5"/>
        <v>15000</v>
      </c>
      <c r="X57" s="16">
        <f t="shared" si="5"/>
        <v>11200</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Working from a designated workspace</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74" si="6">IFERROR(ROUND(($D6*B140),-2),"-")</f>
        <v>3500</v>
      </c>
      <c r="C63" s="16">
        <f t="shared" si="6"/>
        <v>1400</v>
      </c>
      <c r="D63" s="16">
        <f t="shared" si="6"/>
        <v>2200</v>
      </c>
      <c r="E63" s="16">
        <f t="shared" si="6"/>
        <v>2000</v>
      </c>
      <c r="F63" s="16">
        <f t="shared" si="6"/>
        <v>1500</v>
      </c>
      <c r="G63" s="16">
        <f t="shared" si="6"/>
        <v>1400</v>
      </c>
      <c r="H63" s="16">
        <f t="shared" si="6"/>
        <v>3300</v>
      </c>
      <c r="I63" s="16">
        <f t="shared" si="6"/>
        <v>2200</v>
      </c>
      <c r="J63" s="16">
        <f t="shared" si="6"/>
        <v>4500</v>
      </c>
      <c r="K63" s="16">
        <f t="shared" si="6"/>
        <v>2200</v>
      </c>
      <c r="L63" s="16">
        <f t="shared" si="6"/>
        <v>2200</v>
      </c>
      <c r="M63" s="16">
        <f t="shared" si="6"/>
        <v>1600</v>
      </c>
      <c r="N63" s="16">
        <f t="shared" si="6"/>
        <v>28600</v>
      </c>
      <c r="O63" s="16">
        <f t="shared" si="6"/>
        <v>5300</v>
      </c>
      <c r="P63" s="16">
        <f t="shared" si="6"/>
        <v>33900</v>
      </c>
      <c r="Q63" s="16">
        <f t="shared" si="6"/>
        <v>197300</v>
      </c>
      <c r="R63" s="16">
        <f t="shared" si="6"/>
        <v>1619300</v>
      </c>
      <c r="S63" s="16">
        <f t="shared" si="6"/>
        <v>1874600</v>
      </c>
      <c r="T63" s="16">
        <f t="shared" si="6"/>
        <v>0</v>
      </c>
      <c r="U63" s="16">
        <f t="shared" si="6"/>
        <v>16700</v>
      </c>
      <c r="V63" s="16">
        <f t="shared" si="6"/>
        <v>6100</v>
      </c>
      <c r="W63" s="16">
        <f t="shared" si="6"/>
        <v>7300</v>
      </c>
      <c r="X63" s="16">
        <f t="shared" si="6"/>
        <v>6700</v>
      </c>
    </row>
    <row r="64" spans="1:24" x14ac:dyDescent="0.2">
      <c r="A64" t="s">
        <v>1165</v>
      </c>
      <c r="B64" s="16" t="str">
        <f t="shared" si="6"/>
        <v>-</v>
      </c>
      <c r="C64" s="16" t="str">
        <f t="shared" si="6"/>
        <v>-</v>
      </c>
      <c r="D64" s="16" t="str">
        <f t="shared" si="6"/>
        <v>-</v>
      </c>
      <c r="E64" s="16" t="str">
        <f t="shared" si="6"/>
        <v>-</v>
      </c>
      <c r="F64" s="16" t="str">
        <f t="shared" si="6"/>
        <v>-</v>
      </c>
      <c r="G64" s="16" t="str">
        <f t="shared" si="6"/>
        <v>-</v>
      </c>
      <c r="H64" s="16" t="str">
        <f t="shared" si="6"/>
        <v>-</v>
      </c>
      <c r="I64" s="16" t="str">
        <f t="shared" si="6"/>
        <v>-</v>
      </c>
      <c r="J64" s="16" t="str">
        <f t="shared" si="6"/>
        <v>-</v>
      </c>
      <c r="K64" s="16" t="str">
        <f t="shared" si="6"/>
        <v>-</v>
      </c>
      <c r="L64" s="16" t="str">
        <f t="shared" si="6"/>
        <v>-</v>
      </c>
      <c r="M64" s="16" t="str">
        <f t="shared" si="6"/>
        <v>-</v>
      </c>
      <c r="N64" s="16" t="str">
        <f t="shared" si="6"/>
        <v>-</v>
      </c>
      <c r="O64" s="16" t="str">
        <f t="shared" si="6"/>
        <v>-</v>
      </c>
      <c r="P64" s="16" t="str">
        <f t="shared" si="6"/>
        <v>-</v>
      </c>
      <c r="Q64" s="16" t="str">
        <f t="shared" si="6"/>
        <v>-</v>
      </c>
      <c r="R64" s="16" t="str">
        <f t="shared" si="6"/>
        <v>-</v>
      </c>
      <c r="S64" s="16" t="str">
        <f t="shared" si="6"/>
        <v>-</v>
      </c>
      <c r="T64" s="16" t="str">
        <f t="shared" si="6"/>
        <v>-</v>
      </c>
      <c r="U64" s="16" t="str">
        <f t="shared" si="6"/>
        <v>-</v>
      </c>
      <c r="V64" s="16" t="str">
        <f t="shared" si="6"/>
        <v>-</v>
      </c>
      <c r="W64" s="16" t="str">
        <f t="shared" si="6"/>
        <v>-</v>
      </c>
      <c r="X64" s="16" t="str">
        <f t="shared" si="6"/>
        <v>-</v>
      </c>
    </row>
    <row r="65" spans="1:24" x14ac:dyDescent="0.2">
      <c r="A65" t="s">
        <v>67</v>
      </c>
      <c r="B65" s="16">
        <f t="shared" si="6"/>
        <v>3200</v>
      </c>
      <c r="C65" s="16">
        <f t="shared" si="6"/>
        <v>2100</v>
      </c>
      <c r="D65" s="16">
        <f t="shared" si="6"/>
        <v>5300</v>
      </c>
      <c r="E65" s="16">
        <f t="shared" si="6"/>
        <v>1800</v>
      </c>
      <c r="F65" s="16">
        <f t="shared" si="6"/>
        <v>1600</v>
      </c>
      <c r="G65" s="16">
        <f t="shared" si="6"/>
        <v>2300</v>
      </c>
      <c r="H65" s="16">
        <f t="shared" si="6"/>
        <v>4900</v>
      </c>
      <c r="I65" s="16">
        <f t="shared" si="6"/>
        <v>4500</v>
      </c>
      <c r="J65" s="16">
        <f t="shared" si="6"/>
        <v>3000</v>
      </c>
      <c r="K65" s="16">
        <f t="shared" si="6"/>
        <v>2100</v>
      </c>
      <c r="L65" s="16">
        <f t="shared" si="6"/>
        <v>4100</v>
      </c>
      <c r="M65" s="16">
        <f t="shared" si="6"/>
        <v>1700</v>
      </c>
      <c r="N65" s="16">
        <f t="shared" si="6"/>
        <v>36800</v>
      </c>
      <c r="O65" s="16">
        <f t="shared" si="6"/>
        <v>5600</v>
      </c>
      <c r="P65" s="16">
        <f t="shared" si="6"/>
        <v>42000</v>
      </c>
      <c r="Q65" s="16">
        <f t="shared" si="6"/>
        <v>176600</v>
      </c>
      <c r="R65" s="16">
        <f t="shared" si="6"/>
        <v>957400</v>
      </c>
      <c r="S65" s="16">
        <f t="shared" si="6"/>
        <v>1108900</v>
      </c>
      <c r="T65" s="16">
        <f t="shared" si="6"/>
        <v>0</v>
      </c>
      <c r="U65" s="16">
        <f t="shared" si="6"/>
        <v>21000</v>
      </c>
      <c r="V65" s="16">
        <f t="shared" si="6"/>
        <v>10300</v>
      </c>
      <c r="W65" s="16">
        <f t="shared" si="6"/>
        <v>7500</v>
      </c>
      <c r="X65" s="16">
        <f t="shared" si="6"/>
        <v>8100</v>
      </c>
    </row>
    <row r="66" spans="1:24" x14ac:dyDescent="0.2">
      <c r="A66" t="s">
        <v>1167</v>
      </c>
      <c r="B66" s="16">
        <f t="shared" si="6"/>
        <v>8900</v>
      </c>
      <c r="C66" s="16">
        <f t="shared" si="6"/>
        <v>8900</v>
      </c>
      <c r="D66" s="16">
        <f t="shared" si="6"/>
        <v>9300</v>
      </c>
      <c r="E66" s="16">
        <f t="shared" si="6"/>
        <v>3500</v>
      </c>
      <c r="F66" s="16">
        <f t="shared" si="6"/>
        <v>4300</v>
      </c>
      <c r="G66" s="16">
        <f t="shared" si="6"/>
        <v>3700</v>
      </c>
      <c r="H66" s="16">
        <f t="shared" si="6"/>
        <v>8900</v>
      </c>
      <c r="I66" s="16">
        <f t="shared" si="6"/>
        <v>5400</v>
      </c>
      <c r="J66" s="16">
        <f t="shared" si="6"/>
        <v>6200</v>
      </c>
      <c r="K66" s="16">
        <f t="shared" si="6"/>
        <v>5800</v>
      </c>
      <c r="L66" s="16">
        <f t="shared" si="6"/>
        <v>9300</v>
      </c>
      <c r="M66" s="16">
        <f t="shared" si="6"/>
        <v>7700</v>
      </c>
      <c r="N66" s="16">
        <f t="shared" si="6"/>
        <v>82400</v>
      </c>
      <c r="O66" s="16">
        <f t="shared" si="6"/>
        <v>10400</v>
      </c>
      <c r="P66" s="16">
        <f t="shared" si="6"/>
        <v>92900</v>
      </c>
      <c r="Q66" s="16">
        <f t="shared" si="6"/>
        <v>508100</v>
      </c>
      <c r="R66" s="16">
        <f t="shared" si="6"/>
        <v>2963600</v>
      </c>
      <c r="S66" s="16">
        <f t="shared" si="6"/>
        <v>3376200</v>
      </c>
      <c r="T66" s="16">
        <f t="shared" si="6"/>
        <v>0</v>
      </c>
      <c r="U66" s="16">
        <f t="shared" si="6"/>
        <v>38500</v>
      </c>
      <c r="V66" s="16">
        <f t="shared" si="6"/>
        <v>22400</v>
      </c>
      <c r="W66" s="16">
        <f t="shared" si="6"/>
        <v>22400</v>
      </c>
      <c r="X66" s="16">
        <f t="shared" si="6"/>
        <v>17800</v>
      </c>
    </row>
    <row r="67" spans="1:24" x14ac:dyDescent="0.2">
      <c r="A67" t="s">
        <v>1168</v>
      </c>
      <c r="B67" s="16">
        <f t="shared" si="6"/>
        <v>2100</v>
      </c>
      <c r="C67" s="16">
        <f t="shared" si="6"/>
        <v>900</v>
      </c>
      <c r="D67" s="16">
        <f t="shared" si="6"/>
        <v>7400</v>
      </c>
      <c r="E67" s="16">
        <f t="shared" si="6"/>
        <v>3500</v>
      </c>
      <c r="F67" s="16">
        <f t="shared" si="6"/>
        <v>1900</v>
      </c>
      <c r="G67" s="16">
        <f t="shared" si="6"/>
        <v>2300</v>
      </c>
      <c r="H67" s="16">
        <f t="shared" si="6"/>
        <v>2900</v>
      </c>
      <c r="I67" s="16">
        <f t="shared" si="6"/>
        <v>1100</v>
      </c>
      <c r="J67" s="16">
        <f t="shared" si="6"/>
        <v>3700</v>
      </c>
      <c r="K67" s="16">
        <f t="shared" si="6"/>
        <v>1300</v>
      </c>
      <c r="L67" s="16">
        <f t="shared" si="6"/>
        <v>3900</v>
      </c>
      <c r="M67" s="16">
        <f t="shared" si="6"/>
        <v>800</v>
      </c>
      <c r="N67" s="16">
        <f t="shared" si="6"/>
        <v>32200</v>
      </c>
      <c r="O67" s="16">
        <f t="shared" si="6"/>
        <v>5000</v>
      </c>
      <c r="P67" s="16">
        <f t="shared" si="6"/>
        <v>37200</v>
      </c>
      <c r="Q67" s="16">
        <f t="shared" si="6"/>
        <v>165300</v>
      </c>
      <c r="R67" s="16">
        <f t="shared" si="6"/>
        <v>1074000</v>
      </c>
      <c r="S67" s="16">
        <f t="shared" si="6"/>
        <v>1188100</v>
      </c>
      <c r="T67" s="16">
        <f t="shared" si="6"/>
        <v>0</v>
      </c>
      <c r="U67" s="16">
        <f t="shared" si="6"/>
        <v>21300</v>
      </c>
      <c r="V67" s="16">
        <f t="shared" si="6"/>
        <v>5700</v>
      </c>
      <c r="W67" s="16">
        <f t="shared" si="6"/>
        <v>7600</v>
      </c>
      <c r="X67" s="16">
        <f t="shared" si="6"/>
        <v>5000</v>
      </c>
    </row>
    <row r="68" spans="1:24" x14ac:dyDescent="0.2">
      <c r="A68" t="s">
        <v>1169</v>
      </c>
      <c r="B68" s="16">
        <f t="shared" si="6"/>
        <v>2900</v>
      </c>
      <c r="C68" s="16">
        <f t="shared" si="6"/>
        <v>4900</v>
      </c>
      <c r="D68" s="16">
        <f t="shared" si="6"/>
        <v>3800</v>
      </c>
      <c r="E68" s="16">
        <f t="shared" si="6"/>
        <v>2700</v>
      </c>
      <c r="F68" s="16">
        <f t="shared" si="6"/>
        <v>3100</v>
      </c>
      <c r="G68" s="16">
        <f t="shared" si="6"/>
        <v>3100</v>
      </c>
      <c r="H68" s="16">
        <f t="shared" si="6"/>
        <v>4500</v>
      </c>
      <c r="I68" s="16">
        <f t="shared" si="6"/>
        <v>3400</v>
      </c>
      <c r="J68" s="16">
        <f t="shared" si="6"/>
        <v>3100</v>
      </c>
      <c r="K68" s="16">
        <f t="shared" si="6"/>
        <v>4000</v>
      </c>
      <c r="L68" s="16">
        <f t="shared" si="6"/>
        <v>3100</v>
      </c>
      <c r="M68" s="16">
        <f t="shared" si="6"/>
        <v>3400</v>
      </c>
      <c r="N68" s="16">
        <f t="shared" si="6"/>
        <v>42300</v>
      </c>
      <c r="O68" s="16">
        <f t="shared" si="6"/>
        <v>5400</v>
      </c>
      <c r="P68" s="16">
        <f t="shared" si="6"/>
        <v>47600</v>
      </c>
      <c r="Q68" s="16">
        <f t="shared" si="6"/>
        <v>271900</v>
      </c>
      <c r="R68" s="16">
        <f t="shared" si="6"/>
        <v>1788600</v>
      </c>
      <c r="S68" s="16">
        <f t="shared" si="6"/>
        <v>2049300</v>
      </c>
      <c r="T68" s="16">
        <f t="shared" si="6"/>
        <v>0</v>
      </c>
      <c r="U68" s="16">
        <f t="shared" si="6"/>
        <v>20000</v>
      </c>
      <c r="V68" s="16">
        <f t="shared" si="6"/>
        <v>9900</v>
      </c>
      <c r="W68" s="16">
        <f t="shared" si="6"/>
        <v>14800</v>
      </c>
      <c r="X68" s="16">
        <f t="shared" si="6"/>
        <v>7400</v>
      </c>
    </row>
    <row r="69" spans="1:24" x14ac:dyDescent="0.2">
      <c r="A69" t="s">
        <v>1170</v>
      </c>
      <c r="B69" s="16">
        <f t="shared" si="6"/>
        <v>300</v>
      </c>
      <c r="C69" s="16">
        <f t="shared" si="6"/>
        <v>400</v>
      </c>
      <c r="D69" s="16">
        <f t="shared" si="6"/>
        <v>400</v>
      </c>
      <c r="E69" s="16">
        <f t="shared" si="6"/>
        <v>100</v>
      </c>
      <c r="F69" s="16">
        <f t="shared" si="6"/>
        <v>100</v>
      </c>
      <c r="G69" s="16">
        <f t="shared" si="6"/>
        <v>100</v>
      </c>
      <c r="H69" s="16">
        <f t="shared" si="6"/>
        <v>500</v>
      </c>
      <c r="I69" s="16">
        <f t="shared" si="6"/>
        <v>300</v>
      </c>
      <c r="J69" s="16">
        <f t="shared" si="6"/>
        <v>200</v>
      </c>
      <c r="K69" s="16">
        <f t="shared" si="6"/>
        <v>200</v>
      </c>
      <c r="L69" s="16">
        <f t="shared" si="6"/>
        <v>400</v>
      </c>
      <c r="M69" s="16">
        <f t="shared" si="6"/>
        <v>400</v>
      </c>
      <c r="N69" s="16">
        <f t="shared" si="6"/>
        <v>3200</v>
      </c>
      <c r="O69" s="16">
        <f t="shared" si="6"/>
        <v>400</v>
      </c>
      <c r="P69" s="16">
        <f t="shared" si="6"/>
        <v>3700</v>
      </c>
      <c r="Q69" s="16">
        <f t="shared" si="6"/>
        <v>46100</v>
      </c>
      <c r="R69" s="16">
        <f t="shared" si="6"/>
        <v>250200</v>
      </c>
      <c r="S69" s="16">
        <f t="shared" si="6"/>
        <v>273600</v>
      </c>
      <c r="T69" s="16">
        <f t="shared" si="6"/>
        <v>0</v>
      </c>
      <c r="U69" s="16">
        <f t="shared" si="6"/>
        <v>1500</v>
      </c>
      <c r="V69" s="16">
        <f t="shared" si="6"/>
        <v>1100</v>
      </c>
      <c r="W69" s="16">
        <f t="shared" si="6"/>
        <v>800</v>
      </c>
      <c r="X69" s="16">
        <f t="shared" si="6"/>
        <v>700</v>
      </c>
    </row>
    <row r="70" spans="1:24" x14ac:dyDescent="0.2">
      <c r="A70" t="s">
        <v>72</v>
      </c>
      <c r="B70" s="16">
        <f t="shared" si="6"/>
        <v>400</v>
      </c>
      <c r="C70" s="16">
        <f t="shared" si="6"/>
        <v>400</v>
      </c>
      <c r="D70" s="16">
        <f t="shared" si="6"/>
        <v>400</v>
      </c>
      <c r="E70" s="16">
        <f t="shared" si="6"/>
        <v>200</v>
      </c>
      <c r="F70" s="16">
        <f t="shared" si="6"/>
        <v>300</v>
      </c>
      <c r="G70" s="16">
        <f t="shared" si="6"/>
        <v>200</v>
      </c>
      <c r="H70" s="16">
        <f t="shared" si="6"/>
        <v>800</v>
      </c>
      <c r="I70" s="16">
        <f t="shared" si="6"/>
        <v>800</v>
      </c>
      <c r="J70" s="16">
        <f t="shared" si="6"/>
        <v>600</v>
      </c>
      <c r="K70" s="16">
        <f t="shared" si="6"/>
        <v>300</v>
      </c>
      <c r="L70" s="16">
        <f t="shared" si="6"/>
        <v>600</v>
      </c>
      <c r="M70" s="16">
        <f t="shared" si="6"/>
        <v>500</v>
      </c>
      <c r="N70" s="16">
        <f t="shared" si="6"/>
        <v>5600</v>
      </c>
      <c r="O70" s="16">
        <f t="shared" si="6"/>
        <v>800</v>
      </c>
      <c r="P70" s="16">
        <f t="shared" si="6"/>
        <v>6500</v>
      </c>
      <c r="Q70" s="16">
        <f t="shared" si="6"/>
        <v>40600</v>
      </c>
      <c r="R70" s="16">
        <f t="shared" si="6"/>
        <v>288600</v>
      </c>
      <c r="S70" s="16">
        <f t="shared" si="6"/>
        <v>321000</v>
      </c>
      <c r="T70" s="16">
        <f t="shared" si="6"/>
        <v>0</v>
      </c>
      <c r="U70" s="16">
        <f t="shared" si="6"/>
        <v>2900</v>
      </c>
      <c r="V70" s="16">
        <f t="shared" si="6"/>
        <v>1900</v>
      </c>
      <c r="W70" s="16">
        <f t="shared" si="6"/>
        <v>1200</v>
      </c>
      <c r="X70" s="16">
        <f t="shared" si="6"/>
        <v>1200</v>
      </c>
    </row>
    <row r="71" spans="1:24" x14ac:dyDescent="0.2">
      <c r="A71" t="s">
        <v>1171</v>
      </c>
      <c r="B71" s="16">
        <f t="shared" si="6"/>
        <v>1500</v>
      </c>
      <c r="C71" s="16">
        <f t="shared" si="6"/>
        <v>1400</v>
      </c>
      <c r="D71" s="16">
        <f t="shared" si="6"/>
        <v>1200</v>
      </c>
      <c r="E71" s="16">
        <f t="shared" si="6"/>
        <v>1200</v>
      </c>
      <c r="F71" s="16">
        <f t="shared" si="6"/>
        <v>800</v>
      </c>
      <c r="G71" s="16">
        <f t="shared" si="6"/>
        <v>600</v>
      </c>
      <c r="H71" s="16">
        <f t="shared" si="6"/>
        <v>1900</v>
      </c>
      <c r="I71" s="16">
        <f t="shared" si="6"/>
        <v>1900</v>
      </c>
      <c r="J71" s="16">
        <f t="shared" si="6"/>
        <v>1200</v>
      </c>
      <c r="K71" s="16">
        <f t="shared" si="6"/>
        <v>900</v>
      </c>
      <c r="L71" s="16">
        <f t="shared" si="6"/>
        <v>1700</v>
      </c>
      <c r="M71" s="16">
        <f t="shared" si="6"/>
        <v>2100</v>
      </c>
      <c r="N71" s="16">
        <f t="shared" si="6"/>
        <v>16300</v>
      </c>
      <c r="O71" s="16">
        <f t="shared" si="6"/>
        <v>1600</v>
      </c>
      <c r="P71" s="16">
        <f t="shared" si="6"/>
        <v>17800</v>
      </c>
      <c r="Q71" s="16">
        <f t="shared" si="6"/>
        <v>147400</v>
      </c>
      <c r="R71" s="16">
        <f t="shared" si="6"/>
        <v>952800</v>
      </c>
      <c r="S71" s="16">
        <f t="shared" si="6"/>
        <v>1042600</v>
      </c>
      <c r="T71" s="16">
        <f t="shared" si="6"/>
        <v>0</v>
      </c>
      <c r="U71" s="16">
        <f t="shared" si="6"/>
        <v>6500</v>
      </c>
      <c r="V71" s="16">
        <f t="shared" si="6"/>
        <v>5800</v>
      </c>
      <c r="W71" s="16">
        <f t="shared" si="6"/>
        <v>4200</v>
      </c>
      <c r="X71" s="16">
        <f t="shared" si="6"/>
        <v>3400</v>
      </c>
    </row>
    <row r="72" spans="1:24" x14ac:dyDescent="0.2">
      <c r="A72" t="s">
        <v>1172</v>
      </c>
      <c r="B72" s="16">
        <f t="shared" si="6"/>
        <v>4600</v>
      </c>
      <c r="C72" s="16">
        <f t="shared" si="6"/>
        <v>3600</v>
      </c>
      <c r="D72" s="16">
        <f t="shared" si="6"/>
        <v>5900</v>
      </c>
      <c r="E72" s="16">
        <f t="shared" si="6"/>
        <v>1100</v>
      </c>
      <c r="F72" s="16">
        <f t="shared" si="6"/>
        <v>2000</v>
      </c>
      <c r="G72" s="16">
        <f t="shared" si="6"/>
        <v>3300</v>
      </c>
      <c r="H72" s="16">
        <f t="shared" si="6"/>
        <v>4900</v>
      </c>
      <c r="I72" s="16">
        <f t="shared" si="6"/>
        <v>2900</v>
      </c>
      <c r="J72" s="16">
        <f t="shared" si="6"/>
        <v>2900</v>
      </c>
      <c r="K72" s="16">
        <f t="shared" si="6"/>
        <v>1300</v>
      </c>
      <c r="L72" s="16">
        <f t="shared" si="6"/>
        <v>4300</v>
      </c>
      <c r="M72" s="16">
        <f t="shared" si="6"/>
        <v>2600</v>
      </c>
      <c r="N72" s="16">
        <f t="shared" si="6"/>
        <v>39600</v>
      </c>
      <c r="O72" s="16">
        <f t="shared" si="6"/>
        <v>5600</v>
      </c>
      <c r="P72" s="16">
        <f t="shared" si="6"/>
        <v>44800</v>
      </c>
      <c r="Q72" s="16">
        <f t="shared" si="6"/>
        <v>241300</v>
      </c>
      <c r="R72" s="16">
        <f t="shared" si="6"/>
        <v>1566300</v>
      </c>
      <c r="S72" s="16">
        <f t="shared" si="6"/>
        <v>1759300</v>
      </c>
      <c r="T72" s="16">
        <f t="shared" si="6"/>
        <v>0</v>
      </c>
      <c r="U72" s="16">
        <f t="shared" si="6"/>
        <v>22600</v>
      </c>
      <c r="V72" s="16">
        <f t="shared" si="6"/>
        <v>9800</v>
      </c>
      <c r="W72" s="16">
        <f t="shared" si="6"/>
        <v>8000</v>
      </c>
      <c r="X72" s="16">
        <f t="shared" si="6"/>
        <v>9500</v>
      </c>
    </row>
    <row r="73" spans="1:24" x14ac:dyDescent="0.2">
      <c r="A73" t="s">
        <v>75</v>
      </c>
      <c r="B73" s="16">
        <f t="shared" si="6"/>
        <v>2100</v>
      </c>
      <c r="C73" s="16">
        <f t="shared" si="6"/>
        <v>5700</v>
      </c>
      <c r="D73" s="16">
        <f t="shared" si="6"/>
        <v>1800</v>
      </c>
      <c r="E73" s="16">
        <f t="shared" si="6"/>
        <v>1700</v>
      </c>
      <c r="F73" s="16">
        <f t="shared" si="6"/>
        <v>1300</v>
      </c>
      <c r="G73" s="16">
        <f t="shared" si="6"/>
        <v>1800</v>
      </c>
      <c r="H73" s="16">
        <f t="shared" si="6"/>
        <v>2600</v>
      </c>
      <c r="I73" s="16">
        <f t="shared" si="6"/>
        <v>2000</v>
      </c>
      <c r="J73" s="16">
        <f t="shared" si="6"/>
        <v>2000</v>
      </c>
      <c r="K73" s="16">
        <f t="shared" si="6"/>
        <v>2400</v>
      </c>
      <c r="L73" s="16">
        <f t="shared" si="6"/>
        <v>2400</v>
      </c>
      <c r="M73" s="16">
        <f t="shared" si="6"/>
        <v>2200</v>
      </c>
      <c r="N73" s="16">
        <f t="shared" si="6"/>
        <v>27900</v>
      </c>
      <c r="O73" s="16">
        <f t="shared" si="6"/>
        <v>4700</v>
      </c>
      <c r="P73" s="16">
        <f t="shared" si="6"/>
        <v>32600</v>
      </c>
      <c r="Q73" s="16">
        <f t="shared" si="6"/>
        <v>188300</v>
      </c>
      <c r="R73" s="16">
        <f t="shared" si="6"/>
        <v>1097600</v>
      </c>
      <c r="S73" s="16">
        <f t="shared" si="6"/>
        <v>1253000</v>
      </c>
      <c r="T73" s="16">
        <f t="shared" si="6"/>
        <v>0</v>
      </c>
      <c r="U73" s="16">
        <f t="shared" si="6"/>
        <v>12900</v>
      </c>
      <c r="V73" s="16">
        <f t="shared" si="6"/>
        <v>6600</v>
      </c>
      <c r="W73" s="16">
        <f t="shared" si="6"/>
        <v>11000</v>
      </c>
      <c r="X73" s="16">
        <f t="shared" si="6"/>
        <v>4700</v>
      </c>
    </row>
    <row r="74" spans="1:24" x14ac:dyDescent="0.2">
      <c r="A74" t="s">
        <v>1173</v>
      </c>
      <c r="B74" s="16">
        <f t="shared" si="6"/>
        <v>6800</v>
      </c>
      <c r="C74" s="16">
        <f t="shared" si="6"/>
        <v>7900</v>
      </c>
      <c r="D74" s="16">
        <f t="shared" ref="D74:X74" si="7">IFERROR(ROUND(($D17*D151),-2),"-")</f>
        <v>6100</v>
      </c>
      <c r="E74" s="16">
        <f t="shared" si="7"/>
        <v>3200</v>
      </c>
      <c r="F74" s="16">
        <f t="shared" si="7"/>
        <v>3200</v>
      </c>
      <c r="G74" s="16">
        <f t="shared" si="7"/>
        <v>2000</v>
      </c>
      <c r="H74" s="16">
        <f t="shared" si="7"/>
        <v>8600</v>
      </c>
      <c r="I74" s="16">
        <f t="shared" si="7"/>
        <v>3600</v>
      </c>
      <c r="J74" s="16">
        <f t="shared" si="7"/>
        <v>3200</v>
      </c>
      <c r="K74" s="16">
        <f t="shared" si="7"/>
        <v>6100</v>
      </c>
      <c r="L74" s="16">
        <f t="shared" si="7"/>
        <v>3600</v>
      </c>
      <c r="M74" s="16">
        <f t="shared" si="7"/>
        <v>6100</v>
      </c>
      <c r="N74" s="16">
        <f t="shared" si="7"/>
        <v>61300</v>
      </c>
      <c r="O74" s="16">
        <f t="shared" si="7"/>
        <v>10000</v>
      </c>
      <c r="P74" s="16">
        <f t="shared" si="7"/>
        <v>71300</v>
      </c>
      <c r="Q74" s="16">
        <f t="shared" si="7"/>
        <v>386500</v>
      </c>
      <c r="R74" s="16">
        <f t="shared" si="7"/>
        <v>2538500</v>
      </c>
      <c r="S74" s="16">
        <f t="shared" si="7"/>
        <v>2961900</v>
      </c>
      <c r="T74" s="16">
        <f t="shared" si="7"/>
        <v>0</v>
      </c>
      <c r="U74" s="16">
        <f t="shared" si="7"/>
        <v>29900</v>
      </c>
      <c r="V74" s="16">
        <f t="shared" si="7"/>
        <v>13300</v>
      </c>
      <c r="W74" s="16">
        <f t="shared" si="7"/>
        <v>20400</v>
      </c>
      <c r="X74" s="16">
        <f t="shared" si="7"/>
        <v>15400</v>
      </c>
    </row>
    <row r="75" spans="1:24" x14ac:dyDescent="0.2">
      <c r="A75" t="s">
        <v>1174</v>
      </c>
      <c r="B75" s="16">
        <f t="shared" ref="B75:X76" si="8">IFERROR(ROUND(($D18*B152),-2),"-")</f>
        <v>500</v>
      </c>
      <c r="C75" s="16">
        <f t="shared" si="8"/>
        <v>1200</v>
      </c>
      <c r="D75" s="16">
        <f t="shared" si="8"/>
        <v>700</v>
      </c>
      <c r="E75" s="16">
        <f t="shared" si="8"/>
        <v>700</v>
      </c>
      <c r="F75" s="16">
        <f t="shared" si="8"/>
        <v>900</v>
      </c>
      <c r="G75" s="16">
        <f t="shared" si="8"/>
        <v>500</v>
      </c>
      <c r="H75" s="16">
        <f t="shared" si="8"/>
        <v>1000</v>
      </c>
      <c r="I75" s="16">
        <f t="shared" si="8"/>
        <v>1100</v>
      </c>
      <c r="J75" s="16">
        <f t="shared" si="8"/>
        <v>500</v>
      </c>
      <c r="K75" s="16">
        <f t="shared" si="8"/>
        <v>800</v>
      </c>
      <c r="L75" s="16">
        <f t="shared" si="8"/>
        <v>900</v>
      </c>
      <c r="M75" s="16">
        <f t="shared" si="8"/>
        <v>500</v>
      </c>
      <c r="N75" s="16">
        <f t="shared" si="8"/>
        <v>9100</v>
      </c>
      <c r="O75" s="16">
        <f t="shared" si="8"/>
        <v>1500</v>
      </c>
      <c r="P75" s="16">
        <f t="shared" si="8"/>
        <v>10900</v>
      </c>
      <c r="Q75" s="16">
        <f t="shared" si="8"/>
        <v>70600</v>
      </c>
      <c r="R75" s="16">
        <f t="shared" si="8"/>
        <v>446600</v>
      </c>
      <c r="S75" s="16">
        <f t="shared" si="8"/>
        <v>514000</v>
      </c>
      <c r="T75" s="16">
        <f t="shared" si="8"/>
        <v>0</v>
      </c>
      <c r="U75" s="16">
        <f t="shared" si="8"/>
        <v>4200</v>
      </c>
      <c r="V75" s="16">
        <f t="shared" si="8"/>
        <v>2500</v>
      </c>
      <c r="W75" s="16">
        <f t="shared" si="8"/>
        <v>3600</v>
      </c>
      <c r="X75" s="16">
        <f t="shared" si="8"/>
        <v>1500</v>
      </c>
    </row>
    <row r="76" spans="1:24" x14ac:dyDescent="0.2">
      <c r="A76" t="s">
        <v>1175</v>
      </c>
      <c r="B76" s="16">
        <f t="shared" si="8"/>
        <v>40600</v>
      </c>
      <c r="C76" s="16">
        <f t="shared" si="8"/>
        <v>46000</v>
      </c>
      <c r="D76" s="16">
        <f t="shared" si="8"/>
        <v>44700</v>
      </c>
      <c r="E76" s="16">
        <f t="shared" si="8"/>
        <v>24200</v>
      </c>
      <c r="F76" s="16">
        <f t="shared" si="8"/>
        <v>24900</v>
      </c>
      <c r="G76" s="16">
        <f t="shared" si="8"/>
        <v>23500</v>
      </c>
      <c r="H76" s="16">
        <f t="shared" si="8"/>
        <v>52500</v>
      </c>
      <c r="I76" s="16">
        <f t="shared" si="8"/>
        <v>33100</v>
      </c>
      <c r="J76" s="16">
        <f t="shared" si="8"/>
        <v>35500</v>
      </c>
      <c r="K76" s="16">
        <f t="shared" si="8"/>
        <v>29700</v>
      </c>
      <c r="L76" s="16">
        <f t="shared" si="8"/>
        <v>44300</v>
      </c>
      <c r="M76" s="16">
        <f t="shared" si="8"/>
        <v>35800</v>
      </c>
      <c r="N76" s="16">
        <f t="shared" si="8"/>
        <v>434100</v>
      </c>
      <c r="O76" s="16">
        <f t="shared" si="8"/>
        <v>64100</v>
      </c>
      <c r="P76" s="16">
        <f t="shared" si="8"/>
        <v>498200</v>
      </c>
      <c r="Q76" s="16">
        <f t="shared" si="8"/>
        <v>2838500</v>
      </c>
      <c r="R76" s="16">
        <f t="shared" si="8"/>
        <v>18141500</v>
      </c>
      <c r="S76" s="16">
        <f t="shared" si="8"/>
        <v>20719500</v>
      </c>
      <c r="T76" s="16">
        <f t="shared" si="8"/>
        <v>0</v>
      </c>
      <c r="U76" s="16">
        <f t="shared" si="8"/>
        <v>220300</v>
      </c>
      <c r="V76" s="16">
        <f t="shared" si="8"/>
        <v>113200</v>
      </c>
      <c r="W76" s="16">
        <f t="shared" si="8"/>
        <v>124800</v>
      </c>
      <c r="X76" s="16">
        <f t="shared" si="8"/>
        <v>93100</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28.5" x14ac:dyDescent="0.2">
      <c r="A80" s="140" t="str">
        <f>E5</f>
        <v>On sick leave or not working due to coronavirus (COVID-19) symptoms, self-isolation or quarantine</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93" si="9">IFERROR(ROUND(($E6*B140),-2),"-")</f>
        <v>0</v>
      </c>
      <c r="C82" s="16">
        <f t="shared" si="9"/>
        <v>0</v>
      </c>
      <c r="D82" s="16">
        <f t="shared" si="9"/>
        <v>0</v>
      </c>
      <c r="E82" s="16">
        <f t="shared" si="9"/>
        <v>0</v>
      </c>
      <c r="F82" s="16">
        <f t="shared" si="9"/>
        <v>0</v>
      </c>
      <c r="G82" s="16">
        <f t="shared" si="9"/>
        <v>0</v>
      </c>
      <c r="H82" s="16">
        <f t="shared" si="9"/>
        <v>0</v>
      </c>
      <c r="I82" s="16">
        <f t="shared" si="9"/>
        <v>0</v>
      </c>
      <c r="J82" s="16">
        <f t="shared" si="9"/>
        <v>100</v>
      </c>
      <c r="K82" s="16">
        <f t="shared" si="9"/>
        <v>0</v>
      </c>
      <c r="L82" s="16">
        <f t="shared" si="9"/>
        <v>0</v>
      </c>
      <c r="M82" s="16">
        <f t="shared" si="9"/>
        <v>0</v>
      </c>
      <c r="N82" s="16">
        <f t="shared" si="9"/>
        <v>400</v>
      </c>
      <c r="O82" s="16">
        <f t="shared" si="9"/>
        <v>100</v>
      </c>
      <c r="P82" s="16">
        <f t="shared" si="9"/>
        <v>500</v>
      </c>
      <c r="Q82" s="16">
        <f t="shared" si="9"/>
        <v>2700</v>
      </c>
      <c r="R82" s="16">
        <f t="shared" si="9"/>
        <v>21800</v>
      </c>
      <c r="S82" s="16">
        <f t="shared" si="9"/>
        <v>25200</v>
      </c>
      <c r="T82" s="16">
        <f t="shared" si="9"/>
        <v>0</v>
      </c>
      <c r="U82" s="16">
        <f t="shared" si="9"/>
        <v>200</v>
      </c>
      <c r="V82" s="16">
        <f t="shared" si="9"/>
        <v>100</v>
      </c>
      <c r="W82" s="16">
        <f t="shared" si="9"/>
        <v>100</v>
      </c>
      <c r="X82" s="16">
        <f t="shared" si="9"/>
        <v>100</v>
      </c>
    </row>
    <row r="83" spans="1:24" x14ac:dyDescent="0.2">
      <c r="A83" t="s">
        <v>1165</v>
      </c>
      <c r="B83" s="16" t="str">
        <f t="shared" si="9"/>
        <v>-</v>
      </c>
      <c r="C83" s="16" t="str">
        <f t="shared" si="9"/>
        <v>-</v>
      </c>
      <c r="D83" s="16" t="str">
        <f t="shared" si="9"/>
        <v>-</v>
      </c>
      <c r="E83" s="16" t="str">
        <f t="shared" si="9"/>
        <v>-</v>
      </c>
      <c r="F83" s="16" t="str">
        <f t="shared" si="9"/>
        <v>-</v>
      </c>
      <c r="G83" s="16" t="str">
        <f t="shared" si="9"/>
        <v>-</v>
      </c>
      <c r="H83" s="16" t="str">
        <f t="shared" si="9"/>
        <v>-</v>
      </c>
      <c r="I83" s="16" t="str">
        <f t="shared" si="9"/>
        <v>-</v>
      </c>
      <c r="J83" s="16" t="str">
        <f t="shared" si="9"/>
        <v>-</v>
      </c>
      <c r="K83" s="16" t="str">
        <f t="shared" si="9"/>
        <v>-</v>
      </c>
      <c r="L83" s="16" t="str">
        <f t="shared" si="9"/>
        <v>-</v>
      </c>
      <c r="M83" s="16" t="str">
        <f t="shared" si="9"/>
        <v>-</v>
      </c>
      <c r="N83" s="16" t="str">
        <f t="shared" si="9"/>
        <v>-</v>
      </c>
      <c r="O83" s="16" t="str">
        <f t="shared" si="9"/>
        <v>-</v>
      </c>
      <c r="P83" s="16" t="str">
        <f t="shared" si="9"/>
        <v>-</v>
      </c>
      <c r="Q83" s="16" t="str">
        <f t="shared" si="9"/>
        <v>-</v>
      </c>
      <c r="R83" s="16" t="str">
        <f t="shared" si="9"/>
        <v>-</v>
      </c>
      <c r="S83" s="16" t="str">
        <f t="shared" si="9"/>
        <v>-</v>
      </c>
      <c r="T83" s="16" t="str">
        <f t="shared" si="9"/>
        <v>-</v>
      </c>
      <c r="U83" s="16" t="str">
        <f t="shared" si="9"/>
        <v>-</v>
      </c>
      <c r="V83" s="16" t="str">
        <f t="shared" si="9"/>
        <v>-</v>
      </c>
      <c r="W83" s="16" t="str">
        <f t="shared" si="9"/>
        <v>-</v>
      </c>
      <c r="X83" s="16" t="str">
        <f t="shared" si="9"/>
        <v>-</v>
      </c>
    </row>
    <row r="84" spans="1:24" x14ac:dyDescent="0.2">
      <c r="A84" t="s">
        <v>67</v>
      </c>
      <c r="B84" s="16" t="str">
        <f t="shared" si="9"/>
        <v>-</v>
      </c>
      <c r="C84" s="16" t="str">
        <f t="shared" si="9"/>
        <v>-</v>
      </c>
      <c r="D84" s="16" t="str">
        <f t="shared" si="9"/>
        <v>-</v>
      </c>
      <c r="E84" s="16" t="str">
        <f t="shared" si="9"/>
        <v>-</v>
      </c>
      <c r="F84" s="16" t="str">
        <f t="shared" si="9"/>
        <v>-</v>
      </c>
      <c r="G84" s="16" t="str">
        <f t="shared" si="9"/>
        <v>-</v>
      </c>
      <c r="H84" s="16" t="str">
        <f t="shared" si="9"/>
        <v>-</v>
      </c>
      <c r="I84" s="16" t="str">
        <f t="shared" si="9"/>
        <v>-</v>
      </c>
      <c r="J84" s="16" t="str">
        <f t="shared" si="9"/>
        <v>-</v>
      </c>
      <c r="K84" s="16" t="str">
        <f t="shared" si="9"/>
        <v>-</v>
      </c>
      <c r="L84" s="16" t="str">
        <f t="shared" si="9"/>
        <v>-</v>
      </c>
      <c r="M84" s="16" t="str">
        <f t="shared" si="9"/>
        <v>-</v>
      </c>
      <c r="N84" s="16" t="str">
        <f t="shared" si="9"/>
        <v>-</v>
      </c>
      <c r="O84" s="16" t="str">
        <f t="shared" si="9"/>
        <v>-</v>
      </c>
      <c r="P84" s="16" t="str">
        <f t="shared" si="9"/>
        <v>-</v>
      </c>
      <c r="Q84" s="16" t="str">
        <f t="shared" si="9"/>
        <v>-</v>
      </c>
      <c r="R84" s="16" t="str">
        <f t="shared" si="9"/>
        <v>-</v>
      </c>
      <c r="S84" s="16" t="str">
        <f t="shared" si="9"/>
        <v>-</v>
      </c>
      <c r="T84" s="16" t="str">
        <f t="shared" si="9"/>
        <v>-</v>
      </c>
      <c r="U84" s="16" t="str">
        <f t="shared" si="9"/>
        <v>-</v>
      </c>
      <c r="V84" s="16" t="str">
        <f t="shared" si="9"/>
        <v>-</v>
      </c>
      <c r="W84" s="16" t="str">
        <f t="shared" si="9"/>
        <v>-</v>
      </c>
      <c r="X84" s="16" t="str">
        <f t="shared" si="9"/>
        <v>-</v>
      </c>
    </row>
    <row r="85" spans="1:24" x14ac:dyDescent="0.2">
      <c r="A85" t="s">
        <v>1167</v>
      </c>
      <c r="B85" s="16" t="str">
        <f t="shared" si="9"/>
        <v>-</v>
      </c>
      <c r="C85" s="16" t="str">
        <f t="shared" si="9"/>
        <v>-</v>
      </c>
      <c r="D85" s="16" t="str">
        <f t="shared" si="9"/>
        <v>-</v>
      </c>
      <c r="E85" s="16" t="str">
        <f t="shared" si="9"/>
        <v>-</v>
      </c>
      <c r="F85" s="16" t="str">
        <f t="shared" si="9"/>
        <v>-</v>
      </c>
      <c r="G85" s="16" t="str">
        <f t="shared" si="9"/>
        <v>-</v>
      </c>
      <c r="H85" s="16" t="str">
        <f t="shared" si="9"/>
        <v>-</v>
      </c>
      <c r="I85" s="16" t="str">
        <f t="shared" si="9"/>
        <v>-</v>
      </c>
      <c r="J85" s="16" t="str">
        <f t="shared" si="9"/>
        <v>-</v>
      </c>
      <c r="K85" s="16" t="str">
        <f t="shared" si="9"/>
        <v>-</v>
      </c>
      <c r="L85" s="16" t="str">
        <f t="shared" si="9"/>
        <v>-</v>
      </c>
      <c r="M85" s="16" t="str">
        <f t="shared" si="9"/>
        <v>-</v>
      </c>
      <c r="N85" s="16" t="str">
        <f t="shared" si="9"/>
        <v>-</v>
      </c>
      <c r="O85" s="16" t="str">
        <f t="shared" si="9"/>
        <v>-</v>
      </c>
      <c r="P85" s="16" t="str">
        <f t="shared" si="9"/>
        <v>-</v>
      </c>
      <c r="Q85" s="16" t="str">
        <f t="shared" si="9"/>
        <v>-</v>
      </c>
      <c r="R85" s="16" t="str">
        <f t="shared" si="9"/>
        <v>-</v>
      </c>
      <c r="S85" s="16" t="str">
        <f t="shared" si="9"/>
        <v>-</v>
      </c>
      <c r="T85" s="16" t="str">
        <f t="shared" si="9"/>
        <v>-</v>
      </c>
      <c r="U85" s="16" t="str">
        <f t="shared" si="9"/>
        <v>-</v>
      </c>
      <c r="V85" s="16" t="str">
        <f t="shared" si="9"/>
        <v>-</v>
      </c>
      <c r="W85" s="16" t="str">
        <f t="shared" si="9"/>
        <v>-</v>
      </c>
      <c r="X85" s="16" t="str">
        <f t="shared" si="9"/>
        <v>-</v>
      </c>
    </row>
    <row r="86" spans="1:24" x14ac:dyDescent="0.2">
      <c r="A86" t="s">
        <v>1168</v>
      </c>
      <c r="B86" s="16">
        <f t="shared" si="9"/>
        <v>0</v>
      </c>
      <c r="C86" s="16">
        <f t="shared" si="9"/>
        <v>0</v>
      </c>
      <c r="D86" s="16">
        <f t="shared" si="9"/>
        <v>100</v>
      </c>
      <c r="E86" s="16">
        <f t="shared" si="9"/>
        <v>0</v>
      </c>
      <c r="F86" s="16">
        <f t="shared" si="9"/>
        <v>0</v>
      </c>
      <c r="G86" s="16">
        <f t="shared" si="9"/>
        <v>0</v>
      </c>
      <c r="H86" s="16">
        <f t="shared" si="9"/>
        <v>0</v>
      </c>
      <c r="I86" s="16">
        <f t="shared" si="9"/>
        <v>0</v>
      </c>
      <c r="J86" s="16">
        <f t="shared" si="9"/>
        <v>100</v>
      </c>
      <c r="K86" s="16">
        <f t="shared" si="9"/>
        <v>0</v>
      </c>
      <c r="L86" s="16">
        <f t="shared" si="9"/>
        <v>100</v>
      </c>
      <c r="M86" s="16">
        <f t="shared" si="9"/>
        <v>0</v>
      </c>
      <c r="N86" s="16">
        <f t="shared" si="9"/>
        <v>500</v>
      </c>
      <c r="O86" s="16">
        <f t="shared" si="9"/>
        <v>100</v>
      </c>
      <c r="P86" s="16">
        <f t="shared" si="9"/>
        <v>500</v>
      </c>
      <c r="Q86" s="16">
        <f t="shared" si="9"/>
        <v>2300</v>
      </c>
      <c r="R86" s="16">
        <f t="shared" si="9"/>
        <v>15200</v>
      </c>
      <c r="S86" s="16">
        <f t="shared" si="9"/>
        <v>16800</v>
      </c>
      <c r="T86" s="16">
        <f t="shared" si="9"/>
        <v>0</v>
      </c>
      <c r="U86" s="16">
        <f t="shared" si="9"/>
        <v>300</v>
      </c>
      <c r="V86" s="16">
        <f t="shared" si="9"/>
        <v>100</v>
      </c>
      <c r="W86" s="16">
        <f t="shared" si="9"/>
        <v>100</v>
      </c>
      <c r="X86" s="16">
        <f t="shared" si="9"/>
        <v>100</v>
      </c>
    </row>
    <row r="87" spans="1:24" x14ac:dyDescent="0.2">
      <c r="A87" t="s">
        <v>1169</v>
      </c>
      <c r="B87" s="16">
        <f t="shared" si="9"/>
        <v>0</v>
      </c>
      <c r="C87" s="16">
        <f t="shared" si="9"/>
        <v>100</v>
      </c>
      <c r="D87" s="16">
        <f t="shared" si="9"/>
        <v>0</v>
      </c>
      <c r="E87" s="16">
        <f t="shared" si="9"/>
        <v>0</v>
      </c>
      <c r="F87" s="16">
        <f t="shared" si="9"/>
        <v>0</v>
      </c>
      <c r="G87" s="16">
        <f t="shared" si="9"/>
        <v>0</v>
      </c>
      <c r="H87" s="16">
        <f t="shared" si="9"/>
        <v>100</v>
      </c>
      <c r="I87" s="16">
        <f t="shared" si="9"/>
        <v>0</v>
      </c>
      <c r="J87" s="16">
        <f t="shared" si="9"/>
        <v>0</v>
      </c>
      <c r="K87" s="16">
        <f t="shared" si="9"/>
        <v>0</v>
      </c>
      <c r="L87" s="16">
        <f t="shared" si="9"/>
        <v>0</v>
      </c>
      <c r="M87" s="16">
        <f t="shared" si="9"/>
        <v>0</v>
      </c>
      <c r="N87" s="16">
        <f t="shared" si="9"/>
        <v>500</v>
      </c>
      <c r="O87" s="16">
        <f t="shared" si="9"/>
        <v>100</v>
      </c>
      <c r="P87" s="16">
        <f t="shared" si="9"/>
        <v>500</v>
      </c>
      <c r="Q87" s="16">
        <f t="shared" si="9"/>
        <v>3000</v>
      </c>
      <c r="R87" s="16">
        <f t="shared" si="9"/>
        <v>19900</v>
      </c>
      <c r="S87" s="16">
        <f t="shared" si="9"/>
        <v>22800</v>
      </c>
      <c r="T87" s="16">
        <f t="shared" si="9"/>
        <v>0</v>
      </c>
      <c r="U87" s="16">
        <f t="shared" si="9"/>
        <v>200</v>
      </c>
      <c r="V87" s="16">
        <f t="shared" si="9"/>
        <v>100</v>
      </c>
      <c r="W87" s="16">
        <f t="shared" si="9"/>
        <v>200</v>
      </c>
      <c r="X87" s="16">
        <f t="shared" si="9"/>
        <v>100</v>
      </c>
    </row>
    <row r="88" spans="1:24" x14ac:dyDescent="0.2">
      <c r="A88" t="s">
        <v>1170</v>
      </c>
      <c r="B88" s="16" t="str">
        <f t="shared" si="9"/>
        <v>-</v>
      </c>
      <c r="C88" s="16" t="str">
        <f t="shared" si="9"/>
        <v>-</v>
      </c>
      <c r="D88" s="16" t="str">
        <f t="shared" si="9"/>
        <v>-</v>
      </c>
      <c r="E88" s="16" t="str">
        <f t="shared" si="9"/>
        <v>-</v>
      </c>
      <c r="F88" s="16" t="str">
        <f t="shared" si="9"/>
        <v>-</v>
      </c>
      <c r="G88" s="16" t="str">
        <f t="shared" si="9"/>
        <v>-</v>
      </c>
      <c r="H88" s="16" t="str">
        <f t="shared" si="9"/>
        <v>-</v>
      </c>
      <c r="I88" s="16" t="str">
        <f t="shared" si="9"/>
        <v>-</v>
      </c>
      <c r="J88" s="16" t="str">
        <f t="shared" si="9"/>
        <v>-</v>
      </c>
      <c r="K88" s="16" t="str">
        <f t="shared" si="9"/>
        <v>-</v>
      </c>
      <c r="L88" s="16" t="str">
        <f t="shared" si="9"/>
        <v>-</v>
      </c>
      <c r="M88" s="16" t="str">
        <f t="shared" si="9"/>
        <v>-</v>
      </c>
      <c r="N88" s="16" t="str">
        <f t="shared" si="9"/>
        <v>-</v>
      </c>
      <c r="O88" s="16" t="str">
        <f t="shared" si="9"/>
        <v>-</v>
      </c>
      <c r="P88" s="16" t="str">
        <f t="shared" si="9"/>
        <v>-</v>
      </c>
      <c r="Q88" s="16" t="str">
        <f t="shared" si="9"/>
        <v>-</v>
      </c>
      <c r="R88" s="16" t="str">
        <f t="shared" si="9"/>
        <v>-</v>
      </c>
      <c r="S88" s="16" t="str">
        <f t="shared" si="9"/>
        <v>-</v>
      </c>
      <c r="T88" s="16" t="str">
        <f t="shared" si="9"/>
        <v>-</v>
      </c>
      <c r="U88" s="16" t="str">
        <f t="shared" si="9"/>
        <v>-</v>
      </c>
      <c r="V88" s="16" t="str">
        <f t="shared" si="9"/>
        <v>-</v>
      </c>
      <c r="W88" s="16" t="str">
        <f t="shared" si="9"/>
        <v>-</v>
      </c>
      <c r="X88" s="16" t="str">
        <f t="shared" si="9"/>
        <v>-</v>
      </c>
    </row>
    <row r="89" spans="1:24" x14ac:dyDescent="0.2">
      <c r="A89" t="s">
        <v>72</v>
      </c>
      <c r="B89" s="16" t="str">
        <f t="shared" si="9"/>
        <v>-</v>
      </c>
      <c r="C89" s="16" t="str">
        <f t="shared" si="9"/>
        <v>-</v>
      </c>
      <c r="D89" s="16" t="str">
        <f t="shared" si="9"/>
        <v>-</v>
      </c>
      <c r="E89" s="16" t="str">
        <f t="shared" si="9"/>
        <v>-</v>
      </c>
      <c r="F89" s="16" t="str">
        <f t="shared" si="9"/>
        <v>-</v>
      </c>
      <c r="G89" s="16" t="str">
        <f t="shared" si="9"/>
        <v>-</v>
      </c>
      <c r="H89" s="16" t="str">
        <f t="shared" si="9"/>
        <v>-</v>
      </c>
      <c r="I89" s="16" t="str">
        <f t="shared" si="9"/>
        <v>-</v>
      </c>
      <c r="J89" s="16" t="str">
        <f t="shared" si="9"/>
        <v>-</v>
      </c>
      <c r="K89" s="16" t="str">
        <f t="shared" si="9"/>
        <v>-</v>
      </c>
      <c r="L89" s="16" t="str">
        <f t="shared" si="9"/>
        <v>-</v>
      </c>
      <c r="M89" s="16" t="str">
        <f t="shared" si="9"/>
        <v>-</v>
      </c>
      <c r="N89" s="16" t="str">
        <f t="shared" si="9"/>
        <v>-</v>
      </c>
      <c r="O89" s="16" t="str">
        <f t="shared" si="9"/>
        <v>-</v>
      </c>
      <c r="P89" s="16" t="str">
        <f t="shared" si="9"/>
        <v>-</v>
      </c>
      <c r="Q89" s="16" t="str">
        <f t="shared" si="9"/>
        <v>-</v>
      </c>
      <c r="R89" s="16" t="str">
        <f t="shared" si="9"/>
        <v>-</v>
      </c>
      <c r="S89" s="16" t="str">
        <f t="shared" si="9"/>
        <v>-</v>
      </c>
      <c r="T89" s="16" t="str">
        <f t="shared" si="9"/>
        <v>-</v>
      </c>
      <c r="U89" s="16" t="str">
        <f t="shared" si="9"/>
        <v>-</v>
      </c>
      <c r="V89" s="16" t="str">
        <f t="shared" si="9"/>
        <v>-</v>
      </c>
      <c r="W89" s="16" t="str">
        <f t="shared" si="9"/>
        <v>-</v>
      </c>
      <c r="X89" s="16" t="str">
        <f t="shared" si="9"/>
        <v>-</v>
      </c>
    </row>
    <row r="90" spans="1:24" x14ac:dyDescent="0.2">
      <c r="A90" t="s">
        <v>1171</v>
      </c>
      <c r="B90" s="16" t="str">
        <f t="shared" si="9"/>
        <v>-</v>
      </c>
      <c r="C90" s="16" t="str">
        <f t="shared" si="9"/>
        <v>-</v>
      </c>
      <c r="D90" s="16" t="str">
        <f t="shared" si="9"/>
        <v>-</v>
      </c>
      <c r="E90" s="16" t="str">
        <f t="shared" si="9"/>
        <v>-</v>
      </c>
      <c r="F90" s="16" t="str">
        <f t="shared" si="9"/>
        <v>-</v>
      </c>
      <c r="G90" s="16" t="str">
        <f t="shared" si="9"/>
        <v>-</v>
      </c>
      <c r="H90" s="16" t="str">
        <f t="shared" si="9"/>
        <v>-</v>
      </c>
      <c r="I90" s="16" t="str">
        <f t="shared" si="9"/>
        <v>-</v>
      </c>
      <c r="J90" s="16" t="str">
        <f t="shared" si="9"/>
        <v>-</v>
      </c>
      <c r="K90" s="16" t="str">
        <f t="shared" si="9"/>
        <v>-</v>
      </c>
      <c r="L90" s="16" t="str">
        <f t="shared" si="9"/>
        <v>-</v>
      </c>
      <c r="M90" s="16" t="str">
        <f t="shared" si="9"/>
        <v>-</v>
      </c>
      <c r="N90" s="16" t="str">
        <f t="shared" si="9"/>
        <v>-</v>
      </c>
      <c r="O90" s="16" t="str">
        <f t="shared" si="9"/>
        <v>-</v>
      </c>
      <c r="P90" s="16" t="str">
        <f t="shared" si="9"/>
        <v>-</v>
      </c>
      <c r="Q90" s="16" t="str">
        <f t="shared" si="9"/>
        <v>-</v>
      </c>
      <c r="R90" s="16" t="str">
        <f t="shared" si="9"/>
        <v>-</v>
      </c>
      <c r="S90" s="16" t="str">
        <f t="shared" si="9"/>
        <v>-</v>
      </c>
      <c r="T90" s="16" t="str">
        <f t="shared" si="9"/>
        <v>-</v>
      </c>
      <c r="U90" s="16" t="str">
        <f t="shared" si="9"/>
        <v>-</v>
      </c>
      <c r="V90" s="16" t="str">
        <f t="shared" si="9"/>
        <v>-</v>
      </c>
      <c r="W90" s="16" t="str">
        <f t="shared" si="9"/>
        <v>-</v>
      </c>
      <c r="X90" s="16" t="str">
        <f t="shared" si="9"/>
        <v>-</v>
      </c>
    </row>
    <row r="91" spans="1:24" x14ac:dyDescent="0.2">
      <c r="A91" t="s">
        <v>1172</v>
      </c>
      <c r="B91" s="16" t="str">
        <f t="shared" si="9"/>
        <v>-</v>
      </c>
      <c r="C91" s="16" t="str">
        <f t="shared" si="9"/>
        <v>-</v>
      </c>
      <c r="D91" s="16" t="str">
        <f t="shared" si="9"/>
        <v>-</v>
      </c>
      <c r="E91" s="16" t="str">
        <f t="shared" si="9"/>
        <v>-</v>
      </c>
      <c r="F91" s="16" t="str">
        <f t="shared" si="9"/>
        <v>-</v>
      </c>
      <c r="G91" s="16" t="str">
        <f t="shared" si="9"/>
        <v>-</v>
      </c>
      <c r="H91" s="16" t="str">
        <f t="shared" si="9"/>
        <v>-</v>
      </c>
      <c r="I91" s="16" t="str">
        <f t="shared" si="9"/>
        <v>-</v>
      </c>
      <c r="J91" s="16" t="str">
        <f t="shared" si="9"/>
        <v>-</v>
      </c>
      <c r="K91" s="16" t="str">
        <f t="shared" si="9"/>
        <v>-</v>
      </c>
      <c r="L91" s="16" t="str">
        <f t="shared" si="9"/>
        <v>-</v>
      </c>
      <c r="M91" s="16" t="str">
        <f t="shared" si="9"/>
        <v>-</v>
      </c>
      <c r="N91" s="16" t="str">
        <f t="shared" si="9"/>
        <v>-</v>
      </c>
      <c r="O91" s="16" t="str">
        <f t="shared" si="9"/>
        <v>-</v>
      </c>
      <c r="P91" s="16" t="str">
        <f t="shared" si="9"/>
        <v>-</v>
      </c>
      <c r="Q91" s="16" t="str">
        <f t="shared" si="9"/>
        <v>-</v>
      </c>
      <c r="R91" s="16" t="str">
        <f t="shared" si="9"/>
        <v>-</v>
      </c>
      <c r="S91" s="16" t="str">
        <f t="shared" si="9"/>
        <v>-</v>
      </c>
      <c r="T91" s="16" t="str">
        <f t="shared" si="9"/>
        <v>-</v>
      </c>
      <c r="U91" s="16" t="str">
        <f t="shared" si="9"/>
        <v>-</v>
      </c>
      <c r="V91" s="16" t="str">
        <f t="shared" si="9"/>
        <v>-</v>
      </c>
      <c r="W91" s="16" t="str">
        <f t="shared" si="9"/>
        <v>-</v>
      </c>
      <c r="X91" s="16" t="str">
        <f t="shared" si="9"/>
        <v>-</v>
      </c>
    </row>
    <row r="92" spans="1:24" x14ac:dyDescent="0.2">
      <c r="A92" t="s">
        <v>75</v>
      </c>
      <c r="B92" s="16">
        <f t="shared" si="9"/>
        <v>0</v>
      </c>
      <c r="C92" s="16">
        <f t="shared" si="9"/>
        <v>100</v>
      </c>
      <c r="D92" s="16">
        <f t="shared" si="9"/>
        <v>0</v>
      </c>
      <c r="E92" s="16">
        <f t="shared" si="9"/>
        <v>0</v>
      </c>
      <c r="F92" s="16">
        <f t="shared" si="9"/>
        <v>0</v>
      </c>
      <c r="G92" s="16">
        <f t="shared" si="9"/>
        <v>0</v>
      </c>
      <c r="H92" s="16">
        <f t="shared" si="9"/>
        <v>100</v>
      </c>
      <c r="I92" s="16">
        <f t="shared" si="9"/>
        <v>0</v>
      </c>
      <c r="J92" s="16">
        <f t="shared" si="9"/>
        <v>0</v>
      </c>
      <c r="K92" s="16">
        <f t="shared" si="9"/>
        <v>100</v>
      </c>
      <c r="L92" s="16">
        <f t="shared" si="9"/>
        <v>100</v>
      </c>
      <c r="M92" s="16">
        <f t="shared" si="9"/>
        <v>100</v>
      </c>
      <c r="N92" s="16">
        <f t="shared" si="9"/>
        <v>600</v>
      </c>
      <c r="O92" s="16">
        <f t="shared" si="9"/>
        <v>100</v>
      </c>
      <c r="P92" s="16">
        <f t="shared" si="9"/>
        <v>800</v>
      </c>
      <c r="Q92" s="16">
        <f t="shared" si="9"/>
        <v>4400</v>
      </c>
      <c r="R92" s="16">
        <f t="shared" si="9"/>
        <v>25500</v>
      </c>
      <c r="S92" s="16">
        <f t="shared" si="9"/>
        <v>29100</v>
      </c>
      <c r="T92" s="16">
        <f t="shared" si="9"/>
        <v>0</v>
      </c>
      <c r="U92" s="16">
        <f t="shared" si="9"/>
        <v>300</v>
      </c>
      <c r="V92" s="16">
        <f t="shared" si="9"/>
        <v>200</v>
      </c>
      <c r="W92" s="16">
        <f t="shared" si="9"/>
        <v>300</v>
      </c>
      <c r="X92" s="16">
        <f t="shared" si="9"/>
        <v>100</v>
      </c>
    </row>
    <row r="93" spans="1:24" x14ac:dyDescent="0.2">
      <c r="A93" t="s">
        <v>1173</v>
      </c>
      <c r="B93" s="16">
        <f t="shared" si="9"/>
        <v>100</v>
      </c>
      <c r="C93" s="16">
        <f t="shared" si="9"/>
        <v>100</v>
      </c>
      <c r="D93" s="16">
        <f t="shared" ref="D93:X93" si="10">IFERROR(ROUND(($E17*D151),-2),"-")</f>
        <v>100</v>
      </c>
      <c r="E93" s="16">
        <f t="shared" si="10"/>
        <v>100</v>
      </c>
      <c r="F93" s="16">
        <f t="shared" si="10"/>
        <v>100</v>
      </c>
      <c r="G93" s="16">
        <f t="shared" si="10"/>
        <v>0</v>
      </c>
      <c r="H93" s="16">
        <f t="shared" si="10"/>
        <v>100</v>
      </c>
      <c r="I93" s="16">
        <f t="shared" si="10"/>
        <v>100</v>
      </c>
      <c r="J93" s="16">
        <f t="shared" si="10"/>
        <v>100</v>
      </c>
      <c r="K93" s="16">
        <f t="shared" si="10"/>
        <v>100</v>
      </c>
      <c r="L93" s="16">
        <f t="shared" si="10"/>
        <v>100</v>
      </c>
      <c r="M93" s="16">
        <f t="shared" si="10"/>
        <v>100</v>
      </c>
      <c r="N93" s="16">
        <f t="shared" si="10"/>
        <v>1000</v>
      </c>
      <c r="O93" s="16">
        <f t="shared" si="10"/>
        <v>200</v>
      </c>
      <c r="P93" s="16">
        <f t="shared" si="10"/>
        <v>1200</v>
      </c>
      <c r="Q93" s="16">
        <f t="shared" si="10"/>
        <v>6500</v>
      </c>
      <c r="R93" s="16">
        <f t="shared" si="10"/>
        <v>42500</v>
      </c>
      <c r="S93" s="16">
        <f t="shared" si="10"/>
        <v>49600</v>
      </c>
      <c r="T93" s="16">
        <f t="shared" si="10"/>
        <v>0</v>
      </c>
      <c r="U93" s="16">
        <f t="shared" si="10"/>
        <v>500</v>
      </c>
      <c r="V93" s="16">
        <f t="shared" si="10"/>
        <v>200</v>
      </c>
      <c r="W93" s="16">
        <f t="shared" si="10"/>
        <v>300</v>
      </c>
      <c r="X93" s="16">
        <f t="shared" si="10"/>
        <v>300</v>
      </c>
    </row>
    <row r="94" spans="1:24" x14ac:dyDescent="0.2">
      <c r="A94" t="s">
        <v>1174</v>
      </c>
      <c r="B94" s="16" t="str">
        <f t="shared" ref="B94:X95" si="11">IFERROR(ROUND(($E18*B152),-2),"-")</f>
        <v>-</v>
      </c>
      <c r="C94" s="16" t="str">
        <f t="shared" si="11"/>
        <v>-</v>
      </c>
      <c r="D94" s="16" t="str">
        <f t="shared" si="11"/>
        <v>-</v>
      </c>
      <c r="E94" s="16" t="str">
        <f t="shared" si="11"/>
        <v>-</v>
      </c>
      <c r="F94" s="16" t="str">
        <f t="shared" si="11"/>
        <v>-</v>
      </c>
      <c r="G94" s="16" t="str">
        <f t="shared" si="11"/>
        <v>-</v>
      </c>
      <c r="H94" s="16" t="str">
        <f t="shared" si="11"/>
        <v>-</v>
      </c>
      <c r="I94" s="16" t="str">
        <f t="shared" si="11"/>
        <v>-</v>
      </c>
      <c r="J94" s="16" t="str">
        <f t="shared" si="11"/>
        <v>-</v>
      </c>
      <c r="K94" s="16" t="str">
        <f t="shared" si="11"/>
        <v>-</v>
      </c>
      <c r="L94" s="16" t="str">
        <f t="shared" si="11"/>
        <v>-</v>
      </c>
      <c r="M94" s="16" t="str">
        <f t="shared" si="11"/>
        <v>-</v>
      </c>
      <c r="N94" s="16" t="str">
        <f t="shared" si="11"/>
        <v>-</v>
      </c>
      <c r="O94" s="16" t="str">
        <f t="shared" si="11"/>
        <v>-</v>
      </c>
      <c r="P94" s="16" t="str">
        <f t="shared" si="11"/>
        <v>-</v>
      </c>
      <c r="Q94" s="16" t="str">
        <f t="shared" si="11"/>
        <v>-</v>
      </c>
      <c r="R94" s="16" t="str">
        <f t="shared" si="11"/>
        <v>-</v>
      </c>
      <c r="S94" s="16" t="str">
        <f t="shared" si="11"/>
        <v>-</v>
      </c>
      <c r="T94" s="16" t="str">
        <f t="shared" si="11"/>
        <v>-</v>
      </c>
      <c r="U94" s="16" t="str">
        <f t="shared" si="11"/>
        <v>-</v>
      </c>
      <c r="V94" s="16" t="str">
        <f t="shared" si="11"/>
        <v>-</v>
      </c>
      <c r="W94" s="16" t="str">
        <f t="shared" si="11"/>
        <v>-</v>
      </c>
      <c r="X94" s="16" t="str">
        <f t="shared" si="11"/>
        <v>-</v>
      </c>
    </row>
    <row r="95" spans="1:24" x14ac:dyDescent="0.2">
      <c r="A95" t="s">
        <v>1175</v>
      </c>
      <c r="B95" s="16" t="str">
        <f t="shared" si="11"/>
        <v>-</v>
      </c>
      <c r="C95" s="16" t="str">
        <f t="shared" si="11"/>
        <v>-</v>
      </c>
      <c r="D95" s="16" t="str">
        <f t="shared" si="11"/>
        <v>-</v>
      </c>
      <c r="E95" s="16" t="str">
        <f t="shared" si="11"/>
        <v>-</v>
      </c>
      <c r="F95" s="16" t="str">
        <f t="shared" si="11"/>
        <v>-</v>
      </c>
      <c r="G95" s="16" t="str">
        <f t="shared" si="11"/>
        <v>-</v>
      </c>
      <c r="H95" s="16" t="str">
        <f t="shared" si="11"/>
        <v>-</v>
      </c>
      <c r="I95" s="16" t="str">
        <f t="shared" si="11"/>
        <v>-</v>
      </c>
      <c r="J95" s="16" t="str">
        <f t="shared" si="11"/>
        <v>-</v>
      </c>
      <c r="K95" s="16" t="str">
        <f t="shared" si="11"/>
        <v>-</v>
      </c>
      <c r="L95" s="16" t="str">
        <f t="shared" si="11"/>
        <v>-</v>
      </c>
      <c r="M95" s="16" t="str">
        <f t="shared" si="11"/>
        <v>-</v>
      </c>
      <c r="N95" s="16" t="str">
        <f t="shared" si="11"/>
        <v>-</v>
      </c>
      <c r="O95" s="16" t="str">
        <f t="shared" si="11"/>
        <v>-</v>
      </c>
      <c r="P95" s="16" t="str">
        <f t="shared" si="11"/>
        <v>-</v>
      </c>
      <c r="Q95" s="16" t="str">
        <f t="shared" si="11"/>
        <v>-</v>
      </c>
      <c r="R95" s="16" t="str">
        <f t="shared" si="11"/>
        <v>-</v>
      </c>
      <c r="S95" s="16" t="str">
        <f t="shared" si="11"/>
        <v>-</v>
      </c>
      <c r="T95" s="16" t="str">
        <f t="shared" si="11"/>
        <v>-</v>
      </c>
      <c r="U95" s="16" t="str">
        <f t="shared" si="11"/>
        <v>-</v>
      </c>
      <c r="V95" s="16" t="str">
        <f t="shared" si="11"/>
        <v>-</v>
      </c>
      <c r="W95" s="16" t="str">
        <f t="shared" si="11"/>
        <v>-</v>
      </c>
      <c r="X95" s="16" t="str">
        <f t="shared" si="11"/>
        <v>-</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t="str">
        <f>F5</f>
        <v xml:space="preserve">Made permanently redundant </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t="str">
        <f t="shared" ref="B101:X112" si="12">IFERROR(ROUND(($F6*B140),-2),"-")</f>
        <v>-</v>
      </c>
      <c r="C101" s="16" t="str">
        <f t="shared" si="12"/>
        <v>-</v>
      </c>
      <c r="D101" s="16" t="str">
        <f t="shared" si="12"/>
        <v>-</v>
      </c>
      <c r="E101" s="16" t="str">
        <f t="shared" si="12"/>
        <v>-</v>
      </c>
      <c r="F101" s="16" t="str">
        <f t="shared" si="12"/>
        <v>-</v>
      </c>
      <c r="G101" s="16" t="str">
        <f t="shared" si="12"/>
        <v>-</v>
      </c>
      <c r="H101" s="16" t="str">
        <f t="shared" si="12"/>
        <v>-</v>
      </c>
      <c r="I101" s="16" t="str">
        <f t="shared" si="12"/>
        <v>-</v>
      </c>
      <c r="J101" s="16" t="str">
        <f t="shared" si="12"/>
        <v>-</v>
      </c>
      <c r="K101" s="16" t="str">
        <f t="shared" si="12"/>
        <v>-</v>
      </c>
      <c r="L101" s="16" t="str">
        <f t="shared" si="12"/>
        <v>-</v>
      </c>
      <c r="M101" s="16" t="str">
        <f t="shared" si="12"/>
        <v>-</v>
      </c>
      <c r="N101" s="16" t="str">
        <f t="shared" si="12"/>
        <v>-</v>
      </c>
      <c r="O101" s="16" t="str">
        <f t="shared" si="12"/>
        <v>-</v>
      </c>
      <c r="P101" s="16" t="str">
        <f t="shared" si="12"/>
        <v>-</v>
      </c>
      <c r="Q101" s="16" t="str">
        <f t="shared" si="12"/>
        <v>-</v>
      </c>
      <c r="R101" s="16" t="str">
        <f t="shared" si="12"/>
        <v>-</v>
      </c>
      <c r="S101" s="16" t="str">
        <f t="shared" si="12"/>
        <v>-</v>
      </c>
      <c r="T101" s="16" t="str">
        <f t="shared" si="12"/>
        <v>-</v>
      </c>
      <c r="U101" s="16" t="str">
        <f t="shared" si="12"/>
        <v>-</v>
      </c>
      <c r="V101" s="16" t="str">
        <f t="shared" si="12"/>
        <v>-</v>
      </c>
      <c r="W101" s="16" t="str">
        <f t="shared" si="12"/>
        <v>-</v>
      </c>
      <c r="X101" s="16" t="str">
        <f t="shared" si="12"/>
        <v>-</v>
      </c>
    </row>
    <row r="102" spans="1:24" x14ac:dyDescent="0.2">
      <c r="A102" t="s">
        <v>1165</v>
      </c>
      <c r="B102" s="16" t="str">
        <f t="shared" si="12"/>
        <v>-</v>
      </c>
      <c r="C102" s="16" t="str">
        <f t="shared" si="12"/>
        <v>-</v>
      </c>
      <c r="D102" s="16" t="str">
        <f t="shared" si="12"/>
        <v>-</v>
      </c>
      <c r="E102" s="16" t="str">
        <f t="shared" si="12"/>
        <v>-</v>
      </c>
      <c r="F102" s="16" t="str">
        <f t="shared" si="12"/>
        <v>-</v>
      </c>
      <c r="G102" s="16" t="str">
        <f t="shared" si="12"/>
        <v>-</v>
      </c>
      <c r="H102" s="16" t="str">
        <f t="shared" si="12"/>
        <v>-</v>
      </c>
      <c r="I102" s="16" t="str">
        <f t="shared" si="12"/>
        <v>-</v>
      </c>
      <c r="J102" s="16" t="str">
        <f t="shared" si="12"/>
        <v>-</v>
      </c>
      <c r="K102" s="16" t="str">
        <f t="shared" si="12"/>
        <v>-</v>
      </c>
      <c r="L102" s="16" t="str">
        <f t="shared" si="12"/>
        <v>-</v>
      </c>
      <c r="M102" s="16" t="str">
        <f t="shared" si="12"/>
        <v>-</v>
      </c>
      <c r="N102" s="16" t="str">
        <f t="shared" si="12"/>
        <v>-</v>
      </c>
      <c r="O102" s="16" t="str">
        <f t="shared" si="12"/>
        <v>-</v>
      </c>
      <c r="P102" s="16" t="str">
        <f t="shared" si="12"/>
        <v>-</v>
      </c>
      <c r="Q102" s="16" t="str">
        <f t="shared" si="12"/>
        <v>-</v>
      </c>
      <c r="R102" s="16" t="str">
        <f t="shared" si="12"/>
        <v>-</v>
      </c>
      <c r="S102" s="16" t="str">
        <f t="shared" si="12"/>
        <v>-</v>
      </c>
      <c r="T102" s="16" t="str">
        <f t="shared" si="12"/>
        <v>-</v>
      </c>
      <c r="U102" s="16" t="str">
        <f t="shared" si="12"/>
        <v>-</v>
      </c>
      <c r="V102" s="16" t="str">
        <f t="shared" si="12"/>
        <v>-</v>
      </c>
      <c r="W102" s="16" t="str">
        <f t="shared" si="12"/>
        <v>-</v>
      </c>
      <c r="X102" s="16" t="str">
        <f t="shared" si="12"/>
        <v>-</v>
      </c>
    </row>
    <row r="103" spans="1:24" x14ac:dyDescent="0.2">
      <c r="A103" t="s">
        <v>67</v>
      </c>
      <c r="B103" s="16" t="str">
        <f t="shared" si="12"/>
        <v>-</v>
      </c>
      <c r="C103" s="16" t="str">
        <f t="shared" si="12"/>
        <v>-</v>
      </c>
      <c r="D103" s="16" t="str">
        <f t="shared" si="12"/>
        <v>-</v>
      </c>
      <c r="E103" s="16" t="str">
        <f t="shared" si="12"/>
        <v>-</v>
      </c>
      <c r="F103" s="16" t="str">
        <f t="shared" si="12"/>
        <v>-</v>
      </c>
      <c r="G103" s="16" t="str">
        <f t="shared" si="12"/>
        <v>-</v>
      </c>
      <c r="H103" s="16" t="str">
        <f t="shared" si="12"/>
        <v>-</v>
      </c>
      <c r="I103" s="16" t="str">
        <f t="shared" si="12"/>
        <v>-</v>
      </c>
      <c r="J103" s="16" t="str">
        <f t="shared" si="12"/>
        <v>-</v>
      </c>
      <c r="K103" s="16" t="str">
        <f t="shared" si="12"/>
        <v>-</v>
      </c>
      <c r="L103" s="16" t="str">
        <f t="shared" si="12"/>
        <v>-</v>
      </c>
      <c r="M103" s="16" t="str">
        <f t="shared" si="12"/>
        <v>-</v>
      </c>
      <c r="N103" s="16" t="str">
        <f t="shared" si="12"/>
        <v>-</v>
      </c>
      <c r="O103" s="16" t="str">
        <f t="shared" si="12"/>
        <v>-</v>
      </c>
      <c r="P103" s="16" t="str">
        <f t="shared" si="12"/>
        <v>-</v>
      </c>
      <c r="Q103" s="16" t="str">
        <f t="shared" si="12"/>
        <v>-</v>
      </c>
      <c r="R103" s="16" t="str">
        <f t="shared" si="12"/>
        <v>-</v>
      </c>
      <c r="S103" s="16" t="str">
        <f t="shared" si="12"/>
        <v>-</v>
      </c>
      <c r="T103" s="16" t="str">
        <f t="shared" si="12"/>
        <v>-</v>
      </c>
      <c r="U103" s="16" t="str">
        <f t="shared" si="12"/>
        <v>-</v>
      </c>
      <c r="V103" s="16" t="str">
        <f t="shared" si="12"/>
        <v>-</v>
      </c>
      <c r="W103" s="16" t="str">
        <f t="shared" si="12"/>
        <v>-</v>
      </c>
      <c r="X103" s="16" t="str">
        <f t="shared" si="12"/>
        <v>-</v>
      </c>
    </row>
    <row r="104" spans="1:24" x14ac:dyDescent="0.2">
      <c r="A104" t="s">
        <v>1167</v>
      </c>
      <c r="B104" s="16" t="str">
        <f t="shared" si="12"/>
        <v>-</v>
      </c>
      <c r="C104" s="16" t="str">
        <f t="shared" si="12"/>
        <v>-</v>
      </c>
      <c r="D104" s="16" t="str">
        <f t="shared" si="12"/>
        <v>-</v>
      </c>
      <c r="E104" s="16" t="str">
        <f t="shared" si="12"/>
        <v>-</v>
      </c>
      <c r="F104" s="16" t="str">
        <f t="shared" si="12"/>
        <v>-</v>
      </c>
      <c r="G104" s="16" t="str">
        <f t="shared" si="12"/>
        <v>-</v>
      </c>
      <c r="H104" s="16" t="str">
        <f t="shared" si="12"/>
        <v>-</v>
      </c>
      <c r="I104" s="16" t="str">
        <f t="shared" si="12"/>
        <v>-</v>
      </c>
      <c r="J104" s="16" t="str">
        <f t="shared" si="12"/>
        <v>-</v>
      </c>
      <c r="K104" s="16" t="str">
        <f t="shared" si="12"/>
        <v>-</v>
      </c>
      <c r="L104" s="16" t="str">
        <f t="shared" si="12"/>
        <v>-</v>
      </c>
      <c r="M104" s="16" t="str">
        <f t="shared" si="12"/>
        <v>-</v>
      </c>
      <c r="N104" s="16" t="str">
        <f t="shared" si="12"/>
        <v>-</v>
      </c>
      <c r="O104" s="16" t="str">
        <f t="shared" si="12"/>
        <v>-</v>
      </c>
      <c r="P104" s="16" t="str">
        <f t="shared" si="12"/>
        <v>-</v>
      </c>
      <c r="Q104" s="16" t="str">
        <f t="shared" si="12"/>
        <v>-</v>
      </c>
      <c r="R104" s="16" t="str">
        <f t="shared" si="12"/>
        <v>-</v>
      </c>
      <c r="S104" s="16" t="str">
        <f t="shared" si="12"/>
        <v>-</v>
      </c>
      <c r="T104" s="16" t="str">
        <f t="shared" si="12"/>
        <v>-</v>
      </c>
      <c r="U104" s="16" t="str">
        <f t="shared" si="12"/>
        <v>-</v>
      </c>
      <c r="V104" s="16" t="str">
        <f t="shared" si="12"/>
        <v>-</v>
      </c>
      <c r="W104" s="16" t="str">
        <f t="shared" si="12"/>
        <v>-</v>
      </c>
      <c r="X104" s="16" t="str">
        <f t="shared" si="12"/>
        <v>-</v>
      </c>
    </row>
    <row r="105" spans="1:24" x14ac:dyDescent="0.2">
      <c r="A105" t="s">
        <v>1168</v>
      </c>
      <c r="B105" s="16">
        <f t="shared" si="12"/>
        <v>0</v>
      </c>
      <c r="C105" s="16">
        <f t="shared" si="12"/>
        <v>0</v>
      </c>
      <c r="D105" s="16">
        <f t="shared" si="12"/>
        <v>0</v>
      </c>
      <c r="E105" s="16">
        <f t="shared" si="12"/>
        <v>0</v>
      </c>
      <c r="F105" s="16">
        <f t="shared" si="12"/>
        <v>0</v>
      </c>
      <c r="G105" s="16">
        <f t="shared" si="12"/>
        <v>0</v>
      </c>
      <c r="H105" s="16">
        <f t="shared" si="12"/>
        <v>0</v>
      </c>
      <c r="I105" s="16">
        <f t="shared" si="12"/>
        <v>0</v>
      </c>
      <c r="J105" s="16">
        <f t="shared" si="12"/>
        <v>0</v>
      </c>
      <c r="K105" s="16">
        <f t="shared" si="12"/>
        <v>0</v>
      </c>
      <c r="L105" s="16">
        <f t="shared" si="12"/>
        <v>0</v>
      </c>
      <c r="M105" s="16">
        <f t="shared" si="12"/>
        <v>0</v>
      </c>
      <c r="N105" s="16">
        <f t="shared" si="12"/>
        <v>0</v>
      </c>
      <c r="O105" s="16">
        <f t="shared" si="12"/>
        <v>0</v>
      </c>
      <c r="P105" s="16">
        <f t="shared" si="12"/>
        <v>0</v>
      </c>
      <c r="Q105" s="16">
        <f t="shared" si="12"/>
        <v>0</v>
      </c>
      <c r="R105" s="16">
        <f t="shared" si="12"/>
        <v>0</v>
      </c>
      <c r="S105" s="16">
        <f t="shared" si="12"/>
        <v>0</v>
      </c>
      <c r="T105" s="16">
        <f t="shared" si="12"/>
        <v>0</v>
      </c>
      <c r="U105" s="16">
        <f t="shared" si="12"/>
        <v>0</v>
      </c>
      <c r="V105" s="16">
        <f t="shared" si="12"/>
        <v>0</v>
      </c>
      <c r="W105" s="16">
        <f t="shared" si="12"/>
        <v>0</v>
      </c>
      <c r="X105" s="16">
        <f t="shared" si="12"/>
        <v>0</v>
      </c>
    </row>
    <row r="106" spans="1:24" x14ac:dyDescent="0.2">
      <c r="A106" t="s">
        <v>1169</v>
      </c>
      <c r="B106" s="16" t="str">
        <f t="shared" si="12"/>
        <v>-</v>
      </c>
      <c r="C106" s="16" t="str">
        <f t="shared" si="12"/>
        <v>-</v>
      </c>
      <c r="D106" s="16" t="str">
        <f t="shared" si="12"/>
        <v>-</v>
      </c>
      <c r="E106" s="16" t="str">
        <f t="shared" si="12"/>
        <v>-</v>
      </c>
      <c r="F106" s="16" t="str">
        <f t="shared" si="12"/>
        <v>-</v>
      </c>
      <c r="G106" s="16" t="str">
        <f t="shared" si="12"/>
        <v>-</v>
      </c>
      <c r="H106" s="16" t="str">
        <f t="shared" si="12"/>
        <v>-</v>
      </c>
      <c r="I106" s="16" t="str">
        <f t="shared" si="12"/>
        <v>-</v>
      </c>
      <c r="J106" s="16" t="str">
        <f t="shared" si="12"/>
        <v>-</v>
      </c>
      <c r="K106" s="16" t="str">
        <f t="shared" si="12"/>
        <v>-</v>
      </c>
      <c r="L106" s="16" t="str">
        <f t="shared" si="12"/>
        <v>-</v>
      </c>
      <c r="M106" s="16" t="str">
        <f t="shared" si="12"/>
        <v>-</v>
      </c>
      <c r="N106" s="16" t="str">
        <f t="shared" si="12"/>
        <v>-</v>
      </c>
      <c r="O106" s="16" t="str">
        <f t="shared" si="12"/>
        <v>-</v>
      </c>
      <c r="P106" s="16" t="str">
        <f t="shared" si="12"/>
        <v>-</v>
      </c>
      <c r="Q106" s="16" t="str">
        <f t="shared" si="12"/>
        <v>-</v>
      </c>
      <c r="R106" s="16" t="str">
        <f t="shared" si="12"/>
        <v>-</v>
      </c>
      <c r="S106" s="16" t="str">
        <f t="shared" si="12"/>
        <v>-</v>
      </c>
      <c r="T106" s="16" t="str">
        <f t="shared" si="12"/>
        <v>-</v>
      </c>
      <c r="U106" s="16" t="str">
        <f t="shared" si="12"/>
        <v>-</v>
      </c>
      <c r="V106" s="16" t="str">
        <f t="shared" si="12"/>
        <v>-</v>
      </c>
      <c r="W106" s="16" t="str">
        <f t="shared" si="12"/>
        <v>-</v>
      </c>
      <c r="X106" s="16" t="str">
        <f t="shared" si="12"/>
        <v>-</v>
      </c>
    </row>
    <row r="107" spans="1:24" x14ac:dyDescent="0.2">
      <c r="A107" t="s">
        <v>1170</v>
      </c>
      <c r="B107" s="16" t="str">
        <f t="shared" si="12"/>
        <v>-</v>
      </c>
      <c r="C107" s="16" t="str">
        <f t="shared" si="12"/>
        <v>-</v>
      </c>
      <c r="D107" s="16" t="str">
        <f t="shared" si="12"/>
        <v>-</v>
      </c>
      <c r="E107" s="16" t="str">
        <f t="shared" si="12"/>
        <v>-</v>
      </c>
      <c r="F107" s="16" t="str">
        <f t="shared" si="12"/>
        <v>-</v>
      </c>
      <c r="G107" s="16" t="str">
        <f t="shared" si="12"/>
        <v>-</v>
      </c>
      <c r="H107" s="16" t="str">
        <f t="shared" si="12"/>
        <v>-</v>
      </c>
      <c r="I107" s="16" t="str">
        <f t="shared" si="12"/>
        <v>-</v>
      </c>
      <c r="J107" s="16" t="str">
        <f t="shared" si="12"/>
        <v>-</v>
      </c>
      <c r="K107" s="16" t="str">
        <f t="shared" si="12"/>
        <v>-</v>
      </c>
      <c r="L107" s="16" t="str">
        <f t="shared" si="12"/>
        <v>-</v>
      </c>
      <c r="M107" s="16" t="str">
        <f t="shared" si="12"/>
        <v>-</v>
      </c>
      <c r="N107" s="16" t="str">
        <f t="shared" si="12"/>
        <v>-</v>
      </c>
      <c r="O107" s="16" t="str">
        <f t="shared" si="12"/>
        <v>-</v>
      </c>
      <c r="P107" s="16" t="str">
        <f t="shared" si="12"/>
        <v>-</v>
      </c>
      <c r="Q107" s="16" t="str">
        <f t="shared" si="12"/>
        <v>-</v>
      </c>
      <c r="R107" s="16" t="str">
        <f t="shared" si="12"/>
        <v>-</v>
      </c>
      <c r="S107" s="16" t="str">
        <f t="shared" si="12"/>
        <v>-</v>
      </c>
      <c r="T107" s="16" t="str">
        <f t="shared" si="12"/>
        <v>-</v>
      </c>
      <c r="U107" s="16" t="str">
        <f t="shared" si="12"/>
        <v>-</v>
      </c>
      <c r="V107" s="16" t="str">
        <f t="shared" si="12"/>
        <v>-</v>
      </c>
      <c r="W107" s="16" t="str">
        <f t="shared" si="12"/>
        <v>-</v>
      </c>
      <c r="X107" s="16" t="str">
        <f t="shared" si="12"/>
        <v>-</v>
      </c>
    </row>
    <row r="108" spans="1:24" x14ac:dyDescent="0.2">
      <c r="A108" t="s">
        <v>72</v>
      </c>
      <c r="B108" s="16" t="str">
        <f t="shared" si="12"/>
        <v>-</v>
      </c>
      <c r="C108" s="16" t="str">
        <f t="shared" si="12"/>
        <v>-</v>
      </c>
      <c r="D108" s="16" t="str">
        <f t="shared" si="12"/>
        <v>-</v>
      </c>
      <c r="E108" s="16" t="str">
        <f t="shared" si="12"/>
        <v>-</v>
      </c>
      <c r="F108" s="16" t="str">
        <f t="shared" si="12"/>
        <v>-</v>
      </c>
      <c r="G108" s="16" t="str">
        <f t="shared" si="12"/>
        <v>-</v>
      </c>
      <c r="H108" s="16" t="str">
        <f t="shared" si="12"/>
        <v>-</v>
      </c>
      <c r="I108" s="16" t="str">
        <f t="shared" si="12"/>
        <v>-</v>
      </c>
      <c r="J108" s="16" t="str">
        <f t="shared" si="12"/>
        <v>-</v>
      </c>
      <c r="K108" s="16" t="str">
        <f t="shared" si="12"/>
        <v>-</v>
      </c>
      <c r="L108" s="16" t="str">
        <f t="shared" si="12"/>
        <v>-</v>
      </c>
      <c r="M108" s="16" t="str">
        <f t="shared" si="12"/>
        <v>-</v>
      </c>
      <c r="N108" s="16" t="str">
        <f t="shared" si="12"/>
        <v>-</v>
      </c>
      <c r="O108" s="16" t="str">
        <f t="shared" si="12"/>
        <v>-</v>
      </c>
      <c r="P108" s="16" t="str">
        <f t="shared" si="12"/>
        <v>-</v>
      </c>
      <c r="Q108" s="16" t="str">
        <f t="shared" si="12"/>
        <v>-</v>
      </c>
      <c r="R108" s="16" t="str">
        <f t="shared" si="12"/>
        <v>-</v>
      </c>
      <c r="S108" s="16" t="str">
        <f t="shared" si="12"/>
        <v>-</v>
      </c>
      <c r="T108" s="16" t="str">
        <f t="shared" si="12"/>
        <v>-</v>
      </c>
      <c r="U108" s="16" t="str">
        <f t="shared" si="12"/>
        <v>-</v>
      </c>
      <c r="V108" s="16" t="str">
        <f t="shared" si="12"/>
        <v>-</v>
      </c>
      <c r="W108" s="16" t="str">
        <f t="shared" si="12"/>
        <v>-</v>
      </c>
      <c r="X108" s="16" t="str">
        <f t="shared" si="12"/>
        <v>-</v>
      </c>
    </row>
    <row r="109" spans="1:24" x14ac:dyDescent="0.2">
      <c r="A109" t="s">
        <v>1171</v>
      </c>
      <c r="B109" s="16" t="str">
        <f t="shared" si="12"/>
        <v>-</v>
      </c>
      <c r="C109" s="16" t="str">
        <f t="shared" si="12"/>
        <v>-</v>
      </c>
      <c r="D109" s="16" t="str">
        <f t="shared" si="12"/>
        <v>-</v>
      </c>
      <c r="E109" s="16" t="str">
        <f t="shared" si="12"/>
        <v>-</v>
      </c>
      <c r="F109" s="16" t="str">
        <f t="shared" si="12"/>
        <v>-</v>
      </c>
      <c r="G109" s="16" t="str">
        <f t="shared" si="12"/>
        <v>-</v>
      </c>
      <c r="H109" s="16" t="str">
        <f t="shared" si="12"/>
        <v>-</v>
      </c>
      <c r="I109" s="16" t="str">
        <f t="shared" si="12"/>
        <v>-</v>
      </c>
      <c r="J109" s="16" t="str">
        <f t="shared" si="12"/>
        <v>-</v>
      </c>
      <c r="K109" s="16" t="str">
        <f t="shared" si="12"/>
        <v>-</v>
      </c>
      <c r="L109" s="16" t="str">
        <f t="shared" si="12"/>
        <v>-</v>
      </c>
      <c r="M109" s="16" t="str">
        <f t="shared" si="12"/>
        <v>-</v>
      </c>
      <c r="N109" s="16" t="str">
        <f t="shared" si="12"/>
        <v>-</v>
      </c>
      <c r="O109" s="16" t="str">
        <f t="shared" si="12"/>
        <v>-</v>
      </c>
      <c r="P109" s="16" t="str">
        <f t="shared" si="12"/>
        <v>-</v>
      </c>
      <c r="Q109" s="16" t="str">
        <f t="shared" si="12"/>
        <v>-</v>
      </c>
      <c r="R109" s="16" t="str">
        <f t="shared" si="12"/>
        <v>-</v>
      </c>
      <c r="S109" s="16" t="str">
        <f t="shared" si="12"/>
        <v>-</v>
      </c>
      <c r="T109" s="16" t="str">
        <f t="shared" si="12"/>
        <v>-</v>
      </c>
      <c r="U109" s="16" t="str">
        <f t="shared" si="12"/>
        <v>-</v>
      </c>
      <c r="V109" s="16" t="str">
        <f t="shared" si="12"/>
        <v>-</v>
      </c>
      <c r="W109" s="16" t="str">
        <f t="shared" si="12"/>
        <v>-</v>
      </c>
      <c r="X109" s="16" t="str">
        <f t="shared" si="12"/>
        <v>-</v>
      </c>
    </row>
    <row r="110" spans="1:24" x14ac:dyDescent="0.2">
      <c r="A110" t="s">
        <v>1172</v>
      </c>
      <c r="B110" s="16" t="str">
        <f t="shared" si="12"/>
        <v>-</v>
      </c>
      <c r="C110" s="16" t="str">
        <f t="shared" si="12"/>
        <v>-</v>
      </c>
      <c r="D110" s="16" t="str">
        <f t="shared" si="12"/>
        <v>-</v>
      </c>
      <c r="E110" s="16" t="str">
        <f t="shared" si="12"/>
        <v>-</v>
      </c>
      <c r="F110" s="16" t="str">
        <f t="shared" si="12"/>
        <v>-</v>
      </c>
      <c r="G110" s="16" t="str">
        <f t="shared" si="12"/>
        <v>-</v>
      </c>
      <c r="H110" s="16" t="str">
        <f t="shared" si="12"/>
        <v>-</v>
      </c>
      <c r="I110" s="16" t="str">
        <f t="shared" si="12"/>
        <v>-</v>
      </c>
      <c r="J110" s="16" t="str">
        <f t="shared" si="12"/>
        <v>-</v>
      </c>
      <c r="K110" s="16" t="str">
        <f t="shared" si="12"/>
        <v>-</v>
      </c>
      <c r="L110" s="16" t="str">
        <f t="shared" si="12"/>
        <v>-</v>
      </c>
      <c r="M110" s="16" t="str">
        <f t="shared" si="12"/>
        <v>-</v>
      </c>
      <c r="N110" s="16" t="str">
        <f t="shared" si="12"/>
        <v>-</v>
      </c>
      <c r="O110" s="16" t="str">
        <f t="shared" si="12"/>
        <v>-</v>
      </c>
      <c r="P110" s="16" t="str">
        <f t="shared" si="12"/>
        <v>-</v>
      </c>
      <c r="Q110" s="16" t="str">
        <f t="shared" si="12"/>
        <v>-</v>
      </c>
      <c r="R110" s="16" t="str">
        <f t="shared" si="12"/>
        <v>-</v>
      </c>
      <c r="S110" s="16" t="str">
        <f t="shared" si="12"/>
        <v>-</v>
      </c>
      <c r="T110" s="16" t="str">
        <f t="shared" si="12"/>
        <v>-</v>
      </c>
      <c r="U110" s="16" t="str">
        <f t="shared" si="12"/>
        <v>-</v>
      </c>
      <c r="V110" s="16" t="str">
        <f t="shared" si="12"/>
        <v>-</v>
      </c>
      <c r="W110" s="16" t="str">
        <f t="shared" si="12"/>
        <v>-</v>
      </c>
      <c r="X110" s="16" t="str">
        <f t="shared" si="12"/>
        <v>-</v>
      </c>
    </row>
    <row r="111" spans="1:24" x14ac:dyDescent="0.2">
      <c r="A111" t="s">
        <v>75</v>
      </c>
      <c r="B111" s="16" t="str">
        <f t="shared" si="12"/>
        <v>-</v>
      </c>
      <c r="C111" s="16" t="str">
        <f t="shared" si="12"/>
        <v>-</v>
      </c>
      <c r="D111" s="16" t="str">
        <f t="shared" si="12"/>
        <v>-</v>
      </c>
      <c r="E111" s="16" t="str">
        <f t="shared" si="12"/>
        <v>-</v>
      </c>
      <c r="F111" s="16" t="str">
        <f t="shared" si="12"/>
        <v>-</v>
      </c>
      <c r="G111" s="16" t="str">
        <f t="shared" si="12"/>
        <v>-</v>
      </c>
      <c r="H111" s="16" t="str">
        <f t="shared" si="12"/>
        <v>-</v>
      </c>
      <c r="I111" s="16" t="str">
        <f t="shared" si="12"/>
        <v>-</v>
      </c>
      <c r="J111" s="16" t="str">
        <f t="shared" si="12"/>
        <v>-</v>
      </c>
      <c r="K111" s="16" t="str">
        <f t="shared" si="12"/>
        <v>-</v>
      </c>
      <c r="L111" s="16" t="str">
        <f t="shared" si="12"/>
        <v>-</v>
      </c>
      <c r="M111" s="16" t="str">
        <f t="shared" si="12"/>
        <v>-</v>
      </c>
      <c r="N111" s="16" t="str">
        <f t="shared" si="12"/>
        <v>-</v>
      </c>
      <c r="O111" s="16" t="str">
        <f t="shared" si="12"/>
        <v>-</v>
      </c>
      <c r="P111" s="16" t="str">
        <f t="shared" si="12"/>
        <v>-</v>
      </c>
      <c r="Q111" s="16" t="str">
        <f t="shared" si="12"/>
        <v>-</v>
      </c>
      <c r="R111" s="16" t="str">
        <f t="shared" si="12"/>
        <v>-</v>
      </c>
      <c r="S111" s="16" t="str">
        <f t="shared" si="12"/>
        <v>-</v>
      </c>
      <c r="T111" s="16" t="str">
        <f t="shared" si="12"/>
        <v>-</v>
      </c>
      <c r="U111" s="16" t="str">
        <f t="shared" si="12"/>
        <v>-</v>
      </c>
      <c r="V111" s="16" t="str">
        <f t="shared" si="12"/>
        <v>-</v>
      </c>
      <c r="W111" s="16" t="str">
        <f t="shared" si="12"/>
        <v>-</v>
      </c>
      <c r="X111" s="16" t="str">
        <f t="shared" si="12"/>
        <v>-</v>
      </c>
    </row>
    <row r="112" spans="1:24" x14ac:dyDescent="0.2">
      <c r="A112" t="s">
        <v>1173</v>
      </c>
      <c r="B112" s="16" t="str">
        <f t="shared" si="12"/>
        <v>-</v>
      </c>
      <c r="C112" s="16" t="str">
        <f t="shared" si="12"/>
        <v>-</v>
      </c>
      <c r="D112" s="16" t="str">
        <f t="shared" ref="D112:X112" si="13">IFERROR(ROUND(($F17*D151),-2),"-")</f>
        <v>-</v>
      </c>
      <c r="E112" s="16" t="str">
        <f t="shared" si="13"/>
        <v>-</v>
      </c>
      <c r="F112" s="16" t="str">
        <f t="shared" si="13"/>
        <v>-</v>
      </c>
      <c r="G112" s="16" t="str">
        <f t="shared" si="13"/>
        <v>-</v>
      </c>
      <c r="H112" s="16" t="str">
        <f t="shared" si="13"/>
        <v>-</v>
      </c>
      <c r="I112" s="16" t="str">
        <f t="shared" si="13"/>
        <v>-</v>
      </c>
      <c r="J112" s="16" t="str">
        <f t="shared" si="13"/>
        <v>-</v>
      </c>
      <c r="K112" s="16" t="str">
        <f t="shared" si="13"/>
        <v>-</v>
      </c>
      <c r="L112" s="16" t="str">
        <f t="shared" si="13"/>
        <v>-</v>
      </c>
      <c r="M112" s="16" t="str">
        <f t="shared" si="13"/>
        <v>-</v>
      </c>
      <c r="N112" s="16" t="str">
        <f t="shared" si="13"/>
        <v>-</v>
      </c>
      <c r="O112" s="16" t="str">
        <f t="shared" si="13"/>
        <v>-</v>
      </c>
      <c r="P112" s="16" t="str">
        <f t="shared" si="13"/>
        <v>-</v>
      </c>
      <c r="Q112" s="16" t="str">
        <f t="shared" si="13"/>
        <v>-</v>
      </c>
      <c r="R112" s="16" t="str">
        <f t="shared" si="13"/>
        <v>-</v>
      </c>
      <c r="S112" s="16" t="str">
        <f t="shared" si="13"/>
        <v>-</v>
      </c>
      <c r="T112" s="16" t="str">
        <f t="shared" si="13"/>
        <v>-</v>
      </c>
      <c r="U112" s="16" t="str">
        <f t="shared" si="13"/>
        <v>-</v>
      </c>
      <c r="V112" s="16" t="str">
        <f t="shared" si="13"/>
        <v>-</v>
      </c>
      <c r="W112" s="16" t="str">
        <f t="shared" si="13"/>
        <v>-</v>
      </c>
      <c r="X112" s="16" t="str">
        <f t="shared" si="13"/>
        <v>-</v>
      </c>
    </row>
    <row r="113" spans="1:24" x14ac:dyDescent="0.2">
      <c r="A113" t="s">
        <v>1174</v>
      </c>
      <c r="B113" s="16">
        <f t="shared" ref="B113:X114" si="14">IFERROR(ROUND(($F18*B152),-2),"-")</f>
        <v>0</v>
      </c>
      <c r="C113" s="16">
        <f t="shared" si="14"/>
        <v>0</v>
      </c>
      <c r="D113" s="16">
        <f t="shared" si="14"/>
        <v>0</v>
      </c>
      <c r="E113" s="16">
        <f t="shared" si="14"/>
        <v>0</v>
      </c>
      <c r="F113" s="16">
        <f t="shared" si="14"/>
        <v>0</v>
      </c>
      <c r="G113" s="16">
        <f t="shared" si="14"/>
        <v>0</v>
      </c>
      <c r="H113" s="16">
        <f t="shared" si="14"/>
        <v>0</v>
      </c>
      <c r="I113" s="16">
        <f t="shared" si="14"/>
        <v>0</v>
      </c>
      <c r="J113" s="16">
        <f t="shared" si="14"/>
        <v>0</v>
      </c>
      <c r="K113" s="16">
        <f t="shared" si="14"/>
        <v>0</v>
      </c>
      <c r="L113" s="16">
        <f t="shared" si="14"/>
        <v>0</v>
      </c>
      <c r="M113" s="16">
        <f t="shared" si="14"/>
        <v>0</v>
      </c>
      <c r="N113" s="16">
        <f t="shared" si="14"/>
        <v>0</v>
      </c>
      <c r="O113" s="16">
        <f t="shared" si="14"/>
        <v>0</v>
      </c>
      <c r="P113" s="16">
        <f t="shared" si="14"/>
        <v>0</v>
      </c>
      <c r="Q113" s="16">
        <f t="shared" si="14"/>
        <v>0</v>
      </c>
      <c r="R113" s="16">
        <f t="shared" si="14"/>
        <v>0</v>
      </c>
      <c r="S113" s="16">
        <f t="shared" si="14"/>
        <v>0</v>
      </c>
      <c r="T113" s="16">
        <f t="shared" si="14"/>
        <v>0</v>
      </c>
      <c r="U113" s="16">
        <f t="shared" si="14"/>
        <v>0</v>
      </c>
      <c r="V113" s="16">
        <f t="shared" si="14"/>
        <v>0</v>
      </c>
      <c r="W113" s="16">
        <f t="shared" si="14"/>
        <v>0</v>
      </c>
      <c r="X113" s="16">
        <f t="shared" si="14"/>
        <v>0</v>
      </c>
    </row>
    <row r="114" spans="1:24" x14ac:dyDescent="0.2">
      <c r="A114" t="s">
        <v>1175</v>
      </c>
      <c r="B114" s="16" t="str">
        <f t="shared" si="14"/>
        <v>-</v>
      </c>
      <c r="C114" s="16" t="str">
        <f t="shared" si="14"/>
        <v>-</v>
      </c>
      <c r="D114" s="16" t="str">
        <f t="shared" si="14"/>
        <v>-</v>
      </c>
      <c r="E114" s="16" t="str">
        <f t="shared" si="14"/>
        <v>-</v>
      </c>
      <c r="F114" s="16" t="str">
        <f t="shared" si="14"/>
        <v>-</v>
      </c>
      <c r="G114" s="16" t="str">
        <f t="shared" si="14"/>
        <v>-</v>
      </c>
      <c r="H114" s="16" t="str">
        <f t="shared" si="14"/>
        <v>-</v>
      </c>
      <c r="I114" s="16" t="str">
        <f t="shared" si="14"/>
        <v>-</v>
      </c>
      <c r="J114" s="16" t="str">
        <f t="shared" si="14"/>
        <v>-</v>
      </c>
      <c r="K114" s="16" t="str">
        <f t="shared" si="14"/>
        <v>-</v>
      </c>
      <c r="L114" s="16" t="str">
        <f t="shared" si="14"/>
        <v>-</v>
      </c>
      <c r="M114" s="16" t="str">
        <f t="shared" si="14"/>
        <v>-</v>
      </c>
      <c r="N114" s="16" t="str">
        <f t="shared" si="14"/>
        <v>-</v>
      </c>
      <c r="O114" s="16" t="str">
        <f t="shared" si="14"/>
        <v>-</v>
      </c>
      <c r="P114" s="16" t="str">
        <f t="shared" si="14"/>
        <v>-</v>
      </c>
      <c r="Q114" s="16" t="str">
        <f t="shared" si="14"/>
        <v>-</v>
      </c>
      <c r="R114" s="16" t="str">
        <f t="shared" si="14"/>
        <v>-</v>
      </c>
      <c r="S114" s="16" t="str">
        <f t="shared" si="14"/>
        <v>-</v>
      </c>
      <c r="T114" s="16" t="str">
        <f t="shared" si="14"/>
        <v>-</v>
      </c>
      <c r="U114" s="16" t="str">
        <f t="shared" si="14"/>
        <v>-</v>
      </c>
      <c r="V114" s="16" t="str">
        <f t="shared" si="14"/>
        <v>-</v>
      </c>
      <c r="W114" s="16" t="str">
        <f t="shared" si="14"/>
        <v>-</v>
      </c>
      <c r="X114" s="16" t="str">
        <f t="shared" si="14"/>
        <v>-</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47" t="str">
        <f>G5</f>
        <v xml:space="preserve">Other </v>
      </c>
      <c r="B118" s="16"/>
      <c r="C118" s="16"/>
      <c r="D118" s="16"/>
      <c r="E118" s="16"/>
      <c r="F118" s="16"/>
      <c r="G118" s="16"/>
      <c r="H118" s="16"/>
      <c r="I118" s="16"/>
      <c r="J118" s="16"/>
      <c r="K118" s="16"/>
      <c r="L118" s="16"/>
      <c r="M118" s="16"/>
      <c r="N118" s="16"/>
      <c r="O118" s="16"/>
      <c r="P118" s="16"/>
      <c r="Q118" s="16"/>
      <c r="R118" s="16"/>
      <c r="S118" s="16"/>
      <c r="T118" s="16"/>
    </row>
    <row r="119" spans="1:24" x14ac:dyDescent="0.2">
      <c r="A119" s="6" t="s">
        <v>1158</v>
      </c>
      <c r="B119" s="2" t="s">
        <v>115</v>
      </c>
      <c r="C119" t="s">
        <v>116</v>
      </c>
      <c r="D119" t="s">
        <v>117</v>
      </c>
      <c r="E119" t="s">
        <v>118</v>
      </c>
      <c r="F119" t="s">
        <v>119</v>
      </c>
      <c r="G119" t="s">
        <v>120</v>
      </c>
      <c r="H119" t="s">
        <v>121</v>
      </c>
      <c r="I119" t="s">
        <v>122</v>
      </c>
      <c r="J119" t="s">
        <v>123</v>
      </c>
      <c r="K119" t="s">
        <v>124</v>
      </c>
      <c r="L119" t="s">
        <v>125</v>
      </c>
      <c r="M119" t="s">
        <v>126</v>
      </c>
      <c r="N119" t="s">
        <v>138</v>
      </c>
      <c r="O119" t="s">
        <v>127</v>
      </c>
      <c r="P119" t="s">
        <v>139</v>
      </c>
      <c r="Q119" t="s">
        <v>140</v>
      </c>
      <c r="R119" t="s">
        <v>141</v>
      </c>
      <c r="S119" t="s">
        <v>226</v>
      </c>
      <c r="T119" t="s">
        <v>227</v>
      </c>
      <c r="U119" t="s">
        <v>228</v>
      </c>
      <c r="V119" t="s">
        <v>229</v>
      </c>
      <c r="W119" t="s">
        <v>230</v>
      </c>
      <c r="X119" t="s">
        <v>231</v>
      </c>
    </row>
    <row r="120" spans="1:24" x14ac:dyDescent="0.2">
      <c r="A120" t="s">
        <v>65</v>
      </c>
      <c r="B120" s="16">
        <f>IFERROR(ROUND(($G6*B140),-2),"-")</f>
        <v>0</v>
      </c>
      <c r="C120" s="16">
        <f t="shared" ref="C120:X132" si="15">IFERROR(ROUND(($G6*C140),-2),"-")</f>
        <v>0</v>
      </c>
      <c r="D120" s="16">
        <f t="shared" si="15"/>
        <v>0</v>
      </c>
      <c r="E120" s="16">
        <f t="shared" si="15"/>
        <v>0</v>
      </c>
      <c r="F120" s="16">
        <f t="shared" si="15"/>
        <v>0</v>
      </c>
      <c r="G120" s="16">
        <f t="shared" si="15"/>
        <v>0</v>
      </c>
      <c r="H120" s="16">
        <f t="shared" si="15"/>
        <v>0</v>
      </c>
      <c r="I120" s="16">
        <f t="shared" si="15"/>
        <v>0</v>
      </c>
      <c r="J120" s="16">
        <f t="shared" si="15"/>
        <v>100</v>
      </c>
      <c r="K120" s="16">
        <f t="shared" si="15"/>
        <v>0</v>
      </c>
      <c r="L120" s="16">
        <f t="shared" si="15"/>
        <v>0</v>
      </c>
      <c r="M120" s="16">
        <f t="shared" si="15"/>
        <v>0</v>
      </c>
      <c r="N120" s="16">
        <f t="shared" si="15"/>
        <v>400</v>
      </c>
      <c r="O120" s="16">
        <f t="shared" si="15"/>
        <v>100</v>
      </c>
      <c r="P120" s="16">
        <f t="shared" si="15"/>
        <v>500</v>
      </c>
      <c r="Q120" s="16">
        <f t="shared" si="15"/>
        <v>2700</v>
      </c>
      <c r="R120" s="16">
        <f t="shared" si="15"/>
        <v>21800</v>
      </c>
      <c r="S120" s="16">
        <f t="shared" si="15"/>
        <v>25200</v>
      </c>
      <c r="T120" s="16">
        <f t="shared" si="15"/>
        <v>0</v>
      </c>
      <c r="U120" s="16">
        <f t="shared" si="15"/>
        <v>200</v>
      </c>
      <c r="V120" s="16">
        <f t="shared" si="15"/>
        <v>100</v>
      </c>
      <c r="W120" s="16">
        <f t="shared" si="15"/>
        <v>100</v>
      </c>
      <c r="X120" s="16">
        <f t="shared" si="15"/>
        <v>100</v>
      </c>
    </row>
    <row r="121" spans="1:24" x14ac:dyDescent="0.2">
      <c r="A121" t="s">
        <v>1165</v>
      </c>
      <c r="B121" s="16" t="str">
        <f t="shared" ref="B121:Q133" si="16">IFERROR(ROUND(($G7*B141),-2),"-")</f>
        <v>-</v>
      </c>
      <c r="C121" s="16" t="str">
        <f t="shared" si="16"/>
        <v>-</v>
      </c>
      <c r="D121" s="16" t="str">
        <f t="shared" si="16"/>
        <v>-</v>
      </c>
      <c r="E121" s="16" t="str">
        <f t="shared" si="16"/>
        <v>-</v>
      </c>
      <c r="F121" s="16" t="str">
        <f t="shared" si="16"/>
        <v>-</v>
      </c>
      <c r="G121" s="16" t="str">
        <f t="shared" si="16"/>
        <v>-</v>
      </c>
      <c r="H121" s="16" t="str">
        <f t="shared" si="16"/>
        <v>-</v>
      </c>
      <c r="I121" s="16" t="str">
        <f t="shared" si="16"/>
        <v>-</v>
      </c>
      <c r="J121" s="16" t="str">
        <f t="shared" si="16"/>
        <v>-</v>
      </c>
      <c r="K121" s="16" t="str">
        <f t="shared" si="16"/>
        <v>-</v>
      </c>
      <c r="L121" s="16" t="str">
        <f t="shared" si="16"/>
        <v>-</v>
      </c>
      <c r="M121" s="16" t="str">
        <f t="shared" si="16"/>
        <v>-</v>
      </c>
      <c r="N121" s="16" t="str">
        <f t="shared" si="16"/>
        <v>-</v>
      </c>
      <c r="O121" s="16" t="str">
        <f t="shared" si="16"/>
        <v>-</v>
      </c>
      <c r="P121" s="16" t="str">
        <f t="shared" si="16"/>
        <v>-</v>
      </c>
      <c r="Q121" s="16" t="str">
        <f t="shared" si="16"/>
        <v>-</v>
      </c>
      <c r="R121" s="16" t="str">
        <f t="shared" si="15"/>
        <v>-</v>
      </c>
      <c r="S121" s="16" t="str">
        <f t="shared" si="15"/>
        <v>-</v>
      </c>
      <c r="T121" s="16" t="str">
        <f t="shared" si="15"/>
        <v>-</v>
      </c>
      <c r="U121" s="16" t="str">
        <f t="shared" si="15"/>
        <v>-</v>
      </c>
      <c r="V121" s="16" t="str">
        <f t="shared" si="15"/>
        <v>-</v>
      </c>
      <c r="W121" s="16" t="str">
        <f t="shared" si="15"/>
        <v>-</v>
      </c>
      <c r="X121" s="16" t="str">
        <f t="shared" si="15"/>
        <v>-</v>
      </c>
    </row>
    <row r="122" spans="1:24" x14ac:dyDescent="0.2">
      <c r="A122" t="s">
        <v>67</v>
      </c>
      <c r="B122" s="16">
        <f t="shared" si="16"/>
        <v>300</v>
      </c>
      <c r="C122" s="16">
        <f t="shared" si="15"/>
        <v>200</v>
      </c>
      <c r="D122" s="16">
        <f t="shared" si="15"/>
        <v>500</v>
      </c>
      <c r="E122" s="16">
        <f t="shared" si="15"/>
        <v>200</v>
      </c>
      <c r="F122" s="16">
        <f t="shared" si="15"/>
        <v>200</v>
      </c>
      <c r="G122" s="16">
        <f t="shared" si="15"/>
        <v>200</v>
      </c>
      <c r="H122" s="16">
        <f t="shared" si="15"/>
        <v>500</v>
      </c>
      <c r="I122" s="16">
        <f t="shared" si="15"/>
        <v>500</v>
      </c>
      <c r="J122" s="16">
        <f t="shared" si="15"/>
        <v>300</v>
      </c>
      <c r="K122" s="16">
        <f t="shared" si="15"/>
        <v>200</v>
      </c>
      <c r="L122" s="16">
        <f t="shared" si="15"/>
        <v>400</v>
      </c>
      <c r="M122" s="16">
        <f t="shared" si="15"/>
        <v>200</v>
      </c>
      <c r="N122" s="16">
        <f t="shared" si="15"/>
        <v>3800</v>
      </c>
      <c r="O122" s="16">
        <f t="shared" si="15"/>
        <v>600</v>
      </c>
      <c r="P122" s="16">
        <f t="shared" si="15"/>
        <v>4300</v>
      </c>
      <c r="Q122" s="16">
        <f t="shared" si="15"/>
        <v>18100</v>
      </c>
      <c r="R122" s="16">
        <f t="shared" si="15"/>
        <v>98300</v>
      </c>
      <c r="S122" s="16">
        <f t="shared" si="15"/>
        <v>113800</v>
      </c>
      <c r="T122" s="16">
        <f t="shared" si="15"/>
        <v>0</v>
      </c>
      <c r="U122" s="16">
        <f t="shared" si="15"/>
        <v>2200</v>
      </c>
      <c r="V122" s="16">
        <f t="shared" si="15"/>
        <v>1100</v>
      </c>
      <c r="W122" s="16">
        <f t="shared" si="15"/>
        <v>800</v>
      </c>
      <c r="X122" s="16">
        <f t="shared" si="15"/>
        <v>800</v>
      </c>
    </row>
    <row r="123" spans="1:24" x14ac:dyDescent="0.2">
      <c r="A123" t="s">
        <v>1167</v>
      </c>
      <c r="B123" s="16">
        <f t="shared" si="16"/>
        <v>300</v>
      </c>
      <c r="C123" s="16">
        <f t="shared" si="15"/>
        <v>300</v>
      </c>
      <c r="D123" s="16">
        <f t="shared" si="15"/>
        <v>300</v>
      </c>
      <c r="E123" s="16">
        <f t="shared" si="15"/>
        <v>100</v>
      </c>
      <c r="F123" s="16">
        <f t="shared" si="15"/>
        <v>200</v>
      </c>
      <c r="G123" s="16">
        <f t="shared" si="15"/>
        <v>100</v>
      </c>
      <c r="H123" s="16">
        <f t="shared" si="15"/>
        <v>300</v>
      </c>
      <c r="I123" s="16">
        <f t="shared" si="15"/>
        <v>200</v>
      </c>
      <c r="J123" s="16">
        <f t="shared" si="15"/>
        <v>200</v>
      </c>
      <c r="K123" s="16">
        <f t="shared" si="15"/>
        <v>200</v>
      </c>
      <c r="L123" s="16">
        <f t="shared" si="15"/>
        <v>300</v>
      </c>
      <c r="M123" s="16">
        <f t="shared" si="15"/>
        <v>300</v>
      </c>
      <c r="N123" s="16">
        <f t="shared" si="15"/>
        <v>3100</v>
      </c>
      <c r="O123" s="16">
        <f t="shared" si="15"/>
        <v>400</v>
      </c>
      <c r="P123" s="16">
        <f t="shared" si="15"/>
        <v>3500</v>
      </c>
      <c r="Q123" s="16">
        <f t="shared" si="15"/>
        <v>19000</v>
      </c>
      <c r="R123" s="16">
        <f t="shared" si="15"/>
        <v>111000</v>
      </c>
      <c r="S123" s="16">
        <f t="shared" si="15"/>
        <v>126500</v>
      </c>
      <c r="T123" s="16">
        <f t="shared" si="15"/>
        <v>0</v>
      </c>
      <c r="U123" s="16">
        <f t="shared" si="15"/>
        <v>1400</v>
      </c>
      <c r="V123" s="16">
        <f t="shared" si="15"/>
        <v>800</v>
      </c>
      <c r="W123" s="16">
        <f t="shared" si="15"/>
        <v>800</v>
      </c>
      <c r="X123" s="16">
        <f t="shared" si="15"/>
        <v>700</v>
      </c>
    </row>
    <row r="124" spans="1:24" x14ac:dyDescent="0.2">
      <c r="A124" t="s">
        <v>1168</v>
      </c>
      <c r="B124" s="16">
        <f t="shared" si="16"/>
        <v>300</v>
      </c>
      <c r="C124" s="16">
        <f t="shared" si="15"/>
        <v>100</v>
      </c>
      <c r="D124" s="16">
        <f t="shared" si="15"/>
        <v>900</v>
      </c>
      <c r="E124" s="16">
        <f t="shared" si="15"/>
        <v>400</v>
      </c>
      <c r="F124" s="16">
        <f t="shared" si="15"/>
        <v>200</v>
      </c>
      <c r="G124" s="16">
        <f t="shared" si="15"/>
        <v>300</v>
      </c>
      <c r="H124" s="16">
        <f t="shared" si="15"/>
        <v>300</v>
      </c>
      <c r="I124" s="16">
        <f t="shared" si="15"/>
        <v>100</v>
      </c>
      <c r="J124" s="16">
        <f t="shared" si="15"/>
        <v>400</v>
      </c>
      <c r="K124" s="16">
        <f t="shared" si="15"/>
        <v>200</v>
      </c>
      <c r="L124" s="16">
        <f t="shared" si="15"/>
        <v>500</v>
      </c>
      <c r="M124" s="16">
        <f t="shared" si="15"/>
        <v>100</v>
      </c>
      <c r="N124" s="16">
        <f t="shared" si="15"/>
        <v>3900</v>
      </c>
      <c r="O124" s="16">
        <f t="shared" si="15"/>
        <v>600</v>
      </c>
      <c r="P124" s="16">
        <f t="shared" si="15"/>
        <v>4500</v>
      </c>
      <c r="Q124" s="16">
        <f t="shared" si="15"/>
        <v>19800</v>
      </c>
      <c r="R124" s="16">
        <f t="shared" si="15"/>
        <v>128700</v>
      </c>
      <c r="S124" s="16">
        <f t="shared" si="15"/>
        <v>142400</v>
      </c>
      <c r="T124" s="16">
        <f t="shared" si="15"/>
        <v>0</v>
      </c>
      <c r="U124" s="16">
        <f t="shared" si="15"/>
        <v>2600</v>
      </c>
      <c r="V124" s="16">
        <f t="shared" si="15"/>
        <v>700</v>
      </c>
      <c r="W124" s="16">
        <f t="shared" si="15"/>
        <v>900</v>
      </c>
      <c r="X124" s="16">
        <f t="shared" si="15"/>
        <v>600</v>
      </c>
    </row>
    <row r="125" spans="1:24" x14ac:dyDescent="0.2">
      <c r="A125" t="s">
        <v>1169</v>
      </c>
      <c r="B125" s="16">
        <f t="shared" si="16"/>
        <v>100</v>
      </c>
      <c r="C125" s="16">
        <f t="shared" si="15"/>
        <v>200</v>
      </c>
      <c r="D125" s="16">
        <f t="shared" si="15"/>
        <v>200</v>
      </c>
      <c r="E125" s="16">
        <f t="shared" si="15"/>
        <v>100</v>
      </c>
      <c r="F125" s="16">
        <f t="shared" si="15"/>
        <v>100</v>
      </c>
      <c r="G125" s="16">
        <f t="shared" si="15"/>
        <v>100</v>
      </c>
      <c r="H125" s="16">
        <f t="shared" si="15"/>
        <v>200</v>
      </c>
      <c r="I125" s="16">
        <f t="shared" si="15"/>
        <v>100</v>
      </c>
      <c r="J125" s="16">
        <f t="shared" si="15"/>
        <v>100</v>
      </c>
      <c r="K125" s="16">
        <f t="shared" si="15"/>
        <v>200</v>
      </c>
      <c r="L125" s="16">
        <f t="shared" si="15"/>
        <v>100</v>
      </c>
      <c r="M125" s="16">
        <f t="shared" si="15"/>
        <v>100</v>
      </c>
      <c r="N125" s="16">
        <f t="shared" si="15"/>
        <v>1800</v>
      </c>
      <c r="O125" s="16">
        <f t="shared" si="15"/>
        <v>200</v>
      </c>
      <c r="P125" s="16">
        <f t="shared" si="15"/>
        <v>2000</v>
      </c>
      <c r="Q125" s="16">
        <f t="shared" si="15"/>
        <v>11500</v>
      </c>
      <c r="R125" s="16">
        <f t="shared" si="15"/>
        <v>75600</v>
      </c>
      <c r="S125" s="16">
        <f t="shared" si="15"/>
        <v>86600</v>
      </c>
      <c r="T125" s="16">
        <f t="shared" si="15"/>
        <v>0</v>
      </c>
      <c r="U125" s="16">
        <f t="shared" si="15"/>
        <v>800</v>
      </c>
      <c r="V125" s="16">
        <f t="shared" si="15"/>
        <v>400</v>
      </c>
      <c r="W125" s="16">
        <f t="shared" si="15"/>
        <v>600</v>
      </c>
      <c r="X125" s="16">
        <f t="shared" si="15"/>
        <v>300</v>
      </c>
    </row>
    <row r="126" spans="1:24" x14ac:dyDescent="0.2">
      <c r="A126" t="s">
        <v>1170</v>
      </c>
      <c r="B126" s="16">
        <f t="shared" si="16"/>
        <v>0</v>
      </c>
      <c r="C126" s="16">
        <f t="shared" si="15"/>
        <v>0</v>
      </c>
      <c r="D126" s="16">
        <f t="shared" si="15"/>
        <v>0</v>
      </c>
      <c r="E126" s="16">
        <f t="shared" si="15"/>
        <v>0</v>
      </c>
      <c r="F126" s="16">
        <f t="shared" si="15"/>
        <v>0</v>
      </c>
      <c r="G126" s="16">
        <f t="shared" si="15"/>
        <v>0</v>
      </c>
      <c r="H126" s="16">
        <f t="shared" si="15"/>
        <v>0</v>
      </c>
      <c r="I126" s="16">
        <f t="shared" si="15"/>
        <v>0</v>
      </c>
      <c r="J126" s="16">
        <f t="shared" si="15"/>
        <v>0</v>
      </c>
      <c r="K126" s="16">
        <f t="shared" si="15"/>
        <v>0</v>
      </c>
      <c r="L126" s="16">
        <f t="shared" si="15"/>
        <v>0</v>
      </c>
      <c r="M126" s="16">
        <f t="shared" si="15"/>
        <v>0</v>
      </c>
      <c r="N126" s="16">
        <f t="shared" si="15"/>
        <v>300</v>
      </c>
      <c r="O126" s="16">
        <f t="shared" si="15"/>
        <v>0</v>
      </c>
      <c r="P126" s="16">
        <f t="shared" si="15"/>
        <v>300</v>
      </c>
      <c r="Q126" s="16">
        <f t="shared" si="15"/>
        <v>4100</v>
      </c>
      <c r="R126" s="16">
        <f t="shared" si="15"/>
        <v>22200</v>
      </c>
      <c r="S126" s="16">
        <f t="shared" si="15"/>
        <v>24300</v>
      </c>
      <c r="T126" s="16">
        <f t="shared" si="15"/>
        <v>0</v>
      </c>
      <c r="U126" s="16">
        <f t="shared" si="15"/>
        <v>100</v>
      </c>
      <c r="V126" s="16">
        <f t="shared" si="15"/>
        <v>100</v>
      </c>
      <c r="W126" s="16">
        <f t="shared" si="15"/>
        <v>100</v>
      </c>
      <c r="X126" s="16">
        <f t="shared" si="15"/>
        <v>100</v>
      </c>
    </row>
    <row r="127" spans="1:24" x14ac:dyDescent="0.2">
      <c r="A127" t="s">
        <v>72</v>
      </c>
      <c r="B127" s="16">
        <f t="shared" si="16"/>
        <v>0</v>
      </c>
      <c r="C127" s="16">
        <f t="shared" si="15"/>
        <v>0</v>
      </c>
      <c r="D127" s="16">
        <f t="shared" si="15"/>
        <v>0</v>
      </c>
      <c r="E127" s="16">
        <f t="shared" si="15"/>
        <v>0</v>
      </c>
      <c r="F127" s="16">
        <f t="shared" si="15"/>
        <v>0</v>
      </c>
      <c r="G127" s="16">
        <f t="shared" si="15"/>
        <v>0</v>
      </c>
      <c r="H127" s="16">
        <f t="shared" si="15"/>
        <v>100</v>
      </c>
      <c r="I127" s="16">
        <f t="shared" si="15"/>
        <v>100</v>
      </c>
      <c r="J127" s="16">
        <f t="shared" si="15"/>
        <v>100</v>
      </c>
      <c r="K127" s="16">
        <f t="shared" si="15"/>
        <v>0</v>
      </c>
      <c r="L127" s="16">
        <f t="shared" si="15"/>
        <v>100</v>
      </c>
      <c r="M127" s="16">
        <f t="shared" si="15"/>
        <v>0</v>
      </c>
      <c r="N127" s="16">
        <f t="shared" si="15"/>
        <v>500</v>
      </c>
      <c r="O127" s="16">
        <f t="shared" si="15"/>
        <v>100</v>
      </c>
      <c r="P127" s="16">
        <f t="shared" si="15"/>
        <v>600</v>
      </c>
      <c r="Q127" s="16">
        <f t="shared" si="15"/>
        <v>3700</v>
      </c>
      <c r="R127" s="16">
        <f t="shared" si="15"/>
        <v>26500</v>
      </c>
      <c r="S127" s="16">
        <f t="shared" si="15"/>
        <v>29400</v>
      </c>
      <c r="T127" s="16">
        <f t="shared" si="15"/>
        <v>0</v>
      </c>
      <c r="U127" s="16">
        <f t="shared" si="15"/>
        <v>300</v>
      </c>
      <c r="V127" s="16">
        <f t="shared" si="15"/>
        <v>200</v>
      </c>
      <c r="W127" s="16">
        <f t="shared" si="15"/>
        <v>100</v>
      </c>
      <c r="X127" s="16">
        <f t="shared" si="15"/>
        <v>100</v>
      </c>
    </row>
    <row r="128" spans="1:24" x14ac:dyDescent="0.2">
      <c r="A128" t="s">
        <v>1171</v>
      </c>
      <c r="B128" s="16">
        <f t="shared" si="16"/>
        <v>100</v>
      </c>
      <c r="C128" s="16">
        <f t="shared" si="15"/>
        <v>100</v>
      </c>
      <c r="D128" s="16">
        <f t="shared" si="15"/>
        <v>100</v>
      </c>
      <c r="E128" s="16">
        <f t="shared" si="15"/>
        <v>100</v>
      </c>
      <c r="F128" s="16">
        <f t="shared" si="15"/>
        <v>100</v>
      </c>
      <c r="G128" s="16">
        <f t="shared" si="15"/>
        <v>0</v>
      </c>
      <c r="H128" s="16">
        <f t="shared" si="15"/>
        <v>100</v>
      </c>
      <c r="I128" s="16">
        <f t="shared" si="15"/>
        <v>100</v>
      </c>
      <c r="J128" s="16">
        <f t="shared" si="15"/>
        <v>100</v>
      </c>
      <c r="K128" s="16">
        <f t="shared" si="15"/>
        <v>100</v>
      </c>
      <c r="L128" s="16">
        <f t="shared" si="15"/>
        <v>100</v>
      </c>
      <c r="M128" s="16">
        <f t="shared" si="15"/>
        <v>200</v>
      </c>
      <c r="N128" s="16">
        <f t="shared" si="15"/>
        <v>1200</v>
      </c>
      <c r="O128" s="16">
        <f t="shared" si="15"/>
        <v>100</v>
      </c>
      <c r="P128" s="16">
        <f t="shared" si="15"/>
        <v>1300</v>
      </c>
      <c r="Q128" s="16">
        <f t="shared" si="15"/>
        <v>11000</v>
      </c>
      <c r="R128" s="16">
        <f t="shared" si="15"/>
        <v>71400</v>
      </c>
      <c r="S128" s="16">
        <f t="shared" si="15"/>
        <v>78100</v>
      </c>
      <c r="T128" s="16">
        <f t="shared" si="15"/>
        <v>0</v>
      </c>
      <c r="U128" s="16">
        <f t="shared" si="15"/>
        <v>500</v>
      </c>
      <c r="V128" s="16">
        <f t="shared" si="15"/>
        <v>400</v>
      </c>
      <c r="W128" s="16">
        <f t="shared" si="15"/>
        <v>300</v>
      </c>
      <c r="X128" s="16">
        <f t="shared" si="15"/>
        <v>300</v>
      </c>
    </row>
    <row r="129" spans="1:24" x14ac:dyDescent="0.2">
      <c r="A129" t="s">
        <v>1172</v>
      </c>
      <c r="B129" s="16">
        <f t="shared" si="16"/>
        <v>300</v>
      </c>
      <c r="C129" s="16">
        <f t="shared" si="15"/>
        <v>200</v>
      </c>
      <c r="D129" s="16">
        <f t="shared" si="15"/>
        <v>400</v>
      </c>
      <c r="E129" s="16">
        <f t="shared" si="15"/>
        <v>100</v>
      </c>
      <c r="F129" s="16">
        <f t="shared" si="15"/>
        <v>100</v>
      </c>
      <c r="G129" s="16">
        <f t="shared" si="15"/>
        <v>200</v>
      </c>
      <c r="H129" s="16">
        <f t="shared" si="15"/>
        <v>300</v>
      </c>
      <c r="I129" s="16">
        <f t="shared" si="15"/>
        <v>200</v>
      </c>
      <c r="J129" s="16">
        <f t="shared" si="15"/>
        <v>200</v>
      </c>
      <c r="K129" s="16">
        <f t="shared" si="15"/>
        <v>100</v>
      </c>
      <c r="L129" s="16">
        <f t="shared" si="15"/>
        <v>300</v>
      </c>
      <c r="M129" s="16">
        <f t="shared" si="15"/>
        <v>200</v>
      </c>
      <c r="N129" s="16">
        <f t="shared" si="15"/>
        <v>2500</v>
      </c>
      <c r="O129" s="16">
        <f t="shared" si="15"/>
        <v>300</v>
      </c>
      <c r="P129" s="16">
        <f t="shared" si="15"/>
        <v>2800</v>
      </c>
      <c r="Q129" s="16">
        <f t="shared" si="15"/>
        <v>15100</v>
      </c>
      <c r="R129" s="16">
        <f t="shared" si="15"/>
        <v>98200</v>
      </c>
      <c r="S129" s="16">
        <f t="shared" si="15"/>
        <v>110300</v>
      </c>
      <c r="T129" s="16">
        <f t="shared" si="15"/>
        <v>0</v>
      </c>
      <c r="U129" s="16">
        <f t="shared" si="15"/>
        <v>1400</v>
      </c>
      <c r="V129" s="16">
        <f t="shared" si="15"/>
        <v>600</v>
      </c>
      <c r="W129" s="16">
        <f t="shared" si="15"/>
        <v>500</v>
      </c>
      <c r="X129" s="16">
        <f t="shared" si="15"/>
        <v>600</v>
      </c>
    </row>
    <row r="130" spans="1:24" x14ac:dyDescent="0.2">
      <c r="A130" t="s">
        <v>75</v>
      </c>
      <c r="B130" s="16">
        <f t="shared" si="16"/>
        <v>100</v>
      </c>
      <c r="C130" s="16">
        <f t="shared" si="15"/>
        <v>300</v>
      </c>
      <c r="D130" s="16">
        <f t="shared" si="15"/>
        <v>100</v>
      </c>
      <c r="E130" s="16">
        <f t="shared" si="15"/>
        <v>100</v>
      </c>
      <c r="F130" s="16">
        <f t="shared" si="15"/>
        <v>100</v>
      </c>
      <c r="G130" s="16">
        <f t="shared" si="15"/>
        <v>100</v>
      </c>
      <c r="H130" s="16">
        <f t="shared" si="15"/>
        <v>100</v>
      </c>
      <c r="I130" s="16">
        <f t="shared" si="15"/>
        <v>100</v>
      </c>
      <c r="J130" s="16">
        <f t="shared" si="15"/>
        <v>100</v>
      </c>
      <c r="K130" s="16">
        <f t="shared" si="15"/>
        <v>100</v>
      </c>
      <c r="L130" s="16">
        <f t="shared" si="15"/>
        <v>100</v>
      </c>
      <c r="M130" s="16">
        <f t="shared" si="15"/>
        <v>100</v>
      </c>
      <c r="N130" s="16">
        <f t="shared" si="15"/>
        <v>1200</v>
      </c>
      <c r="O130" s="16">
        <f t="shared" si="15"/>
        <v>200</v>
      </c>
      <c r="P130" s="16">
        <f t="shared" si="15"/>
        <v>1400</v>
      </c>
      <c r="Q130" s="16">
        <f t="shared" si="15"/>
        <v>8400</v>
      </c>
      <c r="R130" s="16">
        <f t="shared" si="15"/>
        <v>48700</v>
      </c>
      <c r="S130" s="16">
        <f t="shared" si="15"/>
        <v>55600</v>
      </c>
      <c r="T130" s="16">
        <f t="shared" si="15"/>
        <v>0</v>
      </c>
      <c r="U130" s="16">
        <f t="shared" si="15"/>
        <v>600</v>
      </c>
      <c r="V130" s="16">
        <f t="shared" si="15"/>
        <v>300</v>
      </c>
      <c r="W130" s="16">
        <f t="shared" si="15"/>
        <v>500</v>
      </c>
      <c r="X130" s="16">
        <f t="shared" si="15"/>
        <v>200</v>
      </c>
    </row>
    <row r="131" spans="1:24" x14ac:dyDescent="0.2">
      <c r="A131" t="s">
        <v>1173</v>
      </c>
      <c r="B131" s="16">
        <f t="shared" si="16"/>
        <v>400</v>
      </c>
      <c r="C131" s="16">
        <f t="shared" si="15"/>
        <v>400</v>
      </c>
      <c r="D131" s="16">
        <f t="shared" si="15"/>
        <v>300</v>
      </c>
      <c r="E131" s="16">
        <f t="shared" si="15"/>
        <v>200</v>
      </c>
      <c r="F131" s="16">
        <f t="shared" si="15"/>
        <v>200</v>
      </c>
      <c r="G131" s="16">
        <f t="shared" si="15"/>
        <v>100</v>
      </c>
      <c r="H131" s="16">
        <f t="shared" si="15"/>
        <v>500</v>
      </c>
      <c r="I131" s="16">
        <f t="shared" si="15"/>
        <v>200</v>
      </c>
      <c r="J131" s="16">
        <f t="shared" si="15"/>
        <v>200</v>
      </c>
      <c r="K131" s="16">
        <f t="shared" si="15"/>
        <v>300</v>
      </c>
      <c r="L131" s="16">
        <f t="shared" si="15"/>
        <v>200</v>
      </c>
      <c r="M131" s="16">
        <f t="shared" si="15"/>
        <v>300</v>
      </c>
      <c r="N131" s="16">
        <f t="shared" si="15"/>
        <v>3200</v>
      </c>
      <c r="O131" s="16">
        <f t="shared" si="15"/>
        <v>500</v>
      </c>
      <c r="P131" s="16">
        <f t="shared" si="15"/>
        <v>3800</v>
      </c>
      <c r="Q131" s="16">
        <f t="shared" si="15"/>
        <v>20500</v>
      </c>
      <c r="R131" s="16">
        <f t="shared" si="15"/>
        <v>134500</v>
      </c>
      <c r="S131" s="16">
        <f t="shared" si="15"/>
        <v>157000</v>
      </c>
      <c r="T131" s="16">
        <f t="shared" si="15"/>
        <v>0</v>
      </c>
      <c r="U131" s="16">
        <f t="shared" si="15"/>
        <v>1600</v>
      </c>
      <c r="V131" s="16">
        <f t="shared" si="15"/>
        <v>700</v>
      </c>
      <c r="W131" s="16">
        <f t="shared" si="15"/>
        <v>1100</v>
      </c>
      <c r="X131" s="16">
        <f t="shared" si="15"/>
        <v>800</v>
      </c>
    </row>
    <row r="132" spans="1:24" x14ac:dyDescent="0.2">
      <c r="A132" t="s">
        <v>1174</v>
      </c>
      <c r="B132" s="16">
        <f t="shared" si="16"/>
        <v>0</v>
      </c>
      <c r="C132" s="16">
        <f t="shared" si="15"/>
        <v>100</v>
      </c>
      <c r="D132" s="16">
        <f t="shared" si="15"/>
        <v>100</v>
      </c>
      <c r="E132" s="16">
        <f t="shared" si="15"/>
        <v>100</v>
      </c>
      <c r="F132" s="16">
        <f t="shared" si="15"/>
        <v>100</v>
      </c>
      <c r="G132" s="16">
        <f t="shared" si="15"/>
        <v>0</v>
      </c>
      <c r="H132" s="16">
        <f t="shared" si="15"/>
        <v>100</v>
      </c>
      <c r="I132" s="16">
        <f t="shared" ref="C132:X133" si="17">IFERROR(ROUND(($G18*I152),-2),"-")</f>
        <v>100</v>
      </c>
      <c r="J132" s="16">
        <f t="shared" si="17"/>
        <v>0</v>
      </c>
      <c r="K132" s="16">
        <f t="shared" si="17"/>
        <v>100</v>
      </c>
      <c r="L132" s="16">
        <f t="shared" si="17"/>
        <v>100</v>
      </c>
      <c r="M132" s="16">
        <f t="shared" si="17"/>
        <v>0</v>
      </c>
      <c r="N132" s="16">
        <f t="shared" si="17"/>
        <v>700</v>
      </c>
      <c r="O132" s="16">
        <f t="shared" si="17"/>
        <v>100</v>
      </c>
      <c r="P132" s="16">
        <f t="shared" si="17"/>
        <v>900</v>
      </c>
      <c r="Q132" s="16">
        <f t="shared" si="17"/>
        <v>5700</v>
      </c>
      <c r="R132" s="16">
        <f t="shared" si="17"/>
        <v>36200</v>
      </c>
      <c r="S132" s="16">
        <f t="shared" si="17"/>
        <v>41700</v>
      </c>
      <c r="T132" s="16">
        <f t="shared" si="17"/>
        <v>0</v>
      </c>
      <c r="U132" s="16">
        <f t="shared" si="17"/>
        <v>300</v>
      </c>
      <c r="V132" s="16">
        <f t="shared" si="17"/>
        <v>200</v>
      </c>
      <c r="W132" s="16">
        <f t="shared" si="17"/>
        <v>300</v>
      </c>
      <c r="X132" s="16">
        <f t="shared" si="17"/>
        <v>100</v>
      </c>
    </row>
    <row r="133" spans="1:24" x14ac:dyDescent="0.2">
      <c r="A133" t="s">
        <v>1175</v>
      </c>
      <c r="B133" s="16">
        <f t="shared" si="16"/>
        <v>2300</v>
      </c>
      <c r="C133" s="16">
        <f t="shared" si="17"/>
        <v>2600</v>
      </c>
      <c r="D133" s="16">
        <f t="shared" si="17"/>
        <v>2500</v>
      </c>
      <c r="E133" s="16">
        <f t="shared" si="17"/>
        <v>1300</v>
      </c>
      <c r="F133" s="16">
        <f t="shared" si="17"/>
        <v>1400</v>
      </c>
      <c r="G133" s="16">
        <f t="shared" si="17"/>
        <v>1300</v>
      </c>
      <c r="H133" s="16">
        <f t="shared" si="17"/>
        <v>2900</v>
      </c>
      <c r="I133" s="16">
        <f t="shared" si="17"/>
        <v>1800</v>
      </c>
      <c r="J133" s="16">
        <f t="shared" si="17"/>
        <v>2000</v>
      </c>
      <c r="K133" s="16">
        <f t="shared" si="17"/>
        <v>1700</v>
      </c>
      <c r="L133" s="16">
        <f t="shared" si="17"/>
        <v>2500</v>
      </c>
      <c r="M133" s="16">
        <f t="shared" si="17"/>
        <v>2000</v>
      </c>
      <c r="N133" s="16">
        <f t="shared" si="17"/>
        <v>24200</v>
      </c>
      <c r="O133" s="16">
        <f t="shared" si="17"/>
        <v>3600</v>
      </c>
      <c r="P133" s="16">
        <f t="shared" si="17"/>
        <v>27800</v>
      </c>
      <c r="Q133" s="16">
        <f t="shared" si="17"/>
        <v>158200</v>
      </c>
      <c r="R133" s="16">
        <f t="shared" si="17"/>
        <v>1010800</v>
      </c>
      <c r="S133" s="16">
        <f t="shared" si="17"/>
        <v>1154500</v>
      </c>
      <c r="T133" s="16">
        <f t="shared" si="17"/>
        <v>0</v>
      </c>
      <c r="U133" s="16">
        <f t="shared" si="17"/>
        <v>12300</v>
      </c>
      <c r="V133" s="16">
        <f t="shared" si="17"/>
        <v>6300</v>
      </c>
      <c r="W133" s="16">
        <f t="shared" si="17"/>
        <v>7000</v>
      </c>
      <c r="X133" s="16">
        <f t="shared" si="17"/>
        <v>5200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A138" t="s">
        <v>1197</v>
      </c>
      <c r="B138" s="7"/>
      <c r="C138" s="7"/>
      <c r="D138" s="7"/>
      <c r="E138" s="7"/>
      <c r="F138" s="7"/>
      <c r="G138" s="7"/>
      <c r="H138" s="7"/>
      <c r="I138" s="7"/>
      <c r="L138" s="7"/>
      <c r="M138" s="7"/>
      <c r="N138" s="7"/>
      <c r="O138" s="7"/>
      <c r="P138" s="7"/>
      <c r="Q138" s="7"/>
      <c r="R138" s="7"/>
      <c r="S138" s="7"/>
    </row>
    <row r="139" spans="1:24" x14ac:dyDescent="0.2">
      <c r="A139" s="6"/>
      <c r="B139" s="2" t="s">
        <v>115</v>
      </c>
      <c r="C139" t="s">
        <v>116</v>
      </c>
      <c r="D139" t="s">
        <v>117</v>
      </c>
      <c r="E139" t="s">
        <v>118</v>
      </c>
      <c r="F139" t="s">
        <v>119</v>
      </c>
      <c r="G139" t="s">
        <v>120</v>
      </c>
      <c r="H139" t="s">
        <v>121</v>
      </c>
      <c r="I139" t="s">
        <v>122</v>
      </c>
      <c r="J139" t="s">
        <v>123</v>
      </c>
      <c r="K139" t="s">
        <v>124</v>
      </c>
      <c r="L139" t="s">
        <v>125</v>
      </c>
      <c r="M139" t="s">
        <v>126</v>
      </c>
      <c r="N139" t="s">
        <v>138</v>
      </c>
      <c r="O139" t="s">
        <v>127</v>
      </c>
      <c r="P139" t="s">
        <v>139</v>
      </c>
      <c r="Q139" t="s">
        <v>140</v>
      </c>
      <c r="R139" t="s">
        <v>141</v>
      </c>
      <c r="S139" t="s">
        <v>226</v>
      </c>
      <c r="T139" t="s">
        <v>227</v>
      </c>
      <c r="U139" t="s">
        <v>228</v>
      </c>
      <c r="V139" t="s">
        <v>229</v>
      </c>
      <c r="W139" t="s">
        <v>230</v>
      </c>
      <c r="X139" t="s">
        <v>231</v>
      </c>
    </row>
    <row r="140" spans="1:24" x14ac:dyDescent="0.2">
      <c r="A140" t="s">
        <v>65</v>
      </c>
      <c r="B140" s="14">
        <v>4250</v>
      </c>
      <c r="C140" s="15">
        <v>1750</v>
      </c>
      <c r="D140" s="14">
        <v>2750</v>
      </c>
      <c r="E140" s="15">
        <v>2500</v>
      </c>
      <c r="F140" s="15">
        <v>1875</v>
      </c>
      <c r="G140" s="14">
        <v>1750</v>
      </c>
      <c r="H140" s="14">
        <v>4000</v>
      </c>
      <c r="I140" s="14">
        <v>2750</v>
      </c>
      <c r="J140" s="14">
        <v>5500</v>
      </c>
      <c r="K140" s="14">
        <v>2750</v>
      </c>
      <c r="L140" s="14">
        <v>2750</v>
      </c>
      <c r="M140" s="15">
        <v>2000</v>
      </c>
      <c r="N140" s="14">
        <v>35000</v>
      </c>
      <c r="O140" s="15">
        <v>6500</v>
      </c>
      <c r="P140" s="15">
        <v>41500</v>
      </c>
      <c r="Q140" s="14">
        <v>241500</v>
      </c>
      <c r="R140" s="14">
        <v>1982000</v>
      </c>
      <c r="S140" s="14">
        <v>2294500</v>
      </c>
      <c r="T140" s="14"/>
      <c r="U140" s="22">
        <f>SUM(D140,G140,H140,J140,O140)</f>
        <v>20500</v>
      </c>
      <c r="V140" s="22">
        <f>SUM(I140,L140,M140)</f>
        <v>7500</v>
      </c>
      <c r="W140" s="22">
        <f>SUM(C140,E140,F140,K140)</f>
        <v>8875</v>
      </c>
      <c r="X140" s="22">
        <f>SUM(B140,H140)</f>
        <v>8250</v>
      </c>
    </row>
    <row r="141" spans="1:24" x14ac:dyDescent="0.2">
      <c r="A141" t="s">
        <v>1165</v>
      </c>
      <c r="B141" s="14">
        <v>800</v>
      </c>
      <c r="C141" s="15">
        <v>300</v>
      </c>
      <c r="D141" s="15">
        <v>400</v>
      </c>
      <c r="E141" s="15">
        <v>700</v>
      </c>
      <c r="F141" s="15">
        <v>325</v>
      </c>
      <c r="G141" s="14">
        <v>110</v>
      </c>
      <c r="H141" s="14">
        <v>425</v>
      </c>
      <c r="I141" s="14">
        <v>120</v>
      </c>
      <c r="J141" s="14">
        <v>700</v>
      </c>
      <c r="K141" s="14">
        <v>220</v>
      </c>
      <c r="L141" s="14">
        <v>3500</v>
      </c>
      <c r="M141" s="15">
        <v>300</v>
      </c>
      <c r="N141" s="15">
        <v>8000</v>
      </c>
      <c r="O141" s="15">
        <v>1125</v>
      </c>
      <c r="P141" s="15">
        <v>9000</v>
      </c>
      <c r="Q141" s="14">
        <v>41000</v>
      </c>
      <c r="R141" s="14">
        <v>182000</v>
      </c>
      <c r="S141" s="14">
        <v>215000</v>
      </c>
      <c r="T141" s="14"/>
      <c r="U141" s="22">
        <f t="shared" ref="U141:U153" si="18">SUM(D141,G141,H141,J141,O141)</f>
        <v>2760</v>
      </c>
      <c r="V141" s="22">
        <f t="shared" ref="V141:V153" si="19">SUM(I141,L141,M141)</f>
        <v>3920</v>
      </c>
      <c r="W141" s="22">
        <f t="shared" ref="W141:W153" si="20">SUM(C141,E141,F141,K141)</f>
        <v>1545</v>
      </c>
      <c r="X141" s="22">
        <f t="shared" ref="X141:X153" si="21">SUM(B141,H141)</f>
        <v>1225</v>
      </c>
    </row>
    <row r="142" spans="1:24" x14ac:dyDescent="0.2">
      <c r="A142" t="s">
        <v>67</v>
      </c>
      <c r="B142" s="14">
        <v>4250</v>
      </c>
      <c r="C142" s="15">
        <v>2750</v>
      </c>
      <c r="D142" s="14">
        <v>7000</v>
      </c>
      <c r="E142" s="15">
        <v>2375</v>
      </c>
      <c r="F142" s="15">
        <v>2125</v>
      </c>
      <c r="G142" s="14">
        <v>3000</v>
      </c>
      <c r="H142" s="14">
        <v>6500</v>
      </c>
      <c r="I142" s="14">
        <v>6000</v>
      </c>
      <c r="J142" s="14">
        <v>4000</v>
      </c>
      <c r="K142" s="14">
        <v>2750</v>
      </c>
      <c r="L142" s="14">
        <v>5500</v>
      </c>
      <c r="M142" s="15">
        <v>2250</v>
      </c>
      <c r="N142" s="14">
        <v>49000</v>
      </c>
      <c r="O142" s="15">
        <v>7500</v>
      </c>
      <c r="P142" s="15">
        <v>56000</v>
      </c>
      <c r="Q142" s="14">
        <v>235500</v>
      </c>
      <c r="R142" s="14">
        <v>1276500</v>
      </c>
      <c r="S142" s="14">
        <v>1478500</v>
      </c>
      <c r="T142" s="14"/>
      <c r="U142" s="22">
        <f t="shared" si="18"/>
        <v>28000</v>
      </c>
      <c r="V142" s="22">
        <f t="shared" si="19"/>
        <v>13750</v>
      </c>
      <c r="W142" s="22">
        <f t="shared" si="20"/>
        <v>10000</v>
      </c>
      <c r="X142" s="22">
        <f t="shared" si="21"/>
        <v>10750</v>
      </c>
    </row>
    <row r="143" spans="1:24" x14ac:dyDescent="0.2">
      <c r="A143" t="s">
        <v>1167</v>
      </c>
      <c r="B143" s="14">
        <v>11500</v>
      </c>
      <c r="C143" s="15">
        <v>11500</v>
      </c>
      <c r="D143" s="15">
        <v>12000</v>
      </c>
      <c r="E143" s="15">
        <v>4500</v>
      </c>
      <c r="F143" s="15">
        <v>5500</v>
      </c>
      <c r="G143" s="14">
        <v>4750</v>
      </c>
      <c r="H143" s="14">
        <v>11500</v>
      </c>
      <c r="I143" s="14">
        <v>7000</v>
      </c>
      <c r="J143" s="14">
        <v>8000</v>
      </c>
      <c r="K143" s="14">
        <v>7500</v>
      </c>
      <c r="L143" s="14">
        <v>12000</v>
      </c>
      <c r="M143" s="15">
        <v>10000</v>
      </c>
      <c r="N143" s="15">
        <v>106500</v>
      </c>
      <c r="O143" s="15">
        <v>13500</v>
      </c>
      <c r="P143" s="15">
        <v>120000</v>
      </c>
      <c r="Q143" s="14">
        <v>656500</v>
      </c>
      <c r="R143" s="14">
        <v>3829000</v>
      </c>
      <c r="S143" s="14">
        <v>4362000</v>
      </c>
      <c r="T143" s="14"/>
      <c r="U143" s="22">
        <f t="shared" si="18"/>
        <v>49750</v>
      </c>
      <c r="V143" s="22">
        <f t="shared" si="19"/>
        <v>29000</v>
      </c>
      <c r="W143" s="22">
        <f t="shared" si="20"/>
        <v>29000</v>
      </c>
      <c r="X143" s="22">
        <f t="shared" si="21"/>
        <v>23000</v>
      </c>
    </row>
    <row r="144" spans="1:24" x14ac:dyDescent="0.2">
      <c r="A144" t="s">
        <v>1168</v>
      </c>
      <c r="B144" s="14">
        <v>2750</v>
      </c>
      <c r="C144" s="15">
        <v>1125</v>
      </c>
      <c r="D144" s="15">
        <v>9500</v>
      </c>
      <c r="E144" s="15">
        <v>4500</v>
      </c>
      <c r="F144" s="15">
        <v>2500</v>
      </c>
      <c r="G144" s="14">
        <v>3000</v>
      </c>
      <c r="H144" s="14">
        <v>3750</v>
      </c>
      <c r="I144" s="14">
        <v>1375</v>
      </c>
      <c r="J144" s="14">
        <v>4750</v>
      </c>
      <c r="K144" s="14">
        <v>1625</v>
      </c>
      <c r="L144" s="14">
        <v>5000</v>
      </c>
      <c r="M144" s="15">
        <v>1000</v>
      </c>
      <c r="N144" s="15">
        <v>41500</v>
      </c>
      <c r="O144" s="15">
        <v>6500</v>
      </c>
      <c r="P144" s="15">
        <v>48000</v>
      </c>
      <c r="Q144" s="14">
        <v>213000</v>
      </c>
      <c r="R144" s="14">
        <v>1384000</v>
      </c>
      <c r="S144" s="14">
        <v>1531000</v>
      </c>
      <c r="T144" s="14"/>
      <c r="U144" s="22">
        <f t="shared" si="18"/>
        <v>27500</v>
      </c>
      <c r="V144" s="22">
        <f t="shared" si="19"/>
        <v>7375</v>
      </c>
      <c r="W144" s="22">
        <f t="shared" si="20"/>
        <v>9750</v>
      </c>
      <c r="X144" s="22">
        <f t="shared" si="21"/>
        <v>6500</v>
      </c>
    </row>
    <row r="145" spans="1:24" x14ac:dyDescent="0.2">
      <c r="A145" t="s">
        <v>1169</v>
      </c>
      <c r="B145" s="14">
        <v>3250</v>
      </c>
      <c r="C145" s="15">
        <v>5500</v>
      </c>
      <c r="D145" s="15">
        <v>4250</v>
      </c>
      <c r="E145" s="15">
        <v>3000</v>
      </c>
      <c r="F145" s="15">
        <v>3500</v>
      </c>
      <c r="G145" s="14">
        <v>3500</v>
      </c>
      <c r="H145" s="14">
        <v>5000</v>
      </c>
      <c r="I145" s="14">
        <v>3750</v>
      </c>
      <c r="J145" s="14">
        <v>3500</v>
      </c>
      <c r="K145" s="14">
        <v>4500</v>
      </c>
      <c r="L145" s="14">
        <v>3500</v>
      </c>
      <c r="M145" s="15">
        <v>3750</v>
      </c>
      <c r="N145" s="15">
        <v>47000</v>
      </c>
      <c r="O145" s="15">
        <v>6000</v>
      </c>
      <c r="P145" s="15">
        <v>53000</v>
      </c>
      <c r="Q145" s="14">
        <v>302500</v>
      </c>
      <c r="R145" s="14">
        <v>1989500</v>
      </c>
      <c r="S145" s="14">
        <v>2279500</v>
      </c>
      <c r="T145" s="14"/>
      <c r="U145" s="22">
        <f t="shared" si="18"/>
        <v>22250</v>
      </c>
      <c r="V145" s="22">
        <f t="shared" si="19"/>
        <v>11000</v>
      </c>
      <c r="W145" s="22">
        <f t="shared" si="20"/>
        <v>16500</v>
      </c>
      <c r="X145" s="22">
        <f t="shared" si="21"/>
        <v>8250</v>
      </c>
    </row>
    <row r="146" spans="1:24" x14ac:dyDescent="0.2">
      <c r="A146" t="s">
        <v>1170</v>
      </c>
      <c r="B146" s="14">
        <v>1250</v>
      </c>
      <c r="C146" s="15">
        <v>1875</v>
      </c>
      <c r="D146" s="14">
        <v>2000</v>
      </c>
      <c r="E146" s="15">
        <v>500</v>
      </c>
      <c r="F146" s="15">
        <v>700</v>
      </c>
      <c r="G146" s="14">
        <v>450</v>
      </c>
      <c r="H146" s="14">
        <v>2250</v>
      </c>
      <c r="I146" s="14">
        <v>1625</v>
      </c>
      <c r="J146" s="14">
        <v>850</v>
      </c>
      <c r="K146" s="14">
        <v>900</v>
      </c>
      <c r="L146" s="14">
        <v>1750</v>
      </c>
      <c r="M146" s="15">
        <v>1875</v>
      </c>
      <c r="N146" s="14">
        <v>16000</v>
      </c>
      <c r="O146" s="15">
        <v>2000</v>
      </c>
      <c r="P146" s="15">
        <v>18000</v>
      </c>
      <c r="Q146" s="14">
        <v>227000</v>
      </c>
      <c r="R146" s="14">
        <v>1232500</v>
      </c>
      <c r="S146" s="14">
        <v>1348000</v>
      </c>
      <c r="T146" s="14"/>
      <c r="U146" s="22">
        <f t="shared" si="18"/>
        <v>7550</v>
      </c>
      <c r="V146" s="22">
        <f t="shared" si="19"/>
        <v>5250</v>
      </c>
      <c r="W146" s="22">
        <f t="shared" si="20"/>
        <v>3975</v>
      </c>
      <c r="X146" s="22">
        <f t="shared" si="21"/>
        <v>3500</v>
      </c>
    </row>
    <row r="147" spans="1:24" x14ac:dyDescent="0.2">
      <c r="A147" t="s">
        <v>72</v>
      </c>
      <c r="B147" s="14">
        <v>700</v>
      </c>
      <c r="C147" s="15">
        <v>750</v>
      </c>
      <c r="D147" s="14">
        <v>750</v>
      </c>
      <c r="E147" s="15">
        <v>300</v>
      </c>
      <c r="F147" s="15">
        <v>425</v>
      </c>
      <c r="G147" s="14">
        <v>400</v>
      </c>
      <c r="H147" s="14">
        <v>1375</v>
      </c>
      <c r="I147" s="14">
        <v>1375</v>
      </c>
      <c r="J147" s="14">
        <v>1000</v>
      </c>
      <c r="K147" s="14">
        <v>500</v>
      </c>
      <c r="L147" s="14">
        <v>1000</v>
      </c>
      <c r="M147" s="15">
        <v>900</v>
      </c>
      <c r="N147" s="14">
        <v>9500</v>
      </c>
      <c r="O147" s="15">
        <v>1375</v>
      </c>
      <c r="P147" s="15">
        <v>11000</v>
      </c>
      <c r="Q147" s="14">
        <v>69000</v>
      </c>
      <c r="R147" s="14">
        <v>490000</v>
      </c>
      <c r="S147" s="14">
        <v>545000</v>
      </c>
      <c r="T147" s="14"/>
      <c r="U147" s="22">
        <f t="shared" si="18"/>
        <v>4900</v>
      </c>
      <c r="V147" s="22">
        <f t="shared" si="19"/>
        <v>3275</v>
      </c>
      <c r="W147" s="22">
        <f t="shared" si="20"/>
        <v>1975</v>
      </c>
      <c r="X147" s="22">
        <f t="shared" si="21"/>
        <v>2075</v>
      </c>
    </row>
    <row r="148" spans="1:24" x14ac:dyDescent="0.2">
      <c r="A148" t="s">
        <v>1171</v>
      </c>
      <c r="B148" s="14">
        <v>3750</v>
      </c>
      <c r="C148" s="15">
        <v>3500</v>
      </c>
      <c r="D148" s="15">
        <v>3000</v>
      </c>
      <c r="E148" s="15">
        <v>3000</v>
      </c>
      <c r="F148" s="15">
        <v>2000</v>
      </c>
      <c r="G148" s="14">
        <v>1500</v>
      </c>
      <c r="H148" s="14">
        <v>5000</v>
      </c>
      <c r="I148" s="14">
        <v>5000</v>
      </c>
      <c r="J148" s="14">
        <v>3000</v>
      </c>
      <c r="K148" s="14">
        <v>2375</v>
      </c>
      <c r="L148" s="14">
        <v>4500</v>
      </c>
      <c r="M148" s="15">
        <v>5500</v>
      </c>
      <c r="N148" s="15">
        <v>42000</v>
      </c>
      <c r="O148" s="15">
        <v>4250</v>
      </c>
      <c r="P148" s="15">
        <v>46000</v>
      </c>
      <c r="Q148" s="14">
        <v>381000</v>
      </c>
      <c r="R148" s="14">
        <v>2462000</v>
      </c>
      <c r="S148" s="14">
        <v>2694000</v>
      </c>
      <c r="T148" s="14"/>
      <c r="U148" s="22">
        <f t="shared" si="18"/>
        <v>16750</v>
      </c>
      <c r="V148" s="22">
        <f t="shared" si="19"/>
        <v>15000</v>
      </c>
      <c r="W148" s="22">
        <f t="shared" si="20"/>
        <v>10875</v>
      </c>
      <c r="X148" s="22">
        <f t="shared" si="21"/>
        <v>8750</v>
      </c>
    </row>
    <row r="149" spans="1:24" x14ac:dyDescent="0.2">
      <c r="A149" t="s">
        <v>1172</v>
      </c>
      <c r="B149" s="14">
        <v>7000</v>
      </c>
      <c r="C149" s="15">
        <v>5500</v>
      </c>
      <c r="D149" s="14">
        <v>9000</v>
      </c>
      <c r="E149" s="15">
        <v>1750</v>
      </c>
      <c r="F149" s="15">
        <v>3000</v>
      </c>
      <c r="G149" s="14">
        <v>5000</v>
      </c>
      <c r="H149" s="14">
        <v>7500</v>
      </c>
      <c r="I149" s="14">
        <v>4500</v>
      </c>
      <c r="J149" s="14">
        <v>4500</v>
      </c>
      <c r="K149" s="14">
        <v>2000</v>
      </c>
      <c r="L149" s="14">
        <v>6500</v>
      </c>
      <c r="M149" s="15">
        <v>4000</v>
      </c>
      <c r="N149" s="14">
        <v>60500</v>
      </c>
      <c r="O149" s="15">
        <v>8500</v>
      </c>
      <c r="P149" s="15">
        <v>68500</v>
      </c>
      <c r="Q149" s="14">
        <v>369000</v>
      </c>
      <c r="R149" s="14">
        <v>2395000</v>
      </c>
      <c r="S149" s="14">
        <v>2690000</v>
      </c>
      <c r="T149" s="14"/>
      <c r="U149" s="22">
        <f t="shared" si="18"/>
        <v>34500</v>
      </c>
      <c r="V149" s="22">
        <f t="shared" si="19"/>
        <v>15000</v>
      </c>
      <c r="W149" s="22">
        <f t="shared" si="20"/>
        <v>12250</v>
      </c>
      <c r="X149" s="22">
        <f t="shared" si="21"/>
        <v>14500</v>
      </c>
    </row>
    <row r="150" spans="1:24" x14ac:dyDescent="0.2">
      <c r="A150" t="s">
        <v>75</v>
      </c>
      <c r="B150" s="14">
        <v>4500</v>
      </c>
      <c r="C150" s="15">
        <v>12000</v>
      </c>
      <c r="D150" s="14">
        <v>3750</v>
      </c>
      <c r="E150" s="15">
        <v>3500</v>
      </c>
      <c r="F150" s="15">
        <v>2750</v>
      </c>
      <c r="G150" s="14">
        <v>3750</v>
      </c>
      <c r="H150" s="14">
        <v>5500</v>
      </c>
      <c r="I150" s="14">
        <v>4250</v>
      </c>
      <c r="J150" s="14">
        <v>4250</v>
      </c>
      <c r="K150" s="14">
        <v>5000</v>
      </c>
      <c r="L150" s="14">
        <v>5000</v>
      </c>
      <c r="M150" s="15">
        <v>4750</v>
      </c>
      <c r="N150" s="14">
        <v>59000</v>
      </c>
      <c r="O150" s="15">
        <v>10000</v>
      </c>
      <c r="P150" s="15">
        <v>69000</v>
      </c>
      <c r="Q150" s="14">
        <v>398000</v>
      </c>
      <c r="R150" s="14">
        <v>2320500</v>
      </c>
      <c r="S150" s="14">
        <v>2649000</v>
      </c>
      <c r="T150" s="14"/>
      <c r="U150" s="22">
        <f t="shared" si="18"/>
        <v>27250</v>
      </c>
      <c r="V150" s="22">
        <f t="shared" si="19"/>
        <v>14000</v>
      </c>
      <c r="W150" s="22">
        <f t="shared" si="20"/>
        <v>23250</v>
      </c>
      <c r="X150" s="22">
        <f t="shared" si="21"/>
        <v>10000</v>
      </c>
    </row>
    <row r="151" spans="1:24" x14ac:dyDescent="0.2">
      <c r="A151" t="s">
        <v>1173</v>
      </c>
      <c r="B151" s="14">
        <v>9500</v>
      </c>
      <c r="C151" s="15">
        <v>11000</v>
      </c>
      <c r="D151" s="14">
        <v>8500</v>
      </c>
      <c r="E151" s="15">
        <v>4500</v>
      </c>
      <c r="F151" s="15">
        <v>4500</v>
      </c>
      <c r="G151" s="14">
        <v>2750</v>
      </c>
      <c r="H151" s="14">
        <v>12000</v>
      </c>
      <c r="I151" s="14">
        <v>5000</v>
      </c>
      <c r="J151" s="14">
        <v>4500</v>
      </c>
      <c r="K151" s="14">
        <v>8500</v>
      </c>
      <c r="L151" s="14">
        <v>5000</v>
      </c>
      <c r="M151" s="15">
        <v>8500</v>
      </c>
      <c r="N151" s="14">
        <v>85500</v>
      </c>
      <c r="O151" s="15">
        <v>14000</v>
      </c>
      <c r="P151" s="15">
        <v>99500</v>
      </c>
      <c r="Q151" s="14">
        <v>539000</v>
      </c>
      <c r="R151" s="14">
        <v>3540500</v>
      </c>
      <c r="S151" s="14">
        <v>4131000</v>
      </c>
      <c r="T151" s="14"/>
      <c r="U151" s="22">
        <f t="shared" si="18"/>
        <v>41750</v>
      </c>
      <c r="V151" s="22">
        <f t="shared" si="19"/>
        <v>18500</v>
      </c>
      <c r="W151" s="22">
        <f t="shared" si="20"/>
        <v>28500</v>
      </c>
      <c r="X151" s="22">
        <f t="shared" si="21"/>
        <v>21500</v>
      </c>
    </row>
    <row r="152" spans="1:24" x14ac:dyDescent="0.2">
      <c r="A152" t="s">
        <v>1174</v>
      </c>
      <c r="B152" s="15">
        <v>750</v>
      </c>
      <c r="C152" s="15">
        <v>1625</v>
      </c>
      <c r="D152" s="14">
        <v>900</v>
      </c>
      <c r="E152" s="15">
        <v>900</v>
      </c>
      <c r="F152" s="15">
        <v>1250</v>
      </c>
      <c r="G152" s="14">
        <v>700</v>
      </c>
      <c r="H152" s="14">
        <v>1375</v>
      </c>
      <c r="I152" s="14">
        <v>1500</v>
      </c>
      <c r="J152" s="14">
        <v>700</v>
      </c>
      <c r="K152" s="15">
        <v>1125</v>
      </c>
      <c r="L152" s="15">
        <v>1250</v>
      </c>
      <c r="M152" s="15">
        <v>650</v>
      </c>
      <c r="N152" s="14">
        <v>12500</v>
      </c>
      <c r="O152" s="15">
        <v>2125</v>
      </c>
      <c r="P152" s="15">
        <v>15000</v>
      </c>
      <c r="Q152" s="14">
        <v>97000</v>
      </c>
      <c r="R152" s="14">
        <v>613500</v>
      </c>
      <c r="S152" s="14">
        <v>706000</v>
      </c>
      <c r="T152" s="14"/>
      <c r="U152" s="22">
        <f t="shared" si="18"/>
        <v>5800</v>
      </c>
      <c r="V152" s="22">
        <f t="shared" si="19"/>
        <v>3400</v>
      </c>
      <c r="W152" s="22">
        <f t="shared" si="20"/>
        <v>4900</v>
      </c>
      <c r="X152" s="22">
        <f t="shared" si="21"/>
        <v>2125</v>
      </c>
    </row>
    <row r="153" spans="1:24" x14ac:dyDescent="0.2">
      <c r="A153" t="s">
        <v>1175</v>
      </c>
      <c r="B153" s="15">
        <v>59500</v>
      </c>
      <c r="C153" s="15">
        <v>67500</v>
      </c>
      <c r="D153" s="15">
        <v>65500</v>
      </c>
      <c r="E153" s="14">
        <v>35500</v>
      </c>
      <c r="F153" s="14">
        <v>36500</v>
      </c>
      <c r="G153" s="14">
        <v>34500</v>
      </c>
      <c r="H153" s="14">
        <v>77000</v>
      </c>
      <c r="I153" s="14">
        <v>48500</v>
      </c>
      <c r="J153" s="14">
        <v>52000</v>
      </c>
      <c r="K153" s="15">
        <v>43500</v>
      </c>
      <c r="L153" s="15">
        <v>65000</v>
      </c>
      <c r="M153" s="15">
        <v>52500</v>
      </c>
      <c r="N153" s="15">
        <v>636500</v>
      </c>
      <c r="O153" s="14">
        <v>94000</v>
      </c>
      <c r="P153" s="14">
        <v>730500</v>
      </c>
      <c r="Q153" s="14">
        <v>4162000</v>
      </c>
      <c r="R153" s="14">
        <v>26600500</v>
      </c>
      <c r="S153" s="14">
        <v>30380500</v>
      </c>
      <c r="T153" s="14"/>
      <c r="U153" s="22">
        <f t="shared" si="18"/>
        <v>323000</v>
      </c>
      <c r="V153" s="22">
        <f t="shared" si="19"/>
        <v>166000</v>
      </c>
      <c r="W153" s="22">
        <f t="shared" si="20"/>
        <v>183000</v>
      </c>
      <c r="X153" s="22">
        <f t="shared" si="21"/>
        <v>136500</v>
      </c>
    </row>
    <row r="154" spans="1:24" x14ac:dyDescent="0.2">
      <c r="A154" s="10"/>
      <c r="B154" s="7"/>
      <c r="C154" s="7"/>
      <c r="D154" s="7"/>
      <c r="E154" s="7"/>
      <c r="K154" s="10"/>
      <c r="L154" s="7"/>
      <c r="M154" s="7"/>
      <c r="N154" s="7"/>
      <c r="O154" s="7"/>
    </row>
    <row r="155" spans="1:24" x14ac:dyDescent="0.2">
      <c r="A155" s="10"/>
      <c r="B155" s="7"/>
      <c r="C155" s="7"/>
      <c r="D155" s="7"/>
      <c r="E155" s="7"/>
      <c r="K155" s="10"/>
      <c r="L155" s="7"/>
      <c r="M155" s="7"/>
      <c r="N155" s="7"/>
      <c r="O155" s="7"/>
    </row>
    <row r="156" spans="1:24" x14ac:dyDescent="0.2">
      <c r="A156" s="10"/>
      <c r="B156" s="7"/>
      <c r="C156" s="7"/>
      <c r="D156" s="7"/>
      <c r="E156" s="7"/>
      <c r="L156" s="7"/>
      <c r="M156" s="7"/>
      <c r="N156" s="7"/>
      <c r="O156" s="7"/>
    </row>
    <row r="157" spans="1:24" x14ac:dyDescent="0.2">
      <c r="B157" s="7"/>
      <c r="C157" s="7"/>
      <c r="D157" s="7"/>
      <c r="E157" s="7"/>
      <c r="L157" s="7"/>
      <c r="M157" s="7"/>
      <c r="N157" s="7"/>
      <c r="O157" s="7"/>
    </row>
    <row r="161" spans="1:17" ht="15" x14ac:dyDescent="0.25">
      <c r="K161" s="5"/>
    </row>
    <row r="162" spans="1:17" ht="15" x14ac:dyDescent="0.25">
      <c r="A162" s="5"/>
    </row>
    <row r="163" spans="1:17" x14ac:dyDescent="0.2">
      <c r="B163" s="2"/>
      <c r="C163" s="2"/>
      <c r="D163" s="2"/>
      <c r="E163" s="2"/>
      <c r="F163" s="2"/>
      <c r="G163" s="2"/>
      <c r="K163" s="6"/>
      <c r="L163" s="2"/>
      <c r="M163" s="2"/>
      <c r="N163" s="2"/>
      <c r="O163" s="2"/>
      <c r="P163" s="2"/>
      <c r="Q163" s="2"/>
    </row>
    <row r="164" spans="1:17" x14ac:dyDescent="0.2">
      <c r="A164" s="6"/>
      <c r="B164" s="8"/>
      <c r="C164" s="8"/>
      <c r="D164" s="8"/>
      <c r="E164" s="8"/>
      <c r="F164" s="8"/>
      <c r="G164" s="8"/>
      <c r="L164" s="8"/>
      <c r="M164" s="8"/>
      <c r="N164" s="8"/>
      <c r="O164" s="8"/>
      <c r="P164" s="8"/>
      <c r="Q164" s="8"/>
    </row>
    <row r="165" spans="1:17" x14ac:dyDescent="0.2">
      <c r="B165" s="8"/>
      <c r="C165" s="8"/>
      <c r="D165" s="8"/>
      <c r="E165" s="8"/>
      <c r="F165" s="8"/>
      <c r="G165" s="8"/>
      <c r="L165" s="8"/>
      <c r="M165" s="8"/>
      <c r="N165" s="8"/>
      <c r="O165" s="8"/>
      <c r="P165" s="8"/>
      <c r="Q165" s="8"/>
    </row>
    <row r="166" spans="1:17" x14ac:dyDescent="0.2">
      <c r="B166" s="8"/>
      <c r="C166" s="8"/>
      <c r="D166" s="8"/>
      <c r="E166" s="8"/>
      <c r="F166" s="8"/>
      <c r="G166" s="8"/>
      <c r="L166" s="8"/>
      <c r="M166" s="8"/>
      <c r="N166" s="8"/>
      <c r="O166" s="8"/>
      <c r="P166" s="8"/>
      <c r="Q166" s="8"/>
    </row>
    <row r="167" spans="1:17" x14ac:dyDescent="0.2">
      <c r="B167" s="8"/>
      <c r="C167" s="8"/>
      <c r="D167" s="8"/>
      <c r="E167" s="8"/>
      <c r="F167" s="8"/>
      <c r="G167" s="8"/>
      <c r="L167" s="8"/>
      <c r="M167" s="8"/>
      <c r="N167" s="8"/>
      <c r="O167" s="8"/>
      <c r="P167" s="8"/>
      <c r="Q167" s="8"/>
    </row>
    <row r="168" spans="1:17" x14ac:dyDescent="0.2">
      <c r="B168" s="8"/>
      <c r="C168" s="8"/>
      <c r="D168" s="8"/>
      <c r="E168" s="8"/>
      <c r="F168" s="8"/>
      <c r="G168" s="8"/>
      <c r="L168" s="8"/>
      <c r="M168" s="8"/>
      <c r="N168" s="8"/>
      <c r="O168" s="8"/>
      <c r="P168" s="8"/>
      <c r="Q168" s="8"/>
    </row>
    <row r="169" spans="1:17" x14ac:dyDescent="0.2">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81" spans="1:17" ht="15" x14ac:dyDescent="0.25">
      <c r="K181" s="5"/>
    </row>
    <row r="182" spans="1:17" ht="15" x14ac:dyDescent="0.25">
      <c r="A182" s="5"/>
    </row>
    <row r="183" spans="1:17" x14ac:dyDescent="0.2">
      <c r="B183" s="2"/>
      <c r="C183" s="2"/>
      <c r="D183" s="2"/>
      <c r="E183" s="2"/>
      <c r="F183" s="2"/>
      <c r="G183" s="2"/>
      <c r="K183" s="6"/>
      <c r="L183" s="2"/>
      <c r="M183" s="2"/>
      <c r="N183" s="2"/>
      <c r="O183" s="2"/>
      <c r="P183" s="2"/>
      <c r="Q183" s="2"/>
    </row>
    <row r="184" spans="1:17" ht="15" x14ac:dyDescent="0.25">
      <c r="A184" s="6"/>
      <c r="B184" s="271"/>
      <c r="C184" s="271"/>
      <c r="D184" s="271"/>
      <c r="E184" s="271"/>
      <c r="F184" s="271"/>
      <c r="G184" s="271"/>
      <c r="K184" s="10"/>
      <c r="L184" s="271"/>
      <c r="M184" s="271"/>
      <c r="N184" s="271"/>
      <c r="O184" s="271"/>
      <c r="P184" s="271"/>
      <c r="Q184" s="271"/>
    </row>
    <row r="185" spans="1:17" ht="15" x14ac:dyDescent="0.25">
      <c r="A185" s="10"/>
      <c r="B185" s="271"/>
      <c r="C185" s="271"/>
      <c r="D185" s="271"/>
      <c r="E185" s="271"/>
      <c r="F185" s="271"/>
      <c r="G185" s="271"/>
      <c r="K185" s="10"/>
      <c r="L185" s="271"/>
      <c r="M185" s="271"/>
      <c r="N185" s="271"/>
      <c r="O185" s="271"/>
      <c r="P185" s="271"/>
      <c r="Q185" s="271"/>
    </row>
    <row r="186" spans="1:17" ht="15" x14ac:dyDescent="0.25">
      <c r="A186" s="10"/>
      <c r="B186" s="271"/>
      <c r="C186" s="271"/>
      <c r="D186" s="271"/>
      <c r="E186" s="271"/>
      <c r="F186" s="271"/>
      <c r="G186" s="271"/>
      <c r="K186" s="10"/>
      <c r="L186" s="271"/>
      <c r="M186" s="271"/>
      <c r="N186" s="271"/>
      <c r="O186" s="271"/>
      <c r="P186" s="271"/>
      <c r="Q186" s="271"/>
    </row>
    <row r="187" spans="1:17" ht="15" x14ac:dyDescent="0.25">
      <c r="A187" s="10"/>
      <c r="B187" s="271"/>
      <c r="C187" s="271"/>
      <c r="D187" s="271"/>
      <c r="E187" s="271"/>
      <c r="F187" s="271"/>
      <c r="G187" s="271"/>
      <c r="K187" s="10"/>
      <c r="L187" s="271"/>
      <c r="M187" s="271"/>
      <c r="N187" s="271"/>
      <c r="O187" s="271"/>
      <c r="P187" s="271"/>
      <c r="Q187" s="271"/>
    </row>
    <row r="188" spans="1:17" ht="15" x14ac:dyDescent="0.25">
      <c r="A188" s="10"/>
      <c r="B188" s="271"/>
      <c r="C188" s="271"/>
      <c r="D188" s="271"/>
      <c r="E188" s="271"/>
      <c r="F188" s="271"/>
      <c r="G188" s="271"/>
      <c r="K188" s="10"/>
      <c r="L188" s="271"/>
      <c r="M188" s="271"/>
      <c r="N188" s="271"/>
      <c r="O188" s="271"/>
      <c r="P188" s="271"/>
      <c r="Q188" s="271"/>
    </row>
    <row r="189" spans="1:17" ht="15" x14ac:dyDescent="0.25">
      <c r="A189" s="10"/>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L197" s="271"/>
      <c r="M197" s="271"/>
      <c r="N197" s="271"/>
      <c r="O197" s="271"/>
      <c r="P197" s="271"/>
      <c r="Q197" s="271"/>
    </row>
    <row r="201" spans="1:17" ht="15" x14ac:dyDescent="0.25">
      <c r="K201" s="5"/>
    </row>
    <row r="202" spans="1:17" ht="15" x14ac:dyDescent="0.25">
      <c r="A202" s="5"/>
    </row>
    <row r="203" spans="1:17" x14ac:dyDescent="0.2">
      <c r="B203" s="12"/>
      <c r="C203" s="2"/>
      <c r="D203" s="2"/>
      <c r="E203" s="2"/>
      <c r="F203" s="2"/>
      <c r="K203" s="6"/>
      <c r="L203" s="12"/>
      <c r="M203" s="2"/>
      <c r="N203" s="2"/>
      <c r="O203" s="2"/>
      <c r="P203" s="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01D2C-0539-4DE4-839A-58CCCB670B64}">
  <sheetPr codeName="Sheet1"/>
  <dimension ref="A9:O343"/>
  <sheetViews>
    <sheetView showGridLines="0" zoomScale="90" zoomScaleNormal="90" workbookViewId="0">
      <pane ySplit="3" topLeftCell="A4" activePane="bottomLeft" state="frozen"/>
      <selection pane="bottomLeft" activeCell="A4" sqref="A4"/>
    </sheetView>
  </sheetViews>
  <sheetFormatPr defaultColWidth="9" defaultRowHeight="14.25" x14ac:dyDescent="0.2"/>
  <cols>
    <col min="1" max="1" width="44.75" customWidth="1"/>
    <col min="2" max="2" width="30.875" customWidth="1"/>
    <col min="3" max="3" width="16.25" customWidth="1"/>
    <col min="4" max="4" width="0.875" customWidth="1"/>
    <col min="5" max="5" width="44.75" customWidth="1"/>
    <col min="6" max="6" width="16.75" customWidth="1"/>
    <col min="7" max="7" width="12.375" customWidth="1"/>
    <col min="8" max="8" width="16.75" customWidth="1"/>
    <col min="9" max="9" width="15.75" customWidth="1"/>
    <col min="10" max="10" width="13.625" customWidth="1"/>
    <col min="11" max="15" width="9" customWidth="1"/>
  </cols>
  <sheetData>
    <row r="9" spans="5:15" ht="14.25" customHeight="1" x14ac:dyDescent="0.2">
      <c r="E9" s="1"/>
      <c r="F9" s="1"/>
      <c r="G9" s="1"/>
      <c r="H9" s="1"/>
      <c r="I9" s="1"/>
      <c r="J9" s="1"/>
      <c r="K9" s="1"/>
      <c r="L9" s="1"/>
      <c r="M9" s="1"/>
      <c r="N9" s="1"/>
      <c r="O9" s="1"/>
    </row>
    <row r="10" spans="5:15" ht="14.25" customHeight="1" x14ac:dyDescent="0.2"/>
    <row r="39" spans="1:1" ht="20.25" x14ac:dyDescent="0.3">
      <c r="A39" s="65" t="s">
        <v>51</v>
      </c>
    </row>
    <row r="40" spans="1:1" ht="20.25" x14ac:dyDescent="0.3">
      <c r="A40" s="65"/>
    </row>
    <row r="43" spans="1:1" ht="15" x14ac:dyDescent="0.25">
      <c r="A43" s="18"/>
    </row>
    <row r="44" spans="1:1" ht="15" x14ac:dyDescent="0.25">
      <c r="A44" s="18"/>
    </row>
    <row r="45" spans="1:1" ht="15" x14ac:dyDescent="0.25">
      <c r="A45" s="18"/>
    </row>
    <row r="46" spans="1:1" ht="15" x14ac:dyDescent="0.25">
      <c r="A46" s="18"/>
    </row>
    <row r="47" spans="1:1" ht="15" x14ac:dyDescent="0.2">
      <c r="A47" s="19" t="s">
        <v>2176</v>
      </c>
    </row>
    <row r="48" spans="1:1" x14ac:dyDescent="0.2">
      <c r="A48" s="29" t="s">
        <v>52</v>
      </c>
    </row>
    <row r="49" spans="1:6" x14ac:dyDescent="0.2">
      <c r="A49" s="29" t="s">
        <v>53</v>
      </c>
    </row>
    <row r="50" spans="1:6" x14ac:dyDescent="0.2">
      <c r="A50" s="75" t="s">
        <v>54</v>
      </c>
    </row>
    <row r="51" spans="1:6" ht="18" x14ac:dyDescent="0.25">
      <c r="A51" s="18"/>
      <c r="B51" s="84"/>
      <c r="C51" s="83"/>
    </row>
    <row r="52" spans="1:6" ht="15" x14ac:dyDescent="0.25">
      <c r="A52" s="23"/>
      <c r="B52" s="78"/>
    </row>
    <row r="53" spans="1:6" ht="14.25" customHeight="1" x14ac:dyDescent="0.25">
      <c r="A53" s="18" t="s">
        <v>55</v>
      </c>
      <c r="E53" s="18" t="s">
        <v>28</v>
      </c>
      <c r="F53" s="36"/>
    </row>
    <row r="54" spans="1:6" ht="15" x14ac:dyDescent="0.25">
      <c r="A54" s="41" t="s">
        <v>56</v>
      </c>
      <c r="E54" s="138" t="s">
        <v>57</v>
      </c>
      <c r="F54" s="36"/>
    </row>
    <row r="55" spans="1:6" ht="15" x14ac:dyDescent="0.25">
      <c r="A55" s="18"/>
    </row>
    <row r="56" spans="1:6" ht="15" x14ac:dyDescent="0.25">
      <c r="A56" s="18"/>
    </row>
    <row r="57" spans="1:6" ht="15" x14ac:dyDescent="0.25">
      <c r="A57" s="18"/>
    </row>
    <row r="58" spans="1:6" ht="15" x14ac:dyDescent="0.25">
      <c r="A58" s="18"/>
    </row>
    <row r="59" spans="1:6" ht="15" x14ac:dyDescent="0.25">
      <c r="A59" s="18"/>
    </row>
    <row r="60" spans="1:6" ht="15" x14ac:dyDescent="0.25">
      <c r="A60" s="18"/>
    </row>
    <row r="61" spans="1:6" ht="15" x14ac:dyDescent="0.25">
      <c r="A61" s="18"/>
    </row>
    <row r="62" spans="1:6" ht="15" x14ac:dyDescent="0.25">
      <c r="A62" s="18"/>
    </row>
    <row r="63" spans="1:6" ht="15" x14ac:dyDescent="0.25">
      <c r="A63" s="18"/>
    </row>
    <row r="64" spans="1:6" ht="15" x14ac:dyDescent="0.25">
      <c r="A64" s="18"/>
    </row>
    <row r="65" spans="1:6" ht="15" x14ac:dyDescent="0.25">
      <c r="A65" s="18"/>
    </row>
    <row r="66" spans="1:6" ht="15" x14ac:dyDescent="0.25">
      <c r="A66" s="18"/>
    </row>
    <row r="67" spans="1:6" ht="15" x14ac:dyDescent="0.25">
      <c r="A67" s="18"/>
    </row>
    <row r="68" spans="1:6" ht="15" x14ac:dyDescent="0.25">
      <c r="A68" s="18"/>
    </row>
    <row r="69" spans="1:6" ht="15" x14ac:dyDescent="0.25">
      <c r="A69" s="18"/>
    </row>
    <row r="70" spans="1:6" ht="15" x14ac:dyDescent="0.25">
      <c r="A70" s="18"/>
    </row>
    <row r="71" spans="1:6" ht="15" x14ac:dyDescent="0.25">
      <c r="A71" s="18"/>
    </row>
    <row r="72" spans="1:6" ht="14.25" customHeight="1" x14ac:dyDescent="0.25">
      <c r="A72" s="18" t="s">
        <v>58</v>
      </c>
      <c r="E72" s="18" t="s">
        <v>59</v>
      </c>
      <c r="F72" s="18"/>
    </row>
    <row r="73" spans="1:6" x14ac:dyDescent="0.2">
      <c r="A73" s="41" t="s">
        <v>56</v>
      </c>
      <c r="E73" s="41" t="s">
        <v>56</v>
      </c>
    </row>
    <row r="74" spans="1:6" ht="15" x14ac:dyDescent="0.25">
      <c r="A74" s="18"/>
    </row>
    <row r="75" spans="1:6" ht="15" x14ac:dyDescent="0.25">
      <c r="A75" s="18"/>
    </row>
    <row r="76" spans="1:6" ht="15" x14ac:dyDescent="0.25">
      <c r="A76" s="18"/>
    </row>
    <row r="77" spans="1:6" ht="15" x14ac:dyDescent="0.25">
      <c r="A77" s="18"/>
    </row>
    <row r="78" spans="1:6" ht="15" x14ac:dyDescent="0.25">
      <c r="A78" s="18"/>
    </row>
    <row r="79" spans="1:6" ht="15" x14ac:dyDescent="0.25">
      <c r="A79" s="18"/>
    </row>
    <row r="80" spans="1:6" ht="15" x14ac:dyDescent="0.25">
      <c r="A80" s="18"/>
    </row>
    <row r="81" spans="1:1" ht="15" x14ac:dyDescent="0.25">
      <c r="A81" s="18"/>
    </row>
    <row r="82" spans="1:1" ht="15" x14ac:dyDescent="0.25">
      <c r="A82" s="18"/>
    </row>
    <row r="83" spans="1:1" ht="15" x14ac:dyDescent="0.25">
      <c r="A83" s="18"/>
    </row>
    <row r="84" spans="1:1" ht="15" x14ac:dyDescent="0.25">
      <c r="A84" s="18"/>
    </row>
    <row r="85" spans="1:1" ht="15" x14ac:dyDescent="0.25">
      <c r="A85" s="18"/>
    </row>
    <row r="86" spans="1:1" ht="15" x14ac:dyDescent="0.25">
      <c r="A86" s="18"/>
    </row>
    <row r="87" spans="1:1" ht="15" x14ac:dyDescent="0.25">
      <c r="A87" s="18"/>
    </row>
    <row r="88" spans="1:1" ht="15" x14ac:dyDescent="0.25">
      <c r="A88" s="18"/>
    </row>
    <row r="89" spans="1:1" ht="15" x14ac:dyDescent="0.25">
      <c r="A89" s="18"/>
    </row>
    <row r="90" spans="1:1" ht="15" x14ac:dyDescent="0.25">
      <c r="A90" s="18"/>
    </row>
    <row r="91" spans="1:1" ht="15" x14ac:dyDescent="0.25">
      <c r="A91" s="18" t="s">
        <v>60</v>
      </c>
    </row>
    <row r="92" spans="1:1" x14ac:dyDescent="0.2">
      <c r="A92" s="41" t="s">
        <v>56</v>
      </c>
    </row>
    <row r="93" spans="1:1" ht="15" x14ac:dyDescent="0.25">
      <c r="A93" s="18"/>
    </row>
    <row r="94" spans="1:1" ht="15" x14ac:dyDescent="0.25">
      <c r="A94" s="18"/>
    </row>
    <row r="95" spans="1:1" ht="15" x14ac:dyDescent="0.25">
      <c r="A95" s="18"/>
    </row>
    <row r="96" spans="1:1" ht="15" x14ac:dyDescent="0.25">
      <c r="A96" s="18"/>
    </row>
    <row r="97" spans="1:1" ht="15" x14ac:dyDescent="0.25">
      <c r="A97" s="18"/>
    </row>
    <row r="98" spans="1:1" ht="15" x14ac:dyDescent="0.25">
      <c r="A98" s="18"/>
    </row>
    <row r="99" spans="1:1" ht="15" x14ac:dyDescent="0.25">
      <c r="A99" s="18"/>
    </row>
    <row r="100" spans="1:1" ht="15" x14ac:dyDescent="0.25">
      <c r="A100" s="18"/>
    </row>
    <row r="101" spans="1:1" ht="15" x14ac:dyDescent="0.25">
      <c r="A101" s="18"/>
    </row>
    <row r="102" spans="1:1" ht="15" x14ac:dyDescent="0.25">
      <c r="A102" s="18"/>
    </row>
    <row r="103" spans="1:1" ht="15" x14ac:dyDescent="0.25">
      <c r="A103" s="18"/>
    </row>
    <row r="104" spans="1:1" ht="15" x14ac:dyDescent="0.25">
      <c r="A104" s="18"/>
    </row>
    <row r="105" spans="1:1" ht="15" x14ac:dyDescent="0.25">
      <c r="A105" s="18"/>
    </row>
    <row r="106" spans="1:1" ht="15" x14ac:dyDescent="0.25">
      <c r="A106" s="18"/>
    </row>
    <row r="107" spans="1:1" ht="15" x14ac:dyDescent="0.25">
      <c r="A107" s="18"/>
    </row>
    <row r="108" spans="1:1" ht="15" x14ac:dyDescent="0.25">
      <c r="A108" s="18"/>
    </row>
    <row r="109" spans="1:1" ht="15" x14ac:dyDescent="0.25">
      <c r="A109" s="18"/>
    </row>
    <row r="110" spans="1:1" ht="15" x14ac:dyDescent="0.25">
      <c r="A110" s="18"/>
    </row>
    <row r="111" spans="1:1" ht="15" x14ac:dyDescent="0.25">
      <c r="A111" s="18"/>
    </row>
    <row r="116" spans="1:11" ht="30" customHeight="1" x14ac:dyDescent="0.2">
      <c r="A116" s="19" t="str">
        <f>"Latest BICS waves for each indicator - "&amp; 'Indicators timeseries'!A1</f>
        <v>Latest BICS waves for each indicator - Ashford</v>
      </c>
    </row>
    <row r="117" spans="1:11" ht="15" customHeight="1" x14ac:dyDescent="0.25">
      <c r="A117" s="19"/>
      <c r="F117" s="36"/>
      <c r="K117" s="18"/>
    </row>
    <row r="118" spans="1:11" ht="15" customHeight="1" x14ac:dyDescent="0.25">
      <c r="A118" s="18" t="s">
        <v>61</v>
      </c>
      <c r="E118" s="18" t="s">
        <v>62</v>
      </c>
      <c r="F118" s="18"/>
      <c r="G118" s="18"/>
    </row>
    <row r="119" spans="1:11" ht="14.25" customHeight="1" x14ac:dyDescent="0.25">
      <c r="A119" s="41" t="s">
        <v>63</v>
      </c>
      <c r="E119" s="41" t="s">
        <v>64</v>
      </c>
      <c r="F119" s="18"/>
      <c r="G119" s="18"/>
    </row>
    <row r="121" spans="1:11" ht="20.100000000000001" customHeight="1" x14ac:dyDescent="0.2">
      <c r="A121" s="28" t="s">
        <v>65</v>
      </c>
      <c r="E121" s="28" t="s">
        <v>65</v>
      </c>
    </row>
    <row r="122" spans="1:11" ht="20.100000000000001" customHeight="1" x14ac:dyDescent="0.2">
      <c r="A122" s="27" t="s">
        <v>66</v>
      </c>
      <c r="E122" s="27" t="s">
        <v>66</v>
      </c>
    </row>
    <row r="123" spans="1:11" ht="20.100000000000001" customHeight="1" x14ac:dyDescent="0.2">
      <c r="A123" s="27" t="s">
        <v>67</v>
      </c>
      <c r="E123" s="27" t="s">
        <v>67</v>
      </c>
    </row>
    <row r="124" spans="1:11" ht="20.100000000000001" customHeight="1" x14ac:dyDescent="0.2">
      <c r="A124" s="27" t="s">
        <v>68</v>
      </c>
      <c r="E124" s="27" t="s">
        <v>68</v>
      </c>
    </row>
    <row r="125" spans="1:11" ht="20.100000000000001" customHeight="1" x14ac:dyDescent="0.2">
      <c r="A125" s="27" t="s">
        <v>69</v>
      </c>
      <c r="E125" s="27" t="s">
        <v>69</v>
      </c>
    </row>
    <row r="126" spans="1:11" ht="20.100000000000001" customHeight="1" x14ac:dyDescent="0.2">
      <c r="A126" s="27" t="s">
        <v>70</v>
      </c>
      <c r="E126" s="27" t="s">
        <v>70</v>
      </c>
    </row>
    <row r="127" spans="1:11" ht="20.100000000000001" customHeight="1" x14ac:dyDescent="0.2">
      <c r="A127" s="27" t="s">
        <v>71</v>
      </c>
      <c r="E127" s="27" t="s">
        <v>71</v>
      </c>
    </row>
    <row r="128" spans="1:11" ht="20.100000000000001" customHeight="1" x14ac:dyDescent="0.2">
      <c r="A128" s="27" t="s">
        <v>72</v>
      </c>
      <c r="E128" s="27" t="s">
        <v>72</v>
      </c>
    </row>
    <row r="129" spans="1:8" ht="20.100000000000001" customHeight="1" x14ac:dyDescent="0.2">
      <c r="A129" s="27" t="s">
        <v>73</v>
      </c>
      <c r="E129" s="27" t="s">
        <v>73</v>
      </c>
    </row>
    <row r="130" spans="1:8" ht="20.100000000000001" customHeight="1" x14ac:dyDescent="0.2">
      <c r="A130" s="27" t="s">
        <v>74</v>
      </c>
      <c r="E130" s="27" t="s">
        <v>74</v>
      </c>
    </row>
    <row r="131" spans="1:8" ht="20.100000000000001" customHeight="1" x14ac:dyDescent="0.2">
      <c r="A131" s="27" t="s">
        <v>75</v>
      </c>
      <c r="E131" s="27" t="s">
        <v>75</v>
      </c>
    </row>
    <row r="132" spans="1:8" ht="20.100000000000001" customHeight="1" x14ac:dyDescent="0.2">
      <c r="A132" s="27" t="s">
        <v>76</v>
      </c>
      <c r="E132" s="27" t="s">
        <v>76</v>
      </c>
    </row>
    <row r="133" spans="1:8" ht="20.100000000000001" customHeight="1" x14ac:dyDescent="0.2">
      <c r="A133" s="27" t="s">
        <v>77</v>
      </c>
      <c r="E133" s="27" t="s">
        <v>77</v>
      </c>
    </row>
    <row r="134" spans="1:8" ht="30" customHeight="1" x14ac:dyDescent="0.2"/>
    <row r="143" spans="1:8" ht="15.75" customHeight="1" x14ac:dyDescent="0.25">
      <c r="F143" s="36"/>
      <c r="G143" s="36"/>
      <c r="H143" s="36"/>
    </row>
    <row r="144" spans="1:8" ht="14.25" customHeight="1" x14ac:dyDescent="0.25">
      <c r="A144" s="18" t="s">
        <v>78</v>
      </c>
      <c r="E144" s="18" t="s">
        <v>79</v>
      </c>
      <c r="F144" s="18"/>
      <c r="G144" s="18"/>
      <c r="H144" s="18"/>
    </row>
    <row r="145" spans="1:8" ht="14.25" customHeight="1" x14ac:dyDescent="0.25">
      <c r="A145" s="41" t="s">
        <v>63</v>
      </c>
      <c r="E145" s="41" t="s">
        <v>63</v>
      </c>
      <c r="F145" s="18"/>
      <c r="G145" s="18"/>
      <c r="H145" s="18"/>
    </row>
    <row r="146" spans="1:8" ht="15" x14ac:dyDescent="0.25">
      <c r="E146" s="86"/>
    </row>
    <row r="147" spans="1:8" ht="20.100000000000001" customHeight="1" x14ac:dyDescent="0.2">
      <c r="A147" s="28" t="s">
        <v>65</v>
      </c>
      <c r="E147" s="28" t="s">
        <v>65</v>
      </c>
    </row>
    <row r="148" spans="1:8" ht="20.100000000000001" customHeight="1" x14ac:dyDescent="0.2">
      <c r="A148" s="27" t="s">
        <v>66</v>
      </c>
      <c r="E148" s="27" t="s">
        <v>66</v>
      </c>
    </row>
    <row r="149" spans="1:8" ht="20.100000000000001" customHeight="1" x14ac:dyDescent="0.2">
      <c r="A149" s="27" t="s">
        <v>67</v>
      </c>
      <c r="E149" s="27" t="s">
        <v>67</v>
      </c>
    </row>
    <row r="150" spans="1:8" ht="20.100000000000001" customHeight="1" x14ac:dyDescent="0.2">
      <c r="A150" s="27" t="s">
        <v>68</v>
      </c>
      <c r="E150" s="27" t="s">
        <v>68</v>
      </c>
    </row>
    <row r="151" spans="1:8" ht="20.100000000000001" customHeight="1" x14ac:dyDescent="0.2">
      <c r="A151" s="27" t="s">
        <v>69</v>
      </c>
      <c r="E151" s="27" t="s">
        <v>69</v>
      </c>
    </row>
    <row r="152" spans="1:8" ht="20.100000000000001" customHeight="1" x14ac:dyDescent="0.2">
      <c r="A152" s="27" t="s">
        <v>70</v>
      </c>
      <c r="E152" s="27" t="s">
        <v>70</v>
      </c>
    </row>
    <row r="153" spans="1:8" ht="20.100000000000001" customHeight="1" x14ac:dyDescent="0.2">
      <c r="A153" s="27" t="s">
        <v>71</v>
      </c>
      <c r="E153" s="27" t="s">
        <v>71</v>
      </c>
    </row>
    <row r="154" spans="1:8" ht="20.100000000000001" customHeight="1" x14ac:dyDescent="0.2">
      <c r="A154" s="27" t="s">
        <v>72</v>
      </c>
      <c r="E154" s="27" t="s">
        <v>72</v>
      </c>
    </row>
    <row r="155" spans="1:8" ht="20.100000000000001" customHeight="1" x14ac:dyDescent="0.2">
      <c r="A155" s="27" t="s">
        <v>73</v>
      </c>
      <c r="E155" s="27" t="s">
        <v>73</v>
      </c>
    </row>
    <row r="156" spans="1:8" ht="20.100000000000001" customHeight="1" x14ac:dyDescent="0.2">
      <c r="A156" s="27" t="s">
        <v>74</v>
      </c>
      <c r="E156" s="27" t="s">
        <v>74</v>
      </c>
    </row>
    <row r="157" spans="1:8" ht="20.100000000000001" customHeight="1" x14ac:dyDescent="0.2">
      <c r="A157" s="27" t="s">
        <v>75</v>
      </c>
      <c r="E157" s="27" t="s">
        <v>75</v>
      </c>
    </row>
    <row r="158" spans="1:8" ht="20.100000000000001" customHeight="1" x14ac:dyDescent="0.2">
      <c r="A158" s="27" t="s">
        <v>76</v>
      </c>
      <c r="E158" s="27" t="s">
        <v>76</v>
      </c>
    </row>
    <row r="159" spans="1:8" ht="20.100000000000001" customHeight="1" x14ac:dyDescent="0.2">
      <c r="A159" s="27" t="s">
        <v>77</v>
      </c>
      <c r="E159" s="27" t="s">
        <v>77</v>
      </c>
    </row>
    <row r="167" spans="1:8" ht="15" x14ac:dyDescent="0.25">
      <c r="A167" s="18" t="s">
        <v>80</v>
      </c>
      <c r="E167" s="18" t="s">
        <v>81</v>
      </c>
      <c r="F167" s="18"/>
      <c r="G167" s="18"/>
      <c r="H167" s="18"/>
    </row>
    <row r="168" spans="1:8" ht="15" x14ac:dyDescent="0.25">
      <c r="A168" s="41" t="s">
        <v>63</v>
      </c>
      <c r="E168" s="41" t="s">
        <v>63</v>
      </c>
      <c r="F168" s="18"/>
      <c r="G168" s="18"/>
      <c r="H168" s="18"/>
    </row>
    <row r="169" spans="1:8" ht="15" x14ac:dyDescent="0.25">
      <c r="E169" s="86"/>
    </row>
    <row r="170" spans="1:8" ht="20.100000000000001" customHeight="1" x14ac:dyDescent="0.2">
      <c r="A170" s="28" t="s">
        <v>65</v>
      </c>
      <c r="E170" s="28" t="s">
        <v>65</v>
      </c>
    </row>
    <row r="171" spans="1:8" ht="20.100000000000001" customHeight="1" x14ac:dyDescent="0.2">
      <c r="A171" s="27" t="s">
        <v>66</v>
      </c>
      <c r="E171" s="27" t="s">
        <v>66</v>
      </c>
    </row>
    <row r="172" spans="1:8" ht="20.100000000000001" customHeight="1" x14ac:dyDescent="0.2">
      <c r="A172" s="27" t="s">
        <v>67</v>
      </c>
      <c r="E172" s="27" t="s">
        <v>67</v>
      </c>
    </row>
    <row r="173" spans="1:8" ht="20.100000000000001" customHeight="1" x14ac:dyDescent="0.2">
      <c r="A173" s="27" t="s">
        <v>68</v>
      </c>
      <c r="E173" s="27" t="s">
        <v>68</v>
      </c>
    </row>
    <row r="174" spans="1:8" ht="20.100000000000001" customHeight="1" x14ac:dyDescent="0.2">
      <c r="A174" s="27" t="s">
        <v>69</v>
      </c>
      <c r="E174" s="27" t="s">
        <v>69</v>
      </c>
    </row>
    <row r="175" spans="1:8" ht="20.100000000000001" customHeight="1" x14ac:dyDescent="0.2">
      <c r="A175" s="27" t="s">
        <v>70</v>
      </c>
      <c r="E175" s="27" t="s">
        <v>70</v>
      </c>
    </row>
    <row r="176" spans="1:8" ht="20.100000000000001" customHeight="1" x14ac:dyDescent="0.2">
      <c r="A176" s="27" t="s">
        <v>71</v>
      </c>
      <c r="E176" s="27" t="s">
        <v>71</v>
      </c>
    </row>
    <row r="177" spans="1:7" ht="20.100000000000001" customHeight="1" x14ac:dyDescent="0.2">
      <c r="A177" s="27" t="s">
        <v>72</v>
      </c>
      <c r="E177" s="27" t="s">
        <v>72</v>
      </c>
    </row>
    <row r="178" spans="1:7" ht="20.100000000000001" customHeight="1" x14ac:dyDescent="0.2">
      <c r="A178" s="27" t="s">
        <v>73</v>
      </c>
      <c r="E178" s="27" t="s">
        <v>73</v>
      </c>
    </row>
    <row r="179" spans="1:7" ht="20.100000000000001" customHeight="1" x14ac:dyDescent="0.2">
      <c r="A179" s="27" t="s">
        <v>74</v>
      </c>
      <c r="E179" s="27" t="s">
        <v>74</v>
      </c>
    </row>
    <row r="180" spans="1:7" ht="20.100000000000001" customHeight="1" x14ac:dyDescent="0.2">
      <c r="A180" s="27" t="s">
        <v>75</v>
      </c>
      <c r="E180" s="27" t="s">
        <v>75</v>
      </c>
    </row>
    <row r="181" spans="1:7" ht="20.100000000000001" customHeight="1" x14ac:dyDescent="0.2">
      <c r="A181" s="27" t="s">
        <v>76</v>
      </c>
      <c r="E181" s="27" t="s">
        <v>76</v>
      </c>
    </row>
    <row r="182" spans="1:7" ht="20.100000000000001" customHeight="1" x14ac:dyDescent="0.2">
      <c r="A182" s="27" t="s">
        <v>77</v>
      </c>
      <c r="E182" s="27" t="s">
        <v>77</v>
      </c>
    </row>
    <row r="183" spans="1:7" ht="20.100000000000001" customHeight="1" x14ac:dyDescent="0.2"/>
    <row r="191" spans="1:7" ht="39.950000000000003" customHeight="1" x14ac:dyDescent="0.25">
      <c r="A191" s="18"/>
      <c r="E191" s="18"/>
    </row>
    <row r="192" spans="1:7" ht="14.25" customHeight="1" x14ac:dyDescent="0.25">
      <c r="A192" s="18"/>
      <c r="B192" s="36"/>
      <c r="E192" s="18"/>
      <c r="F192" s="36"/>
      <c r="G192" s="36"/>
    </row>
    <row r="193" spans="1:5" ht="14.25" customHeight="1" x14ac:dyDescent="0.2">
      <c r="A193" s="41"/>
      <c r="E193" s="41"/>
    </row>
    <row r="342" spans="1:1" ht="15.75" x14ac:dyDescent="0.25">
      <c r="A342" s="33"/>
    </row>
    <row r="343" spans="1:1" x14ac:dyDescent="0.2">
      <c r="A343" s="34"/>
    </row>
  </sheetData>
  <phoneticPr fontId="37" type="noConversion"/>
  <pageMargins left="0.7" right="0.7" top="0.75" bottom="0.75" header="0.3" footer="0.3"/>
  <pageSetup paperSize="9" scale="50"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ltText="Drop down box to select geographical area_x000d__x000a_">
                <anchor moveWithCells="1">
                  <from>
                    <xdr:col>0</xdr:col>
                    <xdr:colOff>123825</xdr:colOff>
                    <xdr:row>0</xdr:row>
                    <xdr:rowOff>133350</xdr:rowOff>
                  </from>
                  <to>
                    <xdr:col>0</xdr:col>
                    <xdr:colOff>2990850</xdr:colOff>
                    <xdr:row>2</xdr:row>
                    <xdr:rowOff>95250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35520-7494-412A-B49B-24E25B810ADE}">
  <sheetPr codeName="Sheet26"/>
  <dimension ref="A1:Y274"/>
  <sheetViews>
    <sheetView workbookViewId="0">
      <selection activeCell="Y201" sqref="Y201"/>
    </sheetView>
  </sheetViews>
  <sheetFormatPr defaultRowHeight="14.25" x14ac:dyDescent="0.2"/>
  <cols>
    <col min="1" max="1" width="39.375" customWidth="1"/>
  </cols>
  <sheetData>
    <row r="1" spans="1:25" ht="20.25" x14ac:dyDescent="0.3">
      <c r="A1" s="161" t="s">
        <v>1211</v>
      </c>
    </row>
    <row r="3" spans="1:25" ht="15.75" x14ac:dyDescent="0.25">
      <c r="A3" s="159" t="s">
        <v>1212</v>
      </c>
    </row>
    <row r="4" spans="1:25" ht="15" x14ac:dyDescent="0.2">
      <c r="A4" s="160" t="s">
        <v>1213</v>
      </c>
      <c r="P4" t="str">
        <f>INDEX(G24:AC24,Control!G3)</f>
        <v>Kent &amp; Medway</v>
      </c>
    </row>
    <row r="5" spans="1:25" ht="105" x14ac:dyDescent="0.25">
      <c r="A5" s="6" t="s">
        <v>1158</v>
      </c>
      <c r="B5" s="144" t="s">
        <v>1214</v>
      </c>
      <c r="C5" s="144" t="s">
        <v>1215</v>
      </c>
      <c r="D5" s="144" t="s">
        <v>1216</v>
      </c>
      <c r="E5" s="145" t="s">
        <v>1217</v>
      </c>
      <c r="F5" s="145" t="s">
        <v>1218</v>
      </c>
      <c r="G5" s="146" t="s">
        <v>1219</v>
      </c>
      <c r="H5" s="146" t="s">
        <v>1220</v>
      </c>
      <c r="I5" s="146" t="s">
        <v>1221</v>
      </c>
      <c r="J5" s="146" t="s">
        <v>190</v>
      </c>
      <c r="K5" s="146" t="s">
        <v>1222</v>
      </c>
      <c r="L5" s="146" t="s">
        <v>1223</v>
      </c>
      <c r="P5" s="144" t="s">
        <v>1214</v>
      </c>
      <c r="Q5" s="144" t="s">
        <v>1215</v>
      </c>
      <c r="R5" s="144" t="s">
        <v>1216</v>
      </c>
      <c r="S5" s="145" t="s">
        <v>1217</v>
      </c>
      <c r="T5" s="145" t="s">
        <v>1218</v>
      </c>
      <c r="U5" s="146" t="s">
        <v>1219</v>
      </c>
      <c r="V5" s="146" t="s">
        <v>1220</v>
      </c>
      <c r="W5" s="146" t="s">
        <v>1221</v>
      </c>
      <c r="X5" s="146" t="s">
        <v>190</v>
      </c>
      <c r="Y5" s="146" t="s">
        <v>1223</v>
      </c>
    </row>
    <row r="6" spans="1:25" ht="15" x14ac:dyDescent="0.25">
      <c r="A6" s="143" t="s">
        <v>65</v>
      </c>
      <c r="B6" s="7">
        <v>3.3000000000000002E-2</v>
      </c>
      <c r="C6" s="7">
        <v>0.45100000000000001</v>
      </c>
      <c r="D6" s="7">
        <v>1.6E-2</v>
      </c>
      <c r="E6" s="7">
        <v>0.122</v>
      </c>
      <c r="F6" s="7">
        <v>1.6E-2</v>
      </c>
      <c r="G6" s="7">
        <v>0.315</v>
      </c>
      <c r="H6" s="7">
        <v>2.3E-2</v>
      </c>
      <c r="I6" s="7" t="s">
        <v>1164</v>
      </c>
      <c r="J6" s="7">
        <v>1.0999999999999999E-2</v>
      </c>
      <c r="K6" s="7">
        <v>0.10199999999999999</v>
      </c>
      <c r="L6" s="7">
        <v>0.24099999999999999</v>
      </c>
      <c r="O6" t="s">
        <v>65</v>
      </c>
      <c r="P6" s="14" cm="1">
        <f t="array" ref="P6">INDEX($B25:$X25,Control!$B$3)</f>
        <v>10.23</v>
      </c>
      <c r="Q6" s="14" cm="1">
        <f t="array" ref="Q6">INDEX($B44:$X44,Control!$B$3)</f>
        <v>139.81</v>
      </c>
      <c r="R6" s="14" cm="1">
        <f t="array" ref="R6">INDEX($B63:$X63,Control!$B$3)</f>
        <v>4.96</v>
      </c>
      <c r="S6" s="14" cm="1">
        <f t="array" ref="S6">INDEX($B82:$X82,Control!$B$3)</f>
        <v>37.82</v>
      </c>
      <c r="T6" s="14" cm="1">
        <f t="array" ref="T6">INDEX($B101:$X101,Control!$B$3)</f>
        <v>4.96</v>
      </c>
      <c r="U6" s="14" cm="1">
        <f t="array" ref="U6">INDEX($B120:$X120,Control!$B$3)</f>
        <v>97.65</v>
      </c>
      <c r="V6" s="14" cm="1">
        <f t="array" ref="V6">INDEX($B139:$X139,Control!$B$3)</f>
        <v>7.13</v>
      </c>
      <c r="W6" s="14" t="str" cm="1">
        <f t="array" ref="W6">INDEX($B158:$X158,Control!$B$3)</f>
        <v>-</v>
      </c>
      <c r="X6" s="14" cm="1">
        <f t="array" ref="X6">INDEX($B177:$X177,Control!$B$3)</f>
        <v>3.4099999999999997</v>
      </c>
      <c r="Y6" s="14" cm="1">
        <f t="array" ref="Y6">INDEX($B196:$X196,Control!$B$3)</f>
        <v>74.709999999999994</v>
      </c>
    </row>
    <row r="7" spans="1:25" ht="15" x14ac:dyDescent="0.25">
      <c r="A7" s="143" t="s">
        <v>1200</v>
      </c>
      <c r="B7" s="7" t="s">
        <v>1164</v>
      </c>
      <c r="C7" s="7" t="s">
        <v>1164</v>
      </c>
      <c r="D7" s="7" t="s">
        <v>1164</v>
      </c>
      <c r="E7" s="7" t="s">
        <v>1164</v>
      </c>
      <c r="F7" s="7" t="s">
        <v>1164</v>
      </c>
      <c r="G7" s="7" t="s">
        <v>1164</v>
      </c>
      <c r="H7" s="7" t="s">
        <v>1164</v>
      </c>
      <c r="I7" s="7" t="s">
        <v>1164</v>
      </c>
      <c r="J7" s="7" t="s">
        <v>1164</v>
      </c>
      <c r="K7" s="7" t="s">
        <v>1164</v>
      </c>
      <c r="L7" s="7" t="s">
        <v>1164</v>
      </c>
      <c r="O7" t="s">
        <v>1166</v>
      </c>
      <c r="P7" s="14" t="str" cm="1">
        <f t="array" ref="P7">INDEX($B26:$X26,Control!$B$3)</f>
        <v>-</v>
      </c>
      <c r="Q7" s="14" t="str" cm="1">
        <f t="array" ref="Q7">INDEX($B45:$X45,Control!$B$3)</f>
        <v>-</v>
      </c>
      <c r="R7" s="14" t="str" cm="1">
        <f t="array" ref="R7">INDEX($B64:$X64,Control!$B$3)</f>
        <v>-</v>
      </c>
      <c r="S7" s="14" t="str" cm="1">
        <f t="array" ref="S7">INDEX($B83:$X83,Control!$B$3)</f>
        <v>-</v>
      </c>
      <c r="T7" s="14" t="str" cm="1">
        <f t="array" ref="T7">INDEX($B102:$X102,Control!$B$3)</f>
        <v>-</v>
      </c>
      <c r="U7" s="14" t="str" cm="1">
        <f t="array" ref="U7">INDEX($B121:$X121,Control!$B$3)</f>
        <v>-</v>
      </c>
      <c r="V7" s="14" t="str" cm="1">
        <f t="array" ref="V7">INDEX($B140:$X140,Control!$B$3)</f>
        <v>-</v>
      </c>
      <c r="W7" s="14" t="str" cm="1">
        <f t="array" ref="W7">INDEX($B159:$X159,Control!$B$3)</f>
        <v>-</v>
      </c>
      <c r="X7" s="14" t="str" cm="1">
        <f t="array" ref="X7">INDEX($B178:$X178,Control!$B$3)</f>
        <v>-</v>
      </c>
      <c r="Y7" s="14" t="str" cm="1">
        <f t="array" ref="Y7">INDEX($B197:$X197,Control!$B$3)</f>
        <v>-</v>
      </c>
    </row>
    <row r="8" spans="1:25" ht="15" x14ac:dyDescent="0.25">
      <c r="A8" s="143" t="s">
        <v>67</v>
      </c>
      <c r="B8" s="7">
        <v>1.7999999999999999E-2</v>
      </c>
      <c r="C8" s="7">
        <v>0.36899999999999999</v>
      </c>
      <c r="D8" s="7">
        <v>3.5000000000000003E-2</v>
      </c>
      <c r="E8" s="7">
        <v>0.10299999999999999</v>
      </c>
      <c r="F8" s="7">
        <v>0.01</v>
      </c>
      <c r="G8" s="7">
        <v>0.32500000000000001</v>
      </c>
      <c r="H8" s="7">
        <v>1.7999999999999999E-2</v>
      </c>
      <c r="I8" s="7">
        <v>0</v>
      </c>
      <c r="J8" s="7">
        <v>0</v>
      </c>
      <c r="K8" s="7">
        <v>0.14000000000000001</v>
      </c>
      <c r="L8" s="7">
        <v>0.24</v>
      </c>
      <c r="O8" t="s">
        <v>67</v>
      </c>
      <c r="P8" s="14" cm="1">
        <f t="array" ref="P8">INDEX($B27:$X27,Control!$B$3)</f>
        <v>19.259999999999998</v>
      </c>
      <c r="Q8" s="14" cm="1">
        <f t="array" ref="Q8">INDEX($B46:$X46,Control!$B$3)</f>
        <v>394.83</v>
      </c>
      <c r="R8" s="14" cm="1">
        <f t="array" ref="R8">INDEX($B65:$X65,Control!$B$3)</f>
        <v>37.450000000000003</v>
      </c>
      <c r="S8" s="14" cm="1">
        <f t="array" ref="S8">INDEX($B84:$X84,Control!$B$3)</f>
        <v>110.21</v>
      </c>
      <c r="T8" s="14" cm="1">
        <f t="array" ref="T8">INDEX($B103:$X103,Control!$B$3)</f>
        <v>10.700000000000001</v>
      </c>
      <c r="U8" s="14" cm="1">
        <f t="array" ref="U8">INDEX($B122:$X122,Control!$B$3)</f>
        <v>347.75</v>
      </c>
      <c r="V8" s="14" cm="1">
        <f t="array" ref="V8">INDEX($B141:$X141,Control!$B$3)</f>
        <v>19.259999999999998</v>
      </c>
      <c r="W8" s="14" cm="1">
        <f t="array" ref="W8">INDEX($B160:$X160,Control!$B$3)</f>
        <v>0</v>
      </c>
      <c r="X8" s="14" cm="1">
        <f t="array" ref="X8">INDEX($B179:$X179,Control!$B$3)</f>
        <v>0</v>
      </c>
      <c r="Y8" s="14" cm="1">
        <f t="array" ref="Y8">INDEX($B198:$X198,Control!$B$3)</f>
        <v>256.8</v>
      </c>
    </row>
    <row r="9" spans="1:25" ht="15" x14ac:dyDescent="0.25">
      <c r="A9" s="143" t="s">
        <v>1201</v>
      </c>
      <c r="B9" s="7">
        <v>5.7000000000000002E-2</v>
      </c>
      <c r="C9" s="7">
        <v>0.505</v>
      </c>
      <c r="D9" s="7">
        <v>6.3E-2</v>
      </c>
      <c r="E9" s="7">
        <v>0.125</v>
      </c>
      <c r="F9" s="7" t="s">
        <v>1164</v>
      </c>
      <c r="G9" s="7">
        <v>0.29399999999999998</v>
      </c>
      <c r="H9" s="7">
        <v>5.6000000000000001E-2</v>
      </c>
      <c r="I9" s="7">
        <v>2.3E-2</v>
      </c>
      <c r="J9" s="7" t="s">
        <v>1164</v>
      </c>
      <c r="K9" s="7">
        <v>0.108</v>
      </c>
      <c r="L9" s="7">
        <v>0.22700000000000001</v>
      </c>
      <c r="O9" t="s">
        <v>68</v>
      </c>
      <c r="P9" s="14" cm="1">
        <f t="array" ref="P9">INDEX($B28:$X28,Control!$B$3)</f>
        <v>45.315000000000005</v>
      </c>
      <c r="Q9" s="14" cm="1">
        <f t="array" ref="Q9">INDEX($B47:$X47,Control!$B$3)</f>
        <v>401.47500000000002</v>
      </c>
      <c r="R9" s="14" cm="1">
        <f t="array" ref="R9">INDEX($B66:$X66,Control!$B$3)</f>
        <v>50.085000000000001</v>
      </c>
      <c r="S9" s="14" cm="1">
        <f t="array" ref="S9">INDEX($B85:$X85,Control!$B$3)</f>
        <v>99.375</v>
      </c>
      <c r="T9" s="14" t="str" cm="1">
        <f t="array" ref="T9">INDEX($B104:$X104,Control!$B$3)</f>
        <v>-</v>
      </c>
      <c r="U9" s="14" cm="1">
        <f t="array" ref="U9">INDEX($B123:$X123,Control!$B$3)</f>
        <v>233.73</v>
      </c>
      <c r="V9" s="14" cm="1">
        <f t="array" ref="V9">INDEX($B142:$X142,Control!$B$3)</f>
        <v>44.52</v>
      </c>
      <c r="W9" s="14" cm="1">
        <f t="array" ref="W9">INDEX($B161:$X161,Control!$B$3)</f>
        <v>18.285</v>
      </c>
      <c r="X9" s="14" t="str" cm="1">
        <f t="array" ref="X9">INDEX($B180:$X180,Control!$B$3)</f>
        <v>-</v>
      </c>
      <c r="Y9" s="14" cm="1">
        <f t="array" ref="Y9">INDEX($B199:$X199,Control!$B$3)</f>
        <v>180.465</v>
      </c>
    </row>
    <row r="10" spans="1:25" ht="15" x14ac:dyDescent="0.25">
      <c r="A10" s="143" t="s">
        <v>1202</v>
      </c>
      <c r="B10" s="7">
        <v>0</v>
      </c>
      <c r="C10" s="7">
        <v>0.25</v>
      </c>
      <c r="D10" s="7">
        <v>3.4000000000000002E-2</v>
      </c>
      <c r="E10" s="7">
        <v>2.1999999999999999E-2</v>
      </c>
      <c r="F10" s="7" t="s">
        <v>1164</v>
      </c>
      <c r="G10" s="7">
        <v>0.104</v>
      </c>
      <c r="H10" s="7" t="s">
        <v>1164</v>
      </c>
      <c r="I10" s="7" t="s">
        <v>1164</v>
      </c>
      <c r="J10" s="7" t="s">
        <v>1164</v>
      </c>
      <c r="K10" s="7">
        <v>0.127</v>
      </c>
      <c r="L10" s="7">
        <v>0.56100000000000005</v>
      </c>
      <c r="O10" t="s">
        <v>69</v>
      </c>
      <c r="P10" s="14" cm="1">
        <f t="array" ref="P10">INDEX($B29:$X29,Control!$B$3)</f>
        <v>0</v>
      </c>
      <c r="Q10" s="14" cm="1">
        <f t="array" ref="Q10">INDEX($B48:$X48,Control!$B$3)</f>
        <v>46.25</v>
      </c>
      <c r="R10" s="14" cm="1">
        <f t="array" ref="R10">INDEX($B67:$X67,Control!$B$3)</f>
        <v>6.29</v>
      </c>
      <c r="S10" s="14" cm="1">
        <f t="array" ref="S10">INDEX($B86:$X86,Control!$B$3)</f>
        <v>4.0699999999999994</v>
      </c>
      <c r="T10" s="14" t="str" cm="1">
        <f t="array" ref="T10">INDEX($B105:$X105,Control!$B$3)</f>
        <v>-</v>
      </c>
      <c r="U10" s="14" cm="1">
        <f t="array" ref="U10">INDEX($B124:$X124,Control!$B$3)</f>
        <v>19.239999999999998</v>
      </c>
      <c r="V10" s="14" t="str" cm="1">
        <f t="array" ref="V10">INDEX($B143:$X143,Control!$B$3)</f>
        <v>-</v>
      </c>
      <c r="W10" s="14" t="str" cm="1">
        <f t="array" ref="W10">INDEX($B162:$X162,Control!$B$3)</f>
        <v>-</v>
      </c>
      <c r="X10" s="14" t="str" cm="1">
        <f t="array" ref="X10">INDEX($B181:$X181,Control!$B$3)</f>
        <v>-</v>
      </c>
      <c r="Y10" s="14" cm="1">
        <f t="array" ref="Y10">INDEX($B200:$X200,Control!$B$3)</f>
        <v>103.78500000000001</v>
      </c>
    </row>
    <row r="11" spans="1:25" ht="15" x14ac:dyDescent="0.25">
      <c r="A11" s="143" t="s">
        <v>1203</v>
      </c>
      <c r="B11" s="7">
        <v>7.9000000000000001E-2</v>
      </c>
      <c r="C11" s="7">
        <v>0.56100000000000005</v>
      </c>
      <c r="D11" s="7">
        <v>8.8999999999999996E-2</v>
      </c>
      <c r="E11" s="7">
        <v>0.20699999999999999</v>
      </c>
      <c r="F11" s="7">
        <v>3.1E-2</v>
      </c>
      <c r="G11" s="7">
        <v>0.32100000000000001</v>
      </c>
      <c r="H11" s="7">
        <v>0.16</v>
      </c>
      <c r="I11" s="7">
        <v>2.5000000000000001E-2</v>
      </c>
      <c r="J11" s="7">
        <v>0</v>
      </c>
      <c r="K11" s="7">
        <v>0.13200000000000001</v>
      </c>
      <c r="L11" s="7">
        <v>0.13600000000000001</v>
      </c>
      <c r="O11" t="s">
        <v>70</v>
      </c>
      <c r="P11" s="14" cm="1">
        <f t="array" ref="P11">INDEX($B30:$X30,Control!$B$3)</f>
        <v>22.12</v>
      </c>
      <c r="Q11" s="14" cm="1">
        <f t="array" ref="Q11">INDEX($B49:$X49,Control!$B$3)</f>
        <v>157.08000000000001</v>
      </c>
      <c r="R11" s="14" cm="1">
        <f t="array" ref="R11">INDEX($B68:$X68,Control!$B$3)</f>
        <v>24.919999999999998</v>
      </c>
      <c r="S11" s="14" cm="1">
        <f t="array" ref="S11">INDEX($B87:$X87,Control!$B$3)</f>
        <v>57.959999999999994</v>
      </c>
      <c r="T11" s="14" cm="1">
        <f t="array" ref="T11">INDEX($B106:$X106,Control!$B$3)</f>
        <v>8.68</v>
      </c>
      <c r="U11" s="14" cm="1">
        <f t="array" ref="U11">INDEX($B125:$X125,Control!$B$3)</f>
        <v>89.88</v>
      </c>
      <c r="V11" s="14" cm="1">
        <f t="array" ref="V11">INDEX($B144:$X144,Control!$B$3)</f>
        <v>44.800000000000004</v>
      </c>
      <c r="W11" s="14" cm="1">
        <f t="array" ref="W11">INDEX($B163:$X163,Control!$B$3)</f>
        <v>7</v>
      </c>
      <c r="X11" s="14" cm="1">
        <f t="array" ref="X11">INDEX($B182:$X182,Control!$B$3)</f>
        <v>0</v>
      </c>
      <c r="Y11" s="14" cm="1">
        <f t="array" ref="Y11">INDEX($B201:$X201,Control!$B$3)</f>
        <v>38.080000000000005</v>
      </c>
    </row>
    <row r="12" spans="1:25" ht="15" x14ac:dyDescent="0.25">
      <c r="A12" s="143" t="s">
        <v>1204</v>
      </c>
      <c r="B12" s="7">
        <v>1.6E-2</v>
      </c>
      <c r="C12" s="7">
        <v>0.313</v>
      </c>
      <c r="D12" s="7">
        <v>5.1999999999999998E-2</v>
      </c>
      <c r="E12" s="7">
        <v>2.3E-2</v>
      </c>
      <c r="F12" s="7">
        <v>1.7999999999999999E-2</v>
      </c>
      <c r="G12" s="7">
        <v>8.2000000000000003E-2</v>
      </c>
      <c r="H12" s="7">
        <v>1.4999999999999999E-2</v>
      </c>
      <c r="I12" s="7">
        <v>1.7000000000000001E-2</v>
      </c>
      <c r="J12" s="7">
        <v>2.1999999999999999E-2</v>
      </c>
      <c r="K12" s="7">
        <v>0.14199999999999999</v>
      </c>
      <c r="L12" s="7">
        <v>0.441</v>
      </c>
      <c r="O12" t="s">
        <v>71</v>
      </c>
      <c r="P12" s="14" cm="1">
        <f t="array" ref="P12">INDEX($B31:$X31,Control!$B$3)</f>
        <v>5.84</v>
      </c>
      <c r="Q12" s="14" cm="1">
        <f t="array" ref="Q12">INDEX($B50:$X50,Control!$B$3)</f>
        <v>114.245</v>
      </c>
      <c r="R12" s="14" cm="1">
        <f t="array" ref="R12">INDEX($B69:$X69,Control!$B$3)</f>
        <v>18.98</v>
      </c>
      <c r="S12" s="14" cm="1">
        <f t="array" ref="S12">INDEX($B88:$X88,Control!$B$3)</f>
        <v>8.3949999999999996</v>
      </c>
      <c r="T12" s="14" cm="1">
        <f t="array" ref="T12">INDEX($B107:$X107,Control!$B$3)</f>
        <v>6.5699999999999994</v>
      </c>
      <c r="U12" s="14" cm="1">
        <f t="array" ref="U12">INDEX($B126:$X126,Control!$B$3)</f>
        <v>29.93</v>
      </c>
      <c r="V12" s="14" cm="1">
        <f t="array" ref="V12">INDEX($B145:$X145,Control!$B$3)</f>
        <v>5.4749999999999996</v>
      </c>
      <c r="W12" s="14" cm="1">
        <f t="array" ref="W12">INDEX($B164:$X164,Control!$B$3)</f>
        <v>6.2050000000000001</v>
      </c>
      <c r="X12" s="14" cm="1">
        <f t="array" ref="X12">INDEX($B183:$X183,Control!$B$3)</f>
        <v>8.0299999999999994</v>
      </c>
      <c r="Y12" s="14" cm="1">
        <f t="array" ref="Y12">INDEX($B202:$X202,Control!$B$3)</f>
        <v>160.965</v>
      </c>
    </row>
    <row r="13" spans="1:25" ht="15" x14ac:dyDescent="0.25">
      <c r="A13" s="143" t="s">
        <v>1205</v>
      </c>
      <c r="B13" s="7">
        <v>0</v>
      </c>
      <c r="C13" s="7">
        <v>0.40699999999999997</v>
      </c>
      <c r="D13" s="7" t="s">
        <v>1164</v>
      </c>
      <c r="E13" s="7" t="s">
        <v>1164</v>
      </c>
      <c r="F13" s="7">
        <v>3.9E-2</v>
      </c>
      <c r="G13" s="7">
        <v>0.112</v>
      </c>
      <c r="H13" s="7">
        <v>3.7999999999999999E-2</v>
      </c>
      <c r="I13" s="7">
        <v>0</v>
      </c>
      <c r="J13" s="7">
        <v>0</v>
      </c>
      <c r="K13" s="7">
        <v>7.9000000000000001E-2</v>
      </c>
      <c r="L13" s="7">
        <v>0.443</v>
      </c>
      <c r="O13" t="s">
        <v>72</v>
      </c>
      <c r="P13" s="14" cm="1">
        <f t="array" ref="P13">INDEX($B32:$X32,Control!$B$3)</f>
        <v>0</v>
      </c>
      <c r="Q13" s="14" cm="1">
        <f t="array" ref="Q13">INDEX($B51:$X51,Control!$B$3)</f>
        <v>126.16999999999999</v>
      </c>
      <c r="R13" s="14" t="str" cm="1">
        <f t="array" ref="R13">INDEX($B70:$X70,Control!$B$3)</f>
        <v>-</v>
      </c>
      <c r="S13" s="14" t="str" cm="1">
        <f t="array" ref="S13">INDEX($B89:$X89,Control!$B$3)</f>
        <v>-</v>
      </c>
      <c r="T13" s="14" cm="1">
        <f t="array" ref="T13">INDEX($B108:$X108,Control!$B$3)</f>
        <v>12.09</v>
      </c>
      <c r="U13" s="14" cm="1">
        <f t="array" ref="U13">INDEX($B127:$X127,Control!$B$3)</f>
        <v>34.72</v>
      </c>
      <c r="V13" s="14" cm="1">
        <f t="array" ref="V13">INDEX($B146:$X146,Control!$B$3)</f>
        <v>11.78</v>
      </c>
      <c r="W13" s="14" cm="1">
        <f t="array" ref="W13">INDEX($B165:$X165,Control!$B$3)</f>
        <v>0</v>
      </c>
      <c r="X13" s="14" cm="1">
        <f t="array" ref="X13">INDEX($B184:$X184,Control!$B$3)</f>
        <v>0</v>
      </c>
      <c r="Y13" s="14" cm="1">
        <f t="array" ref="Y13">INDEX($B203:$X203,Control!$B$3)</f>
        <v>137.33000000000001</v>
      </c>
    </row>
    <row r="14" spans="1:25" ht="15" x14ac:dyDescent="0.25">
      <c r="A14" s="143" t="s">
        <v>1206</v>
      </c>
      <c r="B14" s="7" t="s">
        <v>1164</v>
      </c>
      <c r="C14" s="7">
        <v>0.28999999999999998</v>
      </c>
      <c r="D14" s="7">
        <v>2.1000000000000001E-2</v>
      </c>
      <c r="E14" s="7">
        <v>5.1999999999999998E-2</v>
      </c>
      <c r="F14" s="7">
        <v>2.1999999999999999E-2</v>
      </c>
      <c r="G14" s="7">
        <v>0.14199999999999999</v>
      </c>
      <c r="H14" s="7">
        <v>1.7000000000000001E-2</v>
      </c>
      <c r="I14" s="7">
        <v>2.4E-2</v>
      </c>
      <c r="J14" s="7" t="s">
        <v>1164</v>
      </c>
      <c r="K14" s="7">
        <v>8.4000000000000005E-2</v>
      </c>
      <c r="L14" s="7">
        <v>0.49399999999999999</v>
      </c>
      <c r="O14" t="s">
        <v>73</v>
      </c>
      <c r="P14" s="14" t="str" cm="1">
        <f t="array" ref="P14">INDEX($B33:$X33,Control!$B$3)</f>
        <v>-</v>
      </c>
      <c r="Q14" s="14" cm="1">
        <f t="array" ref="Q14">INDEX($B52:$X52,Control!$B$3)</f>
        <v>291.45</v>
      </c>
      <c r="R14" s="14" cm="1">
        <f t="array" ref="R14">INDEX($B71:$X71,Control!$B$3)</f>
        <v>21.105</v>
      </c>
      <c r="S14" s="14" cm="1">
        <f t="array" ref="S14">INDEX($B90:$X90,Control!$B$3)</f>
        <v>52.26</v>
      </c>
      <c r="T14" s="14" cm="1">
        <f t="array" ref="T14">INDEX($B109:$X109,Control!$B$3)</f>
        <v>22.11</v>
      </c>
      <c r="U14" s="14" cm="1">
        <f t="array" ref="U14">INDEX($B128:$X128,Control!$B$3)</f>
        <v>142.70999999999998</v>
      </c>
      <c r="V14" s="14" cm="1">
        <f t="array" ref="V14">INDEX($B147:$X147,Control!$B$3)</f>
        <v>17.085000000000001</v>
      </c>
      <c r="W14" s="14" cm="1">
        <f t="array" ref="W14">INDEX($B166:$X166,Control!$B$3)</f>
        <v>24.12</v>
      </c>
      <c r="X14" s="14" t="str" cm="1">
        <f t="array" ref="X14">INDEX($B185:$X185,Control!$B$3)</f>
        <v>-</v>
      </c>
      <c r="Y14" s="14" cm="1">
        <f t="array" ref="Y14">INDEX($B204:$X204,Control!$B$3)</f>
        <v>496.46999999999997</v>
      </c>
    </row>
    <row r="15" spans="1:25" ht="15" x14ac:dyDescent="0.25">
      <c r="A15" s="143" t="s">
        <v>1207</v>
      </c>
      <c r="B15" s="7">
        <v>0.02</v>
      </c>
      <c r="C15" s="7">
        <v>0.30199999999999999</v>
      </c>
      <c r="D15" s="7">
        <v>0.02</v>
      </c>
      <c r="E15" s="7">
        <v>8.8999999999999996E-2</v>
      </c>
      <c r="F15" s="7">
        <v>1.7999999999999999E-2</v>
      </c>
      <c r="G15" s="7">
        <v>0.11700000000000001</v>
      </c>
      <c r="H15" s="7">
        <v>6.2E-2</v>
      </c>
      <c r="I15" s="7">
        <v>3.7999999999999999E-2</v>
      </c>
      <c r="J15" s="7">
        <v>0.01</v>
      </c>
      <c r="K15" s="7">
        <v>0.16600000000000001</v>
      </c>
      <c r="L15" s="7">
        <v>0.38900000000000001</v>
      </c>
      <c r="O15" t="s">
        <v>74</v>
      </c>
      <c r="P15" s="14" cm="1">
        <f t="array" ref="P15">INDEX($B34:$X34,Control!$B$3)</f>
        <v>11.5</v>
      </c>
      <c r="Q15" s="14" cm="1">
        <f t="array" ref="Q15">INDEX($B53:$X53,Control!$B$3)</f>
        <v>173.65</v>
      </c>
      <c r="R15" s="14" cm="1">
        <f t="array" ref="R15">INDEX($B72:$X72,Control!$B$3)</f>
        <v>11.5</v>
      </c>
      <c r="S15" s="14" cm="1">
        <f t="array" ref="S15">INDEX($B91:$X91,Control!$B$3)</f>
        <v>51.174999999999997</v>
      </c>
      <c r="T15" s="14" cm="1">
        <f t="array" ref="T15">INDEX($B110:$X110,Control!$B$3)</f>
        <v>10.35</v>
      </c>
      <c r="U15" s="14" cm="1">
        <f t="array" ref="U15">INDEX($B129:$X129,Control!$B$3)</f>
        <v>67.275000000000006</v>
      </c>
      <c r="V15" s="14" cm="1">
        <f t="array" ref="V15">INDEX($B148:$X148,Control!$B$3)</f>
        <v>35.65</v>
      </c>
      <c r="W15" s="14" cm="1">
        <f t="array" ref="W15">INDEX($B167:$X167,Control!$B$3)</f>
        <v>21.849999999999998</v>
      </c>
      <c r="X15" s="14" cm="1">
        <f t="array" ref="X15">INDEX($B186:$X186,Control!$B$3)</f>
        <v>5.75</v>
      </c>
      <c r="Y15" s="14" cm="1">
        <f t="array" ref="Y15">INDEX($B205:$X205,Control!$B$3)</f>
        <v>223.67500000000001</v>
      </c>
    </row>
    <row r="16" spans="1:25" ht="15" x14ac:dyDescent="0.25">
      <c r="A16" s="143" t="s">
        <v>75</v>
      </c>
      <c r="B16" s="7">
        <v>0</v>
      </c>
      <c r="C16" s="7">
        <v>0.32700000000000001</v>
      </c>
      <c r="D16" s="7" t="s">
        <v>1164</v>
      </c>
      <c r="E16" s="7" t="s">
        <v>1164</v>
      </c>
      <c r="F16" s="7">
        <v>6.3E-2</v>
      </c>
      <c r="G16" s="7">
        <v>0.20499999999999999</v>
      </c>
      <c r="H16" s="7" t="s">
        <v>1164</v>
      </c>
      <c r="I16" s="7" t="s">
        <v>1164</v>
      </c>
      <c r="J16" s="7" t="s">
        <v>1164</v>
      </c>
      <c r="K16" s="7">
        <v>0.14599999999999999</v>
      </c>
      <c r="L16" s="7">
        <v>0.51400000000000001</v>
      </c>
      <c r="O16" t="s">
        <v>75</v>
      </c>
      <c r="P16" s="14" cm="1">
        <f t="array" ref="P16">INDEX($B35:$X35,Control!$B$3)</f>
        <v>0</v>
      </c>
      <c r="Q16" s="14" cm="1">
        <f t="array" ref="Q16">INDEX($B54:$X54,Control!$B$3)</f>
        <v>29.43</v>
      </c>
      <c r="R16" s="14" t="str" cm="1">
        <f t="array" ref="R16">INDEX($B73:$X73,Control!$B$3)</f>
        <v>-</v>
      </c>
      <c r="S16" s="14" t="str" cm="1">
        <f t="array" ref="S16">INDEX($B92:$X92,Control!$B$3)</f>
        <v>-</v>
      </c>
      <c r="T16" s="14" cm="1">
        <f t="array" ref="T16">INDEX($B111:$X111,Control!$B$3)</f>
        <v>5.67</v>
      </c>
      <c r="U16" s="14" cm="1">
        <f t="array" ref="U16">INDEX($B130:$X130,Control!$B$3)</f>
        <v>18.45</v>
      </c>
      <c r="V16" s="14" t="str" cm="1">
        <f t="array" ref="V16">INDEX($B149:$X149,Control!$B$3)</f>
        <v>-</v>
      </c>
      <c r="W16" s="14" t="str" cm="1">
        <f t="array" ref="W16">INDEX($B168:$X168,Control!$B$3)</f>
        <v>-</v>
      </c>
      <c r="X16" s="14" t="str" cm="1">
        <f t="array" ref="X16">INDEX($B187:$X187,Control!$B$3)</f>
        <v>-</v>
      </c>
      <c r="Y16" s="14" cm="1">
        <f t="array" ref="Y16">INDEX($B206:$X206,Control!$B$3)</f>
        <v>46.26</v>
      </c>
    </row>
    <row r="17" spans="1:25" ht="15" x14ac:dyDescent="0.25">
      <c r="A17" s="143" t="s">
        <v>1208</v>
      </c>
      <c r="B17" s="7" t="s">
        <v>1164</v>
      </c>
      <c r="C17" s="7">
        <v>0.316</v>
      </c>
      <c r="D17" s="7">
        <v>6.0999999999999999E-2</v>
      </c>
      <c r="E17" s="7">
        <v>9.5000000000000001E-2</v>
      </c>
      <c r="F17" s="7">
        <v>0</v>
      </c>
      <c r="G17" s="7">
        <v>0.183</v>
      </c>
      <c r="H17" s="7">
        <v>0.10299999999999999</v>
      </c>
      <c r="I17" s="7" t="s">
        <v>1164</v>
      </c>
      <c r="J17" s="7" t="s">
        <v>1164</v>
      </c>
      <c r="K17" s="7">
        <v>2.5000000000000001E-2</v>
      </c>
      <c r="L17" s="7">
        <v>0.34499999999999997</v>
      </c>
      <c r="O17" t="s">
        <v>76</v>
      </c>
      <c r="P17" s="14" t="str" cm="1">
        <f t="array" ref="P17">INDEX($B36:$X36,Control!$B$3)</f>
        <v>-</v>
      </c>
      <c r="Q17" s="14" cm="1">
        <f t="array" ref="Q17">INDEX($B55:$X55,Control!$B$3)</f>
        <v>82.16</v>
      </c>
      <c r="R17" s="14" cm="1">
        <f t="array" ref="R17">INDEX($B74:$X74,Control!$B$3)</f>
        <v>15.86</v>
      </c>
      <c r="S17" s="14" cm="1">
        <f t="array" ref="S17">INDEX($B93:$X93,Control!$B$3)</f>
        <v>24.7</v>
      </c>
      <c r="T17" s="14" cm="1">
        <f t="array" ref="T17">INDEX($B112:$X112,Control!$B$3)</f>
        <v>0</v>
      </c>
      <c r="U17" s="14" cm="1">
        <f t="array" ref="U17">INDEX($B131:$X131,Control!$B$3)</f>
        <v>47.58</v>
      </c>
      <c r="V17" s="14" cm="1">
        <f t="array" ref="V17">INDEX($B150:$X150,Control!$B$3)</f>
        <v>26.779999999999998</v>
      </c>
      <c r="W17" s="14" t="str" cm="1">
        <f t="array" ref="W17">INDEX($B169:$X169,Control!$B$3)</f>
        <v>-</v>
      </c>
      <c r="X17" s="14" t="str" cm="1">
        <f t="array" ref="X17">INDEX($B188:$X188,Control!$B$3)</f>
        <v>-</v>
      </c>
      <c r="Y17" s="14" cm="1">
        <f t="array" ref="Y17">INDEX($B207:$X207,Control!$B$3)</f>
        <v>89.699999999999989</v>
      </c>
    </row>
    <row r="18" spans="1:25" ht="15" x14ac:dyDescent="0.25">
      <c r="A18" s="143" t="s">
        <v>1209</v>
      </c>
      <c r="B18" s="7" t="s">
        <v>1164</v>
      </c>
      <c r="C18" s="7">
        <v>0.37</v>
      </c>
      <c r="D18" s="7">
        <v>0.01</v>
      </c>
      <c r="E18" s="7">
        <v>1.4999999999999999E-2</v>
      </c>
      <c r="F18" s="7" t="s">
        <v>1164</v>
      </c>
      <c r="G18" s="7">
        <v>4.8000000000000001E-2</v>
      </c>
      <c r="H18" s="7">
        <v>0.01</v>
      </c>
      <c r="I18" s="7" t="s">
        <v>1164</v>
      </c>
      <c r="J18" s="7">
        <v>2.1999999999999999E-2</v>
      </c>
      <c r="K18" s="7">
        <v>0.28699999999999998</v>
      </c>
      <c r="L18" s="7">
        <v>0.27800000000000002</v>
      </c>
      <c r="O18" t="s">
        <v>77</v>
      </c>
      <c r="P18" s="14" t="str" cm="1">
        <f t="array" ref="P18">INDEX($B37:$X37,Control!$B$3)</f>
        <v>-</v>
      </c>
      <c r="Q18" s="14" cm="1">
        <f t="array" ref="Q18">INDEX($B56:$X56,Control!$B$3)</f>
        <v>48.1</v>
      </c>
      <c r="R18" s="14" cm="1">
        <f t="array" ref="R18">INDEX($B75:$X75,Control!$B$3)</f>
        <v>1.3</v>
      </c>
      <c r="S18" s="14" cm="1">
        <f t="array" ref="S18">INDEX($B94:$X94,Control!$B$3)</f>
        <v>1.95</v>
      </c>
      <c r="T18" s="14" t="str" cm="1">
        <f t="array" ref="T18">INDEX($B113:$X113,Control!$B$3)</f>
        <v>-</v>
      </c>
      <c r="U18" s="14" cm="1">
        <f t="array" ref="U18">INDEX($B132:$X132,Control!$B$3)</f>
        <v>6.24</v>
      </c>
      <c r="V18" s="14" cm="1">
        <f t="array" ref="V18">INDEX($B151:$X151,Control!$B$3)</f>
        <v>1.3</v>
      </c>
      <c r="W18" s="14" t="str" cm="1">
        <f t="array" ref="W18">INDEX($B170:$X170,Control!$B$3)</f>
        <v>-</v>
      </c>
      <c r="X18" s="14" cm="1">
        <f t="array" ref="X18">INDEX($B189:$X189,Control!$B$3)</f>
        <v>2.86</v>
      </c>
      <c r="Y18" s="14" cm="1">
        <f t="array" ref="Y18">INDEX($B208:$X208,Control!$B$3)</f>
        <v>36.14</v>
      </c>
    </row>
    <row r="19" spans="1:25" ht="15" x14ac:dyDescent="0.25">
      <c r="A19" s="143" t="s">
        <v>1210</v>
      </c>
      <c r="B19" s="7">
        <v>2.7E-2</v>
      </c>
      <c r="C19" s="7">
        <v>0.378</v>
      </c>
      <c r="D19" s="7">
        <v>0.04</v>
      </c>
      <c r="E19" s="7">
        <v>8.5999999999999993E-2</v>
      </c>
      <c r="F19" s="7">
        <v>1.6E-2</v>
      </c>
      <c r="G19" s="7">
        <v>0.20699999999999999</v>
      </c>
      <c r="H19" s="7">
        <v>4.3999999999999997E-2</v>
      </c>
      <c r="I19" s="7">
        <v>1.7000000000000001E-2</v>
      </c>
      <c r="J19" s="7" t="s">
        <v>1164</v>
      </c>
      <c r="K19" s="7">
        <v>0.126</v>
      </c>
      <c r="L19" s="7">
        <v>0.33800000000000002</v>
      </c>
      <c r="O19" t="s">
        <v>1175</v>
      </c>
      <c r="P19" s="14" cm="1">
        <f t="array" ref="P19">INDEX($B38:$X38,Control!$B$3)</f>
        <v>114.26500000000001</v>
      </c>
      <c r="Q19" s="14" cm="1">
        <f t="array" ref="Q19">INDEX($B57:$X57,Control!$B$3)</f>
        <v>2004.6500000000003</v>
      </c>
      <c r="R19" s="14" cm="1">
        <f t="array" ref="R19">INDEX($B76:$X76,Control!$B$3)</f>
        <v>192.45</v>
      </c>
      <c r="S19" s="14" cm="1">
        <f t="array" ref="S19">INDEX($B95:$X95,Control!$B$3)</f>
        <v>447.91499999999996</v>
      </c>
      <c r="T19" s="14" cm="1">
        <f t="array" ref="T19">INDEX($B114:$X114,Control!$B$3)</f>
        <v>81.13</v>
      </c>
      <c r="U19" s="14" cm="1">
        <f t="array" ref="U19">INDEX($B133:$X133,Control!$B$3)</f>
        <v>1135.155</v>
      </c>
      <c r="V19" s="14" cm="1">
        <f t="array" ref="V19">INDEX($B152:$X152,Control!$B$3)</f>
        <v>213.78000000000003</v>
      </c>
      <c r="W19" s="14" cm="1">
        <f t="array" ref="W19">INDEX($B171:$X171,Control!$B$3)</f>
        <v>77.459999999999994</v>
      </c>
      <c r="X19" s="14" cm="1">
        <f t="array" ref="X19">INDEX($B190:$X190,Control!$B$3)</f>
        <v>20.049999999999997</v>
      </c>
      <c r="Y19" s="14" cm="1">
        <f t="array" ref="Y19">INDEX($B209:$X209,Control!$B$3)</f>
        <v>1844.38</v>
      </c>
    </row>
    <row r="23" spans="1:25" ht="15" x14ac:dyDescent="0.25">
      <c r="A23" s="2" t="s">
        <v>1214</v>
      </c>
      <c r="K23" s="9"/>
    </row>
    <row r="24" spans="1:25"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5" x14ac:dyDescent="0.2">
      <c r="A25" t="s">
        <v>65</v>
      </c>
      <c r="B25" s="17">
        <f t="shared" ref="B25:X25" si="0">IFERROR($B6*B218,"-")</f>
        <v>10.23</v>
      </c>
      <c r="C25" s="17">
        <f t="shared" si="0"/>
        <v>7.5900000000000007</v>
      </c>
      <c r="D25" s="17">
        <f t="shared" si="0"/>
        <v>6.6000000000000005</v>
      </c>
      <c r="E25" s="17">
        <f t="shared" si="0"/>
        <v>6.1050000000000004</v>
      </c>
      <c r="F25" s="17">
        <f t="shared" si="0"/>
        <v>5.94</v>
      </c>
      <c r="G25" s="17">
        <f t="shared" si="0"/>
        <v>5.94</v>
      </c>
      <c r="H25" s="17">
        <f t="shared" si="0"/>
        <v>12.540000000000001</v>
      </c>
      <c r="I25" s="17">
        <f t="shared" si="0"/>
        <v>9.4050000000000011</v>
      </c>
      <c r="J25" s="17">
        <f t="shared" si="0"/>
        <v>11.55</v>
      </c>
      <c r="K25" s="17">
        <f t="shared" si="0"/>
        <v>8.0850000000000009</v>
      </c>
      <c r="L25" s="17">
        <f t="shared" si="0"/>
        <v>8.58</v>
      </c>
      <c r="M25" s="17">
        <f t="shared" si="0"/>
        <v>8.0850000000000009</v>
      </c>
      <c r="N25" s="17">
        <f t="shared" si="0"/>
        <v>100.65</v>
      </c>
      <c r="O25" s="17">
        <f t="shared" si="0"/>
        <v>14.190000000000001</v>
      </c>
      <c r="P25" s="17">
        <f t="shared" si="0"/>
        <v>115.00500000000001</v>
      </c>
      <c r="Q25" s="17">
        <f t="shared" si="0"/>
        <v>593.34</v>
      </c>
      <c r="R25" s="17">
        <f t="shared" si="0"/>
        <v>3740.55</v>
      </c>
      <c r="S25" s="17">
        <f t="shared" si="0"/>
        <v>4215.2550000000001</v>
      </c>
      <c r="T25" s="17">
        <f t="shared" si="0"/>
        <v>4365.7350000000006</v>
      </c>
      <c r="U25" s="17">
        <f t="shared" si="0"/>
        <v>50.82</v>
      </c>
      <c r="V25" s="17">
        <f t="shared" si="0"/>
        <v>26.07</v>
      </c>
      <c r="W25" s="17">
        <f t="shared" si="0"/>
        <v>27.720000000000002</v>
      </c>
      <c r="X25" s="17">
        <f t="shared" si="0"/>
        <v>22.77</v>
      </c>
    </row>
    <row r="26" spans="1:25" x14ac:dyDescent="0.2">
      <c r="A26" t="s">
        <v>1165</v>
      </c>
      <c r="B26" s="17" t="str">
        <f t="shared" ref="B26:X26" si="1">IFERROR($B7*B219,"-")</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5" x14ac:dyDescent="0.2">
      <c r="A27" t="s">
        <v>67</v>
      </c>
      <c r="B27" s="17">
        <f t="shared" ref="B27:X27" si="2">IFERROR($B8*B220,"-")</f>
        <v>19.259999999999998</v>
      </c>
      <c r="C27" s="17">
        <f t="shared" si="2"/>
        <v>15.839999999999998</v>
      </c>
      <c r="D27" s="17">
        <f t="shared" si="2"/>
        <v>18.45</v>
      </c>
      <c r="E27" s="17">
        <f t="shared" si="2"/>
        <v>12.149999999999999</v>
      </c>
      <c r="F27" s="17">
        <f t="shared" si="2"/>
        <v>10.53</v>
      </c>
      <c r="G27" s="17">
        <f t="shared" si="2"/>
        <v>16.649999999999999</v>
      </c>
      <c r="H27" s="17">
        <f t="shared" si="2"/>
        <v>28.349999999999998</v>
      </c>
      <c r="I27" s="17">
        <f t="shared" si="2"/>
        <v>21.689999999999998</v>
      </c>
      <c r="J27" s="17">
        <f t="shared" si="2"/>
        <v>18.899999999999999</v>
      </c>
      <c r="K27" s="17">
        <f t="shared" si="2"/>
        <v>15.479999999999999</v>
      </c>
      <c r="L27" s="17">
        <f t="shared" si="2"/>
        <v>21.869999999999997</v>
      </c>
      <c r="M27" s="17">
        <f t="shared" si="2"/>
        <v>13.77</v>
      </c>
      <c r="N27" s="17">
        <f t="shared" si="2"/>
        <v>213.02999999999997</v>
      </c>
      <c r="O27" s="17">
        <f t="shared" si="2"/>
        <v>38.61</v>
      </c>
      <c r="P27" s="17">
        <f t="shared" si="2"/>
        <v>251.64</v>
      </c>
      <c r="Q27" s="17">
        <f t="shared" si="2"/>
        <v>1125.1799999999998</v>
      </c>
      <c r="R27" s="17">
        <f t="shared" si="2"/>
        <v>5976.36</v>
      </c>
      <c r="S27" s="17">
        <f t="shared" si="2"/>
        <v>6639.03</v>
      </c>
      <c r="T27" s="17">
        <f t="shared" si="2"/>
        <v>6843.5999999999995</v>
      </c>
      <c r="U27" s="17">
        <f t="shared" si="2"/>
        <v>120.96</v>
      </c>
      <c r="V27" s="17">
        <f t="shared" si="2"/>
        <v>57.33</v>
      </c>
      <c r="W27" s="17">
        <f t="shared" si="2"/>
        <v>53.999999999999993</v>
      </c>
      <c r="X27" s="17">
        <f t="shared" si="2"/>
        <v>47.61</v>
      </c>
    </row>
    <row r="28" spans="1:25" x14ac:dyDescent="0.2">
      <c r="A28" t="s">
        <v>1167</v>
      </c>
      <c r="B28" s="17">
        <f t="shared" ref="B28:X28" si="3">IFERROR($B9*B221,"-")</f>
        <v>45.315000000000005</v>
      </c>
      <c r="C28" s="17">
        <f t="shared" si="3"/>
        <v>44.745000000000005</v>
      </c>
      <c r="D28" s="17">
        <f t="shared" si="3"/>
        <v>34.770000000000003</v>
      </c>
      <c r="E28" s="17">
        <f t="shared" si="3"/>
        <v>31.065000000000001</v>
      </c>
      <c r="F28" s="17">
        <f t="shared" si="3"/>
        <v>31.635000000000002</v>
      </c>
      <c r="G28" s="17">
        <f t="shared" si="3"/>
        <v>30.495000000000001</v>
      </c>
      <c r="H28" s="17">
        <f t="shared" si="3"/>
        <v>59.85</v>
      </c>
      <c r="I28" s="17">
        <f t="shared" si="3"/>
        <v>43.89</v>
      </c>
      <c r="J28" s="17">
        <f t="shared" si="3"/>
        <v>40.47</v>
      </c>
      <c r="K28" s="17">
        <f t="shared" si="3"/>
        <v>35.910000000000004</v>
      </c>
      <c r="L28" s="17">
        <f t="shared" si="3"/>
        <v>41.04</v>
      </c>
      <c r="M28" s="17">
        <f t="shared" si="3"/>
        <v>43.89</v>
      </c>
      <c r="N28" s="17">
        <f t="shared" si="3"/>
        <v>483.07500000000005</v>
      </c>
      <c r="O28" s="17">
        <f t="shared" si="3"/>
        <v>72.674999999999997</v>
      </c>
      <c r="P28" s="17">
        <f t="shared" si="3"/>
        <v>555.75</v>
      </c>
      <c r="Q28" s="17">
        <f t="shared" si="3"/>
        <v>3063.4650000000001</v>
      </c>
      <c r="R28" s="17">
        <f t="shared" si="3"/>
        <v>19734.825000000001</v>
      </c>
      <c r="S28" s="17">
        <f t="shared" si="3"/>
        <v>21999.435000000001</v>
      </c>
      <c r="T28" s="17">
        <f t="shared" si="3"/>
        <v>22697.97</v>
      </c>
      <c r="U28" s="17">
        <f t="shared" si="3"/>
        <v>238.26000000000002</v>
      </c>
      <c r="V28" s="17">
        <f t="shared" si="3"/>
        <v>128.82</v>
      </c>
      <c r="W28" s="17">
        <f t="shared" si="3"/>
        <v>143.35500000000002</v>
      </c>
      <c r="X28" s="17">
        <f t="shared" si="3"/>
        <v>105.16500000000001</v>
      </c>
    </row>
    <row r="29" spans="1:25" x14ac:dyDescent="0.2">
      <c r="A29" t="s">
        <v>1168</v>
      </c>
      <c r="B29" s="17">
        <f t="shared" ref="B29:X29" si="4">IFERROR($B10*B222,"-")</f>
        <v>0</v>
      </c>
      <c r="C29" s="17">
        <f t="shared" si="4"/>
        <v>0</v>
      </c>
      <c r="D29" s="17">
        <f t="shared" si="4"/>
        <v>0</v>
      </c>
      <c r="E29" s="17">
        <f t="shared" si="4"/>
        <v>0</v>
      </c>
      <c r="F29" s="17">
        <f t="shared" si="4"/>
        <v>0</v>
      </c>
      <c r="G29" s="17">
        <f t="shared" si="4"/>
        <v>0</v>
      </c>
      <c r="H29" s="17">
        <f t="shared" si="4"/>
        <v>0</v>
      </c>
      <c r="I29" s="17">
        <f t="shared" si="4"/>
        <v>0</v>
      </c>
      <c r="J29" s="17">
        <f t="shared" si="4"/>
        <v>0</v>
      </c>
      <c r="K29" s="17">
        <f t="shared" si="4"/>
        <v>0</v>
      </c>
      <c r="L29" s="17">
        <f t="shared" si="4"/>
        <v>0</v>
      </c>
      <c r="M29" s="17">
        <f t="shared" si="4"/>
        <v>0</v>
      </c>
      <c r="N29" s="17">
        <f t="shared" si="4"/>
        <v>0</v>
      </c>
      <c r="O29" s="17">
        <f t="shared" si="4"/>
        <v>0</v>
      </c>
      <c r="P29" s="17">
        <f t="shared" si="4"/>
        <v>0</v>
      </c>
      <c r="Q29" s="17">
        <f t="shared" si="4"/>
        <v>0</v>
      </c>
      <c r="R29" s="17">
        <f t="shared" si="4"/>
        <v>0</v>
      </c>
      <c r="S29" s="17">
        <f t="shared" si="4"/>
        <v>0</v>
      </c>
      <c r="T29" s="17">
        <f t="shared" si="4"/>
        <v>0</v>
      </c>
      <c r="U29" s="17">
        <f t="shared" si="4"/>
        <v>0</v>
      </c>
      <c r="V29" s="17">
        <f t="shared" si="4"/>
        <v>0</v>
      </c>
      <c r="W29" s="17">
        <f t="shared" si="4"/>
        <v>0</v>
      </c>
      <c r="X29" s="17">
        <f t="shared" si="4"/>
        <v>0</v>
      </c>
    </row>
    <row r="30" spans="1:25" x14ac:dyDescent="0.2">
      <c r="A30" t="s">
        <v>1169</v>
      </c>
      <c r="B30" s="17">
        <f t="shared" ref="B30:X30" si="5">IFERROR($B11*B223,"-")</f>
        <v>22.12</v>
      </c>
      <c r="C30" s="17">
        <f t="shared" si="5"/>
        <v>35.155000000000001</v>
      </c>
      <c r="D30" s="17">
        <f t="shared" si="5"/>
        <v>16.59</v>
      </c>
      <c r="E30" s="17">
        <f t="shared" si="5"/>
        <v>26.465</v>
      </c>
      <c r="F30" s="17">
        <f t="shared" si="5"/>
        <v>29.23</v>
      </c>
      <c r="G30" s="17">
        <f t="shared" si="5"/>
        <v>20.145</v>
      </c>
      <c r="H30" s="17">
        <f t="shared" si="5"/>
        <v>28.44</v>
      </c>
      <c r="I30" s="17">
        <f t="shared" si="5"/>
        <v>20.54</v>
      </c>
      <c r="J30" s="17">
        <f t="shared" si="5"/>
        <v>26.465</v>
      </c>
      <c r="K30" s="17">
        <f t="shared" si="5"/>
        <v>37.130000000000003</v>
      </c>
      <c r="L30" s="17">
        <f t="shared" si="5"/>
        <v>22.12</v>
      </c>
      <c r="M30" s="17">
        <f t="shared" si="5"/>
        <v>23.7</v>
      </c>
      <c r="N30" s="17">
        <f t="shared" si="5"/>
        <v>308.10000000000002</v>
      </c>
      <c r="O30" s="17">
        <f t="shared" si="5"/>
        <v>40.685000000000002</v>
      </c>
      <c r="P30" s="17">
        <f t="shared" si="5"/>
        <v>348.78500000000003</v>
      </c>
      <c r="Q30" s="17">
        <f t="shared" si="5"/>
        <v>1683.49</v>
      </c>
      <c r="R30" s="17">
        <f t="shared" si="5"/>
        <v>11431.3</v>
      </c>
      <c r="S30" s="17">
        <f t="shared" si="5"/>
        <v>13360.085000000001</v>
      </c>
      <c r="T30" s="17">
        <f t="shared" si="5"/>
        <v>13707.684999999999</v>
      </c>
      <c r="U30" s="17">
        <f t="shared" si="5"/>
        <v>132.32499999999999</v>
      </c>
      <c r="V30" s="17">
        <f t="shared" si="5"/>
        <v>66.36</v>
      </c>
      <c r="W30" s="17">
        <f t="shared" si="5"/>
        <v>127.98</v>
      </c>
      <c r="X30" s="17">
        <f t="shared" si="5"/>
        <v>50.56</v>
      </c>
    </row>
    <row r="31" spans="1:25" x14ac:dyDescent="0.2">
      <c r="A31" t="s">
        <v>1170</v>
      </c>
      <c r="B31" s="17">
        <f t="shared" ref="B31:X31" si="6">IFERROR($B12*B224,"-")</f>
        <v>5.84</v>
      </c>
      <c r="C31" s="17">
        <f t="shared" si="6"/>
        <v>5.68</v>
      </c>
      <c r="D31" s="17">
        <f t="shared" si="6"/>
        <v>6.48</v>
      </c>
      <c r="E31" s="17">
        <f t="shared" si="6"/>
        <v>2.64</v>
      </c>
      <c r="F31" s="17">
        <f t="shared" si="6"/>
        <v>3.12</v>
      </c>
      <c r="G31" s="17">
        <f t="shared" si="6"/>
        <v>3.2</v>
      </c>
      <c r="H31" s="17">
        <f t="shared" si="6"/>
        <v>6.96</v>
      </c>
      <c r="I31" s="17">
        <f t="shared" si="6"/>
        <v>7.6000000000000005</v>
      </c>
      <c r="J31" s="17">
        <f t="shared" si="6"/>
        <v>3.7600000000000002</v>
      </c>
      <c r="K31" s="17">
        <f t="shared" si="6"/>
        <v>4.72</v>
      </c>
      <c r="L31" s="17">
        <f t="shared" si="6"/>
        <v>6.96</v>
      </c>
      <c r="M31" s="17">
        <f t="shared" si="6"/>
        <v>8.48</v>
      </c>
      <c r="N31" s="17">
        <f t="shared" si="6"/>
        <v>65.36</v>
      </c>
      <c r="O31" s="17">
        <f t="shared" si="6"/>
        <v>8</v>
      </c>
      <c r="P31" s="17">
        <f t="shared" si="6"/>
        <v>73.36</v>
      </c>
      <c r="Q31" s="17">
        <f t="shared" si="6"/>
        <v>578.08000000000004</v>
      </c>
      <c r="R31" s="17">
        <f t="shared" si="6"/>
        <v>2780.16</v>
      </c>
      <c r="S31" s="17">
        <f t="shared" si="6"/>
        <v>2969.84</v>
      </c>
      <c r="T31" s="17">
        <f t="shared" si="6"/>
        <v>3004.16</v>
      </c>
      <c r="U31" s="17">
        <f t="shared" si="6"/>
        <v>28.400000000000002</v>
      </c>
      <c r="V31" s="17">
        <f t="shared" si="6"/>
        <v>23.04</v>
      </c>
      <c r="W31" s="17">
        <f t="shared" si="6"/>
        <v>16.16</v>
      </c>
      <c r="X31" s="17">
        <f t="shared" si="6"/>
        <v>12.8</v>
      </c>
    </row>
    <row r="32" spans="1:25" x14ac:dyDescent="0.2">
      <c r="A32" t="s">
        <v>72</v>
      </c>
      <c r="B32" s="17">
        <f t="shared" ref="B32:X32" si="7">IFERROR($B13*B225,"-")</f>
        <v>0</v>
      </c>
      <c r="C32" s="17">
        <f t="shared" si="7"/>
        <v>0</v>
      </c>
      <c r="D32" s="17">
        <f t="shared" si="7"/>
        <v>0</v>
      </c>
      <c r="E32" s="17">
        <f t="shared" si="7"/>
        <v>0</v>
      </c>
      <c r="F32" s="17">
        <f t="shared" si="7"/>
        <v>0</v>
      </c>
      <c r="G32" s="17">
        <f t="shared" si="7"/>
        <v>0</v>
      </c>
      <c r="H32" s="17">
        <f t="shared" si="7"/>
        <v>0</v>
      </c>
      <c r="I32" s="17">
        <f t="shared" si="7"/>
        <v>0</v>
      </c>
      <c r="J32" s="17">
        <f t="shared" si="7"/>
        <v>0</v>
      </c>
      <c r="K32" s="17">
        <f t="shared" si="7"/>
        <v>0</v>
      </c>
      <c r="L32" s="17">
        <f t="shared" si="7"/>
        <v>0</v>
      </c>
      <c r="M32" s="17">
        <f t="shared" si="7"/>
        <v>0</v>
      </c>
      <c r="N32" s="17">
        <f t="shared" si="7"/>
        <v>0</v>
      </c>
      <c r="O32" s="17">
        <f t="shared" si="7"/>
        <v>0</v>
      </c>
      <c r="P32" s="17">
        <f t="shared" si="7"/>
        <v>0</v>
      </c>
      <c r="Q32" s="17">
        <f t="shared" si="7"/>
        <v>0</v>
      </c>
      <c r="R32" s="17">
        <f t="shared" si="7"/>
        <v>0</v>
      </c>
      <c r="S32" s="17">
        <f t="shared" si="7"/>
        <v>0</v>
      </c>
      <c r="T32" s="17">
        <f t="shared" si="7"/>
        <v>0</v>
      </c>
      <c r="U32" s="17">
        <f t="shared" si="7"/>
        <v>0</v>
      </c>
      <c r="V32" s="17">
        <f t="shared" si="7"/>
        <v>0</v>
      </c>
      <c r="W32" s="17">
        <f t="shared" si="7"/>
        <v>0</v>
      </c>
      <c r="X32" s="17">
        <f t="shared" si="7"/>
        <v>0</v>
      </c>
    </row>
    <row r="33" spans="1:24" x14ac:dyDescent="0.2">
      <c r="A33" t="s">
        <v>1171</v>
      </c>
      <c r="B33" s="17" t="str">
        <f t="shared" ref="B33:X33" si="8">IFERROR($B14*B226,"-")</f>
        <v>-</v>
      </c>
      <c r="C33" s="17" t="str">
        <f t="shared" si="8"/>
        <v>-</v>
      </c>
      <c r="D33" s="17" t="str">
        <f t="shared" si="8"/>
        <v>-</v>
      </c>
      <c r="E33" s="17" t="str">
        <f t="shared" si="8"/>
        <v>-</v>
      </c>
      <c r="F33" s="17" t="str">
        <f t="shared" si="8"/>
        <v>-</v>
      </c>
      <c r="G33" s="17" t="str">
        <f t="shared" si="8"/>
        <v>-</v>
      </c>
      <c r="H33" s="17" t="str">
        <f t="shared" si="8"/>
        <v>-</v>
      </c>
      <c r="I33" s="17" t="str">
        <f t="shared" si="8"/>
        <v>-</v>
      </c>
      <c r="J33" s="17" t="str">
        <f t="shared" si="8"/>
        <v>-</v>
      </c>
      <c r="K33" s="17" t="str">
        <f t="shared" si="8"/>
        <v>-</v>
      </c>
      <c r="L33" s="17" t="str">
        <f t="shared" si="8"/>
        <v>-</v>
      </c>
      <c r="M33" s="17" t="str">
        <f t="shared" si="8"/>
        <v>-</v>
      </c>
      <c r="N33" s="17" t="str">
        <f t="shared" si="8"/>
        <v>-</v>
      </c>
      <c r="O33" s="17" t="str">
        <f t="shared" si="8"/>
        <v>-</v>
      </c>
      <c r="P33" s="17" t="str">
        <f t="shared" si="8"/>
        <v>-</v>
      </c>
      <c r="Q33" s="17" t="str">
        <f t="shared" si="8"/>
        <v>-</v>
      </c>
      <c r="R33" s="17" t="str">
        <f t="shared" si="8"/>
        <v>-</v>
      </c>
      <c r="S33" s="17" t="str">
        <f t="shared" si="8"/>
        <v>-</v>
      </c>
      <c r="T33" s="17" t="str">
        <f t="shared" si="8"/>
        <v>-</v>
      </c>
      <c r="U33" s="17" t="str">
        <f t="shared" si="8"/>
        <v>-</v>
      </c>
      <c r="V33" s="17" t="str">
        <f t="shared" si="8"/>
        <v>-</v>
      </c>
      <c r="W33" s="17" t="str">
        <f t="shared" si="8"/>
        <v>-</v>
      </c>
      <c r="X33" s="17" t="str">
        <f t="shared" si="8"/>
        <v>-</v>
      </c>
    </row>
    <row r="34" spans="1:24" x14ac:dyDescent="0.2">
      <c r="A34" t="s">
        <v>1172</v>
      </c>
      <c r="B34" s="17">
        <f t="shared" ref="B34:X34" si="9">IFERROR($B15*B227,"-")</f>
        <v>11.5</v>
      </c>
      <c r="C34" s="17">
        <f t="shared" si="9"/>
        <v>9</v>
      </c>
      <c r="D34" s="17">
        <f t="shared" si="9"/>
        <v>7.7</v>
      </c>
      <c r="E34" s="17">
        <f t="shared" si="9"/>
        <v>5.4</v>
      </c>
      <c r="F34" s="17">
        <f t="shared" si="9"/>
        <v>6</v>
      </c>
      <c r="G34" s="17">
        <f t="shared" si="9"/>
        <v>7.6000000000000005</v>
      </c>
      <c r="H34" s="17">
        <f t="shared" si="9"/>
        <v>14</v>
      </c>
      <c r="I34" s="17">
        <f t="shared" si="9"/>
        <v>14.200000000000001</v>
      </c>
      <c r="J34" s="17">
        <f t="shared" si="9"/>
        <v>8.5</v>
      </c>
      <c r="K34" s="17">
        <f t="shared" si="9"/>
        <v>7.4</v>
      </c>
      <c r="L34" s="17">
        <f t="shared" si="9"/>
        <v>12.700000000000001</v>
      </c>
      <c r="M34" s="17">
        <f t="shared" si="9"/>
        <v>11.8</v>
      </c>
      <c r="N34" s="17">
        <f t="shared" si="9"/>
        <v>115.8</v>
      </c>
      <c r="O34" s="17">
        <f t="shared" si="9"/>
        <v>15.3</v>
      </c>
      <c r="P34" s="17">
        <f t="shared" si="9"/>
        <v>131.1</v>
      </c>
      <c r="Q34" s="17">
        <f t="shared" si="9"/>
        <v>726.7</v>
      </c>
      <c r="R34" s="17">
        <f t="shared" si="9"/>
        <v>4062</v>
      </c>
      <c r="S34" s="17">
        <f t="shared" si="9"/>
        <v>4471</v>
      </c>
      <c r="T34" s="17">
        <f t="shared" si="9"/>
        <v>4533.4000000000005</v>
      </c>
      <c r="U34" s="17">
        <f t="shared" si="9"/>
        <v>53.1</v>
      </c>
      <c r="V34" s="17">
        <f t="shared" si="9"/>
        <v>38.700000000000003</v>
      </c>
      <c r="W34" s="17">
        <f t="shared" si="9"/>
        <v>27.8</v>
      </c>
      <c r="X34" s="17">
        <f t="shared" si="9"/>
        <v>25.5</v>
      </c>
    </row>
    <row r="35" spans="1:24" x14ac:dyDescent="0.2">
      <c r="A35" t="s">
        <v>75</v>
      </c>
      <c r="B35" s="17">
        <f t="shared" ref="B35:X35" si="10">IFERROR($B16*B228,"-")</f>
        <v>0</v>
      </c>
      <c r="C35" s="17">
        <f t="shared" si="10"/>
        <v>0</v>
      </c>
      <c r="D35" s="17">
        <f t="shared" si="10"/>
        <v>0</v>
      </c>
      <c r="E35" s="17">
        <f t="shared" si="10"/>
        <v>0</v>
      </c>
      <c r="F35" s="17">
        <f t="shared" si="10"/>
        <v>0</v>
      </c>
      <c r="G35" s="17">
        <f t="shared" si="10"/>
        <v>0</v>
      </c>
      <c r="H35" s="17">
        <f t="shared" si="10"/>
        <v>0</v>
      </c>
      <c r="I35" s="17">
        <f t="shared" si="10"/>
        <v>0</v>
      </c>
      <c r="J35" s="17">
        <f t="shared" si="10"/>
        <v>0</v>
      </c>
      <c r="K35" s="17">
        <f t="shared" si="10"/>
        <v>0</v>
      </c>
      <c r="L35" s="17">
        <f t="shared" si="10"/>
        <v>0</v>
      </c>
      <c r="M35" s="17">
        <f t="shared" si="10"/>
        <v>0</v>
      </c>
      <c r="N35" s="17">
        <f t="shared" si="10"/>
        <v>0</v>
      </c>
      <c r="O35" s="17">
        <f t="shared" si="10"/>
        <v>0</v>
      </c>
      <c r="P35" s="17">
        <f t="shared" si="10"/>
        <v>0</v>
      </c>
      <c r="Q35" s="17">
        <f t="shared" si="10"/>
        <v>0</v>
      </c>
      <c r="R35" s="17">
        <f t="shared" si="10"/>
        <v>0</v>
      </c>
      <c r="S35" s="17">
        <f t="shared" si="10"/>
        <v>0</v>
      </c>
      <c r="T35" s="17">
        <f t="shared" si="10"/>
        <v>0</v>
      </c>
      <c r="U35" s="17">
        <f t="shared" si="10"/>
        <v>0</v>
      </c>
      <c r="V35" s="17">
        <f t="shared" si="10"/>
        <v>0</v>
      </c>
      <c r="W35" s="17">
        <f t="shared" si="10"/>
        <v>0</v>
      </c>
      <c r="X35" s="17">
        <f t="shared" si="10"/>
        <v>0</v>
      </c>
    </row>
    <row r="36" spans="1:24" x14ac:dyDescent="0.2">
      <c r="A36" t="s">
        <v>1173</v>
      </c>
      <c r="B36" s="17" t="str">
        <f t="shared" ref="B36:X36" si="11">IFERROR($B17*B229,"-")</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1174</v>
      </c>
      <c r="B37" s="17" t="str">
        <f t="shared" ref="B37:X37" si="12">IFERROR($B18*B230,"-")</f>
        <v>-</v>
      </c>
      <c r="C37" s="17" t="str">
        <f t="shared" si="12"/>
        <v>-</v>
      </c>
      <c r="D37" s="17" t="str">
        <f t="shared" si="12"/>
        <v>-</v>
      </c>
      <c r="E37" s="17" t="str">
        <f t="shared" si="12"/>
        <v>-</v>
      </c>
      <c r="F37" s="17" t="str">
        <f t="shared" si="12"/>
        <v>-</v>
      </c>
      <c r="G37" s="17" t="str">
        <f t="shared" si="12"/>
        <v>-</v>
      </c>
      <c r="H37" s="17" t="str">
        <f t="shared" si="12"/>
        <v>-</v>
      </c>
      <c r="I37" s="17" t="str">
        <f t="shared" si="12"/>
        <v>-</v>
      </c>
      <c r="J37" s="17" t="str">
        <f t="shared" si="12"/>
        <v>-</v>
      </c>
      <c r="K37" s="17" t="str">
        <f t="shared" si="12"/>
        <v>-</v>
      </c>
      <c r="L37" s="17" t="str">
        <f t="shared" si="12"/>
        <v>-</v>
      </c>
      <c r="M37" s="17" t="str">
        <f t="shared" si="12"/>
        <v>-</v>
      </c>
      <c r="N37" s="17" t="str">
        <f t="shared" si="12"/>
        <v>-</v>
      </c>
      <c r="O37" s="17" t="str">
        <f t="shared" si="12"/>
        <v>-</v>
      </c>
      <c r="P37" s="17" t="str">
        <f t="shared" si="12"/>
        <v>-</v>
      </c>
      <c r="Q37" s="17" t="str">
        <f t="shared" si="12"/>
        <v>-</v>
      </c>
      <c r="R37" s="17" t="str">
        <f t="shared" si="12"/>
        <v>-</v>
      </c>
      <c r="S37" s="17" t="str">
        <f t="shared" si="12"/>
        <v>-</v>
      </c>
      <c r="T37" s="17" t="str">
        <f t="shared" si="12"/>
        <v>-</v>
      </c>
      <c r="U37" s="17" t="str">
        <f t="shared" si="12"/>
        <v>-</v>
      </c>
      <c r="V37" s="17" t="str">
        <f t="shared" si="12"/>
        <v>-</v>
      </c>
      <c r="W37" s="17" t="str">
        <f t="shared" si="12"/>
        <v>-</v>
      </c>
      <c r="X37" s="17" t="str">
        <f t="shared" si="12"/>
        <v>-</v>
      </c>
    </row>
    <row r="38" spans="1:24" x14ac:dyDescent="0.2">
      <c r="A38" t="s">
        <v>1175</v>
      </c>
      <c r="B38" s="17">
        <f>SUM(B25:B37)</f>
        <v>114.26500000000001</v>
      </c>
      <c r="C38" s="17">
        <f t="shared" ref="C38:X38" si="13">SUM(C25:C37)</f>
        <v>118.01000000000002</v>
      </c>
      <c r="D38" s="17">
        <f t="shared" si="13"/>
        <v>90.590000000000018</v>
      </c>
      <c r="E38" s="17">
        <f t="shared" si="13"/>
        <v>83.825000000000003</v>
      </c>
      <c r="F38" s="17">
        <f t="shared" si="13"/>
        <v>86.455000000000013</v>
      </c>
      <c r="G38" s="17">
        <f t="shared" si="13"/>
        <v>84.03</v>
      </c>
      <c r="H38" s="17">
        <f t="shared" si="13"/>
        <v>150.14000000000001</v>
      </c>
      <c r="I38" s="17">
        <f t="shared" si="13"/>
        <v>117.325</v>
      </c>
      <c r="J38" s="17">
        <f t="shared" si="13"/>
        <v>109.64500000000001</v>
      </c>
      <c r="K38" s="17">
        <f t="shared" si="13"/>
        <v>108.72500000000001</v>
      </c>
      <c r="L38" s="17">
        <f t="shared" si="13"/>
        <v>113.27</v>
      </c>
      <c r="M38" s="17">
        <f t="shared" si="13"/>
        <v>109.72500000000001</v>
      </c>
      <c r="N38" s="17">
        <f t="shared" si="13"/>
        <v>1286.0149999999999</v>
      </c>
      <c r="O38" s="17">
        <f t="shared" si="13"/>
        <v>189.46</v>
      </c>
      <c r="P38" s="17">
        <f t="shared" si="13"/>
        <v>1475.6399999999999</v>
      </c>
      <c r="Q38" s="17">
        <f t="shared" si="13"/>
        <v>7770.2550000000001</v>
      </c>
      <c r="R38" s="17">
        <f t="shared" si="13"/>
        <v>47725.195000000007</v>
      </c>
      <c r="S38" s="17">
        <f t="shared" si="13"/>
        <v>53654.645000000004</v>
      </c>
      <c r="T38" s="17">
        <f t="shared" si="13"/>
        <v>55152.549999999996</v>
      </c>
      <c r="U38" s="17">
        <f t="shared" si="13"/>
        <v>623.86500000000001</v>
      </c>
      <c r="V38" s="17">
        <f t="shared" si="13"/>
        <v>340.32</v>
      </c>
      <c r="W38" s="17">
        <f t="shared" si="13"/>
        <v>397.01500000000004</v>
      </c>
      <c r="X38" s="17">
        <f t="shared" si="13"/>
        <v>264.40500000000003</v>
      </c>
    </row>
    <row r="39" spans="1:24" x14ac:dyDescent="0.2">
      <c r="B39" s="7"/>
      <c r="C39" s="7"/>
      <c r="D39" s="7"/>
      <c r="E39" s="7"/>
      <c r="F39" s="7"/>
      <c r="G39" s="7"/>
      <c r="L39" s="7"/>
      <c r="M39" s="7"/>
      <c r="N39" s="7"/>
      <c r="O39" s="7"/>
      <c r="P39" s="7"/>
      <c r="Q39" s="7"/>
    </row>
    <row r="42" spans="1:24" ht="15" x14ac:dyDescent="0.25">
      <c r="A42" s="144" t="s">
        <v>1215</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4">IFERROR($C6*B218,"-")</f>
        <v>139.81</v>
      </c>
      <c r="C44" s="16">
        <f t="shared" si="14"/>
        <v>103.73</v>
      </c>
      <c r="D44" s="16">
        <f t="shared" si="14"/>
        <v>90.2</v>
      </c>
      <c r="E44" s="16">
        <f t="shared" si="14"/>
        <v>83.435000000000002</v>
      </c>
      <c r="F44" s="16">
        <f t="shared" si="14"/>
        <v>81.180000000000007</v>
      </c>
      <c r="G44" s="16">
        <f t="shared" si="14"/>
        <v>81.180000000000007</v>
      </c>
      <c r="H44" s="16">
        <f t="shared" si="14"/>
        <v>171.38</v>
      </c>
      <c r="I44" s="16">
        <f t="shared" si="14"/>
        <v>128.535</v>
      </c>
      <c r="J44" s="16">
        <f t="shared" si="14"/>
        <v>157.85</v>
      </c>
      <c r="K44" s="16">
        <f t="shared" si="14"/>
        <v>110.495</v>
      </c>
      <c r="L44" s="16">
        <f t="shared" si="14"/>
        <v>117.26</v>
      </c>
      <c r="M44" s="16">
        <f t="shared" si="14"/>
        <v>110.495</v>
      </c>
      <c r="N44" s="16">
        <f t="shared" si="14"/>
        <v>1375.55</v>
      </c>
      <c r="O44" s="16">
        <f t="shared" si="14"/>
        <v>193.93</v>
      </c>
      <c r="P44" s="16">
        <f t="shared" si="14"/>
        <v>1571.7350000000001</v>
      </c>
      <c r="Q44" s="16">
        <f t="shared" si="14"/>
        <v>8108.9800000000005</v>
      </c>
      <c r="R44" s="16">
        <f t="shared" si="14"/>
        <v>51120.85</v>
      </c>
      <c r="S44" s="16">
        <f t="shared" si="14"/>
        <v>57608.485000000001</v>
      </c>
      <c r="T44" s="16">
        <f t="shared" si="14"/>
        <v>59665.044999999998</v>
      </c>
      <c r="U44" s="16">
        <f t="shared" si="14"/>
        <v>694.54</v>
      </c>
      <c r="V44" s="16">
        <f t="shared" si="14"/>
        <v>356.29</v>
      </c>
      <c r="W44" s="16">
        <f t="shared" si="14"/>
        <v>378.84000000000003</v>
      </c>
      <c r="X44" s="16">
        <f t="shared" si="14"/>
        <v>311.19</v>
      </c>
    </row>
    <row r="45" spans="1:24" x14ac:dyDescent="0.2">
      <c r="A45" t="s">
        <v>1165</v>
      </c>
      <c r="B45" s="16" t="str">
        <f t="shared" ref="B45:X45" si="15">IFERROR($C7*B219,"-")</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67</v>
      </c>
      <c r="B46" s="16">
        <f t="shared" ref="B46:X46" si="16">IFERROR($C8*B220,"-")</f>
        <v>394.83</v>
      </c>
      <c r="C46" s="16">
        <f t="shared" si="16"/>
        <v>324.71999999999997</v>
      </c>
      <c r="D46" s="16">
        <f t="shared" si="16"/>
        <v>378.22500000000002</v>
      </c>
      <c r="E46" s="16">
        <f t="shared" si="16"/>
        <v>249.07499999999999</v>
      </c>
      <c r="F46" s="16">
        <f t="shared" si="16"/>
        <v>215.86500000000001</v>
      </c>
      <c r="G46" s="16">
        <f t="shared" si="16"/>
        <v>341.32499999999999</v>
      </c>
      <c r="H46" s="16">
        <f t="shared" si="16"/>
        <v>581.17499999999995</v>
      </c>
      <c r="I46" s="16">
        <f t="shared" si="16"/>
        <v>444.64499999999998</v>
      </c>
      <c r="J46" s="16">
        <f t="shared" si="16"/>
        <v>387.45</v>
      </c>
      <c r="K46" s="16">
        <f t="shared" si="16"/>
        <v>317.33999999999997</v>
      </c>
      <c r="L46" s="16">
        <f t="shared" si="16"/>
        <v>448.33499999999998</v>
      </c>
      <c r="M46" s="16">
        <f t="shared" si="16"/>
        <v>282.28499999999997</v>
      </c>
      <c r="N46" s="16">
        <f t="shared" si="16"/>
        <v>4367.1149999999998</v>
      </c>
      <c r="O46" s="16">
        <f t="shared" si="16"/>
        <v>791.505</v>
      </c>
      <c r="P46" s="16">
        <f t="shared" si="16"/>
        <v>5158.62</v>
      </c>
      <c r="Q46" s="16">
        <f t="shared" si="16"/>
        <v>23066.19</v>
      </c>
      <c r="R46" s="16">
        <f t="shared" si="16"/>
        <v>122515.38</v>
      </c>
      <c r="S46" s="16">
        <f t="shared" si="16"/>
        <v>136100.11499999999</v>
      </c>
      <c r="T46" s="16">
        <f t="shared" si="16"/>
        <v>140293.79999999999</v>
      </c>
      <c r="U46" s="16">
        <f t="shared" si="16"/>
        <v>2479.6799999999998</v>
      </c>
      <c r="V46" s="16">
        <f t="shared" si="16"/>
        <v>1175.2649999999999</v>
      </c>
      <c r="W46" s="16">
        <f t="shared" si="16"/>
        <v>1107</v>
      </c>
      <c r="X46" s="16">
        <f t="shared" si="16"/>
        <v>976.005</v>
      </c>
    </row>
    <row r="47" spans="1:24" x14ac:dyDescent="0.2">
      <c r="A47" t="s">
        <v>1167</v>
      </c>
      <c r="B47" s="16">
        <f t="shared" ref="B47:X47" si="17">IFERROR($C9*B221,"-")</f>
        <v>401.47500000000002</v>
      </c>
      <c r="C47" s="16">
        <f t="shared" si="17"/>
        <v>396.42500000000001</v>
      </c>
      <c r="D47" s="16">
        <f t="shared" si="17"/>
        <v>308.05</v>
      </c>
      <c r="E47" s="16">
        <f t="shared" si="17"/>
        <v>275.22500000000002</v>
      </c>
      <c r="F47" s="16">
        <f t="shared" si="17"/>
        <v>280.27499999999998</v>
      </c>
      <c r="G47" s="16">
        <f t="shared" si="17"/>
        <v>270.17500000000001</v>
      </c>
      <c r="H47" s="16">
        <f t="shared" si="17"/>
        <v>530.25</v>
      </c>
      <c r="I47" s="16">
        <f t="shared" si="17"/>
        <v>388.85</v>
      </c>
      <c r="J47" s="16">
        <f t="shared" si="17"/>
        <v>358.55</v>
      </c>
      <c r="K47" s="16">
        <f t="shared" si="17"/>
        <v>318.14999999999998</v>
      </c>
      <c r="L47" s="16">
        <f t="shared" si="17"/>
        <v>363.6</v>
      </c>
      <c r="M47" s="16">
        <f t="shared" si="17"/>
        <v>388.85</v>
      </c>
      <c r="N47" s="16">
        <f t="shared" si="17"/>
        <v>4279.875</v>
      </c>
      <c r="O47" s="16">
        <f t="shared" si="17"/>
        <v>643.875</v>
      </c>
      <c r="P47" s="16">
        <f t="shared" si="17"/>
        <v>4923.75</v>
      </c>
      <c r="Q47" s="16">
        <f t="shared" si="17"/>
        <v>27141.224999999999</v>
      </c>
      <c r="R47" s="16">
        <f t="shared" si="17"/>
        <v>174843.625</v>
      </c>
      <c r="S47" s="16">
        <f t="shared" si="17"/>
        <v>194907.27499999999</v>
      </c>
      <c r="T47" s="16">
        <f t="shared" si="17"/>
        <v>201096.05</v>
      </c>
      <c r="U47" s="16">
        <f t="shared" si="17"/>
        <v>2110.9</v>
      </c>
      <c r="V47" s="16">
        <f t="shared" si="17"/>
        <v>1141.3</v>
      </c>
      <c r="W47" s="16">
        <f t="shared" si="17"/>
        <v>1270.075</v>
      </c>
      <c r="X47" s="16">
        <f t="shared" si="17"/>
        <v>931.72500000000002</v>
      </c>
    </row>
    <row r="48" spans="1:24" x14ac:dyDescent="0.2">
      <c r="A48" t="s">
        <v>1168</v>
      </c>
      <c r="B48" s="16">
        <f t="shared" ref="B48:X48" si="18">IFERROR($C10*B222,"-")</f>
        <v>46.25</v>
      </c>
      <c r="C48" s="16">
        <f t="shared" si="18"/>
        <v>47.5</v>
      </c>
      <c r="D48" s="16">
        <f t="shared" si="18"/>
        <v>72.5</v>
      </c>
      <c r="E48" s="16">
        <f t="shared" si="18"/>
        <v>40</v>
      </c>
      <c r="F48" s="16">
        <f t="shared" si="18"/>
        <v>27.5</v>
      </c>
      <c r="G48" s="16">
        <f t="shared" si="18"/>
        <v>95</v>
      </c>
      <c r="H48" s="16">
        <f t="shared" si="18"/>
        <v>150</v>
      </c>
      <c r="I48" s="16">
        <f t="shared" si="18"/>
        <v>35</v>
      </c>
      <c r="J48" s="16">
        <f t="shared" si="18"/>
        <v>86.25</v>
      </c>
      <c r="K48" s="16">
        <f t="shared" si="18"/>
        <v>30</v>
      </c>
      <c r="L48" s="16">
        <f t="shared" si="18"/>
        <v>43.75</v>
      </c>
      <c r="M48" s="16">
        <f t="shared" si="18"/>
        <v>32.5</v>
      </c>
      <c r="N48" s="16">
        <f t="shared" si="18"/>
        <v>703.75</v>
      </c>
      <c r="O48" s="16">
        <f t="shared" si="18"/>
        <v>140</v>
      </c>
      <c r="P48" s="16">
        <f t="shared" si="18"/>
        <v>843.75</v>
      </c>
      <c r="Q48" s="16">
        <f t="shared" si="18"/>
        <v>3640</v>
      </c>
      <c r="R48" s="16">
        <f t="shared" si="18"/>
        <v>25816.25</v>
      </c>
      <c r="S48" s="16">
        <f t="shared" si="18"/>
        <v>28508.75</v>
      </c>
      <c r="T48" s="16">
        <f t="shared" si="18"/>
        <v>29218.75</v>
      </c>
      <c r="U48" s="16">
        <f t="shared" si="18"/>
        <v>543.75</v>
      </c>
      <c r="V48" s="16">
        <f t="shared" si="18"/>
        <v>111.25</v>
      </c>
      <c r="W48" s="16">
        <f t="shared" si="18"/>
        <v>145</v>
      </c>
      <c r="X48" s="16">
        <f t="shared" si="18"/>
        <v>196.25</v>
      </c>
    </row>
    <row r="49" spans="1:24" x14ac:dyDescent="0.2">
      <c r="A49" t="s">
        <v>1169</v>
      </c>
      <c r="B49" s="16">
        <f t="shared" ref="B49:X49" si="19">IFERROR($C11*B223,"-")</f>
        <v>157.08000000000001</v>
      </c>
      <c r="C49" s="16">
        <f t="shared" si="19"/>
        <v>249.64500000000001</v>
      </c>
      <c r="D49" s="16">
        <f t="shared" si="19"/>
        <v>117.81000000000002</v>
      </c>
      <c r="E49" s="16">
        <f t="shared" si="19"/>
        <v>187.93500000000003</v>
      </c>
      <c r="F49" s="16">
        <f t="shared" si="19"/>
        <v>207.57000000000002</v>
      </c>
      <c r="G49" s="16">
        <f t="shared" si="19"/>
        <v>143.05500000000001</v>
      </c>
      <c r="H49" s="16">
        <f t="shared" si="19"/>
        <v>201.96</v>
      </c>
      <c r="I49" s="16">
        <f t="shared" si="19"/>
        <v>145.86000000000001</v>
      </c>
      <c r="J49" s="16">
        <f t="shared" si="19"/>
        <v>187.93500000000003</v>
      </c>
      <c r="K49" s="16">
        <f t="shared" si="19"/>
        <v>263.67</v>
      </c>
      <c r="L49" s="16">
        <f t="shared" si="19"/>
        <v>157.08000000000001</v>
      </c>
      <c r="M49" s="16">
        <f t="shared" si="19"/>
        <v>168.3</v>
      </c>
      <c r="N49" s="16">
        <f t="shared" si="19"/>
        <v>2187.9</v>
      </c>
      <c r="O49" s="16">
        <f t="shared" si="19"/>
        <v>288.91500000000002</v>
      </c>
      <c r="P49" s="16">
        <f t="shared" si="19"/>
        <v>2476.8150000000001</v>
      </c>
      <c r="Q49" s="16">
        <f t="shared" si="19"/>
        <v>11954.910000000002</v>
      </c>
      <c r="R49" s="16">
        <f t="shared" si="19"/>
        <v>81176.700000000012</v>
      </c>
      <c r="S49" s="16">
        <f t="shared" si="19"/>
        <v>94873.515000000014</v>
      </c>
      <c r="T49" s="16">
        <f t="shared" si="19"/>
        <v>97341.915000000008</v>
      </c>
      <c r="U49" s="16">
        <f t="shared" si="19"/>
        <v>939.67500000000007</v>
      </c>
      <c r="V49" s="16">
        <f t="shared" si="19"/>
        <v>471.24000000000007</v>
      </c>
      <c r="W49" s="16">
        <f t="shared" si="19"/>
        <v>908.82</v>
      </c>
      <c r="X49" s="16">
        <f t="shared" si="19"/>
        <v>359.04</v>
      </c>
    </row>
    <row r="50" spans="1:24" x14ac:dyDescent="0.2">
      <c r="A50" t="s">
        <v>1170</v>
      </c>
      <c r="B50" s="16">
        <f t="shared" ref="B50:X50" si="20">IFERROR($C12*B224,"-")</f>
        <v>114.245</v>
      </c>
      <c r="C50" s="16">
        <f t="shared" si="20"/>
        <v>111.11499999999999</v>
      </c>
      <c r="D50" s="16">
        <f t="shared" si="20"/>
        <v>126.765</v>
      </c>
      <c r="E50" s="16">
        <f t="shared" si="20"/>
        <v>51.645000000000003</v>
      </c>
      <c r="F50" s="16">
        <f t="shared" si="20"/>
        <v>61.034999999999997</v>
      </c>
      <c r="G50" s="16">
        <f t="shared" si="20"/>
        <v>62.6</v>
      </c>
      <c r="H50" s="16">
        <f t="shared" si="20"/>
        <v>136.155</v>
      </c>
      <c r="I50" s="16">
        <f t="shared" si="20"/>
        <v>148.67500000000001</v>
      </c>
      <c r="J50" s="16">
        <f t="shared" si="20"/>
        <v>73.555000000000007</v>
      </c>
      <c r="K50" s="16">
        <f t="shared" si="20"/>
        <v>92.334999999999994</v>
      </c>
      <c r="L50" s="16">
        <f t="shared" si="20"/>
        <v>136.155</v>
      </c>
      <c r="M50" s="16">
        <f t="shared" si="20"/>
        <v>165.89</v>
      </c>
      <c r="N50" s="16">
        <f t="shared" si="20"/>
        <v>1278.605</v>
      </c>
      <c r="O50" s="16">
        <f t="shared" si="20"/>
        <v>156.5</v>
      </c>
      <c r="P50" s="16">
        <f t="shared" si="20"/>
        <v>1435.105</v>
      </c>
      <c r="Q50" s="16">
        <f t="shared" si="20"/>
        <v>11308.69</v>
      </c>
      <c r="R50" s="16">
        <f t="shared" si="20"/>
        <v>54386.879999999997</v>
      </c>
      <c r="S50" s="16">
        <f t="shared" si="20"/>
        <v>58097.495000000003</v>
      </c>
      <c r="T50" s="16">
        <f t="shared" si="20"/>
        <v>58768.88</v>
      </c>
      <c r="U50" s="16">
        <f t="shared" si="20"/>
        <v>555.57500000000005</v>
      </c>
      <c r="V50" s="16">
        <f t="shared" si="20"/>
        <v>450.72</v>
      </c>
      <c r="W50" s="16">
        <f t="shared" si="20"/>
        <v>316.13</v>
      </c>
      <c r="X50" s="16">
        <f t="shared" si="20"/>
        <v>250.4</v>
      </c>
    </row>
    <row r="51" spans="1:24" x14ac:dyDescent="0.2">
      <c r="A51" t="s">
        <v>72</v>
      </c>
      <c r="B51" s="16">
        <f t="shared" ref="B51:X51" si="21">IFERROR($C13*B225,"-")</f>
        <v>126.16999999999999</v>
      </c>
      <c r="C51" s="16">
        <f t="shared" si="21"/>
        <v>93.61</v>
      </c>
      <c r="D51" s="16">
        <f t="shared" si="21"/>
        <v>67.155000000000001</v>
      </c>
      <c r="E51" s="16">
        <f t="shared" si="21"/>
        <v>40.699999999999996</v>
      </c>
      <c r="F51" s="16">
        <f t="shared" si="21"/>
        <v>61.05</v>
      </c>
      <c r="G51" s="16">
        <f t="shared" si="21"/>
        <v>46.805</v>
      </c>
      <c r="H51" s="16">
        <f t="shared" si="21"/>
        <v>109.88999999999999</v>
      </c>
      <c r="I51" s="16">
        <f t="shared" si="21"/>
        <v>124.13499999999999</v>
      </c>
      <c r="J51" s="16">
        <f t="shared" si="21"/>
        <v>67.155000000000001</v>
      </c>
      <c r="K51" s="16">
        <f t="shared" si="21"/>
        <v>65.11999999999999</v>
      </c>
      <c r="L51" s="16">
        <f t="shared" si="21"/>
        <v>87.504999999999995</v>
      </c>
      <c r="M51" s="16">
        <f t="shared" si="21"/>
        <v>101.75</v>
      </c>
      <c r="N51" s="16">
        <f t="shared" si="21"/>
        <v>989.01</v>
      </c>
      <c r="O51" s="16">
        <f t="shared" si="21"/>
        <v>107.85499999999999</v>
      </c>
      <c r="P51" s="16">
        <f t="shared" si="21"/>
        <v>1098.8999999999999</v>
      </c>
      <c r="Q51" s="16">
        <f t="shared" si="21"/>
        <v>6532.3499999999995</v>
      </c>
      <c r="R51" s="16">
        <f t="shared" si="21"/>
        <v>42938.5</v>
      </c>
      <c r="S51" s="16">
        <f t="shared" si="21"/>
        <v>46965.764999999999</v>
      </c>
      <c r="T51" s="16">
        <f t="shared" si="21"/>
        <v>47983.264999999999</v>
      </c>
      <c r="U51" s="16">
        <f t="shared" si="21"/>
        <v>398.85999999999996</v>
      </c>
      <c r="V51" s="16">
        <f t="shared" si="21"/>
        <v>313.39</v>
      </c>
      <c r="W51" s="16">
        <f t="shared" si="21"/>
        <v>260.47999999999996</v>
      </c>
      <c r="X51" s="16">
        <f t="shared" si="21"/>
        <v>236.05999999999997</v>
      </c>
    </row>
    <row r="52" spans="1:24" x14ac:dyDescent="0.2">
      <c r="A52" t="s">
        <v>1171</v>
      </c>
      <c r="B52" s="16">
        <f t="shared" ref="B52:X52" si="22">IFERROR($C14*B226,"-")</f>
        <v>291.45</v>
      </c>
      <c r="C52" s="16">
        <f t="shared" si="22"/>
        <v>268.25</v>
      </c>
      <c r="D52" s="16">
        <f t="shared" si="22"/>
        <v>181.25</v>
      </c>
      <c r="E52" s="16">
        <f t="shared" si="22"/>
        <v>152.25</v>
      </c>
      <c r="F52" s="16">
        <f t="shared" si="22"/>
        <v>156.6</v>
      </c>
      <c r="G52" s="16">
        <f t="shared" si="22"/>
        <v>139.19999999999999</v>
      </c>
      <c r="H52" s="16">
        <f t="shared" si="22"/>
        <v>339.29999999999995</v>
      </c>
      <c r="I52" s="16">
        <f t="shared" si="22"/>
        <v>356.7</v>
      </c>
      <c r="J52" s="16">
        <f t="shared" si="22"/>
        <v>188.5</v>
      </c>
      <c r="K52" s="16">
        <f t="shared" si="22"/>
        <v>168.2</v>
      </c>
      <c r="L52" s="16">
        <f t="shared" si="22"/>
        <v>314.64999999999998</v>
      </c>
      <c r="M52" s="16">
        <f t="shared" si="22"/>
        <v>395.84999999999997</v>
      </c>
      <c r="N52" s="16">
        <f t="shared" si="22"/>
        <v>2953.6499999999996</v>
      </c>
      <c r="O52" s="16">
        <f t="shared" si="22"/>
        <v>308.84999999999997</v>
      </c>
      <c r="P52" s="16">
        <f t="shared" si="22"/>
        <v>3262.5</v>
      </c>
      <c r="Q52" s="16">
        <f t="shared" si="22"/>
        <v>20748.05</v>
      </c>
      <c r="R52" s="16">
        <f t="shared" si="22"/>
        <v>108839.9</v>
      </c>
      <c r="S52" s="16">
        <f t="shared" si="22"/>
        <v>119233.49999999999</v>
      </c>
      <c r="T52" s="16">
        <f t="shared" si="22"/>
        <v>121108.34999999999</v>
      </c>
      <c r="U52" s="16">
        <f t="shared" si="22"/>
        <v>1157.0999999999999</v>
      </c>
      <c r="V52" s="16">
        <f t="shared" si="22"/>
        <v>1067.1999999999998</v>
      </c>
      <c r="W52" s="16">
        <f t="shared" si="22"/>
        <v>745.3</v>
      </c>
      <c r="X52" s="16">
        <f t="shared" si="22"/>
        <v>630.75</v>
      </c>
    </row>
    <row r="53" spans="1:24" x14ac:dyDescent="0.2">
      <c r="A53" t="s">
        <v>1172</v>
      </c>
      <c r="B53" s="16">
        <f t="shared" ref="B53:X53" si="23">IFERROR($C15*B227,"-")</f>
        <v>173.65</v>
      </c>
      <c r="C53" s="16">
        <f t="shared" si="23"/>
        <v>135.9</v>
      </c>
      <c r="D53" s="16">
        <f t="shared" si="23"/>
        <v>116.27</v>
      </c>
      <c r="E53" s="16">
        <f t="shared" si="23"/>
        <v>81.539999999999992</v>
      </c>
      <c r="F53" s="16">
        <f t="shared" si="23"/>
        <v>90.6</v>
      </c>
      <c r="G53" s="16">
        <f t="shared" si="23"/>
        <v>114.75999999999999</v>
      </c>
      <c r="H53" s="16">
        <f t="shared" si="23"/>
        <v>211.4</v>
      </c>
      <c r="I53" s="16">
        <f t="shared" si="23"/>
        <v>214.42</v>
      </c>
      <c r="J53" s="16">
        <f t="shared" si="23"/>
        <v>128.35</v>
      </c>
      <c r="K53" s="16">
        <f t="shared" si="23"/>
        <v>111.74</v>
      </c>
      <c r="L53" s="16">
        <f t="shared" si="23"/>
        <v>191.76999999999998</v>
      </c>
      <c r="M53" s="16">
        <f t="shared" si="23"/>
        <v>178.18</v>
      </c>
      <c r="N53" s="16">
        <f t="shared" si="23"/>
        <v>1748.58</v>
      </c>
      <c r="O53" s="16">
        <f t="shared" si="23"/>
        <v>231.03</v>
      </c>
      <c r="P53" s="16">
        <f t="shared" si="23"/>
        <v>1979.61</v>
      </c>
      <c r="Q53" s="16">
        <f t="shared" si="23"/>
        <v>10973.17</v>
      </c>
      <c r="R53" s="16">
        <f t="shared" si="23"/>
        <v>61336.2</v>
      </c>
      <c r="S53" s="16">
        <f t="shared" si="23"/>
        <v>67512.099999999991</v>
      </c>
      <c r="T53" s="16">
        <f t="shared" si="23"/>
        <v>68454.34</v>
      </c>
      <c r="U53" s="16">
        <f t="shared" si="23"/>
        <v>801.81</v>
      </c>
      <c r="V53" s="16">
        <f t="shared" si="23"/>
        <v>584.37</v>
      </c>
      <c r="W53" s="16">
        <f t="shared" si="23"/>
        <v>419.78</v>
      </c>
      <c r="X53" s="16">
        <f t="shared" si="23"/>
        <v>385.05</v>
      </c>
    </row>
    <row r="54" spans="1:24" x14ac:dyDescent="0.2">
      <c r="A54" t="s">
        <v>75</v>
      </c>
      <c r="B54" s="16">
        <f t="shared" ref="B54:X54" si="24">IFERROR($C16*B228,"-")</f>
        <v>29.43</v>
      </c>
      <c r="C54" s="16">
        <f t="shared" si="24"/>
        <v>39.24</v>
      </c>
      <c r="D54" s="16">
        <f t="shared" si="24"/>
        <v>26.16</v>
      </c>
      <c r="E54" s="16">
        <f t="shared" si="24"/>
        <v>24.525000000000002</v>
      </c>
      <c r="F54" s="16">
        <f t="shared" si="24"/>
        <v>24.525000000000002</v>
      </c>
      <c r="G54" s="16">
        <f t="shared" si="24"/>
        <v>24.525000000000002</v>
      </c>
      <c r="H54" s="16">
        <f t="shared" si="24"/>
        <v>39.24</v>
      </c>
      <c r="I54" s="16">
        <f t="shared" si="24"/>
        <v>37.605000000000004</v>
      </c>
      <c r="J54" s="16">
        <f t="shared" si="24"/>
        <v>27.795000000000002</v>
      </c>
      <c r="K54" s="16">
        <f t="shared" si="24"/>
        <v>31.065000000000001</v>
      </c>
      <c r="L54" s="16">
        <f t="shared" si="24"/>
        <v>35.97</v>
      </c>
      <c r="M54" s="16">
        <f t="shared" si="24"/>
        <v>35.97</v>
      </c>
      <c r="N54" s="16">
        <f t="shared" si="24"/>
        <v>376.05</v>
      </c>
      <c r="O54" s="16">
        <f t="shared" si="24"/>
        <v>60.495000000000005</v>
      </c>
      <c r="P54" s="16">
        <f t="shared" si="24"/>
        <v>438.18</v>
      </c>
      <c r="Q54" s="16">
        <f t="shared" si="24"/>
        <v>2560.4100000000003</v>
      </c>
      <c r="R54" s="16">
        <f t="shared" si="24"/>
        <v>14249.025000000001</v>
      </c>
      <c r="S54" s="16">
        <f t="shared" si="24"/>
        <v>15450.75</v>
      </c>
      <c r="T54" s="16">
        <f t="shared" si="24"/>
        <v>15696</v>
      </c>
      <c r="U54" s="16">
        <f t="shared" si="24"/>
        <v>178.215</v>
      </c>
      <c r="V54" s="16">
        <f t="shared" si="24"/>
        <v>109.545</v>
      </c>
      <c r="W54" s="16">
        <f t="shared" si="24"/>
        <v>119.355</v>
      </c>
      <c r="X54" s="16">
        <f t="shared" si="24"/>
        <v>68.67</v>
      </c>
    </row>
    <row r="55" spans="1:24" x14ac:dyDescent="0.2">
      <c r="A55" t="s">
        <v>1173</v>
      </c>
      <c r="B55" s="16">
        <f t="shared" ref="B55:X55" si="25">IFERROR($C17*B229,"-")</f>
        <v>82.16</v>
      </c>
      <c r="C55" s="16">
        <f t="shared" si="25"/>
        <v>93.22</v>
      </c>
      <c r="D55" s="16">
        <f t="shared" si="25"/>
        <v>71.099999999999994</v>
      </c>
      <c r="E55" s="16">
        <f t="shared" si="25"/>
        <v>50.56</v>
      </c>
      <c r="F55" s="16">
        <f t="shared" si="25"/>
        <v>47.4</v>
      </c>
      <c r="G55" s="16">
        <f t="shared" si="25"/>
        <v>50.56</v>
      </c>
      <c r="H55" s="16">
        <f t="shared" si="25"/>
        <v>97.960000000000008</v>
      </c>
      <c r="I55" s="16">
        <f t="shared" si="25"/>
        <v>72.680000000000007</v>
      </c>
      <c r="J55" s="16">
        <f t="shared" si="25"/>
        <v>64.78</v>
      </c>
      <c r="K55" s="16">
        <f t="shared" si="25"/>
        <v>50.56</v>
      </c>
      <c r="L55" s="16">
        <f t="shared" si="25"/>
        <v>77.42</v>
      </c>
      <c r="M55" s="16">
        <f t="shared" si="25"/>
        <v>83.74</v>
      </c>
      <c r="N55" s="16">
        <f t="shared" si="25"/>
        <v>843.72</v>
      </c>
      <c r="O55" s="16">
        <f t="shared" si="25"/>
        <v>134.30000000000001</v>
      </c>
      <c r="P55" s="16">
        <f t="shared" si="25"/>
        <v>978.02</v>
      </c>
      <c r="Q55" s="16">
        <f t="shared" si="25"/>
        <v>5101.82</v>
      </c>
      <c r="R55" s="16">
        <f t="shared" si="25"/>
        <v>31453.06</v>
      </c>
      <c r="S55" s="16">
        <f t="shared" si="25"/>
        <v>35052.300000000003</v>
      </c>
      <c r="T55" s="16">
        <f t="shared" si="25"/>
        <v>35954.480000000003</v>
      </c>
      <c r="U55" s="16">
        <f t="shared" si="25"/>
        <v>418.7</v>
      </c>
      <c r="V55" s="16">
        <f t="shared" si="25"/>
        <v>233.84</v>
      </c>
      <c r="W55" s="16">
        <f t="shared" si="25"/>
        <v>241.74</v>
      </c>
      <c r="X55" s="16">
        <f t="shared" si="25"/>
        <v>180.12</v>
      </c>
    </row>
    <row r="56" spans="1:24" x14ac:dyDescent="0.2">
      <c r="A56" t="s">
        <v>1174</v>
      </c>
      <c r="B56" s="16">
        <f t="shared" ref="B56:X56" si="26">IFERROR($C18*B230,"-")</f>
        <v>48.1</v>
      </c>
      <c r="C56" s="16">
        <f t="shared" si="26"/>
        <v>51.8</v>
      </c>
      <c r="D56" s="16">
        <f t="shared" si="26"/>
        <v>29.6</v>
      </c>
      <c r="E56" s="16">
        <f t="shared" si="26"/>
        <v>33.299999999999997</v>
      </c>
      <c r="F56" s="16">
        <f t="shared" si="26"/>
        <v>38.85</v>
      </c>
      <c r="G56" s="16">
        <f t="shared" si="26"/>
        <v>27.75</v>
      </c>
      <c r="H56" s="16">
        <f t="shared" si="26"/>
        <v>57.35</v>
      </c>
      <c r="I56" s="16">
        <f t="shared" si="26"/>
        <v>68.45</v>
      </c>
      <c r="J56" s="16">
        <f t="shared" si="26"/>
        <v>42.55</v>
      </c>
      <c r="K56" s="16">
        <f t="shared" si="26"/>
        <v>64.75</v>
      </c>
      <c r="L56" s="16">
        <f t="shared" si="26"/>
        <v>55.5</v>
      </c>
      <c r="M56" s="16">
        <f t="shared" si="26"/>
        <v>62.9</v>
      </c>
      <c r="N56" s="16">
        <f t="shared" si="26"/>
        <v>580.9</v>
      </c>
      <c r="O56" s="16">
        <f t="shared" si="26"/>
        <v>57.35</v>
      </c>
      <c r="P56" s="16">
        <f t="shared" si="26"/>
        <v>638.25</v>
      </c>
      <c r="Q56" s="16">
        <f t="shared" si="26"/>
        <v>4255</v>
      </c>
      <c r="R56" s="16">
        <f t="shared" si="26"/>
        <v>24201.7</v>
      </c>
      <c r="S56" s="16">
        <f t="shared" si="26"/>
        <v>26847.200000000001</v>
      </c>
      <c r="T56" s="16">
        <f t="shared" si="26"/>
        <v>27374.45</v>
      </c>
      <c r="U56" s="16">
        <f t="shared" si="26"/>
        <v>214.6</v>
      </c>
      <c r="V56" s="16">
        <f t="shared" si="26"/>
        <v>186.85</v>
      </c>
      <c r="W56" s="16">
        <f t="shared" si="26"/>
        <v>188.7</v>
      </c>
      <c r="X56" s="16">
        <f t="shared" si="26"/>
        <v>105.45</v>
      </c>
    </row>
    <row r="57" spans="1:24" x14ac:dyDescent="0.2">
      <c r="A57" t="s">
        <v>1175</v>
      </c>
      <c r="B57" s="17">
        <f>SUM(B44:B56)</f>
        <v>2004.6500000000003</v>
      </c>
      <c r="C57" s="17">
        <f t="shared" ref="C57:X57" si="27">SUM(C44:C56)</f>
        <v>1915.155</v>
      </c>
      <c r="D57" s="17">
        <f t="shared" si="27"/>
        <v>1585.085</v>
      </c>
      <c r="E57" s="17">
        <f t="shared" si="27"/>
        <v>1270.19</v>
      </c>
      <c r="F57" s="17">
        <f t="shared" si="27"/>
        <v>1292.4499999999998</v>
      </c>
      <c r="G57" s="17">
        <f t="shared" si="27"/>
        <v>1396.9350000000002</v>
      </c>
      <c r="H57" s="17">
        <f t="shared" si="27"/>
        <v>2626.0599999999995</v>
      </c>
      <c r="I57" s="17">
        <f t="shared" si="27"/>
        <v>2165.5549999999998</v>
      </c>
      <c r="J57" s="17">
        <f t="shared" si="27"/>
        <v>1770.7199999999998</v>
      </c>
      <c r="K57" s="17">
        <f t="shared" si="27"/>
        <v>1623.425</v>
      </c>
      <c r="L57" s="17">
        <f t="shared" si="27"/>
        <v>2028.9950000000001</v>
      </c>
      <c r="M57" s="17">
        <f t="shared" si="27"/>
        <v>2006.7100000000003</v>
      </c>
      <c r="N57" s="17">
        <f t="shared" si="27"/>
        <v>21684.705000000005</v>
      </c>
      <c r="O57" s="17">
        <f t="shared" si="27"/>
        <v>3114.605</v>
      </c>
      <c r="P57" s="17">
        <f t="shared" si="27"/>
        <v>24805.235000000004</v>
      </c>
      <c r="Q57" s="17">
        <f t="shared" si="27"/>
        <v>135390.79500000001</v>
      </c>
      <c r="R57" s="17">
        <f t="shared" si="27"/>
        <v>792878.07000000007</v>
      </c>
      <c r="S57" s="17">
        <f t="shared" si="27"/>
        <v>881157.25</v>
      </c>
      <c r="T57" s="17">
        <f t="shared" si="27"/>
        <v>902955.32499999984</v>
      </c>
      <c r="U57" s="17">
        <f t="shared" si="27"/>
        <v>10493.405000000001</v>
      </c>
      <c r="V57" s="17">
        <f t="shared" si="27"/>
        <v>6201.2599999999993</v>
      </c>
      <c r="W57" s="17">
        <f t="shared" si="27"/>
        <v>6101.2199999999984</v>
      </c>
      <c r="X57" s="17">
        <f t="shared" si="27"/>
        <v>4630.71</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ht="15" x14ac:dyDescent="0.25">
      <c r="A61" s="144" t="s">
        <v>1216</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28">IFERROR($D6*B218,"-")</f>
        <v>4.96</v>
      </c>
      <c r="C63" s="16">
        <f t="shared" si="28"/>
        <v>3.68</v>
      </c>
      <c r="D63" s="16">
        <f t="shared" si="28"/>
        <v>3.2</v>
      </c>
      <c r="E63" s="16">
        <f t="shared" si="28"/>
        <v>2.96</v>
      </c>
      <c r="F63" s="16">
        <f t="shared" si="28"/>
        <v>2.88</v>
      </c>
      <c r="G63" s="16">
        <f t="shared" si="28"/>
        <v>2.88</v>
      </c>
      <c r="H63" s="16">
        <f t="shared" si="28"/>
        <v>6.08</v>
      </c>
      <c r="I63" s="16">
        <f t="shared" si="28"/>
        <v>4.5600000000000005</v>
      </c>
      <c r="J63" s="16">
        <f t="shared" si="28"/>
        <v>5.6000000000000005</v>
      </c>
      <c r="K63" s="16">
        <f t="shared" si="28"/>
        <v>3.92</v>
      </c>
      <c r="L63" s="16">
        <f t="shared" si="28"/>
        <v>4.16</v>
      </c>
      <c r="M63" s="16">
        <f t="shared" si="28"/>
        <v>3.92</v>
      </c>
      <c r="N63" s="16">
        <f t="shared" si="28"/>
        <v>48.800000000000004</v>
      </c>
      <c r="O63" s="16">
        <f t="shared" si="28"/>
        <v>6.88</v>
      </c>
      <c r="P63" s="16">
        <f t="shared" si="28"/>
        <v>55.76</v>
      </c>
      <c r="Q63" s="16">
        <f t="shared" si="28"/>
        <v>287.68</v>
      </c>
      <c r="R63" s="16">
        <f t="shared" si="28"/>
        <v>1813.6000000000001</v>
      </c>
      <c r="S63" s="16">
        <f t="shared" si="28"/>
        <v>2043.76</v>
      </c>
      <c r="T63" s="16">
        <f t="shared" si="28"/>
        <v>2116.7200000000003</v>
      </c>
      <c r="U63" s="16">
        <f t="shared" si="28"/>
        <v>24.64</v>
      </c>
      <c r="V63" s="16">
        <f t="shared" si="28"/>
        <v>12.64</v>
      </c>
      <c r="W63" s="16">
        <f t="shared" si="28"/>
        <v>13.44</v>
      </c>
      <c r="X63" s="16">
        <f t="shared" si="28"/>
        <v>11.040000000000001</v>
      </c>
    </row>
    <row r="64" spans="1:24" x14ac:dyDescent="0.2">
      <c r="A64" t="s">
        <v>1165</v>
      </c>
      <c r="B64" s="16" t="str">
        <f t="shared" ref="B64:X64" si="29">IFERROR($D7*B219,"-")</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67</v>
      </c>
      <c r="B65" s="16">
        <f t="shared" ref="B65:X65" si="30">IFERROR($D8*B220,"-")</f>
        <v>37.450000000000003</v>
      </c>
      <c r="C65" s="16">
        <f t="shared" si="30"/>
        <v>30.800000000000004</v>
      </c>
      <c r="D65" s="16">
        <f t="shared" si="30"/>
        <v>35.875</v>
      </c>
      <c r="E65" s="16">
        <f t="shared" si="30"/>
        <v>23.625000000000004</v>
      </c>
      <c r="F65" s="16">
        <f t="shared" si="30"/>
        <v>20.475000000000001</v>
      </c>
      <c r="G65" s="16">
        <f t="shared" si="30"/>
        <v>32.375</v>
      </c>
      <c r="H65" s="16">
        <f t="shared" si="30"/>
        <v>55.125000000000007</v>
      </c>
      <c r="I65" s="16">
        <f t="shared" si="30"/>
        <v>42.175000000000004</v>
      </c>
      <c r="J65" s="16">
        <f t="shared" si="30"/>
        <v>36.75</v>
      </c>
      <c r="K65" s="16">
        <f t="shared" si="30"/>
        <v>30.1</v>
      </c>
      <c r="L65" s="16">
        <f t="shared" si="30"/>
        <v>42.525000000000006</v>
      </c>
      <c r="M65" s="16">
        <f t="shared" si="30"/>
        <v>26.775000000000002</v>
      </c>
      <c r="N65" s="16">
        <f t="shared" si="30"/>
        <v>414.22500000000002</v>
      </c>
      <c r="O65" s="16">
        <f t="shared" si="30"/>
        <v>75.075000000000003</v>
      </c>
      <c r="P65" s="16">
        <f t="shared" si="30"/>
        <v>489.30000000000007</v>
      </c>
      <c r="Q65" s="16">
        <f t="shared" si="30"/>
        <v>2187.8500000000004</v>
      </c>
      <c r="R65" s="16">
        <f t="shared" si="30"/>
        <v>11620.7</v>
      </c>
      <c r="S65" s="16">
        <f t="shared" si="30"/>
        <v>12909.225</v>
      </c>
      <c r="T65" s="16">
        <f t="shared" si="30"/>
        <v>13307.000000000002</v>
      </c>
      <c r="U65" s="16">
        <f t="shared" si="30"/>
        <v>235.20000000000002</v>
      </c>
      <c r="V65" s="16">
        <f t="shared" si="30"/>
        <v>111.47500000000001</v>
      </c>
      <c r="W65" s="16">
        <f t="shared" si="30"/>
        <v>105.00000000000001</v>
      </c>
      <c r="X65" s="16">
        <f t="shared" si="30"/>
        <v>92.575000000000003</v>
      </c>
    </row>
    <row r="66" spans="1:24" x14ac:dyDescent="0.2">
      <c r="A66" t="s">
        <v>1167</v>
      </c>
      <c r="B66" s="16">
        <f t="shared" ref="B66:X66" si="31">IFERROR($D9*B221,"-")</f>
        <v>50.085000000000001</v>
      </c>
      <c r="C66" s="16">
        <f t="shared" si="31"/>
        <v>49.454999999999998</v>
      </c>
      <c r="D66" s="16">
        <f t="shared" si="31"/>
        <v>38.43</v>
      </c>
      <c r="E66" s="16">
        <f t="shared" si="31"/>
        <v>34.335000000000001</v>
      </c>
      <c r="F66" s="16">
        <f t="shared" si="31"/>
        <v>34.965000000000003</v>
      </c>
      <c r="G66" s="16">
        <f t="shared" si="31"/>
        <v>33.704999999999998</v>
      </c>
      <c r="H66" s="16">
        <f t="shared" si="31"/>
        <v>66.150000000000006</v>
      </c>
      <c r="I66" s="16">
        <f t="shared" si="31"/>
        <v>48.51</v>
      </c>
      <c r="J66" s="16">
        <f t="shared" si="31"/>
        <v>44.73</v>
      </c>
      <c r="K66" s="16">
        <f t="shared" si="31"/>
        <v>39.69</v>
      </c>
      <c r="L66" s="16">
        <f t="shared" si="31"/>
        <v>45.36</v>
      </c>
      <c r="M66" s="16">
        <f t="shared" si="31"/>
        <v>48.51</v>
      </c>
      <c r="N66" s="16">
        <f t="shared" si="31"/>
        <v>533.92499999999995</v>
      </c>
      <c r="O66" s="16">
        <f t="shared" si="31"/>
        <v>80.325000000000003</v>
      </c>
      <c r="P66" s="16">
        <f t="shared" si="31"/>
        <v>614.25</v>
      </c>
      <c r="Q66" s="16">
        <f t="shared" si="31"/>
        <v>3385.9349999999999</v>
      </c>
      <c r="R66" s="16">
        <f t="shared" si="31"/>
        <v>21812.174999999999</v>
      </c>
      <c r="S66" s="16">
        <f t="shared" si="31"/>
        <v>24315.165000000001</v>
      </c>
      <c r="T66" s="16">
        <f t="shared" si="31"/>
        <v>25087.23</v>
      </c>
      <c r="U66" s="16">
        <f t="shared" si="31"/>
        <v>263.33999999999997</v>
      </c>
      <c r="V66" s="16">
        <f t="shared" si="31"/>
        <v>142.38</v>
      </c>
      <c r="W66" s="16">
        <f t="shared" si="31"/>
        <v>158.44499999999999</v>
      </c>
      <c r="X66" s="16">
        <f t="shared" si="31"/>
        <v>116.235</v>
      </c>
    </row>
    <row r="67" spans="1:24" x14ac:dyDescent="0.2">
      <c r="A67" t="s">
        <v>1168</v>
      </c>
      <c r="B67" s="16">
        <f t="shared" ref="B67:X67" si="32">IFERROR($D10*B222,"-")</f>
        <v>6.29</v>
      </c>
      <c r="C67" s="16">
        <f t="shared" si="32"/>
        <v>6.4600000000000009</v>
      </c>
      <c r="D67" s="16">
        <f t="shared" si="32"/>
        <v>9.8600000000000012</v>
      </c>
      <c r="E67" s="16">
        <f t="shared" si="32"/>
        <v>5.44</v>
      </c>
      <c r="F67" s="16">
        <f t="shared" si="32"/>
        <v>3.74</v>
      </c>
      <c r="G67" s="16">
        <f t="shared" si="32"/>
        <v>12.920000000000002</v>
      </c>
      <c r="H67" s="16">
        <f t="shared" si="32"/>
        <v>20.400000000000002</v>
      </c>
      <c r="I67" s="16">
        <f t="shared" si="32"/>
        <v>4.7600000000000007</v>
      </c>
      <c r="J67" s="16">
        <f t="shared" si="32"/>
        <v>11.73</v>
      </c>
      <c r="K67" s="16">
        <f t="shared" si="32"/>
        <v>4.08</v>
      </c>
      <c r="L67" s="16">
        <f t="shared" si="32"/>
        <v>5.95</v>
      </c>
      <c r="M67" s="16">
        <f t="shared" si="32"/>
        <v>4.42</v>
      </c>
      <c r="N67" s="16">
        <f t="shared" si="32"/>
        <v>95.710000000000008</v>
      </c>
      <c r="O67" s="16">
        <f t="shared" si="32"/>
        <v>19.040000000000003</v>
      </c>
      <c r="P67" s="16">
        <f t="shared" si="32"/>
        <v>114.75000000000001</v>
      </c>
      <c r="Q67" s="16">
        <f t="shared" si="32"/>
        <v>495.04</v>
      </c>
      <c r="R67" s="16">
        <f t="shared" si="32"/>
        <v>3511.01</v>
      </c>
      <c r="S67" s="16">
        <f t="shared" si="32"/>
        <v>3877.19</v>
      </c>
      <c r="T67" s="16">
        <f t="shared" si="32"/>
        <v>3973.7500000000005</v>
      </c>
      <c r="U67" s="16">
        <f t="shared" si="32"/>
        <v>73.95</v>
      </c>
      <c r="V67" s="16">
        <f t="shared" si="32"/>
        <v>15.13</v>
      </c>
      <c r="W67" s="16">
        <f t="shared" si="32"/>
        <v>19.720000000000002</v>
      </c>
      <c r="X67" s="16">
        <f t="shared" si="32"/>
        <v>26.69</v>
      </c>
    </row>
    <row r="68" spans="1:24" x14ac:dyDescent="0.2">
      <c r="A68" t="s">
        <v>1169</v>
      </c>
      <c r="B68" s="16">
        <f t="shared" ref="B68:X68" si="33">IFERROR($D11*B223,"-")</f>
        <v>24.919999999999998</v>
      </c>
      <c r="C68" s="16">
        <f t="shared" si="33"/>
        <v>39.604999999999997</v>
      </c>
      <c r="D68" s="16">
        <f t="shared" si="33"/>
        <v>18.689999999999998</v>
      </c>
      <c r="E68" s="16">
        <f t="shared" si="33"/>
        <v>29.814999999999998</v>
      </c>
      <c r="F68" s="16">
        <f t="shared" si="33"/>
        <v>32.93</v>
      </c>
      <c r="G68" s="16">
        <f t="shared" si="33"/>
        <v>22.695</v>
      </c>
      <c r="H68" s="16">
        <f t="shared" si="33"/>
        <v>32.04</v>
      </c>
      <c r="I68" s="16">
        <f t="shared" si="33"/>
        <v>23.14</v>
      </c>
      <c r="J68" s="16">
        <f t="shared" si="33"/>
        <v>29.814999999999998</v>
      </c>
      <c r="K68" s="16">
        <f t="shared" si="33"/>
        <v>41.83</v>
      </c>
      <c r="L68" s="16">
        <f t="shared" si="33"/>
        <v>24.919999999999998</v>
      </c>
      <c r="M68" s="16">
        <f t="shared" si="33"/>
        <v>26.7</v>
      </c>
      <c r="N68" s="16">
        <f t="shared" si="33"/>
        <v>347.09999999999997</v>
      </c>
      <c r="O68" s="16">
        <f t="shared" si="33"/>
        <v>45.835000000000001</v>
      </c>
      <c r="P68" s="16">
        <f t="shared" si="33"/>
        <v>392.935</v>
      </c>
      <c r="Q68" s="16">
        <f t="shared" si="33"/>
        <v>1896.59</v>
      </c>
      <c r="R68" s="16">
        <f t="shared" si="33"/>
        <v>12878.3</v>
      </c>
      <c r="S68" s="16">
        <f t="shared" si="33"/>
        <v>15051.234999999999</v>
      </c>
      <c r="T68" s="16">
        <f t="shared" si="33"/>
        <v>15442.834999999999</v>
      </c>
      <c r="U68" s="16">
        <f t="shared" si="33"/>
        <v>149.07499999999999</v>
      </c>
      <c r="V68" s="16">
        <f t="shared" si="33"/>
        <v>74.759999999999991</v>
      </c>
      <c r="W68" s="16">
        <f t="shared" si="33"/>
        <v>144.18</v>
      </c>
      <c r="X68" s="16">
        <f t="shared" si="33"/>
        <v>56.959999999999994</v>
      </c>
    </row>
    <row r="69" spans="1:24" x14ac:dyDescent="0.2">
      <c r="A69" t="s">
        <v>1170</v>
      </c>
      <c r="B69" s="16">
        <f t="shared" ref="B69:X69" si="34">IFERROR($D12*B224,"-")</f>
        <v>18.98</v>
      </c>
      <c r="C69" s="16">
        <f t="shared" si="34"/>
        <v>18.46</v>
      </c>
      <c r="D69" s="16">
        <f t="shared" si="34"/>
        <v>21.06</v>
      </c>
      <c r="E69" s="16">
        <f t="shared" si="34"/>
        <v>8.58</v>
      </c>
      <c r="F69" s="16">
        <f t="shared" si="34"/>
        <v>10.139999999999999</v>
      </c>
      <c r="G69" s="16">
        <f t="shared" si="34"/>
        <v>10.4</v>
      </c>
      <c r="H69" s="16">
        <f t="shared" si="34"/>
        <v>22.619999999999997</v>
      </c>
      <c r="I69" s="16">
        <f t="shared" si="34"/>
        <v>24.7</v>
      </c>
      <c r="J69" s="16">
        <f t="shared" si="34"/>
        <v>12.219999999999999</v>
      </c>
      <c r="K69" s="16">
        <f t="shared" si="34"/>
        <v>15.34</v>
      </c>
      <c r="L69" s="16">
        <f t="shared" si="34"/>
        <v>22.619999999999997</v>
      </c>
      <c r="M69" s="16">
        <f t="shared" si="34"/>
        <v>27.56</v>
      </c>
      <c r="N69" s="16">
        <f t="shared" si="34"/>
        <v>212.42</v>
      </c>
      <c r="O69" s="16">
        <f t="shared" si="34"/>
        <v>26</v>
      </c>
      <c r="P69" s="16">
        <f t="shared" si="34"/>
        <v>238.42</v>
      </c>
      <c r="Q69" s="16">
        <f t="shared" si="34"/>
        <v>1878.76</v>
      </c>
      <c r="R69" s="16">
        <f t="shared" si="34"/>
        <v>9035.52</v>
      </c>
      <c r="S69" s="16">
        <f t="shared" si="34"/>
        <v>9651.98</v>
      </c>
      <c r="T69" s="16">
        <f t="shared" si="34"/>
        <v>9763.52</v>
      </c>
      <c r="U69" s="16">
        <f t="shared" si="34"/>
        <v>92.3</v>
      </c>
      <c r="V69" s="16">
        <f t="shared" si="34"/>
        <v>74.88</v>
      </c>
      <c r="W69" s="16">
        <f t="shared" si="34"/>
        <v>52.519999999999996</v>
      </c>
      <c r="X69" s="16">
        <f t="shared" si="34"/>
        <v>41.6</v>
      </c>
    </row>
    <row r="70" spans="1:24" x14ac:dyDescent="0.2">
      <c r="A70" t="s">
        <v>72</v>
      </c>
      <c r="B70" s="16" t="str">
        <f t="shared" ref="B70:X70" si="35">IFERROR($D13*B225,"-")</f>
        <v>-</v>
      </c>
      <c r="C70" s="16" t="str">
        <f t="shared" si="35"/>
        <v>-</v>
      </c>
      <c r="D70" s="16" t="str">
        <f t="shared" si="35"/>
        <v>-</v>
      </c>
      <c r="E70" s="16" t="str">
        <f t="shared" si="35"/>
        <v>-</v>
      </c>
      <c r="F70" s="16" t="str">
        <f t="shared" si="35"/>
        <v>-</v>
      </c>
      <c r="G70" s="16" t="str">
        <f t="shared" si="35"/>
        <v>-</v>
      </c>
      <c r="H70" s="16" t="str">
        <f t="shared" si="35"/>
        <v>-</v>
      </c>
      <c r="I70" s="16" t="str">
        <f t="shared" si="35"/>
        <v>-</v>
      </c>
      <c r="J70" s="16" t="str">
        <f t="shared" si="35"/>
        <v>-</v>
      </c>
      <c r="K70" s="16" t="str">
        <f t="shared" si="35"/>
        <v>-</v>
      </c>
      <c r="L70" s="16" t="str">
        <f t="shared" si="35"/>
        <v>-</v>
      </c>
      <c r="M70" s="16" t="str">
        <f t="shared" si="35"/>
        <v>-</v>
      </c>
      <c r="N70" s="16" t="str">
        <f t="shared" si="35"/>
        <v>-</v>
      </c>
      <c r="O70" s="16" t="str">
        <f t="shared" si="35"/>
        <v>-</v>
      </c>
      <c r="P70" s="16" t="str">
        <f t="shared" si="35"/>
        <v>-</v>
      </c>
      <c r="Q70" s="16" t="str">
        <f t="shared" si="35"/>
        <v>-</v>
      </c>
      <c r="R70" s="16" t="str">
        <f t="shared" si="35"/>
        <v>-</v>
      </c>
      <c r="S70" s="16" t="str">
        <f t="shared" si="35"/>
        <v>-</v>
      </c>
      <c r="T70" s="16" t="str">
        <f t="shared" si="35"/>
        <v>-</v>
      </c>
      <c r="U70" s="16" t="str">
        <f t="shared" si="35"/>
        <v>-</v>
      </c>
      <c r="V70" s="16" t="str">
        <f t="shared" si="35"/>
        <v>-</v>
      </c>
      <c r="W70" s="16" t="str">
        <f t="shared" si="35"/>
        <v>-</v>
      </c>
      <c r="X70" s="16" t="str">
        <f t="shared" si="35"/>
        <v>-</v>
      </c>
    </row>
    <row r="71" spans="1:24" x14ac:dyDescent="0.2">
      <c r="A71" t="s">
        <v>1171</v>
      </c>
      <c r="B71" s="16">
        <f t="shared" ref="B71:X71" si="36">IFERROR($D14*B226,"-")</f>
        <v>21.105</v>
      </c>
      <c r="C71" s="16">
        <f t="shared" si="36"/>
        <v>19.425000000000001</v>
      </c>
      <c r="D71" s="16">
        <f t="shared" si="36"/>
        <v>13.125</v>
      </c>
      <c r="E71" s="16">
        <f t="shared" si="36"/>
        <v>11.025</v>
      </c>
      <c r="F71" s="16">
        <f t="shared" si="36"/>
        <v>11.34</v>
      </c>
      <c r="G71" s="16">
        <f t="shared" si="36"/>
        <v>10.08</v>
      </c>
      <c r="H71" s="16">
        <f t="shared" si="36"/>
        <v>24.57</v>
      </c>
      <c r="I71" s="16">
        <f t="shared" si="36"/>
        <v>25.830000000000002</v>
      </c>
      <c r="J71" s="16">
        <f t="shared" si="36"/>
        <v>13.65</v>
      </c>
      <c r="K71" s="16">
        <f t="shared" si="36"/>
        <v>12.180000000000001</v>
      </c>
      <c r="L71" s="16">
        <f t="shared" si="36"/>
        <v>22.785</v>
      </c>
      <c r="M71" s="16">
        <f t="shared" si="36"/>
        <v>28.665000000000003</v>
      </c>
      <c r="N71" s="16">
        <f t="shared" si="36"/>
        <v>213.88500000000002</v>
      </c>
      <c r="O71" s="16">
        <f t="shared" si="36"/>
        <v>22.365000000000002</v>
      </c>
      <c r="P71" s="16">
        <f t="shared" si="36"/>
        <v>236.25000000000003</v>
      </c>
      <c r="Q71" s="16">
        <f t="shared" si="36"/>
        <v>1502.4450000000002</v>
      </c>
      <c r="R71" s="16">
        <f t="shared" si="36"/>
        <v>7881.51</v>
      </c>
      <c r="S71" s="16">
        <f t="shared" si="36"/>
        <v>8634.15</v>
      </c>
      <c r="T71" s="16">
        <f t="shared" si="36"/>
        <v>8769.9150000000009</v>
      </c>
      <c r="U71" s="16">
        <f t="shared" si="36"/>
        <v>83.79</v>
      </c>
      <c r="V71" s="16">
        <f t="shared" si="36"/>
        <v>77.28</v>
      </c>
      <c r="W71" s="16">
        <f t="shared" si="36"/>
        <v>53.970000000000006</v>
      </c>
      <c r="X71" s="16">
        <f t="shared" si="36"/>
        <v>45.675000000000004</v>
      </c>
    </row>
    <row r="72" spans="1:24" x14ac:dyDescent="0.2">
      <c r="A72" t="s">
        <v>1172</v>
      </c>
      <c r="B72" s="16">
        <f t="shared" ref="B72:X72" si="37">IFERROR($D15*B227,"-")</f>
        <v>11.5</v>
      </c>
      <c r="C72" s="16">
        <f t="shared" si="37"/>
        <v>9</v>
      </c>
      <c r="D72" s="16">
        <f t="shared" si="37"/>
        <v>7.7</v>
      </c>
      <c r="E72" s="16">
        <f t="shared" si="37"/>
        <v>5.4</v>
      </c>
      <c r="F72" s="16">
        <f t="shared" si="37"/>
        <v>6</v>
      </c>
      <c r="G72" s="16">
        <f t="shared" si="37"/>
        <v>7.6000000000000005</v>
      </c>
      <c r="H72" s="16">
        <f t="shared" si="37"/>
        <v>14</v>
      </c>
      <c r="I72" s="16">
        <f t="shared" si="37"/>
        <v>14.200000000000001</v>
      </c>
      <c r="J72" s="16">
        <f t="shared" si="37"/>
        <v>8.5</v>
      </c>
      <c r="K72" s="16">
        <f t="shared" si="37"/>
        <v>7.4</v>
      </c>
      <c r="L72" s="16">
        <f t="shared" si="37"/>
        <v>12.700000000000001</v>
      </c>
      <c r="M72" s="16">
        <f t="shared" si="37"/>
        <v>11.8</v>
      </c>
      <c r="N72" s="16">
        <f t="shared" si="37"/>
        <v>115.8</v>
      </c>
      <c r="O72" s="16">
        <f t="shared" si="37"/>
        <v>15.3</v>
      </c>
      <c r="P72" s="16">
        <f t="shared" si="37"/>
        <v>131.1</v>
      </c>
      <c r="Q72" s="16">
        <f t="shared" si="37"/>
        <v>726.7</v>
      </c>
      <c r="R72" s="16">
        <f t="shared" si="37"/>
        <v>4062</v>
      </c>
      <c r="S72" s="16">
        <f t="shared" si="37"/>
        <v>4471</v>
      </c>
      <c r="T72" s="16">
        <f t="shared" si="37"/>
        <v>4533.4000000000005</v>
      </c>
      <c r="U72" s="16">
        <f t="shared" si="37"/>
        <v>53.1</v>
      </c>
      <c r="V72" s="16">
        <f t="shared" si="37"/>
        <v>38.700000000000003</v>
      </c>
      <c r="W72" s="16">
        <f t="shared" si="37"/>
        <v>27.8</v>
      </c>
      <c r="X72" s="16">
        <f t="shared" si="37"/>
        <v>25.5</v>
      </c>
    </row>
    <row r="73" spans="1:24" x14ac:dyDescent="0.2">
      <c r="A73" t="s">
        <v>75</v>
      </c>
      <c r="B73" s="16" t="str">
        <f t="shared" ref="B73:X73" si="38">IFERROR($D16*B228,"-")</f>
        <v>-</v>
      </c>
      <c r="C73" s="16" t="str">
        <f t="shared" si="38"/>
        <v>-</v>
      </c>
      <c r="D73" s="16" t="str">
        <f t="shared" si="38"/>
        <v>-</v>
      </c>
      <c r="E73" s="16" t="str">
        <f t="shared" si="38"/>
        <v>-</v>
      </c>
      <c r="F73" s="16" t="str">
        <f t="shared" si="38"/>
        <v>-</v>
      </c>
      <c r="G73" s="16" t="str">
        <f t="shared" si="38"/>
        <v>-</v>
      </c>
      <c r="H73" s="16" t="str">
        <f t="shared" si="38"/>
        <v>-</v>
      </c>
      <c r="I73" s="16" t="str">
        <f t="shared" si="38"/>
        <v>-</v>
      </c>
      <c r="J73" s="16" t="str">
        <f t="shared" si="38"/>
        <v>-</v>
      </c>
      <c r="K73" s="16" t="str">
        <f t="shared" si="38"/>
        <v>-</v>
      </c>
      <c r="L73" s="16" t="str">
        <f t="shared" si="38"/>
        <v>-</v>
      </c>
      <c r="M73" s="16" t="str">
        <f t="shared" si="38"/>
        <v>-</v>
      </c>
      <c r="N73" s="16" t="str">
        <f t="shared" si="38"/>
        <v>-</v>
      </c>
      <c r="O73" s="16" t="str">
        <f t="shared" si="38"/>
        <v>-</v>
      </c>
      <c r="P73" s="16" t="str">
        <f t="shared" si="38"/>
        <v>-</v>
      </c>
      <c r="Q73" s="16" t="str">
        <f t="shared" si="38"/>
        <v>-</v>
      </c>
      <c r="R73" s="16" t="str">
        <f t="shared" si="38"/>
        <v>-</v>
      </c>
      <c r="S73" s="16" t="str">
        <f t="shared" si="38"/>
        <v>-</v>
      </c>
      <c r="T73" s="16" t="str">
        <f t="shared" si="38"/>
        <v>-</v>
      </c>
      <c r="U73" s="16" t="str">
        <f t="shared" si="38"/>
        <v>-</v>
      </c>
      <c r="V73" s="16" t="str">
        <f t="shared" si="38"/>
        <v>-</v>
      </c>
      <c r="W73" s="16" t="str">
        <f t="shared" si="38"/>
        <v>-</v>
      </c>
      <c r="X73" s="16" t="str">
        <f t="shared" si="38"/>
        <v>-</v>
      </c>
    </row>
    <row r="74" spans="1:24" x14ac:dyDescent="0.2">
      <c r="A74" t="s">
        <v>1173</v>
      </c>
      <c r="B74" s="16">
        <f t="shared" ref="B74:X74" si="39">IFERROR($D17*B229,"-")</f>
        <v>15.86</v>
      </c>
      <c r="C74" s="16">
        <f t="shared" si="39"/>
        <v>17.995000000000001</v>
      </c>
      <c r="D74" s="16">
        <f t="shared" si="39"/>
        <v>13.725</v>
      </c>
      <c r="E74" s="16">
        <f t="shared" si="39"/>
        <v>9.76</v>
      </c>
      <c r="F74" s="16">
        <f t="shared" si="39"/>
        <v>9.15</v>
      </c>
      <c r="G74" s="16">
        <f t="shared" si="39"/>
        <v>9.76</v>
      </c>
      <c r="H74" s="16">
        <f t="shared" si="39"/>
        <v>18.91</v>
      </c>
      <c r="I74" s="16">
        <f t="shared" si="39"/>
        <v>14.03</v>
      </c>
      <c r="J74" s="16">
        <f t="shared" si="39"/>
        <v>12.504999999999999</v>
      </c>
      <c r="K74" s="16">
        <f t="shared" si="39"/>
        <v>9.76</v>
      </c>
      <c r="L74" s="16">
        <f t="shared" si="39"/>
        <v>14.945</v>
      </c>
      <c r="M74" s="16">
        <f t="shared" si="39"/>
        <v>16.164999999999999</v>
      </c>
      <c r="N74" s="16">
        <f t="shared" si="39"/>
        <v>162.87</v>
      </c>
      <c r="O74" s="16">
        <f t="shared" si="39"/>
        <v>25.925000000000001</v>
      </c>
      <c r="P74" s="16">
        <f t="shared" si="39"/>
        <v>188.79499999999999</v>
      </c>
      <c r="Q74" s="16">
        <f t="shared" si="39"/>
        <v>984.84500000000003</v>
      </c>
      <c r="R74" s="16">
        <f t="shared" si="39"/>
        <v>6071.6350000000002</v>
      </c>
      <c r="S74" s="16">
        <f t="shared" si="39"/>
        <v>6766.4250000000002</v>
      </c>
      <c r="T74" s="16">
        <f t="shared" si="39"/>
        <v>6940.58</v>
      </c>
      <c r="U74" s="16">
        <f t="shared" si="39"/>
        <v>80.825000000000003</v>
      </c>
      <c r="V74" s="16">
        <f t="shared" si="39"/>
        <v>45.14</v>
      </c>
      <c r="W74" s="16">
        <f t="shared" si="39"/>
        <v>46.664999999999999</v>
      </c>
      <c r="X74" s="16">
        <f t="shared" si="39"/>
        <v>34.769999999999996</v>
      </c>
    </row>
    <row r="75" spans="1:24" x14ac:dyDescent="0.2">
      <c r="A75" t="s">
        <v>1174</v>
      </c>
      <c r="B75" s="16">
        <f t="shared" ref="B75:X75" si="40">IFERROR($D18*B230,"-")</f>
        <v>1.3</v>
      </c>
      <c r="C75" s="16">
        <f t="shared" si="40"/>
        <v>1.4000000000000001</v>
      </c>
      <c r="D75" s="16">
        <f t="shared" si="40"/>
        <v>0.8</v>
      </c>
      <c r="E75" s="16">
        <f t="shared" si="40"/>
        <v>0.9</v>
      </c>
      <c r="F75" s="16">
        <f t="shared" si="40"/>
        <v>1.05</v>
      </c>
      <c r="G75" s="16">
        <f t="shared" si="40"/>
        <v>0.75</v>
      </c>
      <c r="H75" s="16">
        <f t="shared" si="40"/>
        <v>1.55</v>
      </c>
      <c r="I75" s="16">
        <f t="shared" si="40"/>
        <v>1.85</v>
      </c>
      <c r="J75" s="16">
        <f t="shared" si="40"/>
        <v>1.1500000000000001</v>
      </c>
      <c r="K75" s="16">
        <f t="shared" si="40"/>
        <v>1.75</v>
      </c>
      <c r="L75" s="16">
        <f t="shared" si="40"/>
        <v>1.5</v>
      </c>
      <c r="M75" s="16">
        <f t="shared" si="40"/>
        <v>1.7</v>
      </c>
      <c r="N75" s="16">
        <f t="shared" si="40"/>
        <v>15.700000000000001</v>
      </c>
      <c r="O75" s="16">
        <f t="shared" si="40"/>
        <v>1.55</v>
      </c>
      <c r="P75" s="16">
        <f t="shared" si="40"/>
        <v>17.25</v>
      </c>
      <c r="Q75" s="16">
        <f t="shared" si="40"/>
        <v>115</v>
      </c>
      <c r="R75" s="16">
        <f t="shared" si="40"/>
        <v>654.1</v>
      </c>
      <c r="S75" s="16">
        <f t="shared" si="40"/>
        <v>725.6</v>
      </c>
      <c r="T75" s="16">
        <f t="shared" si="40"/>
        <v>739.85</v>
      </c>
      <c r="U75" s="16">
        <f t="shared" si="40"/>
        <v>5.8</v>
      </c>
      <c r="V75" s="16">
        <f t="shared" si="40"/>
        <v>5.05</v>
      </c>
      <c r="W75" s="16">
        <f t="shared" si="40"/>
        <v>5.1000000000000005</v>
      </c>
      <c r="X75" s="16">
        <f t="shared" si="40"/>
        <v>2.85</v>
      </c>
    </row>
    <row r="76" spans="1:24" x14ac:dyDescent="0.2">
      <c r="A76" t="s">
        <v>1175</v>
      </c>
      <c r="B76" s="17">
        <f>SUM(B63:B75)</f>
        <v>192.45</v>
      </c>
      <c r="C76" s="17">
        <f t="shared" ref="C76:X76" si="41">SUM(C63:C75)</f>
        <v>196.28000000000003</v>
      </c>
      <c r="D76" s="17">
        <f t="shared" si="41"/>
        <v>162.465</v>
      </c>
      <c r="E76" s="17">
        <f t="shared" si="41"/>
        <v>131.84</v>
      </c>
      <c r="F76" s="17">
        <f t="shared" si="41"/>
        <v>132.67000000000002</v>
      </c>
      <c r="G76" s="17">
        <f t="shared" si="41"/>
        <v>143.16500000000002</v>
      </c>
      <c r="H76" s="17">
        <f t="shared" si="41"/>
        <v>261.44500000000005</v>
      </c>
      <c r="I76" s="17">
        <f t="shared" si="41"/>
        <v>203.755</v>
      </c>
      <c r="J76" s="17">
        <f t="shared" si="41"/>
        <v>176.65</v>
      </c>
      <c r="K76" s="17">
        <f t="shared" si="41"/>
        <v>166.05</v>
      </c>
      <c r="L76" s="17">
        <f t="shared" si="41"/>
        <v>197.46499999999997</v>
      </c>
      <c r="M76" s="17">
        <f t="shared" si="41"/>
        <v>196.21499999999997</v>
      </c>
      <c r="N76" s="17">
        <f t="shared" si="41"/>
        <v>2160.4349999999999</v>
      </c>
      <c r="O76" s="17">
        <f t="shared" si="41"/>
        <v>318.29500000000002</v>
      </c>
      <c r="P76" s="17">
        <f t="shared" si="41"/>
        <v>2478.81</v>
      </c>
      <c r="Q76" s="17">
        <f t="shared" si="41"/>
        <v>13460.844999999999</v>
      </c>
      <c r="R76" s="17">
        <f t="shared" si="41"/>
        <v>79340.55</v>
      </c>
      <c r="S76" s="17">
        <f t="shared" si="41"/>
        <v>88445.73000000001</v>
      </c>
      <c r="T76" s="17">
        <f t="shared" si="41"/>
        <v>90674.8</v>
      </c>
      <c r="U76" s="17">
        <f t="shared" si="41"/>
        <v>1062.02</v>
      </c>
      <c r="V76" s="17">
        <f t="shared" si="41"/>
        <v>597.43499999999995</v>
      </c>
      <c r="W76" s="17">
        <f t="shared" si="41"/>
        <v>626.83999999999992</v>
      </c>
      <c r="X76" s="17">
        <f t="shared" si="41"/>
        <v>453.89500000000004</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15" x14ac:dyDescent="0.25">
      <c r="A80" s="145" t="s">
        <v>1217</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42">IFERROR($E6*B218,"-")</f>
        <v>37.82</v>
      </c>
      <c r="C82" s="16">
        <f t="shared" si="42"/>
        <v>28.06</v>
      </c>
      <c r="D82" s="16">
        <f t="shared" si="42"/>
        <v>24.4</v>
      </c>
      <c r="E82" s="16">
        <f t="shared" si="42"/>
        <v>22.57</v>
      </c>
      <c r="F82" s="16">
        <f t="shared" si="42"/>
        <v>21.96</v>
      </c>
      <c r="G82" s="16">
        <f t="shared" si="42"/>
        <v>21.96</v>
      </c>
      <c r="H82" s="16">
        <f t="shared" si="42"/>
        <v>46.36</v>
      </c>
      <c r="I82" s="16">
        <f t="shared" si="42"/>
        <v>34.769999999999996</v>
      </c>
      <c r="J82" s="16">
        <f t="shared" si="42"/>
        <v>42.699999999999996</v>
      </c>
      <c r="K82" s="16">
        <f t="shared" si="42"/>
        <v>29.89</v>
      </c>
      <c r="L82" s="16">
        <f t="shared" si="42"/>
        <v>31.72</v>
      </c>
      <c r="M82" s="16">
        <f t="shared" si="42"/>
        <v>29.89</v>
      </c>
      <c r="N82" s="16">
        <f t="shared" si="42"/>
        <v>372.09999999999997</v>
      </c>
      <c r="O82" s="16">
        <f t="shared" si="42"/>
        <v>52.46</v>
      </c>
      <c r="P82" s="16">
        <f t="shared" si="42"/>
        <v>425.17</v>
      </c>
      <c r="Q82" s="16">
        <f t="shared" si="42"/>
        <v>2193.56</v>
      </c>
      <c r="R82" s="16">
        <f t="shared" si="42"/>
        <v>13828.699999999999</v>
      </c>
      <c r="S82" s="16">
        <f t="shared" si="42"/>
        <v>15583.67</v>
      </c>
      <c r="T82" s="16">
        <f t="shared" si="42"/>
        <v>16139.99</v>
      </c>
      <c r="U82" s="16">
        <f t="shared" si="42"/>
        <v>187.88</v>
      </c>
      <c r="V82" s="16">
        <f t="shared" si="42"/>
        <v>96.38</v>
      </c>
      <c r="W82" s="16">
        <f t="shared" si="42"/>
        <v>102.48</v>
      </c>
      <c r="X82" s="16">
        <f t="shared" si="42"/>
        <v>84.179999999999993</v>
      </c>
    </row>
    <row r="83" spans="1:24" x14ac:dyDescent="0.2">
      <c r="A83" t="s">
        <v>1165</v>
      </c>
      <c r="B83" s="16" t="str">
        <f t="shared" ref="B83:X83" si="43">IFERROR($E7*B219,"-")</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67</v>
      </c>
      <c r="B84" s="16">
        <f t="shared" ref="B84:X84" si="44">IFERROR($E8*B220,"-")</f>
        <v>110.21</v>
      </c>
      <c r="C84" s="16">
        <f t="shared" si="44"/>
        <v>90.64</v>
      </c>
      <c r="D84" s="16">
        <f t="shared" si="44"/>
        <v>105.57499999999999</v>
      </c>
      <c r="E84" s="16">
        <f t="shared" si="44"/>
        <v>69.524999999999991</v>
      </c>
      <c r="F84" s="16">
        <f t="shared" si="44"/>
        <v>60.254999999999995</v>
      </c>
      <c r="G84" s="16">
        <f t="shared" si="44"/>
        <v>95.274999999999991</v>
      </c>
      <c r="H84" s="16">
        <f t="shared" si="44"/>
        <v>162.22499999999999</v>
      </c>
      <c r="I84" s="16">
        <f t="shared" si="44"/>
        <v>124.11499999999999</v>
      </c>
      <c r="J84" s="16">
        <f t="shared" si="44"/>
        <v>108.14999999999999</v>
      </c>
      <c r="K84" s="16">
        <f t="shared" si="44"/>
        <v>88.58</v>
      </c>
      <c r="L84" s="16">
        <f t="shared" si="44"/>
        <v>125.145</v>
      </c>
      <c r="M84" s="16">
        <f t="shared" si="44"/>
        <v>78.795000000000002</v>
      </c>
      <c r="N84" s="16">
        <f t="shared" si="44"/>
        <v>1219.0049999999999</v>
      </c>
      <c r="O84" s="16">
        <f t="shared" si="44"/>
        <v>220.93499999999997</v>
      </c>
      <c r="P84" s="16">
        <f t="shared" si="44"/>
        <v>1439.9399999999998</v>
      </c>
      <c r="Q84" s="16">
        <f t="shared" si="44"/>
        <v>6438.53</v>
      </c>
      <c r="R84" s="16">
        <f t="shared" si="44"/>
        <v>34198.06</v>
      </c>
      <c r="S84" s="16">
        <f t="shared" si="44"/>
        <v>37990.004999999997</v>
      </c>
      <c r="T84" s="16">
        <f t="shared" si="44"/>
        <v>39160.6</v>
      </c>
      <c r="U84" s="16">
        <f t="shared" si="44"/>
        <v>692.16</v>
      </c>
      <c r="V84" s="16">
        <f t="shared" si="44"/>
        <v>328.05500000000001</v>
      </c>
      <c r="W84" s="16">
        <f t="shared" si="44"/>
        <v>309</v>
      </c>
      <c r="X84" s="16">
        <f t="shared" si="44"/>
        <v>272.435</v>
      </c>
    </row>
    <row r="85" spans="1:24" x14ac:dyDescent="0.2">
      <c r="A85" t="s">
        <v>1167</v>
      </c>
      <c r="B85" s="16">
        <f t="shared" ref="B85:X85" si="45">IFERROR($E9*B221,"-")</f>
        <v>99.375</v>
      </c>
      <c r="C85" s="16">
        <f t="shared" si="45"/>
        <v>98.125</v>
      </c>
      <c r="D85" s="16">
        <f t="shared" si="45"/>
        <v>76.25</v>
      </c>
      <c r="E85" s="16">
        <f t="shared" si="45"/>
        <v>68.125</v>
      </c>
      <c r="F85" s="16">
        <f t="shared" si="45"/>
        <v>69.375</v>
      </c>
      <c r="G85" s="16">
        <f t="shared" si="45"/>
        <v>66.875</v>
      </c>
      <c r="H85" s="16">
        <f t="shared" si="45"/>
        <v>131.25</v>
      </c>
      <c r="I85" s="16">
        <f t="shared" si="45"/>
        <v>96.25</v>
      </c>
      <c r="J85" s="16">
        <f t="shared" si="45"/>
        <v>88.75</v>
      </c>
      <c r="K85" s="16">
        <f t="shared" si="45"/>
        <v>78.75</v>
      </c>
      <c r="L85" s="16">
        <f t="shared" si="45"/>
        <v>90</v>
      </c>
      <c r="M85" s="16">
        <f t="shared" si="45"/>
        <v>96.25</v>
      </c>
      <c r="N85" s="16">
        <f t="shared" si="45"/>
        <v>1059.375</v>
      </c>
      <c r="O85" s="16">
        <f t="shared" si="45"/>
        <v>159.375</v>
      </c>
      <c r="P85" s="16">
        <f t="shared" si="45"/>
        <v>1218.75</v>
      </c>
      <c r="Q85" s="16">
        <f t="shared" si="45"/>
        <v>6718.125</v>
      </c>
      <c r="R85" s="16">
        <f t="shared" si="45"/>
        <v>43278.125</v>
      </c>
      <c r="S85" s="16">
        <f t="shared" si="45"/>
        <v>48244.375</v>
      </c>
      <c r="T85" s="16">
        <f t="shared" si="45"/>
        <v>49776.25</v>
      </c>
      <c r="U85" s="16">
        <f t="shared" si="45"/>
        <v>522.5</v>
      </c>
      <c r="V85" s="16">
        <f t="shared" si="45"/>
        <v>282.5</v>
      </c>
      <c r="W85" s="16">
        <f t="shared" si="45"/>
        <v>314.375</v>
      </c>
      <c r="X85" s="16">
        <f t="shared" si="45"/>
        <v>230.625</v>
      </c>
    </row>
    <row r="86" spans="1:24" x14ac:dyDescent="0.2">
      <c r="A86" t="s">
        <v>1168</v>
      </c>
      <c r="B86" s="16">
        <f t="shared" ref="B86:X86" si="46">IFERROR($E10*B222,"-")</f>
        <v>4.0699999999999994</v>
      </c>
      <c r="C86" s="16">
        <f t="shared" si="46"/>
        <v>4.18</v>
      </c>
      <c r="D86" s="16">
        <f t="shared" si="46"/>
        <v>6.38</v>
      </c>
      <c r="E86" s="16">
        <f t="shared" si="46"/>
        <v>3.5199999999999996</v>
      </c>
      <c r="F86" s="16">
        <f t="shared" si="46"/>
        <v>2.42</v>
      </c>
      <c r="G86" s="16">
        <f t="shared" si="46"/>
        <v>8.36</v>
      </c>
      <c r="H86" s="16">
        <f t="shared" si="46"/>
        <v>13.2</v>
      </c>
      <c r="I86" s="16">
        <f t="shared" si="46"/>
        <v>3.0799999999999996</v>
      </c>
      <c r="J86" s="16">
        <f t="shared" si="46"/>
        <v>7.59</v>
      </c>
      <c r="K86" s="16">
        <f t="shared" si="46"/>
        <v>2.6399999999999997</v>
      </c>
      <c r="L86" s="16">
        <f t="shared" si="46"/>
        <v>3.8499999999999996</v>
      </c>
      <c r="M86" s="16">
        <f t="shared" si="46"/>
        <v>2.86</v>
      </c>
      <c r="N86" s="16">
        <f t="shared" si="46"/>
        <v>61.93</v>
      </c>
      <c r="O86" s="16">
        <f t="shared" si="46"/>
        <v>12.319999999999999</v>
      </c>
      <c r="P86" s="16">
        <f t="shared" si="46"/>
        <v>74.25</v>
      </c>
      <c r="Q86" s="16">
        <f t="shared" si="46"/>
        <v>320.32</v>
      </c>
      <c r="R86" s="16">
        <f t="shared" si="46"/>
        <v>2271.83</v>
      </c>
      <c r="S86" s="16">
        <f t="shared" si="46"/>
        <v>2508.77</v>
      </c>
      <c r="T86" s="16">
        <f t="shared" si="46"/>
        <v>2571.25</v>
      </c>
      <c r="U86" s="16">
        <f t="shared" si="46"/>
        <v>47.849999999999994</v>
      </c>
      <c r="V86" s="16">
        <f t="shared" si="46"/>
        <v>9.7899999999999991</v>
      </c>
      <c r="W86" s="16">
        <f t="shared" si="46"/>
        <v>12.76</v>
      </c>
      <c r="X86" s="16">
        <f t="shared" si="46"/>
        <v>17.27</v>
      </c>
    </row>
    <row r="87" spans="1:24" x14ac:dyDescent="0.2">
      <c r="A87" t="s">
        <v>1169</v>
      </c>
      <c r="B87" s="16">
        <f t="shared" ref="B87:X87" si="47">IFERROR($E11*B223,"-")</f>
        <v>57.959999999999994</v>
      </c>
      <c r="C87" s="16">
        <f t="shared" si="47"/>
        <v>92.114999999999995</v>
      </c>
      <c r="D87" s="16">
        <f t="shared" si="47"/>
        <v>43.47</v>
      </c>
      <c r="E87" s="16">
        <f t="shared" si="47"/>
        <v>69.344999999999999</v>
      </c>
      <c r="F87" s="16">
        <f t="shared" si="47"/>
        <v>76.589999999999989</v>
      </c>
      <c r="G87" s="16">
        <f t="shared" si="47"/>
        <v>52.784999999999997</v>
      </c>
      <c r="H87" s="16">
        <f t="shared" si="47"/>
        <v>74.52</v>
      </c>
      <c r="I87" s="16">
        <f t="shared" si="47"/>
        <v>53.82</v>
      </c>
      <c r="J87" s="16">
        <f t="shared" si="47"/>
        <v>69.344999999999999</v>
      </c>
      <c r="K87" s="16">
        <f t="shared" si="47"/>
        <v>97.289999999999992</v>
      </c>
      <c r="L87" s="16">
        <f t="shared" si="47"/>
        <v>57.959999999999994</v>
      </c>
      <c r="M87" s="16">
        <f t="shared" si="47"/>
        <v>62.099999999999994</v>
      </c>
      <c r="N87" s="16">
        <f t="shared" si="47"/>
        <v>807.3</v>
      </c>
      <c r="O87" s="16">
        <f t="shared" si="47"/>
        <v>106.60499999999999</v>
      </c>
      <c r="P87" s="16">
        <f t="shared" si="47"/>
        <v>913.90499999999997</v>
      </c>
      <c r="Q87" s="16">
        <f t="shared" si="47"/>
        <v>4411.17</v>
      </c>
      <c r="R87" s="16">
        <f t="shared" si="47"/>
        <v>29952.899999999998</v>
      </c>
      <c r="S87" s="16">
        <f t="shared" si="47"/>
        <v>35006.805</v>
      </c>
      <c r="T87" s="16">
        <f t="shared" si="47"/>
        <v>35917.604999999996</v>
      </c>
      <c r="U87" s="16">
        <f t="shared" si="47"/>
        <v>346.72499999999997</v>
      </c>
      <c r="V87" s="16">
        <f t="shared" si="47"/>
        <v>173.88</v>
      </c>
      <c r="W87" s="16">
        <f t="shared" si="47"/>
        <v>335.34</v>
      </c>
      <c r="X87" s="16">
        <f t="shared" si="47"/>
        <v>132.47999999999999</v>
      </c>
    </row>
    <row r="88" spans="1:24" x14ac:dyDescent="0.2">
      <c r="A88" t="s">
        <v>1170</v>
      </c>
      <c r="B88" s="16">
        <f t="shared" ref="B88:X88" si="48">IFERROR($E12*B224,"-")</f>
        <v>8.3949999999999996</v>
      </c>
      <c r="C88" s="16">
        <f t="shared" si="48"/>
        <v>8.1649999999999991</v>
      </c>
      <c r="D88" s="16">
        <f t="shared" si="48"/>
        <v>9.3149999999999995</v>
      </c>
      <c r="E88" s="16">
        <f t="shared" si="48"/>
        <v>3.7949999999999999</v>
      </c>
      <c r="F88" s="16">
        <f t="shared" si="48"/>
        <v>4.4850000000000003</v>
      </c>
      <c r="G88" s="16">
        <f t="shared" si="48"/>
        <v>4.5999999999999996</v>
      </c>
      <c r="H88" s="16">
        <f t="shared" si="48"/>
        <v>10.004999999999999</v>
      </c>
      <c r="I88" s="16">
        <f t="shared" si="48"/>
        <v>10.924999999999999</v>
      </c>
      <c r="J88" s="16">
        <f t="shared" si="48"/>
        <v>5.4050000000000002</v>
      </c>
      <c r="K88" s="16">
        <f t="shared" si="48"/>
        <v>6.7850000000000001</v>
      </c>
      <c r="L88" s="16">
        <f t="shared" si="48"/>
        <v>10.004999999999999</v>
      </c>
      <c r="M88" s="16">
        <f t="shared" si="48"/>
        <v>12.19</v>
      </c>
      <c r="N88" s="16">
        <f t="shared" si="48"/>
        <v>93.954999999999998</v>
      </c>
      <c r="O88" s="16">
        <f t="shared" si="48"/>
        <v>11.5</v>
      </c>
      <c r="P88" s="16">
        <f t="shared" si="48"/>
        <v>105.455</v>
      </c>
      <c r="Q88" s="16">
        <f t="shared" si="48"/>
        <v>830.99</v>
      </c>
      <c r="R88" s="16">
        <f t="shared" si="48"/>
        <v>3996.48</v>
      </c>
      <c r="S88" s="16">
        <f t="shared" si="48"/>
        <v>4269.1449999999995</v>
      </c>
      <c r="T88" s="16">
        <f t="shared" si="48"/>
        <v>4318.4799999999996</v>
      </c>
      <c r="U88" s="16">
        <f t="shared" si="48"/>
        <v>40.825000000000003</v>
      </c>
      <c r="V88" s="16">
        <f t="shared" si="48"/>
        <v>33.119999999999997</v>
      </c>
      <c r="W88" s="16">
        <f t="shared" si="48"/>
        <v>23.23</v>
      </c>
      <c r="X88" s="16">
        <f t="shared" si="48"/>
        <v>18.399999999999999</v>
      </c>
    </row>
    <row r="89" spans="1:24" x14ac:dyDescent="0.2">
      <c r="A89" t="s">
        <v>72</v>
      </c>
      <c r="B89" s="16" t="str">
        <f t="shared" ref="B89:X89" si="49">IFERROR($E13*B225,"-")</f>
        <v>-</v>
      </c>
      <c r="C89" s="16" t="str">
        <f t="shared" si="49"/>
        <v>-</v>
      </c>
      <c r="D89" s="16" t="str">
        <f t="shared" si="49"/>
        <v>-</v>
      </c>
      <c r="E89" s="16" t="str">
        <f t="shared" si="49"/>
        <v>-</v>
      </c>
      <c r="F89" s="16" t="str">
        <f t="shared" si="49"/>
        <v>-</v>
      </c>
      <c r="G89" s="16" t="str">
        <f t="shared" si="49"/>
        <v>-</v>
      </c>
      <c r="H89" s="16" t="str">
        <f t="shared" si="49"/>
        <v>-</v>
      </c>
      <c r="I89" s="16" t="str">
        <f t="shared" si="49"/>
        <v>-</v>
      </c>
      <c r="J89" s="16" t="str">
        <f t="shared" si="49"/>
        <v>-</v>
      </c>
      <c r="K89" s="16" t="str">
        <f t="shared" si="49"/>
        <v>-</v>
      </c>
      <c r="L89" s="16" t="str">
        <f t="shared" si="49"/>
        <v>-</v>
      </c>
      <c r="M89" s="16" t="str">
        <f t="shared" si="49"/>
        <v>-</v>
      </c>
      <c r="N89" s="16" t="str">
        <f t="shared" si="49"/>
        <v>-</v>
      </c>
      <c r="O89" s="16" t="str">
        <f t="shared" si="49"/>
        <v>-</v>
      </c>
      <c r="P89" s="16" t="str">
        <f t="shared" si="49"/>
        <v>-</v>
      </c>
      <c r="Q89" s="16" t="str">
        <f t="shared" si="49"/>
        <v>-</v>
      </c>
      <c r="R89" s="16" t="str">
        <f t="shared" si="49"/>
        <v>-</v>
      </c>
      <c r="S89" s="16" t="str">
        <f t="shared" si="49"/>
        <v>-</v>
      </c>
      <c r="T89" s="16" t="str">
        <f t="shared" si="49"/>
        <v>-</v>
      </c>
      <c r="U89" s="16" t="str">
        <f t="shared" si="49"/>
        <v>-</v>
      </c>
      <c r="V89" s="16" t="str">
        <f t="shared" si="49"/>
        <v>-</v>
      </c>
      <c r="W89" s="16" t="str">
        <f t="shared" si="49"/>
        <v>-</v>
      </c>
      <c r="X89" s="16" t="str">
        <f t="shared" si="49"/>
        <v>-</v>
      </c>
    </row>
    <row r="90" spans="1:24" x14ac:dyDescent="0.2">
      <c r="A90" t="s">
        <v>1171</v>
      </c>
      <c r="B90" s="16">
        <f t="shared" ref="B90:X90" si="50">IFERROR($E14*B226,"-")</f>
        <v>52.26</v>
      </c>
      <c r="C90" s="16">
        <f t="shared" si="50"/>
        <v>48.099999999999994</v>
      </c>
      <c r="D90" s="16">
        <f t="shared" si="50"/>
        <v>32.5</v>
      </c>
      <c r="E90" s="16">
        <f t="shared" si="50"/>
        <v>27.299999999999997</v>
      </c>
      <c r="F90" s="16">
        <f t="shared" si="50"/>
        <v>28.08</v>
      </c>
      <c r="G90" s="16">
        <f t="shared" si="50"/>
        <v>24.959999999999997</v>
      </c>
      <c r="H90" s="16">
        <f t="shared" si="50"/>
        <v>60.839999999999996</v>
      </c>
      <c r="I90" s="16">
        <f t="shared" si="50"/>
        <v>63.959999999999994</v>
      </c>
      <c r="J90" s="16">
        <f t="shared" si="50"/>
        <v>33.799999999999997</v>
      </c>
      <c r="K90" s="16">
        <f t="shared" si="50"/>
        <v>30.16</v>
      </c>
      <c r="L90" s="16">
        <f t="shared" si="50"/>
        <v>56.419999999999995</v>
      </c>
      <c r="M90" s="16">
        <f t="shared" si="50"/>
        <v>70.97999999999999</v>
      </c>
      <c r="N90" s="16">
        <f t="shared" si="50"/>
        <v>529.62</v>
      </c>
      <c r="O90" s="16">
        <f t="shared" si="50"/>
        <v>55.379999999999995</v>
      </c>
      <c r="P90" s="16">
        <f t="shared" si="50"/>
        <v>585</v>
      </c>
      <c r="Q90" s="16">
        <f t="shared" si="50"/>
        <v>3720.3399999999997</v>
      </c>
      <c r="R90" s="16">
        <f t="shared" si="50"/>
        <v>19516.12</v>
      </c>
      <c r="S90" s="16">
        <f t="shared" si="50"/>
        <v>21379.8</v>
      </c>
      <c r="T90" s="16">
        <f t="shared" si="50"/>
        <v>21715.98</v>
      </c>
      <c r="U90" s="16">
        <f t="shared" si="50"/>
        <v>207.48</v>
      </c>
      <c r="V90" s="16">
        <f t="shared" si="50"/>
        <v>191.35999999999999</v>
      </c>
      <c r="W90" s="16">
        <f t="shared" si="50"/>
        <v>133.63999999999999</v>
      </c>
      <c r="X90" s="16">
        <f t="shared" si="50"/>
        <v>113.1</v>
      </c>
    </row>
    <row r="91" spans="1:24" x14ac:dyDescent="0.2">
      <c r="A91" t="s">
        <v>1172</v>
      </c>
      <c r="B91" s="16">
        <f t="shared" ref="B91:X91" si="51">IFERROR($E15*B227,"-")</f>
        <v>51.174999999999997</v>
      </c>
      <c r="C91" s="16">
        <f t="shared" si="51"/>
        <v>40.049999999999997</v>
      </c>
      <c r="D91" s="16">
        <f t="shared" si="51"/>
        <v>34.265000000000001</v>
      </c>
      <c r="E91" s="16">
        <f t="shared" si="51"/>
        <v>24.029999999999998</v>
      </c>
      <c r="F91" s="16">
        <f t="shared" si="51"/>
        <v>26.7</v>
      </c>
      <c r="G91" s="16">
        <f t="shared" si="51"/>
        <v>33.82</v>
      </c>
      <c r="H91" s="16">
        <f t="shared" si="51"/>
        <v>62.3</v>
      </c>
      <c r="I91" s="16">
        <f t="shared" si="51"/>
        <v>63.19</v>
      </c>
      <c r="J91" s="16">
        <f t="shared" si="51"/>
        <v>37.824999999999996</v>
      </c>
      <c r="K91" s="16">
        <f t="shared" si="51"/>
        <v>32.93</v>
      </c>
      <c r="L91" s="16">
        <f t="shared" si="51"/>
        <v>56.515000000000001</v>
      </c>
      <c r="M91" s="16">
        <f t="shared" si="51"/>
        <v>52.51</v>
      </c>
      <c r="N91" s="16">
        <f t="shared" si="51"/>
        <v>515.30999999999995</v>
      </c>
      <c r="O91" s="16">
        <f t="shared" si="51"/>
        <v>68.084999999999994</v>
      </c>
      <c r="P91" s="16">
        <f t="shared" si="51"/>
        <v>583.39499999999998</v>
      </c>
      <c r="Q91" s="16">
        <f t="shared" si="51"/>
        <v>3233.8150000000001</v>
      </c>
      <c r="R91" s="16">
        <f t="shared" si="51"/>
        <v>18075.899999999998</v>
      </c>
      <c r="S91" s="16">
        <f t="shared" si="51"/>
        <v>19895.95</v>
      </c>
      <c r="T91" s="16">
        <f t="shared" si="51"/>
        <v>20173.629999999997</v>
      </c>
      <c r="U91" s="16">
        <f t="shared" si="51"/>
        <v>236.29499999999999</v>
      </c>
      <c r="V91" s="16">
        <f t="shared" si="51"/>
        <v>172.215</v>
      </c>
      <c r="W91" s="16">
        <f t="shared" si="51"/>
        <v>123.71</v>
      </c>
      <c r="X91" s="16">
        <f t="shared" si="51"/>
        <v>113.47499999999999</v>
      </c>
    </row>
    <row r="92" spans="1:24" x14ac:dyDescent="0.2">
      <c r="A92" t="s">
        <v>75</v>
      </c>
      <c r="B92" s="16" t="str">
        <f t="shared" ref="B92:X92" si="52">IFERROR($E16*B228,"-")</f>
        <v>-</v>
      </c>
      <c r="C92" s="16" t="str">
        <f t="shared" si="52"/>
        <v>-</v>
      </c>
      <c r="D92" s="16" t="str">
        <f t="shared" si="52"/>
        <v>-</v>
      </c>
      <c r="E92" s="16" t="str">
        <f t="shared" si="52"/>
        <v>-</v>
      </c>
      <c r="F92" s="16" t="str">
        <f t="shared" si="52"/>
        <v>-</v>
      </c>
      <c r="G92" s="16" t="str">
        <f t="shared" si="52"/>
        <v>-</v>
      </c>
      <c r="H92" s="16" t="str">
        <f t="shared" si="52"/>
        <v>-</v>
      </c>
      <c r="I92" s="16" t="str">
        <f t="shared" si="52"/>
        <v>-</v>
      </c>
      <c r="J92" s="16" t="str">
        <f t="shared" si="52"/>
        <v>-</v>
      </c>
      <c r="K92" s="16" t="str">
        <f t="shared" si="52"/>
        <v>-</v>
      </c>
      <c r="L92" s="16" t="str">
        <f t="shared" si="52"/>
        <v>-</v>
      </c>
      <c r="M92" s="16" t="str">
        <f t="shared" si="52"/>
        <v>-</v>
      </c>
      <c r="N92" s="16" t="str">
        <f t="shared" si="52"/>
        <v>-</v>
      </c>
      <c r="O92" s="16" t="str">
        <f t="shared" si="52"/>
        <v>-</v>
      </c>
      <c r="P92" s="16" t="str">
        <f t="shared" si="52"/>
        <v>-</v>
      </c>
      <c r="Q92" s="16" t="str">
        <f t="shared" si="52"/>
        <v>-</v>
      </c>
      <c r="R92" s="16" t="str">
        <f t="shared" si="52"/>
        <v>-</v>
      </c>
      <c r="S92" s="16" t="str">
        <f t="shared" si="52"/>
        <v>-</v>
      </c>
      <c r="T92" s="16" t="str">
        <f t="shared" si="52"/>
        <v>-</v>
      </c>
      <c r="U92" s="16" t="str">
        <f t="shared" si="52"/>
        <v>-</v>
      </c>
      <c r="V92" s="16" t="str">
        <f t="shared" si="52"/>
        <v>-</v>
      </c>
      <c r="W92" s="16" t="str">
        <f t="shared" si="52"/>
        <v>-</v>
      </c>
      <c r="X92" s="16" t="str">
        <f t="shared" si="52"/>
        <v>-</v>
      </c>
    </row>
    <row r="93" spans="1:24" x14ac:dyDescent="0.2">
      <c r="A93" t="s">
        <v>1173</v>
      </c>
      <c r="B93" s="16">
        <f t="shared" ref="B93:X93" si="53">IFERROR($E17*B229,"-")</f>
        <v>24.7</v>
      </c>
      <c r="C93" s="16">
        <f t="shared" si="53"/>
        <v>28.024999999999999</v>
      </c>
      <c r="D93" s="16">
        <f t="shared" si="53"/>
        <v>21.375</v>
      </c>
      <c r="E93" s="16">
        <f t="shared" si="53"/>
        <v>15.2</v>
      </c>
      <c r="F93" s="16">
        <f t="shared" si="53"/>
        <v>14.25</v>
      </c>
      <c r="G93" s="16">
        <f t="shared" si="53"/>
        <v>15.2</v>
      </c>
      <c r="H93" s="16">
        <f t="shared" si="53"/>
        <v>29.45</v>
      </c>
      <c r="I93" s="16">
        <f t="shared" si="53"/>
        <v>21.85</v>
      </c>
      <c r="J93" s="16">
        <f t="shared" si="53"/>
        <v>19.475000000000001</v>
      </c>
      <c r="K93" s="16">
        <f t="shared" si="53"/>
        <v>15.2</v>
      </c>
      <c r="L93" s="16">
        <f t="shared" si="53"/>
        <v>23.274999999999999</v>
      </c>
      <c r="M93" s="16">
        <f t="shared" si="53"/>
        <v>25.175000000000001</v>
      </c>
      <c r="N93" s="16">
        <f t="shared" si="53"/>
        <v>253.65</v>
      </c>
      <c r="O93" s="16">
        <f t="shared" si="53"/>
        <v>40.375</v>
      </c>
      <c r="P93" s="16">
        <f t="shared" si="53"/>
        <v>294.02499999999998</v>
      </c>
      <c r="Q93" s="16">
        <f t="shared" si="53"/>
        <v>1533.7750000000001</v>
      </c>
      <c r="R93" s="16">
        <f t="shared" si="53"/>
        <v>9455.8250000000007</v>
      </c>
      <c r="S93" s="16">
        <f t="shared" si="53"/>
        <v>10537.875</v>
      </c>
      <c r="T93" s="16">
        <f t="shared" si="53"/>
        <v>10809.1</v>
      </c>
      <c r="U93" s="16">
        <f t="shared" si="53"/>
        <v>125.875</v>
      </c>
      <c r="V93" s="16">
        <f t="shared" si="53"/>
        <v>70.3</v>
      </c>
      <c r="W93" s="16">
        <f t="shared" si="53"/>
        <v>72.674999999999997</v>
      </c>
      <c r="X93" s="16">
        <f t="shared" si="53"/>
        <v>54.15</v>
      </c>
    </row>
    <row r="94" spans="1:24" x14ac:dyDescent="0.2">
      <c r="A94" t="s">
        <v>1174</v>
      </c>
      <c r="B94" s="16">
        <f t="shared" ref="B94:X94" si="54">IFERROR($E18*B230,"-")</f>
        <v>1.95</v>
      </c>
      <c r="C94" s="16">
        <f t="shared" si="54"/>
        <v>2.1</v>
      </c>
      <c r="D94" s="16">
        <f t="shared" si="54"/>
        <v>1.2</v>
      </c>
      <c r="E94" s="16">
        <f t="shared" si="54"/>
        <v>1.3499999999999999</v>
      </c>
      <c r="F94" s="16">
        <f t="shared" si="54"/>
        <v>1.575</v>
      </c>
      <c r="G94" s="16">
        <f t="shared" si="54"/>
        <v>1.125</v>
      </c>
      <c r="H94" s="16">
        <f t="shared" si="54"/>
        <v>2.3249999999999997</v>
      </c>
      <c r="I94" s="16">
        <f t="shared" si="54"/>
        <v>2.7749999999999999</v>
      </c>
      <c r="J94" s="16">
        <f t="shared" si="54"/>
        <v>1.7249999999999999</v>
      </c>
      <c r="K94" s="16">
        <f t="shared" si="54"/>
        <v>2.625</v>
      </c>
      <c r="L94" s="16">
        <f t="shared" si="54"/>
        <v>2.25</v>
      </c>
      <c r="M94" s="16">
        <f t="shared" si="54"/>
        <v>2.5499999999999998</v>
      </c>
      <c r="N94" s="16">
        <f t="shared" si="54"/>
        <v>23.55</v>
      </c>
      <c r="O94" s="16">
        <f t="shared" si="54"/>
        <v>2.3249999999999997</v>
      </c>
      <c r="P94" s="16">
        <f t="shared" si="54"/>
        <v>25.875</v>
      </c>
      <c r="Q94" s="16">
        <f t="shared" si="54"/>
        <v>172.5</v>
      </c>
      <c r="R94" s="16">
        <f t="shared" si="54"/>
        <v>981.15</v>
      </c>
      <c r="S94" s="16">
        <f t="shared" si="54"/>
        <v>1088.3999999999999</v>
      </c>
      <c r="T94" s="16">
        <f t="shared" si="54"/>
        <v>1109.7749999999999</v>
      </c>
      <c r="U94" s="16">
        <f t="shared" si="54"/>
        <v>8.6999999999999993</v>
      </c>
      <c r="V94" s="16">
        <f t="shared" si="54"/>
        <v>7.5749999999999993</v>
      </c>
      <c r="W94" s="16">
        <f t="shared" si="54"/>
        <v>7.6499999999999995</v>
      </c>
      <c r="X94" s="16">
        <f t="shared" si="54"/>
        <v>4.2749999999999995</v>
      </c>
    </row>
    <row r="95" spans="1:24" x14ac:dyDescent="0.2">
      <c r="A95" t="s">
        <v>1175</v>
      </c>
      <c r="B95" s="17">
        <f>SUM(B82:B94)</f>
        <v>447.91499999999996</v>
      </c>
      <c r="C95" s="17">
        <f t="shared" ref="C95:X95" si="55">SUM(C82:C94)</f>
        <v>439.56</v>
      </c>
      <c r="D95" s="17">
        <f t="shared" si="55"/>
        <v>354.72999999999996</v>
      </c>
      <c r="E95" s="17">
        <f t="shared" si="55"/>
        <v>304.76</v>
      </c>
      <c r="F95" s="17">
        <f t="shared" si="55"/>
        <v>305.68999999999994</v>
      </c>
      <c r="G95" s="17">
        <f t="shared" si="55"/>
        <v>324.95999999999992</v>
      </c>
      <c r="H95" s="17">
        <f t="shared" si="55"/>
        <v>592.47500000000002</v>
      </c>
      <c r="I95" s="17">
        <f t="shared" si="55"/>
        <v>474.73499999999996</v>
      </c>
      <c r="J95" s="17">
        <f t="shared" si="55"/>
        <v>414.76499999999999</v>
      </c>
      <c r="K95" s="17">
        <f t="shared" si="55"/>
        <v>384.85</v>
      </c>
      <c r="L95" s="17">
        <f t="shared" si="55"/>
        <v>457.14</v>
      </c>
      <c r="M95" s="17">
        <f t="shared" si="55"/>
        <v>433.29999999999995</v>
      </c>
      <c r="N95" s="17">
        <f t="shared" si="55"/>
        <v>4935.7949999999992</v>
      </c>
      <c r="O95" s="17">
        <f t="shared" si="55"/>
        <v>729.36</v>
      </c>
      <c r="P95" s="17">
        <f t="shared" si="55"/>
        <v>5665.7649999999994</v>
      </c>
      <c r="Q95" s="17">
        <f t="shared" si="55"/>
        <v>29573.125000000004</v>
      </c>
      <c r="R95" s="17">
        <f t="shared" si="55"/>
        <v>175555.09</v>
      </c>
      <c r="S95" s="17">
        <f t="shared" si="55"/>
        <v>196504.79499999998</v>
      </c>
      <c r="T95" s="17">
        <f t="shared" si="55"/>
        <v>201692.66000000003</v>
      </c>
      <c r="U95" s="17">
        <f t="shared" si="55"/>
        <v>2416.2899999999995</v>
      </c>
      <c r="V95" s="17">
        <f t="shared" si="55"/>
        <v>1365.1749999999997</v>
      </c>
      <c r="W95" s="17">
        <f t="shared" si="55"/>
        <v>1434.86</v>
      </c>
      <c r="X95" s="17">
        <f t="shared" si="55"/>
        <v>1040.3900000000001</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ht="15" x14ac:dyDescent="0.25">
      <c r="A99" s="145" t="s">
        <v>1218</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f t="shared" ref="B101:X101" si="56">IFERROR($F6*B218,"-")</f>
        <v>4.96</v>
      </c>
      <c r="C101" s="16">
        <f t="shared" si="56"/>
        <v>3.68</v>
      </c>
      <c r="D101" s="16">
        <f t="shared" si="56"/>
        <v>3.2</v>
      </c>
      <c r="E101" s="16">
        <f t="shared" si="56"/>
        <v>2.96</v>
      </c>
      <c r="F101" s="16">
        <f t="shared" si="56"/>
        <v>2.88</v>
      </c>
      <c r="G101" s="16">
        <f t="shared" si="56"/>
        <v>2.88</v>
      </c>
      <c r="H101" s="16">
        <f t="shared" si="56"/>
        <v>6.08</v>
      </c>
      <c r="I101" s="16">
        <f t="shared" si="56"/>
        <v>4.5600000000000005</v>
      </c>
      <c r="J101" s="16">
        <f t="shared" si="56"/>
        <v>5.6000000000000005</v>
      </c>
      <c r="K101" s="16">
        <f t="shared" si="56"/>
        <v>3.92</v>
      </c>
      <c r="L101" s="16">
        <f t="shared" si="56"/>
        <v>4.16</v>
      </c>
      <c r="M101" s="16">
        <f t="shared" si="56"/>
        <v>3.92</v>
      </c>
      <c r="N101" s="16">
        <f t="shared" si="56"/>
        <v>48.800000000000004</v>
      </c>
      <c r="O101" s="16">
        <f t="shared" si="56"/>
        <v>6.88</v>
      </c>
      <c r="P101" s="16">
        <f t="shared" si="56"/>
        <v>55.76</v>
      </c>
      <c r="Q101" s="16">
        <f t="shared" si="56"/>
        <v>287.68</v>
      </c>
      <c r="R101" s="16">
        <f t="shared" si="56"/>
        <v>1813.6000000000001</v>
      </c>
      <c r="S101" s="16">
        <f t="shared" si="56"/>
        <v>2043.76</v>
      </c>
      <c r="T101" s="16">
        <f t="shared" si="56"/>
        <v>2116.7200000000003</v>
      </c>
      <c r="U101" s="16">
        <f t="shared" si="56"/>
        <v>24.64</v>
      </c>
      <c r="V101" s="16">
        <f t="shared" si="56"/>
        <v>12.64</v>
      </c>
      <c r="W101" s="16">
        <f t="shared" si="56"/>
        <v>13.44</v>
      </c>
      <c r="X101" s="16">
        <f t="shared" si="56"/>
        <v>11.040000000000001</v>
      </c>
    </row>
    <row r="102" spans="1:24" x14ac:dyDescent="0.2">
      <c r="A102" t="s">
        <v>1165</v>
      </c>
      <c r="B102" s="16" t="str">
        <f t="shared" ref="B102:X102" si="57">IFERROR($F7*B219,"-")</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67</v>
      </c>
      <c r="B103" s="16">
        <f t="shared" ref="B103:X103" si="58">IFERROR($F8*B220,"-")</f>
        <v>10.700000000000001</v>
      </c>
      <c r="C103" s="16">
        <f t="shared" si="58"/>
        <v>8.8000000000000007</v>
      </c>
      <c r="D103" s="16">
        <f t="shared" si="58"/>
        <v>10.25</v>
      </c>
      <c r="E103" s="16">
        <f t="shared" si="58"/>
        <v>6.75</v>
      </c>
      <c r="F103" s="16">
        <f t="shared" si="58"/>
        <v>5.8500000000000005</v>
      </c>
      <c r="G103" s="16">
        <f t="shared" si="58"/>
        <v>9.25</v>
      </c>
      <c r="H103" s="16">
        <f t="shared" si="58"/>
        <v>15.75</v>
      </c>
      <c r="I103" s="16">
        <f t="shared" si="58"/>
        <v>12.05</v>
      </c>
      <c r="J103" s="16">
        <f t="shared" si="58"/>
        <v>10.5</v>
      </c>
      <c r="K103" s="16">
        <f t="shared" si="58"/>
        <v>8.6</v>
      </c>
      <c r="L103" s="16">
        <f t="shared" si="58"/>
        <v>12.15</v>
      </c>
      <c r="M103" s="16">
        <f t="shared" si="58"/>
        <v>7.65</v>
      </c>
      <c r="N103" s="16">
        <f t="shared" si="58"/>
        <v>118.35000000000001</v>
      </c>
      <c r="O103" s="16">
        <f t="shared" si="58"/>
        <v>21.45</v>
      </c>
      <c r="P103" s="16">
        <f t="shared" si="58"/>
        <v>139.80000000000001</v>
      </c>
      <c r="Q103" s="16">
        <f t="shared" si="58"/>
        <v>625.1</v>
      </c>
      <c r="R103" s="16">
        <f t="shared" si="58"/>
        <v>3320.2000000000003</v>
      </c>
      <c r="S103" s="16">
        <f t="shared" si="58"/>
        <v>3688.35</v>
      </c>
      <c r="T103" s="16">
        <f t="shared" si="58"/>
        <v>3802</v>
      </c>
      <c r="U103" s="16">
        <f t="shared" si="58"/>
        <v>67.2</v>
      </c>
      <c r="V103" s="16">
        <f t="shared" si="58"/>
        <v>31.85</v>
      </c>
      <c r="W103" s="16">
        <f t="shared" si="58"/>
        <v>30</v>
      </c>
      <c r="X103" s="16">
        <f t="shared" si="58"/>
        <v>26.45</v>
      </c>
    </row>
    <row r="104" spans="1:24" x14ac:dyDescent="0.2">
      <c r="A104" t="s">
        <v>1167</v>
      </c>
      <c r="B104" s="16" t="str">
        <f t="shared" ref="B104:X104" si="59">IFERROR($F9*B221,"-")</f>
        <v>-</v>
      </c>
      <c r="C104" s="16" t="str">
        <f t="shared" si="59"/>
        <v>-</v>
      </c>
      <c r="D104" s="16" t="str">
        <f t="shared" si="59"/>
        <v>-</v>
      </c>
      <c r="E104" s="16" t="str">
        <f t="shared" si="59"/>
        <v>-</v>
      </c>
      <c r="F104" s="16" t="str">
        <f t="shared" si="59"/>
        <v>-</v>
      </c>
      <c r="G104" s="16" t="str">
        <f t="shared" si="59"/>
        <v>-</v>
      </c>
      <c r="H104" s="16" t="str">
        <f t="shared" si="59"/>
        <v>-</v>
      </c>
      <c r="I104" s="16" t="str">
        <f t="shared" si="59"/>
        <v>-</v>
      </c>
      <c r="J104" s="16" t="str">
        <f t="shared" si="59"/>
        <v>-</v>
      </c>
      <c r="K104" s="16" t="str">
        <f t="shared" si="59"/>
        <v>-</v>
      </c>
      <c r="L104" s="16" t="str">
        <f t="shared" si="59"/>
        <v>-</v>
      </c>
      <c r="M104" s="16" t="str">
        <f t="shared" si="59"/>
        <v>-</v>
      </c>
      <c r="N104" s="16" t="str">
        <f t="shared" si="59"/>
        <v>-</v>
      </c>
      <c r="O104" s="16" t="str">
        <f t="shared" si="59"/>
        <v>-</v>
      </c>
      <c r="P104" s="16" t="str">
        <f t="shared" si="59"/>
        <v>-</v>
      </c>
      <c r="Q104" s="16" t="str">
        <f t="shared" si="59"/>
        <v>-</v>
      </c>
      <c r="R104" s="16" t="str">
        <f t="shared" si="59"/>
        <v>-</v>
      </c>
      <c r="S104" s="16" t="str">
        <f t="shared" si="59"/>
        <v>-</v>
      </c>
      <c r="T104" s="16" t="str">
        <f t="shared" si="59"/>
        <v>-</v>
      </c>
      <c r="U104" s="16" t="str">
        <f t="shared" si="59"/>
        <v>-</v>
      </c>
      <c r="V104" s="16" t="str">
        <f t="shared" si="59"/>
        <v>-</v>
      </c>
      <c r="W104" s="16" t="str">
        <f t="shared" si="59"/>
        <v>-</v>
      </c>
      <c r="X104" s="16" t="str">
        <f t="shared" si="59"/>
        <v>-</v>
      </c>
    </row>
    <row r="105" spans="1:24" x14ac:dyDescent="0.2">
      <c r="A105" t="s">
        <v>1168</v>
      </c>
      <c r="B105" s="16" t="str">
        <f t="shared" ref="B105:X105" si="60">IFERROR($F10*B222,"-")</f>
        <v>-</v>
      </c>
      <c r="C105" s="16" t="str">
        <f t="shared" si="60"/>
        <v>-</v>
      </c>
      <c r="D105" s="16" t="str">
        <f t="shared" si="60"/>
        <v>-</v>
      </c>
      <c r="E105" s="16" t="str">
        <f t="shared" si="60"/>
        <v>-</v>
      </c>
      <c r="F105" s="16" t="str">
        <f t="shared" si="60"/>
        <v>-</v>
      </c>
      <c r="G105" s="16" t="str">
        <f t="shared" si="60"/>
        <v>-</v>
      </c>
      <c r="H105" s="16" t="str">
        <f t="shared" si="60"/>
        <v>-</v>
      </c>
      <c r="I105" s="16" t="str">
        <f t="shared" si="60"/>
        <v>-</v>
      </c>
      <c r="J105" s="16" t="str">
        <f t="shared" si="60"/>
        <v>-</v>
      </c>
      <c r="K105" s="16" t="str">
        <f t="shared" si="60"/>
        <v>-</v>
      </c>
      <c r="L105" s="16" t="str">
        <f t="shared" si="60"/>
        <v>-</v>
      </c>
      <c r="M105" s="16" t="str">
        <f t="shared" si="60"/>
        <v>-</v>
      </c>
      <c r="N105" s="16" t="str">
        <f t="shared" si="60"/>
        <v>-</v>
      </c>
      <c r="O105" s="16" t="str">
        <f t="shared" si="60"/>
        <v>-</v>
      </c>
      <c r="P105" s="16" t="str">
        <f t="shared" si="60"/>
        <v>-</v>
      </c>
      <c r="Q105" s="16" t="str">
        <f t="shared" si="60"/>
        <v>-</v>
      </c>
      <c r="R105" s="16" t="str">
        <f t="shared" si="60"/>
        <v>-</v>
      </c>
      <c r="S105" s="16" t="str">
        <f t="shared" si="60"/>
        <v>-</v>
      </c>
      <c r="T105" s="16" t="str">
        <f t="shared" si="60"/>
        <v>-</v>
      </c>
      <c r="U105" s="16" t="str">
        <f t="shared" si="60"/>
        <v>-</v>
      </c>
      <c r="V105" s="16" t="str">
        <f t="shared" si="60"/>
        <v>-</v>
      </c>
      <c r="W105" s="16" t="str">
        <f t="shared" si="60"/>
        <v>-</v>
      </c>
      <c r="X105" s="16" t="str">
        <f t="shared" si="60"/>
        <v>-</v>
      </c>
    </row>
    <row r="106" spans="1:24" x14ac:dyDescent="0.2">
      <c r="A106" t="s">
        <v>1169</v>
      </c>
      <c r="B106" s="16">
        <f t="shared" ref="B106:X106" si="61">IFERROR($F11*B223,"-")</f>
        <v>8.68</v>
      </c>
      <c r="C106" s="16">
        <f t="shared" si="61"/>
        <v>13.795</v>
      </c>
      <c r="D106" s="16">
        <f t="shared" si="61"/>
        <v>6.51</v>
      </c>
      <c r="E106" s="16">
        <f t="shared" si="61"/>
        <v>10.385</v>
      </c>
      <c r="F106" s="16">
        <f t="shared" si="61"/>
        <v>11.47</v>
      </c>
      <c r="G106" s="16">
        <f t="shared" si="61"/>
        <v>7.9050000000000002</v>
      </c>
      <c r="H106" s="16">
        <f t="shared" si="61"/>
        <v>11.16</v>
      </c>
      <c r="I106" s="16">
        <f t="shared" si="61"/>
        <v>8.06</v>
      </c>
      <c r="J106" s="16">
        <f t="shared" si="61"/>
        <v>10.385</v>
      </c>
      <c r="K106" s="16">
        <f t="shared" si="61"/>
        <v>14.57</v>
      </c>
      <c r="L106" s="16">
        <f t="shared" si="61"/>
        <v>8.68</v>
      </c>
      <c r="M106" s="16">
        <f t="shared" si="61"/>
        <v>9.3000000000000007</v>
      </c>
      <c r="N106" s="16">
        <f t="shared" si="61"/>
        <v>120.9</v>
      </c>
      <c r="O106" s="16">
        <f t="shared" si="61"/>
        <v>15.965</v>
      </c>
      <c r="P106" s="16">
        <f t="shared" si="61"/>
        <v>136.86500000000001</v>
      </c>
      <c r="Q106" s="16">
        <f t="shared" si="61"/>
        <v>660.61</v>
      </c>
      <c r="R106" s="16">
        <f t="shared" si="61"/>
        <v>4485.7</v>
      </c>
      <c r="S106" s="16">
        <f t="shared" si="61"/>
        <v>5242.5649999999996</v>
      </c>
      <c r="T106" s="16">
        <f t="shared" si="61"/>
        <v>5378.9650000000001</v>
      </c>
      <c r="U106" s="16">
        <f t="shared" si="61"/>
        <v>51.924999999999997</v>
      </c>
      <c r="V106" s="16">
        <f t="shared" si="61"/>
        <v>26.04</v>
      </c>
      <c r="W106" s="16">
        <f t="shared" si="61"/>
        <v>50.22</v>
      </c>
      <c r="X106" s="16">
        <f t="shared" si="61"/>
        <v>19.84</v>
      </c>
    </row>
    <row r="107" spans="1:24" x14ac:dyDescent="0.2">
      <c r="A107" t="s">
        <v>1170</v>
      </c>
      <c r="B107" s="16">
        <f t="shared" ref="B107:X107" si="62">IFERROR($F12*B224,"-")</f>
        <v>6.5699999999999994</v>
      </c>
      <c r="C107" s="16">
        <f t="shared" si="62"/>
        <v>6.39</v>
      </c>
      <c r="D107" s="16">
        <f t="shared" si="62"/>
        <v>7.2899999999999991</v>
      </c>
      <c r="E107" s="16">
        <f t="shared" si="62"/>
        <v>2.9699999999999998</v>
      </c>
      <c r="F107" s="16">
        <f t="shared" si="62"/>
        <v>3.51</v>
      </c>
      <c r="G107" s="16">
        <f t="shared" si="62"/>
        <v>3.5999999999999996</v>
      </c>
      <c r="H107" s="16">
        <f t="shared" si="62"/>
        <v>7.8299999999999992</v>
      </c>
      <c r="I107" s="16">
        <f t="shared" si="62"/>
        <v>8.5499999999999989</v>
      </c>
      <c r="J107" s="16">
        <f t="shared" si="62"/>
        <v>4.2299999999999995</v>
      </c>
      <c r="K107" s="16">
        <f t="shared" si="62"/>
        <v>5.31</v>
      </c>
      <c r="L107" s="16">
        <f t="shared" si="62"/>
        <v>7.8299999999999992</v>
      </c>
      <c r="M107" s="16">
        <f t="shared" si="62"/>
        <v>9.5399999999999991</v>
      </c>
      <c r="N107" s="16">
        <f t="shared" si="62"/>
        <v>73.53</v>
      </c>
      <c r="O107" s="16">
        <f t="shared" si="62"/>
        <v>9</v>
      </c>
      <c r="P107" s="16">
        <f t="shared" si="62"/>
        <v>82.529999999999987</v>
      </c>
      <c r="Q107" s="16">
        <f t="shared" si="62"/>
        <v>650.33999999999992</v>
      </c>
      <c r="R107" s="16">
        <f t="shared" si="62"/>
        <v>3127.68</v>
      </c>
      <c r="S107" s="16">
        <f t="shared" si="62"/>
        <v>3341.0699999999997</v>
      </c>
      <c r="T107" s="16">
        <f t="shared" si="62"/>
        <v>3379.68</v>
      </c>
      <c r="U107" s="16">
        <f t="shared" si="62"/>
        <v>31.95</v>
      </c>
      <c r="V107" s="16">
        <f t="shared" si="62"/>
        <v>25.919999999999998</v>
      </c>
      <c r="W107" s="16">
        <f t="shared" si="62"/>
        <v>18.18</v>
      </c>
      <c r="X107" s="16">
        <f t="shared" si="62"/>
        <v>14.399999999999999</v>
      </c>
    </row>
    <row r="108" spans="1:24" x14ac:dyDescent="0.2">
      <c r="A108" t="s">
        <v>72</v>
      </c>
      <c r="B108" s="16">
        <f t="shared" ref="B108:X108" si="63">IFERROR($F13*B225,"-")</f>
        <v>12.09</v>
      </c>
      <c r="C108" s="16">
        <f t="shared" si="63"/>
        <v>8.9700000000000006</v>
      </c>
      <c r="D108" s="16">
        <f t="shared" si="63"/>
        <v>6.4349999999999996</v>
      </c>
      <c r="E108" s="16">
        <f t="shared" si="63"/>
        <v>3.9</v>
      </c>
      <c r="F108" s="16">
        <f t="shared" si="63"/>
        <v>5.85</v>
      </c>
      <c r="G108" s="16">
        <f t="shared" si="63"/>
        <v>4.4850000000000003</v>
      </c>
      <c r="H108" s="16">
        <f t="shared" si="63"/>
        <v>10.53</v>
      </c>
      <c r="I108" s="16">
        <f t="shared" si="63"/>
        <v>11.895</v>
      </c>
      <c r="J108" s="16">
        <f t="shared" si="63"/>
        <v>6.4349999999999996</v>
      </c>
      <c r="K108" s="16">
        <f t="shared" si="63"/>
        <v>6.24</v>
      </c>
      <c r="L108" s="16">
        <f t="shared" si="63"/>
        <v>8.3849999999999998</v>
      </c>
      <c r="M108" s="16">
        <f t="shared" si="63"/>
        <v>9.75</v>
      </c>
      <c r="N108" s="16">
        <f t="shared" si="63"/>
        <v>94.77</v>
      </c>
      <c r="O108" s="16">
        <f t="shared" si="63"/>
        <v>10.335000000000001</v>
      </c>
      <c r="P108" s="16">
        <f t="shared" si="63"/>
        <v>105.3</v>
      </c>
      <c r="Q108" s="16">
        <f t="shared" si="63"/>
        <v>625.95000000000005</v>
      </c>
      <c r="R108" s="16">
        <f t="shared" si="63"/>
        <v>4114.5</v>
      </c>
      <c r="S108" s="16">
        <f t="shared" si="63"/>
        <v>4500.4049999999997</v>
      </c>
      <c r="T108" s="16">
        <f t="shared" si="63"/>
        <v>4597.9049999999997</v>
      </c>
      <c r="U108" s="16">
        <f t="shared" si="63"/>
        <v>38.22</v>
      </c>
      <c r="V108" s="16">
        <f t="shared" si="63"/>
        <v>30.03</v>
      </c>
      <c r="W108" s="16">
        <f t="shared" si="63"/>
        <v>24.96</v>
      </c>
      <c r="X108" s="16">
        <f t="shared" si="63"/>
        <v>22.62</v>
      </c>
    </row>
    <row r="109" spans="1:24" x14ac:dyDescent="0.2">
      <c r="A109" t="s">
        <v>1171</v>
      </c>
      <c r="B109" s="16">
        <f t="shared" ref="B109:X109" si="64">IFERROR($F14*B226,"-")</f>
        <v>22.11</v>
      </c>
      <c r="C109" s="16">
        <f t="shared" si="64"/>
        <v>20.349999999999998</v>
      </c>
      <c r="D109" s="16">
        <f t="shared" si="64"/>
        <v>13.75</v>
      </c>
      <c r="E109" s="16">
        <f t="shared" si="64"/>
        <v>11.549999999999999</v>
      </c>
      <c r="F109" s="16">
        <f t="shared" si="64"/>
        <v>11.879999999999999</v>
      </c>
      <c r="G109" s="16">
        <f t="shared" si="64"/>
        <v>10.559999999999999</v>
      </c>
      <c r="H109" s="16">
        <f t="shared" si="64"/>
        <v>25.74</v>
      </c>
      <c r="I109" s="16">
        <f t="shared" si="64"/>
        <v>27.06</v>
      </c>
      <c r="J109" s="16">
        <f t="shared" si="64"/>
        <v>14.299999999999999</v>
      </c>
      <c r="K109" s="16">
        <f t="shared" si="64"/>
        <v>12.76</v>
      </c>
      <c r="L109" s="16">
        <f t="shared" si="64"/>
        <v>23.869999999999997</v>
      </c>
      <c r="M109" s="16">
        <f t="shared" si="64"/>
        <v>30.029999999999998</v>
      </c>
      <c r="N109" s="16">
        <f t="shared" si="64"/>
        <v>224.07</v>
      </c>
      <c r="O109" s="16">
        <f t="shared" si="64"/>
        <v>23.43</v>
      </c>
      <c r="P109" s="16">
        <f t="shared" si="64"/>
        <v>247.49999999999997</v>
      </c>
      <c r="Q109" s="16">
        <f t="shared" si="64"/>
        <v>1573.99</v>
      </c>
      <c r="R109" s="16">
        <f t="shared" si="64"/>
        <v>8256.82</v>
      </c>
      <c r="S109" s="16">
        <f t="shared" si="64"/>
        <v>9045.2999999999993</v>
      </c>
      <c r="T109" s="16">
        <f t="shared" si="64"/>
        <v>9187.5299999999988</v>
      </c>
      <c r="U109" s="16">
        <f t="shared" si="64"/>
        <v>87.78</v>
      </c>
      <c r="V109" s="16">
        <f t="shared" si="64"/>
        <v>80.959999999999994</v>
      </c>
      <c r="W109" s="16">
        <f t="shared" si="64"/>
        <v>56.54</v>
      </c>
      <c r="X109" s="16">
        <f t="shared" si="64"/>
        <v>47.849999999999994</v>
      </c>
    </row>
    <row r="110" spans="1:24" x14ac:dyDescent="0.2">
      <c r="A110" t="s">
        <v>1172</v>
      </c>
      <c r="B110" s="16">
        <f t="shared" ref="B110:X110" si="65">IFERROR($F15*B227,"-")</f>
        <v>10.35</v>
      </c>
      <c r="C110" s="16">
        <f t="shared" si="65"/>
        <v>8.1</v>
      </c>
      <c r="D110" s="16">
        <f t="shared" si="65"/>
        <v>6.93</v>
      </c>
      <c r="E110" s="16">
        <f t="shared" si="65"/>
        <v>4.8599999999999994</v>
      </c>
      <c r="F110" s="16">
        <f t="shared" si="65"/>
        <v>5.3999999999999995</v>
      </c>
      <c r="G110" s="16">
        <f t="shared" si="65"/>
        <v>6.84</v>
      </c>
      <c r="H110" s="16">
        <f t="shared" si="65"/>
        <v>12.6</v>
      </c>
      <c r="I110" s="16">
        <f t="shared" si="65"/>
        <v>12.78</v>
      </c>
      <c r="J110" s="16">
        <f t="shared" si="65"/>
        <v>7.6499999999999995</v>
      </c>
      <c r="K110" s="16">
        <f t="shared" si="65"/>
        <v>6.6599999999999993</v>
      </c>
      <c r="L110" s="16">
        <f t="shared" si="65"/>
        <v>11.43</v>
      </c>
      <c r="M110" s="16">
        <f t="shared" si="65"/>
        <v>10.62</v>
      </c>
      <c r="N110" s="16">
        <f t="shared" si="65"/>
        <v>104.22</v>
      </c>
      <c r="O110" s="16">
        <f t="shared" si="65"/>
        <v>13.77</v>
      </c>
      <c r="P110" s="16">
        <f t="shared" si="65"/>
        <v>117.99</v>
      </c>
      <c r="Q110" s="16">
        <f t="shared" si="65"/>
        <v>654.03</v>
      </c>
      <c r="R110" s="16">
        <f t="shared" si="65"/>
        <v>3655.7999999999997</v>
      </c>
      <c r="S110" s="16">
        <f t="shared" si="65"/>
        <v>4023.8999999999996</v>
      </c>
      <c r="T110" s="16">
        <f t="shared" si="65"/>
        <v>4080.0599999999995</v>
      </c>
      <c r="U110" s="16">
        <f t="shared" si="65"/>
        <v>47.79</v>
      </c>
      <c r="V110" s="16">
        <f t="shared" si="65"/>
        <v>34.83</v>
      </c>
      <c r="W110" s="16">
        <f t="shared" si="65"/>
        <v>25.02</v>
      </c>
      <c r="X110" s="16">
        <f t="shared" si="65"/>
        <v>22.95</v>
      </c>
    </row>
    <row r="111" spans="1:24" x14ac:dyDescent="0.2">
      <c r="A111" t="s">
        <v>75</v>
      </c>
      <c r="B111" s="16">
        <f t="shared" ref="B111:X111" si="66">IFERROR($F16*B228,"-")</f>
        <v>5.67</v>
      </c>
      <c r="C111" s="16">
        <f t="shared" si="66"/>
        <v>7.5600000000000005</v>
      </c>
      <c r="D111" s="16">
        <f t="shared" si="66"/>
        <v>5.04</v>
      </c>
      <c r="E111" s="16">
        <f t="shared" si="66"/>
        <v>4.7249999999999996</v>
      </c>
      <c r="F111" s="16">
        <f t="shared" si="66"/>
        <v>4.7249999999999996</v>
      </c>
      <c r="G111" s="16">
        <f t="shared" si="66"/>
        <v>4.7249999999999996</v>
      </c>
      <c r="H111" s="16">
        <f t="shared" si="66"/>
        <v>7.5600000000000005</v>
      </c>
      <c r="I111" s="16">
        <f t="shared" si="66"/>
        <v>7.2450000000000001</v>
      </c>
      <c r="J111" s="16">
        <f t="shared" si="66"/>
        <v>5.3550000000000004</v>
      </c>
      <c r="K111" s="16">
        <f t="shared" si="66"/>
        <v>5.9850000000000003</v>
      </c>
      <c r="L111" s="16">
        <f t="shared" si="66"/>
        <v>6.93</v>
      </c>
      <c r="M111" s="16">
        <f t="shared" si="66"/>
        <v>6.93</v>
      </c>
      <c r="N111" s="16">
        <f t="shared" si="66"/>
        <v>72.45</v>
      </c>
      <c r="O111" s="16">
        <f t="shared" si="66"/>
        <v>11.654999999999999</v>
      </c>
      <c r="P111" s="16">
        <f t="shared" si="66"/>
        <v>84.42</v>
      </c>
      <c r="Q111" s="16">
        <f t="shared" si="66"/>
        <v>493.29</v>
      </c>
      <c r="R111" s="16">
        <f t="shared" si="66"/>
        <v>2745.2249999999999</v>
      </c>
      <c r="S111" s="16">
        <f t="shared" si="66"/>
        <v>2976.75</v>
      </c>
      <c r="T111" s="16">
        <f t="shared" si="66"/>
        <v>3024</v>
      </c>
      <c r="U111" s="16">
        <f t="shared" si="66"/>
        <v>34.335000000000001</v>
      </c>
      <c r="V111" s="16">
        <f t="shared" si="66"/>
        <v>21.105</v>
      </c>
      <c r="W111" s="16">
        <f t="shared" si="66"/>
        <v>22.995000000000001</v>
      </c>
      <c r="X111" s="16">
        <f t="shared" si="66"/>
        <v>13.23</v>
      </c>
    </row>
    <row r="112" spans="1:24" x14ac:dyDescent="0.2">
      <c r="A112" t="s">
        <v>1173</v>
      </c>
      <c r="B112" s="16">
        <f t="shared" ref="B112:X112" si="67">IFERROR($F17*B229,"-")</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1174</v>
      </c>
      <c r="B113" s="16" t="str">
        <f t="shared" ref="B113:X113" si="68">IFERROR($F18*B230,"-")</f>
        <v>-</v>
      </c>
      <c r="C113" s="16" t="str">
        <f t="shared" si="68"/>
        <v>-</v>
      </c>
      <c r="D113" s="16" t="str">
        <f t="shared" si="68"/>
        <v>-</v>
      </c>
      <c r="E113" s="16" t="str">
        <f t="shared" si="68"/>
        <v>-</v>
      </c>
      <c r="F113" s="16" t="str">
        <f t="shared" si="68"/>
        <v>-</v>
      </c>
      <c r="G113" s="16" t="str">
        <f t="shared" si="68"/>
        <v>-</v>
      </c>
      <c r="H113" s="16" t="str">
        <f t="shared" si="68"/>
        <v>-</v>
      </c>
      <c r="I113" s="16" t="str">
        <f t="shared" si="68"/>
        <v>-</v>
      </c>
      <c r="J113" s="16" t="str">
        <f t="shared" si="68"/>
        <v>-</v>
      </c>
      <c r="K113" s="16" t="str">
        <f t="shared" si="68"/>
        <v>-</v>
      </c>
      <c r="L113" s="16" t="str">
        <f t="shared" si="68"/>
        <v>-</v>
      </c>
      <c r="M113" s="16" t="str">
        <f t="shared" si="68"/>
        <v>-</v>
      </c>
      <c r="N113" s="16" t="str">
        <f t="shared" si="68"/>
        <v>-</v>
      </c>
      <c r="O113" s="16" t="str">
        <f t="shared" si="68"/>
        <v>-</v>
      </c>
      <c r="P113" s="16" t="str">
        <f t="shared" si="68"/>
        <v>-</v>
      </c>
      <c r="Q113" s="16" t="str">
        <f t="shared" si="68"/>
        <v>-</v>
      </c>
      <c r="R113" s="16" t="str">
        <f t="shared" si="68"/>
        <v>-</v>
      </c>
      <c r="S113" s="16" t="str">
        <f t="shared" si="68"/>
        <v>-</v>
      </c>
      <c r="T113" s="16" t="str">
        <f t="shared" si="68"/>
        <v>-</v>
      </c>
      <c r="U113" s="16" t="str">
        <f t="shared" si="68"/>
        <v>-</v>
      </c>
      <c r="V113" s="16" t="str">
        <f t="shared" si="68"/>
        <v>-</v>
      </c>
      <c r="W113" s="16" t="str">
        <f t="shared" si="68"/>
        <v>-</v>
      </c>
      <c r="X113" s="16" t="str">
        <f t="shared" si="68"/>
        <v>-</v>
      </c>
    </row>
    <row r="114" spans="1:24" x14ac:dyDescent="0.2">
      <c r="A114" t="s">
        <v>1175</v>
      </c>
      <c r="B114" s="17">
        <f>SUM(B101:B113)</f>
        <v>81.13</v>
      </c>
      <c r="C114" s="17">
        <f t="shared" ref="C114:X114" si="69">SUM(C101:C113)</f>
        <v>77.644999999999996</v>
      </c>
      <c r="D114" s="17">
        <f t="shared" si="69"/>
        <v>59.405000000000001</v>
      </c>
      <c r="E114" s="17">
        <f t="shared" si="69"/>
        <v>48.099999999999994</v>
      </c>
      <c r="F114" s="17">
        <f t="shared" si="69"/>
        <v>51.564999999999998</v>
      </c>
      <c r="G114" s="17">
        <f t="shared" si="69"/>
        <v>50.244999999999997</v>
      </c>
      <c r="H114" s="17">
        <f t="shared" si="69"/>
        <v>97.249999999999986</v>
      </c>
      <c r="I114" s="17">
        <f t="shared" si="69"/>
        <v>92.2</v>
      </c>
      <c r="J114" s="17">
        <f t="shared" si="69"/>
        <v>64.454999999999998</v>
      </c>
      <c r="K114" s="17">
        <f t="shared" si="69"/>
        <v>64.045000000000002</v>
      </c>
      <c r="L114" s="17">
        <f t="shared" si="69"/>
        <v>83.435000000000002</v>
      </c>
      <c r="M114" s="17">
        <f t="shared" si="69"/>
        <v>87.740000000000009</v>
      </c>
      <c r="N114" s="17">
        <f t="shared" si="69"/>
        <v>857.09000000000015</v>
      </c>
      <c r="O114" s="17">
        <f t="shared" si="69"/>
        <v>112.485</v>
      </c>
      <c r="P114" s="17">
        <f t="shared" si="69"/>
        <v>970.16499999999996</v>
      </c>
      <c r="Q114" s="17">
        <f t="shared" si="69"/>
        <v>5570.9899999999989</v>
      </c>
      <c r="R114" s="17">
        <f t="shared" si="69"/>
        <v>31519.524999999998</v>
      </c>
      <c r="S114" s="17">
        <f t="shared" si="69"/>
        <v>34862.1</v>
      </c>
      <c r="T114" s="17">
        <f t="shared" si="69"/>
        <v>35566.86</v>
      </c>
      <c r="U114" s="17">
        <f t="shared" si="69"/>
        <v>383.84</v>
      </c>
      <c r="V114" s="17">
        <f t="shared" si="69"/>
        <v>263.375</v>
      </c>
      <c r="W114" s="17">
        <f t="shared" si="69"/>
        <v>241.35500000000002</v>
      </c>
      <c r="X114" s="17">
        <f t="shared" si="69"/>
        <v>178.37999999999997</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ht="15" x14ac:dyDescent="0.25">
      <c r="A118" s="145" t="s">
        <v>1219</v>
      </c>
    </row>
    <row r="119" spans="1:24" x14ac:dyDescent="0.2">
      <c r="A119" s="6" t="s">
        <v>1158</v>
      </c>
      <c r="B119" s="2" t="s">
        <v>115</v>
      </c>
      <c r="C119" t="s">
        <v>116</v>
      </c>
      <c r="D119" t="s">
        <v>117</v>
      </c>
      <c r="E119" t="s">
        <v>118</v>
      </c>
      <c r="F119" t="s">
        <v>119</v>
      </c>
      <c r="G119" t="s">
        <v>120</v>
      </c>
      <c r="H119" t="s">
        <v>121</v>
      </c>
      <c r="I119" t="s">
        <v>122</v>
      </c>
      <c r="J119" t="s">
        <v>123</v>
      </c>
      <c r="K119" t="s">
        <v>124</v>
      </c>
      <c r="L119" t="s">
        <v>125</v>
      </c>
      <c r="M119" t="s">
        <v>126</v>
      </c>
      <c r="N119" t="s">
        <v>138</v>
      </c>
      <c r="O119" t="s">
        <v>127</v>
      </c>
      <c r="P119" t="s">
        <v>139</v>
      </c>
      <c r="Q119" t="s">
        <v>140</v>
      </c>
      <c r="R119" t="s">
        <v>141</v>
      </c>
      <c r="S119" t="s">
        <v>226</v>
      </c>
      <c r="T119" t="s">
        <v>227</v>
      </c>
      <c r="U119" t="s">
        <v>228</v>
      </c>
      <c r="V119" t="s">
        <v>229</v>
      </c>
      <c r="W119" t="s">
        <v>230</v>
      </c>
      <c r="X119" t="s">
        <v>231</v>
      </c>
    </row>
    <row r="120" spans="1:24" x14ac:dyDescent="0.2">
      <c r="A120" t="s">
        <v>65</v>
      </c>
      <c r="B120" s="16">
        <f t="shared" ref="B120:X120" si="70">IFERROR($G6*B218,"-")</f>
        <v>97.65</v>
      </c>
      <c r="C120" s="16">
        <f t="shared" si="70"/>
        <v>72.45</v>
      </c>
      <c r="D120" s="16">
        <f t="shared" si="70"/>
        <v>63</v>
      </c>
      <c r="E120" s="16">
        <f t="shared" si="70"/>
        <v>58.274999999999999</v>
      </c>
      <c r="F120" s="16">
        <f t="shared" si="70"/>
        <v>56.7</v>
      </c>
      <c r="G120" s="16">
        <f t="shared" si="70"/>
        <v>56.7</v>
      </c>
      <c r="H120" s="16">
        <f t="shared" si="70"/>
        <v>119.7</v>
      </c>
      <c r="I120" s="16">
        <f t="shared" si="70"/>
        <v>89.775000000000006</v>
      </c>
      <c r="J120" s="16">
        <f t="shared" si="70"/>
        <v>110.25</v>
      </c>
      <c r="K120" s="16">
        <f t="shared" si="70"/>
        <v>77.174999999999997</v>
      </c>
      <c r="L120" s="16">
        <f t="shared" si="70"/>
        <v>81.900000000000006</v>
      </c>
      <c r="M120" s="16">
        <f t="shared" si="70"/>
        <v>77.174999999999997</v>
      </c>
      <c r="N120" s="16">
        <f t="shared" si="70"/>
        <v>960.75</v>
      </c>
      <c r="O120" s="16">
        <f t="shared" si="70"/>
        <v>135.44999999999999</v>
      </c>
      <c r="P120" s="16">
        <f t="shared" si="70"/>
        <v>1097.7750000000001</v>
      </c>
      <c r="Q120" s="16">
        <f t="shared" si="70"/>
        <v>5663.7</v>
      </c>
      <c r="R120" s="16">
        <f t="shared" si="70"/>
        <v>35705.25</v>
      </c>
      <c r="S120" s="16">
        <f t="shared" si="70"/>
        <v>40236.525000000001</v>
      </c>
      <c r="T120" s="16">
        <f t="shared" si="70"/>
        <v>41672.925000000003</v>
      </c>
      <c r="U120" s="16">
        <f t="shared" si="70"/>
        <v>485.1</v>
      </c>
      <c r="V120" s="16">
        <f t="shared" si="70"/>
        <v>248.85</v>
      </c>
      <c r="W120" s="16">
        <f t="shared" si="70"/>
        <v>264.60000000000002</v>
      </c>
      <c r="X120" s="16">
        <f t="shared" si="70"/>
        <v>217.35</v>
      </c>
    </row>
    <row r="121" spans="1:24" x14ac:dyDescent="0.2">
      <c r="A121" t="s">
        <v>1165</v>
      </c>
      <c r="B121" s="16" t="str">
        <f t="shared" ref="B121:X121" si="71">IFERROR($G7*B219,"-")</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1"/>
        <v>-</v>
      </c>
      <c r="S121" s="16" t="str">
        <f t="shared" si="71"/>
        <v>-</v>
      </c>
      <c r="T121" s="16" t="str">
        <f t="shared" si="71"/>
        <v>-</v>
      </c>
      <c r="U121" s="16" t="str">
        <f t="shared" si="71"/>
        <v>-</v>
      </c>
      <c r="V121" s="16" t="str">
        <f t="shared" si="71"/>
        <v>-</v>
      </c>
      <c r="W121" s="16" t="str">
        <f t="shared" si="71"/>
        <v>-</v>
      </c>
      <c r="X121" s="16" t="str">
        <f t="shared" si="71"/>
        <v>-</v>
      </c>
    </row>
    <row r="122" spans="1:24" x14ac:dyDescent="0.2">
      <c r="A122" t="s">
        <v>67</v>
      </c>
      <c r="B122" s="16">
        <f t="shared" ref="B122:X122" si="72">IFERROR($G8*B220,"-")</f>
        <v>347.75</v>
      </c>
      <c r="C122" s="16">
        <f t="shared" si="72"/>
        <v>286</v>
      </c>
      <c r="D122" s="16">
        <f t="shared" si="72"/>
        <v>333.125</v>
      </c>
      <c r="E122" s="16">
        <f t="shared" si="72"/>
        <v>219.375</v>
      </c>
      <c r="F122" s="16">
        <f t="shared" si="72"/>
        <v>190.125</v>
      </c>
      <c r="G122" s="16">
        <f t="shared" si="72"/>
        <v>300.625</v>
      </c>
      <c r="H122" s="16">
        <f t="shared" si="72"/>
        <v>511.875</v>
      </c>
      <c r="I122" s="16">
        <f t="shared" si="72"/>
        <v>391.625</v>
      </c>
      <c r="J122" s="16">
        <f t="shared" si="72"/>
        <v>341.25</v>
      </c>
      <c r="K122" s="16">
        <f t="shared" si="72"/>
        <v>279.5</v>
      </c>
      <c r="L122" s="16">
        <f t="shared" si="72"/>
        <v>394.875</v>
      </c>
      <c r="M122" s="16">
        <f t="shared" si="72"/>
        <v>248.625</v>
      </c>
      <c r="N122" s="16">
        <f t="shared" si="72"/>
        <v>3846.375</v>
      </c>
      <c r="O122" s="16">
        <f t="shared" si="72"/>
        <v>697.125</v>
      </c>
      <c r="P122" s="16">
        <f t="shared" si="72"/>
        <v>4543.5</v>
      </c>
      <c r="Q122" s="16">
        <f t="shared" si="72"/>
        <v>20315.75</v>
      </c>
      <c r="R122" s="16">
        <f t="shared" si="72"/>
        <v>107906.5</v>
      </c>
      <c r="S122" s="16">
        <f t="shared" si="72"/>
        <v>119871.375</v>
      </c>
      <c r="T122" s="16">
        <f t="shared" si="72"/>
        <v>123565</v>
      </c>
      <c r="U122" s="16">
        <f t="shared" si="72"/>
        <v>2184</v>
      </c>
      <c r="V122" s="16">
        <f t="shared" si="72"/>
        <v>1035.125</v>
      </c>
      <c r="W122" s="16">
        <f t="shared" si="72"/>
        <v>975</v>
      </c>
      <c r="X122" s="16">
        <f t="shared" si="72"/>
        <v>859.625</v>
      </c>
    </row>
    <row r="123" spans="1:24" x14ac:dyDescent="0.2">
      <c r="A123" t="s">
        <v>1167</v>
      </c>
      <c r="B123" s="16">
        <f t="shared" ref="B123:X123" si="73">IFERROR($G9*B221,"-")</f>
        <v>233.73</v>
      </c>
      <c r="C123" s="16">
        <f t="shared" si="73"/>
        <v>230.79</v>
      </c>
      <c r="D123" s="16">
        <f t="shared" si="73"/>
        <v>179.34</v>
      </c>
      <c r="E123" s="16">
        <f t="shared" si="73"/>
        <v>160.22999999999999</v>
      </c>
      <c r="F123" s="16">
        <f t="shared" si="73"/>
        <v>163.16999999999999</v>
      </c>
      <c r="G123" s="16">
        <f t="shared" si="73"/>
        <v>157.29</v>
      </c>
      <c r="H123" s="16">
        <f t="shared" si="73"/>
        <v>308.7</v>
      </c>
      <c r="I123" s="16">
        <f t="shared" si="73"/>
        <v>226.38</v>
      </c>
      <c r="J123" s="16">
        <f t="shared" si="73"/>
        <v>208.73999999999998</v>
      </c>
      <c r="K123" s="16">
        <f t="shared" si="73"/>
        <v>185.22</v>
      </c>
      <c r="L123" s="16">
        <f t="shared" si="73"/>
        <v>211.67999999999998</v>
      </c>
      <c r="M123" s="16">
        <f t="shared" si="73"/>
        <v>226.38</v>
      </c>
      <c r="N123" s="16">
        <f t="shared" si="73"/>
        <v>2491.6499999999996</v>
      </c>
      <c r="O123" s="16">
        <f t="shared" si="73"/>
        <v>374.84999999999997</v>
      </c>
      <c r="P123" s="16">
        <f t="shared" si="73"/>
        <v>2866.5</v>
      </c>
      <c r="Q123" s="16">
        <f t="shared" si="73"/>
        <v>15801.029999999999</v>
      </c>
      <c r="R123" s="16">
        <f t="shared" si="73"/>
        <v>101790.15</v>
      </c>
      <c r="S123" s="16">
        <f t="shared" si="73"/>
        <v>113470.76999999999</v>
      </c>
      <c r="T123" s="16">
        <f t="shared" si="73"/>
        <v>117073.73999999999</v>
      </c>
      <c r="U123" s="16">
        <f t="shared" si="73"/>
        <v>1228.9199999999998</v>
      </c>
      <c r="V123" s="16">
        <f t="shared" si="73"/>
        <v>664.43999999999994</v>
      </c>
      <c r="W123" s="16">
        <f t="shared" si="73"/>
        <v>739.41</v>
      </c>
      <c r="X123" s="16">
        <f t="shared" si="73"/>
        <v>542.42999999999995</v>
      </c>
    </row>
    <row r="124" spans="1:24" x14ac:dyDescent="0.2">
      <c r="A124" t="s">
        <v>1168</v>
      </c>
      <c r="B124" s="16">
        <f t="shared" ref="B124:X124" si="74">IFERROR($G10*B222,"-")</f>
        <v>19.239999999999998</v>
      </c>
      <c r="C124" s="16">
        <f t="shared" si="74"/>
        <v>19.759999999999998</v>
      </c>
      <c r="D124" s="16">
        <f t="shared" si="74"/>
        <v>30.16</v>
      </c>
      <c r="E124" s="16">
        <f t="shared" si="74"/>
        <v>16.64</v>
      </c>
      <c r="F124" s="16">
        <f t="shared" si="74"/>
        <v>11.44</v>
      </c>
      <c r="G124" s="16">
        <f t="shared" si="74"/>
        <v>39.519999999999996</v>
      </c>
      <c r="H124" s="16">
        <f t="shared" si="74"/>
        <v>62.4</v>
      </c>
      <c r="I124" s="16">
        <f t="shared" si="74"/>
        <v>14.559999999999999</v>
      </c>
      <c r="J124" s="16">
        <f t="shared" si="74"/>
        <v>35.879999999999995</v>
      </c>
      <c r="K124" s="16">
        <f t="shared" si="74"/>
        <v>12.479999999999999</v>
      </c>
      <c r="L124" s="16">
        <f t="shared" si="74"/>
        <v>18.2</v>
      </c>
      <c r="M124" s="16">
        <f t="shared" si="74"/>
        <v>13.52</v>
      </c>
      <c r="N124" s="16">
        <f t="shared" si="74"/>
        <v>292.76</v>
      </c>
      <c r="O124" s="16">
        <f t="shared" si="74"/>
        <v>58.239999999999995</v>
      </c>
      <c r="P124" s="16">
        <f t="shared" si="74"/>
        <v>351</v>
      </c>
      <c r="Q124" s="16">
        <f t="shared" si="74"/>
        <v>1514.24</v>
      </c>
      <c r="R124" s="16">
        <f t="shared" si="74"/>
        <v>10739.56</v>
      </c>
      <c r="S124" s="16">
        <f t="shared" si="74"/>
        <v>11859.64</v>
      </c>
      <c r="T124" s="16">
        <f t="shared" si="74"/>
        <v>12155</v>
      </c>
      <c r="U124" s="16">
        <f t="shared" si="74"/>
        <v>226.2</v>
      </c>
      <c r="V124" s="16">
        <f t="shared" si="74"/>
        <v>46.28</v>
      </c>
      <c r="W124" s="16">
        <f t="shared" si="74"/>
        <v>60.32</v>
      </c>
      <c r="X124" s="16">
        <f t="shared" si="74"/>
        <v>81.64</v>
      </c>
    </row>
    <row r="125" spans="1:24" x14ac:dyDescent="0.2">
      <c r="A125" t="s">
        <v>1169</v>
      </c>
      <c r="B125" s="16">
        <f t="shared" ref="B125:X125" si="75">IFERROR($G11*B223,"-")</f>
        <v>89.88</v>
      </c>
      <c r="C125" s="16">
        <f t="shared" si="75"/>
        <v>142.845</v>
      </c>
      <c r="D125" s="16">
        <f t="shared" si="75"/>
        <v>67.41</v>
      </c>
      <c r="E125" s="16">
        <f t="shared" si="75"/>
        <v>107.535</v>
      </c>
      <c r="F125" s="16">
        <f t="shared" si="75"/>
        <v>118.77</v>
      </c>
      <c r="G125" s="16">
        <f t="shared" si="75"/>
        <v>81.855000000000004</v>
      </c>
      <c r="H125" s="16">
        <f t="shared" si="75"/>
        <v>115.56</v>
      </c>
      <c r="I125" s="16">
        <f t="shared" si="75"/>
        <v>83.460000000000008</v>
      </c>
      <c r="J125" s="16">
        <f t="shared" si="75"/>
        <v>107.535</v>
      </c>
      <c r="K125" s="16">
        <f t="shared" si="75"/>
        <v>150.87</v>
      </c>
      <c r="L125" s="16">
        <f t="shared" si="75"/>
        <v>89.88</v>
      </c>
      <c r="M125" s="16">
        <f t="shared" si="75"/>
        <v>96.3</v>
      </c>
      <c r="N125" s="16">
        <f t="shared" si="75"/>
        <v>1251.9000000000001</v>
      </c>
      <c r="O125" s="16">
        <f t="shared" si="75"/>
        <v>165.315</v>
      </c>
      <c r="P125" s="16">
        <f t="shared" si="75"/>
        <v>1417.2150000000001</v>
      </c>
      <c r="Q125" s="16">
        <f t="shared" si="75"/>
        <v>6840.51</v>
      </c>
      <c r="R125" s="16">
        <f t="shared" si="75"/>
        <v>46448.700000000004</v>
      </c>
      <c r="S125" s="16">
        <f t="shared" si="75"/>
        <v>54285.915000000001</v>
      </c>
      <c r="T125" s="16">
        <f t="shared" si="75"/>
        <v>55698.315000000002</v>
      </c>
      <c r="U125" s="16">
        <f t="shared" si="75"/>
        <v>537.67500000000007</v>
      </c>
      <c r="V125" s="16">
        <f t="shared" si="75"/>
        <v>269.64</v>
      </c>
      <c r="W125" s="16">
        <f t="shared" si="75"/>
        <v>520.02</v>
      </c>
      <c r="X125" s="16">
        <f t="shared" si="75"/>
        <v>205.44</v>
      </c>
    </row>
    <row r="126" spans="1:24" x14ac:dyDescent="0.2">
      <c r="A126" t="s">
        <v>1170</v>
      </c>
      <c r="B126" s="16">
        <f t="shared" ref="B126:X126" si="76">IFERROR($G12*B224,"-")</f>
        <v>29.93</v>
      </c>
      <c r="C126" s="16">
        <f t="shared" si="76"/>
        <v>29.110000000000003</v>
      </c>
      <c r="D126" s="16">
        <f t="shared" si="76"/>
        <v>33.21</v>
      </c>
      <c r="E126" s="16">
        <f t="shared" si="76"/>
        <v>13.530000000000001</v>
      </c>
      <c r="F126" s="16">
        <f t="shared" si="76"/>
        <v>15.99</v>
      </c>
      <c r="G126" s="16">
        <f t="shared" si="76"/>
        <v>16.400000000000002</v>
      </c>
      <c r="H126" s="16">
        <f t="shared" si="76"/>
        <v>35.67</v>
      </c>
      <c r="I126" s="16">
        <f t="shared" si="76"/>
        <v>38.950000000000003</v>
      </c>
      <c r="J126" s="16">
        <f t="shared" si="76"/>
        <v>19.27</v>
      </c>
      <c r="K126" s="16">
        <f t="shared" si="76"/>
        <v>24.19</v>
      </c>
      <c r="L126" s="16">
        <f t="shared" si="76"/>
        <v>35.67</v>
      </c>
      <c r="M126" s="16">
        <f t="shared" si="76"/>
        <v>43.46</v>
      </c>
      <c r="N126" s="16">
        <f t="shared" si="76"/>
        <v>334.97</v>
      </c>
      <c r="O126" s="16">
        <f t="shared" si="76"/>
        <v>41</v>
      </c>
      <c r="P126" s="16">
        <f t="shared" si="76"/>
        <v>375.97</v>
      </c>
      <c r="Q126" s="16">
        <f t="shared" si="76"/>
        <v>2962.6600000000003</v>
      </c>
      <c r="R126" s="16">
        <f t="shared" si="76"/>
        <v>14248.32</v>
      </c>
      <c r="S126" s="16">
        <f t="shared" si="76"/>
        <v>15220.43</v>
      </c>
      <c r="T126" s="16">
        <f t="shared" si="76"/>
        <v>15396.320000000002</v>
      </c>
      <c r="U126" s="16">
        <f t="shared" si="76"/>
        <v>145.55000000000001</v>
      </c>
      <c r="V126" s="16">
        <f t="shared" si="76"/>
        <v>118.08</v>
      </c>
      <c r="W126" s="16">
        <f t="shared" si="76"/>
        <v>82.820000000000007</v>
      </c>
      <c r="X126" s="16">
        <f t="shared" si="76"/>
        <v>65.600000000000009</v>
      </c>
    </row>
    <row r="127" spans="1:24" x14ac:dyDescent="0.2">
      <c r="A127" t="s">
        <v>72</v>
      </c>
      <c r="B127" s="16">
        <f t="shared" ref="B127:X127" si="77">IFERROR($G13*B225,"-")</f>
        <v>34.72</v>
      </c>
      <c r="C127" s="16">
        <f t="shared" si="77"/>
        <v>25.76</v>
      </c>
      <c r="D127" s="16">
        <f t="shared" si="77"/>
        <v>18.48</v>
      </c>
      <c r="E127" s="16">
        <f t="shared" si="77"/>
        <v>11.200000000000001</v>
      </c>
      <c r="F127" s="16">
        <f t="shared" si="77"/>
        <v>16.8</v>
      </c>
      <c r="G127" s="16">
        <f t="shared" si="77"/>
        <v>12.88</v>
      </c>
      <c r="H127" s="16">
        <f t="shared" si="77"/>
        <v>30.240000000000002</v>
      </c>
      <c r="I127" s="16">
        <f t="shared" si="77"/>
        <v>34.160000000000004</v>
      </c>
      <c r="J127" s="16">
        <f t="shared" si="77"/>
        <v>18.48</v>
      </c>
      <c r="K127" s="16">
        <f t="shared" si="77"/>
        <v>17.920000000000002</v>
      </c>
      <c r="L127" s="16">
        <f t="shared" si="77"/>
        <v>24.080000000000002</v>
      </c>
      <c r="M127" s="16">
        <f t="shared" si="77"/>
        <v>28</v>
      </c>
      <c r="N127" s="16">
        <f t="shared" si="77"/>
        <v>272.16000000000003</v>
      </c>
      <c r="O127" s="16">
        <f t="shared" si="77"/>
        <v>29.68</v>
      </c>
      <c r="P127" s="16">
        <f t="shared" si="77"/>
        <v>302.40000000000003</v>
      </c>
      <c r="Q127" s="16">
        <f t="shared" si="77"/>
        <v>1797.6000000000001</v>
      </c>
      <c r="R127" s="16">
        <f t="shared" si="77"/>
        <v>11816</v>
      </c>
      <c r="S127" s="16">
        <f t="shared" si="77"/>
        <v>12924.24</v>
      </c>
      <c r="T127" s="16">
        <f t="shared" si="77"/>
        <v>13204.24</v>
      </c>
      <c r="U127" s="16">
        <f t="shared" si="77"/>
        <v>109.76</v>
      </c>
      <c r="V127" s="16">
        <f t="shared" si="77"/>
        <v>86.24</v>
      </c>
      <c r="W127" s="16">
        <f t="shared" si="77"/>
        <v>71.680000000000007</v>
      </c>
      <c r="X127" s="16">
        <f t="shared" si="77"/>
        <v>64.960000000000008</v>
      </c>
    </row>
    <row r="128" spans="1:24" x14ac:dyDescent="0.2">
      <c r="A128" t="s">
        <v>1171</v>
      </c>
      <c r="B128" s="16">
        <f t="shared" ref="B128:X128" si="78">IFERROR($G14*B226,"-")</f>
        <v>142.70999999999998</v>
      </c>
      <c r="C128" s="16">
        <f t="shared" si="78"/>
        <v>131.35</v>
      </c>
      <c r="D128" s="16">
        <f t="shared" si="78"/>
        <v>88.749999999999986</v>
      </c>
      <c r="E128" s="16">
        <f t="shared" si="78"/>
        <v>74.55</v>
      </c>
      <c r="F128" s="16">
        <f t="shared" si="78"/>
        <v>76.679999999999993</v>
      </c>
      <c r="G128" s="16">
        <f t="shared" si="78"/>
        <v>68.16</v>
      </c>
      <c r="H128" s="16">
        <f t="shared" si="78"/>
        <v>166.14</v>
      </c>
      <c r="I128" s="16">
        <f t="shared" si="78"/>
        <v>174.66</v>
      </c>
      <c r="J128" s="16">
        <f t="shared" si="78"/>
        <v>92.3</v>
      </c>
      <c r="K128" s="16">
        <f t="shared" si="78"/>
        <v>82.36</v>
      </c>
      <c r="L128" s="16">
        <f t="shared" si="78"/>
        <v>154.07</v>
      </c>
      <c r="M128" s="16">
        <f t="shared" si="78"/>
        <v>193.82999999999998</v>
      </c>
      <c r="N128" s="16">
        <f t="shared" si="78"/>
        <v>1446.27</v>
      </c>
      <c r="O128" s="16">
        <f t="shared" si="78"/>
        <v>151.22999999999999</v>
      </c>
      <c r="P128" s="16">
        <f t="shared" si="78"/>
        <v>1597.4999999999998</v>
      </c>
      <c r="Q128" s="16">
        <f t="shared" si="78"/>
        <v>10159.39</v>
      </c>
      <c r="R128" s="16">
        <f t="shared" si="78"/>
        <v>53294.02</v>
      </c>
      <c r="S128" s="16">
        <f t="shared" si="78"/>
        <v>58383.299999999996</v>
      </c>
      <c r="T128" s="16">
        <f t="shared" si="78"/>
        <v>59301.329999999994</v>
      </c>
      <c r="U128" s="16">
        <f t="shared" si="78"/>
        <v>566.57999999999993</v>
      </c>
      <c r="V128" s="16">
        <f t="shared" si="78"/>
        <v>522.55999999999995</v>
      </c>
      <c r="W128" s="16">
        <f t="shared" si="78"/>
        <v>364.93999999999994</v>
      </c>
      <c r="X128" s="16">
        <f t="shared" si="78"/>
        <v>308.84999999999997</v>
      </c>
    </row>
    <row r="129" spans="1:24" x14ac:dyDescent="0.2">
      <c r="A129" t="s">
        <v>1172</v>
      </c>
      <c r="B129" s="16">
        <f t="shared" ref="B129:X129" si="79">IFERROR($G15*B227,"-")</f>
        <v>67.275000000000006</v>
      </c>
      <c r="C129" s="16">
        <f t="shared" si="79"/>
        <v>52.650000000000006</v>
      </c>
      <c r="D129" s="16">
        <f t="shared" si="79"/>
        <v>45.045000000000002</v>
      </c>
      <c r="E129" s="16">
        <f t="shared" si="79"/>
        <v>31.590000000000003</v>
      </c>
      <c r="F129" s="16">
        <f t="shared" si="79"/>
        <v>35.1</v>
      </c>
      <c r="G129" s="16">
        <f t="shared" si="79"/>
        <v>44.46</v>
      </c>
      <c r="H129" s="16">
        <f t="shared" si="79"/>
        <v>81.900000000000006</v>
      </c>
      <c r="I129" s="16">
        <f t="shared" si="79"/>
        <v>83.070000000000007</v>
      </c>
      <c r="J129" s="16">
        <f t="shared" si="79"/>
        <v>49.725000000000001</v>
      </c>
      <c r="K129" s="16">
        <f t="shared" si="79"/>
        <v>43.29</v>
      </c>
      <c r="L129" s="16">
        <f t="shared" si="79"/>
        <v>74.295000000000002</v>
      </c>
      <c r="M129" s="16">
        <f t="shared" si="79"/>
        <v>69.03</v>
      </c>
      <c r="N129" s="16">
        <f t="shared" si="79"/>
        <v>677.43000000000006</v>
      </c>
      <c r="O129" s="16">
        <f t="shared" si="79"/>
        <v>89.50500000000001</v>
      </c>
      <c r="P129" s="16">
        <f t="shared" si="79"/>
        <v>766.93500000000006</v>
      </c>
      <c r="Q129" s="16">
        <f t="shared" si="79"/>
        <v>4251.1950000000006</v>
      </c>
      <c r="R129" s="16">
        <f t="shared" si="79"/>
        <v>23762.7</v>
      </c>
      <c r="S129" s="16">
        <f t="shared" si="79"/>
        <v>26155.350000000002</v>
      </c>
      <c r="T129" s="16">
        <f t="shared" si="79"/>
        <v>26520.390000000003</v>
      </c>
      <c r="U129" s="16">
        <f t="shared" si="79"/>
        <v>310.63499999999999</v>
      </c>
      <c r="V129" s="16">
        <f t="shared" si="79"/>
        <v>226.39500000000001</v>
      </c>
      <c r="W129" s="16">
        <f t="shared" si="79"/>
        <v>162.63</v>
      </c>
      <c r="X129" s="16">
        <f t="shared" si="79"/>
        <v>149.17500000000001</v>
      </c>
    </row>
    <row r="130" spans="1:24" x14ac:dyDescent="0.2">
      <c r="A130" t="s">
        <v>75</v>
      </c>
      <c r="B130" s="16">
        <f t="shared" ref="B130:X130" si="80">IFERROR($G16*B228,"-")</f>
        <v>18.45</v>
      </c>
      <c r="C130" s="16">
        <f t="shared" si="80"/>
        <v>24.599999999999998</v>
      </c>
      <c r="D130" s="16">
        <f t="shared" si="80"/>
        <v>16.399999999999999</v>
      </c>
      <c r="E130" s="16">
        <f t="shared" si="80"/>
        <v>15.374999999999998</v>
      </c>
      <c r="F130" s="16">
        <f t="shared" si="80"/>
        <v>15.374999999999998</v>
      </c>
      <c r="G130" s="16">
        <f t="shared" si="80"/>
        <v>15.374999999999998</v>
      </c>
      <c r="H130" s="16">
        <f t="shared" si="80"/>
        <v>24.599999999999998</v>
      </c>
      <c r="I130" s="16">
        <f t="shared" si="80"/>
        <v>23.574999999999999</v>
      </c>
      <c r="J130" s="16">
        <f t="shared" si="80"/>
        <v>17.425000000000001</v>
      </c>
      <c r="K130" s="16">
        <f t="shared" si="80"/>
        <v>19.474999999999998</v>
      </c>
      <c r="L130" s="16">
        <f t="shared" si="80"/>
        <v>22.549999999999997</v>
      </c>
      <c r="M130" s="16">
        <f t="shared" si="80"/>
        <v>22.549999999999997</v>
      </c>
      <c r="N130" s="16">
        <f t="shared" si="80"/>
        <v>235.75</v>
      </c>
      <c r="O130" s="16">
        <f t="shared" si="80"/>
        <v>37.924999999999997</v>
      </c>
      <c r="P130" s="16">
        <f t="shared" si="80"/>
        <v>274.7</v>
      </c>
      <c r="Q130" s="16">
        <f t="shared" si="80"/>
        <v>1605.1499999999999</v>
      </c>
      <c r="R130" s="16">
        <f t="shared" si="80"/>
        <v>8932.875</v>
      </c>
      <c r="S130" s="16">
        <f t="shared" si="80"/>
        <v>9686.25</v>
      </c>
      <c r="T130" s="16">
        <f t="shared" si="80"/>
        <v>9840</v>
      </c>
      <c r="U130" s="16">
        <f t="shared" si="80"/>
        <v>111.72499999999999</v>
      </c>
      <c r="V130" s="16">
        <f t="shared" si="80"/>
        <v>68.674999999999997</v>
      </c>
      <c r="W130" s="16">
        <f t="shared" si="80"/>
        <v>74.824999999999989</v>
      </c>
      <c r="X130" s="16">
        <f t="shared" si="80"/>
        <v>43.05</v>
      </c>
    </row>
    <row r="131" spans="1:24" x14ac:dyDescent="0.2">
      <c r="A131" t="s">
        <v>1173</v>
      </c>
      <c r="B131" s="16">
        <f t="shared" ref="B131:X131" si="81">IFERROR($G17*B229,"-")</f>
        <v>47.58</v>
      </c>
      <c r="C131" s="16">
        <f t="shared" si="81"/>
        <v>53.984999999999999</v>
      </c>
      <c r="D131" s="16">
        <f t="shared" si="81"/>
        <v>41.174999999999997</v>
      </c>
      <c r="E131" s="16">
        <f t="shared" si="81"/>
        <v>29.28</v>
      </c>
      <c r="F131" s="16">
        <f t="shared" si="81"/>
        <v>27.45</v>
      </c>
      <c r="G131" s="16">
        <f t="shared" si="81"/>
        <v>29.28</v>
      </c>
      <c r="H131" s="16">
        <f t="shared" si="81"/>
        <v>56.73</v>
      </c>
      <c r="I131" s="16">
        <f t="shared" si="81"/>
        <v>42.089999999999996</v>
      </c>
      <c r="J131" s="16">
        <f t="shared" si="81"/>
        <v>37.515000000000001</v>
      </c>
      <c r="K131" s="16">
        <f t="shared" si="81"/>
        <v>29.28</v>
      </c>
      <c r="L131" s="16">
        <f t="shared" si="81"/>
        <v>44.835000000000001</v>
      </c>
      <c r="M131" s="16">
        <f t="shared" si="81"/>
        <v>48.494999999999997</v>
      </c>
      <c r="N131" s="16">
        <f t="shared" si="81"/>
        <v>488.61</v>
      </c>
      <c r="O131" s="16">
        <f t="shared" si="81"/>
        <v>77.774999999999991</v>
      </c>
      <c r="P131" s="16">
        <f t="shared" si="81"/>
        <v>566.38499999999999</v>
      </c>
      <c r="Q131" s="16">
        <f t="shared" si="81"/>
        <v>2954.5349999999999</v>
      </c>
      <c r="R131" s="16">
        <f t="shared" si="81"/>
        <v>18214.904999999999</v>
      </c>
      <c r="S131" s="16">
        <f t="shared" si="81"/>
        <v>20299.274999999998</v>
      </c>
      <c r="T131" s="16">
        <f t="shared" si="81"/>
        <v>20821.739999999998</v>
      </c>
      <c r="U131" s="16">
        <f t="shared" si="81"/>
        <v>242.47499999999999</v>
      </c>
      <c r="V131" s="16">
        <f t="shared" si="81"/>
        <v>135.41999999999999</v>
      </c>
      <c r="W131" s="16">
        <f t="shared" si="81"/>
        <v>139.995</v>
      </c>
      <c r="X131" s="16">
        <f t="shared" si="81"/>
        <v>104.31</v>
      </c>
    </row>
    <row r="132" spans="1:24" x14ac:dyDescent="0.2">
      <c r="A132" t="s">
        <v>1174</v>
      </c>
      <c r="B132" s="16">
        <f t="shared" ref="B132:H132" si="82">IFERROR($G18*B230,"-")</f>
        <v>6.24</v>
      </c>
      <c r="C132" s="16">
        <f t="shared" si="82"/>
        <v>6.72</v>
      </c>
      <c r="D132" s="16">
        <f t="shared" si="82"/>
        <v>3.84</v>
      </c>
      <c r="E132" s="16">
        <f t="shared" si="82"/>
        <v>4.32</v>
      </c>
      <c r="F132" s="16">
        <f t="shared" si="82"/>
        <v>5.04</v>
      </c>
      <c r="G132" s="16">
        <f t="shared" si="82"/>
        <v>3.6</v>
      </c>
      <c r="H132" s="16">
        <f t="shared" si="82"/>
        <v>7.44</v>
      </c>
      <c r="I132" s="16">
        <f t="shared" ref="I132:X132" si="83">IFERROR($G18*I230,"-")</f>
        <v>8.8800000000000008</v>
      </c>
      <c r="J132" s="16">
        <f t="shared" si="83"/>
        <v>5.5200000000000005</v>
      </c>
      <c r="K132" s="16">
        <f t="shared" si="83"/>
        <v>8.4</v>
      </c>
      <c r="L132" s="16">
        <f t="shared" si="83"/>
        <v>7.2</v>
      </c>
      <c r="M132" s="16">
        <f t="shared" si="83"/>
        <v>8.16</v>
      </c>
      <c r="N132" s="16">
        <f t="shared" si="83"/>
        <v>75.36</v>
      </c>
      <c r="O132" s="16">
        <f t="shared" si="83"/>
        <v>7.44</v>
      </c>
      <c r="P132" s="16">
        <f t="shared" si="83"/>
        <v>82.8</v>
      </c>
      <c r="Q132" s="16">
        <f t="shared" si="83"/>
        <v>552</v>
      </c>
      <c r="R132" s="16">
        <f t="shared" si="83"/>
        <v>3139.6800000000003</v>
      </c>
      <c r="S132" s="16">
        <f t="shared" si="83"/>
        <v>3482.88</v>
      </c>
      <c r="T132" s="16">
        <f t="shared" si="83"/>
        <v>3551.28</v>
      </c>
      <c r="U132" s="16">
        <f t="shared" si="83"/>
        <v>27.84</v>
      </c>
      <c r="V132" s="16">
        <f t="shared" si="83"/>
        <v>24.240000000000002</v>
      </c>
      <c r="W132" s="16">
        <f t="shared" si="83"/>
        <v>24.48</v>
      </c>
      <c r="X132" s="16">
        <f t="shared" si="83"/>
        <v>13.68</v>
      </c>
    </row>
    <row r="133" spans="1:24" x14ac:dyDescent="0.2">
      <c r="A133" t="s">
        <v>1175</v>
      </c>
      <c r="B133" s="17">
        <f>SUM(B120:B132)</f>
        <v>1135.155</v>
      </c>
      <c r="C133" s="17">
        <f t="shared" ref="C133:X133" si="84">SUM(C120:C132)</f>
        <v>1076.02</v>
      </c>
      <c r="D133" s="17">
        <f t="shared" si="84"/>
        <v>919.93499999999995</v>
      </c>
      <c r="E133" s="17">
        <f t="shared" si="84"/>
        <v>741.9</v>
      </c>
      <c r="F133" s="17">
        <f t="shared" si="84"/>
        <v>732.64</v>
      </c>
      <c r="G133" s="17">
        <f t="shared" si="84"/>
        <v>826.14499999999998</v>
      </c>
      <c r="H133" s="17">
        <f t="shared" si="84"/>
        <v>1520.9550000000004</v>
      </c>
      <c r="I133" s="17">
        <f t="shared" si="84"/>
        <v>1211.1849999999999</v>
      </c>
      <c r="J133" s="17">
        <f t="shared" si="84"/>
        <v>1043.8899999999999</v>
      </c>
      <c r="K133" s="17">
        <f t="shared" si="84"/>
        <v>930.16</v>
      </c>
      <c r="L133" s="17">
        <f t="shared" si="84"/>
        <v>1159.2350000000001</v>
      </c>
      <c r="M133" s="17">
        <f t="shared" si="84"/>
        <v>1075.5249999999999</v>
      </c>
      <c r="N133" s="17">
        <f t="shared" si="84"/>
        <v>12373.985000000001</v>
      </c>
      <c r="O133" s="17">
        <f t="shared" si="84"/>
        <v>1865.5350000000003</v>
      </c>
      <c r="P133" s="17">
        <f t="shared" si="84"/>
        <v>14242.679999999998</v>
      </c>
      <c r="Q133" s="17">
        <f t="shared" si="84"/>
        <v>74417.759999999995</v>
      </c>
      <c r="R133" s="17">
        <f t="shared" si="84"/>
        <v>435998.66</v>
      </c>
      <c r="S133" s="17">
        <f t="shared" si="84"/>
        <v>485875.94999999995</v>
      </c>
      <c r="T133" s="17">
        <f t="shared" si="84"/>
        <v>498800.28</v>
      </c>
      <c r="U133" s="17">
        <f t="shared" si="84"/>
        <v>6176.4600000000009</v>
      </c>
      <c r="V133" s="17">
        <f t="shared" si="84"/>
        <v>3445.9449999999997</v>
      </c>
      <c r="W133" s="17">
        <f t="shared" si="84"/>
        <v>3480.7199999999993</v>
      </c>
      <c r="X133" s="17">
        <f t="shared" si="84"/>
        <v>2656.11</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ht="15" x14ac:dyDescent="0.25">
      <c r="A137" s="145" t="s">
        <v>1220</v>
      </c>
    </row>
    <row r="138" spans="1:24" x14ac:dyDescent="0.2">
      <c r="A138" s="6" t="s">
        <v>1158</v>
      </c>
      <c r="B138" s="2" t="s">
        <v>115</v>
      </c>
      <c r="C138" t="s">
        <v>116</v>
      </c>
      <c r="D138" t="s">
        <v>117</v>
      </c>
      <c r="E138" t="s">
        <v>118</v>
      </c>
      <c r="F138" t="s">
        <v>119</v>
      </c>
      <c r="G138" t="s">
        <v>120</v>
      </c>
      <c r="H138" t="s">
        <v>121</v>
      </c>
      <c r="I138" t="s">
        <v>122</v>
      </c>
      <c r="J138" t="s">
        <v>123</v>
      </c>
      <c r="K138" t="s">
        <v>124</v>
      </c>
      <c r="L138" t="s">
        <v>125</v>
      </c>
      <c r="M138" t="s">
        <v>126</v>
      </c>
      <c r="N138" t="s">
        <v>138</v>
      </c>
      <c r="O138" t="s">
        <v>127</v>
      </c>
      <c r="P138" t="s">
        <v>139</v>
      </c>
      <c r="Q138" t="s">
        <v>140</v>
      </c>
      <c r="R138" t="s">
        <v>141</v>
      </c>
      <c r="S138" t="s">
        <v>226</v>
      </c>
      <c r="T138" t="s">
        <v>227</v>
      </c>
      <c r="U138" t="s">
        <v>228</v>
      </c>
      <c r="V138" t="s">
        <v>229</v>
      </c>
      <c r="W138" t="s">
        <v>230</v>
      </c>
      <c r="X138" t="s">
        <v>231</v>
      </c>
    </row>
    <row r="139" spans="1:24" x14ac:dyDescent="0.2">
      <c r="A139" t="s">
        <v>65</v>
      </c>
      <c r="B139" s="16">
        <f t="shared" ref="B139:X139" si="85">IFERROR($H6*B218,"-")</f>
        <v>7.13</v>
      </c>
      <c r="C139" s="16">
        <f t="shared" si="85"/>
        <v>5.29</v>
      </c>
      <c r="D139" s="16">
        <f t="shared" si="85"/>
        <v>4.5999999999999996</v>
      </c>
      <c r="E139" s="16">
        <f t="shared" si="85"/>
        <v>4.2549999999999999</v>
      </c>
      <c r="F139" s="16">
        <f t="shared" si="85"/>
        <v>4.1399999999999997</v>
      </c>
      <c r="G139" s="16">
        <f t="shared" si="85"/>
        <v>4.1399999999999997</v>
      </c>
      <c r="H139" s="16">
        <f t="shared" si="85"/>
        <v>8.74</v>
      </c>
      <c r="I139" s="16">
        <f t="shared" si="85"/>
        <v>6.5549999999999997</v>
      </c>
      <c r="J139" s="16">
        <f t="shared" si="85"/>
        <v>8.0500000000000007</v>
      </c>
      <c r="K139" s="16">
        <f t="shared" si="85"/>
        <v>5.6349999999999998</v>
      </c>
      <c r="L139" s="16">
        <f t="shared" si="85"/>
        <v>5.9799999999999995</v>
      </c>
      <c r="M139" s="16">
        <f t="shared" si="85"/>
        <v>5.6349999999999998</v>
      </c>
      <c r="N139" s="16">
        <f t="shared" si="85"/>
        <v>70.150000000000006</v>
      </c>
      <c r="O139" s="16">
        <f t="shared" si="85"/>
        <v>9.89</v>
      </c>
      <c r="P139" s="16">
        <f t="shared" si="85"/>
        <v>80.155000000000001</v>
      </c>
      <c r="Q139" s="16">
        <f t="shared" si="85"/>
        <v>413.54</v>
      </c>
      <c r="R139" s="16">
        <f t="shared" si="85"/>
        <v>2607.0500000000002</v>
      </c>
      <c r="S139" s="16">
        <f t="shared" si="85"/>
        <v>2937.9049999999997</v>
      </c>
      <c r="T139" s="16">
        <f t="shared" si="85"/>
        <v>3042.7849999999999</v>
      </c>
      <c r="U139" s="16">
        <f t="shared" si="85"/>
        <v>35.42</v>
      </c>
      <c r="V139" s="16">
        <f t="shared" si="85"/>
        <v>18.169999999999998</v>
      </c>
      <c r="W139" s="16">
        <f t="shared" si="85"/>
        <v>19.32</v>
      </c>
      <c r="X139" s="16">
        <f t="shared" si="85"/>
        <v>15.87</v>
      </c>
    </row>
    <row r="140" spans="1:24" x14ac:dyDescent="0.2">
      <c r="A140" t="s">
        <v>1165</v>
      </c>
      <c r="B140" s="16" t="str">
        <f t="shared" ref="B140:X140" si="86">IFERROR($H7*B219,"-")</f>
        <v>-</v>
      </c>
      <c r="C140" s="16" t="str">
        <f t="shared" si="86"/>
        <v>-</v>
      </c>
      <c r="D140" s="16" t="str">
        <f t="shared" si="86"/>
        <v>-</v>
      </c>
      <c r="E140" s="16" t="str">
        <f t="shared" si="86"/>
        <v>-</v>
      </c>
      <c r="F140" s="16" t="str">
        <f t="shared" si="86"/>
        <v>-</v>
      </c>
      <c r="G140" s="16" t="str">
        <f t="shared" si="86"/>
        <v>-</v>
      </c>
      <c r="H140" s="16" t="str">
        <f t="shared" si="86"/>
        <v>-</v>
      </c>
      <c r="I140" s="16" t="str">
        <f t="shared" si="86"/>
        <v>-</v>
      </c>
      <c r="J140" s="16" t="str">
        <f t="shared" si="86"/>
        <v>-</v>
      </c>
      <c r="K140" s="16" t="str">
        <f t="shared" si="86"/>
        <v>-</v>
      </c>
      <c r="L140" s="16" t="str">
        <f t="shared" si="86"/>
        <v>-</v>
      </c>
      <c r="M140" s="16" t="str">
        <f t="shared" si="86"/>
        <v>-</v>
      </c>
      <c r="N140" s="16" t="str">
        <f t="shared" si="86"/>
        <v>-</v>
      </c>
      <c r="O140" s="16" t="str">
        <f t="shared" si="86"/>
        <v>-</v>
      </c>
      <c r="P140" s="16" t="str">
        <f t="shared" si="86"/>
        <v>-</v>
      </c>
      <c r="Q140" s="16" t="str">
        <f t="shared" si="86"/>
        <v>-</v>
      </c>
      <c r="R140" s="16" t="str">
        <f t="shared" si="86"/>
        <v>-</v>
      </c>
      <c r="S140" s="16" t="str">
        <f t="shared" si="86"/>
        <v>-</v>
      </c>
      <c r="T140" s="16" t="str">
        <f t="shared" si="86"/>
        <v>-</v>
      </c>
      <c r="U140" s="16" t="str">
        <f t="shared" si="86"/>
        <v>-</v>
      </c>
      <c r="V140" s="16" t="str">
        <f t="shared" si="86"/>
        <v>-</v>
      </c>
      <c r="W140" s="16" t="str">
        <f t="shared" si="86"/>
        <v>-</v>
      </c>
      <c r="X140" s="16" t="str">
        <f t="shared" si="86"/>
        <v>-</v>
      </c>
    </row>
    <row r="141" spans="1:24" x14ac:dyDescent="0.2">
      <c r="A141" t="s">
        <v>67</v>
      </c>
      <c r="B141" s="16">
        <f t="shared" ref="B141:X141" si="87">IFERROR($H8*B220,"-")</f>
        <v>19.259999999999998</v>
      </c>
      <c r="C141" s="16">
        <f t="shared" si="87"/>
        <v>15.839999999999998</v>
      </c>
      <c r="D141" s="16">
        <f t="shared" si="87"/>
        <v>18.45</v>
      </c>
      <c r="E141" s="16">
        <f t="shared" si="87"/>
        <v>12.149999999999999</v>
      </c>
      <c r="F141" s="16">
        <f t="shared" si="87"/>
        <v>10.53</v>
      </c>
      <c r="G141" s="16">
        <f t="shared" si="87"/>
        <v>16.649999999999999</v>
      </c>
      <c r="H141" s="16">
        <f t="shared" si="87"/>
        <v>28.349999999999998</v>
      </c>
      <c r="I141" s="16">
        <f t="shared" si="87"/>
        <v>21.689999999999998</v>
      </c>
      <c r="J141" s="16">
        <f t="shared" si="87"/>
        <v>18.899999999999999</v>
      </c>
      <c r="K141" s="16">
        <f t="shared" si="87"/>
        <v>15.479999999999999</v>
      </c>
      <c r="L141" s="16">
        <f t="shared" si="87"/>
        <v>21.869999999999997</v>
      </c>
      <c r="M141" s="16">
        <f t="shared" si="87"/>
        <v>13.77</v>
      </c>
      <c r="N141" s="16">
        <f t="shared" si="87"/>
        <v>213.02999999999997</v>
      </c>
      <c r="O141" s="16">
        <f t="shared" si="87"/>
        <v>38.61</v>
      </c>
      <c r="P141" s="16">
        <f t="shared" si="87"/>
        <v>251.64</v>
      </c>
      <c r="Q141" s="16">
        <f t="shared" si="87"/>
        <v>1125.1799999999998</v>
      </c>
      <c r="R141" s="16">
        <f t="shared" si="87"/>
        <v>5976.36</v>
      </c>
      <c r="S141" s="16">
        <f t="shared" si="87"/>
        <v>6639.03</v>
      </c>
      <c r="T141" s="16">
        <f t="shared" si="87"/>
        <v>6843.5999999999995</v>
      </c>
      <c r="U141" s="16">
        <f t="shared" si="87"/>
        <v>120.96</v>
      </c>
      <c r="V141" s="16">
        <f t="shared" si="87"/>
        <v>57.33</v>
      </c>
      <c r="W141" s="16">
        <f t="shared" si="87"/>
        <v>53.999999999999993</v>
      </c>
      <c r="X141" s="16">
        <f t="shared" si="87"/>
        <v>47.61</v>
      </c>
    </row>
    <row r="142" spans="1:24" x14ac:dyDescent="0.2">
      <c r="A142" t="s">
        <v>1167</v>
      </c>
      <c r="B142" s="16">
        <f t="shared" ref="B142:X142" si="88">IFERROR($H9*B221,"-")</f>
        <v>44.52</v>
      </c>
      <c r="C142" s="16">
        <f t="shared" si="88"/>
        <v>43.96</v>
      </c>
      <c r="D142" s="16">
        <f t="shared" si="88"/>
        <v>34.160000000000004</v>
      </c>
      <c r="E142" s="16">
        <f t="shared" si="88"/>
        <v>30.52</v>
      </c>
      <c r="F142" s="16">
        <f t="shared" si="88"/>
        <v>31.080000000000002</v>
      </c>
      <c r="G142" s="16">
        <f t="shared" si="88"/>
        <v>29.96</v>
      </c>
      <c r="H142" s="16">
        <f t="shared" si="88"/>
        <v>58.800000000000004</v>
      </c>
      <c r="I142" s="16">
        <f t="shared" si="88"/>
        <v>43.12</v>
      </c>
      <c r="J142" s="16">
        <f t="shared" si="88"/>
        <v>39.76</v>
      </c>
      <c r="K142" s="16">
        <f t="shared" si="88"/>
        <v>35.28</v>
      </c>
      <c r="L142" s="16">
        <f t="shared" si="88"/>
        <v>40.32</v>
      </c>
      <c r="M142" s="16">
        <f t="shared" si="88"/>
        <v>43.12</v>
      </c>
      <c r="N142" s="16">
        <f t="shared" si="88"/>
        <v>474.6</v>
      </c>
      <c r="O142" s="16">
        <f t="shared" si="88"/>
        <v>71.400000000000006</v>
      </c>
      <c r="P142" s="16">
        <f t="shared" si="88"/>
        <v>546</v>
      </c>
      <c r="Q142" s="16">
        <f t="shared" si="88"/>
        <v>3009.7200000000003</v>
      </c>
      <c r="R142" s="16">
        <f t="shared" si="88"/>
        <v>19388.600000000002</v>
      </c>
      <c r="S142" s="16">
        <f t="shared" si="88"/>
        <v>21613.48</v>
      </c>
      <c r="T142" s="16">
        <f t="shared" si="88"/>
        <v>22299.760000000002</v>
      </c>
      <c r="U142" s="16">
        <f t="shared" si="88"/>
        <v>234.08</v>
      </c>
      <c r="V142" s="16">
        <f t="shared" si="88"/>
        <v>126.56</v>
      </c>
      <c r="W142" s="16">
        <f t="shared" si="88"/>
        <v>140.84</v>
      </c>
      <c r="X142" s="16">
        <f t="shared" si="88"/>
        <v>103.32000000000001</v>
      </c>
    </row>
    <row r="143" spans="1:24" x14ac:dyDescent="0.2">
      <c r="A143" t="s">
        <v>1168</v>
      </c>
      <c r="B143" s="16" t="str">
        <f t="shared" ref="B143:X143" si="89">IFERROR($H10*B222,"-")</f>
        <v>-</v>
      </c>
      <c r="C143" s="16" t="str">
        <f t="shared" si="89"/>
        <v>-</v>
      </c>
      <c r="D143" s="16" t="str">
        <f t="shared" si="89"/>
        <v>-</v>
      </c>
      <c r="E143" s="16" t="str">
        <f t="shared" si="89"/>
        <v>-</v>
      </c>
      <c r="F143" s="16" t="str">
        <f t="shared" si="89"/>
        <v>-</v>
      </c>
      <c r="G143" s="16" t="str">
        <f t="shared" si="89"/>
        <v>-</v>
      </c>
      <c r="H143" s="16" t="str">
        <f t="shared" si="89"/>
        <v>-</v>
      </c>
      <c r="I143" s="16" t="str">
        <f t="shared" si="89"/>
        <v>-</v>
      </c>
      <c r="J143" s="16" t="str">
        <f t="shared" si="89"/>
        <v>-</v>
      </c>
      <c r="K143" s="16" t="str">
        <f t="shared" si="89"/>
        <v>-</v>
      </c>
      <c r="L143" s="16" t="str">
        <f t="shared" si="89"/>
        <v>-</v>
      </c>
      <c r="M143" s="16" t="str">
        <f t="shared" si="89"/>
        <v>-</v>
      </c>
      <c r="N143" s="16" t="str">
        <f t="shared" si="89"/>
        <v>-</v>
      </c>
      <c r="O143" s="16" t="str">
        <f t="shared" si="89"/>
        <v>-</v>
      </c>
      <c r="P143" s="16" t="str">
        <f t="shared" si="89"/>
        <v>-</v>
      </c>
      <c r="Q143" s="16" t="str">
        <f t="shared" si="89"/>
        <v>-</v>
      </c>
      <c r="R143" s="16" t="str">
        <f t="shared" si="89"/>
        <v>-</v>
      </c>
      <c r="S143" s="16" t="str">
        <f t="shared" si="89"/>
        <v>-</v>
      </c>
      <c r="T143" s="16" t="str">
        <f t="shared" si="89"/>
        <v>-</v>
      </c>
      <c r="U143" s="16" t="str">
        <f t="shared" si="89"/>
        <v>-</v>
      </c>
      <c r="V143" s="16" t="str">
        <f t="shared" si="89"/>
        <v>-</v>
      </c>
      <c r="W143" s="16" t="str">
        <f t="shared" si="89"/>
        <v>-</v>
      </c>
      <c r="X143" s="16" t="str">
        <f t="shared" si="89"/>
        <v>-</v>
      </c>
    </row>
    <row r="144" spans="1:24" x14ac:dyDescent="0.2">
      <c r="A144" t="s">
        <v>1169</v>
      </c>
      <c r="B144" s="16">
        <f t="shared" ref="B144:X144" si="90">IFERROR($H11*B223,"-")</f>
        <v>44.800000000000004</v>
      </c>
      <c r="C144" s="16">
        <f t="shared" si="90"/>
        <v>71.2</v>
      </c>
      <c r="D144" s="16">
        <f t="shared" si="90"/>
        <v>33.6</v>
      </c>
      <c r="E144" s="16">
        <f t="shared" si="90"/>
        <v>53.6</v>
      </c>
      <c r="F144" s="16">
        <f t="shared" si="90"/>
        <v>59.2</v>
      </c>
      <c r="G144" s="16">
        <f t="shared" si="90"/>
        <v>40.800000000000004</v>
      </c>
      <c r="H144" s="16">
        <f t="shared" si="90"/>
        <v>57.6</v>
      </c>
      <c r="I144" s="16">
        <f t="shared" si="90"/>
        <v>41.6</v>
      </c>
      <c r="J144" s="16">
        <f t="shared" si="90"/>
        <v>53.6</v>
      </c>
      <c r="K144" s="16">
        <f t="shared" si="90"/>
        <v>75.2</v>
      </c>
      <c r="L144" s="16">
        <f t="shared" si="90"/>
        <v>44.800000000000004</v>
      </c>
      <c r="M144" s="16">
        <f t="shared" si="90"/>
        <v>48</v>
      </c>
      <c r="N144" s="16">
        <f t="shared" si="90"/>
        <v>624</v>
      </c>
      <c r="O144" s="16">
        <f t="shared" si="90"/>
        <v>82.4</v>
      </c>
      <c r="P144" s="16">
        <f t="shared" si="90"/>
        <v>706.4</v>
      </c>
      <c r="Q144" s="16">
        <f t="shared" si="90"/>
        <v>3409.6</v>
      </c>
      <c r="R144" s="16">
        <f t="shared" si="90"/>
        <v>23152</v>
      </c>
      <c r="S144" s="16">
        <f t="shared" si="90"/>
        <v>27058.400000000001</v>
      </c>
      <c r="T144" s="16">
        <f t="shared" si="90"/>
        <v>27762.400000000001</v>
      </c>
      <c r="U144" s="16">
        <f t="shared" si="90"/>
        <v>268</v>
      </c>
      <c r="V144" s="16">
        <f t="shared" si="90"/>
        <v>134.4</v>
      </c>
      <c r="W144" s="16">
        <f t="shared" si="90"/>
        <v>259.2</v>
      </c>
      <c r="X144" s="16">
        <f t="shared" si="90"/>
        <v>102.4</v>
      </c>
    </row>
    <row r="145" spans="1:24" x14ac:dyDescent="0.2">
      <c r="A145" t="s">
        <v>1170</v>
      </c>
      <c r="B145" s="16">
        <f t="shared" ref="B145:X145" si="91">IFERROR($H12*B224,"-")</f>
        <v>5.4749999999999996</v>
      </c>
      <c r="C145" s="16">
        <f t="shared" si="91"/>
        <v>5.3250000000000002</v>
      </c>
      <c r="D145" s="16">
        <f t="shared" si="91"/>
        <v>6.0750000000000002</v>
      </c>
      <c r="E145" s="16">
        <f t="shared" si="91"/>
        <v>2.4750000000000001</v>
      </c>
      <c r="F145" s="16">
        <f t="shared" si="91"/>
        <v>2.9249999999999998</v>
      </c>
      <c r="G145" s="16">
        <f t="shared" si="91"/>
        <v>3</v>
      </c>
      <c r="H145" s="16">
        <f t="shared" si="91"/>
        <v>6.5249999999999995</v>
      </c>
      <c r="I145" s="16">
        <f t="shared" si="91"/>
        <v>7.125</v>
      </c>
      <c r="J145" s="16">
        <f t="shared" si="91"/>
        <v>3.5249999999999999</v>
      </c>
      <c r="K145" s="16">
        <f t="shared" si="91"/>
        <v>4.4249999999999998</v>
      </c>
      <c r="L145" s="16">
        <f t="shared" si="91"/>
        <v>6.5249999999999995</v>
      </c>
      <c r="M145" s="16">
        <f t="shared" si="91"/>
        <v>7.9499999999999993</v>
      </c>
      <c r="N145" s="16">
        <f t="shared" si="91"/>
        <v>61.274999999999999</v>
      </c>
      <c r="O145" s="16">
        <f t="shared" si="91"/>
        <v>7.5</v>
      </c>
      <c r="P145" s="16">
        <f t="shared" si="91"/>
        <v>68.774999999999991</v>
      </c>
      <c r="Q145" s="16">
        <f t="shared" si="91"/>
        <v>541.94999999999993</v>
      </c>
      <c r="R145" s="16">
        <f t="shared" si="91"/>
        <v>2606.4</v>
      </c>
      <c r="S145" s="16">
        <f t="shared" si="91"/>
        <v>2784.2249999999999</v>
      </c>
      <c r="T145" s="16">
        <f t="shared" si="91"/>
        <v>2816.4</v>
      </c>
      <c r="U145" s="16">
        <f t="shared" si="91"/>
        <v>26.625</v>
      </c>
      <c r="V145" s="16">
        <f t="shared" si="91"/>
        <v>21.599999999999998</v>
      </c>
      <c r="W145" s="16">
        <f t="shared" si="91"/>
        <v>15.149999999999999</v>
      </c>
      <c r="X145" s="16">
        <f t="shared" si="91"/>
        <v>12</v>
      </c>
    </row>
    <row r="146" spans="1:24" x14ac:dyDescent="0.2">
      <c r="A146" t="s">
        <v>72</v>
      </c>
      <c r="B146" s="16">
        <f t="shared" ref="B146:X146" si="92">IFERROR($H13*B225,"-")</f>
        <v>11.78</v>
      </c>
      <c r="C146" s="16">
        <f t="shared" si="92"/>
        <v>8.74</v>
      </c>
      <c r="D146" s="16">
        <f t="shared" si="92"/>
        <v>6.27</v>
      </c>
      <c r="E146" s="16">
        <f t="shared" si="92"/>
        <v>3.8</v>
      </c>
      <c r="F146" s="16">
        <f t="shared" si="92"/>
        <v>5.7</v>
      </c>
      <c r="G146" s="16">
        <f t="shared" si="92"/>
        <v>4.37</v>
      </c>
      <c r="H146" s="16">
        <f t="shared" si="92"/>
        <v>10.26</v>
      </c>
      <c r="I146" s="16">
        <f t="shared" si="92"/>
        <v>11.59</v>
      </c>
      <c r="J146" s="16">
        <f t="shared" si="92"/>
        <v>6.27</v>
      </c>
      <c r="K146" s="16">
        <f t="shared" si="92"/>
        <v>6.08</v>
      </c>
      <c r="L146" s="16">
        <f t="shared" si="92"/>
        <v>8.17</v>
      </c>
      <c r="M146" s="16">
        <f t="shared" si="92"/>
        <v>9.5</v>
      </c>
      <c r="N146" s="16">
        <f t="shared" si="92"/>
        <v>92.34</v>
      </c>
      <c r="O146" s="16">
        <f t="shared" si="92"/>
        <v>10.07</v>
      </c>
      <c r="P146" s="16">
        <f t="shared" si="92"/>
        <v>102.6</v>
      </c>
      <c r="Q146" s="16">
        <f t="shared" si="92"/>
        <v>609.9</v>
      </c>
      <c r="R146" s="16">
        <f t="shared" si="92"/>
        <v>4009</v>
      </c>
      <c r="S146" s="16">
        <f t="shared" si="92"/>
        <v>4385.01</v>
      </c>
      <c r="T146" s="16">
        <f t="shared" si="92"/>
        <v>4480.01</v>
      </c>
      <c r="U146" s="16">
        <f t="shared" si="92"/>
        <v>37.24</v>
      </c>
      <c r="V146" s="16">
        <f t="shared" si="92"/>
        <v>29.259999999999998</v>
      </c>
      <c r="W146" s="16">
        <f t="shared" si="92"/>
        <v>24.32</v>
      </c>
      <c r="X146" s="16">
        <f t="shared" si="92"/>
        <v>22.04</v>
      </c>
    </row>
    <row r="147" spans="1:24" x14ac:dyDescent="0.2">
      <c r="A147" t="s">
        <v>1171</v>
      </c>
      <c r="B147" s="16">
        <f t="shared" ref="B147:X147" si="93">IFERROR($H14*B226,"-")</f>
        <v>17.085000000000001</v>
      </c>
      <c r="C147" s="16">
        <f t="shared" si="93"/>
        <v>15.725000000000001</v>
      </c>
      <c r="D147" s="16">
        <f t="shared" si="93"/>
        <v>10.625</v>
      </c>
      <c r="E147" s="16">
        <f t="shared" si="93"/>
        <v>8.9250000000000007</v>
      </c>
      <c r="F147" s="16">
        <f t="shared" si="93"/>
        <v>9.1800000000000015</v>
      </c>
      <c r="G147" s="16">
        <f t="shared" si="93"/>
        <v>8.16</v>
      </c>
      <c r="H147" s="16">
        <f t="shared" si="93"/>
        <v>19.89</v>
      </c>
      <c r="I147" s="16">
        <f t="shared" si="93"/>
        <v>20.91</v>
      </c>
      <c r="J147" s="16">
        <f t="shared" si="93"/>
        <v>11.05</v>
      </c>
      <c r="K147" s="16">
        <f t="shared" si="93"/>
        <v>9.8600000000000012</v>
      </c>
      <c r="L147" s="16">
        <f t="shared" si="93"/>
        <v>18.445</v>
      </c>
      <c r="M147" s="16">
        <f t="shared" si="93"/>
        <v>23.205000000000002</v>
      </c>
      <c r="N147" s="16">
        <f t="shared" si="93"/>
        <v>173.14500000000001</v>
      </c>
      <c r="O147" s="16">
        <f t="shared" si="93"/>
        <v>18.105</v>
      </c>
      <c r="P147" s="16">
        <f t="shared" si="93"/>
        <v>191.25</v>
      </c>
      <c r="Q147" s="16">
        <f t="shared" si="93"/>
        <v>1216.2650000000001</v>
      </c>
      <c r="R147" s="16">
        <f t="shared" si="93"/>
        <v>6380.27</v>
      </c>
      <c r="S147" s="16">
        <f t="shared" si="93"/>
        <v>6989.55</v>
      </c>
      <c r="T147" s="16">
        <f t="shared" si="93"/>
        <v>7099.4550000000008</v>
      </c>
      <c r="U147" s="16">
        <f t="shared" si="93"/>
        <v>67.83</v>
      </c>
      <c r="V147" s="16">
        <f t="shared" si="93"/>
        <v>62.56</v>
      </c>
      <c r="W147" s="16">
        <f t="shared" si="93"/>
        <v>43.690000000000005</v>
      </c>
      <c r="X147" s="16">
        <f t="shared" si="93"/>
        <v>36.975000000000001</v>
      </c>
    </row>
    <row r="148" spans="1:24" x14ac:dyDescent="0.2">
      <c r="A148" t="s">
        <v>1172</v>
      </c>
      <c r="B148" s="16">
        <f t="shared" ref="B148:X148" si="94">IFERROR($H15*B227,"-")</f>
        <v>35.65</v>
      </c>
      <c r="C148" s="16">
        <f t="shared" si="94"/>
        <v>27.9</v>
      </c>
      <c r="D148" s="16">
        <f t="shared" si="94"/>
        <v>23.87</v>
      </c>
      <c r="E148" s="16">
        <f t="shared" si="94"/>
        <v>16.739999999999998</v>
      </c>
      <c r="F148" s="16">
        <f t="shared" si="94"/>
        <v>18.600000000000001</v>
      </c>
      <c r="G148" s="16">
        <f t="shared" si="94"/>
        <v>23.56</v>
      </c>
      <c r="H148" s="16">
        <f t="shared" si="94"/>
        <v>43.4</v>
      </c>
      <c r="I148" s="16">
        <f t="shared" si="94"/>
        <v>44.02</v>
      </c>
      <c r="J148" s="16">
        <f t="shared" si="94"/>
        <v>26.35</v>
      </c>
      <c r="K148" s="16">
        <f t="shared" si="94"/>
        <v>22.94</v>
      </c>
      <c r="L148" s="16">
        <f t="shared" si="94"/>
        <v>39.369999999999997</v>
      </c>
      <c r="M148" s="16">
        <f t="shared" si="94"/>
        <v>36.58</v>
      </c>
      <c r="N148" s="16">
        <f t="shared" si="94"/>
        <v>358.98</v>
      </c>
      <c r="O148" s="16">
        <f t="shared" si="94"/>
        <v>47.43</v>
      </c>
      <c r="P148" s="16">
        <f t="shared" si="94"/>
        <v>406.41</v>
      </c>
      <c r="Q148" s="16">
        <f t="shared" si="94"/>
        <v>2252.77</v>
      </c>
      <c r="R148" s="16">
        <f t="shared" si="94"/>
        <v>12592.2</v>
      </c>
      <c r="S148" s="16">
        <f t="shared" si="94"/>
        <v>13860.1</v>
      </c>
      <c r="T148" s="16">
        <f t="shared" si="94"/>
        <v>14053.539999999999</v>
      </c>
      <c r="U148" s="16">
        <f t="shared" si="94"/>
        <v>164.60999999999999</v>
      </c>
      <c r="V148" s="16">
        <f t="shared" si="94"/>
        <v>119.97</v>
      </c>
      <c r="W148" s="16">
        <f t="shared" si="94"/>
        <v>86.179999999999993</v>
      </c>
      <c r="X148" s="16">
        <f t="shared" si="94"/>
        <v>79.05</v>
      </c>
    </row>
    <row r="149" spans="1:24" x14ac:dyDescent="0.2">
      <c r="A149" t="s">
        <v>75</v>
      </c>
      <c r="B149" s="16" t="str">
        <f t="shared" ref="B149:X149" si="95">IFERROR($H16*B228,"-")</f>
        <v>-</v>
      </c>
      <c r="C149" s="16" t="str">
        <f t="shared" si="95"/>
        <v>-</v>
      </c>
      <c r="D149" s="16" t="str">
        <f t="shared" si="95"/>
        <v>-</v>
      </c>
      <c r="E149" s="16" t="str">
        <f t="shared" si="95"/>
        <v>-</v>
      </c>
      <c r="F149" s="16" t="str">
        <f t="shared" si="95"/>
        <v>-</v>
      </c>
      <c r="G149" s="16" t="str">
        <f t="shared" si="95"/>
        <v>-</v>
      </c>
      <c r="H149" s="16" t="str">
        <f t="shared" si="95"/>
        <v>-</v>
      </c>
      <c r="I149" s="16" t="str">
        <f t="shared" si="95"/>
        <v>-</v>
      </c>
      <c r="J149" s="16" t="str">
        <f t="shared" si="95"/>
        <v>-</v>
      </c>
      <c r="K149" s="16" t="str">
        <f t="shared" si="95"/>
        <v>-</v>
      </c>
      <c r="L149" s="16" t="str">
        <f t="shared" si="95"/>
        <v>-</v>
      </c>
      <c r="M149" s="16" t="str">
        <f t="shared" si="95"/>
        <v>-</v>
      </c>
      <c r="N149" s="16" t="str">
        <f t="shared" si="95"/>
        <v>-</v>
      </c>
      <c r="O149" s="16" t="str">
        <f t="shared" si="95"/>
        <v>-</v>
      </c>
      <c r="P149" s="16" t="str">
        <f t="shared" si="95"/>
        <v>-</v>
      </c>
      <c r="Q149" s="16" t="str">
        <f t="shared" si="95"/>
        <v>-</v>
      </c>
      <c r="R149" s="16" t="str">
        <f t="shared" si="95"/>
        <v>-</v>
      </c>
      <c r="S149" s="16" t="str">
        <f t="shared" si="95"/>
        <v>-</v>
      </c>
      <c r="T149" s="16" t="str">
        <f t="shared" si="95"/>
        <v>-</v>
      </c>
      <c r="U149" s="16" t="str">
        <f t="shared" si="95"/>
        <v>-</v>
      </c>
      <c r="V149" s="16" t="str">
        <f t="shared" si="95"/>
        <v>-</v>
      </c>
      <c r="W149" s="16" t="str">
        <f t="shared" si="95"/>
        <v>-</v>
      </c>
      <c r="X149" s="16" t="str">
        <f t="shared" si="95"/>
        <v>-</v>
      </c>
    </row>
    <row r="150" spans="1:24" x14ac:dyDescent="0.2">
      <c r="A150" t="s">
        <v>1173</v>
      </c>
      <c r="B150" s="16">
        <f t="shared" ref="B150:X150" si="96">IFERROR($H17*B229,"-")</f>
        <v>26.779999999999998</v>
      </c>
      <c r="C150" s="16">
        <f t="shared" si="96"/>
        <v>30.384999999999998</v>
      </c>
      <c r="D150" s="16">
        <f t="shared" si="96"/>
        <v>23.174999999999997</v>
      </c>
      <c r="E150" s="16">
        <f t="shared" si="96"/>
        <v>16.48</v>
      </c>
      <c r="F150" s="16">
        <f t="shared" si="96"/>
        <v>15.45</v>
      </c>
      <c r="G150" s="16">
        <f t="shared" si="96"/>
        <v>16.48</v>
      </c>
      <c r="H150" s="16">
        <f t="shared" si="96"/>
        <v>31.93</v>
      </c>
      <c r="I150" s="16">
        <f t="shared" si="96"/>
        <v>23.689999999999998</v>
      </c>
      <c r="J150" s="16">
        <f t="shared" si="96"/>
        <v>21.114999999999998</v>
      </c>
      <c r="K150" s="16">
        <f t="shared" si="96"/>
        <v>16.48</v>
      </c>
      <c r="L150" s="16">
        <f t="shared" si="96"/>
        <v>25.234999999999999</v>
      </c>
      <c r="M150" s="16">
        <f t="shared" si="96"/>
        <v>27.294999999999998</v>
      </c>
      <c r="N150" s="16">
        <f t="shared" si="96"/>
        <v>275.01</v>
      </c>
      <c r="O150" s="16">
        <f t="shared" si="96"/>
        <v>43.774999999999999</v>
      </c>
      <c r="P150" s="16">
        <f t="shared" si="96"/>
        <v>318.78499999999997</v>
      </c>
      <c r="Q150" s="16">
        <f t="shared" si="96"/>
        <v>1662.9349999999999</v>
      </c>
      <c r="R150" s="16">
        <f t="shared" si="96"/>
        <v>10252.105</v>
      </c>
      <c r="S150" s="16">
        <f t="shared" si="96"/>
        <v>11425.275</v>
      </c>
      <c r="T150" s="16">
        <f t="shared" si="96"/>
        <v>11719.34</v>
      </c>
      <c r="U150" s="16">
        <f t="shared" si="96"/>
        <v>136.47499999999999</v>
      </c>
      <c r="V150" s="16">
        <f t="shared" si="96"/>
        <v>76.22</v>
      </c>
      <c r="W150" s="16">
        <f t="shared" si="96"/>
        <v>78.795000000000002</v>
      </c>
      <c r="X150" s="16">
        <f t="shared" si="96"/>
        <v>58.709999999999994</v>
      </c>
    </row>
    <row r="151" spans="1:24" x14ac:dyDescent="0.2">
      <c r="A151" t="s">
        <v>1174</v>
      </c>
      <c r="B151" s="16">
        <f t="shared" ref="B151:H151" si="97">IFERROR($H18*B230,"-")</f>
        <v>1.3</v>
      </c>
      <c r="C151" s="16">
        <f t="shared" si="97"/>
        <v>1.4000000000000001</v>
      </c>
      <c r="D151" s="16">
        <f t="shared" si="97"/>
        <v>0.8</v>
      </c>
      <c r="E151" s="16">
        <f t="shared" si="97"/>
        <v>0.9</v>
      </c>
      <c r="F151" s="16">
        <f t="shared" si="97"/>
        <v>1.05</v>
      </c>
      <c r="G151" s="16">
        <f t="shared" si="97"/>
        <v>0.75</v>
      </c>
      <c r="H151" s="16">
        <f t="shared" si="97"/>
        <v>1.55</v>
      </c>
      <c r="I151" s="16">
        <f t="shared" ref="I151:X151" si="98">IFERROR($H18*I230,"-")</f>
        <v>1.85</v>
      </c>
      <c r="J151" s="16">
        <f t="shared" si="98"/>
        <v>1.1500000000000001</v>
      </c>
      <c r="K151" s="16">
        <f t="shared" si="98"/>
        <v>1.75</v>
      </c>
      <c r="L151" s="16">
        <f t="shared" si="98"/>
        <v>1.5</v>
      </c>
      <c r="M151" s="16">
        <f t="shared" si="98"/>
        <v>1.7</v>
      </c>
      <c r="N151" s="16">
        <f t="shared" si="98"/>
        <v>15.700000000000001</v>
      </c>
      <c r="O151" s="16">
        <f t="shared" si="98"/>
        <v>1.55</v>
      </c>
      <c r="P151" s="16">
        <f t="shared" si="98"/>
        <v>17.25</v>
      </c>
      <c r="Q151" s="16">
        <f t="shared" si="98"/>
        <v>115</v>
      </c>
      <c r="R151" s="16">
        <f t="shared" si="98"/>
        <v>654.1</v>
      </c>
      <c r="S151" s="16">
        <f t="shared" si="98"/>
        <v>725.6</v>
      </c>
      <c r="T151" s="16">
        <f t="shared" si="98"/>
        <v>739.85</v>
      </c>
      <c r="U151" s="16">
        <f t="shared" si="98"/>
        <v>5.8</v>
      </c>
      <c r="V151" s="16">
        <f t="shared" si="98"/>
        <v>5.05</v>
      </c>
      <c r="W151" s="16">
        <f t="shared" si="98"/>
        <v>5.1000000000000005</v>
      </c>
      <c r="X151" s="16">
        <f t="shared" si="98"/>
        <v>2.85</v>
      </c>
    </row>
    <row r="152" spans="1:24" x14ac:dyDescent="0.2">
      <c r="A152" t="s">
        <v>1175</v>
      </c>
      <c r="B152" s="17">
        <f>SUM(B139:B151)</f>
        <v>213.78000000000003</v>
      </c>
      <c r="C152" s="17">
        <f t="shared" ref="C152:X152" si="99">SUM(C139:C151)</f>
        <v>225.76500000000001</v>
      </c>
      <c r="D152" s="17">
        <f t="shared" si="99"/>
        <v>161.625</v>
      </c>
      <c r="E152" s="17">
        <f t="shared" si="99"/>
        <v>149.845</v>
      </c>
      <c r="F152" s="17">
        <f t="shared" si="99"/>
        <v>157.85500000000002</v>
      </c>
      <c r="G152" s="17">
        <f t="shared" si="99"/>
        <v>147.87</v>
      </c>
      <c r="H152" s="17">
        <f t="shared" si="99"/>
        <v>267.04500000000002</v>
      </c>
      <c r="I152" s="17">
        <f t="shared" si="99"/>
        <v>222.15</v>
      </c>
      <c r="J152" s="17">
        <f t="shared" si="99"/>
        <v>189.77000000000004</v>
      </c>
      <c r="K152" s="17">
        <f t="shared" si="99"/>
        <v>193.13000000000002</v>
      </c>
      <c r="L152" s="17">
        <f t="shared" si="99"/>
        <v>212.21500000000003</v>
      </c>
      <c r="M152" s="17">
        <f t="shared" si="99"/>
        <v>216.75499999999997</v>
      </c>
      <c r="N152" s="17">
        <f t="shared" si="99"/>
        <v>2358.2299999999996</v>
      </c>
      <c r="O152" s="17">
        <f t="shared" si="99"/>
        <v>330.72999999999996</v>
      </c>
      <c r="P152" s="17">
        <f t="shared" si="99"/>
        <v>2689.2649999999999</v>
      </c>
      <c r="Q152" s="17">
        <f t="shared" si="99"/>
        <v>14356.86</v>
      </c>
      <c r="R152" s="17">
        <f t="shared" si="99"/>
        <v>87618.085000000006</v>
      </c>
      <c r="S152" s="17">
        <f t="shared" si="99"/>
        <v>98418.575000000012</v>
      </c>
      <c r="T152" s="17">
        <f t="shared" si="99"/>
        <v>100857.14</v>
      </c>
      <c r="U152" s="17">
        <f t="shared" si="99"/>
        <v>1097.04</v>
      </c>
      <c r="V152" s="17">
        <f t="shared" si="99"/>
        <v>651.12</v>
      </c>
      <c r="W152" s="17">
        <f t="shared" si="99"/>
        <v>726.59500000000003</v>
      </c>
      <c r="X152" s="17">
        <f t="shared" si="99"/>
        <v>480.8250000000001</v>
      </c>
    </row>
    <row r="153" spans="1:24" x14ac:dyDescent="0.2">
      <c r="B153" s="16"/>
      <c r="C153" s="16"/>
      <c r="D153" s="16"/>
      <c r="E153" s="16"/>
      <c r="F153" s="16"/>
      <c r="G153" s="16"/>
      <c r="H153" s="16"/>
      <c r="I153" s="16"/>
      <c r="J153" s="16"/>
      <c r="K153" s="16"/>
      <c r="L153" s="16"/>
      <c r="M153" s="16"/>
      <c r="N153" s="16"/>
      <c r="O153" s="16"/>
      <c r="P153" s="16"/>
      <c r="Q153" s="16"/>
      <c r="R153" s="16"/>
      <c r="S153" s="16"/>
      <c r="T153" s="16"/>
    </row>
    <row r="154" spans="1:24" x14ac:dyDescent="0.2">
      <c r="B154" s="16"/>
      <c r="C154" s="16"/>
      <c r="D154" s="16"/>
      <c r="E154" s="16"/>
      <c r="F154" s="16"/>
      <c r="G154" s="16"/>
      <c r="H154" s="16"/>
      <c r="I154" s="16"/>
      <c r="J154" s="16"/>
      <c r="K154" s="16"/>
      <c r="L154" s="16"/>
      <c r="M154" s="16"/>
      <c r="N154" s="16"/>
      <c r="O154" s="16"/>
      <c r="P154" s="16"/>
      <c r="Q154" s="16"/>
      <c r="R154" s="16"/>
      <c r="S154" s="16"/>
      <c r="T154" s="16"/>
    </row>
    <row r="155" spans="1:24" x14ac:dyDescent="0.2">
      <c r="B155" s="16"/>
      <c r="C155" s="16"/>
      <c r="D155" s="16"/>
      <c r="E155" s="16"/>
      <c r="F155" s="16"/>
      <c r="G155" s="16"/>
      <c r="H155" s="16"/>
      <c r="I155" s="16"/>
      <c r="J155" s="16"/>
      <c r="K155" s="16"/>
      <c r="L155" s="16"/>
      <c r="M155" s="16"/>
      <c r="N155" s="16"/>
      <c r="O155" s="16"/>
      <c r="P155" s="16"/>
      <c r="Q155" s="16"/>
      <c r="R155" s="16"/>
      <c r="S155" s="16"/>
      <c r="T155" s="16"/>
    </row>
    <row r="156" spans="1:24" ht="15" x14ac:dyDescent="0.25">
      <c r="A156" s="146" t="s">
        <v>1221</v>
      </c>
    </row>
    <row r="157" spans="1:24" x14ac:dyDescent="0.2">
      <c r="A157" s="6" t="s">
        <v>1158</v>
      </c>
      <c r="B157" s="2" t="s">
        <v>115</v>
      </c>
      <c r="C157" t="s">
        <v>116</v>
      </c>
      <c r="D157" t="s">
        <v>117</v>
      </c>
      <c r="E157" t="s">
        <v>118</v>
      </c>
      <c r="F157" t="s">
        <v>119</v>
      </c>
      <c r="G157" t="s">
        <v>120</v>
      </c>
      <c r="H157" t="s">
        <v>121</v>
      </c>
      <c r="I157" t="s">
        <v>122</v>
      </c>
      <c r="J157" t="s">
        <v>123</v>
      </c>
      <c r="K157" t="s">
        <v>124</v>
      </c>
      <c r="L157" t="s">
        <v>125</v>
      </c>
      <c r="M157" t="s">
        <v>126</v>
      </c>
      <c r="N157" t="s">
        <v>138</v>
      </c>
      <c r="O157" t="s">
        <v>127</v>
      </c>
      <c r="P157" t="s">
        <v>139</v>
      </c>
      <c r="Q157" t="s">
        <v>140</v>
      </c>
      <c r="R157" t="s">
        <v>141</v>
      </c>
      <c r="S157" t="s">
        <v>226</v>
      </c>
      <c r="T157" t="s">
        <v>227</v>
      </c>
      <c r="U157" t="s">
        <v>228</v>
      </c>
      <c r="V157" t="s">
        <v>229</v>
      </c>
      <c r="W157" t="s">
        <v>230</v>
      </c>
      <c r="X157" t="s">
        <v>231</v>
      </c>
    </row>
    <row r="158" spans="1:24" x14ac:dyDescent="0.2">
      <c r="A158" t="s">
        <v>65</v>
      </c>
      <c r="B158" s="16" t="str">
        <f t="shared" ref="B158:X158" si="100">IFERROR($I6*B218,"-")</f>
        <v>-</v>
      </c>
      <c r="C158" s="16" t="str">
        <f t="shared" si="100"/>
        <v>-</v>
      </c>
      <c r="D158" s="16" t="str">
        <f t="shared" si="100"/>
        <v>-</v>
      </c>
      <c r="E158" s="16" t="str">
        <f t="shared" si="100"/>
        <v>-</v>
      </c>
      <c r="F158" s="16" t="str">
        <f t="shared" si="100"/>
        <v>-</v>
      </c>
      <c r="G158" s="16" t="str">
        <f t="shared" si="100"/>
        <v>-</v>
      </c>
      <c r="H158" s="16" t="str">
        <f t="shared" si="100"/>
        <v>-</v>
      </c>
      <c r="I158" s="16" t="str">
        <f t="shared" si="100"/>
        <v>-</v>
      </c>
      <c r="J158" s="16" t="str">
        <f t="shared" si="100"/>
        <v>-</v>
      </c>
      <c r="K158" s="16" t="str">
        <f t="shared" si="100"/>
        <v>-</v>
      </c>
      <c r="L158" s="16" t="str">
        <f t="shared" si="100"/>
        <v>-</v>
      </c>
      <c r="M158" s="16" t="str">
        <f t="shared" si="100"/>
        <v>-</v>
      </c>
      <c r="N158" s="16" t="str">
        <f t="shared" si="100"/>
        <v>-</v>
      </c>
      <c r="O158" s="16" t="str">
        <f t="shared" si="100"/>
        <v>-</v>
      </c>
      <c r="P158" s="16" t="str">
        <f t="shared" si="100"/>
        <v>-</v>
      </c>
      <c r="Q158" s="16" t="str">
        <f t="shared" si="100"/>
        <v>-</v>
      </c>
      <c r="R158" s="16" t="str">
        <f t="shared" si="100"/>
        <v>-</v>
      </c>
      <c r="S158" s="16" t="str">
        <f t="shared" si="100"/>
        <v>-</v>
      </c>
      <c r="T158" s="16" t="str">
        <f t="shared" si="100"/>
        <v>-</v>
      </c>
      <c r="U158" s="16" t="str">
        <f t="shared" si="100"/>
        <v>-</v>
      </c>
      <c r="V158" s="16" t="str">
        <f t="shared" si="100"/>
        <v>-</v>
      </c>
      <c r="W158" s="16" t="str">
        <f t="shared" si="100"/>
        <v>-</v>
      </c>
      <c r="X158" s="16" t="str">
        <f t="shared" si="100"/>
        <v>-</v>
      </c>
    </row>
    <row r="159" spans="1:24" x14ac:dyDescent="0.2">
      <c r="A159" t="s">
        <v>1165</v>
      </c>
      <c r="B159" s="16" t="str">
        <f t="shared" ref="B159:X159" si="101">IFERROR($I7*B219,"-")</f>
        <v>-</v>
      </c>
      <c r="C159" s="16" t="str">
        <f t="shared" si="101"/>
        <v>-</v>
      </c>
      <c r="D159" s="16" t="str">
        <f t="shared" si="101"/>
        <v>-</v>
      </c>
      <c r="E159" s="16" t="str">
        <f t="shared" si="101"/>
        <v>-</v>
      </c>
      <c r="F159" s="16" t="str">
        <f t="shared" si="101"/>
        <v>-</v>
      </c>
      <c r="G159" s="16" t="str">
        <f t="shared" si="101"/>
        <v>-</v>
      </c>
      <c r="H159" s="16" t="str">
        <f t="shared" si="101"/>
        <v>-</v>
      </c>
      <c r="I159" s="16" t="str">
        <f t="shared" si="101"/>
        <v>-</v>
      </c>
      <c r="J159" s="16" t="str">
        <f t="shared" si="101"/>
        <v>-</v>
      </c>
      <c r="K159" s="16" t="str">
        <f t="shared" si="101"/>
        <v>-</v>
      </c>
      <c r="L159" s="16" t="str">
        <f t="shared" si="101"/>
        <v>-</v>
      </c>
      <c r="M159" s="16" t="str">
        <f t="shared" si="101"/>
        <v>-</v>
      </c>
      <c r="N159" s="16" t="str">
        <f t="shared" si="101"/>
        <v>-</v>
      </c>
      <c r="O159" s="16" t="str">
        <f t="shared" si="101"/>
        <v>-</v>
      </c>
      <c r="P159" s="16" t="str">
        <f t="shared" si="101"/>
        <v>-</v>
      </c>
      <c r="Q159" s="16" t="str">
        <f t="shared" si="101"/>
        <v>-</v>
      </c>
      <c r="R159" s="16" t="str">
        <f t="shared" si="101"/>
        <v>-</v>
      </c>
      <c r="S159" s="16" t="str">
        <f t="shared" si="101"/>
        <v>-</v>
      </c>
      <c r="T159" s="16" t="str">
        <f t="shared" si="101"/>
        <v>-</v>
      </c>
      <c r="U159" s="16" t="str">
        <f t="shared" si="101"/>
        <v>-</v>
      </c>
      <c r="V159" s="16" t="str">
        <f t="shared" si="101"/>
        <v>-</v>
      </c>
      <c r="W159" s="16" t="str">
        <f t="shared" si="101"/>
        <v>-</v>
      </c>
      <c r="X159" s="16" t="str">
        <f t="shared" si="101"/>
        <v>-</v>
      </c>
    </row>
    <row r="160" spans="1:24" x14ac:dyDescent="0.2">
      <c r="A160" t="s">
        <v>67</v>
      </c>
      <c r="B160" s="16">
        <f t="shared" ref="B160:X160" si="102">IFERROR($I8*B220,"-")</f>
        <v>0</v>
      </c>
      <c r="C160" s="16">
        <f t="shared" si="102"/>
        <v>0</v>
      </c>
      <c r="D160" s="16">
        <f t="shared" si="102"/>
        <v>0</v>
      </c>
      <c r="E160" s="16">
        <f t="shared" si="102"/>
        <v>0</v>
      </c>
      <c r="F160" s="16">
        <f t="shared" si="102"/>
        <v>0</v>
      </c>
      <c r="G160" s="16">
        <f t="shared" si="102"/>
        <v>0</v>
      </c>
      <c r="H160" s="16">
        <f t="shared" si="102"/>
        <v>0</v>
      </c>
      <c r="I160" s="16">
        <f t="shared" si="102"/>
        <v>0</v>
      </c>
      <c r="J160" s="16">
        <f t="shared" si="102"/>
        <v>0</v>
      </c>
      <c r="K160" s="16">
        <f t="shared" si="102"/>
        <v>0</v>
      </c>
      <c r="L160" s="16">
        <f t="shared" si="102"/>
        <v>0</v>
      </c>
      <c r="M160" s="16">
        <f t="shared" si="102"/>
        <v>0</v>
      </c>
      <c r="N160" s="16">
        <f t="shared" si="102"/>
        <v>0</v>
      </c>
      <c r="O160" s="16">
        <f t="shared" si="102"/>
        <v>0</v>
      </c>
      <c r="P160" s="16">
        <f t="shared" si="102"/>
        <v>0</v>
      </c>
      <c r="Q160" s="16">
        <f t="shared" si="102"/>
        <v>0</v>
      </c>
      <c r="R160" s="16">
        <f t="shared" si="102"/>
        <v>0</v>
      </c>
      <c r="S160" s="16">
        <f t="shared" si="102"/>
        <v>0</v>
      </c>
      <c r="T160" s="16">
        <f t="shared" si="102"/>
        <v>0</v>
      </c>
      <c r="U160" s="16">
        <f t="shared" si="102"/>
        <v>0</v>
      </c>
      <c r="V160" s="16">
        <f t="shared" si="102"/>
        <v>0</v>
      </c>
      <c r="W160" s="16">
        <f t="shared" si="102"/>
        <v>0</v>
      </c>
      <c r="X160" s="16">
        <f t="shared" si="102"/>
        <v>0</v>
      </c>
    </row>
    <row r="161" spans="1:24" x14ac:dyDescent="0.2">
      <c r="A161" t="s">
        <v>1167</v>
      </c>
      <c r="B161" s="16">
        <f t="shared" ref="B161:X161" si="103">IFERROR($I9*B221,"-")</f>
        <v>18.285</v>
      </c>
      <c r="C161" s="16">
        <f t="shared" si="103"/>
        <v>18.055</v>
      </c>
      <c r="D161" s="16">
        <f t="shared" si="103"/>
        <v>14.03</v>
      </c>
      <c r="E161" s="16">
        <f t="shared" si="103"/>
        <v>12.535</v>
      </c>
      <c r="F161" s="16">
        <f t="shared" si="103"/>
        <v>12.765000000000001</v>
      </c>
      <c r="G161" s="16">
        <f t="shared" si="103"/>
        <v>12.305</v>
      </c>
      <c r="H161" s="16">
        <f t="shared" si="103"/>
        <v>24.15</v>
      </c>
      <c r="I161" s="16">
        <f t="shared" si="103"/>
        <v>17.71</v>
      </c>
      <c r="J161" s="16">
        <f t="shared" si="103"/>
        <v>16.329999999999998</v>
      </c>
      <c r="K161" s="16">
        <f t="shared" si="103"/>
        <v>14.49</v>
      </c>
      <c r="L161" s="16">
        <f t="shared" si="103"/>
        <v>16.559999999999999</v>
      </c>
      <c r="M161" s="16">
        <f t="shared" si="103"/>
        <v>17.71</v>
      </c>
      <c r="N161" s="16">
        <f t="shared" si="103"/>
        <v>194.92499999999998</v>
      </c>
      <c r="O161" s="16">
        <f t="shared" si="103"/>
        <v>29.324999999999999</v>
      </c>
      <c r="P161" s="16">
        <f t="shared" si="103"/>
        <v>224.25</v>
      </c>
      <c r="Q161" s="16">
        <f t="shared" si="103"/>
        <v>1236.135</v>
      </c>
      <c r="R161" s="16">
        <f t="shared" si="103"/>
        <v>7963.1750000000002</v>
      </c>
      <c r="S161" s="16">
        <f t="shared" si="103"/>
        <v>8876.9650000000001</v>
      </c>
      <c r="T161" s="16">
        <f t="shared" si="103"/>
        <v>9158.83</v>
      </c>
      <c r="U161" s="16">
        <f t="shared" si="103"/>
        <v>96.14</v>
      </c>
      <c r="V161" s="16">
        <f t="shared" si="103"/>
        <v>51.98</v>
      </c>
      <c r="W161" s="16">
        <f t="shared" si="103"/>
        <v>57.844999999999999</v>
      </c>
      <c r="X161" s="16">
        <f t="shared" si="103"/>
        <v>42.435000000000002</v>
      </c>
    </row>
    <row r="162" spans="1:24" x14ac:dyDescent="0.2">
      <c r="A162" t="s">
        <v>1168</v>
      </c>
      <c r="B162" s="16" t="str">
        <f t="shared" ref="B162:X162" si="104">IFERROR($I10*B222,"-")</f>
        <v>-</v>
      </c>
      <c r="C162" s="16" t="str">
        <f t="shared" si="104"/>
        <v>-</v>
      </c>
      <c r="D162" s="16" t="str">
        <f t="shared" si="104"/>
        <v>-</v>
      </c>
      <c r="E162" s="16" t="str">
        <f t="shared" si="104"/>
        <v>-</v>
      </c>
      <c r="F162" s="16" t="str">
        <f t="shared" si="104"/>
        <v>-</v>
      </c>
      <c r="G162" s="16" t="str">
        <f t="shared" si="104"/>
        <v>-</v>
      </c>
      <c r="H162" s="16" t="str">
        <f t="shared" si="104"/>
        <v>-</v>
      </c>
      <c r="I162" s="16" t="str">
        <f t="shared" si="104"/>
        <v>-</v>
      </c>
      <c r="J162" s="16" t="str">
        <f t="shared" si="104"/>
        <v>-</v>
      </c>
      <c r="K162" s="16" t="str">
        <f t="shared" si="104"/>
        <v>-</v>
      </c>
      <c r="L162" s="16" t="str">
        <f t="shared" si="104"/>
        <v>-</v>
      </c>
      <c r="M162" s="16" t="str">
        <f t="shared" si="104"/>
        <v>-</v>
      </c>
      <c r="N162" s="16" t="str">
        <f t="shared" si="104"/>
        <v>-</v>
      </c>
      <c r="O162" s="16" t="str">
        <f t="shared" si="104"/>
        <v>-</v>
      </c>
      <c r="P162" s="16" t="str">
        <f t="shared" si="104"/>
        <v>-</v>
      </c>
      <c r="Q162" s="16" t="str">
        <f t="shared" si="104"/>
        <v>-</v>
      </c>
      <c r="R162" s="16" t="str">
        <f t="shared" si="104"/>
        <v>-</v>
      </c>
      <c r="S162" s="16" t="str">
        <f t="shared" si="104"/>
        <v>-</v>
      </c>
      <c r="T162" s="16" t="str">
        <f t="shared" si="104"/>
        <v>-</v>
      </c>
      <c r="U162" s="16" t="str">
        <f t="shared" si="104"/>
        <v>-</v>
      </c>
      <c r="V162" s="16" t="str">
        <f t="shared" si="104"/>
        <v>-</v>
      </c>
      <c r="W162" s="16" t="str">
        <f t="shared" si="104"/>
        <v>-</v>
      </c>
      <c r="X162" s="16" t="str">
        <f t="shared" si="104"/>
        <v>-</v>
      </c>
    </row>
    <row r="163" spans="1:24" x14ac:dyDescent="0.2">
      <c r="A163" t="s">
        <v>1169</v>
      </c>
      <c r="B163" s="16">
        <f t="shared" ref="B163:X163" si="105">IFERROR($I11*B223,"-")</f>
        <v>7</v>
      </c>
      <c r="C163" s="16">
        <f t="shared" si="105"/>
        <v>11.125</v>
      </c>
      <c r="D163" s="16">
        <f t="shared" si="105"/>
        <v>5.25</v>
      </c>
      <c r="E163" s="16">
        <f t="shared" si="105"/>
        <v>8.375</v>
      </c>
      <c r="F163" s="16">
        <f t="shared" si="105"/>
        <v>9.25</v>
      </c>
      <c r="G163" s="16">
        <f t="shared" si="105"/>
        <v>6.375</v>
      </c>
      <c r="H163" s="16">
        <f t="shared" si="105"/>
        <v>9</v>
      </c>
      <c r="I163" s="16">
        <f t="shared" si="105"/>
        <v>6.5</v>
      </c>
      <c r="J163" s="16">
        <f t="shared" si="105"/>
        <v>8.375</v>
      </c>
      <c r="K163" s="16">
        <f t="shared" si="105"/>
        <v>11.75</v>
      </c>
      <c r="L163" s="16">
        <f t="shared" si="105"/>
        <v>7</v>
      </c>
      <c r="M163" s="16">
        <f t="shared" si="105"/>
        <v>7.5</v>
      </c>
      <c r="N163" s="16">
        <f t="shared" si="105"/>
        <v>97.5</v>
      </c>
      <c r="O163" s="16">
        <f t="shared" si="105"/>
        <v>12.875</v>
      </c>
      <c r="P163" s="16">
        <f t="shared" si="105"/>
        <v>110.375</v>
      </c>
      <c r="Q163" s="16">
        <f t="shared" si="105"/>
        <v>532.75</v>
      </c>
      <c r="R163" s="16">
        <f t="shared" si="105"/>
        <v>3617.5</v>
      </c>
      <c r="S163" s="16">
        <f t="shared" si="105"/>
        <v>4227.875</v>
      </c>
      <c r="T163" s="16">
        <f t="shared" si="105"/>
        <v>4337.875</v>
      </c>
      <c r="U163" s="16">
        <f t="shared" si="105"/>
        <v>41.875</v>
      </c>
      <c r="V163" s="16">
        <f t="shared" si="105"/>
        <v>21</v>
      </c>
      <c r="W163" s="16">
        <f t="shared" si="105"/>
        <v>40.5</v>
      </c>
      <c r="X163" s="16">
        <f t="shared" si="105"/>
        <v>16</v>
      </c>
    </row>
    <row r="164" spans="1:24" x14ac:dyDescent="0.2">
      <c r="A164" t="s">
        <v>1170</v>
      </c>
      <c r="B164" s="16">
        <f t="shared" ref="B164:X164" si="106">IFERROR($I12*B224,"-")</f>
        <v>6.2050000000000001</v>
      </c>
      <c r="C164" s="16">
        <f t="shared" si="106"/>
        <v>6.0350000000000001</v>
      </c>
      <c r="D164" s="16">
        <f t="shared" si="106"/>
        <v>6.8850000000000007</v>
      </c>
      <c r="E164" s="16">
        <f t="shared" si="106"/>
        <v>2.8050000000000002</v>
      </c>
      <c r="F164" s="16">
        <f t="shared" si="106"/>
        <v>3.3150000000000004</v>
      </c>
      <c r="G164" s="16">
        <f t="shared" si="106"/>
        <v>3.4000000000000004</v>
      </c>
      <c r="H164" s="16">
        <f t="shared" si="106"/>
        <v>7.3950000000000005</v>
      </c>
      <c r="I164" s="16">
        <f t="shared" si="106"/>
        <v>8.0750000000000011</v>
      </c>
      <c r="J164" s="16">
        <f t="shared" si="106"/>
        <v>3.9950000000000001</v>
      </c>
      <c r="K164" s="16">
        <f t="shared" si="106"/>
        <v>5.0150000000000006</v>
      </c>
      <c r="L164" s="16">
        <f t="shared" si="106"/>
        <v>7.3950000000000005</v>
      </c>
      <c r="M164" s="16">
        <f t="shared" si="106"/>
        <v>9.01</v>
      </c>
      <c r="N164" s="16">
        <f t="shared" si="106"/>
        <v>69.445000000000007</v>
      </c>
      <c r="O164" s="16">
        <f t="shared" si="106"/>
        <v>8.5</v>
      </c>
      <c r="P164" s="16">
        <f t="shared" si="106"/>
        <v>77.945000000000007</v>
      </c>
      <c r="Q164" s="16">
        <f t="shared" si="106"/>
        <v>614.21</v>
      </c>
      <c r="R164" s="16">
        <f t="shared" si="106"/>
        <v>2953.92</v>
      </c>
      <c r="S164" s="16">
        <f t="shared" si="106"/>
        <v>3155.4550000000004</v>
      </c>
      <c r="T164" s="16">
        <f t="shared" si="106"/>
        <v>3191.92</v>
      </c>
      <c r="U164" s="16">
        <f t="shared" si="106"/>
        <v>30.175000000000001</v>
      </c>
      <c r="V164" s="16">
        <f t="shared" si="106"/>
        <v>24.48</v>
      </c>
      <c r="W164" s="16">
        <f t="shared" si="106"/>
        <v>17.170000000000002</v>
      </c>
      <c r="X164" s="16">
        <f t="shared" si="106"/>
        <v>13.600000000000001</v>
      </c>
    </row>
    <row r="165" spans="1:24" x14ac:dyDescent="0.2">
      <c r="A165" t="s">
        <v>72</v>
      </c>
      <c r="B165" s="16">
        <f t="shared" ref="B165:X165" si="107">IFERROR($I13*B225,"-")</f>
        <v>0</v>
      </c>
      <c r="C165" s="16">
        <f t="shared" si="107"/>
        <v>0</v>
      </c>
      <c r="D165" s="16">
        <f t="shared" si="107"/>
        <v>0</v>
      </c>
      <c r="E165" s="16">
        <f t="shared" si="107"/>
        <v>0</v>
      </c>
      <c r="F165" s="16">
        <f t="shared" si="107"/>
        <v>0</v>
      </c>
      <c r="G165" s="16">
        <f t="shared" si="107"/>
        <v>0</v>
      </c>
      <c r="H165" s="16">
        <f t="shared" si="107"/>
        <v>0</v>
      </c>
      <c r="I165" s="16">
        <f t="shared" si="107"/>
        <v>0</v>
      </c>
      <c r="J165" s="16">
        <f t="shared" si="107"/>
        <v>0</v>
      </c>
      <c r="K165" s="16">
        <f t="shared" si="107"/>
        <v>0</v>
      </c>
      <c r="L165" s="16">
        <f t="shared" si="107"/>
        <v>0</v>
      </c>
      <c r="M165" s="16">
        <f t="shared" si="107"/>
        <v>0</v>
      </c>
      <c r="N165" s="16">
        <f t="shared" si="107"/>
        <v>0</v>
      </c>
      <c r="O165" s="16">
        <f t="shared" si="107"/>
        <v>0</v>
      </c>
      <c r="P165" s="16">
        <f t="shared" si="107"/>
        <v>0</v>
      </c>
      <c r="Q165" s="16">
        <f t="shared" si="107"/>
        <v>0</v>
      </c>
      <c r="R165" s="16">
        <f t="shared" si="107"/>
        <v>0</v>
      </c>
      <c r="S165" s="16">
        <f t="shared" si="107"/>
        <v>0</v>
      </c>
      <c r="T165" s="16">
        <f t="shared" si="107"/>
        <v>0</v>
      </c>
      <c r="U165" s="16">
        <f t="shared" si="107"/>
        <v>0</v>
      </c>
      <c r="V165" s="16">
        <f t="shared" si="107"/>
        <v>0</v>
      </c>
      <c r="W165" s="16">
        <f t="shared" si="107"/>
        <v>0</v>
      </c>
      <c r="X165" s="16">
        <f t="shared" si="107"/>
        <v>0</v>
      </c>
    </row>
    <row r="166" spans="1:24" x14ac:dyDescent="0.2">
      <c r="A166" t="s">
        <v>1171</v>
      </c>
      <c r="B166" s="16">
        <f t="shared" ref="B166:X166" si="108">IFERROR($I14*B226,"-")</f>
        <v>24.12</v>
      </c>
      <c r="C166" s="16">
        <f t="shared" si="108"/>
        <v>22.2</v>
      </c>
      <c r="D166" s="16">
        <f t="shared" si="108"/>
        <v>15</v>
      </c>
      <c r="E166" s="16">
        <f t="shared" si="108"/>
        <v>12.6</v>
      </c>
      <c r="F166" s="16">
        <f t="shared" si="108"/>
        <v>12.96</v>
      </c>
      <c r="G166" s="16">
        <f t="shared" si="108"/>
        <v>11.52</v>
      </c>
      <c r="H166" s="16">
        <f t="shared" si="108"/>
        <v>28.080000000000002</v>
      </c>
      <c r="I166" s="16">
        <f t="shared" si="108"/>
        <v>29.52</v>
      </c>
      <c r="J166" s="16">
        <f t="shared" si="108"/>
        <v>15.6</v>
      </c>
      <c r="K166" s="16">
        <f t="shared" si="108"/>
        <v>13.92</v>
      </c>
      <c r="L166" s="16">
        <f t="shared" si="108"/>
        <v>26.04</v>
      </c>
      <c r="M166" s="16">
        <f t="shared" si="108"/>
        <v>32.76</v>
      </c>
      <c r="N166" s="16">
        <f t="shared" si="108"/>
        <v>244.44</v>
      </c>
      <c r="O166" s="16">
        <f t="shared" si="108"/>
        <v>25.560000000000002</v>
      </c>
      <c r="P166" s="16">
        <f t="shared" si="108"/>
        <v>270</v>
      </c>
      <c r="Q166" s="16">
        <f t="shared" si="108"/>
        <v>1717.08</v>
      </c>
      <c r="R166" s="16">
        <f t="shared" si="108"/>
        <v>9007.44</v>
      </c>
      <c r="S166" s="16">
        <f t="shared" si="108"/>
        <v>9867.6</v>
      </c>
      <c r="T166" s="16">
        <f t="shared" si="108"/>
        <v>10022.76</v>
      </c>
      <c r="U166" s="16">
        <f t="shared" si="108"/>
        <v>95.76</v>
      </c>
      <c r="V166" s="16">
        <f t="shared" si="108"/>
        <v>88.320000000000007</v>
      </c>
      <c r="W166" s="16">
        <f t="shared" si="108"/>
        <v>61.68</v>
      </c>
      <c r="X166" s="16">
        <f t="shared" si="108"/>
        <v>52.2</v>
      </c>
    </row>
    <row r="167" spans="1:24" x14ac:dyDescent="0.2">
      <c r="A167" t="s">
        <v>1172</v>
      </c>
      <c r="B167" s="16">
        <f t="shared" ref="B167:X167" si="109">IFERROR($I15*B227,"-")</f>
        <v>21.849999999999998</v>
      </c>
      <c r="C167" s="16">
        <f t="shared" si="109"/>
        <v>17.099999999999998</v>
      </c>
      <c r="D167" s="16">
        <f t="shared" si="109"/>
        <v>14.629999999999999</v>
      </c>
      <c r="E167" s="16">
        <f t="shared" si="109"/>
        <v>10.26</v>
      </c>
      <c r="F167" s="16">
        <f t="shared" si="109"/>
        <v>11.4</v>
      </c>
      <c r="G167" s="16">
        <f t="shared" si="109"/>
        <v>14.44</v>
      </c>
      <c r="H167" s="16">
        <f t="shared" si="109"/>
        <v>26.599999999999998</v>
      </c>
      <c r="I167" s="16">
        <f t="shared" si="109"/>
        <v>26.98</v>
      </c>
      <c r="J167" s="16">
        <f t="shared" si="109"/>
        <v>16.149999999999999</v>
      </c>
      <c r="K167" s="16">
        <f t="shared" si="109"/>
        <v>14.06</v>
      </c>
      <c r="L167" s="16">
        <f t="shared" si="109"/>
        <v>24.13</v>
      </c>
      <c r="M167" s="16">
        <f t="shared" si="109"/>
        <v>22.419999999999998</v>
      </c>
      <c r="N167" s="16">
        <f t="shared" si="109"/>
        <v>220.01999999999998</v>
      </c>
      <c r="O167" s="16">
        <f t="shared" si="109"/>
        <v>29.07</v>
      </c>
      <c r="P167" s="16">
        <f t="shared" si="109"/>
        <v>249.09</v>
      </c>
      <c r="Q167" s="16">
        <f t="shared" si="109"/>
        <v>1380.73</v>
      </c>
      <c r="R167" s="16">
        <f t="shared" si="109"/>
        <v>7717.8</v>
      </c>
      <c r="S167" s="16">
        <f t="shared" si="109"/>
        <v>8494.9</v>
      </c>
      <c r="T167" s="16">
        <f t="shared" si="109"/>
        <v>8613.4599999999991</v>
      </c>
      <c r="U167" s="16">
        <f t="shared" si="109"/>
        <v>100.89</v>
      </c>
      <c r="V167" s="16">
        <f t="shared" si="109"/>
        <v>73.53</v>
      </c>
      <c r="W167" s="16">
        <f t="shared" si="109"/>
        <v>52.82</v>
      </c>
      <c r="X167" s="16">
        <f t="shared" si="109"/>
        <v>48.449999999999996</v>
      </c>
    </row>
    <row r="168" spans="1:24" x14ac:dyDescent="0.2">
      <c r="A168" t="s">
        <v>75</v>
      </c>
      <c r="B168" s="16" t="str">
        <f t="shared" ref="B168:X168" si="110">IFERROR($I16*B228,"-")</f>
        <v>-</v>
      </c>
      <c r="C168" s="16" t="str">
        <f t="shared" si="110"/>
        <v>-</v>
      </c>
      <c r="D168" s="16" t="str">
        <f t="shared" si="110"/>
        <v>-</v>
      </c>
      <c r="E168" s="16" t="str">
        <f t="shared" si="110"/>
        <v>-</v>
      </c>
      <c r="F168" s="16" t="str">
        <f t="shared" si="110"/>
        <v>-</v>
      </c>
      <c r="G168" s="16" t="str">
        <f t="shared" si="110"/>
        <v>-</v>
      </c>
      <c r="H168" s="16" t="str">
        <f t="shared" si="110"/>
        <v>-</v>
      </c>
      <c r="I168" s="16" t="str">
        <f t="shared" si="110"/>
        <v>-</v>
      </c>
      <c r="J168" s="16" t="str">
        <f t="shared" si="110"/>
        <v>-</v>
      </c>
      <c r="K168" s="16" t="str">
        <f t="shared" si="110"/>
        <v>-</v>
      </c>
      <c r="L168" s="16" t="str">
        <f t="shared" si="110"/>
        <v>-</v>
      </c>
      <c r="M168" s="16" t="str">
        <f t="shared" si="110"/>
        <v>-</v>
      </c>
      <c r="N168" s="16" t="str">
        <f t="shared" si="110"/>
        <v>-</v>
      </c>
      <c r="O168" s="16" t="str">
        <f t="shared" si="110"/>
        <v>-</v>
      </c>
      <c r="P168" s="16" t="str">
        <f t="shared" si="110"/>
        <v>-</v>
      </c>
      <c r="Q168" s="16" t="str">
        <f t="shared" si="110"/>
        <v>-</v>
      </c>
      <c r="R168" s="16" t="str">
        <f t="shared" si="110"/>
        <v>-</v>
      </c>
      <c r="S168" s="16" t="str">
        <f t="shared" si="110"/>
        <v>-</v>
      </c>
      <c r="T168" s="16" t="str">
        <f t="shared" si="110"/>
        <v>-</v>
      </c>
      <c r="U168" s="16" t="str">
        <f t="shared" si="110"/>
        <v>-</v>
      </c>
      <c r="V168" s="16" t="str">
        <f t="shared" si="110"/>
        <v>-</v>
      </c>
      <c r="W168" s="16" t="str">
        <f t="shared" si="110"/>
        <v>-</v>
      </c>
      <c r="X168" s="16" t="str">
        <f t="shared" si="110"/>
        <v>-</v>
      </c>
    </row>
    <row r="169" spans="1:24" x14ac:dyDescent="0.2">
      <c r="A169" t="s">
        <v>1173</v>
      </c>
      <c r="B169" s="16" t="str">
        <f t="shared" ref="B169:X169" si="111">IFERROR($I17*B229,"-")</f>
        <v>-</v>
      </c>
      <c r="C169" s="16" t="str">
        <f t="shared" si="111"/>
        <v>-</v>
      </c>
      <c r="D169" s="16" t="str">
        <f t="shared" si="111"/>
        <v>-</v>
      </c>
      <c r="E169" s="16" t="str">
        <f t="shared" si="111"/>
        <v>-</v>
      </c>
      <c r="F169" s="16" t="str">
        <f t="shared" si="111"/>
        <v>-</v>
      </c>
      <c r="G169" s="16" t="str">
        <f t="shared" si="111"/>
        <v>-</v>
      </c>
      <c r="H169" s="16" t="str">
        <f t="shared" si="111"/>
        <v>-</v>
      </c>
      <c r="I169" s="16" t="str">
        <f t="shared" si="111"/>
        <v>-</v>
      </c>
      <c r="J169" s="16" t="str">
        <f t="shared" si="111"/>
        <v>-</v>
      </c>
      <c r="K169" s="16" t="str">
        <f t="shared" si="111"/>
        <v>-</v>
      </c>
      <c r="L169" s="16" t="str">
        <f t="shared" si="111"/>
        <v>-</v>
      </c>
      <c r="M169" s="16" t="str">
        <f t="shared" si="111"/>
        <v>-</v>
      </c>
      <c r="N169" s="16" t="str">
        <f t="shared" si="111"/>
        <v>-</v>
      </c>
      <c r="O169" s="16" t="str">
        <f t="shared" si="111"/>
        <v>-</v>
      </c>
      <c r="P169" s="16" t="str">
        <f t="shared" si="111"/>
        <v>-</v>
      </c>
      <c r="Q169" s="16" t="str">
        <f t="shared" si="111"/>
        <v>-</v>
      </c>
      <c r="R169" s="16" t="str">
        <f t="shared" si="111"/>
        <v>-</v>
      </c>
      <c r="S169" s="16" t="str">
        <f t="shared" si="111"/>
        <v>-</v>
      </c>
      <c r="T169" s="16" t="str">
        <f t="shared" si="111"/>
        <v>-</v>
      </c>
      <c r="U169" s="16" t="str">
        <f t="shared" si="111"/>
        <v>-</v>
      </c>
      <c r="V169" s="16" t="str">
        <f t="shared" si="111"/>
        <v>-</v>
      </c>
      <c r="W169" s="16" t="str">
        <f t="shared" si="111"/>
        <v>-</v>
      </c>
      <c r="X169" s="16" t="str">
        <f t="shared" si="111"/>
        <v>-</v>
      </c>
    </row>
    <row r="170" spans="1:24" x14ac:dyDescent="0.2">
      <c r="A170" t="s">
        <v>1174</v>
      </c>
      <c r="B170" s="16" t="str">
        <f t="shared" ref="B170:H170" si="112">IFERROR($I18*B230,"-")</f>
        <v>-</v>
      </c>
      <c r="C170" s="16" t="str">
        <f t="shared" si="112"/>
        <v>-</v>
      </c>
      <c r="D170" s="16" t="str">
        <f t="shared" si="112"/>
        <v>-</v>
      </c>
      <c r="E170" s="16" t="str">
        <f t="shared" si="112"/>
        <v>-</v>
      </c>
      <c r="F170" s="16" t="str">
        <f t="shared" si="112"/>
        <v>-</v>
      </c>
      <c r="G170" s="16" t="str">
        <f t="shared" si="112"/>
        <v>-</v>
      </c>
      <c r="H170" s="16" t="str">
        <f t="shared" si="112"/>
        <v>-</v>
      </c>
      <c r="I170" s="16" t="str">
        <f t="shared" ref="I170:X170" si="113">IFERROR($I18*I230,"-")</f>
        <v>-</v>
      </c>
      <c r="J170" s="16" t="str">
        <f t="shared" si="113"/>
        <v>-</v>
      </c>
      <c r="K170" s="16" t="str">
        <f t="shared" si="113"/>
        <v>-</v>
      </c>
      <c r="L170" s="16" t="str">
        <f t="shared" si="113"/>
        <v>-</v>
      </c>
      <c r="M170" s="16" t="str">
        <f t="shared" si="113"/>
        <v>-</v>
      </c>
      <c r="N170" s="16" t="str">
        <f t="shared" si="113"/>
        <v>-</v>
      </c>
      <c r="O170" s="16" t="str">
        <f t="shared" si="113"/>
        <v>-</v>
      </c>
      <c r="P170" s="16" t="str">
        <f t="shared" si="113"/>
        <v>-</v>
      </c>
      <c r="Q170" s="16" t="str">
        <f t="shared" si="113"/>
        <v>-</v>
      </c>
      <c r="R170" s="16" t="str">
        <f t="shared" si="113"/>
        <v>-</v>
      </c>
      <c r="S170" s="16" t="str">
        <f t="shared" si="113"/>
        <v>-</v>
      </c>
      <c r="T170" s="16" t="str">
        <f t="shared" si="113"/>
        <v>-</v>
      </c>
      <c r="U170" s="16" t="str">
        <f t="shared" si="113"/>
        <v>-</v>
      </c>
      <c r="V170" s="16" t="str">
        <f t="shared" si="113"/>
        <v>-</v>
      </c>
      <c r="W170" s="16" t="str">
        <f t="shared" si="113"/>
        <v>-</v>
      </c>
      <c r="X170" s="16" t="str">
        <f t="shared" si="113"/>
        <v>-</v>
      </c>
    </row>
    <row r="171" spans="1:24" x14ac:dyDescent="0.2">
      <c r="A171" t="s">
        <v>1175</v>
      </c>
      <c r="B171" s="17">
        <f>SUM(B158:B170)</f>
        <v>77.459999999999994</v>
      </c>
      <c r="C171" s="17">
        <f t="shared" ref="C171:X171" si="114">SUM(C158:C170)</f>
        <v>74.515000000000001</v>
      </c>
      <c r="D171" s="17">
        <f t="shared" si="114"/>
        <v>55.795000000000002</v>
      </c>
      <c r="E171" s="17">
        <f t="shared" si="114"/>
        <v>46.574999999999996</v>
      </c>
      <c r="F171" s="17">
        <f t="shared" si="114"/>
        <v>49.690000000000005</v>
      </c>
      <c r="G171" s="17">
        <f t="shared" si="114"/>
        <v>48.039999999999992</v>
      </c>
      <c r="H171" s="17">
        <f t="shared" si="114"/>
        <v>95.224999999999994</v>
      </c>
      <c r="I171" s="17">
        <f t="shared" si="114"/>
        <v>88.785000000000011</v>
      </c>
      <c r="J171" s="17">
        <f t="shared" si="114"/>
        <v>60.449999999999996</v>
      </c>
      <c r="K171" s="17">
        <f t="shared" si="114"/>
        <v>59.235000000000007</v>
      </c>
      <c r="L171" s="17">
        <f t="shared" si="114"/>
        <v>81.125</v>
      </c>
      <c r="M171" s="17">
        <f t="shared" si="114"/>
        <v>89.399999999999991</v>
      </c>
      <c r="N171" s="17">
        <f t="shared" si="114"/>
        <v>826.32999999999993</v>
      </c>
      <c r="O171" s="17">
        <f t="shared" si="114"/>
        <v>105.33000000000001</v>
      </c>
      <c r="P171" s="17">
        <f t="shared" si="114"/>
        <v>931.66</v>
      </c>
      <c r="Q171" s="17">
        <f t="shared" si="114"/>
        <v>5480.9050000000007</v>
      </c>
      <c r="R171" s="17">
        <f t="shared" si="114"/>
        <v>31259.834999999999</v>
      </c>
      <c r="S171" s="17">
        <f t="shared" si="114"/>
        <v>34622.794999999998</v>
      </c>
      <c r="T171" s="17">
        <f t="shared" si="114"/>
        <v>35324.845000000001</v>
      </c>
      <c r="U171" s="17">
        <f t="shared" si="114"/>
        <v>364.84</v>
      </c>
      <c r="V171" s="17">
        <f t="shared" si="114"/>
        <v>259.31</v>
      </c>
      <c r="W171" s="17">
        <f t="shared" si="114"/>
        <v>230.01499999999999</v>
      </c>
      <c r="X171" s="17">
        <f t="shared" si="114"/>
        <v>172.685</v>
      </c>
    </row>
    <row r="172" spans="1:24" x14ac:dyDescent="0.2">
      <c r="B172" s="16"/>
      <c r="C172" s="16"/>
      <c r="D172" s="16"/>
      <c r="E172" s="16"/>
      <c r="F172" s="16"/>
      <c r="G172" s="16"/>
      <c r="H172" s="16"/>
      <c r="I172" s="16"/>
      <c r="J172" s="16"/>
      <c r="K172" s="16"/>
      <c r="L172" s="16"/>
      <c r="M172" s="16"/>
      <c r="N172" s="16"/>
      <c r="O172" s="16"/>
      <c r="P172" s="16"/>
      <c r="Q172" s="16"/>
      <c r="R172" s="16"/>
      <c r="S172" s="16"/>
      <c r="T172" s="16"/>
    </row>
    <row r="173" spans="1:24" x14ac:dyDescent="0.2">
      <c r="B173" s="16"/>
      <c r="C173" s="16"/>
      <c r="D173" s="16"/>
      <c r="E173" s="16"/>
      <c r="F173" s="16"/>
      <c r="G173" s="16"/>
      <c r="H173" s="16"/>
      <c r="I173" s="16"/>
      <c r="J173" s="16"/>
      <c r="K173" s="16"/>
      <c r="L173" s="16"/>
      <c r="M173" s="16"/>
      <c r="N173" s="16"/>
      <c r="O173" s="16"/>
      <c r="P173" s="16"/>
      <c r="Q173" s="16"/>
      <c r="R173" s="16"/>
      <c r="S173" s="16"/>
      <c r="T173" s="16"/>
    </row>
    <row r="174" spans="1:24" x14ac:dyDescent="0.2">
      <c r="B174" s="16"/>
      <c r="C174" s="16"/>
      <c r="D174" s="16"/>
      <c r="E174" s="16"/>
      <c r="F174" s="16"/>
      <c r="G174" s="16"/>
      <c r="H174" s="16"/>
      <c r="I174" s="16"/>
      <c r="J174" s="16"/>
      <c r="K174" s="16"/>
      <c r="L174" s="16"/>
      <c r="M174" s="16"/>
      <c r="N174" s="16"/>
      <c r="O174" s="16"/>
      <c r="P174" s="16"/>
      <c r="Q174" s="16"/>
      <c r="R174" s="16"/>
      <c r="S174" s="16"/>
      <c r="T174" s="16"/>
    </row>
    <row r="175" spans="1:24" ht="15" x14ac:dyDescent="0.25">
      <c r="A175" s="146" t="s">
        <v>190</v>
      </c>
    </row>
    <row r="176" spans="1:24" x14ac:dyDescent="0.2">
      <c r="A176" s="6" t="s">
        <v>1158</v>
      </c>
      <c r="B176" s="2" t="s">
        <v>115</v>
      </c>
      <c r="C176" t="s">
        <v>116</v>
      </c>
      <c r="D176" t="s">
        <v>117</v>
      </c>
      <c r="E176" t="s">
        <v>118</v>
      </c>
      <c r="F176" t="s">
        <v>119</v>
      </c>
      <c r="G176" t="s">
        <v>120</v>
      </c>
      <c r="H176" t="s">
        <v>121</v>
      </c>
      <c r="I176" t="s">
        <v>122</v>
      </c>
      <c r="J176" t="s">
        <v>123</v>
      </c>
      <c r="K176" t="s">
        <v>124</v>
      </c>
      <c r="L176" t="s">
        <v>125</v>
      </c>
      <c r="M176" t="s">
        <v>126</v>
      </c>
      <c r="N176" t="s">
        <v>138</v>
      </c>
      <c r="O176" t="s">
        <v>127</v>
      </c>
      <c r="P176" t="s">
        <v>139</v>
      </c>
      <c r="Q176" t="s">
        <v>140</v>
      </c>
      <c r="R176" t="s">
        <v>141</v>
      </c>
      <c r="S176" t="s">
        <v>226</v>
      </c>
      <c r="T176" t="s">
        <v>227</v>
      </c>
      <c r="U176" t="s">
        <v>228</v>
      </c>
      <c r="V176" t="s">
        <v>229</v>
      </c>
      <c r="W176" t="s">
        <v>230</v>
      </c>
      <c r="X176" t="s">
        <v>231</v>
      </c>
    </row>
    <row r="177" spans="1:24" x14ac:dyDescent="0.2">
      <c r="A177" t="s">
        <v>65</v>
      </c>
      <c r="B177" s="16">
        <f t="shared" ref="B177:X177" si="115">IFERROR($J6*B218,"-")</f>
        <v>3.4099999999999997</v>
      </c>
      <c r="C177" s="16">
        <f t="shared" si="115"/>
        <v>2.5299999999999998</v>
      </c>
      <c r="D177" s="16">
        <f t="shared" si="115"/>
        <v>2.1999999999999997</v>
      </c>
      <c r="E177" s="16">
        <f t="shared" si="115"/>
        <v>2.0349999999999997</v>
      </c>
      <c r="F177" s="16">
        <f t="shared" si="115"/>
        <v>1.98</v>
      </c>
      <c r="G177" s="16">
        <f t="shared" si="115"/>
        <v>1.98</v>
      </c>
      <c r="H177" s="16">
        <f t="shared" si="115"/>
        <v>4.18</v>
      </c>
      <c r="I177" s="16">
        <f t="shared" si="115"/>
        <v>3.1349999999999998</v>
      </c>
      <c r="J177" s="16">
        <f t="shared" si="115"/>
        <v>3.8499999999999996</v>
      </c>
      <c r="K177" s="16">
        <f t="shared" si="115"/>
        <v>2.6949999999999998</v>
      </c>
      <c r="L177" s="16">
        <f t="shared" si="115"/>
        <v>2.86</v>
      </c>
      <c r="M177" s="16">
        <f t="shared" si="115"/>
        <v>2.6949999999999998</v>
      </c>
      <c r="N177" s="16">
        <f t="shared" si="115"/>
        <v>33.549999999999997</v>
      </c>
      <c r="O177" s="16">
        <f t="shared" si="115"/>
        <v>4.7299999999999995</v>
      </c>
      <c r="P177" s="16">
        <f t="shared" si="115"/>
        <v>38.335000000000001</v>
      </c>
      <c r="Q177" s="16">
        <f t="shared" si="115"/>
        <v>197.78</v>
      </c>
      <c r="R177" s="16">
        <f t="shared" si="115"/>
        <v>1246.8499999999999</v>
      </c>
      <c r="S177" s="16">
        <f t="shared" si="115"/>
        <v>1405.0849999999998</v>
      </c>
      <c r="T177" s="16">
        <f t="shared" si="115"/>
        <v>1455.2449999999999</v>
      </c>
      <c r="U177" s="16">
        <f t="shared" si="115"/>
        <v>16.939999999999998</v>
      </c>
      <c r="V177" s="16">
        <f t="shared" si="115"/>
        <v>8.69</v>
      </c>
      <c r="W177" s="16">
        <f t="shared" si="115"/>
        <v>9.24</v>
      </c>
      <c r="X177" s="16">
        <f t="shared" si="115"/>
        <v>7.59</v>
      </c>
    </row>
    <row r="178" spans="1:24" x14ac:dyDescent="0.2">
      <c r="A178" t="s">
        <v>1165</v>
      </c>
      <c r="B178" s="16" t="str">
        <f t="shared" ref="B178:X178" si="116">IFERROR($J7*B219,"-")</f>
        <v>-</v>
      </c>
      <c r="C178" s="16" t="str">
        <f t="shared" si="116"/>
        <v>-</v>
      </c>
      <c r="D178" s="16" t="str">
        <f t="shared" si="116"/>
        <v>-</v>
      </c>
      <c r="E178" s="16" t="str">
        <f t="shared" si="116"/>
        <v>-</v>
      </c>
      <c r="F178" s="16" t="str">
        <f t="shared" si="116"/>
        <v>-</v>
      </c>
      <c r="G178" s="16" t="str">
        <f t="shared" si="116"/>
        <v>-</v>
      </c>
      <c r="H178" s="16" t="str">
        <f t="shared" si="116"/>
        <v>-</v>
      </c>
      <c r="I178" s="16" t="str">
        <f t="shared" si="116"/>
        <v>-</v>
      </c>
      <c r="J178" s="16" t="str">
        <f t="shared" si="116"/>
        <v>-</v>
      </c>
      <c r="K178" s="16" t="str">
        <f t="shared" si="116"/>
        <v>-</v>
      </c>
      <c r="L178" s="16" t="str">
        <f t="shared" si="116"/>
        <v>-</v>
      </c>
      <c r="M178" s="16" t="str">
        <f t="shared" si="116"/>
        <v>-</v>
      </c>
      <c r="N178" s="16" t="str">
        <f t="shared" si="116"/>
        <v>-</v>
      </c>
      <c r="O178" s="16" t="str">
        <f t="shared" si="116"/>
        <v>-</v>
      </c>
      <c r="P178" s="16" t="str">
        <f t="shared" si="116"/>
        <v>-</v>
      </c>
      <c r="Q178" s="16" t="str">
        <f t="shared" si="116"/>
        <v>-</v>
      </c>
      <c r="R178" s="16" t="str">
        <f t="shared" si="116"/>
        <v>-</v>
      </c>
      <c r="S178" s="16" t="str">
        <f t="shared" si="116"/>
        <v>-</v>
      </c>
      <c r="T178" s="16" t="str">
        <f t="shared" si="116"/>
        <v>-</v>
      </c>
      <c r="U178" s="16" t="str">
        <f t="shared" si="116"/>
        <v>-</v>
      </c>
      <c r="V178" s="16" t="str">
        <f t="shared" si="116"/>
        <v>-</v>
      </c>
      <c r="W178" s="16" t="str">
        <f t="shared" si="116"/>
        <v>-</v>
      </c>
      <c r="X178" s="16" t="str">
        <f t="shared" si="116"/>
        <v>-</v>
      </c>
    </row>
    <row r="179" spans="1:24" x14ac:dyDescent="0.2">
      <c r="A179" t="s">
        <v>67</v>
      </c>
      <c r="B179" s="16">
        <f t="shared" ref="B179:X179" si="117">IFERROR($J8*B220,"-")</f>
        <v>0</v>
      </c>
      <c r="C179" s="16">
        <f t="shared" si="117"/>
        <v>0</v>
      </c>
      <c r="D179" s="16">
        <f t="shared" si="117"/>
        <v>0</v>
      </c>
      <c r="E179" s="16">
        <f t="shared" si="117"/>
        <v>0</v>
      </c>
      <c r="F179" s="16">
        <f t="shared" si="117"/>
        <v>0</v>
      </c>
      <c r="G179" s="16">
        <f t="shared" si="117"/>
        <v>0</v>
      </c>
      <c r="H179" s="16">
        <f t="shared" si="117"/>
        <v>0</v>
      </c>
      <c r="I179" s="16">
        <f t="shared" si="117"/>
        <v>0</v>
      </c>
      <c r="J179" s="16">
        <f t="shared" si="117"/>
        <v>0</v>
      </c>
      <c r="K179" s="16">
        <f t="shared" si="117"/>
        <v>0</v>
      </c>
      <c r="L179" s="16">
        <f t="shared" si="117"/>
        <v>0</v>
      </c>
      <c r="M179" s="16">
        <f t="shared" si="117"/>
        <v>0</v>
      </c>
      <c r="N179" s="16">
        <f t="shared" si="117"/>
        <v>0</v>
      </c>
      <c r="O179" s="16">
        <f t="shared" si="117"/>
        <v>0</v>
      </c>
      <c r="P179" s="16">
        <f t="shared" si="117"/>
        <v>0</v>
      </c>
      <c r="Q179" s="16">
        <f t="shared" si="117"/>
        <v>0</v>
      </c>
      <c r="R179" s="16">
        <f t="shared" si="117"/>
        <v>0</v>
      </c>
      <c r="S179" s="16">
        <f t="shared" si="117"/>
        <v>0</v>
      </c>
      <c r="T179" s="16">
        <f t="shared" si="117"/>
        <v>0</v>
      </c>
      <c r="U179" s="16">
        <f t="shared" si="117"/>
        <v>0</v>
      </c>
      <c r="V179" s="16">
        <f t="shared" si="117"/>
        <v>0</v>
      </c>
      <c r="W179" s="16">
        <f t="shared" si="117"/>
        <v>0</v>
      </c>
      <c r="X179" s="16">
        <f t="shared" si="117"/>
        <v>0</v>
      </c>
    </row>
    <row r="180" spans="1:24" x14ac:dyDescent="0.2">
      <c r="A180" t="s">
        <v>1167</v>
      </c>
      <c r="B180" s="16" t="str">
        <f t="shared" ref="B180:X180" si="118">IFERROR($J9*B221,"-")</f>
        <v>-</v>
      </c>
      <c r="C180" s="16" t="str">
        <f t="shared" si="118"/>
        <v>-</v>
      </c>
      <c r="D180" s="16" t="str">
        <f t="shared" si="118"/>
        <v>-</v>
      </c>
      <c r="E180" s="16" t="str">
        <f t="shared" si="118"/>
        <v>-</v>
      </c>
      <c r="F180" s="16" t="str">
        <f t="shared" si="118"/>
        <v>-</v>
      </c>
      <c r="G180" s="16" t="str">
        <f t="shared" si="118"/>
        <v>-</v>
      </c>
      <c r="H180" s="16" t="str">
        <f t="shared" si="118"/>
        <v>-</v>
      </c>
      <c r="I180" s="16" t="str">
        <f t="shared" si="118"/>
        <v>-</v>
      </c>
      <c r="J180" s="16" t="str">
        <f t="shared" si="118"/>
        <v>-</v>
      </c>
      <c r="K180" s="16" t="str">
        <f t="shared" si="118"/>
        <v>-</v>
      </c>
      <c r="L180" s="16" t="str">
        <f t="shared" si="118"/>
        <v>-</v>
      </c>
      <c r="M180" s="16" t="str">
        <f t="shared" si="118"/>
        <v>-</v>
      </c>
      <c r="N180" s="16" t="str">
        <f t="shared" si="118"/>
        <v>-</v>
      </c>
      <c r="O180" s="16" t="str">
        <f t="shared" si="118"/>
        <v>-</v>
      </c>
      <c r="P180" s="16" t="str">
        <f t="shared" si="118"/>
        <v>-</v>
      </c>
      <c r="Q180" s="16" t="str">
        <f t="shared" si="118"/>
        <v>-</v>
      </c>
      <c r="R180" s="16" t="str">
        <f t="shared" si="118"/>
        <v>-</v>
      </c>
      <c r="S180" s="16" t="str">
        <f t="shared" si="118"/>
        <v>-</v>
      </c>
      <c r="T180" s="16" t="str">
        <f t="shared" si="118"/>
        <v>-</v>
      </c>
      <c r="U180" s="16" t="str">
        <f t="shared" si="118"/>
        <v>-</v>
      </c>
      <c r="V180" s="16" t="str">
        <f t="shared" si="118"/>
        <v>-</v>
      </c>
      <c r="W180" s="16" t="str">
        <f t="shared" si="118"/>
        <v>-</v>
      </c>
      <c r="X180" s="16" t="str">
        <f t="shared" si="118"/>
        <v>-</v>
      </c>
    </row>
    <row r="181" spans="1:24" x14ac:dyDescent="0.2">
      <c r="A181" t="s">
        <v>1168</v>
      </c>
      <c r="B181" s="16" t="str">
        <f t="shared" ref="B181:X181" si="119">IFERROR($J10*B222,"-")</f>
        <v>-</v>
      </c>
      <c r="C181" s="16" t="str">
        <f t="shared" si="119"/>
        <v>-</v>
      </c>
      <c r="D181" s="16" t="str">
        <f t="shared" si="119"/>
        <v>-</v>
      </c>
      <c r="E181" s="16" t="str">
        <f t="shared" si="119"/>
        <v>-</v>
      </c>
      <c r="F181" s="16" t="str">
        <f t="shared" si="119"/>
        <v>-</v>
      </c>
      <c r="G181" s="16" t="str">
        <f t="shared" si="119"/>
        <v>-</v>
      </c>
      <c r="H181" s="16" t="str">
        <f t="shared" si="119"/>
        <v>-</v>
      </c>
      <c r="I181" s="16" t="str">
        <f t="shared" si="119"/>
        <v>-</v>
      </c>
      <c r="J181" s="16" t="str">
        <f t="shared" si="119"/>
        <v>-</v>
      </c>
      <c r="K181" s="16" t="str">
        <f t="shared" si="119"/>
        <v>-</v>
      </c>
      <c r="L181" s="16" t="str">
        <f t="shared" si="119"/>
        <v>-</v>
      </c>
      <c r="M181" s="16" t="str">
        <f t="shared" si="119"/>
        <v>-</v>
      </c>
      <c r="N181" s="16" t="str">
        <f t="shared" si="119"/>
        <v>-</v>
      </c>
      <c r="O181" s="16" t="str">
        <f t="shared" si="119"/>
        <v>-</v>
      </c>
      <c r="P181" s="16" t="str">
        <f t="shared" si="119"/>
        <v>-</v>
      </c>
      <c r="Q181" s="16" t="str">
        <f t="shared" si="119"/>
        <v>-</v>
      </c>
      <c r="R181" s="16" t="str">
        <f t="shared" si="119"/>
        <v>-</v>
      </c>
      <c r="S181" s="16" t="str">
        <f t="shared" si="119"/>
        <v>-</v>
      </c>
      <c r="T181" s="16" t="str">
        <f t="shared" si="119"/>
        <v>-</v>
      </c>
      <c r="U181" s="16" t="str">
        <f t="shared" si="119"/>
        <v>-</v>
      </c>
      <c r="V181" s="16" t="str">
        <f t="shared" si="119"/>
        <v>-</v>
      </c>
      <c r="W181" s="16" t="str">
        <f t="shared" si="119"/>
        <v>-</v>
      </c>
      <c r="X181" s="16" t="str">
        <f t="shared" si="119"/>
        <v>-</v>
      </c>
    </row>
    <row r="182" spans="1:24" x14ac:dyDescent="0.2">
      <c r="A182" t="s">
        <v>1169</v>
      </c>
      <c r="B182" s="16">
        <f t="shared" ref="B182:X182" si="120">IFERROR($J11*B223,"-")</f>
        <v>0</v>
      </c>
      <c r="C182" s="16">
        <f t="shared" si="120"/>
        <v>0</v>
      </c>
      <c r="D182" s="16">
        <f t="shared" si="120"/>
        <v>0</v>
      </c>
      <c r="E182" s="16">
        <f t="shared" si="120"/>
        <v>0</v>
      </c>
      <c r="F182" s="16">
        <f t="shared" si="120"/>
        <v>0</v>
      </c>
      <c r="G182" s="16">
        <f t="shared" si="120"/>
        <v>0</v>
      </c>
      <c r="H182" s="16">
        <f t="shared" si="120"/>
        <v>0</v>
      </c>
      <c r="I182" s="16">
        <f t="shared" si="120"/>
        <v>0</v>
      </c>
      <c r="J182" s="16">
        <f t="shared" si="120"/>
        <v>0</v>
      </c>
      <c r="K182" s="16">
        <f t="shared" si="120"/>
        <v>0</v>
      </c>
      <c r="L182" s="16">
        <f t="shared" si="120"/>
        <v>0</v>
      </c>
      <c r="M182" s="16">
        <f t="shared" si="120"/>
        <v>0</v>
      </c>
      <c r="N182" s="16">
        <f t="shared" si="120"/>
        <v>0</v>
      </c>
      <c r="O182" s="16">
        <f t="shared" si="120"/>
        <v>0</v>
      </c>
      <c r="P182" s="16">
        <f t="shared" si="120"/>
        <v>0</v>
      </c>
      <c r="Q182" s="16">
        <f t="shared" si="120"/>
        <v>0</v>
      </c>
      <c r="R182" s="16">
        <f t="shared" si="120"/>
        <v>0</v>
      </c>
      <c r="S182" s="16">
        <f t="shared" si="120"/>
        <v>0</v>
      </c>
      <c r="T182" s="16">
        <f t="shared" si="120"/>
        <v>0</v>
      </c>
      <c r="U182" s="16">
        <f t="shared" si="120"/>
        <v>0</v>
      </c>
      <c r="V182" s="16">
        <f t="shared" si="120"/>
        <v>0</v>
      </c>
      <c r="W182" s="16">
        <f t="shared" si="120"/>
        <v>0</v>
      </c>
      <c r="X182" s="16">
        <f t="shared" si="120"/>
        <v>0</v>
      </c>
    </row>
    <row r="183" spans="1:24" x14ac:dyDescent="0.2">
      <c r="A183" t="s">
        <v>1170</v>
      </c>
      <c r="B183" s="16">
        <f t="shared" ref="B183:X183" si="121">IFERROR($J12*B224,"-")</f>
        <v>8.0299999999999994</v>
      </c>
      <c r="C183" s="16">
        <f t="shared" si="121"/>
        <v>7.81</v>
      </c>
      <c r="D183" s="16">
        <f t="shared" si="121"/>
        <v>8.91</v>
      </c>
      <c r="E183" s="16">
        <f t="shared" si="121"/>
        <v>3.63</v>
      </c>
      <c r="F183" s="16">
        <f t="shared" si="121"/>
        <v>4.29</v>
      </c>
      <c r="G183" s="16">
        <f t="shared" si="121"/>
        <v>4.3999999999999995</v>
      </c>
      <c r="H183" s="16">
        <f t="shared" si="121"/>
        <v>9.57</v>
      </c>
      <c r="I183" s="16">
        <f t="shared" si="121"/>
        <v>10.45</v>
      </c>
      <c r="J183" s="16">
        <f t="shared" si="121"/>
        <v>5.17</v>
      </c>
      <c r="K183" s="16">
        <f t="shared" si="121"/>
        <v>6.4899999999999993</v>
      </c>
      <c r="L183" s="16">
        <f t="shared" si="121"/>
        <v>9.57</v>
      </c>
      <c r="M183" s="16">
        <f t="shared" si="121"/>
        <v>11.66</v>
      </c>
      <c r="N183" s="16">
        <f t="shared" si="121"/>
        <v>89.86999999999999</v>
      </c>
      <c r="O183" s="16">
        <f t="shared" si="121"/>
        <v>11</v>
      </c>
      <c r="P183" s="16">
        <f t="shared" si="121"/>
        <v>100.86999999999999</v>
      </c>
      <c r="Q183" s="16">
        <f t="shared" si="121"/>
        <v>794.8599999999999</v>
      </c>
      <c r="R183" s="16">
        <f t="shared" si="121"/>
        <v>3822.72</v>
      </c>
      <c r="S183" s="16">
        <f t="shared" si="121"/>
        <v>4083.5299999999997</v>
      </c>
      <c r="T183" s="16">
        <f t="shared" si="121"/>
        <v>4130.7199999999993</v>
      </c>
      <c r="U183" s="16">
        <f t="shared" si="121"/>
        <v>39.049999999999997</v>
      </c>
      <c r="V183" s="16">
        <f t="shared" si="121"/>
        <v>31.68</v>
      </c>
      <c r="W183" s="16">
        <f t="shared" si="121"/>
        <v>22.22</v>
      </c>
      <c r="X183" s="16">
        <f t="shared" si="121"/>
        <v>17.599999999999998</v>
      </c>
    </row>
    <row r="184" spans="1:24" x14ac:dyDescent="0.2">
      <c r="A184" t="s">
        <v>72</v>
      </c>
      <c r="B184" s="16">
        <f t="shared" ref="B184:X184" si="122">IFERROR($J13*B225,"-")</f>
        <v>0</v>
      </c>
      <c r="C184" s="16">
        <f t="shared" si="122"/>
        <v>0</v>
      </c>
      <c r="D184" s="16">
        <f t="shared" si="122"/>
        <v>0</v>
      </c>
      <c r="E184" s="16">
        <f t="shared" si="122"/>
        <v>0</v>
      </c>
      <c r="F184" s="16">
        <f t="shared" si="122"/>
        <v>0</v>
      </c>
      <c r="G184" s="16">
        <f t="shared" si="122"/>
        <v>0</v>
      </c>
      <c r="H184" s="16">
        <f t="shared" si="122"/>
        <v>0</v>
      </c>
      <c r="I184" s="16">
        <f t="shared" si="122"/>
        <v>0</v>
      </c>
      <c r="J184" s="16">
        <f t="shared" si="122"/>
        <v>0</v>
      </c>
      <c r="K184" s="16">
        <f t="shared" si="122"/>
        <v>0</v>
      </c>
      <c r="L184" s="16">
        <f t="shared" si="122"/>
        <v>0</v>
      </c>
      <c r="M184" s="16">
        <f t="shared" si="122"/>
        <v>0</v>
      </c>
      <c r="N184" s="16">
        <f t="shared" si="122"/>
        <v>0</v>
      </c>
      <c r="O184" s="16">
        <f t="shared" si="122"/>
        <v>0</v>
      </c>
      <c r="P184" s="16">
        <f t="shared" si="122"/>
        <v>0</v>
      </c>
      <c r="Q184" s="16">
        <f t="shared" si="122"/>
        <v>0</v>
      </c>
      <c r="R184" s="16">
        <f t="shared" si="122"/>
        <v>0</v>
      </c>
      <c r="S184" s="16">
        <f t="shared" si="122"/>
        <v>0</v>
      </c>
      <c r="T184" s="16">
        <f t="shared" si="122"/>
        <v>0</v>
      </c>
      <c r="U184" s="16">
        <f t="shared" si="122"/>
        <v>0</v>
      </c>
      <c r="V184" s="16">
        <f t="shared" si="122"/>
        <v>0</v>
      </c>
      <c r="W184" s="16">
        <f t="shared" si="122"/>
        <v>0</v>
      </c>
      <c r="X184" s="16">
        <f t="shared" si="122"/>
        <v>0</v>
      </c>
    </row>
    <row r="185" spans="1:24" x14ac:dyDescent="0.2">
      <c r="A185" t="s">
        <v>1171</v>
      </c>
      <c r="B185" s="16" t="str">
        <f t="shared" ref="B185:X185" si="123">IFERROR($J14*B226,"-")</f>
        <v>-</v>
      </c>
      <c r="C185" s="16" t="str">
        <f t="shared" si="123"/>
        <v>-</v>
      </c>
      <c r="D185" s="16" t="str">
        <f t="shared" si="123"/>
        <v>-</v>
      </c>
      <c r="E185" s="16" t="str">
        <f t="shared" si="123"/>
        <v>-</v>
      </c>
      <c r="F185" s="16" t="str">
        <f t="shared" si="123"/>
        <v>-</v>
      </c>
      <c r="G185" s="16" t="str">
        <f t="shared" si="123"/>
        <v>-</v>
      </c>
      <c r="H185" s="16" t="str">
        <f t="shared" si="123"/>
        <v>-</v>
      </c>
      <c r="I185" s="16" t="str">
        <f t="shared" si="123"/>
        <v>-</v>
      </c>
      <c r="J185" s="16" t="str">
        <f t="shared" si="123"/>
        <v>-</v>
      </c>
      <c r="K185" s="16" t="str">
        <f t="shared" si="123"/>
        <v>-</v>
      </c>
      <c r="L185" s="16" t="str">
        <f t="shared" si="123"/>
        <v>-</v>
      </c>
      <c r="M185" s="16" t="str">
        <f t="shared" si="123"/>
        <v>-</v>
      </c>
      <c r="N185" s="16" t="str">
        <f t="shared" si="123"/>
        <v>-</v>
      </c>
      <c r="O185" s="16" t="str">
        <f t="shared" si="123"/>
        <v>-</v>
      </c>
      <c r="P185" s="16" t="str">
        <f t="shared" si="123"/>
        <v>-</v>
      </c>
      <c r="Q185" s="16" t="str">
        <f t="shared" si="123"/>
        <v>-</v>
      </c>
      <c r="R185" s="16" t="str">
        <f t="shared" si="123"/>
        <v>-</v>
      </c>
      <c r="S185" s="16" t="str">
        <f t="shared" si="123"/>
        <v>-</v>
      </c>
      <c r="T185" s="16" t="str">
        <f t="shared" si="123"/>
        <v>-</v>
      </c>
      <c r="U185" s="16" t="str">
        <f t="shared" si="123"/>
        <v>-</v>
      </c>
      <c r="V185" s="16" t="str">
        <f t="shared" si="123"/>
        <v>-</v>
      </c>
      <c r="W185" s="16" t="str">
        <f t="shared" si="123"/>
        <v>-</v>
      </c>
      <c r="X185" s="16" t="str">
        <f t="shared" si="123"/>
        <v>-</v>
      </c>
    </row>
    <row r="186" spans="1:24" x14ac:dyDescent="0.2">
      <c r="A186" t="s">
        <v>1172</v>
      </c>
      <c r="B186" s="16">
        <f t="shared" ref="B186:X186" si="124">IFERROR($J15*B227,"-")</f>
        <v>5.75</v>
      </c>
      <c r="C186" s="16">
        <f t="shared" si="124"/>
        <v>4.5</v>
      </c>
      <c r="D186" s="16">
        <f t="shared" si="124"/>
        <v>3.85</v>
      </c>
      <c r="E186" s="16">
        <f t="shared" si="124"/>
        <v>2.7</v>
      </c>
      <c r="F186" s="16">
        <f t="shared" si="124"/>
        <v>3</v>
      </c>
      <c r="G186" s="16">
        <f t="shared" si="124"/>
        <v>3.8000000000000003</v>
      </c>
      <c r="H186" s="16">
        <f t="shared" si="124"/>
        <v>7</v>
      </c>
      <c r="I186" s="16">
        <f t="shared" si="124"/>
        <v>7.1000000000000005</v>
      </c>
      <c r="J186" s="16">
        <f t="shared" si="124"/>
        <v>4.25</v>
      </c>
      <c r="K186" s="16">
        <f t="shared" si="124"/>
        <v>3.7</v>
      </c>
      <c r="L186" s="16">
        <f t="shared" si="124"/>
        <v>6.3500000000000005</v>
      </c>
      <c r="M186" s="16">
        <f t="shared" si="124"/>
        <v>5.9</v>
      </c>
      <c r="N186" s="16">
        <f t="shared" si="124"/>
        <v>57.9</v>
      </c>
      <c r="O186" s="16">
        <f t="shared" si="124"/>
        <v>7.65</v>
      </c>
      <c r="P186" s="16">
        <f t="shared" si="124"/>
        <v>65.55</v>
      </c>
      <c r="Q186" s="16">
        <f t="shared" si="124"/>
        <v>363.35</v>
      </c>
      <c r="R186" s="16">
        <f t="shared" si="124"/>
        <v>2031</v>
      </c>
      <c r="S186" s="16">
        <f t="shared" si="124"/>
        <v>2235.5</v>
      </c>
      <c r="T186" s="16">
        <f t="shared" si="124"/>
        <v>2266.7000000000003</v>
      </c>
      <c r="U186" s="16">
        <f t="shared" si="124"/>
        <v>26.55</v>
      </c>
      <c r="V186" s="16">
        <f t="shared" si="124"/>
        <v>19.350000000000001</v>
      </c>
      <c r="W186" s="16">
        <f t="shared" si="124"/>
        <v>13.9</v>
      </c>
      <c r="X186" s="16">
        <f t="shared" si="124"/>
        <v>12.75</v>
      </c>
    </row>
    <row r="187" spans="1:24" x14ac:dyDescent="0.2">
      <c r="A187" t="s">
        <v>75</v>
      </c>
      <c r="B187" s="16" t="str">
        <f t="shared" ref="B187:X187" si="125">IFERROR($J16*B228,"-")</f>
        <v>-</v>
      </c>
      <c r="C187" s="16" t="str">
        <f t="shared" si="125"/>
        <v>-</v>
      </c>
      <c r="D187" s="16" t="str">
        <f t="shared" si="125"/>
        <v>-</v>
      </c>
      <c r="E187" s="16" t="str">
        <f t="shared" si="125"/>
        <v>-</v>
      </c>
      <c r="F187" s="16" t="str">
        <f t="shared" si="125"/>
        <v>-</v>
      </c>
      <c r="G187" s="16" t="str">
        <f t="shared" si="125"/>
        <v>-</v>
      </c>
      <c r="H187" s="16" t="str">
        <f t="shared" si="125"/>
        <v>-</v>
      </c>
      <c r="I187" s="16" t="str">
        <f t="shared" si="125"/>
        <v>-</v>
      </c>
      <c r="J187" s="16" t="str">
        <f t="shared" si="125"/>
        <v>-</v>
      </c>
      <c r="K187" s="16" t="str">
        <f t="shared" si="125"/>
        <v>-</v>
      </c>
      <c r="L187" s="16" t="str">
        <f t="shared" si="125"/>
        <v>-</v>
      </c>
      <c r="M187" s="16" t="str">
        <f t="shared" si="125"/>
        <v>-</v>
      </c>
      <c r="N187" s="16" t="str">
        <f t="shared" si="125"/>
        <v>-</v>
      </c>
      <c r="O187" s="16" t="str">
        <f t="shared" si="125"/>
        <v>-</v>
      </c>
      <c r="P187" s="16" t="str">
        <f t="shared" si="125"/>
        <v>-</v>
      </c>
      <c r="Q187" s="16" t="str">
        <f t="shared" si="125"/>
        <v>-</v>
      </c>
      <c r="R187" s="16" t="str">
        <f t="shared" si="125"/>
        <v>-</v>
      </c>
      <c r="S187" s="16" t="str">
        <f t="shared" si="125"/>
        <v>-</v>
      </c>
      <c r="T187" s="16" t="str">
        <f t="shared" si="125"/>
        <v>-</v>
      </c>
      <c r="U187" s="16" t="str">
        <f t="shared" si="125"/>
        <v>-</v>
      </c>
      <c r="V187" s="16" t="str">
        <f t="shared" si="125"/>
        <v>-</v>
      </c>
      <c r="W187" s="16" t="str">
        <f t="shared" si="125"/>
        <v>-</v>
      </c>
      <c r="X187" s="16" t="str">
        <f t="shared" si="125"/>
        <v>-</v>
      </c>
    </row>
    <row r="188" spans="1:24" x14ac:dyDescent="0.2">
      <c r="A188" t="s">
        <v>1173</v>
      </c>
      <c r="B188" s="16" t="str">
        <f t="shared" ref="B188:X188" si="126">IFERROR($J17*B229,"-")</f>
        <v>-</v>
      </c>
      <c r="C188" s="16" t="str">
        <f t="shared" si="126"/>
        <v>-</v>
      </c>
      <c r="D188" s="16" t="str">
        <f t="shared" si="126"/>
        <v>-</v>
      </c>
      <c r="E188" s="16" t="str">
        <f t="shared" si="126"/>
        <v>-</v>
      </c>
      <c r="F188" s="16" t="str">
        <f t="shared" si="126"/>
        <v>-</v>
      </c>
      <c r="G188" s="16" t="str">
        <f t="shared" si="126"/>
        <v>-</v>
      </c>
      <c r="H188" s="16" t="str">
        <f t="shared" si="126"/>
        <v>-</v>
      </c>
      <c r="I188" s="16" t="str">
        <f t="shared" si="126"/>
        <v>-</v>
      </c>
      <c r="J188" s="16" t="str">
        <f t="shared" si="126"/>
        <v>-</v>
      </c>
      <c r="K188" s="16" t="str">
        <f t="shared" si="126"/>
        <v>-</v>
      </c>
      <c r="L188" s="16" t="str">
        <f t="shared" si="126"/>
        <v>-</v>
      </c>
      <c r="M188" s="16" t="str">
        <f t="shared" si="126"/>
        <v>-</v>
      </c>
      <c r="N188" s="16" t="str">
        <f t="shared" si="126"/>
        <v>-</v>
      </c>
      <c r="O188" s="16" t="str">
        <f t="shared" si="126"/>
        <v>-</v>
      </c>
      <c r="P188" s="16" t="str">
        <f t="shared" si="126"/>
        <v>-</v>
      </c>
      <c r="Q188" s="16" t="str">
        <f t="shared" si="126"/>
        <v>-</v>
      </c>
      <c r="R188" s="16" t="str">
        <f t="shared" si="126"/>
        <v>-</v>
      </c>
      <c r="S188" s="16" t="str">
        <f t="shared" si="126"/>
        <v>-</v>
      </c>
      <c r="T188" s="16" t="str">
        <f t="shared" si="126"/>
        <v>-</v>
      </c>
      <c r="U188" s="16" t="str">
        <f t="shared" si="126"/>
        <v>-</v>
      </c>
      <c r="V188" s="16" t="str">
        <f t="shared" si="126"/>
        <v>-</v>
      </c>
      <c r="W188" s="16" t="str">
        <f t="shared" si="126"/>
        <v>-</v>
      </c>
      <c r="X188" s="16" t="str">
        <f t="shared" si="126"/>
        <v>-</v>
      </c>
    </row>
    <row r="189" spans="1:24" x14ac:dyDescent="0.2">
      <c r="A189" t="s">
        <v>1174</v>
      </c>
      <c r="B189" s="16">
        <f t="shared" ref="B189:H189" si="127">IFERROR($J18*B230,"-")</f>
        <v>2.86</v>
      </c>
      <c r="C189" s="16">
        <f t="shared" si="127"/>
        <v>3.0799999999999996</v>
      </c>
      <c r="D189" s="16">
        <f t="shared" si="127"/>
        <v>1.7599999999999998</v>
      </c>
      <c r="E189" s="16">
        <f t="shared" si="127"/>
        <v>1.98</v>
      </c>
      <c r="F189" s="16">
        <f t="shared" si="127"/>
        <v>2.31</v>
      </c>
      <c r="G189" s="16">
        <f t="shared" si="127"/>
        <v>1.65</v>
      </c>
      <c r="H189" s="16">
        <f t="shared" si="127"/>
        <v>3.4099999999999997</v>
      </c>
      <c r="I189" s="16">
        <f t="shared" ref="I189:X189" si="128">IFERROR($J18*I230,"-")</f>
        <v>4.0699999999999994</v>
      </c>
      <c r="J189" s="16">
        <f t="shared" si="128"/>
        <v>2.5299999999999998</v>
      </c>
      <c r="K189" s="16">
        <f t="shared" si="128"/>
        <v>3.8499999999999996</v>
      </c>
      <c r="L189" s="16">
        <f t="shared" si="128"/>
        <v>3.3</v>
      </c>
      <c r="M189" s="16">
        <f t="shared" si="128"/>
        <v>3.7399999999999998</v>
      </c>
      <c r="N189" s="16">
        <f t="shared" si="128"/>
        <v>34.54</v>
      </c>
      <c r="O189" s="16">
        <f t="shared" si="128"/>
        <v>3.4099999999999997</v>
      </c>
      <c r="P189" s="16">
        <f t="shared" si="128"/>
        <v>37.949999999999996</v>
      </c>
      <c r="Q189" s="16">
        <f t="shared" si="128"/>
        <v>252.99999999999997</v>
      </c>
      <c r="R189" s="16">
        <f t="shared" si="128"/>
        <v>1439.02</v>
      </c>
      <c r="S189" s="16">
        <f t="shared" si="128"/>
        <v>1596.32</v>
      </c>
      <c r="T189" s="16">
        <f t="shared" si="128"/>
        <v>1627.6699999999998</v>
      </c>
      <c r="U189" s="16">
        <f t="shared" si="128"/>
        <v>12.76</v>
      </c>
      <c r="V189" s="16">
        <f t="shared" si="128"/>
        <v>11.11</v>
      </c>
      <c r="W189" s="16">
        <f t="shared" si="128"/>
        <v>11.219999999999999</v>
      </c>
      <c r="X189" s="16">
        <f t="shared" si="128"/>
        <v>6.27</v>
      </c>
    </row>
    <row r="190" spans="1:24" x14ac:dyDescent="0.2">
      <c r="A190" t="s">
        <v>1175</v>
      </c>
      <c r="B190" s="17">
        <f>SUM(B177:B189)</f>
        <v>20.049999999999997</v>
      </c>
      <c r="C190" s="17">
        <f t="shared" ref="C190:X190" si="129">SUM(C177:C189)</f>
        <v>17.919999999999998</v>
      </c>
      <c r="D190" s="17">
        <f t="shared" si="129"/>
        <v>16.72</v>
      </c>
      <c r="E190" s="17">
        <f t="shared" si="129"/>
        <v>10.344999999999999</v>
      </c>
      <c r="F190" s="17">
        <f t="shared" si="129"/>
        <v>11.58</v>
      </c>
      <c r="G190" s="17">
        <f t="shared" si="129"/>
        <v>11.83</v>
      </c>
      <c r="H190" s="17">
        <f t="shared" si="129"/>
        <v>24.16</v>
      </c>
      <c r="I190" s="17">
        <f t="shared" si="129"/>
        <v>24.754999999999999</v>
      </c>
      <c r="J190" s="17">
        <f t="shared" si="129"/>
        <v>15.799999999999999</v>
      </c>
      <c r="K190" s="17">
        <f t="shared" si="129"/>
        <v>16.734999999999999</v>
      </c>
      <c r="L190" s="17">
        <f t="shared" si="129"/>
        <v>22.080000000000002</v>
      </c>
      <c r="M190" s="17">
        <f t="shared" si="129"/>
        <v>23.995000000000001</v>
      </c>
      <c r="N190" s="17">
        <f t="shared" si="129"/>
        <v>215.85999999999999</v>
      </c>
      <c r="O190" s="17">
        <f t="shared" si="129"/>
        <v>26.790000000000003</v>
      </c>
      <c r="P190" s="17">
        <f t="shared" si="129"/>
        <v>242.70499999999998</v>
      </c>
      <c r="Q190" s="17">
        <f t="shared" si="129"/>
        <v>1608.9899999999998</v>
      </c>
      <c r="R190" s="17">
        <f t="shared" si="129"/>
        <v>8539.59</v>
      </c>
      <c r="S190" s="17">
        <f t="shared" si="129"/>
        <v>9320.4349999999995</v>
      </c>
      <c r="T190" s="17">
        <f t="shared" si="129"/>
        <v>9480.3349999999991</v>
      </c>
      <c r="U190" s="17">
        <f t="shared" si="129"/>
        <v>95.3</v>
      </c>
      <c r="V190" s="17">
        <f t="shared" si="129"/>
        <v>70.83</v>
      </c>
      <c r="W190" s="17">
        <f t="shared" si="129"/>
        <v>56.58</v>
      </c>
      <c r="X190" s="17">
        <f t="shared" si="129"/>
        <v>44.209999999999994</v>
      </c>
    </row>
    <row r="191" spans="1:24" x14ac:dyDescent="0.2">
      <c r="B191" s="16"/>
      <c r="C191" s="16"/>
      <c r="D191" s="16"/>
      <c r="E191" s="16"/>
      <c r="F191" s="16"/>
      <c r="G191" s="16"/>
      <c r="H191" s="16"/>
      <c r="I191" s="16"/>
      <c r="J191" s="16"/>
      <c r="K191" s="16"/>
      <c r="L191" s="16"/>
      <c r="M191" s="16"/>
      <c r="N191" s="16"/>
      <c r="O191" s="16"/>
      <c r="P191" s="16"/>
      <c r="Q191" s="16"/>
      <c r="R191" s="16"/>
      <c r="S191" s="16"/>
      <c r="T191" s="16"/>
    </row>
    <row r="192" spans="1:24" x14ac:dyDescent="0.2">
      <c r="B192" s="16"/>
      <c r="C192" s="16"/>
      <c r="D192" s="16"/>
      <c r="E192" s="16"/>
      <c r="F192" s="16"/>
      <c r="G192" s="16"/>
      <c r="H192" s="16"/>
      <c r="I192" s="16"/>
      <c r="J192" s="16"/>
      <c r="K192" s="16"/>
      <c r="L192" s="16"/>
      <c r="M192" s="16"/>
      <c r="N192" s="16"/>
      <c r="O192" s="16"/>
      <c r="P192" s="16"/>
      <c r="Q192" s="16"/>
      <c r="R192" s="16"/>
      <c r="S192" s="16"/>
      <c r="T192" s="16"/>
    </row>
    <row r="193" spans="1:24" x14ac:dyDescent="0.2">
      <c r="B193" s="16"/>
      <c r="C193" s="16"/>
      <c r="D193" s="16"/>
      <c r="E193" s="16"/>
      <c r="F193" s="16"/>
      <c r="G193" s="16"/>
      <c r="H193" s="16"/>
      <c r="I193" s="16"/>
      <c r="J193" s="16"/>
      <c r="K193" s="16"/>
      <c r="L193" s="16"/>
      <c r="M193" s="16"/>
      <c r="N193" s="16"/>
      <c r="O193" s="16"/>
      <c r="P193" s="16"/>
      <c r="Q193" s="16"/>
      <c r="R193" s="16"/>
      <c r="S193" s="16"/>
      <c r="T193" s="16"/>
    </row>
    <row r="194" spans="1:24" ht="30" x14ac:dyDescent="0.25">
      <c r="A194" s="146" t="s">
        <v>1223</v>
      </c>
    </row>
    <row r="195" spans="1:24" x14ac:dyDescent="0.2">
      <c r="A195" s="6" t="s">
        <v>1158</v>
      </c>
      <c r="B195" s="2" t="s">
        <v>115</v>
      </c>
      <c r="C195" t="s">
        <v>116</v>
      </c>
      <c r="D195" t="s">
        <v>117</v>
      </c>
      <c r="E195" t="s">
        <v>118</v>
      </c>
      <c r="F195" t="s">
        <v>119</v>
      </c>
      <c r="G195" t="s">
        <v>120</v>
      </c>
      <c r="H195" t="s">
        <v>121</v>
      </c>
      <c r="I195" t="s">
        <v>122</v>
      </c>
      <c r="J195" t="s">
        <v>123</v>
      </c>
      <c r="K195" t="s">
        <v>124</v>
      </c>
      <c r="L195" t="s">
        <v>125</v>
      </c>
      <c r="M195" t="s">
        <v>126</v>
      </c>
      <c r="N195" t="s">
        <v>138</v>
      </c>
      <c r="O195" t="s">
        <v>127</v>
      </c>
      <c r="P195" t="s">
        <v>139</v>
      </c>
      <c r="Q195" t="s">
        <v>140</v>
      </c>
      <c r="R195" t="s">
        <v>141</v>
      </c>
      <c r="S195" t="s">
        <v>226</v>
      </c>
      <c r="T195" t="s">
        <v>227</v>
      </c>
      <c r="U195" t="s">
        <v>228</v>
      </c>
      <c r="V195" t="s">
        <v>229</v>
      </c>
      <c r="W195" t="s">
        <v>230</v>
      </c>
      <c r="X195" t="s">
        <v>231</v>
      </c>
    </row>
    <row r="196" spans="1:24" x14ac:dyDescent="0.2">
      <c r="A196" t="s">
        <v>65</v>
      </c>
      <c r="B196" s="16">
        <f>IFERROR($L6*B218,"-")</f>
        <v>74.709999999999994</v>
      </c>
      <c r="C196" s="16">
        <f t="shared" ref="C196:X208" si="130">IFERROR($L6*C218,"-")</f>
        <v>55.43</v>
      </c>
      <c r="D196" s="16">
        <f t="shared" si="130"/>
        <v>48.199999999999996</v>
      </c>
      <c r="E196" s="16">
        <f t="shared" si="130"/>
        <v>44.585000000000001</v>
      </c>
      <c r="F196" s="16">
        <f t="shared" si="130"/>
        <v>43.379999999999995</v>
      </c>
      <c r="G196" s="16">
        <f t="shared" si="130"/>
        <v>43.379999999999995</v>
      </c>
      <c r="H196" s="16">
        <f t="shared" si="130"/>
        <v>91.58</v>
      </c>
      <c r="I196" s="16">
        <f t="shared" si="130"/>
        <v>68.685000000000002</v>
      </c>
      <c r="J196" s="16">
        <f t="shared" si="130"/>
        <v>84.35</v>
      </c>
      <c r="K196" s="16">
        <f t="shared" si="130"/>
        <v>59.044999999999995</v>
      </c>
      <c r="L196" s="16">
        <f t="shared" si="130"/>
        <v>62.66</v>
      </c>
      <c r="M196" s="16">
        <f t="shared" si="130"/>
        <v>59.044999999999995</v>
      </c>
      <c r="N196" s="16">
        <f t="shared" si="130"/>
        <v>735.05</v>
      </c>
      <c r="O196" s="16">
        <f t="shared" si="130"/>
        <v>103.63</v>
      </c>
      <c r="P196" s="16">
        <f t="shared" si="130"/>
        <v>839.88499999999999</v>
      </c>
      <c r="Q196" s="16">
        <f t="shared" si="130"/>
        <v>4333.18</v>
      </c>
      <c r="R196" s="16">
        <f t="shared" si="130"/>
        <v>27317.35</v>
      </c>
      <c r="S196" s="16">
        <f t="shared" si="130"/>
        <v>30784.134999999998</v>
      </c>
      <c r="T196" s="16">
        <f t="shared" si="130"/>
        <v>31883.094999999998</v>
      </c>
      <c r="U196" s="16">
        <f t="shared" si="130"/>
        <v>371.14</v>
      </c>
      <c r="V196" s="16">
        <f t="shared" si="130"/>
        <v>190.39</v>
      </c>
      <c r="W196" s="16">
        <f t="shared" si="130"/>
        <v>202.44</v>
      </c>
      <c r="X196" s="16">
        <f t="shared" si="130"/>
        <v>166.29</v>
      </c>
    </row>
    <row r="197" spans="1:24" x14ac:dyDescent="0.2">
      <c r="A197" t="s">
        <v>1165</v>
      </c>
      <c r="B197" s="16" t="str">
        <f t="shared" ref="B197:Q208" si="131">IFERROR($L7*B219,"-")</f>
        <v>-</v>
      </c>
      <c r="C197" s="16" t="str">
        <f t="shared" si="131"/>
        <v>-</v>
      </c>
      <c r="D197" s="16" t="str">
        <f t="shared" si="131"/>
        <v>-</v>
      </c>
      <c r="E197" s="16" t="str">
        <f t="shared" si="131"/>
        <v>-</v>
      </c>
      <c r="F197" s="16" t="str">
        <f t="shared" si="131"/>
        <v>-</v>
      </c>
      <c r="G197" s="16" t="str">
        <f t="shared" si="131"/>
        <v>-</v>
      </c>
      <c r="H197" s="16" t="str">
        <f t="shared" si="131"/>
        <v>-</v>
      </c>
      <c r="I197" s="16" t="str">
        <f t="shared" si="131"/>
        <v>-</v>
      </c>
      <c r="J197" s="16" t="str">
        <f t="shared" si="131"/>
        <v>-</v>
      </c>
      <c r="K197" s="16" t="str">
        <f t="shared" si="131"/>
        <v>-</v>
      </c>
      <c r="L197" s="16" t="str">
        <f t="shared" si="131"/>
        <v>-</v>
      </c>
      <c r="M197" s="16" t="str">
        <f t="shared" si="131"/>
        <v>-</v>
      </c>
      <c r="N197" s="16" t="str">
        <f t="shared" si="131"/>
        <v>-</v>
      </c>
      <c r="O197" s="16" t="str">
        <f t="shared" si="131"/>
        <v>-</v>
      </c>
      <c r="P197" s="16" t="str">
        <f t="shared" si="131"/>
        <v>-</v>
      </c>
      <c r="Q197" s="16" t="str">
        <f t="shared" si="131"/>
        <v>-</v>
      </c>
      <c r="R197" s="16" t="str">
        <f t="shared" si="130"/>
        <v>-</v>
      </c>
      <c r="S197" s="16" t="str">
        <f t="shared" si="130"/>
        <v>-</v>
      </c>
      <c r="T197" s="16" t="str">
        <f t="shared" si="130"/>
        <v>-</v>
      </c>
      <c r="U197" s="16" t="str">
        <f t="shared" si="130"/>
        <v>-</v>
      </c>
      <c r="V197" s="16" t="str">
        <f t="shared" si="130"/>
        <v>-</v>
      </c>
      <c r="W197" s="16" t="str">
        <f t="shared" si="130"/>
        <v>-</v>
      </c>
      <c r="X197" s="16" t="str">
        <f t="shared" si="130"/>
        <v>-</v>
      </c>
    </row>
    <row r="198" spans="1:24" x14ac:dyDescent="0.2">
      <c r="A198" t="s">
        <v>67</v>
      </c>
      <c r="B198" s="16">
        <f t="shared" si="131"/>
        <v>256.8</v>
      </c>
      <c r="C198" s="16">
        <f t="shared" si="130"/>
        <v>211.2</v>
      </c>
      <c r="D198" s="16">
        <f t="shared" si="130"/>
        <v>246</v>
      </c>
      <c r="E198" s="16">
        <f t="shared" si="130"/>
        <v>162</v>
      </c>
      <c r="F198" s="16">
        <f t="shared" si="130"/>
        <v>140.4</v>
      </c>
      <c r="G198" s="16">
        <f t="shared" si="130"/>
        <v>222</v>
      </c>
      <c r="H198" s="16">
        <f t="shared" si="130"/>
        <v>378</v>
      </c>
      <c r="I198" s="16">
        <f t="shared" si="130"/>
        <v>289.2</v>
      </c>
      <c r="J198" s="16">
        <f t="shared" si="130"/>
        <v>252</v>
      </c>
      <c r="K198" s="16">
        <f t="shared" si="130"/>
        <v>206.4</v>
      </c>
      <c r="L198" s="16">
        <f t="shared" si="130"/>
        <v>291.59999999999997</v>
      </c>
      <c r="M198" s="16">
        <f t="shared" si="130"/>
        <v>183.6</v>
      </c>
      <c r="N198" s="16">
        <f t="shared" si="130"/>
        <v>2840.4</v>
      </c>
      <c r="O198" s="16">
        <f t="shared" si="130"/>
        <v>514.79999999999995</v>
      </c>
      <c r="P198" s="16">
        <f t="shared" si="130"/>
        <v>3355.2</v>
      </c>
      <c r="Q198" s="16">
        <f t="shared" si="130"/>
        <v>15002.4</v>
      </c>
      <c r="R198" s="16">
        <f t="shared" si="130"/>
        <v>79684.800000000003</v>
      </c>
      <c r="S198" s="16">
        <f t="shared" si="130"/>
        <v>88520.4</v>
      </c>
      <c r="T198" s="16">
        <f t="shared" si="130"/>
        <v>91248</v>
      </c>
      <c r="U198" s="16">
        <f t="shared" si="130"/>
        <v>1612.8</v>
      </c>
      <c r="V198" s="16">
        <f t="shared" si="130"/>
        <v>764.4</v>
      </c>
      <c r="W198" s="16">
        <f t="shared" si="130"/>
        <v>720</v>
      </c>
      <c r="X198" s="16">
        <f t="shared" si="130"/>
        <v>634.79999999999995</v>
      </c>
    </row>
    <row r="199" spans="1:24" x14ac:dyDescent="0.2">
      <c r="A199" t="s">
        <v>1167</v>
      </c>
      <c r="B199" s="16">
        <f t="shared" si="131"/>
        <v>180.465</v>
      </c>
      <c r="C199" s="16">
        <f t="shared" si="130"/>
        <v>178.19499999999999</v>
      </c>
      <c r="D199" s="16">
        <f t="shared" si="130"/>
        <v>138.47</v>
      </c>
      <c r="E199" s="16">
        <f t="shared" si="130"/>
        <v>123.715</v>
      </c>
      <c r="F199" s="16">
        <f t="shared" si="130"/>
        <v>125.985</v>
      </c>
      <c r="G199" s="16">
        <f t="shared" si="130"/>
        <v>121.44500000000001</v>
      </c>
      <c r="H199" s="16">
        <f t="shared" si="130"/>
        <v>238.35</v>
      </c>
      <c r="I199" s="16">
        <f t="shared" si="130"/>
        <v>174.79</v>
      </c>
      <c r="J199" s="16">
        <f t="shared" si="130"/>
        <v>161.17000000000002</v>
      </c>
      <c r="K199" s="16">
        <f t="shared" si="130"/>
        <v>143.01</v>
      </c>
      <c r="L199" s="16">
        <f t="shared" si="130"/>
        <v>163.44</v>
      </c>
      <c r="M199" s="16">
        <f t="shared" si="130"/>
        <v>174.79</v>
      </c>
      <c r="N199" s="16">
        <f t="shared" si="130"/>
        <v>1923.825</v>
      </c>
      <c r="O199" s="16">
        <f t="shared" si="130"/>
        <v>289.42500000000001</v>
      </c>
      <c r="P199" s="16">
        <f t="shared" si="130"/>
        <v>2213.25</v>
      </c>
      <c r="Q199" s="16">
        <f t="shared" si="130"/>
        <v>12200.115</v>
      </c>
      <c r="R199" s="16">
        <f t="shared" si="130"/>
        <v>78593.074999999997</v>
      </c>
      <c r="S199" s="16">
        <f t="shared" si="130"/>
        <v>87611.785000000003</v>
      </c>
      <c r="T199" s="16">
        <f t="shared" si="130"/>
        <v>90393.67</v>
      </c>
      <c r="U199" s="16">
        <f t="shared" si="130"/>
        <v>948.86</v>
      </c>
      <c r="V199" s="16">
        <f t="shared" si="130"/>
        <v>513.02</v>
      </c>
      <c r="W199" s="16">
        <f t="shared" si="130"/>
        <v>570.90499999999997</v>
      </c>
      <c r="X199" s="16">
        <f t="shared" si="130"/>
        <v>418.815</v>
      </c>
    </row>
    <row r="200" spans="1:24" x14ac:dyDescent="0.2">
      <c r="A200" t="s">
        <v>1168</v>
      </c>
      <c r="B200" s="16">
        <f t="shared" si="131"/>
        <v>103.78500000000001</v>
      </c>
      <c r="C200" s="16">
        <f t="shared" si="130"/>
        <v>106.59</v>
      </c>
      <c r="D200" s="16">
        <f t="shared" si="130"/>
        <v>162.69000000000003</v>
      </c>
      <c r="E200" s="16">
        <f t="shared" si="130"/>
        <v>89.76</v>
      </c>
      <c r="F200" s="16">
        <f t="shared" si="130"/>
        <v>61.710000000000008</v>
      </c>
      <c r="G200" s="16">
        <f t="shared" si="130"/>
        <v>213.18</v>
      </c>
      <c r="H200" s="16">
        <f t="shared" si="130"/>
        <v>336.6</v>
      </c>
      <c r="I200" s="16">
        <f t="shared" si="130"/>
        <v>78.540000000000006</v>
      </c>
      <c r="J200" s="16">
        <f t="shared" si="130"/>
        <v>193.54500000000002</v>
      </c>
      <c r="K200" s="16">
        <f t="shared" si="130"/>
        <v>67.320000000000007</v>
      </c>
      <c r="L200" s="16">
        <f t="shared" si="130"/>
        <v>98.175000000000011</v>
      </c>
      <c r="M200" s="16">
        <f t="shared" si="130"/>
        <v>72.930000000000007</v>
      </c>
      <c r="N200" s="16">
        <f t="shared" si="130"/>
        <v>1579.2150000000001</v>
      </c>
      <c r="O200" s="16">
        <f t="shared" si="130"/>
        <v>314.16000000000003</v>
      </c>
      <c r="P200" s="16">
        <f t="shared" si="130"/>
        <v>1893.3750000000002</v>
      </c>
      <c r="Q200" s="16">
        <f t="shared" si="130"/>
        <v>8168.1600000000008</v>
      </c>
      <c r="R200" s="16">
        <f t="shared" si="130"/>
        <v>57931.665000000008</v>
      </c>
      <c r="S200" s="16">
        <f t="shared" si="130"/>
        <v>63973.635000000009</v>
      </c>
      <c r="T200" s="16">
        <f t="shared" si="130"/>
        <v>65566.875</v>
      </c>
      <c r="U200" s="16">
        <f t="shared" si="130"/>
        <v>1220.1750000000002</v>
      </c>
      <c r="V200" s="16">
        <f t="shared" si="130"/>
        <v>249.64500000000001</v>
      </c>
      <c r="W200" s="16">
        <f t="shared" si="130"/>
        <v>325.38000000000005</v>
      </c>
      <c r="X200" s="16">
        <f t="shared" si="130"/>
        <v>440.38500000000005</v>
      </c>
    </row>
    <row r="201" spans="1:24" x14ac:dyDescent="0.2">
      <c r="A201" t="s">
        <v>1169</v>
      </c>
      <c r="B201" s="16">
        <f t="shared" si="131"/>
        <v>38.080000000000005</v>
      </c>
      <c r="C201" s="16">
        <f t="shared" si="130"/>
        <v>60.52</v>
      </c>
      <c r="D201" s="16">
        <f t="shared" si="130"/>
        <v>28.560000000000002</v>
      </c>
      <c r="E201" s="16">
        <f t="shared" si="130"/>
        <v>45.56</v>
      </c>
      <c r="F201" s="16">
        <f t="shared" si="130"/>
        <v>50.32</v>
      </c>
      <c r="G201" s="16">
        <f t="shared" si="130"/>
        <v>34.68</v>
      </c>
      <c r="H201" s="16">
        <f t="shared" si="130"/>
        <v>48.96</v>
      </c>
      <c r="I201" s="16">
        <f t="shared" si="130"/>
        <v>35.36</v>
      </c>
      <c r="J201" s="16">
        <f t="shared" si="130"/>
        <v>45.56</v>
      </c>
      <c r="K201" s="16">
        <f t="shared" si="130"/>
        <v>63.92</v>
      </c>
      <c r="L201" s="16">
        <f t="shared" si="130"/>
        <v>38.080000000000005</v>
      </c>
      <c r="M201" s="16">
        <f t="shared" si="130"/>
        <v>40.800000000000004</v>
      </c>
      <c r="N201" s="16">
        <f t="shared" si="130"/>
        <v>530.40000000000009</v>
      </c>
      <c r="O201" s="16">
        <f t="shared" si="130"/>
        <v>70.040000000000006</v>
      </c>
      <c r="P201" s="16">
        <f t="shared" si="130"/>
        <v>600.44000000000005</v>
      </c>
      <c r="Q201" s="16">
        <f t="shared" si="130"/>
        <v>2898.1600000000003</v>
      </c>
      <c r="R201" s="16">
        <f t="shared" si="130"/>
        <v>19679.2</v>
      </c>
      <c r="S201" s="16">
        <f t="shared" si="130"/>
        <v>22999.640000000003</v>
      </c>
      <c r="T201" s="16">
        <f t="shared" si="130"/>
        <v>23598.04</v>
      </c>
      <c r="U201" s="16">
        <f t="shared" si="130"/>
        <v>227.8</v>
      </c>
      <c r="V201" s="16">
        <f t="shared" si="130"/>
        <v>114.24000000000001</v>
      </c>
      <c r="W201" s="16">
        <f t="shared" si="130"/>
        <v>220.32000000000002</v>
      </c>
      <c r="X201" s="16">
        <f t="shared" si="130"/>
        <v>87.04</v>
      </c>
    </row>
    <row r="202" spans="1:24" x14ac:dyDescent="0.2">
      <c r="A202" t="s">
        <v>1170</v>
      </c>
      <c r="B202" s="16">
        <f t="shared" si="131"/>
        <v>160.965</v>
      </c>
      <c r="C202" s="16">
        <f t="shared" si="130"/>
        <v>156.55500000000001</v>
      </c>
      <c r="D202" s="16">
        <f t="shared" si="130"/>
        <v>178.60499999999999</v>
      </c>
      <c r="E202" s="16">
        <f t="shared" si="130"/>
        <v>72.765000000000001</v>
      </c>
      <c r="F202" s="16">
        <f t="shared" si="130"/>
        <v>85.995000000000005</v>
      </c>
      <c r="G202" s="16">
        <f t="shared" si="130"/>
        <v>88.2</v>
      </c>
      <c r="H202" s="16">
        <f t="shared" si="130"/>
        <v>191.83500000000001</v>
      </c>
      <c r="I202" s="16">
        <f t="shared" si="130"/>
        <v>209.47499999999999</v>
      </c>
      <c r="J202" s="16">
        <f t="shared" si="130"/>
        <v>103.63500000000001</v>
      </c>
      <c r="K202" s="16">
        <f t="shared" si="130"/>
        <v>130.095</v>
      </c>
      <c r="L202" s="16">
        <f t="shared" si="130"/>
        <v>191.83500000000001</v>
      </c>
      <c r="M202" s="16">
        <f t="shared" si="130"/>
        <v>233.73</v>
      </c>
      <c r="N202" s="16">
        <f t="shared" si="130"/>
        <v>1801.4849999999999</v>
      </c>
      <c r="O202" s="16">
        <f t="shared" si="130"/>
        <v>220.5</v>
      </c>
      <c r="P202" s="16">
        <f t="shared" si="130"/>
        <v>2021.9850000000001</v>
      </c>
      <c r="Q202" s="16">
        <f t="shared" si="130"/>
        <v>15933.33</v>
      </c>
      <c r="R202" s="16">
        <f t="shared" si="130"/>
        <v>76628.160000000003</v>
      </c>
      <c r="S202" s="16">
        <f t="shared" si="130"/>
        <v>81856.214999999997</v>
      </c>
      <c r="T202" s="16">
        <f t="shared" si="130"/>
        <v>82802.16</v>
      </c>
      <c r="U202" s="16">
        <f t="shared" si="130"/>
        <v>782.77499999999998</v>
      </c>
      <c r="V202" s="16">
        <f t="shared" si="130"/>
        <v>635.04</v>
      </c>
      <c r="W202" s="16">
        <f t="shared" si="130"/>
        <v>445.41</v>
      </c>
      <c r="X202" s="16">
        <f t="shared" si="130"/>
        <v>352.8</v>
      </c>
    </row>
    <row r="203" spans="1:24" x14ac:dyDescent="0.2">
      <c r="A203" t="s">
        <v>72</v>
      </c>
      <c r="B203" s="16">
        <f t="shared" si="131"/>
        <v>137.33000000000001</v>
      </c>
      <c r="C203" s="16">
        <f t="shared" si="130"/>
        <v>101.89</v>
      </c>
      <c r="D203" s="16">
        <f t="shared" si="130"/>
        <v>73.094999999999999</v>
      </c>
      <c r="E203" s="16">
        <f t="shared" si="130"/>
        <v>44.3</v>
      </c>
      <c r="F203" s="16">
        <f t="shared" si="130"/>
        <v>66.45</v>
      </c>
      <c r="G203" s="16">
        <f t="shared" si="130"/>
        <v>50.945</v>
      </c>
      <c r="H203" s="16">
        <f t="shared" si="130"/>
        <v>119.61</v>
      </c>
      <c r="I203" s="16">
        <f t="shared" si="130"/>
        <v>135.11500000000001</v>
      </c>
      <c r="J203" s="16">
        <f t="shared" si="130"/>
        <v>73.094999999999999</v>
      </c>
      <c r="K203" s="16">
        <f t="shared" si="130"/>
        <v>70.88</v>
      </c>
      <c r="L203" s="16">
        <f t="shared" si="130"/>
        <v>95.245000000000005</v>
      </c>
      <c r="M203" s="16">
        <f t="shared" si="130"/>
        <v>110.75</v>
      </c>
      <c r="N203" s="16">
        <f t="shared" si="130"/>
        <v>1076.49</v>
      </c>
      <c r="O203" s="16">
        <f t="shared" si="130"/>
        <v>117.395</v>
      </c>
      <c r="P203" s="16">
        <f t="shared" si="130"/>
        <v>1196.0999999999999</v>
      </c>
      <c r="Q203" s="16">
        <f t="shared" si="130"/>
        <v>7110.15</v>
      </c>
      <c r="R203" s="16">
        <f t="shared" si="130"/>
        <v>46736.5</v>
      </c>
      <c r="S203" s="16">
        <f t="shared" si="130"/>
        <v>51119.985000000001</v>
      </c>
      <c r="T203" s="16">
        <f t="shared" si="130"/>
        <v>52227.485000000001</v>
      </c>
      <c r="U203" s="16">
        <f t="shared" si="130"/>
        <v>434.14</v>
      </c>
      <c r="V203" s="16">
        <f t="shared" si="130"/>
        <v>341.11</v>
      </c>
      <c r="W203" s="16">
        <f t="shared" si="130"/>
        <v>283.52</v>
      </c>
      <c r="X203" s="16">
        <f t="shared" si="130"/>
        <v>256.94</v>
      </c>
    </row>
    <row r="204" spans="1:24" x14ac:dyDescent="0.2">
      <c r="A204" t="s">
        <v>1171</v>
      </c>
      <c r="B204" s="16">
        <f t="shared" si="131"/>
        <v>496.46999999999997</v>
      </c>
      <c r="C204" s="16">
        <f t="shared" si="130"/>
        <v>456.95</v>
      </c>
      <c r="D204" s="16">
        <f t="shared" si="130"/>
        <v>308.75</v>
      </c>
      <c r="E204" s="16">
        <f t="shared" si="130"/>
        <v>259.35000000000002</v>
      </c>
      <c r="F204" s="16">
        <f t="shared" si="130"/>
        <v>266.76</v>
      </c>
      <c r="G204" s="16">
        <f t="shared" si="130"/>
        <v>237.12</v>
      </c>
      <c r="H204" s="16">
        <f t="shared" si="130"/>
        <v>577.98</v>
      </c>
      <c r="I204" s="16">
        <f t="shared" si="130"/>
        <v>607.62</v>
      </c>
      <c r="J204" s="16">
        <f t="shared" si="130"/>
        <v>321.10000000000002</v>
      </c>
      <c r="K204" s="16">
        <f t="shared" si="130"/>
        <v>286.52</v>
      </c>
      <c r="L204" s="16">
        <f t="shared" si="130"/>
        <v>535.99</v>
      </c>
      <c r="M204" s="16">
        <f t="shared" si="130"/>
        <v>674.31</v>
      </c>
      <c r="N204" s="16">
        <f t="shared" si="130"/>
        <v>5031.3900000000003</v>
      </c>
      <c r="O204" s="16">
        <f t="shared" si="130"/>
        <v>526.11</v>
      </c>
      <c r="P204" s="16">
        <f t="shared" si="130"/>
        <v>5557.5</v>
      </c>
      <c r="Q204" s="16">
        <f t="shared" si="130"/>
        <v>35343.230000000003</v>
      </c>
      <c r="R204" s="16">
        <f t="shared" si="130"/>
        <v>185403.13999999998</v>
      </c>
      <c r="S204" s="16">
        <f t="shared" si="130"/>
        <v>203108.1</v>
      </c>
      <c r="T204" s="16">
        <f t="shared" si="130"/>
        <v>206301.81</v>
      </c>
      <c r="U204" s="16">
        <f t="shared" si="130"/>
        <v>1971.06</v>
      </c>
      <c r="V204" s="16">
        <f t="shared" si="130"/>
        <v>1817.92</v>
      </c>
      <c r="W204" s="16">
        <f t="shared" si="130"/>
        <v>1269.58</v>
      </c>
      <c r="X204" s="16">
        <f t="shared" si="130"/>
        <v>1074.45</v>
      </c>
    </row>
    <row r="205" spans="1:24" x14ac:dyDescent="0.2">
      <c r="A205" t="s">
        <v>1172</v>
      </c>
      <c r="B205" s="16">
        <f t="shared" si="131"/>
        <v>223.67500000000001</v>
      </c>
      <c r="C205" s="16">
        <f t="shared" si="130"/>
        <v>175.05</v>
      </c>
      <c r="D205" s="16">
        <f t="shared" si="130"/>
        <v>149.76500000000001</v>
      </c>
      <c r="E205" s="16">
        <f t="shared" si="130"/>
        <v>105.03</v>
      </c>
      <c r="F205" s="16">
        <f t="shared" si="130"/>
        <v>116.7</v>
      </c>
      <c r="G205" s="16">
        <f t="shared" si="130"/>
        <v>147.82</v>
      </c>
      <c r="H205" s="16">
        <f t="shared" si="130"/>
        <v>272.3</v>
      </c>
      <c r="I205" s="16">
        <f t="shared" si="130"/>
        <v>276.19</v>
      </c>
      <c r="J205" s="16">
        <f t="shared" si="130"/>
        <v>165.32500000000002</v>
      </c>
      <c r="K205" s="16">
        <f t="shared" si="130"/>
        <v>143.93</v>
      </c>
      <c r="L205" s="16">
        <f t="shared" si="130"/>
        <v>247.01500000000001</v>
      </c>
      <c r="M205" s="16">
        <f t="shared" si="130"/>
        <v>229.51000000000002</v>
      </c>
      <c r="N205" s="16">
        <f t="shared" si="130"/>
        <v>2252.31</v>
      </c>
      <c r="O205" s="16">
        <f t="shared" si="130"/>
        <v>297.58500000000004</v>
      </c>
      <c r="P205" s="16">
        <f t="shared" si="130"/>
        <v>2549.895</v>
      </c>
      <c r="Q205" s="16">
        <f t="shared" si="130"/>
        <v>14134.315000000001</v>
      </c>
      <c r="R205" s="16">
        <f t="shared" si="130"/>
        <v>79005.900000000009</v>
      </c>
      <c r="S205" s="16">
        <f t="shared" si="130"/>
        <v>86960.95</v>
      </c>
      <c r="T205" s="16">
        <f t="shared" si="130"/>
        <v>88174.63</v>
      </c>
      <c r="U205" s="16">
        <f t="shared" si="130"/>
        <v>1032.7950000000001</v>
      </c>
      <c r="V205" s="16">
        <f t="shared" si="130"/>
        <v>752.71500000000003</v>
      </c>
      <c r="W205" s="16">
        <f t="shared" si="130"/>
        <v>540.71</v>
      </c>
      <c r="X205" s="16">
        <f t="shared" si="130"/>
        <v>495.97500000000002</v>
      </c>
    </row>
    <row r="206" spans="1:24" x14ac:dyDescent="0.2">
      <c r="A206" t="s">
        <v>75</v>
      </c>
      <c r="B206" s="16">
        <f t="shared" si="131"/>
        <v>46.26</v>
      </c>
      <c r="C206" s="16">
        <f t="shared" si="130"/>
        <v>61.68</v>
      </c>
      <c r="D206" s="16">
        <f t="shared" si="130"/>
        <v>41.120000000000005</v>
      </c>
      <c r="E206" s="16">
        <f t="shared" si="130"/>
        <v>38.550000000000004</v>
      </c>
      <c r="F206" s="16">
        <f t="shared" si="130"/>
        <v>38.550000000000004</v>
      </c>
      <c r="G206" s="16">
        <f t="shared" si="130"/>
        <v>38.550000000000004</v>
      </c>
      <c r="H206" s="16">
        <f t="shared" si="130"/>
        <v>61.68</v>
      </c>
      <c r="I206" s="16">
        <f t="shared" si="130"/>
        <v>59.11</v>
      </c>
      <c r="J206" s="16">
        <f t="shared" si="130"/>
        <v>43.69</v>
      </c>
      <c r="K206" s="16">
        <f t="shared" si="130"/>
        <v>48.83</v>
      </c>
      <c r="L206" s="16">
        <f t="shared" si="130"/>
        <v>56.54</v>
      </c>
      <c r="M206" s="16">
        <f t="shared" si="130"/>
        <v>56.54</v>
      </c>
      <c r="N206" s="16">
        <f t="shared" si="130"/>
        <v>591.1</v>
      </c>
      <c r="O206" s="16">
        <f t="shared" si="130"/>
        <v>95.09</v>
      </c>
      <c r="P206" s="16">
        <f t="shared" si="130"/>
        <v>688.76</v>
      </c>
      <c r="Q206" s="16">
        <f t="shared" si="130"/>
        <v>4024.62</v>
      </c>
      <c r="R206" s="16">
        <f t="shared" si="130"/>
        <v>22397.55</v>
      </c>
      <c r="S206" s="16">
        <f t="shared" si="130"/>
        <v>24286.5</v>
      </c>
      <c r="T206" s="16">
        <f t="shared" si="130"/>
        <v>24672</v>
      </c>
      <c r="U206" s="16">
        <f t="shared" si="130"/>
        <v>280.13</v>
      </c>
      <c r="V206" s="16">
        <f t="shared" si="130"/>
        <v>172.19</v>
      </c>
      <c r="W206" s="16">
        <f t="shared" si="130"/>
        <v>187.61</v>
      </c>
      <c r="X206" s="16">
        <f t="shared" si="130"/>
        <v>107.94</v>
      </c>
    </row>
    <row r="207" spans="1:24" x14ac:dyDescent="0.2">
      <c r="A207" t="s">
        <v>1173</v>
      </c>
      <c r="B207" s="16">
        <f t="shared" si="131"/>
        <v>89.699999999999989</v>
      </c>
      <c r="C207" s="16">
        <f t="shared" si="130"/>
        <v>101.77499999999999</v>
      </c>
      <c r="D207" s="16">
        <f t="shared" si="130"/>
        <v>77.625</v>
      </c>
      <c r="E207" s="16">
        <f t="shared" si="130"/>
        <v>55.199999999999996</v>
      </c>
      <c r="F207" s="16">
        <f t="shared" si="130"/>
        <v>51.749999999999993</v>
      </c>
      <c r="G207" s="16">
        <f t="shared" si="130"/>
        <v>55.199999999999996</v>
      </c>
      <c r="H207" s="16">
        <f t="shared" si="130"/>
        <v>106.94999999999999</v>
      </c>
      <c r="I207" s="16">
        <f t="shared" si="130"/>
        <v>79.349999999999994</v>
      </c>
      <c r="J207" s="16">
        <f t="shared" si="130"/>
        <v>70.724999999999994</v>
      </c>
      <c r="K207" s="16">
        <f t="shared" si="130"/>
        <v>55.199999999999996</v>
      </c>
      <c r="L207" s="16">
        <f t="shared" si="130"/>
        <v>84.524999999999991</v>
      </c>
      <c r="M207" s="16">
        <f t="shared" si="130"/>
        <v>91.424999999999997</v>
      </c>
      <c r="N207" s="16">
        <f t="shared" si="130"/>
        <v>921.15</v>
      </c>
      <c r="O207" s="16">
        <f t="shared" si="130"/>
        <v>146.625</v>
      </c>
      <c r="P207" s="16">
        <f t="shared" si="130"/>
        <v>1067.7749999999999</v>
      </c>
      <c r="Q207" s="16">
        <f t="shared" si="130"/>
        <v>5570.0249999999996</v>
      </c>
      <c r="R207" s="16">
        <f t="shared" si="130"/>
        <v>34339.574999999997</v>
      </c>
      <c r="S207" s="16">
        <f t="shared" si="130"/>
        <v>38269.125</v>
      </c>
      <c r="T207" s="16">
        <f t="shared" si="130"/>
        <v>39254.1</v>
      </c>
      <c r="U207" s="16">
        <f t="shared" si="130"/>
        <v>457.12499999999994</v>
      </c>
      <c r="V207" s="16">
        <f t="shared" si="130"/>
        <v>255.29999999999998</v>
      </c>
      <c r="W207" s="16">
        <f t="shared" si="130"/>
        <v>263.92499999999995</v>
      </c>
      <c r="X207" s="16">
        <f t="shared" si="130"/>
        <v>196.64999999999998</v>
      </c>
    </row>
    <row r="208" spans="1:24" x14ac:dyDescent="0.2">
      <c r="A208" t="s">
        <v>1174</v>
      </c>
      <c r="B208" s="16">
        <f t="shared" si="131"/>
        <v>36.14</v>
      </c>
      <c r="C208" s="16">
        <f t="shared" si="130"/>
        <v>38.92</v>
      </c>
      <c r="D208" s="16">
        <f t="shared" si="130"/>
        <v>22.240000000000002</v>
      </c>
      <c r="E208" s="16">
        <f t="shared" si="130"/>
        <v>25.020000000000003</v>
      </c>
      <c r="F208" s="16">
        <f t="shared" si="130"/>
        <v>29.19</v>
      </c>
      <c r="G208" s="16">
        <f t="shared" si="130"/>
        <v>20.85</v>
      </c>
      <c r="H208" s="16">
        <f t="shared" si="130"/>
        <v>43.09</v>
      </c>
      <c r="I208" s="16">
        <f t="shared" ref="I208:X208" si="132">IFERROR($L18*I230,"-")</f>
        <v>51.430000000000007</v>
      </c>
      <c r="J208" s="16">
        <f t="shared" si="132"/>
        <v>31.970000000000002</v>
      </c>
      <c r="K208" s="16">
        <f t="shared" si="132"/>
        <v>48.650000000000006</v>
      </c>
      <c r="L208" s="16">
        <f t="shared" si="132"/>
        <v>41.7</v>
      </c>
      <c r="M208" s="16">
        <f t="shared" si="132"/>
        <v>47.260000000000005</v>
      </c>
      <c r="N208" s="16">
        <f t="shared" si="132"/>
        <v>436.46000000000004</v>
      </c>
      <c r="O208" s="16">
        <f t="shared" si="132"/>
        <v>43.09</v>
      </c>
      <c r="P208" s="16">
        <f t="shared" si="132"/>
        <v>479.55000000000007</v>
      </c>
      <c r="Q208" s="16">
        <f t="shared" si="132"/>
        <v>3197.0000000000005</v>
      </c>
      <c r="R208" s="16">
        <f t="shared" si="132"/>
        <v>18183.980000000003</v>
      </c>
      <c r="S208" s="16">
        <f t="shared" si="132"/>
        <v>20171.68</v>
      </c>
      <c r="T208" s="16">
        <f t="shared" si="132"/>
        <v>20567.830000000002</v>
      </c>
      <c r="U208" s="16">
        <f t="shared" si="132"/>
        <v>161.24</v>
      </c>
      <c r="V208" s="16">
        <f t="shared" si="132"/>
        <v>140.39000000000001</v>
      </c>
      <c r="W208" s="16">
        <f t="shared" si="132"/>
        <v>141.78</v>
      </c>
      <c r="X208" s="16">
        <f t="shared" si="132"/>
        <v>79.23</v>
      </c>
    </row>
    <row r="209" spans="1:24" x14ac:dyDescent="0.2">
      <c r="A209" t="s">
        <v>1175</v>
      </c>
      <c r="B209" s="17">
        <f>SUM(B196:B208)</f>
        <v>1844.38</v>
      </c>
      <c r="C209" s="17">
        <f t="shared" ref="C209:X209" si="133">SUM(C196:C208)</f>
        <v>1704.7550000000001</v>
      </c>
      <c r="D209" s="17">
        <f t="shared" si="133"/>
        <v>1475.1200000000001</v>
      </c>
      <c r="E209" s="17">
        <f t="shared" si="133"/>
        <v>1065.8349999999998</v>
      </c>
      <c r="F209" s="17">
        <f t="shared" si="133"/>
        <v>1077.19</v>
      </c>
      <c r="G209" s="17">
        <f t="shared" si="133"/>
        <v>1273.3699999999999</v>
      </c>
      <c r="H209" s="17">
        <f t="shared" si="133"/>
        <v>2466.9349999999999</v>
      </c>
      <c r="I209" s="17">
        <f t="shared" si="133"/>
        <v>2064.8649999999998</v>
      </c>
      <c r="J209" s="17">
        <f t="shared" si="133"/>
        <v>1546.165</v>
      </c>
      <c r="K209" s="17">
        <f t="shared" si="133"/>
        <v>1323.8000000000002</v>
      </c>
      <c r="L209" s="17">
        <f t="shared" si="133"/>
        <v>1906.8050000000003</v>
      </c>
      <c r="M209" s="17">
        <f t="shared" si="133"/>
        <v>1974.6899999999998</v>
      </c>
      <c r="N209" s="17">
        <f t="shared" si="133"/>
        <v>19719.275000000001</v>
      </c>
      <c r="O209" s="17">
        <f t="shared" si="133"/>
        <v>2738.4500000000003</v>
      </c>
      <c r="P209" s="17">
        <f t="shared" si="133"/>
        <v>22463.715</v>
      </c>
      <c r="Q209" s="17">
        <f t="shared" si="133"/>
        <v>127914.685</v>
      </c>
      <c r="R209" s="17">
        <f t="shared" si="133"/>
        <v>725900.89500000002</v>
      </c>
      <c r="S209" s="17">
        <f t="shared" si="133"/>
        <v>799662.15</v>
      </c>
      <c r="T209" s="17">
        <f t="shared" si="133"/>
        <v>816689.69499999995</v>
      </c>
      <c r="U209" s="17">
        <f t="shared" si="133"/>
        <v>9500.0399999999991</v>
      </c>
      <c r="V209" s="17">
        <f t="shared" si="133"/>
        <v>5946.36</v>
      </c>
      <c r="W209" s="17">
        <f t="shared" si="133"/>
        <v>5171.579999999999</v>
      </c>
      <c r="X209" s="17">
        <f t="shared" si="133"/>
        <v>4311.3149999999996</v>
      </c>
    </row>
    <row r="210" spans="1:24" x14ac:dyDescent="0.2">
      <c r="B210" s="16"/>
      <c r="C210" s="16"/>
      <c r="D210" s="16"/>
      <c r="E210" s="16"/>
      <c r="F210" s="16"/>
      <c r="G210" s="16"/>
      <c r="H210" s="16"/>
      <c r="I210" s="16"/>
      <c r="J210" s="16"/>
      <c r="K210" s="16"/>
      <c r="L210" s="16"/>
      <c r="M210" s="16"/>
      <c r="N210" s="16"/>
      <c r="O210" s="16"/>
      <c r="P210" s="16"/>
      <c r="Q210" s="16"/>
      <c r="R210" s="16"/>
      <c r="S210" s="16"/>
      <c r="T210" s="16"/>
    </row>
    <row r="211" spans="1:24" x14ac:dyDescent="0.2">
      <c r="B211" s="16"/>
      <c r="C211" s="16"/>
      <c r="D211" s="16"/>
      <c r="E211" s="16"/>
      <c r="F211" s="16"/>
      <c r="G211" s="16"/>
      <c r="H211" s="16"/>
      <c r="I211" s="16"/>
      <c r="J211" s="16"/>
      <c r="K211" s="16"/>
      <c r="L211" s="16"/>
      <c r="M211" s="16"/>
      <c r="N211" s="16"/>
      <c r="O211" s="16"/>
      <c r="P211" s="16"/>
      <c r="Q211" s="16"/>
      <c r="R211" s="16"/>
      <c r="S211" s="16"/>
      <c r="T211" s="16"/>
    </row>
    <row r="212" spans="1:24" x14ac:dyDescent="0.2">
      <c r="B212" s="16"/>
      <c r="C212" s="16"/>
      <c r="D212" s="16"/>
      <c r="E212" s="16"/>
      <c r="F212" s="16"/>
      <c r="G212" s="16"/>
      <c r="H212" s="16"/>
      <c r="I212" s="16"/>
      <c r="J212" s="16"/>
      <c r="K212" s="16"/>
      <c r="L212" s="16"/>
      <c r="M212" s="16"/>
      <c r="N212" s="16"/>
      <c r="O212" s="16"/>
      <c r="P212" s="16"/>
      <c r="Q212" s="16"/>
      <c r="R212" s="16"/>
      <c r="S212" s="16"/>
      <c r="T212" s="16"/>
    </row>
    <row r="213" spans="1:24" x14ac:dyDescent="0.2">
      <c r="B213" s="16"/>
      <c r="C213" s="16"/>
      <c r="D213" s="16"/>
      <c r="E213" s="16"/>
      <c r="F213" s="16"/>
      <c r="G213" s="16"/>
      <c r="H213" s="16"/>
      <c r="I213" s="16"/>
      <c r="J213" s="16"/>
      <c r="K213" s="16"/>
      <c r="L213" s="16"/>
      <c r="M213" s="16"/>
      <c r="N213" s="16"/>
      <c r="O213" s="16"/>
      <c r="P213" s="16"/>
      <c r="Q213" s="16"/>
      <c r="R213" s="16"/>
      <c r="S213" s="16"/>
      <c r="T213" s="16"/>
    </row>
    <row r="214" spans="1:24" x14ac:dyDescent="0.2">
      <c r="B214" s="16"/>
      <c r="C214" s="16"/>
      <c r="D214" s="16"/>
      <c r="E214" s="16"/>
      <c r="F214" s="16"/>
      <c r="G214" s="16"/>
      <c r="H214" s="16"/>
      <c r="I214" s="16"/>
      <c r="J214" s="16"/>
      <c r="K214" s="16"/>
      <c r="L214" s="16"/>
      <c r="M214" s="16"/>
      <c r="N214" s="16"/>
      <c r="O214" s="16"/>
      <c r="P214" s="16"/>
      <c r="Q214" s="16"/>
      <c r="R214" s="16"/>
      <c r="S214" s="16"/>
      <c r="T214" s="16"/>
    </row>
    <row r="215" spans="1:24" x14ac:dyDescent="0.2">
      <c r="B215" s="16"/>
      <c r="C215" s="16"/>
      <c r="D215" s="16"/>
      <c r="E215" s="16"/>
      <c r="F215" s="16"/>
      <c r="G215" s="16"/>
      <c r="H215" s="16"/>
      <c r="I215" s="16"/>
      <c r="J215" s="16"/>
      <c r="K215" s="16"/>
      <c r="L215" s="16"/>
      <c r="M215" s="16"/>
      <c r="N215" s="16"/>
      <c r="O215" s="16"/>
      <c r="P215" s="16"/>
      <c r="Q215" s="16"/>
      <c r="R215" s="16"/>
      <c r="S215" s="16"/>
      <c r="T215" s="16"/>
    </row>
    <row r="216" spans="1:24" x14ac:dyDescent="0.2">
      <c r="A216" t="s">
        <v>2091</v>
      </c>
      <c r="B216" s="7"/>
      <c r="C216" s="7"/>
      <c r="D216" s="7"/>
      <c r="E216" s="7"/>
      <c r="F216" s="7"/>
      <c r="G216" s="7"/>
      <c r="H216" s="7"/>
      <c r="I216" s="7"/>
      <c r="L216" s="7"/>
      <c r="M216" s="7"/>
      <c r="N216" s="7"/>
      <c r="O216" s="7"/>
      <c r="P216" s="7"/>
      <c r="Q216" s="7"/>
      <c r="R216" s="7"/>
      <c r="S216" s="7"/>
    </row>
    <row r="217" spans="1:24" x14ac:dyDescent="0.2">
      <c r="A217" s="6"/>
      <c r="B217" s="2" t="s">
        <v>115</v>
      </c>
      <c r="C217" t="s">
        <v>116</v>
      </c>
      <c r="D217" t="s">
        <v>117</v>
      </c>
      <c r="E217" t="s">
        <v>118</v>
      </c>
      <c r="F217" t="s">
        <v>119</v>
      </c>
      <c r="G217" t="s">
        <v>120</v>
      </c>
      <c r="H217" t="s">
        <v>121</v>
      </c>
      <c r="I217" t="s">
        <v>122</v>
      </c>
      <c r="J217" t="s">
        <v>123</v>
      </c>
      <c r="K217" t="s">
        <v>124</v>
      </c>
      <c r="L217" t="s">
        <v>125</v>
      </c>
      <c r="M217" t="s">
        <v>126</v>
      </c>
      <c r="N217" t="s">
        <v>138</v>
      </c>
      <c r="O217" t="s">
        <v>127</v>
      </c>
      <c r="P217" t="s">
        <v>139</v>
      </c>
      <c r="Q217" t="s">
        <v>140</v>
      </c>
      <c r="R217" t="s">
        <v>141</v>
      </c>
      <c r="S217" t="s">
        <v>226</v>
      </c>
      <c r="T217" t="s">
        <v>227</v>
      </c>
      <c r="U217" t="s">
        <v>228</v>
      </c>
      <c r="V217" t="s">
        <v>229</v>
      </c>
      <c r="W217" t="s">
        <v>230</v>
      </c>
      <c r="X217" t="s">
        <v>231</v>
      </c>
    </row>
    <row r="218" spans="1:24" x14ac:dyDescent="0.2">
      <c r="A218" t="s">
        <v>65</v>
      </c>
      <c r="B218" s="14">
        <v>310</v>
      </c>
      <c r="C218" s="15">
        <v>230</v>
      </c>
      <c r="D218" s="14">
        <v>200</v>
      </c>
      <c r="E218" s="15">
        <v>185</v>
      </c>
      <c r="F218" s="15">
        <v>180</v>
      </c>
      <c r="G218" s="14">
        <v>180</v>
      </c>
      <c r="H218" s="14">
        <v>380</v>
      </c>
      <c r="I218" s="14">
        <v>285</v>
      </c>
      <c r="J218" s="14">
        <v>350</v>
      </c>
      <c r="K218" s="14">
        <v>245</v>
      </c>
      <c r="L218" s="14">
        <v>260</v>
      </c>
      <c r="M218" s="15">
        <v>245</v>
      </c>
      <c r="N218" s="14">
        <v>3050</v>
      </c>
      <c r="O218" s="15">
        <v>430</v>
      </c>
      <c r="P218" s="15">
        <v>3485</v>
      </c>
      <c r="Q218" s="14">
        <v>17980</v>
      </c>
      <c r="R218" s="14">
        <v>113350</v>
      </c>
      <c r="S218" s="14">
        <v>127735</v>
      </c>
      <c r="T218" s="14">
        <v>132295</v>
      </c>
      <c r="U218" s="22">
        <f>SUM(D218,G218,H218,J218,O218)</f>
        <v>1540</v>
      </c>
      <c r="V218" s="22">
        <f>SUM(I218,L218,M218)</f>
        <v>790</v>
      </c>
      <c r="W218" s="22">
        <f t="shared" ref="W218:W231" si="134">SUM(C218,E218,F218,K218)</f>
        <v>840</v>
      </c>
      <c r="X218" s="22">
        <f t="shared" ref="X218:X231" si="135">SUM(B218,H218)</f>
        <v>690</v>
      </c>
    </row>
    <row r="219" spans="1:24" x14ac:dyDescent="0.2">
      <c r="A219" t="s">
        <v>1165</v>
      </c>
      <c r="B219" s="14">
        <v>45</v>
      </c>
      <c r="C219" s="15">
        <v>25</v>
      </c>
      <c r="D219" s="15">
        <v>25</v>
      </c>
      <c r="E219" s="15">
        <v>15</v>
      </c>
      <c r="F219" s="15">
        <v>10</v>
      </c>
      <c r="G219" s="14">
        <v>15</v>
      </c>
      <c r="H219" s="14">
        <v>30</v>
      </c>
      <c r="I219" s="14">
        <v>20</v>
      </c>
      <c r="J219" s="14">
        <v>25</v>
      </c>
      <c r="K219" s="14">
        <v>15</v>
      </c>
      <c r="L219" s="14">
        <v>30</v>
      </c>
      <c r="M219" s="15">
        <v>15</v>
      </c>
      <c r="N219" s="15">
        <v>275</v>
      </c>
      <c r="O219" s="15">
        <v>45</v>
      </c>
      <c r="P219" s="15">
        <v>325</v>
      </c>
      <c r="Q219" s="14">
        <v>1300</v>
      </c>
      <c r="R219" s="14">
        <v>7600</v>
      </c>
      <c r="S219" s="14">
        <v>8515</v>
      </c>
      <c r="T219" s="14">
        <v>8750</v>
      </c>
      <c r="U219" s="22">
        <f t="shared" ref="U219:U231" si="136">SUM(D219,G219,H219,J219,O219)</f>
        <v>140</v>
      </c>
      <c r="V219" s="22">
        <f t="shared" ref="V219:V231" si="137">SUM(I219,L219,M219)</f>
        <v>65</v>
      </c>
      <c r="W219" s="22">
        <f t="shared" si="134"/>
        <v>65</v>
      </c>
      <c r="X219" s="22">
        <f t="shared" si="135"/>
        <v>75</v>
      </c>
    </row>
    <row r="220" spans="1:24" x14ac:dyDescent="0.2">
      <c r="A220" t="s">
        <v>67</v>
      </c>
      <c r="B220" s="14">
        <v>1070</v>
      </c>
      <c r="C220" s="15">
        <v>880</v>
      </c>
      <c r="D220" s="14">
        <v>1025</v>
      </c>
      <c r="E220" s="15">
        <v>675</v>
      </c>
      <c r="F220" s="15">
        <v>585</v>
      </c>
      <c r="G220" s="14">
        <v>925</v>
      </c>
      <c r="H220" s="14">
        <v>1575</v>
      </c>
      <c r="I220" s="14">
        <v>1205</v>
      </c>
      <c r="J220" s="14">
        <v>1050</v>
      </c>
      <c r="K220" s="14">
        <v>860</v>
      </c>
      <c r="L220" s="14">
        <v>1215</v>
      </c>
      <c r="M220" s="15">
        <v>765</v>
      </c>
      <c r="N220" s="14">
        <v>11835</v>
      </c>
      <c r="O220" s="15">
        <v>2145</v>
      </c>
      <c r="P220" s="15">
        <v>13980</v>
      </c>
      <c r="Q220" s="14">
        <v>62510</v>
      </c>
      <c r="R220" s="14">
        <v>332020</v>
      </c>
      <c r="S220" s="14">
        <v>368835</v>
      </c>
      <c r="T220" s="14">
        <v>380200</v>
      </c>
      <c r="U220" s="22">
        <f t="shared" si="136"/>
        <v>6720</v>
      </c>
      <c r="V220" s="22">
        <f t="shared" si="137"/>
        <v>3185</v>
      </c>
      <c r="W220" s="22">
        <f t="shared" si="134"/>
        <v>3000</v>
      </c>
      <c r="X220" s="22">
        <f t="shared" si="135"/>
        <v>2645</v>
      </c>
    </row>
    <row r="221" spans="1:24" x14ac:dyDescent="0.2">
      <c r="A221" t="s">
        <v>1167</v>
      </c>
      <c r="B221" s="14">
        <v>795</v>
      </c>
      <c r="C221" s="15">
        <v>785</v>
      </c>
      <c r="D221" s="15">
        <v>610</v>
      </c>
      <c r="E221" s="15">
        <v>545</v>
      </c>
      <c r="F221" s="15">
        <v>555</v>
      </c>
      <c r="G221" s="14">
        <v>535</v>
      </c>
      <c r="H221" s="14">
        <v>1050</v>
      </c>
      <c r="I221" s="14">
        <v>770</v>
      </c>
      <c r="J221" s="14">
        <v>710</v>
      </c>
      <c r="K221" s="14">
        <v>630</v>
      </c>
      <c r="L221" s="14">
        <v>720</v>
      </c>
      <c r="M221" s="15">
        <v>770</v>
      </c>
      <c r="N221" s="15">
        <v>8475</v>
      </c>
      <c r="O221" s="15">
        <v>1275</v>
      </c>
      <c r="P221" s="15">
        <v>9750</v>
      </c>
      <c r="Q221" s="14">
        <v>53745</v>
      </c>
      <c r="R221" s="14">
        <v>346225</v>
      </c>
      <c r="S221" s="14">
        <v>385955</v>
      </c>
      <c r="T221" s="14">
        <v>398210</v>
      </c>
      <c r="U221" s="22">
        <f t="shared" si="136"/>
        <v>4180</v>
      </c>
      <c r="V221" s="22">
        <f t="shared" si="137"/>
        <v>2260</v>
      </c>
      <c r="W221" s="22">
        <f t="shared" si="134"/>
        <v>2515</v>
      </c>
      <c r="X221" s="22">
        <f t="shared" si="135"/>
        <v>1845</v>
      </c>
    </row>
    <row r="222" spans="1:24" x14ac:dyDescent="0.2">
      <c r="A222" t="s">
        <v>1168</v>
      </c>
      <c r="B222" s="14">
        <v>185</v>
      </c>
      <c r="C222" s="15">
        <v>190</v>
      </c>
      <c r="D222" s="15">
        <v>290</v>
      </c>
      <c r="E222" s="15">
        <v>160</v>
      </c>
      <c r="F222" s="15">
        <v>110</v>
      </c>
      <c r="G222" s="14">
        <v>380</v>
      </c>
      <c r="H222" s="14">
        <v>600</v>
      </c>
      <c r="I222" s="14">
        <v>140</v>
      </c>
      <c r="J222" s="14">
        <v>345</v>
      </c>
      <c r="K222" s="14">
        <v>120</v>
      </c>
      <c r="L222" s="14">
        <v>175</v>
      </c>
      <c r="M222" s="15">
        <v>130</v>
      </c>
      <c r="N222" s="15">
        <v>2815</v>
      </c>
      <c r="O222" s="15">
        <v>560</v>
      </c>
      <c r="P222" s="15">
        <v>3375</v>
      </c>
      <c r="Q222" s="14">
        <v>14560</v>
      </c>
      <c r="R222" s="14">
        <v>103265</v>
      </c>
      <c r="S222" s="14">
        <v>114035</v>
      </c>
      <c r="T222" s="14">
        <v>116875</v>
      </c>
      <c r="U222" s="22">
        <f t="shared" si="136"/>
        <v>2175</v>
      </c>
      <c r="V222" s="22">
        <f t="shared" si="137"/>
        <v>445</v>
      </c>
      <c r="W222" s="22">
        <f t="shared" si="134"/>
        <v>580</v>
      </c>
      <c r="X222" s="22">
        <f t="shared" si="135"/>
        <v>785</v>
      </c>
    </row>
    <row r="223" spans="1:24" x14ac:dyDescent="0.2">
      <c r="A223" t="s">
        <v>1169</v>
      </c>
      <c r="B223" s="14">
        <v>280</v>
      </c>
      <c r="C223" s="15">
        <v>445</v>
      </c>
      <c r="D223" s="15">
        <v>210</v>
      </c>
      <c r="E223" s="15">
        <v>335</v>
      </c>
      <c r="F223" s="15">
        <v>370</v>
      </c>
      <c r="G223" s="14">
        <v>255</v>
      </c>
      <c r="H223" s="14">
        <v>360</v>
      </c>
      <c r="I223" s="14">
        <v>260</v>
      </c>
      <c r="J223" s="14">
        <v>335</v>
      </c>
      <c r="K223" s="14">
        <v>470</v>
      </c>
      <c r="L223" s="14">
        <v>280</v>
      </c>
      <c r="M223" s="15">
        <v>300</v>
      </c>
      <c r="N223" s="15">
        <v>3900</v>
      </c>
      <c r="O223" s="15">
        <v>515</v>
      </c>
      <c r="P223" s="15">
        <v>4415</v>
      </c>
      <c r="Q223" s="14">
        <v>21310</v>
      </c>
      <c r="R223" s="14">
        <v>144700</v>
      </c>
      <c r="S223" s="14">
        <v>169115</v>
      </c>
      <c r="T223" s="14">
        <v>173515</v>
      </c>
      <c r="U223" s="22">
        <f t="shared" si="136"/>
        <v>1675</v>
      </c>
      <c r="V223" s="22">
        <f t="shared" si="137"/>
        <v>840</v>
      </c>
      <c r="W223" s="22">
        <f t="shared" si="134"/>
        <v>1620</v>
      </c>
      <c r="X223" s="22">
        <f t="shared" si="135"/>
        <v>640</v>
      </c>
    </row>
    <row r="224" spans="1:24" x14ac:dyDescent="0.2">
      <c r="A224" t="s">
        <v>1170</v>
      </c>
      <c r="B224" s="14">
        <v>365</v>
      </c>
      <c r="C224" s="15">
        <v>355</v>
      </c>
      <c r="D224" s="14">
        <v>405</v>
      </c>
      <c r="E224" s="15">
        <v>165</v>
      </c>
      <c r="F224" s="15">
        <v>195</v>
      </c>
      <c r="G224" s="14">
        <v>200</v>
      </c>
      <c r="H224" s="14">
        <v>435</v>
      </c>
      <c r="I224" s="14">
        <v>475</v>
      </c>
      <c r="J224" s="14">
        <v>235</v>
      </c>
      <c r="K224" s="14">
        <v>295</v>
      </c>
      <c r="L224" s="14">
        <v>435</v>
      </c>
      <c r="M224" s="15">
        <v>530</v>
      </c>
      <c r="N224" s="14">
        <v>4085</v>
      </c>
      <c r="O224" s="15">
        <v>500</v>
      </c>
      <c r="P224" s="15">
        <v>4585</v>
      </c>
      <c r="Q224" s="14">
        <v>36130</v>
      </c>
      <c r="R224" s="14">
        <v>173760</v>
      </c>
      <c r="S224" s="14">
        <v>185615</v>
      </c>
      <c r="T224" s="14">
        <v>187760</v>
      </c>
      <c r="U224" s="22">
        <f t="shared" si="136"/>
        <v>1775</v>
      </c>
      <c r="V224" s="22">
        <f t="shared" si="137"/>
        <v>1440</v>
      </c>
      <c r="W224" s="22">
        <f t="shared" si="134"/>
        <v>1010</v>
      </c>
      <c r="X224" s="22">
        <f t="shared" si="135"/>
        <v>800</v>
      </c>
    </row>
    <row r="225" spans="1:24" x14ac:dyDescent="0.2">
      <c r="A225" t="s">
        <v>72</v>
      </c>
      <c r="B225" s="14">
        <v>310</v>
      </c>
      <c r="C225" s="15">
        <v>230</v>
      </c>
      <c r="D225" s="14">
        <v>165</v>
      </c>
      <c r="E225" s="15">
        <v>100</v>
      </c>
      <c r="F225" s="15">
        <v>150</v>
      </c>
      <c r="G225" s="14">
        <v>115</v>
      </c>
      <c r="H225" s="14">
        <v>270</v>
      </c>
      <c r="I225" s="14">
        <v>305</v>
      </c>
      <c r="J225" s="14">
        <v>165</v>
      </c>
      <c r="K225" s="14">
        <v>160</v>
      </c>
      <c r="L225" s="14">
        <v>215</v>
      </c>
      <c r="M225" s="15">
        <v>250</v>
      </c>
      <c r="N225" s="14">
        <v>2430</v>
      </c>
      <c r="O225" s="15">
        <v>265</v>
      </c>
      <c r="P225" s="15">
        <v>2700</v>
      </c>
      <c r="Q225" s="14">
        <v>16050</v>
      </c>
      <c r="R225" s="14">
        <v>105500</v>
      </c>
      <c r="S225" s="14">
        <v>115395</v>
      </c>
      <c r="T225" s="14">
        <v>117895</v>
      </c>
      <c r="U225" s="22">
        <f t="shared" si="136"/>
        <v>980</v>
      </c>
      <c r="V225" s="22">
        <f t="shared" si="137"/>
        <v>770</v>
      </c>
      <c r="W225" s="22">
        <f t="shared" si="134"/>
        <v>640</v>
      </c>
      <c r="X225" s="22">
        <f t="shared" si="135"/>
        <v>580</v>
      </c>
    </row>
    <row r="226" spans="1:24" x14ac:dyDescent="0.2">
      <c r="A226" t="s">
        <v>1171</v>
      </c>
      <c r="B226" s="14">
        <v>1005</v>
      </c>
      <c r="C226" s="15">
        <v>925</v>
      </c>
      <c r="D226" s="15">
        <v>625</v>
      </c>
      <c r="E226" s="15">
        <v>525</v>
      </c>
      <c r="F226" s="15">
        <v>540</v>
      </c>
      <c r="G226" s="14">
        <v>480</v>
      </c>
      <c r="H226" s="14">
        <v>1170</v>
      </c>
      <c r="I226" s="14">
        <v>1230</v>
      </c>
      <c r="J226" s="14">
        <v>650</v>
      </c>
      <c r="K226" s="14">
        <v>580</v>
      </c>
      <c r="L226" s="14">
        <v>1085</v>
      </c>
      <c r="M226" s="15">
        <v>1365</v>
      </c>
      <c r="N226" s="15">
        <v>10185</v>
      </c>
      <c r="O226" s="15">
        <v>1065</v>
      </c>
      <c r="P226" s="15">
        <v>11250</v>
      </c>
      <c r="Q226" s="14">
        <v>71545</v>
      </c>
      <c r="R226" s="14">
        <v>375310</v>
      </c>
      <c r="S226" s="14">
        <v>411150</v>
      </c>
      <c r="T226" s="14">
        <v>417615</v>
      </c>
      <c r="U226" s="22">
        <f t="shared" si="136"/>
        <v>3990</v>
      </c>
      <c r="V226" s="22">
        <f t="shared" si="137"/>
        <v>3680</v>
      </c>
      <c r="W226" s="22">
        <f t="shared" si="134"/>
        <v>2570</v>
      </c>
      <c r="X226" s="22">
        <f t="shared" si="135"/>
        <v>2175</v>
      </c>
    </row>
    <row r="227" spans="1:24" x14ac:dyDescent="0.2">
      <c r="A227" t="s">
        <v>1172</v>
      </c>
      <c r="B227" s="14">
        <v>575</v>
      </c>
      <c r="C227" s="15">
        <v>450</v>
      </c>
      <c r="D227" s="14">
        <v>385</v>
      </c>
      <c r="E227" s="15">
        <v>270</v>
      </c>
      <c r="F227" s="15">
        <v>300</v>
      </c>
      <c r="G227" s="14">
        <v>380</v>
      </c>
      <c r="H227" s="14">
        <v>700</v>
      </c>
      <c r="I227" s="14">
        <v>710</v>
      </c>
      <c r="J227" s="14">
        <v>425</v>
      </c>
      <c r="K227" s="14">
        <v>370</v>
      </c>
      <c r="L227" s="14">
        <v>635</v>
      </c>
      <c r="M227" s="15">
        <v>590</v>
      </c>
      <c r="N227" s="14">
        <v>5790</v>
      </c>
      <c r="O227" s="15">
        <v>765</v>
      </c>
      <c r="P227" s="15">
        <v>6555</v>
      </c>
      <c r="Q227" s="14">
        <v>36335</v>
      </c>
      <c r="R227" s="14">
        <v>203100</v>
      </c>
      <c r="S227" s="14">
        <v>223550</v>
      </c>
      <c r="T227" s="14">
        <v>226670</v>
      </c>
      <c r="U227" s="22">
        <f t="shared" si="136"/>
        <v>2655</v>
      </c>
      <c r="V227" s="22">
        <f t="shared" si="137"/>
        <v>1935</v>
      </c>
      <c r="W227" s="22">
        <f t="shared" si="134"/>
        <v>1390</v>
      </c>
      <c r="X227" s="22">
        <f t="shared" si="135"/>
        <v>1275</v>
      </c>
    </row>
    <row r="228" spans="1:24" x14ac:dyDescent="0.2">
      <c r="A228" t="s">
        <v>75</v>
      </c>
      <c r="B228" s="14">
        <v>90</v>
      </c>
      <c r="C228" s="15">
        <v>120</v>
      </c>
      <c r="D228" s="14">
        <v>80</v>
      </c>
      <c r="E228" s="15">
        <v>75</v>
      </c>
      <c r="F228" s="15">
        <v>75</v>
      </c>
      <c r="G228" s="14">
        <v>75</v>
      </c>
      <c r="H228" s="14">
        <v>120</v>
      </c>
      <c r="I228" s="14">
        <v>115</v>
      </c>
      <c r="J228" s="14">
        <v>85</v>
      </c>
      <c r="K228" s="14">
        <v>95</v>
      </c>
      <c r="L228" s="14">
        <v>110</v>
      </c>
      <c r="M228" s="15">
        <v>110</v>
      </c>
      <c r="N228" s="14">
        <v>1150</v>
      </c>
      <c r="O228" s="15">
        <v>185</v>
      </c>
      <c r="P228" s="15">
        <v>1340</v>
      </c>
      <c r="Q228" s="14">
        <v>7830</v>
      </c>
      <c r="R228" s="14">
        <v>43575</v>
      </c>
      <c r="S228" s="14">
        <v>47250</v>
      </c>
      <c r="T228" s="14">
        <v>48000</v>
      </c>
      <c r="U228" s="22">
        <f t="shared" si="136"/>
        <v>545</v>
      </c>
      <c r="V228" s="22">
        <f t="shared" si="137"/>
        <v>335</v>
      </c>
      <c r="W228" s="22">
        <f t="shared" si="134"/>
        <v>365</v>
      </c>
      <c r="X228" s="22">
        <f t="shared" si="135"/>
        <v>210</v>
      </c>
    </row>
    <row r="229" spans="1:24" x14ac:dyDescent="0.2">
      <c r="A229" t="s">
        <v>1173</v>
      </c>
      <c r="B229" s="14">
        <v>260</v>
      </c>
      <c r="C229" s="15">
        <v>295</v>
      </c>
      <c r="D229" s="14">
        <v>225</v>
      </c>
      <c r="E229" s="15">
        <v>160</v>
      </c>
      <c r="F229" s="15">
        <v>150</v>
      </c>
      <c r="G229" s="14">
        <v>160</v>
      </c>
      <c r="H229" s="14">
        <v>310</v>
      </c>
      <c r="I229" s="14">
        <v>230</v>
      </c>
      <c r="J229" s="14">
        <v>205</v>
      </c>
      <c r="K229" s="14">
        <v>160</v>
      </c>
      <c r="L229" s="14">
        <v>245</v>
      </c>
      <c r="M229" s="15">
        <v>265</v>
      </c>
      <c r="N229" s="14">
        <v>2670</v>
      </c>
      <c r="O229" s="15">
        <v>425</v>
      </c>
      <c r="P229" s="15">
        <v>3095</v>
      </c>
      <c r="Q229" s="14">
        <v>16145</v>
      </c>
      <c r="R229" s="14">
        <v>99535</v>
      </c>
      <c r="S229" s="14">
        <v>110925</v>
      </c>
      <c r="T229" s="14">
        <v>113780</v>
      </c>
      <c r="U229" s="22">
        <f t="shared" si="136"/>
        <v>1325</v>
      </c>
      <c r="V229" s="22">
        <f t="shared" si="137"/>
        <v>740</v>
      </c>
      <c r="W229" s="22">
        <f t="shared" si="134"/>
        <v>765</v>
      </c>
      <c r="X229" s="22">
        <f t="shared" si="135"/>
        <v>570</v>
      </c>
    </row>
    <row r="230" spans="1:24" x14ac:dyDescent="0.2">
      <c r="A230" t="s">
        <v>1174</v>
      </c>
      <c r="B230" s="15">
        <v>130</v>
      </c>
      <c r="C230" s="15">
        <v>140</v>
      </c>
      <c r="D230" s="14">
        <v>80</v>
      </c>
      <c r="E230" s="15">
        <v>90</v>
      </c>
      <c r="F230" s="15">
        <v>105</v>
      </c>
      <c r="G230" s="14">
        <v>75</v>
      </c>
      <c r="H230" s="14">
        <v>155</v>
      </c>
      <c r="I230" s="14">
        <v>185</v>
      </c>
      <c r="J230" s="14">
        <v>115</v>
      </c>
      <c r="K230" s="15">
        <v>175</v>
      </c>
      <c r="L230" s="15">
        <v>150</v>
      </c>
      <c r="M230" s="15">
        <v>170</v>
      </c>
      <c r="N230" s="14">
        <v>1570</v>
      </c>
      <c r="O230" s="15">
        <v>155</v>
      </c>
      <c r="P230" s="15">
        <v>1725</v>
      </c>
      <c r="Q230" s="14">
        <v>11500</v>
      </c>
      <c r="R230" s="14">
        <v>65410</v>
      </c>
      <c r="S230" s="14">
        <v>72560</v>
      </c>
      <c r="T230" s="14">
        <v>73985</v>
      </c>
      <c r="U230" s="22">
        <f t="shared" si="136"/>
        <v>580</v>
      </c>
      <c r="V230" s="22">
        <f t="shared" si="137"/>
        <v>505</v>
      </c>
      <c r="W230" s="22">
        <f t="shared" si="134"/>
        <v>510</v>
      </c>
      <c r="X230" s="22">
        <f t="shared" si="135"/>
        <v>285</v>
      </c>
    </row>
    <row r="231" spans="1:24" x14ac:dyDescent="0.2">
      <c r="A231" t="s">
        <v>1175</v>
      </c>
      <c r="B231" s="15">
        <v>6490</v>
      </c>
      <c r="C231" s="15">
        <v>5630</v>
      </c>
      <c r="D231" s="15">
        <v>4600</v>
      </c>
      <c r="E231" s="14">
        <v>3705</v>
      </c>
      <c r="F231" s="14">
        <v>3735</v>
      </c>
      <c r="G231" s="14">
        <v>4040</v>
      </c>
      <c r="H231" s="14">
        <v>7930</v>
      </c>
      <c r="I231" s="14">
        <v>6560</v>
      </c>
      <c r="J231" s="14">
        <v>5170</v>
      </c>
      <c r="K231" s="15">
        <v>4525</v>
      </c>
      <c r="L231" s="15">
        <v>6060</v>
      </c>
      <c r="M231" s="15">
        <v>6130</v>
      </c>
      <c r="N231" s="15">
        <v>64575</v>
      </c>
      <c r="O231" s="14">
        <v>8915</v>
      </c>
      <c r="P231" s="14">
        <v>73485</v>
      </c>
      <c r="Q231" s="14">
        <v>404360</v>
      </c>
      <c r="R231" s="14">
        <v>2368350</v>
      </c>
      <c r="S231" s="14">
        <v>2645840</v>
      </c>
      <c r="T231" s="14">
        <v>2724770</v>
      </c>
      <c r="U231" s="22">
        <f t="shared" si="136"/>
        <v>30655</v>
      </c>
      <c r="V231" s="22">
        <f t="shared" si="137"/>
        <v>18750</v>
      </c>
      <c r="W231" s="22">
        <f t="shared" si="134"/>
        <v>17595</v>
      </c>
      <c r="X231" s="22">
        <f t="shared" si="135"/>
        <v>14420</v>
      </c>
    </row>
    <row r="232" spans="1:24" x14ac:dyDescent="0.2">
      <c r="A232" s="10"/>
      <c r="B232" s="7"/>
      <c r="C232" s="7"/>
      <c r="D232" s="7"/>
      <c r="E232" s="7"/>
      <c r="K232" s="10"/>
      <c r="L232" s="7"/>
      <c r="M232" s="7"/>
      <c r="N232" s="7"/>
      <c r="O232" s="7"/>
    </row>
    <row r="233" spans="1:24" x14ac:dyDescent="0.2">
      <c r="A233" s="10"/>
      <c r="B233" s="7"/>
      <c r="C233" s="7"/>
      <c r="D233" s="7"/>
      <c r="E233" s="7"/>
      <c r="K233" s="10"/>
      <c r="L233" s="7"/>
      <c r="M233" s="7"/>
      <c r="N233" s="7"/>
      <c r="O233" s="7"/>
    </row>
    <row r="234" spans="1:24" x14ac:dyDescent="0.2">
      <c r="A234" s="10"/>
      <c r="B234" s="7"/>
      <c r="C234" s="7"/>
      <c r="D234" s="7"/>
      <c r="E234" s="7"/>
      <c r="L234" s="7"/>
      <c r="M234" s="7"/>
      <c r="N234" s="7"/>
      <c r="O234" s="7"/>
    </row>
    <row r="235" spans="1:24" x14ac:dyDescent="0.2">
      <c r="B235" s="7"/>
      <c r="C235" s="7"/>
      <c r="D235" s="7"/>
      <c r="E235" s="7"/>
      <c r="L235" s="7"/>
      <c r="M235" s="7"/>
      <c r="N235" s="7"/>
      <c r="O235" s="7"/>
    </row>
    <row r="239" spans="1:24" ht="15" x14ac:dyDescent="0.25">
      <c r="K239" s="5"/>
    </row>
    <row r="240" spans="1:24" ht="15" x14ac:dyDescent="0.25">
      <c r="A240" s="5"/>
    </row>
    <row r="241" spans="1:17" x14ac:dyDescent="0.2">
      <c r="B241" s="2"/>
      <c r="C241" s="2"/>
      <c r="D241" s="2"/>
      <c r="E241" s="2"/>
      <c r="F241" s="2"/>
      <c r="G241" s="2"/>
      <c r="K241" s="6"/>
      <c r="L241" s="2"/>
      <c r="M241" s="2"/>
      <c r="N241" s="2"/>
      <c r="O241" s="2"/>
      <c r="P241" s="2"/>
      <c r="Q241" s="2"/>
    </row>
    <row r="242" spans="1:17" x14ac:dyDescent="0.2">
      <c r="A242" s="6"/>
      <c r="B242" s="8"/>
      <c r="C242" s="8"/>
      <c r="D242" s="8"/>
      <c r="E242" s="8"/>
      <c r="F242" s="8"/>
      <c r="G242" s="8"/>
      <c r="L242" s="8"/>
      <c r="M242" s="8"/>
      <c r="N242" s="8"/>
      <c r="O242" s="8"/>
      <c r="P242" s="8"/>
      <c r="Q242" s="8"/>
    </row>
    <row r="243" spans="1:17" x14ac:dyDescent="0.2">
      <c r="B243" s="8"/>
      <c r="C243" s="8"/>
      <c r="D243" s="8"/>
      <c r="E243" s="8"/>
      <c r="F243" s="8"/>
      <c r="G243" s="8"/>
      <c r="L243" s="8"/>
      <c r="M243" s="8"/>
      <c r="N243" s="8"/>
      <c r="O243" s="8"/>
      <c r="P243" s="8"/>
      <c r="Q243" s="8"/>
    </row>
    <row r="244" spans="1:17" x14ac:dyDescent="0.2">
      <c r="B244" s="8"/>
      <c r="C244" s="8"/>
      <c r="D244" s="8"/>
      <c r="E244" s="8"/>
      <c r="F244" s="8"/>
      <c r="G244" s="8"/>
      <c r="L244" s="8"/>
      <c r="M244" s="8"/>
      <c r="N244" s="8"/>
      <c r="O244" s="8"/>
      <c r="P244" s="8"/>
      <c r="Q244" s="8"/>
    </row>
    <row r="245" spans="1:17" x14ac:dyDescent="0.2">
      <c r="B245" s="8"/>
      <c r="C245" s="8"/>
      <c r="D245" s="8"/>
      <c r="E245" s="8"/>
      <c r="F245" s="8"/>
      <c r="G245" s="8"/>
      <c r="L245" s="8"/>
      <c r="M245" s="8"/>
      <c r="N245" s="8"/>
      <c r="O245" s="8"/>
      <c r="P245" s="8"/>
      <c r="Q245" s="8"/>
    </row>
    <row r="246" spans="1:17" x14ac:dyDescent="0.2">
      <c r="B246" s="8"/>
      <c r="C246" s="8"/>
      <c r="D246" s="8"/>
      <c r="E246" s="8"/>
      <c r="F246" s="8"/>
      <c r="G246" s="8"/>
      <c r="L246" s="8"/>
      <c r="M246" s="8"/>
      <c r="N246" s="8"/>
      <c r="O246" s="8"/>
      <c r="P246" s="8"/>
      <c r="Q246" s="8"/>
    </row>
    <row r="247" spans="1:17" x14ac:dyDescent="0.2">
      <c r="B247" s="8"/>
      <c r="C247" s="8"/>
      <c r="D247" s="8"/>
      <c r="E247" s="8"/>
      <c r="F247" s="8"/>
      <c r="G247" s="8"/>
      <c r="L247" s="8"/>
      <c r="M247" s="8"/>
      <c r="N247" s="8"/>
      <c r="O247" s="8"/>
      <c r="P247" s="8"/>
      <c r="Q247" s="8"/>
    </row>
    <row r="248" spans="1:17" x14ac:dyDescent="0.2">
      <c r="B248" s="8"/>
      <c r="C248" s="8"/>
      <c r="D248" s="8"/>
      <c r="E248" s="8"/>
      <c r="F248" s="8"/>
      <c r="G248" s="8"/>
      <c r="L248" s="8"/>
      <c r="M248" s="8"/>
      <c r="N248" s="8"/>
      <c r="O248" s="8"/>
      <c r="P248" s="8"/>
      <c r="Q248" s="8"/>
    </row>
    <row r="249" spans="1:17" x14ac:dyDescent="0.2">
      <c r="B249" s="8"/>
      <c r="C249" s="8"/>
      <c r="D249" s="8"/>
      <c r="E249" s="8"/>
      <c r="F249" s="8"/>
      <c r="G249" s="8"/>
      <c r="L249" s="8"/>
      <c r="M249" s="8"/>
      <c r="N249" s="8"/>
      <c r="O249" s="8"/>
      <c r="P249" s="8"/>
      <c r="Q249" s="8"/>
    </row>
    <row r="250" spans="1:17" x14ac:dyDescent="0.2">
      <c r="B250" s="8"/>
      <c r="C250" s="8"/>
      <c r="D250" s="8"/>
      <c r="E250" s="8"/>
      <c r="F250" s="8"/>
      <c r="G250" s="8"/>
      <c r="L250" s="8"/>
      <c r="M250" s="8"/>
      <c r="N250" s="8"/>
      <c r="O250" s="8"/>
      <c r="P250" s="8"/>
      <c r="Q250" s="8"/>
    </row>
    <row r="251" spans="1:17" x14ac:dyDescent="0.2">
      <c r="B251" s="8"/>
      <c r="C251" s="8"/>
      <c r="D251" s="8"/>
      <c r="E251" s="8"/>
      <c r="F251" s="8"/>
      <c r="G251" s="8"/>
      <c r="L251" s="8"/>
      <c r="M251" s="8"/>
      <c r="N251" s="8"/>
      <c r="O251" s="8"/>
      <c r="P251" s="8"/>
      <c r="Q251" s="8"/>
    </row>
    <row r="252" spans="1:17" x14ac:dyDescent="0.2">
      <c r="B252" s="8"/>
      <c r="C252" s="8"/>
      <c r="D252" s="8"/>
      <c r="E252" s="8"/>
      <c r="F252" s="8"/>
      <c r="G252" s="8"/>
      <c r="L252" s="8"/>
      <c r="M252" s="8"/>
      <c r="N252" s="8"/>
      <c r="O252" s="8"/>
      <c r="P252" s="8"/>
      <c r="Q252" s="8"/>
    </row>
    <row r="253" spans="1:17" x14ac:dyDescent="0.2">
      <c r="B253" s="8"/>
      <c r="C253" s="8"/>
      <c r="D253" s="8"/>
      <c r="E253" s="8"/>
      <c r="F253" s="8"/>
      <c r="G253" s="8"/>
      <c r="L253" s="8"/>
      <c r="M253" s="8"/>
      <c r="N253" s="8"/>
      <c r="O253" s="8"/>
      <c r="P253" s="8"/>
      <c r="Q253" s="8"/>
    </row>
    <row r="254" spans="1:17" x14ac:dyDescent="0.2">
      <c r="B254" s="8"/>
      <c r="C254" s="8"/>
      <c r="D254" s="8"/>
      <c r="E254" s="8"/>
      <c r="F254" s="8"/>
      <c r="G254" s="8"/>
      <c r="L254" s="8"/>
      <c r="M254" s="8"/>
      <c r="N254" s="8"/>
      <c r="O254" s="8"/>
      <c r="P254" s="8"/>
      <c r="Q254" s="8"/>
    </row>
    <row r="255" spans="1:17" x14ac:dyDescent="0.2">
      <c r="B255" s="8"/>
      <c r="C255" s="8"/>
      <c r="D255" s="8"/>
      <c r="E255" s="8"/>
      <c r="F255" s="8"/>
      <c r="G255" s="8"/>
      <c r="L255" s="8"/>
      <c r="M255" s="8"/>
      <c r="N255" s="8"/>
      <c r="O255" s="8"/>
      <c r="P255" s="8"/>
      <c r="Q255" s="8"/>
    </row>
    <row r="259" spans="1:17" ht="15" x14ac:dyDescent="0.25">
      <c r="K259" s="5"/>
    </row>
    <row r="260" spans="1:17" ht="15" x14ac:dyDescent="0.25">
      <c r="A260" s="5"/>
    </row>
    <row r="261" spans="1:17" x14ac:dyDescent="0.2">
      <c r="B261" s="2"/>
      <c r="C261" s="2"/>
      <c r="D261" s="2"/>
      <c r="E261" s="2"/>
      <c r="F261" s="2"/>
      <c r="G261" s="2"/>
      <c r="K261" s="6"/>
      <c r="L261" s="2"/>
      <c r="M261" s="2"/>
      <c r="N261" s="2"/>
      <c r="O261" s="2"/>
      <c r="P261" s="2"/>
      <c r="Q261" s="2"/>
    </row>
    <row r="262" spans="1:17" ht="15" x14ac:dyDescent="0.25">
      <c r="A262" s="6"/>
      <c r="B262" s="271"/>
      <c r="C262" s="271"/>
      <c r="D262" s="271"/>
      <c r="E262" s="271"/>
      <c r="F262" s="271"/>
      <c r="G262" s="271"/>
      <c r="K262" s="10"/>
      <c r="L262" s="271"/>
      <c r="M262" s="271"/>
      <c r="N262" s="271"/>
      <c r="O262" s="271"/>
      <c r="P262" s="271"/>
      <c r="Q262" s="271"/>
    </row>
    <row r="263" spans="1:17" ht="15" x14ac:dyDescent="0.25">
      <c r="A263" s="10"/>
      <c r="B263" s="271"/>
      <c r="C263" s="271"/>
      <c r="D263" s="271"/>
      <c r="E263" s="271"/>
      <c r="F263" s="271"/>
      <c r="G263" s="271"/>
      <c r="K263" s="10"/>
      <c r="L263" s="271"/>
      <c r="M263" s="271"/>
      <c r="N263" s="271"/>
      <c r="O263" s="271"/>
      <c r="P263" s="271"/>
      <c r="Q263" s="271"/>
    </row>
    <row r="264" spans="1:17" ht="15" x14ac:dyDescent="0.25">
      <c r="A264" s="10"/>
      <c r="B264" s="271"/>
      <c r="C264" s="271"/>
      <c r="D264" s="271"/>
      <c r="E264" s="271"/>
      <c r="F264" s="271"/>
      <c r="G264" s="271"/>
      <c r="K264" s="10"/>
      <c r="L264" s="271"/>
      <c r="M264" s="271"/>
      <c r="N264" s="271"/>
      <c r="O264" s="271"/>
      <c r="P264" s="271"/>
      <c r="Q264" s="271"/>
    </row>
    <row r="265" spans="1:17" ht="15" x14ac:dyDescent="0.25">
      <c r="A265" s="10"/>
      <c r="B265" s="271"/>
      <c r="C265" s="271"/>
      <c r="D265" s="271"/>
      <c r="E265" s="271"/>
      <c r="F265" s="271"/>
      <c r="G265" s="271"/>
      <c r="K265" s="10"/>
      <c r="L265" s="271"/>
      <c r="M265" s="271"/>
      <c r="N265" s="271"/>
      <c r="O265" s="271"/>
      <c r="P265" s="271"/>
      <c r="Q265" s="271"/>
    </row>
    <row r="266" spans="1:17" ht="15" x14ac:dyDescent="0.25">
      <c r="A266" s="10"/>
      <c r="B266" s="271"/>
      <c r="C266" s="271"/>
      <c r="D266" s="271"/>
      <c r="E266" s="271"/>
      <c r="F266" s="271"/>
      <c r="G266" s="271"/>
      <c r="K266" s="10"/>
      <c r="L266" s="271"/>
      <c r="M266" s="271"/>
      <c r="N266" s="271"/>
      <c r="O266" s="271"/>
      <c r="P266" s="271"/>
      <c r="Q266" s="271"/>
    </row>
    <row r="267" spans="1:17" ht="15" x14ac:dyDescent="0.25">
      <c r="A267" s="10"/>
      <c r="B267" s="271"/>
      <c r="C267" s="271"/>
      <c r="D267" s="271"/>
      <c r="E267" s="271"/>
      <c r="F267" s="271"/>
      <c r="G267" s="271"/>
      <c r="K267" s="10"/>
      <c r="L267" s="271"/>
      <c r="M267" s="271"/>
      <c r="N267" s="271"/>
      <c r="O267" s="271"/>
      <c r="P267" s="271"/>
      <c r="Q267" s="271"/>
    </row>
    <row r="268" spans="1:17" ht="15" x14ac:dyDescent="0.25">
      <c r="A268" s="10"/>
      <c r="B268" s="271"/>
      <c r="C268" s="271"/>
      <c r="D268" s="271"/>
      <c r="E268" s="271"/>
      <c r="F268" s="271"/>
      <c r="G268" s="271"/>
      <c r="K268" s="10"/>
      <c r="L268" s="271"/>
      <c r="M268" s="271"/>
      <c r="N268" s="271"/>
      <c r="O268" s="271"/>
      <c r="P268" s="271"/>
      <c r="Q268" s="271"/>
    </row>
    <row r="269" spans="1:17" ht="15" x14ac:dyDescent="0.25">
      <c r="A269" s="10"/>
      <c r="B269" s="271"/>
      <c r="C269" s="271"/>
      <c r="D269" s="271"/>
      <c r="E269" s="271"/>
      <c r="F269" s="271"/>
      <c r="G269" s="271"/>
      <c r="K269" s="10"/>
      <c r="L269" s="271"/>
      <c r="M269" s="271"/>
      <c r="N269" s="271"/>
      <c r="O269" s="271"/>
      <c r="P269" s="271"/>
      <c r="Q269" s="271"/>
    </row>
    <row r="270" spans="1:17" ht="15" x14ac:dyDescent="0.25">
      <c r="A270" s="10"/>
      <c r="B270" s="271"/>
      <c r="C270" s="271"/>
      <c r="D270" s="271"/>
      <c r="E270" s="271"/>
      <c r="F270" s="271"/>
      <c r="G270" s="271"/>
      <c r="K270" s="10"/>
      <c r="L270" s="271"/>
      <c r="M270" s="271"/>
      <c r="N270" s="271"/>
      <c r="O270" s="271"/>
      <c r="P270" s="271"/>
      <c r="Q270" s="271"/>
    </row>
    <row r="271" spans="1:17" ht="15" x14ac:dyDescent="0.25">
      <c r="A271" s="10"/>
      <c r="B271" s="271"/>
      <c r="C271" s="271"/>
      <c r="D271" s="271"/>
      <c r="E271" s="271"/>
      <c r="F271" s="271"/>
      <c r="G271" s="271"/>
      <c r="K271" s="10"/>
      <c r="L271" s="271"/>
      <c r="M271" s="271"/>
      <c r="N271" s="271"/>
      <c r="O271" s="271"/>
      <c r="P271" s="271"/>
      <c r="Q271" s="271"/>
    </row>
    <row r="272" spans="1:17" ht="15" x14ac:dyDescent="0.25">
      <c r="A272" s="10"/>
      <c r="B272" s="271"/>
      <c r="C272" s="271"/>
      <c r="D272" s="271"/>
      <c r="E272" s="271"/>
      <c r="F272" s="271"/>
      <c r="G272" s="271"/>
      <c r="K272" s="10"/>
      <c r="L272" s="271"/>
      <c r="M272" s="271"/>
      <c r="N272" s="271"/>
      <c r="O272" s="271"/>
      <c r="P272" s="271"/>
      <c r="Q272" s="271"/>
    </row>
    <row r="273" spans="1:17" ht="15" x14ac:dyDescent="0.25">
      <c r="A273" s="10"/>
      <c r="B273" s="271"/>
      <c r="C273" s="271"/>
      <c r="D273" s="271"/>
      <c r="E273" s="271"/>
      <c r="F273" s="271"/>
      <c r="G273" s="271"/>
      <c r="K273" s="10"/>
      <c r="L273" s="271"/>
      <c r="M273" s="271"/>
      <c r="N273" s="271"/>
      <c r="O273" s="271"/>
      <c r="P273" s="271"/>
      <c r="Q273" s="271"/>
    </row>
    <row r="274" spans="1:17" ht="15" x14ac:dyDescent="0.25">
      <c r="A274" s="10"/>
      <c r="B274" s="271"/>
      <c r="C274" s="271"/>
      <c r="D274" s="271"/>
      <c r="E274" s="271"/>
      <c r="F274" s="271"/>
      <c r="G274" s="271"/>
      <c r="K274" s="10"/>
      <c r="L274" s="271"/>
      <c r="M274" s="271"/>
      <c r="N274" s="271"/>
      <c r="O274" s="271"/>
      <c r="P274" s="271"/>
      <c r="Q274" s="27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2BFC-AE5F-4C91-BA6C-CBD56D15A2EA}">
  <sheetPr codeName="Sheet27"/>
  <dimension ref="A1:X201"/>
  <sheetViews>
    <sheetView topLeftCell="A130" workbookViewId="0">
      <selection activeCell="Y201" sqref="Y201"/>
    </sheetView>
  </sheetViews>
  <sheetFormatPr defaultRowHeight="14.25" x14ac:dyDescent="0.2"/>
  <cols>
    <col min="1" max="1" width="39.375" customWidth="1"/>
  </cols>
  <sheetData>
    <row r="1" spans="1:20" ht="20.25" x14ac:dyDescent="0.3">
      <c r="A1" s="161" t="s">
        <v>1211</v>
      </c>
    </row>
    <row r="3" spans="1:20" ht="15.75" x14ac:dyDescent="0.25">
      <c r="A3" s="159" t="s">
        <v>1224</v>
      </c>
    </row>
    <row r="4" spans="1:20" ht="15" x14ac:dyDescent="0.2">
      <c r="A4" s="160" t="s">
        <v>1213</v>
      </c>
      <c r="K4" t="str">
        <f>INDEX(B24:X24,Control!B3)</f>
        <v>Ashford</v>
      </c>
    </row>
    <row r="5" spans="1:20" ht="90" x14ac:dyDescent="0.25">
      <c r="A5" s="6" t="s">
        <v>1158</v>
      </c>
      <c r="B5" s="144" t="s">
        <v>1225</v>
      </c>
      <c r="C5" s="144" t="s">
        <v>1226</v>
      </c>
      <c r="D5" s="144" t="s">
        <v>1227</v>
      </c>
      <c r="E5" s="145" t="s">
        <v>1228</v>
      </c>
      <c r="F5" s="145" t="s">
        <v>1182</v>
      </c>
      <c r="G5" s="146" t="s">
        <v>1229</v>
      </c>
      <c r="H5" s="146"/>
      <c r="I5" s="146"/>
      <c r="K5" s="144" t="s">
        <v>1225</v>
      </c>
      <c r="L5" s="144" t="s">
        <v>1226</v>
      </c>
      <c r="M5" s="144" t="s">
        <v>1227</v>
      </c>
      <c r="N5" s="145" t="s">
        <v>1228</v>
      </c>
      <c r="O5" s="145" t="s">
        <v>1182</v>
      </c>
      <c r="P5" s="146" t="s">
        <v>1229</v>
      </c>
      <c r="Q5" s="146"/>
      <c r="R5" s="146"/>
      <c r="S5" s="146"/>
      <c r="T5" s="146"/>
    </row>
    <row r="6" spans="1:20" ht="15.75" x14ac:dyDescent="0.25">
      <c r="A6" s="143" t="s">
        <v>65</v>
      </c>
      <c r="B6" s="178">
        <v>9.4E-2</v>
      </c>
      <c r="C6" s="178">
        <v>9.1999999999999998E-2</v>
      </c>
      <c r="D6" s="178">
        <v>0.245</v>
      </c>
      <c r="E6" s="178">
        <v>0.25600000000000001</v>
      </c>
      <c r="F6" s="178">
        <v>0.14000000000000001</v>
      </c>
      <c r="G6" s="178">
        <v>0.17199999999999999</v>
      </c>
      <c r="H6" s="7"/>
      <c r="I6" s="7"/>
      <c r="J6" t="s">
        <v>65</v>
      </c>
      <c r="K6" s="14" cm="1">
        <f t="array" ref="K6">INDEX($B25:$X25,Control!$B$3)</f>
        <v>29.14</v>
      </c>
      <c r="L6" s="14" cm="1">
        <f t="array" ref="L6">INDEX($B44:$X44,Control!$B$3)</f>
        <v>28.52</v>
      </c>
      <c r="M6" s="14" cm="1">
        <f t="array" ref="M6">INDEX($B63:$X63,Control!$B$3)</f>
        <v>75.95</v>
      </c>
      <c r="N6" s="14" cm="1">
        <f t="array" ref="N6">INDEX($B82:$X82,Control!$B$3)</f>
        <v>79.36</v>
      </c>
      <c r="O6" s="14" cm="1">
        <f t="array" ref="O6">INDEX($B101:$X101,Control!$B$3)</f>
        <v>43.400000000000006</v>
      </c>
      <c r="P6" s="14" cm="1">
        <f t="array" ref="P6">INDEX($B120:$X120,Control!$B$3)</f>
        <v>53.319999999999993</v>
      </c>
      <c r="Q6" s="14"/>
      <c r="R6" s="14"/>
      <c r="S6" s="14"/>
      <c r="T6" s="14"/>
    </row>
    <row r="7" spans="1:20" ht="15.75" x14ac:dyDescent="0.25">
      <c r="A7" s="143" t="s">
        <v>1200</v>
      </c>
      <c r="B7" s="178" t="s">
        <v>1164</v>
      </c>
      <c r="C7" s="178" t="s">
        <v>1164</v>
      </c>
      <c r="D7" s="178" t="s">
        <v>1164</v>
      </c>
      <c r="E7" s="178" t="s">
        <v>1164</v>
      </c>
      <c r="F7" s="178" t="s">
        <v>1164</v>
      </c>
      <c r="G7" s="178" t="s">
        <v>1164</v>
      </c>
      <c r="H7" s="7"/>
      <c r="I7" s="7"/>
      <c r="J7" t="s">
        <v>1166</v>
      </c>
      <c r="K7" s="14" t="str" cm="1">
        <f t="array" ref="K7">INDEX($B26:$X26,Control!$B$3)</f>
        <v>-</v>
      </c>
      <c r="L7" s="14" t="str" cm="1">
        <f t="array" ref="L7">INDEX($B45:$X45,Control!$B$3)</f>
        <v>-</v>
      </c>
      <c r="M7" s="14" t="str" cm="1">
        <f t="array" ref="M7">INDEX($B64:$X64,Control!$B$3)</f>
        <v>-</v>
      </c>
      <c r="N7" s="14" t="str" cm="1">
        <f t="array" ref="N7">INDEX($B83:$X83,Control!$B$3)</f>
        <v>-</v>
      </c>
      <c r="O7" s="14" t="str" cm="1">
        <f t="array" ref="O7">INDEX($B102:$X102,Control!$B$3)</f>
        <v>-</v>
      </c>
      <c r="P7" s="14" t="str" cm="1">
        <f t="array" ref="P7">INDEX($B121:$X121,Control!$B$3)</f>
        <v>-</v>
      </c>
      <c r="Q7" s="14"/>
      <c r="R7" s="14"/>
      <c r="S7" s="14"/>
      <c r="T7" s="14"/>
    </row>
    <row r="8" spans="1:20" ht="15.75" x14ac:dyDescent="0.25">
      <c r="A8" s="143" t="s">
        <v>67</v>
      </c>
      <c r="B8" s="178">
        <v>2.5999999999999999E-2</v>
      </c>
      <c r="C8" s="178">
        <v>0.10299999999999999</v>
      </c>
      <c r="D8" s="178">
        <v>0.10100000000000001</v>
      </c>
      <c r="E8" s="178">
        <v>0.316</v>
      </c>
      <c r="F8" s="178">
        <v>0.13200000000000001</v>
      </c>
      <c r="G8" s="178">
        <v>0.32100000000000001</v>
      </c>
      <c r="H8" s="7"/>
      <c r="I8" s="7"/>
      <c r="J8" t="s">
        <v>67</v>
      </c>
      <c r="K8" s="14" cm="1">
        <f t="array" ref="K8">INDEX($B27:$X27,Control!$B$3)</f>
        <v>27.82</v>
      </c>
      <c r="L8" s="14" cm="1">
        <f t="array" ref="L8">INDEX($B46:$X46,Control!$B$3)</f>
        <v>110.21</v>
      </c>
      <c r="M8" s="14" cm="1">
        <f t="array" ref="M8">INDEX($B65:$X65,Control!$B$3)</f>
        <v>108.07000000000001</v>
      </c>
      <c r="N8" s="14" cm="1">
        <f t="array" ref="N8">INDEX($B84:$X84,Control!$B$3)</f>
        <v>338.12</v>
      </c>
      <c r="O8" s="14" cm="1">
        <f t="array" ref="O8">INDEX($B103:$X103,Control!$B$3)</f>
        <v>141.24</v>
      </c>
      <c r="P8" s="14" cm="1">
        <f t="array" ref="P8">INDEX($B122:$X122,Control!$B$3)</f>
        <v>343.47</v>
      </c>
      <c r="Q8" s="14"/>
      <c r="R8" s="14"/>
      <c r="S8" s="14"/>
      <c r="T8" s="14"/>
    </row>
    <row r="9" spans="1:20" ht="15.75" x14ac:dyDescent="0.25">
      <c r="A9" s="143" t="s">
        <v>1201</v>
      </c>
      <c r="B9" s="178">
        <v>7.1999999999999995E-2</v>
      </c>
      <c r="C9" s="178">
        <v>0.14000000000000001</v>
      </c>
      <c r="D9" s="178">
        <v>0.129</v>
      </c>
      <c r="E9" s="178">
        <v>0.35399999999999998</v>
      </c>
      <c r="F9" s="178">
        <v>0.157</v>
      </c>
      <c r="G9" s="178">
        <v>0.14799999999999999</v>
      </c>
      <c r="H9" s="7"/>
      <c r="I9" s="7"/>
      <c r="J9" t="s">
        <v>68</v>
      </c>
      <c r="K9" s="14" cm="1">
        <f t="array" ref="K9">INDEX($B28:$X28,Control!$B$3)</f>
        <v>57.239999999999995</v>
      </c>
      <c r="L9" s="14" cm="1">
        <f t="array" ref="L9">INDEX($B47:$X47,Control!$B$3)</f>
        <v>111.30000000000001</v>
      </c>
      <c r="M9" s="14" cm="1">
        <f t="array" ref="M9">INDEX($B66:$X66,Control!$B$3)</f>
        <v>102.55500000000001</v>
      </c>
      <c r="N9" s="14" cm="1">
        <f t="array" ref="N9">INDEX($B85:$X85,Control!$B$3)</f>
        <v>281.43</v>
      </c>
      <c r="O9" s="14" cm="1">
        <f t="array" ref="O9">INDEX($B104:$X104,Control!$B$3)</f>
        <v>124.815</v>
      </c>
      <c r="P9" s="14" cm="1">
        <f t="array" ref="P9">INDEX($B123:$X123,Control!$B$3)</f>
        <v>117.66</v>
      </c>
      <c r="Q9" s="14"/>
      <c r="R9" s="14"/>
      <c r="S9" s="14"/>
      <c r="T9" s="14"/>
    </row>
    <row r="10" spans="1:20" ht="15.75" x14ac:dyDescent="0.25">
      <c r="A10" s="143" t="s">
        <v>1202</v>
      </c>
      <c r="B10" s="178">
        <v>0.02</v>
      </c>
      <c r="C10" s="178">
        <v>6.7000000000000004E-2</v>
      </c>
      <c r="D10" s="178">
        <v>6.3E-2</v>
      </c>
      <c r="E10" s="178">
        <v>0.254</v>
      </c>
      <c r="F10" s="178">
        <v>3.6999999999999998E-2</v>
      </c>
      <c r="G10" s="178">
        <v>0.55800000000000005</v>
      </c>
      <c r="H10" s="7"/>
      <c r="I10" s="7"/>
      <c r="J10" t="s">
        <v>69</v>
      </c>
      <c r="K10" s="14" cm="1">
        <f t="array" ref="K10">INDEX($B29:$X29,Control!$B$3)</f>
        <v>3.7</v>
      </c>
      <c r="L10" s="14" cm="1">
        <f t="array" ref="L10">INDEX($B48:$X48,Control!$B$3)</f>
        <v>12.395000000000001</v>
      </c>
      <c r="M10" s="14" cm="1">
        <f t="array" ref="M10">INDEX($B67:$X67,Control!$B$3)</f>
        <v>11.654999999999999</v>
      </c>
      <c r="N10" s="14" cm="1">
        <f t="array" ref="N10">INDEX($B86:$X86,Control!$B$3)</f>
        <v>46.99</v>
      </c>
      <c r="O10" s="14" cm="1">
        <f t="array" ref="O10">INDEX($B105:$X105,Control!$B$3)</f>
        <v>6.8449999999999998</v>
      </c>
      <c r="P10" s="14" cm="1">
        <f t="array" ref="P10">INDEX($B124:$X124,Control!$B$3)</f>
        <v>103.23</v>
      </c>
      <c r="Q10" s="14"/>
      <c r="R10" s="14"/>
      <c r="S10" s="14"/>
      <c r="T10" s="14"/>
    </row>
    <row r="11" spans="1:20" ht="15.75" x14ac:dyDescent="0.25">
      <c r="A11" s="143" t="s">
        <v>1203</v>
      </c>
      <c r="B11" s="178">
        <v>0.12</v>
      </c>
      <c r="C11" s="178">
        <v>0.17299999999999999</v>
      </c>
      <c r="D11" s="178">
        <v>0.26100000000000001</v>
      </c>
      <c r="E11" s="178">
        <v>0.215</v>
      </c>
      <c r="F11" s="178">
        <v>0.13500000000000001</v>
      </c>
      <c r="G11" s="178">
        <v>9.4E-2</v>
      </c>
      <c r="H11" s="7"/>
      <c r="I11" s="7"/>
      <c r="J11" t="s">
        <v>70</v>
      </c>
      <c r="K11" s="14" cm="1">
        <f t="array" ref="K11">INDEX($B30:$X30,Control!$B$3)</f>
        <v>33.6</v>
      </c>
      <c r="L11" s="14" cm="1">
        <f t="array" ref="L11">INDEX($B49:$X49,Control!$B$3)</f>
        <v>48.44</v>
      </c>
      <c r="M11" s="14" cm="1">
        <f t="array" ref="M11">INDEX($B68:$X68,Control!$B$3)</f>
        <v>73.08</v>
      </c>
      <c r="N11" s="14" cm="1">
        <f t="array" ref="N11">INDEX($B87:$X87,Control!$B$3)</f>
        <v>60.199999999999996</v>
      </c>
      <c r="O11" s="14" cm="1">
        <f t="array" ref="O11">INDEX($B106:$X106,Control!$B$3)</f>
        <v>37.800000000000004</v>
      </c>
      <c r="P11" s="14" cm="1">
        <f t="array" ref="P11">INDEX($B125:$X125,Control!$B$3)</f>
        <v>26.32</v>
      </c>
      <c r="Q11" s="14"/>
      <c r="R11" s="14"/>
      <c r="S11" s="14"/>
      <c r="T11" s="14"/>
    </row>
    <row r="12" spans="1:20" ht="15.75" x14ac:dyDescent="0.25">
      <c r="A12" s="143" t="s">
        <v>1204</v>
      </c>
      <c r="B12" s="178">
        <v>2.3E-2</v>
      </c>
      <c r="C12" s="178">
        <v>4.2999999999999997E-2</v>
      </c>
      <c r="D12" s="178">
        <v>5.3999999999999999E-2</v>
      </c>
      <c r="E12" s="178">
        <v>0.47699999999999998</v>
      </c>
      <c r="F12" s="178">
        <v>0.121</v>
      </c>
      <c r="G12" s="178">
        <v>0.28199999999999997</v>
      </c>
      <c r="H12" s="7"/>
      <c r="I12" s="7"/>
      <c r="J12" t="s">
        <v>71</v>
      </c>
      <c r="K12" s="14" cm="1">
        <f t="array" ref="K12">INDEX($B31:$X31,Control!$B$3)</f>
        <v>8.3949999999999996</v>
      </c>
      <c r="L12" s="14" cm="1">
        <f t="array" ref="L12">INDEX($B50:$X50,Control!$B$3)</f>
        <v>15.694999999999999</v>
      </c>
      <c r="M12" s="14" cm="1">
        <f t="array" ref="M12">INDEX($B69:$X69,Control!$B$3)</f>
        <v>19.71</v>
      </c>
      <c r="N12" s="14" cm="1">
        <f t="array" ref="N12">INDEX($B88:$X88,Control!$B$3)</f>
        <v>174.10499999999999</v>
      </c>
      <c r="O12" s="14" cm="1">
        <f t="array" ref="O12">INDEX($B107:$X107,Control!$B$3)</f>
        <v>44.164999999999999</v>
      </c>
      <c r="P12" s="14" cm="1">
        <f t="array" ref="P12">INDEX($B126:$X126,Control!$B$3)</f>
        <v>102.92999999999999</v>
      </c>
      <c r="Q12" s="14"/>
      <c r="R12" s="14"/>
      <c r="S12" s="14"/>
      <c r="T12" s="14"/>
    </row>
    <row r="13" spans="1:20" ht="15.75" x14ac:dyDescent="0.25">
      <c r="A13" s="143" t="s">
        <v>1205</v>
      </c>
      <c r="B13" s="178">
        <v>0</v>
      </c>
      <c r="C13" s="178">
        <v>3.4000000000000002E-2</v>
      </c>
      <c r="D13" s="178">
        <v>0.13400000000000001</v>
      </c>
      <c r="E13" s="178">
        <v>0.33900000000000002</v>
      </c>
      <c r="F13" s="178">
        <v>0.17299999999999999</v>
      </c>
      <c r="G13" s="178">
        <v>0.31900000000000001</v>
      </c>
      <c r="H13" s="7"/>
      <c r="I13" s="7"/>
      <c r="J13" t="s">
        <v>72</v>
      </c>
      <c r="K13" s="14" cm="1">
        <f t="array" ref="K13">INDEX($B32:$X32,Control!$B$3)</f>
        <v>0</v>
      </c>
      <c r="L13" s="14" cm="1">
        <f t="array" ref="L13">INDEX($B51:$X51,Control!$B$3)</f>
        <v>10.540000000000001</v>
      </c>
      <c r="M13" s="14" cm="1">
        <f t="array" ref="M13">INDEX($B70:$X70,Control!$B$3)</f>
        <v>41.54</v>
      </c>
      <c r="N13" s="14" cm="1">
        <f t="array" ref="N13">INDEX($B89:$X89,Control!$B$3)</f>
        <v>105.09</v>
      </c>
      <c r="O13" s="14" cm="1">
        <f t="array" ref="O13">INDEX($B108:$X108,Control!$B$3)</f>
        <v>53.629999999999995</v>
      </c>
      <c r="P13" s="14" cm="1">
        <f t="array" ref="P13">INDEX($B127:$X127,Control!$B$3)</f>
        <v>98.89</v>
      </c>
      <c r="Q13" s="14"/>
      <c r="R13" s="14"/>
      <c r="S13" s="14"/>
      <c r="T13" s="14"/>
    </row>
    <row r="14" spans="1:20" ht="15.75" x14ac:dyDescent="0.25">
      <c r="A14" s="143" t="s">
        <v>1206</v>
      </c>
      <c r="B14" s="178">
        <v>1.2999999999999999E-2</v>
      </c>
      <c r="C14" s="178">
        <v>0.03</v>
      </c>
      <c r="D14" s="178">
        <v>7.1999999999999995E-2</v>
      </c>
      <c r="E14" s="178">
        <v>0.41599999999999998</v>
      </c>
      <c r="F14" s="178">
        <v>0.122</v>
      </c>
      <c r="G14" s="178">
        <v>0.34699999999999998</v>
      </c>
      <c r="H14" s="7"/>
      <c r="I14" s="7"/>
      <c r="J14" t="s">
        <v>73</v>
      </c>
      <c r="K14" s="14" cm="1">
        <f t="array" ref="K14">INDEX($B33:$X33,Control!$B$3)</f>
        <v>13.065</v>
      </c>
      <c r="L14" s="14" cm="1">
        <f t="array" ref="L14">INDEX($B52:$X52,Control!$B$3)</f>
        <v>30.15</v>
      </c>
      <c r="M14" s="14" cm="1">
        <f t="array" ref="M14">INDEX($B71:$X71,Control!$B$3)</f>
        <v>72.36</v>
      </c>
      <c r="N14" s="14" cm="1">
        <f t="array" ref="N14">INDEX($B90:$X90,Control!$B$3)</f>
        <v>418.08</v>
      </c>
      <c r="O14" s="14" cm="1">
        <f t="array" ref="O14">INDEX($B109:$X109,Control!$B$3)</f>
        <v>122.61</v>
      </c>
      <c r="P14" s="14" cm="1">
        <f t="array" ref="P14">INDEX($B128:$X128,Control!$B$3)</f>
        <v>348.73499999999996</v>
      </c>
      <c r="Q14" s="14"/>
      <c r="R14" s="14"/>
      <c r="S14" s="14"/>
      <c r="T14" s="14"/>
    </row>
    <row r="15" spans="1:20" ht="15.75" x14ac:dyDescent="0.25">
      <c r="A15" s="143" t="s">
        <v>1207</v>
      </c>
      <c r="B15" s="178">
        <v>0.03</v>
      </c>
      <c r="C15" s="178">
        <v>9.2999999999999999E-2</v>
      </c>
      <c r="D15" s="178">
        <v>9.2999999999999999E-2</v>
      </c>
      <c r="E15" s="178">
        <v>0.34799999999999998</v>
      </c>
      <c r="F15" s="178">
        <v>0.128</v>
      </c>
      <c r="G15" s="178">
        <v>0.307</v>
      </c>
      <c r="H15" s="7"/>
      <c r="I15" s="7"/>
      <c r="J15" t="s">
        <v>74</v>
      </c>
      <c r="K15" s="14" cm="1">
        <f t="array" ref="K15">INDEX($B34:$X34,Control!$B$3)</f>
        <v>17.25</v>
      </c>
      <c r="L15" s="14" cm="1">
        <f t="array" ref="L15">INDEX($B53:$X53,Control!$B$3)</f>
        <v>53.475000000000001</v>
      </c>
      <c r="M15" s="14" cm="1">
        <f t="array" ref="M15">INDEX($B72:$X72,Control!$B$3)</f>
        <v>53.475000000000001</v>
      </c>
      <c r="N15" s="14" cm="1">
        <f t="array" ref="N15">INDEX($B91:$X91,Control!$B$3)</f>
        <v>200.1</v>
      </c>
      <c r="O15" s="14" cm="1">
        <f t="array" ref="O15">INDEX($B110:$X110,Control!$B$3)</f>
        <v>73.600000000000009</v>
      </c>
      <c r="P15" s="14" cm="1">
        <f t="array" ref="P15">INDEX($B129:$X129,Control!$B$3)</f>
        <v>176.52500000000001</v>
      </c>
      <c r="Q15" s="14"/>
      <c r="R15" s="14"/>
      <c r="S15" s="14"/>
      <c r="T15" s="14"/>
    </row>
    <row r="16" spans="1:20" ht="15.75" x14ac:dyDescent="0.25">
      <c r="A16" s="143" t="s">
        <v>75</v>
      </c>
      <c r="B16" s="178" t="s">
        <v>1164</v>
      </c>
      <c r="C16" s="178">
        <v>0.217</v>
      </c>
      <c r="D16" s="178">
        <v>7.9000000000000001E-2</v>
      </c>
      <c r="E16" s="178">
        <v>0.219</v>
      </c>
      <c r="F16" s="178">
        <v>0.08</v>
      </c>
      <c r="G16" s="178">
        <v>0.40100000000000002</v>
      </c>
      <c r="H16" s="7"/>
      <c r="I16" s="7"/>
      <c r="J16" t="s">
        <v>75</v>
      </c>
      <c r="K16" s="14" t="str" cm="1">
        <f t="array" ref="K16">INDEX($B35:$X35,Control!$B$3)</f>
        <v>-</v>
      </c>
      <c r="L16" s="14" cm="1">
        <f t="array" ref="L16">INDEX($B54:$X54,Control!$B$3)</f>
        <v>19.53</v>
      </c>
      <c r="M16" s="14" cm="1">
        <f t="array" ref="M16">INDEX($B73:$X73,Control!$B$3)</f>
        <v>7.11</v>
      </c>
      <c r="N16" s="14" cm="1">
        <f t="array" ref="N16">INDEX($B92:$X92,Control!$B$3)</f>
        <v>19.71</v>
      </c>
      <c r="O16" s="14" cm="1">
        <f t="array" ref="O16">INDEX($B111:$X111,Control!$B$3)</f>
        <v>7.2</v>
      </c>
      <c r="P16" s="14" cm="1">
        <f t="array" ref="P16">INDEX($B130:$X130,Control!$B$3)</f>
        <v>36.090000000000003</v>
      </c>
      <c r="Q16" s="14"/>
      <c r="R16" s="14"/>
      <c r="S16" s="14"/>
      <c r="T16" s="14"/>
    </row>
    <row r="17" spans="1:24" ht="15.75" x14ac:dyDescent="0.25">
      <c r="A17" s="143" t="s">
        <v>1208</v>
      </c>
      <c r="B17" s="178">
        <v>0.06</v>
      </c>
      <c r="C17" s="178">
        <v>5.6000000000000001E-2</v>
      </c>
      <c r="D17" s="178">
        <v>9.5000000000000001E-2</v>
      </c>
      <c r="E17" s="178">
        <v>0.435</v>
      </c>
      <c r="F17" s="178">
        <v>0.124</v>
      </c>
      <c r="G17" s="178">
        <v>0.22900000000000001</v>
      </c>
      <c r="H17" s="7"/>
      <c r="I17" s="7"/>
      <c r="J17" t="s">
        <v>76</v>
      </c>
      <c r="K17" s="14" cm="1">
        <f t="array" ref="K17">INDEX($B36:$X36,Control!$B$3)</f>
        <v>15.6</v>
      </c>
      <c r="L17" s="14" cm="1">
        <f t="array" ref="L17">INDEX($B55:$X55,Control!$B$3)</f>
        <v>14.56</v>
      </c>
      <c r="M17" s="14" cm="1">
        <f t="array" ref="M17">INDEX($B74:$X74,Control!$B$3)</f>
        <v>24.7</v>
      </c>
      <c r="N17" s="14" cm="1">
        <f t="array" ref="N17">INDEX($B93:$X93,Control!$B$3)</f>
        <v>113.1</v>
      </c>
      <c r="O17" s="14" cm="1">
        <f t="array" ref="O17">INDEX($B112:$X112,Control!$B$3)</f>
        <v>32.24</v>
      </c>
      <c r="P17" s="14" cm="1">
        <f t="array" ref="P17">INDEX($B131:$X131,Control!$B$3)</f>
        <v>59.54</v>
      </c>
      <c r="Q17" s="14"/>
      <c r="R17" s="14"/>
      <c r="S17" s="14"/>
      <c r="T17" s="14"/>
    </row>
    <row r="18" spans="1:24" ht="15.75" x14ac:dyDescent="0.25">
      <c r="A18" s="143" t="s">
        <v>1209</v>
      </c>
      <c r="B18" s="178">
        <v>6.0999999999999999E-2</v>
      </c>
      <c r="C18" s="178">
        <v>8.7999999999999995E-2</v>
      </c>
      <c r="D18" s="178">
        <v>4.9000000000000002E-2</v>
      </c>
      <c r="E18" s="178">
        <v>0.27100000000000002</v>
      </c>
      <c r="F18" s="178">
        <v>0.26900000000000002</v>
      </c>
      <c r="G18" s="178">
        <v>0.26200000000000001</v>
      </c>
      <c r="H18" s="7"/>
      <c r="I18" s="7"/>
      <c r="J18" t="s">
        <v>77</v>
      </c>
      <c r="K18" s="14" cm="1">
        <f t="array" ref="K18">INDEX($B37:$X37,Control!$B$3)</f>
        <v>7.93</v>
      </c>
      <c r="L18" s="14" cm="1">
        <f t="array" ref="L18">INDEX($B56:$X56,Control!$B$3)</f>
        <v>11.44</v>
      </c>
      <c r="M18" s="14" cm="1">
        <f t="array" ref="M18">INDEX($B75:$X75,Control!$B$3)</f>
        <v>6.37</v>
      </c>
      <c r="N18" s="14" cm="1">
        <f t="array" ref="N18">INDEX($B94:$X94,Control!$B$3)</f>
        <v>35.230000000000004</v>
      </c>
      <c r="O18" s="14" cm="1">
        <f t="array" ref="O18">INDEX($B113:$X113,Control!$B$3)</f>
        <v>34.97</v>
      </c>
      <c r="P18" s="14" cm="1">
        <f t="array" ref="P18">INDEX($B132:$X132,Control!$B$3)</f>
        <v>34.06</v>
      </c>
      <c r="Q18" s="14"/>
      <c r="R18" s="14"/>
      <c r="S18" s="14"/>
      <c r="T18" s="14"/>
    </row>
    <row r="19" spans="1:24" ht="15.75" x14ac:dyDescent="0.25">
      <c r="A19" s="143" t="s">
        <v>1210</v>
      </c>
      <c r="B19" s="178">
        <v>4.3999999999999997E-2</v>
      </c>
      <c r="C19" s="178">
        <v>0.09</v>
      </c>
      <c r="D19" s="178">
        <v>0.11600000000000001</v>
      </c>
      <c r="E19" s="178">
        <v>0.34399999999999997</v>
      </c>
      <c r="F19" s="178">
        <v>0.13800000000000001</v>
      </c>
      <c r="G19" s="178">
        <v>0.26700000000000002</v>
      </c>
      <c r="H19" s="7"/>
      <c r="I19" s="7"/>
      <c r="J19" t="s">
        <v>1175</v>
      </c>
      <c r="K19" s="14" cm="1">
        <f t="array" ref="K19">INDEX($B38:$X38,Control!$B$3)</f>
        <v>213.74</v>
      </c>
      <c r="L19" s="14" cm="1">
        <f t="array" ref="L19">INDEX($B57:$X57,Control!$B$3)</f>
        <v>466.255</v>
      </c>
      <c r="M19" s="14" cm="1">
        <f t="array" ref="M19">INDEX($B76:$X76,Control!$B$3)</f>
        <v>596.57500000000005</v>
      </c>
      <c r="N19" s="14" cm="1">
        <f t="array" ref="N19">INDEX($B95:$X95,Control!$B$3)</f>
        <v>1871.5149999999999</v>
      </c>
      <c r="O19" s="14" cm="1">
        <f t="array" ref="O19">INDEX($B114:$X114,Control!$B$3)</f>
        <v>722.51500000000021</v>
      </c>
      <c r="P19" s="14" cm="1">
        <f t="array" ref="P19">INDEX($B133:$X133,Control!$B$3)</f>
        <v>1500.77</v>
      </c>
      <c r="Q19" s="14"/>
      <c r="R19" s="14"/>
      <c r="S19" s="14"/>
      <c r="T19" s="14"/>
    </row>
    <row r="23" spans="1:24" ht="15" x14ac:dyDescent="0.25">
      <c r="A23" s="2" t="s">
        <v>1225</v>
      </c>
      <c r="K23" s="9"/>
    </row>
    <row r="24" spans="1:24" x14ac:dyDescent="0.2">
      <c r="A24" s="6" t="s">
        <v>1158</v>
      </c>
      <c r="B24" s="2" t="s">
        <v>115</v>
      </c>
      <c r="C24" t="s">
        <v>116</v>
      </c>
      <c r="D24" t="s">
        <v>117</v>
      </c>
      <c r="E24" t="s">
        <v>118</v>
      </c>
      <c r="F24" t="s">
        <v>119</v>
      </c>
      <c r="G24" t="s">
        <v>120</v>
      </c>
      <c r="H24" t="s">
        <v>121</v>
      </c>
      <c r="I24" t="s">
        <v>122</v>
      </c>
      <c r="J24" t="s">
        <v>123</v>
      </c>
      <c r="K24" t="s">
        <v>124</v>
      </c>
      <c r="L24" t="s">
        <v>125</v>
      </c>
      <c r="M24" t="s">
        <v>126</v>
      </c>
      <c r="N24" t="s">
        <v>138</v>
      </c>
      <c r="O24" t="s">
        <v>127</v>
      </c>
      <c r="P24" t="s">
        <v>139</v>
      </c>
      <c r="Q24" t="s">
        <v>140</v>
      </c>
      <c r="R24" t="s">
        <v>141</v>
      </c>
      <c r="S24" t="s">
        <v>226</v>
      </c>
      <c r="T24" t="s">
        <v>227</v>
      </c>
      <c r="U24" t="s">
        <v>228</v>
      </c>
      <c r="V24" t="s">
        <v>229</v>
      </c>
      <c r="W24" t="s">
        <v>230</v>
      </c>
      <c r="X24" t="s">
        <v>231</v>
      </c>
    </row>
    <row r="25" spans="1:24" x14ac:dyDescent="0.2">
      <c r="A25" t="s">
        <v>65</v>
      </c>
      <c r="B25" s="17">
        <f t="shared" ref="B25:X25" si="0">IFERROR($B6*B145,"-")</f>
        <v>29.14</v>
      </c>
      <c r="C25" s="17">
        <f t="shared" si="0"/>
        <v>21.62</v>
      </c>
      <c r="D25" s="17">
        <f t="shared" si="0"/>
        <v>18.8</v>
      </c>
      <c r="E25" s="17">
        <f t="shared" si="0"/>
        <v>17.39</v>
      </c>
      <c r="F25" s="17">
        <f t="shared" si="0"/>
        <v>16.920000000000002</v>
      </c>
      <c r="G25" s="17">
        <f t="shared" si="0"/>
        <v>16.920000000000002</v>
      </c>
      <c r="H25" s="17">
        <f t="shared" si="0"/>
        <v>35.72</v>
      </c>
      <c r="I25" s="17">
        <f t="shared" si="0"/>
        <v>26.79</v>
      </c>
      <c r="J25" s="17">
        <f t="shared" si="0"/>
        <v>32.9</v>
      </c>
      <c r="K25" s="17">
        <f t="shared" si="0"/>
        <v>23.03</v>
      </c>
      <c r="L25" s="17">
        <f t="shared" si="0"/>
        <v>24.44</v>
      </c>
      <c r="M25" s="17">
        <f t="shared" si="0"/>
        <v>23.03</v>
      </c>
      <c r="N25" s="17">
        <f t="shared" si="0"/>
        <v>286.7</v>
      </c>
      <c r="O25" s="17">
        <f t="shared" si="0"/>
        <v>40.42</v>
      </c>
      <c r="P25" s="17">
        <f t="shared" si="0"/>
        <v>327.58999999999997</v>
      </c>
      <c r="Q25" s="17">
        <f t="shared" si="0"/>
        <v>1690.12</v>
      </c>
      <c r="R25" s="17">
        <f t="shared" si="0"/>
        <v>10654.9</v>
      </c>
      <c r="S25" s="17">
        <f t="shared" si="0"/>
        <v>12007.09</v>
      </c>
      <c r="T25" s="17">
        <f t="shared" si="0"/>
        <v>12435.73</v>
      </c>
      <c r="U25" s="17">
        <f t="shared" si="0"/>
        <v>144.76</v>
      </c>
      <c r="V25" s="17">
        <f t="shared" si="0"/>
        <v>74.260000000000005</v>
      </c>
      <c r="W25" s="17">
        <f t="shared" si="0"/>
        <v>78.959999999999994</v>
      </c>
      <c r="X25" s="17">
        <f t="shared" si="0"/>
        <v>64.86</v>
      </c>
    </row>
    <row r="26" spans="1:24" x14ac:dyDescent="0.2">
      <c r="A26" t="s">
        <v>1165</v>
      </c>
      <c r="B26" s="17" t="str">
        <f t="shared" ref="B26:X26" si="1">IFERROR($B7*B146,"-")</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67</v>
      </c>
      <c r="B27" s="17">
        <f t="shared" ref="B27:X27" si="2">IFERROR($B8*B147,"-")</f>
        <v>27.82</v>
      </c>
      <c r="C27" s="17">
        <f t="shared" si="2"/>
        <v>22.88</v>
      </c>
      <c r="D27" s="17">
        <f t="shared" si="2"/>
        <v>26.65</v>
      </c>
      <c r="E27" s="17">
        <f t="shared" si="2"/>
        <v>17.55</v>
      </c>
      <c r="F27" s="17">
        <f t="shared" si="2"/>
        <v>15.209999999999999</v>
      </c>
      <c r="G27" s="17">
        <f t="shared" si="2"/>
        <v>24.049999999999997</v>
      </c>
      <c r="H27" s="17">
        <f t="shared" si="2"/>
        <v>40.949999999999996</v>
      </c>
      <c r="I27" s="17">
        <f t="shared" si="2"/>
        <v>31.33</v>
      </c>
      <c r="J27" s="17">
        <f t="shared" si="2"/>
        <v>27.299999999999997</v>
      </c>
      <c r="K27" s="17">
        <f t="shared" si="2"/>
        <v>22.36</v>
      </c>
      <c r="L27" s="17">
        <f t="shared" si="2"/>
        <v>31.59</v>
      </c>
      <c r="M27" s="17">
        <f t="shared" si="2"/>
        <v>19.89</v>
      </c>
      <c r="N27" s="17">
        <f t="shared" si="2"/>
        <v>307.70999999999998</v>
      </c>
      <c r="O27" s="17">
        <f t="shared" si="2"/>
        <v>55.769999999999996</v>
      </c>
      <c r="P27" s="17">
        <f t="shared" si="2"/>
        <v>363.47999999999996</v>
      </c>
      <c r="Q27" s="17">
        <f t="shared" si="2"/>
        <v>1625.26</v>
      </c>
      <c r="R27" s="17">
        <f t="shared" si="2"/>
        <v>8632.52</v>
      </c>
      <c r="S27" s="17">
        <f t="shared" si="2"/>
        <v>9589.7099999999991</v>
      </c>
      <c r="T27" s="17">
        <f t="shared" si="2"/>
        <v>9885.1999999999989</v>
      </c>
      <c r="U27" s="17">
        <f t="shared" si="2"/>
        <v>174.72</v>
      </c>
      <c r="V27" s="17">
        <f t="shared" si="2"/>
        <v>82.81</v>
      </c>
      <c r="W27" s="17">
        <f t="shared" si="2"/>
        <v>78</v>
      </c>
      <c r="X27" s="17">
        <f t="shared" si="2"/>
        <v>68.77</v>
      </c>
    </row>
    <row r="28" spans="1:24" x14ac:dyDescent="0.2">
      <c r="A28" t="s">
        <v>1167</v>
      </c>
      <c r="B28" s="17">
        <f t="shared" ref="B28:X28" si="3">IFERROR($B9*B148,"-")</f>
        <v>57.239999999999995</v>
      </c>
      <c r="C28" s="17">
        <f t="shared" si="3"/>
        <v>56.519999999999996</v>
      </c>
      <c r="D28" s="17">
        <f t="shared" si="3"/>
        <v>43.919999999999995</v>
      </c>
      <c r="E28" s="17">
        <f t="shared" si="3"/>
        <v>39.239999999999995</v>
      </c>
      <c r="F28" s="17">
        <f t="shared" si="3"/>
        <v>39.959999999999994</v>
      </c>
      <c r="G28" s="17">
        <f t="shared" si="3"/>
        <v>38.519999999999996</v>
      </c>
      <c r="H28" s="17">
        <f t="shared" si="3"/>
        <v>75.599999999999994</v>
      </c>
      <c r="I28" s="17">
        <f t="shared" si="3"/>
        <v>55.44</v>
      </c>
      <c r="J28" s="17">
        <f t="shared" si="3"/>
        <v>51.12</v>
      </c>
      <c r="K28" s="17">
        <f t="shared" si="3"/>
        <v>45.36</v>
      </c>
      <c r="L28" s="17">
        <f t="shared" si="3"/>
        <v>51.839999999999996</v>
      </c>
      <c r="M28" s="17">
        <f t="shared" si="3"/>
        <v>55.44</v>
      </c>
      <c r="N28" s="17">
        <f t="shared" si="3"/>
        <v>610.19999999999993</v>
      </c>
      <c r="O28" s="17">
        <f t="shared" si="3"/>
        <v>91.8</v>
      </c>
      <c r="P28" s="17">
        <f t="shared" si="3"/>
        <v>702</v>
      </c>
      <c r="Q28" s="17">
        <f t="shared" si="3"/>
        <v>3869.64</v>
      </c>
      <c r="R28" s="17">
        <f t="shared" si="3"/>
        <v>24928.199999999997</v>
      </c>
      <c r="S28" s="17">
        <f t="shared" si="3"/>
        <v>27788.76</v>
      </c>
      <c r="T28" s="17">
        <f t="shared" si="3"/>
        <v>28671.119999999999</v>
      </c>
      <c r="U28" s="17">
        <f t="shared" si="3"/>
        <v>300.95999999999998</v>
      </c>
      <c r="V28" s="17">
        <f t="shared" si="3"/>
        <v>162.72</v>
      </c>
      <c r="W28" s="17">
        <f t="shared" si="3"/>
        <v>181.07999999999998</v>
      </c>
      <c r="X28" s="17">
        <f t="shared" si="3"/>
        <v>132.84</v>
      </c>
    </row>
    <row r="29" spans="1:24" x14ac:dyDescent="0.2">
      <c r="A29" t="s">
        <v>1168</v>
      </c>
      <c r="B29" s="17">
        <f t="shared" ref="B29:X29" si="4">IFERROR($B10*B149,"-")</f>
        <v>3.7</v>
      </c>
      <c r="C29" s="17">
        <f t="shared" si="4"/>
        <v>3.8000000000000003</v>
      </c>
      <c r="D29" s="17">
        <f t="shared" si="4"/>
        <v>5.8</v>
      </c>
      <c r="E29" s="17">
        <f t="shared" si="4"/>
        <v>3.2</v>
      </c>
      <c r="F29" s="17">
        <f t="shared" si="4"/>
        <v>2.2000000000000002</v>
      </c>
      <c r="G29" s="17">
        <f t="shared" si="4"/>
        <v>7.6000000000000005</v>
      </c>
      <c r="H29" s="17">
        <f t="shared" si="4"/>
        <v>12</v>
      </c>
      <c r="I29" s="17">
        <f t="shared" si="4"/>
        <v>2.8000000000000003</v>
      </c>
      <c r="J29" s="17">
        <f t="shared" si="4"/>
        <v>6.9</v>
      </c>
      <c r="K29" s="17">
        <f t="shared" si="4"/>
        <v>2.4</v>
      </c>
      <c r="L29" s="17">
        <f t="shared" si="4"/>
        <v>3.5</v>
      </c>
      <c r="M29" s="17">
        <f t="shared" si="4"/>
        <v>2.6</v>
      </c>
      <c r="N29" s="17">
        <f t="shared" si="4"/>
        <v>56.300000000000004</v>
      </c>
      <c r="O29" s="17">
        <f t="shared" si="4"/>
        <v>11.200000000000001</v>
      </c>
      <c r="P29" s="17">
        <f t="shared" si="4"/>
        <v>67.5</v>
      </c>
      <c r="Q29" s="17">
        <f t="shared" si="4"/>
        <v>291.2</v>
      </c>
      <c r="R29" s="17">
        <f t="shared" si="4"/>
        <v>2065.3000000000002</v>
      </c>
      <c r="S29" s="17">
        <f t="shared" si="4"/>
        <v>2280.7000000000003</v>
      </c>
      <c r="T29" s="17">
        <f t="shared" si="4"/>
        <v>2337.5</v>
      </c>
      <c r="U29" s="17">
        <f t="shared" si="4"/>
        <v>43.5</v>
      </c>
      <c r="V29" s="17">
        <f t="shared" si="4"/>
        <v>8.9</v>
      </c>
      <c r="W29" s="17">
        <f t="shared" si="4"/>
        <v>11.6</v>
      </c>
      <c r="X29" s="17">
        <f t="shared" si="4"/>
        <v>15.700000000000001</v>
      </c>
    </row>
    <row r="30" spans="1:24" x14ac:dyDescent="0.2">
      <c r="A30" t="s">
        <v>1169</v>
      </c>
      <c r="B30" s="17">
        <f t="shared" ref="B30:X30" si="5">IFERROR($B11*B150,"-")</f>
        <v>33.6</v>
      </c>
      <c r="C30" s="17">
        <f t="shared" si="5"/>
        <v>53.4</v>
      </c>
      <c r="D30" s="17">
        <f t="shared" si="5"/>
        <v>25.2</v>
      </c>
      <c r="E30" s="17">
        <f t="shared" si="5"/>
        <v>40.199999999999996</v>
      </c>
      <c r="F30" s="17">
        <f t="shared" si="5"/>
        <v>44.4</v>
      </c>
      <c r="G30" s="17">
        <f t="shared" si="5"/>
        <v>30.599999999999998</v>
      </c>
      <c r="H30" s="17">
        <f t="shared" si="5"/>
        <v>43.199999999999996</v>
      </c>
      <c r="I30" s="17">
        <f t="shared" si="5"/>
        <v>31.2</v>
      </c>
      <c r="J30" s="17">
        <f t="shared" si="5"/>
        <v>40.199999999999996</v>
      </c>
      <c r="K30" s="17">
        <f t="shared" si="5"/>
        <v>56.4</v>
      </c>
      <c r="L30" s="17">
        <f t="shared" si="5"/>
        <v>33.6</v>
      </c>
      <c r="M30" s="17">
        <f t="shared" si="5"/>
        <v>36</v>
      </c>
      <c r="N30" s="17">
        <f t="shared" si="5"/>
        <v>468</v>
      </c>
      <c r="O30" s="17">
        <f t="shared" si="5"/>
        <v>61.8</v>
      </c>
      <c r="P30" s="17">
        <f t="shared" si="5"/>
        <v>529.79999999999995</v>
      </c>
      <c r="Q30" s="17">
        <f t="shared" si="5"/>
        <v>2557.1999999999998</v>
      </c>
      <c r="R30" s="17">
        <f t="shared" si="5"/>
        <v>17364</v>
      </c>
      <c r="S30" s="17">
        <f t="shared" si="5"/>
        <v>20293.8</v>
      </c>
      <c r="T30" s="17">
        <f t="shared" si="5"/>
        <v>20821.8</v>
      </c>
      <c r="U30" s="17">
        <f t="shared" si="5"/>
        <v>201</v>
      </c>
      <c r="V30" s="17">
        <f t="shared" si="5"/>
        <v>100.8</v>
      </c>
      <c r="W30" s="17">
        <f t="shared" si="5"/>
        <v>194.4</v>
      </c>
      <c r="X30" s="17">
        <f t="shared" si="5"/>
        <v>76.8</v>
      </c>
    </row>
    <row r="31" spans="1:24" x14ac:dyDescent="0.2">
      <c r="A31" t="s">
        <v>1170</v>
      </c>
      <c r="B31" s="17">
        <f t="shared" ref="B31:X31" si="6">IFERROR($B12*B151,"-")</f>
        <v>8.3949999999999996</v>
      </c>
      <c r="C31" s="17">
        <f t="shared" si="6"/>
        <v>8.1649999999999991</v>
      </c>
      <c r="D31" s="17">
        <f t="shared" si="6"/>
        <v>9.3149999999999995</v>
      </c>
      <c r="E31" s="17">
        <f t="shared" si="6"/>
        <v>3.7949999999999999</v>
      </c>
      <c r="F31" s="17">
        <f t="shared" si="6"/>
        <v>4.4850000000000003</v>
      </c>
      <c r="G31" s="17">
        <f t="shared" si="6"/>
        <v>4.5999999999999996</v>
      </c>
      <c r="H31" s="17">
        <f t="shared" si="6"/>
        <v>10.004999999999999</v>
      </c>
      <c r="I31" s="17">
        <f t="shared" si="6"/>
        <v>10.924999999999999</v>
      </c>
      <c r="J31" s="17">
        <f t="shared" si="6"/>
        <v>5.4050000000000002</v>
      </c>
      <c r="K31" s="17">
        <f t="shared" si="6"/>
        <v>6.7850000000000001</v>
      </c>
      <c r="L31" s="17">
        <f t="shared" si="6"/>
        <v>10.004999999999999</v>
      </c>
      <c r="M31" s="17">
        <f t="shared" si="6"/>
        <v>12.19</v>
      </c>
      <c r="N31" s="17">
        <f t="shared" si="6"/>
        <v>93.954999999999998</v>
      </c>
      <c r="O31" s="17">
        <f t="shared" si="6"/>
        <v>11.5</v>
      </c>
      <c r="P31" s="17">
        <f t="shared" si="6"/>
        <v>105.455</v>
      </c>
      <c r="Q31" s="17">
        <f t="shared" si="6"/>
        <v>830.99</v>
      </c>
      <c r="R31" s="17">
        <f t="shared" si="6"/>
        <v>3996.48</v>
      </c>
      <c r="S31" s="17">
        <f t="shared" si="6"/>
        <v>4269.1449999999995</v>
      </c>
      <c r="T31" s="17">
        <f t="shared" si="6"/>
        <v>4318.4799999999996</v>
      </c>
      <c r="U31" s="17">
        <f t="shared" si="6"/>
        <v>40.825000000000003</v>
      </c>
      <c r="V31" s="17">
        <f t="shared" si="6"/>
        <v>33.119999999999997</v>
      </c>
      <c r="W31" s="17">
        <f t="shared" si="6"/>
        <v>23.23</v>
      </c>
      <c r="X31" s="17">
        <f t="shared" si="6"/>
        <v>18.399999999999999</v>
      </c>
    </row>
    <row r="32" spans="1:24" x14ac:dyDescent="0.2">
      <c r="A32" t="s">
        <v>72</v>
      </c>
      <c r="B32" s="17">
        <f t="shared" ref="B32:X32" si="7">IFERROR($B13*B152,"-")</f>
        <v>0</v>
      </c>
      <c r="C32" s="17">
        <f t="shared" si="7"/>
        <v>0</v>
      </c>
      <c r="D32" s="17">
        <f t="shared" si="7"/>
        <v>0</v>
      </c>
      <c r="E32" s="17">
        <f t="shared" si="7"/>
        <v>0</v>
      </c>
      <c r="F32" s="17">
        <f t="shared" si="7"/>
        <v>0</v>
      </c>
      <c r="G32" s="17">
        <f t="shared" si="7"/>
        <v>0</v>
      </c>
      <c r="H32" s="17">
        <f t="shared" si="7"/>
        <v>0</v>
      </c>
      <c r="I32" s="17">
        <f t="shared" si="7"/>
        <v>0</v>
      </c>
      <c r="J32" s="17">
        <f t="shared" si="7"/>
        <v>0</v>
      </c>
      <c r="K32" s="17">
        <f t="shared" si="7"/>
        <v>0</v>
      </c>
      <c r="L32" s="17">
        <f t="shared" si="7"/>
        <v>0</v>
      </c>
      <c r="M32" s="17">
        <f t="shared" si="7"/>
        <v>0</v>
      </c>
      <c r="N32" s="17">
        <f t="shared" si="7"/>
        <v>0</v>
      </c>
      <c r="O32" s="17">
        <f t="shared" si="7"/>
        <v>0</v>
      </c>
      <c r="P32" s="17">
        <f t="shared" si="7"/>
        <v>0</v>
      </c>
      <c r="Q32" s="17">
        <f t="shared" si="7"/>
        <v>0</v>
      </c>
      <c r="R32" s="17">
        <f t="shared" si="7"/>
        <v>0</v>
      </c>
      <c r="S32" s="17">
        <f t="shared" si="7"/>
        <v>0</v>
      </c>
      <c r="T32" s="17">
        <f t="shared" si="7"/>
        <v>0</v>
      </c>
      <c r="U32" s="17">
        <f t="shared" si="7"/>
        <v>0</v>
      </c>
      <c r="V32" s="17">
        <f t="shared" si="7"/>
        <v>0</v>
      </c>
      <c r="W32" s="17">
        <f t="shared" si="7"/>
        <v>0</v>
      </c>
      <c r="X32" s="17">
        <f t="shared" si="7"/>
        <v>0</v>
      </c>
    </row>
    <row r="33" spans="1:24" x14ac:dyDescent="0.2">
      <c r="A33" t="s">
        <v>1171</v>
      </c>
      <c r="B33" s="17">
        <f t="shared" ref="B33:X33" si="8">IFERROR($B14*B153,"-")</f>
        <v>13.065</v>
      </c>
      <c r="C33" s="17">
        <f t="shared" si="8"/>
        <v>12.024999999999999</v>
      </c>
      <c r="D33" s="17">
        <f t="shared" si="8"/>
        <v>8.125</v>
      </c>
      <c r="E33" s="17">
        <f t="shared" si="8"/>
        <v>6.8249999999999993</v>
      </c>
      <c r="F33" s="17">
        <f t="shared" si="8"/>
        <v>7.02</v>
      </c>
      <c r="G33" s="17">
        <f t="shared" si="8"/>
        <v>6.2399999999999993</v>
      </c>
      <c r="H33" s="17">
        <f t="shared" si="8"/>
        <v>15.209999999999999</v>
      </c>
      <c r="I33" s="17">
        <f t="shared" si="8"/>
        <v>15.989999999999998</v>
      </c>
      <c r="J33" s="17">
        <f t="shared" si="8"/>
        <v>8.4499999999999993</v>
      </c>
      <c r="K33" s="17">
        <f t="shared" si="8"/>
        <v>7.54</v>
      </c>
      <c r="L33" s="17">
        <f t="shared" si="8"/>
        <v>14.104999999999999</v>
      </c>
      <c r="M33" s="17">
        <f t="shared" si="8"/>
        <v>17.744999999999997</v>
      </c>
      <c r="N33" s="17">
        <f t="shared" si="8"/>
        <v>132.405</v>
      </c>
      <c r="O33" s="17">
        <f t="shared" si="8"/>
        <v>13.844999999999999</v>
      </c>
      <c r="P33" s="17">
        <f t="shared" si="8"/>
        <v>146.25</v>
      </c>
      <c r="Q33" s="17">
        <f t="shared" si="8"/>
        <v>930.08499999999992</v>
      </c>
      <c r="R33" s="17">
        <f t="shared" si="8"/>
        <v>4879.03</v>
      </c>
      <c r="S33" s="17">
        <f t="shared" si="8"/>
        <v>5344.95</v>
      </c>
      <c r="T33" s="17">
        <f t="shared" si="8"/>
        <v>5428.9949999999999</v>
      </c>
      <c r="U33" s="17">
        <f t="shared" si="8"/>
        <v>51.87</v>
      </c>
      <c r="V33" s="17">
        <f t="shared" si="8"/>
        <v>47.839999999999996</v>
      </c>
      <c r="W33" s="17">
        <f t="shared" si="8"/>
        <v>33.409999999999997</v>
      </c>
      <c r="X33" s="17">
        <f t="shared" si="8"/>
        <v>28.274999999999999</v>
      </c>
    </row>
    <row r="34" spans="1:24" x14ac:dyDescent="0.2">
      <c r="A34" t="s">
        <v>1172</v>
      </c>
      <c r="B34" s="17">
        <f t="shared" ref="B34:X34" si="9">IFERROR($B15*B154,"-")</f>
        <v>17.25</v>
      </c>
      <c r="C34" s="17">
        <f t="shared" si="9"/>
        <v>13.5</v>
      </c>
      <c r="D34" s="17">
        <f t="shared" si="9"/>
        <v>11.549999999999999</v>
      </c>
      <c r="E34" s="17">
        <f t="shared" si="9"/>
        <v>8.1</v>
      </c>
      <c r="F34" s="17">
        <f t="shared" si="9"/>
        <v>9</v>
      </c>
      <c r="G34" s="17">
        <f t="shared" si="9"/>
        <v>11.4</v>
      </c>
      <c r="H34" s="17">
        <f t="shared" si="9"/>
        <v>21</v>
      </c>
      <c r="I34" s="17">
        <f t="shared" si="9"/>
        <v>21.3</v>
      </c>
      <c r="J34" s="17">
        <f t="shared" si="9"/>
        <v>12.75</v>
      </c>
      <c r="K34" s="17">
        <f t="shared" si="9"/>
        <v>11.1</v>
      </c>
      <c r="L34" s="17">
        <f t="shared" si="9"/>
        <v>19.05</v>
      </c>
      <c r="M34" s="17">
        <f t="shared" si="9"/>
        <v>17.7</v>
      </c>
      <c r="N34" s="17">
        <f t="shared" si="9"/>
        <v>173.7</v>
      </c>
      <c r="O34" s="17">
        <f t="shared" si="9"/>
        <v>22.95</v>
      </c>
      <c r="P34" s="17">
        <f t="shared" si="9"/>
        <v>196.65</v>
      </c>
      <c r="Q34" s="17">
        <f t="shared" si="9"/>
        <v>1090.05</v>
      </c>
      <c r="R34" s="17">
        <f t="shared" si="9"/>
        <v>6093</v>
      </c>
      <c r="S34" s="17">
        <f t="shared" si="9"/>
        <v>6706.5</v>
      </c>
      <c r="T34" s="17">
        <f t="shared" si="9"/>
        <v>6800.0999999999995</v>
      </c>
      <c r="U34" s="17">
        <f t="shared" si="9"/>
        <v>79.649999999999991</v>
      </c>
      <c r="V34" s="17">
        <f t="shared" si="9"/>
        <v>58.05</v>
      </c>
      <c r="W34" s="17">
        <f t="shared" si="9"/>
        <v>41.699999999999996</v>
      </c>
      <c r="X34" s="17">
        <f t="shared" si="9"/>
        <v>38.25</v>
      </c>
    </row>
    <row r="35" spans="1:24" x14ac:dyDescent="0.2">
      <c r="A35" t="s">
        <v>75</v>
      </c>
      <c r="B35" s="17" t="str">
        <f t="shared" ref="B35:X35" si="10">IFERROR($B16*B155,"-")</f>
        <v>-</v>
      </c>
      <c r="C35" s="17" t="str">
        <f t="shared" si="10"/>
        <v>-</v>
      </c>
      <c r="D35" s="17" t="str">
        <f t="shared" si="10"/>
        <v>-</v>
      </c>
      <c r="E35" s="17" t="str">
        <f t="shared" si="10"/>
        <v>-</v>
      </c>
      <c r="F35" s="17" t="str">
        <f t="shared" si="10"/>
        <v>-</v>
      </c>
      <c r="G35" s="17" t="str">
        <f t="shared" si="10"/>
        <v>-</v>
      </c>
      <c r="H35" s="17" t="str">
        <f t="shared" si="10"/>
        <v>-</v>
      </c>
      <c r="I35" s="17" t="str">
        <f t="shared" si="10"/>
        <v>-</v>
      </c>
      <c r="J35" s="17" t="str">
        <f t="shared" si="10"/>
        <v>-</v>
      </c>
      <c r="K35" s="17" t="str">
        <f t="shared" si="10"/>
        <v>-</v>
      </c>
      <c r="L35" s="17" t="str">
        <f t="shared" si="10"/>
        <v>-</v>
      </c>
      <c r="M35" s="17" t="str">
        <f t="shared" si="10"/>
        <v>-</v>
      </c>
      <c r="N35" s="17" t="str">
        <f t="shared" si="10"/>
        <v>-</v>
      </c>
      <c r="O35" s="17" t="str">
        <f t="shared" si="10"/>
        <v>-</v>
      </c>
      <c r="P35" s="17" t="str">
        <f t="shared" si="10"/>
        <v>-</v>
      </c>
      <c r="Q35" s="17" t="str">
        <f t="shared" si="10"/>
        <v>-</v>
      </c>
      <c r="R35" s="17" t="str">
        <f t="shared" si="10"/>
        <v>-</v>
      </c>
      <c r="S35" s="17" t="str">
        <f t="shared" si="10"/>
        <v>-</v>
      </c>
      <c r="T35" s="17" t="str">
        <f t="shared" si="10"/>
        <v>-</v>
      </c>
      <c r="U35" s="17" t="str">
        <f t="shared" si="10"/>
        <v>-</v>
      </c>
      <c r="V35" s="17" t="str">
        <f t="shared" si="10"/>
        <v>-</v>
      </c>
      <c r="W35" s="17" t="str">
        <f t="shared" si="10"/>
        <v>-</v>
      </c>
      <c r="X35" s="17" t="str">
        <f t="shared" si="10"/>
        <v>-</v>
      </c>
    </row>
    <row r="36" spans="1:24" x14ac:dyDescent="0.2">
      <c r="A36" t="s">
        <v>1173</v>
      </c>
      <c r="B36" s="17">
        <f t="shared" ref="B36:X36" si="11">IFERROR($B17*B156,"-")</f>
        <v>15.6</v>
      </c>
      <c r="C36" s="17">
        <f t="shared" si="11"/>
        <v>17.7</v>
      </c>
      <c r="D36" s="17">
        <f t="shared" si="11"/>
        <v>13.5</v>
      </c>
      <c r="E36" s="17">
        <f t="shared" si="11"/>
        <v>9.6</v>
      </c>
      <c r="F36" s="17">
        <f t="shared" si="11"/>
        <v>9</v>
      </c>
      <c r="G36" s="17">
        <f t="shared" si="11"/>
        <v>9.6</v>
      </c>
      <c r="H36" s="17">
        <f t="shared" si="11"/>
        <v>18.599999999999998</v>
      </c>
      <c r="I36" s="17">
        <f t="shared" si="11"/>
        <v>13.799999999999999</v>
      </c>
      <c r="J36" s="17">
        <f t="shared" si="11"/>
        <v>12.299999999999999</v>
      </c>
      <c r="K36" s="17">
        <f t="shared" si="11"/>
        <v>9.6</v>
      </c>
      <c r="L36" s="17">
        <f t="shared" si="11"/>
        <v>14.7</v>
      </c>
      <c r="M36" s="17">
        <f t="shared" si="11"/>
        <v>15.899999999999999</v>
      </c>
      <c r="N36" s="17">
        <f t="shared" si="11"/>
        <v>160.19999999999999</v>
      </c>
      <c r="O36" s="17">
        <f t="shared" si="11"/>
        <v>25.5</v>
      </c>
      <c r="P36" s="17">
        <f t="shared" si="11"/>
        <v>185.7</v>
      </c>
      <c r="Q36" s="17">
        <f t="shared" si="11"/>
        <v>968.69999999999993</v>
      </c>
      <c r="R36" s="17">
        <f t="shared" si="11"/>
        <v>5972.0999999999995</v>
      </c>
      <c r="S36" s="17">
        <f t="shared" si="11"/>
        <v>6655.5</v>
      </c>
      <c r="T36" s="17">
        <f t="shared" si="11"/>
        <v>6826.8</v>
      </c>
      <c r="U36" s="17">
        <f t="shared" si="11"/>
        <v>79.5</v>
      </c>
      <c r="V36" s="17">
        <f t="shared" si="11"/>
        <v>44.4</v>
      </c>
      <c r="W36" s="17">
        <f t="shared" si="11"/>
        <v>45.9</v>
      </c>
      <c r="X36" s="17">
        <f t="shared" si="11"/>
        <v>34.199999999999996</v>
      </c>
    </row>
    <row r="37" spans="1:24" x14ac:dyDescent="0.2">
      <c r="A37" t="s">
        <v>1174</v>
      </c>
      <c r="B37" s="17">
        <f t="shared" ref="B37:X37" si="12">IFERROR($B18*B157,"-")</f>
        <v>7.93</v>
      </c>
      <c r="C37" s="17">
        <f t="shared" si="12"/>
        <v>8.5399999999999991</v>
      </c>
      <c r="D37" s="17">
        <f t="shared" si="12"/>
        <v>4.88</v>
      </c>
      <c r="E37" s="17">
        <f t="shared" si="12"/>
        <v>5.49</v>
      </c>
      <c r="F37" s="17">
        <f t="shared" si="12"/>
        <v>6.4050000000000002</v>
      </c>
      <c r="G37" s="17">
        <f t="shared" si="12"/>
        <v>4.5750000000000002</v>
      </c>
      <c r="H37" s="17">
        <f t="shared" si="12"/>
        <v>9.4550000000000001</v>
      </c>
      <c r="I37" s="17">
        <f t="shared" si="12"/>
        <v>11.285</v>
      </c>
      <c r="J37" s="17">
        <f t="shared" si="12"/>
        <v>7.0149999999999997</v>
      </c>
      <c r="K37" s="17">
        <f t="shared" si="12"/>
        <v>10.674999999999999</v>
      </c>
      <c r="L37" s="17">
        <f t="shared" si="12"/>
        <v>9.15</v>
      </c>
      <c r="M37" s="17">
        <f t="shared" si="12"/>
        <v>10.37</v>
      </c>
      <c r="N37" s="17">
        <f t="shared" si="12"/>
        <v>95.77</v>
      </c>
      <c r="O37" s="17">
        <f t="shared" si="12"/>
        <v>9.4550000000000001</v>
      </c>
      <c r="P37" s="17">
        <f t="shared" si="12"/>
        <v>105.22499999999999</v>
      </c>
      <c r="Q37" s="17">
        <f t="shared" si="12"/>
        <v>701.5</v>
      </c>
      <c r="R37" s="17">
        <f t="shared" si="12"/>
        <v>3990.0099999999998</v>
      </c>
      <c r="S37" s="17">
        <f t="shared" si="12"/>
        <v>4426.16</v>
      </c>
      <c r="T37" s="17">
        <f t="shared" si="12"/>
        <v>4513.085</v>
      </c>
      <c r="U37" s="17">
        <f t="shared" si="12"/>
        <v>35.380000000000003</v>
      </c>
      <c r="V37" s="17">
        <f t="shared" si="12"/>
        <v>30.805</v>
      </c>
      <c r="W37" s="17">
        <f t="shared" si="12"/>
        <v>31.11</v>
      </c>
      <c r="X37" s="17">
        <f t="shared" si="12"/>
        <v>17.384999999999998</v>
      </c>
    </row>
    <row r="38" spans="1:24" x14ac:dyDescent="0.2">
      <c r="A38" t="s">
        <v>1175</v>
      </c>
      <c r="B38" s="17">
        <f>SUM(B25:B37)</f>
        <v>213.74</v>
      </c>
      <c r="C38" s="17">
        <f t="shared" ref="C38:X38" si="13">SUM(C25:C37)</f>
        <v>218.14999999999998</v>
      </c>
      <c r="D38" s="17">
        <f t="shared" si="13"/>
        <v>167.74</v>
      </c>
      <c r="E38" s="17">
        <f t="shared" si="13"/>
        <v>151.38999999999999</v>
      </c>
      <c r="F38" s="17">
        <f t="shared" si="13"/>
        <v>154.6</v>
      </c>
      <c r="G38" s="17">
        <f t="shared" si="13"/>
        <v>154.10499999999996</v>
      </c>
      <c r="H38" s="17">
        <f t="shared" si="13"/>
        <v>281.73999999999995</v>
      </c>
      <c r="I38" s="17">
        <f t="shared" si="13"/>
        <v>220.86000000000004</v>
      </c>
      <c r="J38" s="17">
        <f t="shared" si="13"/>
        <v>204.33999999999997</v>
      </c>
      <c r="K38" s="17">
        <f t="shared" si="13"/>
        <v>195.25</v>
      </c>
      <c r="L38" s="17">
        <f t="shared" si="13"/>
        <v>211.98</v>
      </c>
      <c r="M38" s="17">
        <f t="shared" si="13"/>
        <v>210.86499999999998</v>
      </c>
      <c r="N38" s="17">
        <f t="shared" si="13"/>
        <v>2384.9399999999996</v>
      </c>
      <c r="O38" s="17">
        <f t="shared" si="13"/>
        <v>344.24</v>
      </c>
      <c r="P38" s="17">
        <f t="shared" si="13"/>
        <v>2729.6499999999996</v>
      </c>
      <c r="Q38" s="17">
        <f t="shared" si="13"/>
        <v>14554.744999999999</v>
      </c>
      <c r="R38" s="17">
        <f t="shared" si="13"/>
        <v>88575.54</v>
      </c>
      <c r="S38" s="17">
        <f t="shared" si="13"/>
        <v>99362.315000000002</v>
      </c>
      <c r="T38" s="17">
        <f t="shared" si="13"/>
        <v>102038.81000000001</v>
      </c>
      <c r="U38" s="17">
        <f t="shared" si="13"/>
        <v>1152.1650000000002</v>
      </c>
      <c r="V38" s="17">
        <f t="shared" si="13"/>
        <v>643.70499999999981</v>
      </c>
      <c r="W38" s="17">
        <f t="shared" si="13"/>
        <v>719.39</v>
      </c>
      <c r="X38" s="17">
        <f t="shared" si="13"/>
        <v>495.47999999999996</v>
      </c>
    </row>
    <row r="39" spans="1:24" x14ac:dyDescent="0.2">
      <c r="B39" s="7"/>
      <c r="C39" s="7"/>
      <c r="D39" s="7"/>
      <c r="E39" s="7"/>
      <c r="F39" s="7"/>
      <c r="G39" s="7"/>
      <c r="L39" s="7"/>
      <c r="M39" s="7"/>
      <c r="N39" s="7"/>
      <c r="O39" s="7"/>
      <c r="P39" s="7"/>
      <c r="Q39" s="7"/>
    </row>
    <row r="42" spans="1:24" ht="15" x14ac:dyDescent="0.25">
      <c r="A42" s="144" t="s">
        <v>1226</v>
      </c>
    </row>
    <row r="43" spans="1:24" x14ac:dyDescent="0.2">
      <c r="A43" s="6" t="s">
        <v>1158</v>
      </c>
      <c r="B43" s="2" t="s">
        <v>115</v>
      </c>
      <c r="C43" t="s">
        <v>116</v>
      </c>
      <c r="D43" t="s">
        <v>117</v>
      </c>
      <c r="E43" t="s">
        <v>118</v>
      </c>
      <c r="F43" t="s">
        <v>119</v>
      </c>
      <c r="G43" t="s">
        <v>120</v>
      </c>
      <c r="H43" t="s">
        <v>121</v>
      </c>
      <c r="I43" t="s">
        <v>122</v>
      </c>
      <c r="J43" t="s">
        <v>123</v>
      </c>
      <c r="K43" t="s">
        <v>124</v>
      </c>
      <c r="L43" t="s">
        <v>125</v>
      </c>
      <c r="M43" t="s">
        <v>126</v>
      </c>
      <c r="N43" t="s">
        <v>138</v>
      </c>
      <c r="O43" t="s">
        <v>127</v>
      </c>
      <c r="P43" t="s">
        <v>139</v>
      </c>
      <c r="Q43" t="s">
        <v>140</v>
      </c>
      <c r="R43" t="s">
        <v>141</v>
      </c>
      <c r="S43" t="s">
        <v>226</v>
      </c>
      <c r="T43" t="s">
        <v>227</v>
      </c>
      <c r="U43" t="s">
        <v>228</v>
      </c>
      <c r="V43" t="s">
        <v>229</v>
      </c>
      <c r="W43" t="s">
        <v>230</v>
      </c>
      <c r="X43" t="s">
        <v>231</v>
      </c>
    </row>
    <row r="44" spans="1:24" x14ac:dyDescent="0.2">
      <c r="A44" t="s">
        <v>65</v>
      </c>
      <c r="B44" s="16">
        <f t="shared" ref="B44:X44" si="14">IFERROR($C6*B145,"-")</f>
        <v>28.52</v>
      </c>
      <c r="C44" s="16">
        <f t="shared" si="14"/>
        <v>21.16</v>
      </c>
      <c r="D44" s="16">
        <f t="shared" si="14"/>
        <v>18.399999999999999</v>
      </c>
      <c r="E44" s="16">
        <f t="shared" si="14"/>
        <v>17.02</v>
      </c>
      <c r="F44" s="16">
        <f t="shared" si="14"/>
        <v>16.559999999999999</v>
      </c>
      <c r="G44" s="16">
        <f t="shared" si="14"/>
        <v>16.559999999999999</v>
      </c>
      <c r="H44" s="16">
        <f t="shared" si="14"/>
        <v>34.96</v>
      </c>
      <c r="I44" s="16">
        <f t="shared" si="14"/>
        <v>26.22</v>
      </c>
      <c r="J44" s="16">
        <f t="shared" si="14"/>
        <v>32.200000000000003</v>
      </c>
      <c r="K44" s="16">
        <f t="shared" si="14"/>
        <v>22.54</v>
      </c>
      <c r="L44" s="16">
        <f t="shared" si="14"/>
        <v>23.919999999999998</v>
      </c>
      <c r="M44" s="16">
        <f t="shared" si="14"/>
        <v>22.54</v>
      </c>
      <c r="N44" s="16">
        <f t="shared" si="14"/>
        <v>280.60000000000002</v>
      </c>
      <c r="O44" s="16">
        <f t="shared" si="14"/>
        <v>39.56</v>
      </c>
      <c r="P44" s="16">
        <f t="shared" si="14"/>
        <v>320.62</v>
      </c>
      <c r="Q44" s="16">
        <f t="shared" si="14"/>
        <v>1654.16</v>
      </c>
      <c r="R44" s="16">
        <f t="shared" si="14"/>
        <v>10428.200000000001</v>
      </c>
      <c r="S44" s="16">
        <f t="shared" si="14"/>
        <v>11751.619999999999</v>
      </c>
      <c r="T44" s="16">
        <f t="shared" si="14"/>
        <v>12171.14</v>
      </c>
      <c r="U44" s="16">
        <f t="shared" si="14"/>
        <v>141.68</v>
      </c>
      <c r="V44" s="16">
        <f t="shared" si="14"/>
        <v>72.679999999999993</v>
      </c>
      <c r="W44" s="16">
        <f t="shared" si="14"/>
        <v>77.28</v>
      </c>
      <c r="X44" s="16">
        <f t="shared" si="14"/>
        <v>63.48</v>
      </c>
    </row>
    <row r="45" spans="1:24" x14ac:dyDescent="0.2">
      <c r="A45" t="s">
        <v>1165</v>
      </c>
      <c r="B45" s="16" t="str">
        <f t="shared" ref="B45:X45" si="15">IFERROR($C7*B146,"-")</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67</v>
      </c>
      <c r="B46" s="16">
        <f t="shared" ref="B46:X46" si="16">IFERROR($C8*B147,"-")</f>
        <v>110.21</v>
      </c>
      <c r="C46" s="16">
        <f t="shared" si="16"/>
        <v>90.64</v>
      </c>
      <c r="D46" s="16">
        <f t="shared" si="16"/>
        <v>105.57499999999999</v>
      </c>
      <c r="E46" s="16">
        <f t="shared" si="16"/>
        <v>69.524999999999991</v>
      </c>
      <c r="F46" s="16">
        <f t="shared" si="16"/>
        <v>60.254999999999995</v>
      </c>
      <c r="G46" s="16">
        <f t="shared" si="16"/>
        <v>95.274999999999991</v>
      </c>
      <c r="H46" s="16">
        <f t="shared" si="16"/>
        <v>162.22499999999999</v>
      </c>
      <c r="I46" s="16">
        <f t="shared" si="16"/>
        <v>124.11499999999999</v>
      </c>
      <c r="J46" s="16">
        <f t="shared" si="16"/>
        <v>108.14999999999999</v>
      </c>
      <c r="K46" s="16">
        <f t="shared" si="16"/>
        <v>88.58</v>
      </c>
      <c r="L46" s="16">
        <f t="shared" si="16"/>
        <v>125.145</v>
      </c>
      <c r="M46" s="16">
        <f t="shared" si="16"/>
        <v>78.795000000000002</v>
      </c>
      <c r="N46" s="16">
        <f t="shared" si="16"/>
        <v>1219.0049999999999</v>
      </c>
      <c r="O46" s="16">
        <f t="shared" si="16"/>
        <v>220.93499999999997</v>
      </c>
      <c r="P46" s="16">
        <f t="shared" si="16"/>
        <v>1439.9399999999998</v>
      </c>
      <c r="Q46" s="16">
        <f t="shared" si="16"/>
        <v>6438.53</v>
      </c>
      <c r="R46" s="16">
        <f t="shared" si="16"/>
        <v>34198.06</v>
      </c>
      <c r="S46" s="16">
        <f t="shared" si="16"/>
        <v>37990.004999999997</v>
      </c>
      <c r="T46" s="16">
        <f t="shared" si="16"/>
        <v>39160.6</v>
      </c>
      <c r="U46" s="16">
        <f t="shared" si="16"/>
        <v>692.16</v>
      </c>
      <c r="V46" s="16">
        <f t="shared" si="16"/>
        <v>328.05500000000001</v>
      </c>
      <c r="W46" s="16">
        <f t="shared" si="16"/>
        <v>309</v>
      </c>
      <c r="X46" s="16">
        <f t="shared" si="16"/>
        <v>272.435</v>
      </c>
    </row>
    <row r="47" spans="1:24" x14ac:dyDescent="0.2">
      <c r="A47" t="s">
        <v>1167</v>
      </c>
      <c r="B47" s="16">
        <f t="shared" ref="B47:X47" si="17">IFERROR($C9*B148,"-")</f>
        <v>111.30000000000001</v>
      </c>
      <c r="C47" s="16">
        <f t="shared" si="17"/>
        <v>109.9</v>
      </c>
      <c r="D47" s="16">
        <f t="shared" si="17"/>
        <v>85.4</v>
      </c>
      <c r="E47" s="16">
        <f t="shared" si="17"/>
        <v>76.300000000000011</v>
      </c>
      <c r="F47" s="16">
        <f t="shared" si="17"/>
        <v>77.7</v>
      </c>
      <c r="G47" s="16">
        <f t="shared" si="17"/>
        <v>74.900000000000006</v>
      </c>
      <c r="H47" s="16">
        <f t="shared" si="17"/>
        <v>147</v>
      </c>
      <c r="I47" s="16">
        <f t="shared" si="17"/>
        <v>107.80000000000001</v>
      </c>
      <c r="J47" s="16">
        <f t="shared" si="17"/>
        <v>99.4</v>
      </c>
      <c r="K47" s="16">
        <f t="shared" si="17"/>
        <v>88.2</v>
      </c>
      <c r="L47" s="16">
        <f t="shared" si="17"/>
        <v>100.80000000000001</v>
      </c>
      <c r="M47" s="16">
        <f t="shared" si="17"/>
        <v>107.80000000000001</v>
      </c>
      <c r="N47" s="16">
        <f t="shared" si="17"/>
        <v>1186.5</v>
      </c>
      <c r="O47" s="16">
        <f t="shared" si="17"/>
        <v>178.50000000000003</v>
      </c>
      <c r="P47" s="16">
        <f t="shared" si="17"/>
        <v>1365.0000000000002</v>
      </c>
      <c r="Q47" s="16">
        <f t="shared" si="17"/>
        <v>7524.3000000000011</v>
      </c>
      <c r="R47" s="16">
        <f t="shared" si="17"/>
        <v>48471.500000000007</v>
      </c>
      <c r="S47" s="16">
        <f t="shared" si="17"/>
        <v>54033.700000000004</v>
      </c>
      <c r="T47" s="16">
        <f t="shared" si="17"/>
        <v>55749.400000000009</v>
      </c>
      <c r="U47" s="16">
        <f t="shared" si="17"/>
        <v>585.20000000000005</v>
      </c>
      <c r="V47" s="16">
        <f t="shared" si="17"/>
        <v>316.40000000000003</v>
      </c>
      <c r="W47" s="16">
        <f t="shared" si="17"/>
        <v>352.1</v>
      </c>
      <c r="X47" s="16">
        <f t="shared" si="17"/>
        <v>258.3</v>
      </c>
    </row>
    <row r="48" spans="1:24" x14ac:dyDescent="0.2">
      <c r="A48" t="s">
        <v>1168</v>
      </c>
      <c r="B48" s="16">
        <f t="shared" ref="B48:X48" si="18">IFERROR($C10*B149,"-")</f>
        <v>12.395000000000001</v>
      </c>
      <c r="C48" s="16">
        <f t="shared" si="18"/>
        <v>12.73</v>
      </c>
      <c r="D48" s="16">
        <f t="shared" si="18"/>
        <v>19.43</v>
      </c>
      <c r="E48" s="16">
        <f t="shared" si="18"/>
        <v>10.72</v>
      </c>
      <c r="F48" s="16">
        <f t="shared" si="18"/>
        <v>7.37</v>
      </c>
      <c r="G48" s="16">
        <f t="shared" si="18"/>
        <v>25.46</v>
      </c>
      <c r="H48" s="16">
        <f t="shared" si="18"/>
        <v>40.200000000000003</v>
      </c>
      <c r="I48" s="16">
        <f t="shared" si="18"/>
        <v>9.3800000000000008</v>
      </c>
      <c r="J48" s="16">
        <f t="shared" si="18"/>
        <v>23.115000000000002</v>
      </c>
      <c r="K48" s="16">
        <f t="shared" si="18"/>
        <v>8.0400000000000009</v>
      </c>
      <c r="L48" s="16">
        <f t="shared" si="18"/>
        <v>11.725000000000001</v>
      </c>
      <c r="M48" s="16">
        <f t="shared" si="18"/>
        <v>8.7100000000000009</v>
      </c>
      <c r="N48" s="16">
        <f t="shared" si="18"/>
        <v>188.60500000000002</v>
      </c>
      <c r="O48" s="16">
        <f t="shared" si="18"/>
        <v>37.520000000000003</v>
      </c>
      <c r="P48" s="16">
        <f t="shared" si="18"/>
        <v>226.125</v>
      </c>
      <c r="Q48" s="16">
        <f t="shared" si="18"/>
        <v>975.5200000000001</v>
      </c>
      <c r="R48" s="16">
        <f t="shared" si="18"/>
        <v>6918.7550000000001</v>
      </c>
      <c r="S48" s="16">
        <f t="shared" si="18"/>
        <v>7640.3450000000003</v>
      </c>
      <c r="T48" s="16">
        <f t="shared" si="18"/>
        <v>7830.6250000000009</v>
      </c>
      <c r="U48" s="16">
        <f t="shared" si="18"/>
        <v>145.72500000000002</v>
      </c>
      <c r="V48" s="16">
        <f t="shared" si="18"/>
        <v>29.815000000000001</v>
      </c>
      <c r="W48" s="16">
        <f t="shared" si="18"/>
        <v>38.86</v>
      </c>
      <c r="X48" s="16">
        <f t="shared" si="18"/>
        <v>52.595000000000006</v>
      </c>
    </row>
    <row r="49" spans="1:24" x14ac:dyDescent="0.2">
      <c r="A49" t="s">
        <v>1169</v>
      </c>
      <c r="B49" s="16">
        <f t="shared" ref="B49:X49" si="19">IFERROR($C11*B150,"-")</f>
        <v>48.44</v>
      </c>
      <c r="C49" s="16">
        <f t="shared" si="19"/>
        <v>76.984999999999999</v>
      </c>
      <c r="D49" s="16">
        <f t="shared" si="19"/>
        <v>36.33</v>
      </c>
      <c r="E49" s="16">
        <f t="shared" si="19"/>
        <v>57.954999999999998</v>
      </c>
      <c r="F49" s="16">
        <f t="shared" si="19"/>
        <v>64.009999999999991</v>
      </c>
      <c r="G49" s="16">
        <f t="shared" si="19"/>
        <v>44.114999999999995</v>
      </c>
      <c r="H49" s="16">
        <f t="shared" si="19"/>
        <v>62.279999999999994</v>
      </c>
      <c r="I49" s="16">
        <f t="shared" si="19"/>
        <v>44.98</v>
      </c>
      <c r="J49" s="16">
        <f t="shared" si="19"/>
        <v>57.954999999999998</v>
      </c>
      <c r="K49" s="16">
        <f t="shared" si="19"/>
        <v>81.309999999999988</v>
      </c>
      <c r="L49" s="16">
        <f t="shared" si="19"/>
        <v>48.44</v>
      </c>
      <c r="M49" s="16">
        <f t="shared" si="19"/>
        <v>51.9</v>
      </c>
      <c r="N49" s="16">
        <f t="shared" si="19"/>
        <v>674.69999999999993</v>
      </c>
      <c r="O49" s="16">
        <f t="shared" si="19"/>
        <v>89.094999999999999</v>
      </c>
      <c r="P49" s="16">
        <f t="shared" si="19"/>
        <v>763.79499999999996</v>
      </c>
      <c r="Q49" s="16">
        <f t="shared" si="19"/>
        <v>3686.6299999999997</v>
      </c>
      <c r="R49" s="16">
        <f t="shared" si="19"/>
        <v>25033.1</v>
      </c>
      <c r="S49" s="16">
        <f t="shared" si="19"/>
        <v>29256.894999999997</v>
      </c>
      <c r="T49" s="16">
        <f t="shared" si="19"/>
        <v>30018.094999999998</v>
      </c>
      <c r="U49" s="16">
        <f t="shared" si="19"/>
        <v>289.77499999999998</v>
      </c>
      <c r="V49" s="16">
        <f t="shared" si="19"/>
        <v>145.32</v>
      </c>
      <c r="W49" s="16">
        <f t="shared" si="19"/>
        <v>280.26</v>
      </c>
      <c r="X49" s="16">
        <f t="shared" si="19"/>
        <v>110.72</v>
      </c>
    </row>
    <row r="50" spans="1:24" x14ac:dyDescent="0.2">
      <c r="A50" t="s">
        <v>1170</v>
      </c>
      <c r="B50" s="16">
        <f t="shared" ref="B50:X50" si="20">IFERROR($C12*B151,"-")</f>
        <v>15.694999999999999</v>
      </c>
      <c r="C50" s="16">
        <f t="shared" si="20"/>
        <v>15.264999999999999</v>
      </c>
      <c r="D50" s="16">
        <f t="shared" si="20"/>
        <v>17.414999999999999</v>
      </c>
      <c r="E50" s="16">
        <f t="shared" si="20"/>
        <v>7.0949999999999998</v>
      </c>
      <c r="F50" s="16">
        <f t="shared" si="20"/>
        <v>8.3849999999999998</v>
      </c>
      <c r="G50" s="16">
        <f t="shared" si="20"/>
        <v>8.6</v>
      </c>
      <c r="H50" s="16">
        <f t="shared" si="20"/>
        <v>18.704999999999998</v>
      </c>
      <c r="I50" s="16">
        <f t="shared" si="20"/>
        <v>20.424999999999997</v>
      </c>
      <c r="J50" s="16">
        <f t="shared" si="20"/>
        <v>10.104999999999999</v>
      </c>
      <c r="K50" s="16">
        <f t="shared" si="20"/>
        <v>12.684999999999999</v>
      </c>
      <c r="L50" s="16">
        <f t="shared" si="20"/>
        <v>18.704999999999998</v>
      </c>
      <c r="M50" s="16">
        <f t="shared" si="20"/>
        <v>22.79</v>
      </c>
      <c r="N50" s="16">
        <f t="shared" si="20"/>
        <v>175.65499999999997</v>
      </c>
      <c r="O50" s="16">
        <f t="shared" si="20"/>
        <v>21.5</v>
      </c>
      <c r="P50" s="16">
        <f t="shared" si="20"/>
        <v>197.15499999999997</v>
      </c>
      <c r="Q50" s="16">
        <f t="shared" si="20"/>
        <v>1553.59</v>
      </c>
      <c r="R50" s="16">
        <f t="shared" si="20"/>
        <v>7471.6799999999994</v>
      </c>
      <c r="S50" s="16">
        <f t="shared" si="20"/>
        <v>7981.4449999999997</v>
      </c>
      <c r="T50" s="16">
        <f t="shared" si="20"/>
        <v>8073.6799999999994</v>
      </c>
      <c r="U50" s="16">
        <f t="shared" si="20"/>
        <v>76.324999999999989</v>
      </c>
      <c r="V50" s="16">
        <f t="shared" si="20"/>
        <v>61.919999999999995</v>
      </c>
      <c r="W50" s="16">
        <f t="shared" si="20"/>
        <v>43.43</v>
      </c>
      <c r="X50" s="16">
        <f t="shared" si="20"/>
        <v>34.4</v>
      </c>
    </row>
    <row r="51" spans="1:24" x14ac:dyDescent="0.2">
      <c r="A51" t="s">
        <v>72</v>
      </c>
      <c r="B51" s="16">
        <f t="shared" ref="B51:X51" si="21">IFERROR($C13*B152,"-")</f>
        <v>10.540000000000001</v>
      </c>
      <c r="C51" s="16">
        <f t="shared" si="21"/>
        <v>7.82</v>
      </c>
      <c r="D51" s="16">
        <f t="shared" si="21"/>
        <v>5.61</v>
      </c>
      <c r="E51" s="16">
        <f t="shared" si="21"/>
        <v>3.4000000000000004</v>
      </c>
      <c r="F51" s="16">
        <f t="shared" si="21"/>
        <v>5.1000000000000005</v>
      </c>
      <c r="G51" s="16">
        <f t="shared" si="21"/>
        <v>3.91</v>
      </c>
      <c r="H51" s="16">
        <f t="shared" si="21"/>
        <v>9.1800000000000015</v>
      </c>
      <c r="I51" s="16">
        <f t="shared" si="21"/>
        <v>10.370000000000001</v>
      </c>
      <c r="J51" s="16">
        <f t="shared" si="21"/>
        <v>5.61</v>
      </c>
      <c r="K51" s="16">
        <f t="shared" si="21"/>
        <v>5.44</v>
      </c>
      <c r="L51" s="16">
        <f t="shared" si="21"/>
        <v>7.3100000000000005</v>
      </c>
      <c r="M51" s="16">
        <f t="shared" si="21"/>
        <v>8.5</v>
      </c>
      <c r="N51" s="16">
        <f t="shared" si="21"/>
        <v>82.62</v>
      </c>
      <c r="O51" s="16">
        <f t="shared" si="21"/>
        <v>9.01</v>
      </c>
      <c r="P51" s="16">
        <f t="shared" si="21"/>
        <v>91.800000000000011</v>
      </c>
      <c r="Q51" s="16">
        <f t="shared" si="21"/>
        <v>545.70000000000005</v>
      </c>
      <c r="R51" s="16">
        <f t="shared" si="21"/>
        <v>3587.0000000000005</v>
      </c>
      <c r="S51" s="16">
        <f t="shared" si="21"/>
        <v>3923.4300000000003</v>
      </c>
      <c r="T51" s="16">
        <f t="shared" si="21"/>
        <v>4008.4300000000003</v>
      </c>
      <c r="U51" s="16">
        <f t="shared" si="21"/>
        <v>33.32</v>
      </c>
      <c r="V51" s="16">
        <f t="shared" si="21"/>
        <v>26.180000000000003</v>
      </c>
      <c r="W51" s="16">
        <f t="shared" si="21"/>
        <v>21.76</v>
      </c>
      <c r="X51" s="16">
        <f t="shared" si="21"/>
        <v>19.720000000000002</v>
      </c>
    </row>
    <row r="52" spans="1:24" x14ac:dyDescent="0.2">
      <c r="A52" t="s">
        <v>1171</v>
      </c>
      <c r="B52" s="16">
        <f t="shared" ref="B52:X52" si="22">IFERROR($C14*B153,"-")</f>
        <v>30.15</v>
      </c>
      <c r="C52" s="16">
        <f t="shared" si="22"/>
        <v>27.75</v>
      </c>
      <c r="D52" s="16">
        <f t="shared" si="22"/>
        <v>18.75</v>
      </c>
      <c r="E52" s="16">
        <f t="shared" si="22"/>
        <v>15.75</v>
      </c>
      <c r="F52" s="16">
        <f t="shared" si="22"/>
        <v>16.2</v>
      </c>
      <c r="G52" s="16">
        <f t="shared" si="22"/>
        <v>14.399999999999999</v>
      </c>
      <c r="H52" s="16">
        <f t="shared" si="22"/>
        <v>35.1</v>
      </c>
      <c r="I52" s="16">
        <f t="shared" si="22"/>
        <v>36.9</v>
      </c>
      <c r="J52" s="16">
        <f t="shared" si="22"/>
        <v>19.5</v>
      </c>
      <c r="K52" s="16">
        <f t="shared" si="22"/>
        <v>17.399999999999999</v>
      </c>
      <c r="L52" s="16">
        <f t="shared" si="22"/>
        <v>32.549999999999997</v>
      </c>
      <c r="M52" s="16">
        <f t="shared" si="22"/>
        <v>40.949999999999996</v>
      </c>
      <c r="N52" s="16">
        <f t="shared" si="22"/>
        <v>305.55</v>
      </c>
      <c r="O52" s="16">
        <f t="shared" si="22"/>
        <v>31.95</v>
      </c>
      <c r="P52" s="16">
        <f t="shared" si="22"/>
        <v>337.5</v>
      </c>
      <c r="Q52" s="16">
        <f t="shared" si="22"/>
        <v>2146.35</v>
      </c>
      <c r="R52" s="16">
        <f t="shared" si="22"/>
        <v>11259.3</v>
      </c>
      <c r="S52" s="16">
        <f t="shared" si="22"/>
        <v>12334.5</v>
      </c>
      <c r="T52" s="16">
        <f t="shared" si="22"/>
        <v>12528.449999999999</v>
      </c>
      <c r="U52" s="16">
        <f t="shared" si="22"/>
        <v>119.69999999999999</v>
      </c>
      <c r="V52" s="16">
        <f t="shared" si="22"/>
        <v>110.39999999999999</v>
      </c>
      <c r="W52" s="16">
        <f t="shared" si="22"/>
        <v>77.099999999999994</v>
      </c>
      <c r="X52" s="16">
        <f t="shared" si="22"/>
        <v>65.25</v>
      </c>
    </row>
    <row r="53" spans="1:24" x14ac:dyDescent="0.2">
      <c r="A53" t="s">
        <v>1172</v>
      </c>
      <c r="B53" s="16">
        <f t="shared" ref="B53:X53" si="23">IFERROR($C15*B154,"-")</f>
        <v>53.475000000000001</v>
      </c>
      <c r="C53" s="16">
        <f t="shared" si="23"/>
        <v>41.85</v>
      </c>
      <c r="D53" s="16">
        <f t="shared" si="23"/>
        <v>35.805</v>
      </c>
      <c r="E53" s="16">
        <f t="shared" si="23"/>
        <v>25.11</v>
      </c>
      <c r="F53" s="16">
        <f t="shared" si="23"/>
        <v>27.9</v>
      </c>
      <c r="G53" s="16">
        <f t="shared" si="23"/>
        <v>35.339999999999996</v>
      </c>
      <c r="H53" s="16">
        <f t="shared" si="23"/>
        <v>65.099999999999994</v>
      </c>
      <c r="I53" s="16">
        <f t="shared" si="23"/>
        <v>66.03</v>
      </c>
      <c r="J53" s="16">
        <f t="shared" si="23"/>
        <v>39.524999999999999</v>
      </c>
      <c r="K53" s="16">
        <f t="shared" si="23"/>
        <v>34.409999999999997</v>
      </c>
      <c r="L53" s="16">
        <f t="shared" si="23"/>
        <v>59.055</v>
      </c>
      <c r="M53" s="16">
        <f t="shared" si="23"/>
        <v>54.87</v>
      </c>
      <c r="N53" s="16">
        <f t="shared" si="23"/>
        <v>538.47</v>
      </c>
      <c r="O53" s="16">
        <f t="shared" si="23"/>
        <v>71.144999999999996</v>
      </c>
      <c r="P53" s="16">
        <f t="shared" si="23"/>
        <v>609.61500000000001</v>
      </c>
      <c r="Q53" s="16">
        <f t="shared" si="23"/>
        <v>3379.1550000000002</v>
      </c>
      <c r="R53" s="16">
        <f t="shared" si="23"/>
        <v>18888.3</v>
      </c>
      <c r="S53" s="16">
        <f t="shared" si="23"/>
        <v>20790.150000000001</v>
      </c>
      <c r="T53" s="16">
        <f t="shared" si="23"/>
        <v>21080.31</v>
      </c>
      <c r="U53" s="16">
        <f t="shared" si="23"/>
        <v>246.91499999999999</v>
      </c>
      <c r="V53" s="16">
        <f t="shared" si="23"/>
        <v>179.95500000000001</v>
      </c>
      <c r="W53" s="16">
        <f t="shared" si="23"/>
        <v>129.27000000000001</v>
      </c>
      <c r="X53" s="16">
        <f t="shared" si="23"/>
        <v>118.575</v>
      </c>
    </row>
    <row r="54" spans="1:24" x14ac:dyDescent="0.2">
      <c r="A54" t="s">
        <v>75</v>
      </c>
      <c r="B54" s="16">
        <f t="shared" ref="B54:X54" si="24">IFERROR($C16*B155,"-")</f>
        <v>19.53</v>
      </c>
      <c r="C54" s="16">
        <f t="shared" si="24"/>
        <v>26.04</v>
      </c>
      <c r="D54" s="16">
        <f t="shared" si="24"/>
        <v>17.36</v>
      </c>
      <c r="E54" s="16">
        <f t="shared" si="24"/>
        <v>16.274999999999999</v>
      </c>
      <c r="F54" s="16">
        <f t="shared" si="24"/>
        <v>16.274999999999999</v>
      </c>
      <c r="G54" s="16">
        <f t="shared" si="24"/>
        <v>16.274999999999999</v>
      </c>
      <c r="H54" s="16">
        <f t="shared" si="24"/>
        <v>26.04</v>
      </c>
      <c r="I54" s="16">
        <f t="shared" si="24"/>
        <v>24.954999999999998</v>
      </c>
      <c r="J54" s="16">
        <f t="shared" si="24"/>
        <v>18.445</v>
      </c>
      <c r="K54" s="16">
        <f t="shared" si="24"/>
        <v>20.614999999999998</v>
      </c>
      <c r="L54" s="16">
        <f t="shared" si="24"/>
        <v>23.87</v>
      </c>
      <c r="M54" s="16">
        <f t="shared" si="24"/>
        <v>23.87</v>
      </c>
      <c r="N54" s="16">
        <f t="shared" si="24"/>
        <v>249.55</v>
      </c>
      <c r="O54" s="16">
        <f t="shared" si="24"/>
        <v>40.145000000000003</v>
      </c>
      <c r="P54" s="16">
        <f t="shared" si="24"/>
        <v>290.77999999999997</v>
      </c>
      <c r="Q54" s="16">
        <f t="shared" si="24"/>
        <v>1699.11</v>
      </c>
      <c r="R54" s="16">
        <f t="shared" si="24"/>
        <v>9455.7749999999996</v>
      </c>
      <c r="S54" s="16">
        <f t="shared" si="24"/>
        <v>10253.25</v>
      </c>
      <c r="T54" s="16">
        <f t="shared" si="24"/>
        <v>10416</v>
      </c>
      <c r="U54" s="16">
        <f t="shared" si="24"/>
        <v>118.265</v>
      </c>
      <c r="V54" s="16">
        <f t="shared" si="24"/>
        <v>72.694999999999993</v>
      </c>
      <c r="W54" s="16">
        <f t="shared" si="24"/>
        <v>79.204999999999998</v>
      </c>
      <c r="X54" s="16">
        <f t="shared" si="24"/>
        <v>45.57</v>
      </c>
    </row>
    <row r="55" spans="1:24" x14ac:dyDescent="0.2">
      <c r="A55" t="s">
        <v>1173</v>
      </c>
      <c r="B55" s="16">
        <f t="shared" ref="B55:X55" si="25">IFERROR($C17*B156,"-")</f>
        <v>14.56</v>
      </c>
      <c r="C55" s="16">
        <f t="shared" si="25"/>
        <v>16.52</v>
      </c>
      <c r="D55" s="16">
        <f t="shared" si="25"/>
        <v>12.6</v>
      </c>
      <c r="E55" s="16">
        <f t="shared" si="25"/>
        <v>8.9600000000000009</v>
      </c>
      <c r="F55" s="16">
        <f t="shared" si="25"/>
        <v>8.4</v>
      </c>
      <c r="G55" s="16">
        <f t="shared" si="25"/>
        <v>8.9600000000000009</v>
      </c>
      <c r="H55" s="16">
        <f t="shared" si="25"/>
        <v>17.36</v>
      </c>
      <c r="I55" s="16">
        <f t="shared" si="25"/>
        <v>12.88</v>
      </c>
      <c r="J55" s="16">
        <f t="shared" si="25"/>
        <v>11.48</v>
      </c>
      <c r="K55" s="16">
        <f t="shared" si="25"/>
        <v>8.9600000000000009</v>
      </c>
      <c r="L55" s="16">
        <f t="shared" si="25"/>
        <v>13.72</v>
      </c>
      <c r="M55" s="16">
        <f t="shared" si="25"/>
        <v>14.84</v>
      </c>
      <c r="N55" s="16">
        <f t="shared" si="25"/>
        <v>149.52000000000001</v>
      </c>
      <c r="O55" s="16">
        <f t="shared" si="25"/>
        <v>23.8</v>
      </c>
      <c r="P55" s="16">
        <f t="shared" si="25"/>
        <v>173.32</v>
      </c>
      <c r="Q55" s="16">
        <f t="shared" si="25"/>
        <v>904.12</v>
      </c>
      <c r="R55" s="16">
        <f t="shared" si="25"/>
        <v>5573.96</v>
      </c>
      <c r="S55" s="16">
        <f t="shared" si="25"/>
        <v>6211.8</v>
      </c>
      <c r="T55" s="16">
        <f t="shared" si="25"/>
        <v>6371.68</v>
      </c>
      <c r="U55" s="16">
        <f t="shared" si="25"/>
        <v>74.2</v>
      </c>
      <c r="V55" s="16">
        <f t="shared" si="25"/>
        <v>41.44</v>
      </c>
      <c r="W55" s="16">
        <f t="shared" si="25"/>
        <v>42.84</v>
      </c>
      <c r="X55" s="16">
        <f t="shared" si="25"/>
        <v>31.92</v>
      </c>
    </row>
    <row r="56" spans="1:24" x14ac:dyDescent="0.2">
      <c r="A56" t="s">
        <v>1174</v>
      </c>
      <c r="B56" s="16">
        <f t="shared" ref="B56:X56" si="26">IFERROR($C18*B157,"-")</f>
        <v>11.44</v>
      </c>
      <c r="C56" s="16">
        <f t="shared" si="26"/>
        <v>12.319999999999999</v>
      </c>
      <c r="D56" s="16">
        <f t="shared" si="26"/>
        <v>7.0399999999999991</v>
      </c>
      <c r="E56" s="16">
        <f t="shared" si="26"/>
        <v>7.92</v>
      </c>
      <c r="F56" s="16">
        <f t="shared" si="26"/>
        <v>9.24</v>
      </c>
      <c r="G56" s="16">
        <f t="shared" si="26"/>
        <v>6.6</v>
      </c>
      <c r="H56" s="16">
        <f t="shared" si="26"/>
        <v>13.639999999999999</v>
      </c>
      <c r="I56" s="16">
        <f t="shared" si="26"/>
        <v>16.279999999999998</v>
      </c>
      <c r="J56" s="16">
        <f t="shared" si="26"/>
        <v>10.119999999999999</v>
      </c>
      <c r="K56" s="16">
        <f t="shared" si="26"/>
        <v>15.399999999999999</v>
      </c>
      <c r="L56" s="16">
        <f t="shared" si="26"/>
        <v>13.2</v>
      </c>
      <c r="M56" s="16">
        <f t="shared" si="26"/>
        <v>14.959999999999999</v>
      </c>
      <c r="N56" s="16">
        <f t="shared" si="26"/>
        <v>138.16</v>
      </c>
      <c r="O56" s="16">
        <f t="shared" si="26"/>
        <v>13.639999999999999</v>
      </c>
      <c r="P56" s="16">
        <f t="shared" si="26"/>
        <v>151.79999999999998</v>
      </c>
      <c r="Q56" s="16">
        <f t="shared" si="26"/>
        <v>1011.9999999999999</v>
      </c>
      <c r="R56" s="16">
        <f t="shared" si="26"/>
        <v>5756.08</v>
      </c>
      <c r="S56" s="16">
        <f t="shared" si="26"/>
        <v>6385.28</v>
      </c>
      <c r="T56" s="16">
        <f t="shared" si="26"/>
        <v>6510.6799999999994</v>
      </c>
      <c r="U56" s="16">
        <f t="shared" si="26"/>
        <v>51.04</v>
      </c>
      <c r="V56" s="16">
        <f t="shared" si="26"/>
        <v>44.44</v>
      </c>
      <c r="W56" s="16">
        <f t="shared" si="26"/>
        <v>44.879999999999995</v>
      </c>
      <c r="X56" s="16">
        <f t="shared" si="26"/>
        <v>25.08</v>
      </c>
    </row>
    <row r="57" spans="1:24" x14ac:dyDescent="0.2">
      <c r="A57" t="s">
        <v>1175</v>
      </c>
      <c r="B57" s="17">
        <f>SUM(B44:B56)</f>
        <v>466.255</v>
      </c>
      <c r="C57" s="17">
        <f t="shared" ref="C57:X57" si="27">SUM(C44:C56)</f>
        <v>458.97999999999996</v>
      </c>
      <c r="D57" s="17">
        <f t="shared" si="27"/>
        <v>379.71500000000009</v>
      </c>
      <c r="E57" s="17">
        <f t="shared" si="27"/>
        <v>316.02999999999997</v>
      </c>
      <c r="F57" s="17">
        <f t="shared" si="27"/>
        <v>317.39499999999992</v>
      </c>
      <c r="G57" s="17">
        <f t="shared" si="27"/>
        <v>350.39499999999998</v>
      </c>
      <c r="H57" s="17">
        <f t="shared" si="27"/>
        <v>631.79</v>
      </c>
      <c r="I57" s="17">
        <f t="shared" si="27"/>
        <v>500.33499999999998</v>
      </c>
      <c r="J57" s="17">
        <f t="shared" si="27"/>
        <v>435.60500000000002</v>
      </c>
      <c r="K57" s="17">
        <f t="shared" si="27"/>
        <v>403.57999999999987</v>
      </c>
      <c r="L57" s="17">
        <f t="shared" si="27"/>
        <v>478.44000000000005</v>
      </c>
      <c r="M57" s="17">
        <f t="shared" si="27"/>
        <v>450.52499999999998</v>
      </c>
      <c r="N57" s="17">
        <f t="shared" si="27"/>
        <v>5188.9350000000004</v>
      </c>
      <c r="O57" s="17">
        <f t="shared" si="27"/>
        <v>776.8</v>
      </c>
      <c r="P57" s="17">
        <f t="shared" si="27"/>
        <v>5967.45</v>
      </c>
      <c r="Q57" s="17">
        <f t="shared" si="27"/>
        <v>31519.165000000001</v>
      </c>
      <c r="R57" s="17">
        <f t="shared" si="27"/>
        <v>187041.70999999996</v>
      </c>
      <c r="S57" s="17">
        <f t="shared" si="27"/>
        <v>208552.41999999998</v>
      </c>
      <c r="T57" s="17">
        <f t="shared" si="27"/>
        <v>213919.09</v>
      </c>
      <c r="U57" s="17">
        <f t="shared" si="27"/>
        <v>2574.3049999999994</v>
      </c>
      <c r="V57" s="17">
        <f t="shared" si="27"/>
        <v>1429.3</v>
      </c>
      <c r="W57" s="17">
        <f t="shared" si="27"/>
        <v>1495.9849999999997</v>
      </c>
      <c r="X57" s="17">
        <f t="shared" si="27"/>
        <v>1098.0450000000001</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ht="30" x14ac:dyDescent="0.25">
      <c r="A61" s="144" t="s">
        <v>1227</v>
      </c>
    </row>
    <row r="62" spans="1:24" x14ac:dyDescent="0.2">
      <c r="A62" s="6" t="s">
        <v>1158</v>
      </c>
      <c r="B62" s="2" t="s">
        <v>115</v>
      </c>
      <c r="C62" t="s">
        <v>116</v>
      </c>
      <c r="D62" t="s">
        <v>117</v>
      </c>
      <c r="E62" t="s">
        <v>118</v>
      </c>
      <c r="F62" t="s">
        <v>119</v>
      </c>
      <c r="G62" t="s">
        <v>120</v>
      </c>
      <c r="H62" t="s">
        <v>121</v>
      </c>
      <c r="I62" t="s">
        <v>122</v>
      </c>
      <c r="J62" t="s">
        <v>123</v>
      </c>
      <c r="K62" t="s">
        <v>124</v>
      </c>
      <c r="L62" t="s">
        <v>125</v>
      </c>
      <c r="M62" t="s">
        <v>126</v>
      </c>
      <c r="N62" t="s">
        <v>138</v>
      </c>
      <c r="O62" t="s">
        <v>127</v>
      </c>
      <c r="P62" t="s">
        <v>139</v>
      </c>
      <c r="Q62" t="s">
        <v>140</v>
      </c>
      <c r="R62" t="s">
        <v>141</v>
      </c>
      <c r="S62" t="s">
        <v>226</v>
      </c>
      <c r="T62" t="s">
        <v>227</v>
      </c>
      <c r="U62" t="s">
        <v>228</v>
      </c>
      <c r="V62" t="s">
        <v>229</v>
      </c>
      <c r="W62" t="s">
        <v>230</v>
      </c>
      <c r="X62" t="s">
        <v>231</v>
      </c>
    </row>
    <row r="63" spans="1:24" x14ac:dyDescent="0.2">
      <c r="A63" t="s">
        <v>65</v>
      </c>
      <c r="B63" s="16">
        <f t="shared" ref="B63:X63" si="28">IFERROR($D6*B145,"-")</f>
        <v>75.95</v>
      </c>
      <c r="C63" s="16">
        <f t="shared" si="28"/>
        <v>56.35</v>
      </c>
      <c r="D63" s="16">
        <f t="shared" si="28"/>
        <v>49</v>
      </c>
      <c r="E63" s="16">
        <f t="shared" si="28"/>
        <v>45.324999999999996</v>
      </c>
      <c r="F63" s="16">
        <f t="shared" si="28"/>
        <v>44.1</v>
      </c>
      <c r="G63" s="16">
        <f t="shared" si="28"/>
        <v>44.1</v>
      </c>
      <c r="H63" s="16">
        <f t="shared" si="28"/>
        <v>93.1</v>
      </c>
      <c r="I63" s="16">
        <f t="shared" si="28"/>
        <v>69.825000000000003</v>
      </c>
      <c r="J63" s="16">
        <f t="shared" si="28"/>
        <v>85.75</v>
      </c>
      <c r="K63" s="16">
        <f t="shared" si="28"/>
        <v>60.024999999999999</v>
      </c>
      <c r="L63" s="16">
        <f t="shared" si="28"/>
        <v>63.699999999999996</v>
      </c>
      <c r="M63" s="16">
        <f t="shared" si="28"/>
        <v>60.024999999999999</v>
      </c>
      <c r="N63" s="16">
        <f t="shared" si="28"/>
        <v>747.25</v>
      </c>
      <c r="O63" s="16">
        <f t="shared" si="28"/>
        <v>105.35</v>
      </c>
      <c r="P63" s="16">
        <f t="shared" si="28"/>
        <v>853.82499999999993</v>
      </c>
      <c r="Q63" s="16">
        <f t="shared" si="28"/>
        <v>4405.1000000000004</v>
      </c>
      <c r="R63" s="16">
        <f t="shared" si="28"/>
        <v>27770.75</v>
      </c>
      <c r="S63" s="16">
        <f t="shared" si="28"/>
        <v>31295.075000000001</v>
      </c>
      <c r="T63" s="16">
        <f t="shared" si="28"/>
        <v>32412.274999999998</v>
      </c>
      <c r="U63" s="16">
        <f t="shared" si="28"/>
        <v>377.3</v>
      </c>
      <c r="V63" s="16">
        <f t="shared" si="28"/>
        <v>193.54999999999998</v>
      </c>
      <c r="W63" s="16">
        <f t="shared" si="28"/>
        <v>205.79999999999998</v>
      </c>
      <c r="X63" s="16">
        <f t="shared" si="28"/>
        <v>169.04999999999998</v>
      </c>
    </row>
    <row r="64" spans="1:24" x14ac:dyDescent="0.2">
      <c r="A64" t="s">
        <v>1165</v>
      </c>
      <c r="B64" s="16" t="str">
        <f t="shared" ref="B64:X64" si="29">IFERROR($D7*B146,"-")</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67</v>
      </c>
      <c r="B65" s="16">
        <f t="shared" ref="B65:X65" si="30">IFERROR($D8*B147,"-")</f>
        <v>108.07000000000001</v>
      </c>
      <c r="C65" s="16">
        <f t="shared" si="30"/>
        <v>88.88000000000001</v>
      </c>
      <c r="D65" s="16">
        <f t="shared" si="30"/>
        <v>103.52500000000001</v>
      </c>
      <c r="E65" s="16">
        <f t="shared" si="30"/>
        <v>68.175000000000011</v>
      </c>
      <c r="F65" s="16">
        <f t="shared" si="30"/>
        <v>59.085000000000001</v>
      </c>
      <c r="G65" s="16">
        <f t="shared" si="30"/>
        <v>93.425000000000011</v>
      </c>
      <c r="H65" s="16">
        <f t="shared" si="30"/>
        <v>159.07500000000002</v>
      </c>
      <c r="I65" s="16">
        <f t="shared" si="30"/>
        <v>121.70500000000001</v>
      </c>
      <c r="J65" s="16">
        <f t="shared" si="30"/>
        <v>106.05000000000001</v>
      </c>
      <c r="K65" s="16">
        <f t="shared" si="30"/>
        <v>86.86</v>
      </c>
      <c r="L65" s="16">
        <f t="shared" si="30"/>
        <v>122.715</v>
      </c>
      <c r="M65" s="16">
        <f t="shared" si="30"/>
        <v>77.265000000000001</v>
      </c>
      <c r="N65" s="16">
        <f t="shared" si="30"/>
        <v>1195.335</v>
      </c>
      <c r="O65" s="16">
        <f t="shared" si="30"/>
        <v>216.64500000000001</v>
      </c>
      <c r="P65" s="16">
        <f t="shared" si="30"/>
        <v>1411.98</v>
      </c>
      <c r="Q65" s="16">
        <f t="shared" si="30"/>
        <v>6313.51</v>
      </c>
      <c r="R65" s="16">
        <f t="shared" si="30"/>
        <v>33534.020000000004</v>
      </c>
      <c r="S65" s="16">
        <f t="shared" si="30"/>
        <v>37252.334999999999</v>
      </c>
      <c r="T65" s="16">
        <f t="shared" si="30"/>
        <v>38400.200000000004</v>
      </c>
      <c r="U65" s="16">
        <f t="shared" si="30"/>
        <v>678.72</v>
      </c>
      <c r="V65" s="16">
        <f t="shared" si="30"/>
        <v>321.685</v>
      </c>
      <c r="W65" s="16">
        <f t="shared" si="30"/>
        <v>303</v>
      </c>
      <c r="X65" s="16">
        <f t="shared" si="30"/>
        <v>267.14500000000004</v>
      </c>
    </row>
    <row r="66" spans="1:24" x14ac:dyDescent="0.2">
      <c r="A66" t="s">
        <v>1167</v>
      </c>
      <c r="B66" s="16">
        <f t="shared" ref="B66:X66" si="31">IFERROR($D9*B148,"-")</f>
        <v>102.55500000000001</v>
      </c>
      <c r="C66" s="16">
        <f t="shared" si="31"/>
        <v>101.265</v>
      </c>
      <c r="D66" s="16">
        <f t="shared" si="31"/>
        <v>78.69</v>
      </c>
      <c r="E66" s="16">
        <f t="shared" si="31"/>
        <v>70.305000000000007</v>
      </c>
      <c r="F66" s="16">
        <f t="shared" si="31"/>
        <v>71.594999999999999</v>
      </c>
      <c r="G66" s="16">
        <f t="shared" si="31"/>
        <v>69.015000000000001</v>
      </c>
      <c r="H66" s="16">
        <f t="shared" si="31"/>
        <v>135.45000000000002</v>
      </c>
      <c r="I66" s="16">
        <f t="shared" si="31"/>
        <v>99.33</v>
      </c>
      <c r="J66" s="16">
        <f t="shared" si="31"/>
        <v>91.59</v>
      </c>
      <c r="K66" s="16">
        <f t="shared" si="31"/>
        <v>81.27</v>
      </c>
      <c r="L66" s="16">
        <f t="shared" si="31"/>
        <v>92.88</v>
      </c>
      <c r="M66" s="16">
        <f t="shared" si="31"/>
        <v>99.33</v>
      </c>
      <c r="N66" s="16">
        <f t="shared" si="31"/>
        <v>1093.2750000000001</v>
      </c>
      <c r="O66" s="16">
        <f t="shared" si="31"/>
        <v>164.47499999999999</v>
      </c>
      <c r="P66" s="16">
        <f t="shared" si="31"/>
        <v>1257.75</v>
      </c>
      <c r="Q66" s="16">
        <f t="shared" si="31"/>
        <v>6933.1050000000005</v>
      </c>
      <c r="R66" s="16">
        <f t="shared" si="31"/>
        <v>44663.025000000001</v>
      </c>
      <c r="S66" s="16">
        <f t="shared" si="31"/>
        <v>49788.195</v>
      </c>
      <c r="T66" s="16">
        <f t="shared" si="31"/>
        <v>51369.090000000004</v>
      </c>
      <c r="U66" s="16">
        <f t="shared" si="31"/>
        <v>539.22</v>
      </c>
      <c r="V66" s="16">
        <f t="shared" si="31"/>
        <v>291.54000000000002</v>
      </c>
      <c r="W66" s="16">
        <f t="shared" si="31"/>
        <v>324.435</v>
      </c>
      <c r="X66" s="16">
        <f t="shared" si="31"/>
        <v>238.005</v>
      </c>
    </row>
    <row r="67" spans="1:24" x14ac:dyDescent="0.2">
      <c r="A67" t="s">
        <v>1168</v>
      </c>
      <c r="B67" s="16">
        <f t="shared" ref="B67:X67" si="32">IFERROR($D10*B149,"-")</f>
        <v>11.654999999999999</v>
      </c>
      <c r="C67" s="16">
        <f t="shared" si="32"/>
        <v>11.97</v>
      </c>
      <c r="D67" s="16">
        <f t="shared" si="32"/>
        <v>18.27</v>
      </c>
      <c r="E67" s="16">
        <f t="shared" si="32"/>
        <v>10.08</v>
      </c>
      <c r="F67" s="16">
        <f t="shared" si="32"/>
        <v>6.93</v>
      </c>
      <c r="G67" s="16">
        <f t="shared" si="32"/>
        <v>23.94</v>
      </c>
      <c r="H67" s="16">
        <f t="shared" si="32"/>
        <v>37.799999999999997</v>
      </c>
      <c r="I67" s="16">
        <f t="shared" si="32"/>
        <v>8.82</v>
      </c>
      <c r="J67" s="16">
        <f t="shared" si="32"/>
        <v>21.734999999999999</v>
      </c>
      <c r="K67" s="16">
        <f t="shared" si="32"/>
        <v>7.5600000000000005</v>
      </c>
      <c r="L67" s="16">
        <f t="shared" si="32"/>
        <v>11.025</v>
      </c>
      <c r="M67" s="16">
        <f t="shared" si="32"/>
        <v>8.19</v>
      </c>
      <c r="N67" s="16">
        <f t="shared" si="32"/>
        <v>177.345</v>
      </c>
      <c r="O67" s="16">
        <f t="shared" si="32"/>
        <v>35.28</v>
      </c>
      <c r="P67" s="16">
        <f t="shared" si="32"/>
        <v>212.625</v>
      </c>
      <c r="Q67" s="16">
        <f t="shared" si="32"/>
        <v>917.28</v>
      </c>
      <c r="R67" s="16">
        <f t="shared" si="32"/>
        <v>6505.6949999999997</v>
      </c>
      <c r="S67" s="16">
        <f t="shared" si="32"/>
        <v>7184.2049999999999</v>
      </c>
      <c r="T67" s="16">
        <f t="shared" si="32"/>
        <v>7363.125</v>
      </c>
      <c r="U67" s="16">
        <f t="shared" si="32"/>
        <v>137.02500000000001</v>
      </c>
      <c r="V67" s="16">
        <f t="shared" si="32"/>
        <v>28.035</v>
      </c>
      <c r="W67" s="16">
        <f t="shared" si="32"/>
        <v>36.54</v>
      </c>
      <c r="X67" s="16">
        <f t="shared" si="32"/>
        <v>49.454999999999998</v>
      </c>
    </row>
    <row r="68" spans="1:24" x14ac:dyDescent="0.2">
      <c r="A68" t="s">
        <v>1169</v>
      </c>
      <c r="B68" s="16">
        <f t="shared" ref="B68:X68" si="33">IFERROR($D11*B150,"-")</f>
        <v>73.08</v>
      </c>
      <c r="C68" s="16">
        <f t="shared" si="33"/>
        <v>116.14500000000001</v>
      </c>
      <c r="D68" s="16">
        <f t="shared" si="33"/>
        <v>54.81</v>
      </c>
      <c r="E68" s="16">
        <f t="shared" si="33"/>
        <v>87.435000000000002</v>
      </c>
      <c r="F68" s="16">
        <f t="shared" si="33"/>
        <v>96.570000000000007</v>
      </c>
      <c r="G68" s="16">
        <f t="shared" si="33"/>
        <v>66.555000000000007</v>
      </c>
      <c r="H68" s="16">
        <f t="shared" si="33"/>
        <v>93.960000000000008</v>
      </c>
      <c r="I68" s="16">
        <f t="shared" si="33"/>
        <v>67.86</v>
      </c>
      <c r="J68" s="16">
        <f t="shared" si="33"/>
        <v>87.435000000000002</v>
      </c>
      <c r="K68" s="16">
        <f t="shared" si="33"/>
        <v>122.67</v>
      </c>
      <c r="L68" s="16">
        <f t="shared" si="33"/>
        <v>73.08</v>
      </c>
      <c r="M68" s="16">
        <f t="shared" si="33"/>
        <v>78.3</v>
      </c>
      <c r="N68" s="16">
        <f t="shared" si="33"/>
        <v>1017.9000000000001</v>
      </c>
      <c r="O68" s="16">
        <f t="shared" si="33"/>
        <v>134.41499999999999</v>
      </c>
      <c r="P68" s="16">
        <f t="shared" si="33"/>
        <v>1152.3150000000001</v>
      </c>
      <c r="Q68" s="16">
        <f t="shared" si="33"/>
        <v>5561.91</v>
      </c>
      <c r="R68" s="16">
        <f t="shared" si="33"/>
        <v>37766.700000000004</v>
      </c>
      <c r="S68" s="16">
        <f t="shared" si="33"/>
        <v>44139.014999999999</v>
      </c>
      <c r="T68" s="16">
        <f t="shared" si="33"/>
        <v>45287.415000000001</v>
      </c>
      <c r="U68" s="16">
        <f t="shared" si="33"/>
        <v>437.17500000000001</v>
      </c>
      <c r="V68" s="16">
        <f t="shared" si="33"/>
        <v>219.24</v>
      </c>
      <c r="W68" s="16">
        <f t="shared" si="33"/>
        <v>422.82</v>
      </c>
      <c r="X68" s="16">
        <f t="shared" si="33"/>
        <v>167.04000000000002</v>
      </c>
    </row>
    <row r="69" spans="1:24" x14ac:dyDescent="0.2">
      <c r="A69" t="s">
        <v>1170</v>
      </c>
      <c r="B69" s="16">
        <f t="shared" ref="B69:X69" si="34">IFERROR($D12*B151,"-")</f>
        <v>19.71</v>
      </c>
      <c r="C69" s="16">
        <f t="shared" si="34"/>
        <v>19.169999999999998</v>
      </c>
      <c r="D69" s="16">
        <f t="shared" si="34"/>
        <v>21.87</v>
      </c>
      <c r="E69" s="16">
        <f t="shared" si="34"/>
        <v>8.91</v>
      </c>
      <c r="F69" s="16">
        <f t="shared" si="34"/>
        <v>10.53</v>
      </c>
      <c r="G69" s="16">
        <f t="shared" si="34"/>
        <v>10.8</v>
      </c>
      <c r="H69" s="16">
        <f t="shared" si="34"/>
        <v>23.49</v>
      </c>
      <c r="I69" s="16">
        <f t="shared" si="34"/>
        <v>25.65</v>
      </c>
      <c r="J69" s="16">
        <f t="shared" si="34"/>
        <v>12.69</v>
      </c>
      <c r="K69" s="16">
        <f t="shared" si="34"/>
        <v>15.93</v>
      </c>
      <c r="L69" s="16">
        <f t="shared" si="34"/>
        <v>23.49</v>
      </c>
      <c r="M69" s="16">
        <f t="shared" si="34"/>
        <v>28.62</v>
      </c>
      <c r="N69" s="16">
        <f t="shared" si="34"/>
        <v>220.59</v>
      </c>
      <c r="O69" s="16">
        <f t="shared" si="34"/>
        <v>27</v>
      </c>
      <c r="P69" s="16">
        <f t="shared" si="34"/>
        <v>247.59</v>
      </c>
      <c r="Q69" s="16">
        <f t="shared" si="34"/>
        <v>1951.02</v>
      </c>
      <c r="R69" s="16">
        <f t="shared" si="34"/>
        <v>9383.0399999999991</v>
      </c>
      <c r="S69" s="16">
        <f t="shared" si="34"/>
        <v>10023.209999999999</v>
      </c>
      <c r="T69" s="16">
        <f t="shared" si="34"/>
        <v>10139.039999999999</v>
      </c>
      <c r="U69" s="16">
        <f t="shared" si="34"/>
        <v>95.85</v>
      </c>
      <c r="V69" s="16">
        <f t="shared" si="34"/>
        <v>77.760000000000005</v>
      </c>
      <c r="W69" s="16">
        <f t="shared" si="34"/>
        <v>54.54</v>
      </c>
      <c r="X69" s="16">
        <f t="shared" si="34"/>
        <v>43.2</v>
      </c>
    </row>
    <row r="70" spans="1:24" x14ac:dyDescent="0.2">
      <c r="A70" t="s">
        <v>72</v>
      </c>
      <c r="B70" s="16">
        <f t="shared" ref="B70:X70" si="35">IFERROR($D13*B152,"-")</f>
        <v>41.54</v>
      </c>
      <c r="C70" s="16">
        <f t="shared" si="35"/>
        <v>30.82</v>
      </c>
      <c r="D70" s="16">
        <f t="shared" si="35"/>
        <v>22.110000000000003</v>
      </c>
      <c r="E70" s="16">
        <f t="shared" si="35"/>
        <v>13.4</v>
      </c>
      <c r="F70" s="16">
        <f t="shared" si="35"/>
        <v>20.100000000000001</v>
      </c>
      <c r="G70" s="16">
        <f t="shared" si="35"/>
        <v>15.41</v>
      </c>
      <c r="H70" s="16">
        <f t="shared" si="35"/>
        <v>36.18</v>
      </c>
      <c r="I70" s="16">
        <f t="shared" si="35"/>
        <v>40.870000000000005</v>
      </c>
      <c r="J70" s="16">
        <f t="shared" si="35"/>
        <v>22.110000000000003</v>
      </c>
      <c r="K70" s="16">
        <f t="shared" si="35"/>
        <v>21.44</v>
      </c>
      <c r="L70" s="16">
        <f t="shared" si="35"/>
        <v>28.810000000000002</v>
      </c>
      <c r="M70" s="16">
        <f t="shared" si="35"/>
        <v>33.5</v>
      </c>
      <c r="N70" s="16">
        <f t="shared" si="35"/>
        <v>325.62</v>
      </c>
      <c r="O70" s="16">
        <f t="shared" si="35"/>
        <v>35.510000000000005</v>
      </c>
      <c r="P70" s="16">
        <f t="shared" si="35"/>
        <v>361.8</v>
      </c>
      <c r="Q70" s="16">
        <f t="shared" si="35"/>
        <v>2150.7000000000003</v>
      </c>
      <c r="R70" s="16">
        <f t="shared" si="35"/>
        <v>14137</v>
      </c>
      <c r="S70" s="16">
        <f t="shared" si="35"/>
        <v>15462.93</v>
      </c>
      <c r="T70" s="16">
        <f t="shared" si="35"/>
        <v>15797.93</v>
      </c>
      <c r="U70" s="16">
        <f t="shared" si="35"/>
        <v>131.32000000000002</v>
      </c>
      <c r="V70" s="16">
        <f t="shared" si="35"/>
        <v>103.18</v>
      </c>
      <c r="W70" s="16">
        <f t="shared" si="35"/>
        <v>85.76</v>
      </c>
      <c r="X70" s="16">
        <f t="shared" si="35"/>
        <v>77.72</v>
      </c>
    </row>
    <row r="71" spans="1:24" x14ac:dyDescent="0.2">
      <c r="A71" t="s">
        <v>1171</v>
      </c>
      <c r="B71" s="16">
        <f t="shared" ref="B71:X71" si="36">IFERROR($D14*B153,"-")</f>
        <v>72.36</v>
      </c>
      <c r="C71" s="16">
        <f t="shared" si="36"/>
        <v>66.599999999999994</v>
      </c>
      <c r="D71" s="16">
        <f t="shared" si="36"/>
        <v>45</v>
      </c>
      <c r="E71" s="16">
        <f t="shared" si="36"/>
        <v>37.799999999999997</v>
      </c>
      <c r="F71" s="16">
        <f t="shared" si="36"/>
        <v>38.879999999999995</v>
      </c>
      <c r="G71" s="16">
        <f t="shared" si="36"/>
        <v>34.559999999999995</v>
      </c>
      <c r="H71" s="16">
        <f t="shared" si="36"/>
        <v>84.24</v>
      </c>
      <c r="I71" s="16">
        <f t="shared" si="36"/>
        <v>88.559999999999988</v>
      </c>
      <c r="J71" s="16">
        <f t="shared" si="36"/>
        <v>46.8</v>
      </c>
      <c r="K71" s="16">
        <f t="shared" si="36"/>
        <v>41.76</v>
      </c>
      <c r="L71" s="16">
        <f t="shared" si="36"/>
        <v>78.11999999999999</v>
      </c>
      <c r="M71" s="16">
        <f t="shared" si="36"/>
        <v>98.279999999999987</v>
      </c>
      <c r="N71" s="16">
        <f t="shared" si="36"/>
        <v>733.31999999999994</v>
      </c>
      <c r="O71" s="16">
        <f t="shared" si="36"/>
        <v>76.679999999999993</v>
      </c>
      <c r="P71" s="16">
        <f t="shared" si="36"/>
        <v>809.99999999999989</v>
      </c>
      <c r="Q71" s="16">
        <f t="shared" si="36"/>
        <v>5151.24</v>
      </c>
      <c r="R71" s="16">
        <f t="shared" si="36"/>
        <v>27022.32</v>
      </c>
      <c r="S71" s="16">
        <f t="shared" si="36"/>
        <v>29602.799999999999</v>
      </c>
      <c r="T71" s="16">
        <f t="shared" si="36"/>
        <v>30068.28</v>
      </c>
      <c r="U71" s="16">
        <f t="shared" si="36"/>
        <v>287.27999999999997</v>
      </c>
      <c r="V71" s="16">
        <f t="shared" si="36"/>
        <v>264.95999999999998</v>
      </c>
      <c r="W71" s="16">
        <f t="shared" si="36"/>
        <v>185.04</v>
      </c>
      <c r="X71" s="16">
        <f t="shared" si="36"/>
        <v>156.6</v>
      </c>
    </row>
    <row r="72" spans="1:24" x14ac:dyDescent="0.2">
      <c r="A72" t="s">
        <v>1172</v>
      </c>
      <c r="B72" s="16">
        <f t="shared" ref="B72:X72" si="37">IFERROR($D15*B154,"-")</f>
        <v>53.475000000000001</v>
      </c>
      <c r="C72" s="16">
        <f t="shared" si="37"/>
        <v>41.85</v>
      </c>
      <c r="D72" s="16">
        <f t="shared" si="37"/>
        <v>35.805</v>
      </c>
      <c r="E72" s="16">
        <f t="shared" si="37"/>
        <v>25.11</v>
      </c>
      <c r="F72" s="16">
        <f t="shared" si="37"/>
        <v>27.9</v>
      </c>
      <c r="G72" s="16">
        <f t="shared" si="37"/>
        <v>35.339999999999996</v>
      </c>
      <c r="H72" s="16">
        <f t="shared" si="37"/>
        <v>65.099999999999994</v>
      </c>
      <c r="I72" s="16">
        <f t="shared" si="37"/>
        <v>66.03</v>
      </c>
      <c r="J72" s="16">
        <f t="shared" si="37"/>
        <v>39.524999999999999</v>
      </c>
      <c r="K72" s="16">
        <f t="shared" si="37"/>
        <v>34.409999999999997</v>
      </c>
      <c r="L72" s="16">
        <f t="shared" si="37"/>
        <v>59.055</v>
      </c>
      <c r="M72" s="16">
        <f t="shared" si="37"/>
        <v>54.87</v>
      </c>
      <c r="N72" s="16">
        <f t="shared" si="37"/>
        <v>538.47</v>
      </c>
      <c r="O72" s="16">
        <f t="shared" si="37"/>
        <v>71.144999999999996</v>
      </c>
      <c r="P72" s="16">
        <f t="shared" si="37"/>
        <v>609.61500000000001</v>
      </c>
      <c r="Q72" s="16">
        <f t="shared" si="37"/>
        <v>3379.1550000000002</v>
      </c>
      <c r="R72" s="16">
        <f t="shared" si="37"/>
        <v>18888.3</v>
      </c>
      <c r="S72" s="16">
        <f t="shared" si="37"/>
        <v>20790.150000000001</v>
      </c>
      <c r="T72" s="16">
        <f t="shared" si="37"/>
        <v>21080.31</v>
      </c>
      <c r="U72" s="16">
        <f t="shared" si="37"/>
        <v>246.91499999999999</v>
      </c>
      <c r="V72" s="16">
        <f t="shared" si="37"/>
        <v>179.95500000000001</v>
      </c>
      <c r="W72" s="16">
        <f t="shared" si="37"/>
        <v>129.27000000000001</v>
      </c>
      <c r="X72" s="16">
        <f t="shared" si="37"/>
        <v>118.575</v>
      </c>
    </row>
    <row r="73" spans="1:24" x14ac:dyDescent="0.2">
      <c r="A73" t="s">
        <v>75</v>
      </c>
      <c r="B73" s="16">
        <f t="shared" ref="B73:X73" si="38">IFERROR($D16*B155,"-")</f>
        <v>7.11</v>
      </c>
      <c r="C73" s="16">
        <f t="shared" si="38"/>
        <v>9.48</v>
      </c>
      <c r="D73" s="16">
        <f t="shared" si="38"/>
        <v>6.32</v>
      </c>
      <c r="E73" s="16">
        <f t="shared" si="38"/>
        <v>5.9249999999999998</v>
      </c>
      <c r="F73" s="16">
        <f t="shared" si="38"/>
        <v>5.9249999999999998</v>
      </c>
      <c r="G73" s="16">
        <f t="shared" si="38"/>
        <v>5.9249999999999998</v>
      </c>
      <c r="H73" s="16">
        <f t="shared" si="38"/>
        <v>9.48</v>
      </c>
      <c r="I73" s="16">
        <f t="shared" si="38"/>
        <v>9.0850000000000009</v>
      </c>
      <c r="J73" s="16">
        <f t="shared" si="38"/>
        <v>6.7149999999999999</v>
      </c>
      <c r="K73" s="16">
        <f t="shared" si="38"/>
        <v>7.5049999999999999</v>
      </c>
      <c r="L73" s="16">
        <f t="shared" si="38"/>
        <v>8.69</v>
      </c>
      <c r="M73" s="16">
        <f t="shared" si="38"/>
        <v>8.69</v>
      </c>
      <c r="N73" s="16">
        <f t="shared" si="38"/>
        <v>90.85</v>
      </c>
      <c r="O73" s="16">
        <f t="shared" si="38"/>
        <v>14.615</v>
      </c>
      <c r="P73" s="16">
        <f t="shared" si="38"/>
        <v>105.86</v>
      </c>
      <c r="Q73" s="16">
        <f t="shared" si="38"/>
        <v>618.57000000000005</v>
      </c>
      <c r="R73" s="16">
        <f t="shared" si="38"/>
        <v>3442.4250000000002</v>
      </c>
      <c r="S73" s="16">
        <f t="shared" si="38"/>
        <v>3732.75</v>
      </c>
      <c r="T73" s="16">
        <f t="shared" si="38"/>
        <v>3792</v>
      </c>
      <c r="U73" s="16">
        <f t="shared" si="38"/>
        <v>43.055</v>
      </c>
      <c r="V73" s="16">
        <f t="shared" si="38"/>
        <v>26.465</v>
      </c>
      <c r="W73" s="16">
        <f t="shared" si="38"/>
        <v>28.835000000000001</v>
      </c>
      <c r="X73" s="16">
        <f t="shared" si="38"/>
        <v>16.59</v>
      </c>
    </row>
    <row r="74" spans="1:24" x14ac:dyDescent="0.2">
      <c r="A74" t="s">
        <v>1173</v>
      </c>
      <c r="B74" s="16">
        <f t="shared" ref="B74:X74" si="39">IFERROR($D17*B156,"-")</f>
        <v>24.7</v>
      </c>
      <c r="C74" s="16">
        <f t="shared" si="39"/>
        <v>28.024999999999999</v>
      </c>
      <c r="D74" s="16">
        <f t="shared" si="39"/>
        <v>21.375</v>
      </c>
      <c r="E74" s="16">
        <f t="shared" si="39"/>
        <v>15.2</v>
      </c>
      <c r="F74" s="16">
        <f t="shared" si="39"/>
        <v>14.25</v>
      </c>
      <c r="G74" s="16">
        <f t="shared" si="39"/>
        <v>15.2</v>
      </c>
      <c r="H74" s="16">
        <f t="shared" si="39"/>
        <v>29.45</v>
      </c>
      <c r="I74" s="16">
        <f t="shared" si="39"/>
        <v>21.85</v>
      </c>
      <c r="J74" s="16">
        <f t="shared" si="39"/>
        <v>19.475000000000001</v>
      </c>
      <c r="K74" s="16">
        <f t="shared" si="39"/>
        <v>15.2</v>
      </c>
      <c r="L74" s="16">
        <f t="shared" si="39"/>
        <v>23.274999999999999</v>
      </c>
      <c r="M74" s="16">
        <f t="shared" si="39"/>
        <v>25.175000000000001</v>
      </c>
      <c r="N74" s="16">
        <f t="shared" si="39"/>
        <v>253.65</v>
      </c>
      <c r="O74" s="16">
        <f t="shared" si="39"/>
        <v>40.375</v>
      </c>
      <c r="P74" s="16">
        <f t="shared" si="39"/>
        <v>294.02499999999998</v>
      </c>
      <c r="Q74" s="16">
        <f t="shared" si="39"/>
        <v>1533.7750000000001</v>
      </c>
      <c r="R74" s="16">
        <f t="shared" si="39"/>
        <v>9455.8250000000007</v>
      </c>
      <c r="S74" s="16">
        <f t="shared" si="39"/>
        <v>10537.875</v>
      </c>
      <c r="T74" s="16">
        <f t="shared" si="39"/>
        <v>10809.1</v>
      </c>
      <c r="U74" s="16">
        <f t="shared" si="39"/>
        <v>125.875</v>
      </c>
      <c r="V74" s="16">
        <f t="shared" si="39"/>
        <v>70.3</v>
      </c>
      <c r="W74" s="16">
        <f t="shared" si="39"/>
        <v>72.674999999999997</v>
      </c>
      <c r="X74" s="16">
        <f t="shared" si="39"/>
        <v>54.15</v>
      </c>
    </row>
    <row r="75" spans="1:24" x14ac:dyDescent="0.2">
      <c r="A75" t="s">
        <v>1174</v>
      </c>
      <c r="B75" s="16">
        <f t="shared" ref="B75:X75" si="40">IFERROR($D18*B157,"-")</f>
        <v>6.37</v>
      </c>
      <c r="C75" s="16">
        <f t="shared" si="40"/>
        <v>6.86</v>
      </c>
      <c r="D75" s="16">
        <f t="shared" si="40"/>
        <v>3.92</v>
      </c>
      <c r="E75" s="16">
        <f t="shared" si="40"/>
        <v>4.41</v>
      </c>
      <c r="F75" s="16">
        <f t="shared" si="40"/>
        <v>5.1450000000000005</v>
      </c>
      <c r="G75" s="16">
        <f t="shared" si="40"/>
        <v>3.6750000000000003</v>
      </c>
      <c r="H75" s="16">
        <f t="shared" si="40"/>
        <v>7.5950000000000006</v>
      </c>
      <c r="I75" s="16">
        <f t="shared" si="40"/>
        <v>9.0649999999999995</v>
      </c>
      <c r="J75" s="16">
        <f t="shared" si="40"/>
        <v>5.6349999999999998</v>
      </c>
      <c r="K75" s="16">
        <f t="shared" si="40"/>
        <v>8.5750000000000011</v>
      </c>
      <c r="L75" s="16">
        <f t="shared" si="40"/>
        <v>7.3500000000000005</v>
      </c>
      <c r="M75" s="16">
        <f t="shared" si="40"/>
        <v>8.33</v>
      </c>
      <c r="N75" s="16">
        <f t="shared" si="40"/>
        <v>76.930000000000007</v>
      </c>
      <c r="O75" s="16">
        <f t="shared" si="40"/>
        <v>7.5950000000000006</v>
      </c>
      <c r="P75" s="16">
        <f t="shared" si="40"/>
        <v>84.525000000000006</v>
      </c>
      <c r="Q75" s="16">
        <f t="shared" si="40"/>
        <v>563.5</v>
      </c>
      <c r="R75" s="16">
        <f t="shared" si="40"/>
        <v>3205.09</v>
      </c>
      <c r="S75" s="16">
        <f t="shared" si="40"/>
        <v>3555.44</v>
      </c>
      <c r="T75" s="16">
        <f t="shared" si="40"/>
        <v>3625.2650000000003</v>
      </c>
      <c r="U75" s="16">
        <f t="shared" si="40"/>
        <v>28.42</v>
      </c>
      <c r="V75" s="16">
        <f t="shared" si="40"/>
        <v>24.745000000000001</v>
      </c>
      <c r="W75" s="16">
        <f t="shared" si="40"/>
        <v>24.990000000000002</v>
      </c>
      <c r="X75" s="16">
        <f t="shared" si="40"/>
        <v>13.965</v>
      </c>
    </row>
    <row r="76" spans="1:24" x14ac:dyDescent="0.2">
      <c r="A76" t="s">
        <v>1175</v>
      </c>
      <c r="B76" s="17">
        <f>SUM(B63:B75)</f>
        <v>596.57500000000005</v>
      </c>
      <c r="C76" s="17">
        <f t="shared" ref="C76:X76" si="41">SUM(C63:C75)</f>
        <v>577.41500000000008</v>
      </c>
      <c r="D76" s="17">
        <f t="shared" si="41"/>
        <v>460.69500000000005</v>
      </c>
      <c r="E76" s="17">
        <f t="shared" si="41"/>
        <v>392.0750000000001</v>
      </c>
      <c r="F76" s="17">
        <f t="shared" si="41"/>
        <v>401.01</v>
      </c>
      <c r="G76" s="17">
        <f t="shared" si="41"/>
        <v>417.94500000000005</v>
      </c>
      <c r="H76" s="17">
        <f t="shared" si="41"/>
        <v>774.92000000000007</v>
      </c>
      <c r="I76" s="17">
        <f t="shared" si="41"/>
        <v>628.65000000000009</v>
      </c>
      <c r="J76" s="17">
        <f t="shared" si="41"/>
        <v>545.5100000000001</v>
      </c>
      <c r="K76" s="17">
        <f t="shared" si="41"/>
        <v>503.20499999999993</v>
      </c>
      <c r="L76" s="17">
        <f t="shared" si="41"/>
        <v>592.18999999999994</v>
      </c>
      <c r="M76" s="17">
        <f t="shared" si="41"/>
        <v>580.57500000000005</v>
      </c>
      <c r="N76" s="17">
        <f t="shared" si="41"/>
        <v>6470.5349999999999</v>
      </c>
      <c r="O76" s="17">
        <f t="shared" si="41"/>
        <v>929.08499999999992</v>
      </c>
      <c r="P76" s="17">
        <f t="shared" si="41"/>
        <v>7401.9099999999989</v>
      </c>
      <c r="Q76" s="17">
        <f t="shared" si="41"/>
        <v>39478.864999999998</v>
      </c>
      <c r="R76" s="17">
        <f t="shared" si="41"/>
        <v>235774.19000000003</v>
      </c>
      <c r="S76" s="17">
        <f t="shared" si="41"/>
        <v>263363.98</v>
      </c>
      <c r="T76" s="17">
        <f t="shared" si="41"/>
        <v>270144.03000000003</v>
      </c>
      <c r="U76" s="17">
        <f t="shared" si="41"/>
        <v>3128.1550000000002</v>
      </c>
      <c r="V76" s="17">
        <f t="shared" si="41"/>
        <v>1801.415</v>
      </c>
      <c r="W76" s="17">
        <f t="shared" si="41"/>
        <v>1873.7049999999997</v>
      </c>
      <c r="X76" s="17">
        <f t="shared" si="41"/>
        <v>1371.4950000000001</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15" x14ac:dyDescent="0.25">
      <c r="A80" s="145" t="s">
        <v>1228</v>
      </c>
    </row>
    <row r="81" spans="1:24" x14ac:dyDescent="0.2">
      <c r="A81" s="6" t="s">
        <v>1158</v>
      </c>
      <c r="B81" s="2" t="s">
        <v>115</v>
      </c>
      <c r="C81" t="s">
        <v>116</v>
      </c>
      <c r="D81" t="s">
        <v>117</v>
      </c>
      <c r="E81" t="s">
        <v>118</v>
      </c>
      <c r="F81" t="s">
        <v>119</v>
      </c>
      <c r="G81" t="s">
        <v>120</v>
      </c>
      <c r="H81" t="s">
        <v>121</v>
      </c>
      <c r="I81" t="s">
        <v>122</v>
      </c>
      <c r="J81" t="s">
        <v>123</v>
      </c>
      <c r="K81" t="s">
        <v>124</v>
      </c>
      <c r="L81" t="s">
        <v>125</v>
      </c>
      <c r="M81" t="s">
        <v>126</v>
      </c>
      <c r="N81" t="s">
        <v>138</v>
      </c>
      <c r="O81" t="s">
        <v>127</v>
      </c>
      <c r="P81" t="s">
        <v>139</v>
      </c>
      <c r="Q81" t="s">
        <v>140</v>
      </c>
      <c r="R81" t="s">
        <v>141</v>
      </c>
      <c r="S81" t="s">
        <v>226</v>
      </c>
      <c r="T81" t="s">
        <v>227</v>
      </c>
      <c r="U81" t="s">
        <v>228</v>
      </c>
      <c r="V81" t="s">
        <v>229</v>
      </c>
      <c r="W81" t="s">
        <v>230</v>
      </c>
      <c r="X81" t="s">
        <v>231</v>
      </c>
    </row>
    <row r="82" spans="1:24" x14ac:dyDescent="0.2">
      <c r="A82" t="s">
        <v>65</v>
      </c>
      <c r="B82" s="16">
        <f t="shared" ref="B82:X82" si="42">IFERROR($E6*B145,"-")</f>
        <v>79.36</v>
      </c>
      <c r="C82" s="16">
        <f t="shared" si="42"/>
        <v>58.88</v>
      </c>
      <c r="D82" s="16">
        <f t="shared" si="42"/>
        <v>51.2</v>
      </c>
      <c r="E82" s="16">
        <f t="shared" si="42"/>
        <v>47.36</v>
      </c>
      <c r="F82" s="16">
        <f t="shared" si="42"/>
        <v>46.08</v>
      </c>
      <c r="G82" s="16">
        <f t="shared" si="42"/>
        <v>46.08</v>
      </c>
      <c r="H82" s="16">
        <f t="shared" si="42"/>
        <v>97.28</v>
      </c>
      <c r="I82" s="16">
        <f t="shared" si="42"/>
        <v>72.960000000000008</v>
      </c>
      <c r="J82" s="16">
        <f t="shared" si="42"/>
        <v>89.600000000000009</v>
      </c>
      <c r="K82" s="16">
        <f t="shared" si="42"/>
        <v>62.72</v>
      </c>
      <c r="L82" s="16">
        <f t="shared" si="42"/>
        <v>66.56</v>
      </c>
      <c r="M82" s="16">
        <f t="shared" si="42"/>
        <v>62.72</v>
      </c>
      <c r="N82" s="16">
        <f t="shared" si="42"/>
        <v>780.80000000000007</v>
      </c>
      <c r="O82" s="16">
        <f t="shared" si="42"/>
        <v>110.08</v>
      </c>
      <c r="P82" s="16">
        <f t="shared" si="42"/>
        <v>892.16</v>
      </c>
      <c r="Q82" s="16">
        <f t="shared" si="42"/>
        <v>4602.88</v>
      </c>
      <c r="R82" s="16">
        <f t="shared" si="42"/>
        <v>29017.600000000002</v>
      </c>
      <c r="S82" s="16">
        <f t="shared" si="42"/>
        <v>32700.16</v>
      </c>
      <c r="T82" s="16">
        <f t="shared" si="42"/>
        <v>33867.520000000004</v>
      </c>
      <c r="U82" s="16">
        <f t="shared" si="42"/>
        <v>394.24</v>
      </c>
      <c r="V82" s="16">
        <f t="shared" si="42"/>
        <v>202.24</v>
      </c>
      <c r="W82" s="16">
        <f t="shared" si="42"/>
        <v>215.04</v>
      </c>
      <c r="X82" s="16">
        <f t="shared" si="42"/>
        <v>176.64000000000001</v>
      </c>
    </row>
    <row r="83" spans="1:24" x14ac:dyDescent="0.2">
      <c r="A83" t="s">
        <v>1165</v>
      </c>
      <c r="B83" s="16" t="str">
        <f t="shared" ref="B83:X83" si="43">IFERROR($E7*B146,"-")</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67</v>
      </c>
      <c r="B84" s="16">
        <f t="shared" ref="B84:X84" si="44">IFERROR($E8*B147,"-")</f>
        <v>338.12</v>
      </c>
      <c r="C84" s="16">
        <f t="shared" si="44"/>
        <v>278.08</v>
      </c>
      <c r="D84" s="16">
        <f t="shared" si="44"/>
        <v>323.89999999999998</v>
      </c>
      <c r="E84" s="16">
        <f t="shared" si="44"/>
        <v>213.3</v>
      </c>
      <c r="F84" s="16">
        <f t="shared" si="44"/>
        <v>184.86</v>
      </c>
      <c r="G84" s="16">
        <f t="shared" si="44"/>
        <v>292.3</v>
      </c>
      <c r="H84" s="16">
        <f t="shared" si="44"/>
        <v>497.7</v>
      </c>
      <c r="I84" s="16">
        <f t="shared" si="44"/>
        <v>380.78000000000003</v>
      </c>
      <c r="J84" s="16">
        <f t="shared" si="44"/>
        <v>331.8</v>
      </c>
      <c r="K84" s="16">
        <f t="shared" si="44"/>
        <v>271.76</v>
      </c>
      <c r="L84" s="16">
        <f t="shared" si="44"/>
        <v>383.94</v>
      </c>
      <c r="M84" s="16">
        <f t="shared" si="44"/>
        <v>241.74</v>
      </c>
      <c r="N84" s="16">
        <f t="shared" si="44"/>
        <v>3739.86</v>
      </c>
      <c r="O84" s="16">
        <f t="shared" si="44"/>
        <v>677.82</v>
      </c>
      <c r="P84" s="16">
        <f t="shared" si="44"/>
        <v>4417.68</v>
      </c>
      <c r="Q84" s="16">
        <f t="shared" si="44"/>
        <v>19753.16</v>
      </c>
      <c r="R84" s="16">
        <f t="shared" si="44"/>
        <v>104918.32</v>
      </c>
      <c r="S84" s="16">
        <f t="shared" si="44"/>
        <v>116551.86</v>
      </c>
      <c r="T84" s="16">
        <f t="shared" si="44"/>
        <v>120143.2</v>
      </c>
      <c r="U84" s="16">
        <f t="shared" si="44"/>
        <v>2123.52</v>
      </c>
      <c r="V84" s="16">
        <f t="shared" si="44"/>
        <v>1006.46</v>
      </c>
      <c r="W84" s="16">
        <f t="shared" si="44"/>
        <v>948</v>
      </c>
      <c r="X84" s="16">
        <f t="shared" si="44"/>
        <v>835.82</v>
      </c>
    </row>
    <row r="85" spans="1:24" x14ac:dyDescent="0.2">
      <c r="A85" t="s">
        <v>1167</v>
      </c>
      <c r="B85" s="16">
        <f t="shared" ref="B85:X85" si="45">IFERROR($E9*B148,"-")</f>
        <v>281.43</v>
      </c>
      <c r="C85" s="16">
        <f t="shared" si="45"/>
        <v>277.89</v>
      </c>
      <c r="D85" s="16">
        <f t="shared" si="45"/>
        <v>215.94</v>
      </c>
      <c r="E85" s="16">
        <f t="shared" si="45"/>
        <v>192.92999999999998</v>
      </c>
      <c r="F85" s="16">
        <f t="shared" si="45"/>
        <v>196.47</v>
      </c>
      <c r="G85" s="16">
        <f t="shared" si="45"/>
        <v>189.39</v>
      </c>
      <c r="H85" s="16">
        <f t="shared" si="45"/>
        <v>371.7</v>
      </c>
      <c r="I85" s="16">
        <f t="shared" si="45"/>
        <v>272.58</v>
      </c>
      <c r="J85" s="16">
        <f t="shared" si="45"/>
        <v>251.33999999999997</v>
      </c>
      <c r="K85" s="16">
        <f t="shared" si="45"/>
        <v>223.01999999999998</v>
      </c>
      <c r="L85" s="16">
        <f t="shared" si="45"/>
        <v>254.88</v>
      </c>
      <c r="M85" s="16">
        <f t="shared" si="45"/>
        <v>272.58</v>
      </c>
      <c r="N85" s="16">
        <f t="shared" si="45"/>
        <v>3000.1499999999996</v>
      </c>
      <c r="O85" s="16">
        <f t="shared" si="45"/>
        <v>451.34999999999997</v>
      </c>
      <c r="P85" s="16">
        <f t="shared" si="45"/>
        <v>3451.5</v>
      </c>
      <c r="Q85" s="16">
        <f t="shared" si="45"/>
        <v>19025.73</v>
      </c>
      <c r="R85" s="16">
        <f t="shared" si="45"/>
        <v>122563.65</v>
      </c>
      <c r="S85" s="16">
        <f t="shared" si="45"/>
        <v>136628.07</v>
      </c>
      <c r="T85" s="16">
        <f t="shared" si="45"/>
        <v>140966.34</v>
      </c>
      <c r="U85" s="16">
        <f t="shared" si="45"/>
        <v>1479.72</v>
      </c>
      <c r="V85" s="16">
        <f t="shared" si="45"/>
        <v>800.04</v>
      </c>
      <c r="W85" s="16">
        <f t="shared" si="45"/>
        <v>890.31</v>
      </c>
      <c r="X85" s="16">
        <f t="shared" si="45"/>
        <v>653.13</v>
      </c>
    </row>
    <row r="86" spans="1:24" x14ac:dyDescent="0.2">
      <c r="A86" t="s">
        <v>1168</v>
      </c>
      <c r="B86" s="16">
        <f t="shared" ref="B86:X86" si="46">IFERROR($E10*B149,"-")</f>
        <v>46.99</v>
      </c>
      <c r="C86" s="16">
        <f t="shared" si="46"/>
        <v>48.26</v>
      </c>
      <c r="D86" s="16">
        <f t="shared" si="46"/>
        <v>73.66</v>
      </c>
      <c r="E86" s="16">
        <f t="shared" si="46"/>
        <v>40.64</v>
      </c>
      <c r="F86" s="16">
        <f t="shared" si="46"/>
        <v>27.94</v>
      </c>
      <c r="G86" s="16">
        <f t="shared" si="46"/>
        <v>96.52</v>
      </c>
      <c r="H86" s="16">
        <f t="shared" si="46"/>
        <v>152.4</v>
      </c>
      <c r="I86" s="16">
        <f t="shared" si="46"/>
        <v>35.56</v>
      </c>
      <c r="J86" s="16">
        <f t="shared" si="46"/>
        <v>87.63</v>
      </c>
      <c r="K86" s="16">
        <f t="shared" si="46"/>
        <v>30.48</v>
      </c>
      <c r="L86" s="16">
        <f t="shared" si="46"/>
        <v>44.45</v>
      </c>
      <c r="M86" s="16">
        <f t="shared" si="46"/>
        <v>33.020000000000003</v>
      </c>
      <c r="N86" s="16">
        <f t="shared" si="46"/>
        <v>715.01</v>
      </c>
      <c r="O86" s="16">
        <f t="shared" si="46"/>
        <v>142.24</v>
      </c>
      <c r="P86" s="16">
        <f t="shared" si="46"/>
        <v>857.25</v>
      </c>
      <c r="Q86" s="16">
        <f t="shared" si="46"/>
        <v>3698.2400000000002</v>
      </c>
      <c r="R86" s="16">
        <f t="shared" si="46"/>
        <v>26229.31</v>
      </c>
      <c r="S86" s="16">
        <f t="shared" si="46"/>
        <v>28964.89</v>
      </c>
      <c r="T86" s="16">
        <f t="shared" si="46"/>
        <v>29686.25</v>
      </c>
      <c r="U86" s="16">
        <f t="shared" si="46"/>
        <v>552.45000000000005</v>
      </c>
      <c r="V86" s="16">
        <f t="shared" si="46"/>
        <v>113.03</v>
      </c>
      <c r="W86" s="16">
        <f t="shared" si="46"/>
        <v>147.32</v>
      </c>
      <c r="X86" s="16">
        <f t="shared" si="46"/>
        <v>199.39000000000001</v>
      </c>
    </row>
    <row r="87" spans="1:24" x14ac:dyDescent="0.2">
      <c r="A87" t="s">
        <v>1169</v>
      </c>
      <c r="B87" s="16">
        <f t="shared" ref="B87:X87" si="47">IFERROR($E11*B150,"-")</f>
        <v>60.199999999999996</v>
      </c>
      <c r="C87" s="16">
        <f t="shared" si="47"/>
        <v>95.674999999999997</v>
      </c>
      <c r="D87" s="16">
        <f t="shared" si="47"/>
        <v>45.15</v>
      </c>
      <c r="E87" s="16">
        <f t="shared" si="47"/>
        <v>72.025000000000006</v>
      </c>
      <c r="F87" s="16">
        <f t="shared" si="47"/>
        <v>79.55</v>
      </c>
      <c r="G87" s="16">
        <f t="shared" si="47"/>
        <v>54.824999999999996</v>
      </c>
      <c r="H87" s="16">
        <f t="shared" si="47"/>
        <v>77.400000000000006</v>
      </c>
      <c r="I87" s="16">
        <f t="shared" si="47"/>
        <v>55.9</v>
      </c>
      <c r="J87" s="16">
        <f t="shared" si="47"/>
        <v>72.025000000000006</v>
      </c>
      <c r="K87" s="16">
        <f t="shared" si="47"/>
        <v>101.05</v>
      </c>
      <c r="L87" s="16">
        <f t="shared" si="47"/>
        <v>60.199999999999996</v>
      </c>
      <c r="M87" s="16">
        <f t="shared" si="47"/>
        <v>64.5</v>
      </c>
      <c r="N87" s="16">
        <f t="shared" si="47"/>
        <v>838.5</v>
      </c>
      <c r="O87" s="16">
        <f t="shared" si="47"/>
        <v>110.72499999999999</v>
      </c>
      <c r="P87" s="16">
        <f t="shared" si="47"/>
        <v>949.22500000000002</v>
      </c>
      <c r="Q87" s="16">
        <f t="shared" si="47"/>
        <v>4581.6499999999996</v>
      </c>
      <c r="R87" s="16">
        <f t="shared" si="47"/>
        <v>31110.5</v>
      </c>
      <c r="S87" s="16">
        <f t="shared" si="47"/>
        <v>36359.724999999999</v>
      </c>
      <c r="T87" s="16">
        <f t="shared" si="47"/>
        <v>37305.724999999999</v>
      </c>
      <c r="U87" s="16">
        <f t="shared" si="47"/>
        <v>360.125</v>
      </c>
      <c r="V87" s="16">
        <f t="shared" si="47"/>
        <v>180.6</v>
      </c>
      <c r="W87" s="16">
        <f t="shared" si="47"/>
        <v>348.3</v>
      </c>
      <c r="X87" s="16">
        <f t="shared" si="47"/>
        <v>137.6</v>
      </c>
    </row>
    <row r="88" spans="1:24" x14ac:dyDescent="0.2">
      <c r="A88" t="s">
        <v>1170</v>
      </c>
      <c r="B88" s="16">
        <f t="shared" ref="B88:X88" si="48">IFERROR($E12*B151,"-")</f>
        <v>174.10499999999999</v>
      </c>
      <c r="C88" s="16">
        <f t="shared" si="48"/>
        <v>169.33499999999998</v>
      </c>
      <c r="D88" s="16">
        <f t="shared" si="48"/>
        <v>193.185</v>
      </c>
      <c r="E88" s="16">
        <f t="shared" si="48"/>
        <v>78.704999999999998</v>
      </c>
      <c r="F88" s="16">
        <f t="shared" si="48"/>
        <v>93.015000000000001</v>
      </c>
      <c r="G88" s="16">
        <f t="shared" si="48"/>
        <v>95.399999999999991</v>
      </c>
      <c r="H88" s="16">
        <f t="shared" si="48"/>
        <v>207.495</v>
      </c>
      <c r="I88" s="16">
        <f t="shared" si="48"/>
        <v>226.57499999999999</v>
      </c>
      <c r="J88" s="16">
        <f t="shared" si="48"/>
        <v>112.095</v>
      </c>
      <c r="K88" s="16">
        <f t="shared" si="48"/>
        <v>140.715</v>
      </c>
      <c r="L88" s="16">
        <f t="shared" si="48"/>
        <v>207.495</v>
      </c>
      <c r="M88" s="16">
        <f t="shared" si="48"/>
        <v>252.81</v>
      </c>
      <c r="N88" s="16">
        <f t="shared" si="48"/>
        <v>1948.5449999999998</v>
      </c>
      <c r="O88" s="16">
        <f t="shared" si="48"/>
        <v>238.5</v>
      </c>
      <c r="P88" s="16">
        <f t="shared" si="48"/>
        <v>2187.0450000000001</v>
      </c>
      <c r="Q88" s="16">
        <f t="shared" si="48"/>
        <v>17234.009999999998</v>
      </c>
      <c r="R88" s="16">
        <f t="shared" si="48"/>
        <v>82883.51999999999</v>
      </c>
      <c r="S88" s="16">
        <f t="shared" si="48"/>
        <v>88538.354999999996</v>
      </c>
      <c r="T88" s="16">
        <f t="shared" si="48"/>
        <v>89561.51999999999</v>
      </c>
      <c r="U88" s="16">
        <f t="shared" si="48"/>
        <v>846.67499999999995</v>
      </c>
      <c r="V88" s="16">
        <f t="shared" si="48"/>
        <v>686.88</v>
      </c>
      <c r="W88" s="16">
        <f t="shared" si="48"/>
        <v>481.77</v>
      </c>
      <c r="X88" s="16">
        <f t="shared" si="48"/>
        <v>381.59999999999997</v>
      </c>
    </row>
    <row r="89" spans="1:24" x14ac:dyDescent="0.2">
      <c r="A89" t="s">
        <v>72</v>
      </c>
      <c r="B89" s="16">
        <f t="shared" ref="B89:X89" si="49">IFERROR($E13*B152,"-")</f>
        <v>105.09</v>
      </c>
      <c r="C89" s="16">
        <f t="shared" si="49"/>
        <v>77.97</v>
      </c>
      <c r="D89" s="16">
        <f t="shared" si="49"/>
        <v>55.935000000000002</v>
      </c>
      <c r="E89" s="16">
        <f t="shared" si="49"/>
        <v>33.900000000000006</v>
      </c>
      <c r="F89" s="16">
        <f t="shared" si="49"/>
        <v>50.85</v>
      </c>
      <c r="G89" s="16">
        <f t="shared" si="49"/>
        <v>38.984999999999999</v>
      </c>
      <c r="H89" s="16">
        <f t="shared" si="49"/>
        <v>91.53</v>
      </c>
      <c r="I89" s="16">
        <f t="shared" si="49"/>
        <v>103.39500000000001</v>
      </c>
      <c r="J89" s="16">
        <f t="shared" si="49"/>
        <v>55.935000000000002</v>
      </c>
      <c r="K89" s="16">
        <f t="shared" si="49"/>
        <v>54.24</v>
      </c>
      <c r="L89" s="16">
        <f t="shared" si="49"/>
        <v>72.885000000000005</v>
      </c>
      <c r="M89" s="16">
        <f t="shared" si="49"/>
        <v>84.75</v>
      </c>
      <c r="N89" s="16">
        <f t="shared" si="49"/>
        <v>823.7700000000001</v>
      </c>
      <c r="O89" s="16">
        <f t="shared" si="49"/>
        <v>89.835000000000008</v>
      </c>
      <c r="P89" s="16">
        <f t="shared" si="49"/>
        <v>915.30000000000007</v>
      </c>
      <c r="Q89" s="16">
        <f t="shared" si="49"/>
        <v>5440.9500000000007</v>
      </c>
      <c r="R89" s="16">
        <f t="shared" si="49"/>
        <v>35764.5</v>
      </c>
      <c r="S89" s="16">
        <f t="shared" si="49"/>
        <v>39118.905000000006</v>
      </c>
      <c r="T89" s="16">
        <f t="shared" si="49"/>
        <v>39966.405000000006</v>
      </c>
      <c r="U89" s="16">
        <f t="shared" si="49"/>
        <v>332.22</v>
      </c>
      <c r="V89" s="16">
        <f t="shared" si="49"/>
        <v>261.03000000000003</v>
      </c>
      <c r="W89" s="16">
        <f t="shared" si="49"/>
        <v>216.96</v>
      </c>
      <c r="X89" s="16">
        <f t="shared" si="49"/>
        <v>196.62</v>
      </c>
    </row>
    <row r="90" spans="1:24" x14ac:dyDescent="0.2">
      <c r="A90" t="s">
        <v>1171</v>
      </c>
      <c r="B90" s="16">
        <f t="shared" ref="B90:X90" si="50">IFERROR($E14*B153,"-")</f>
        <v>418.08</v>
      </c>
      <c r="C90" s="16">
        <f t="shared" si="50"/>
        <v>384.79999999999995</v>
      </c>
      <c r="D90" s="16">
        <f t="shared" si="50"/>
        <v>260</v>
      </c>
      <c r="E90" s="16">
        <f t="shared" si="50"/>
        <v>218.39999999999998</v>
      </c>
      <c r="F90" s="16">
        <f t="shared" si="50"/>
        <v>224.64</v>
      </c>
      <c r="G90" s="16">
        <f t="shared" si="50"/>
        <v>199.67999999999998</v>
      </c>
      <c r="H90" s="16">
        <f t="shared" si="50"/>
        <v>486.71999999999997</v>
      </c>
      <c r="I90" s="16">
        <f t="shared" si="50"/>
        <v>511.67999999999995</v>
      </c>
      <c r="J90" s="16">
        <f t="shared" si="50"/>
        <v>270.39999999999998</v>
      </c>
      <c r="K90" s="16">
        <f t="shared" si="50"/>
        <v>241.28</v>
      </c>
      <c r="L90" s="16">
        <f t="shared" si="50"/>
        <v>451.35999999999996</v>
      </c>
      <c r="M90" s="16">
        <f t="shared" si="50"/>
        <v>567.83999999999992</v>
      </c>
      <c r="N90" s="16">
        <f t="shared" si="50"/>
        <v>4236.96</v>
      </c>
      <c r="O90" s="16">
        <f t="shared" si="50"/>
        <v>443.03999999999996</v>
      </c>
      <c r="P90" s="16">
        <f t="shared" si="50"/>
        <v>4680</v>
      </c>
      <c r="Q90" s="16">
        <f t="shared" si="50"/>
        <v>29762.719999999998</v>
      </c>
      <c r="R90" s="16">
        <f t="shared" si="50"/>
        <v>156128.95999999999</v>
      </c>
      <c r="S90" s="16">
        <f t="shared" si="50"/>
        <v>171038.4</v>
      </c>
      <c r="T90" s="16">
        <f t="shared" si="50"/>
        <v>173727.84</v>
      </c>
      <c r="U90" s="16">
        <f t="shared" si="50"/>
        <v>1659.84</v>
      </c>
      <c r="V90" s="16">
        <f t="shared" si="50"/>
        <v>1530.8799999999999</v>
      </c>
      <c r="W90" s="16">
        <f t="shared" si="50"/>
        <v>1069.1199999999999</v>
      </c>
      <c r="X90" s="16">
        <f t="shared" si="50"/>
        <v>904.8</v>
      </c>
    </row>
    <row r="91" spans="1:24" x14ac:dyDescent="0.2">
      <c r="A91" t="s">
        <v>1172</v>
      </c>
      <c r="B91" s="16">
        <f t="shared" ref="B91:X91" si="51">IFERROR($E15*B154,"-")</f>
        <v>200.1</v>
      </c>
      <c r="C91" s="16">
        <f t="shared" si="51"/>
        <v>156.6</v>
      </c>
      <c r="D91" s="16">
        <f t="shared" si="51"/>
        <v>133.97999999999999</v>
      </c>
      <c r="E91" s="16">
        <f t="shared" si="51"/>
        <v>93.96</v>
      </c>
      <c r="F91" s="16">
        <f t="shared" si="51"/>
        <v>104.39999999999999</v>
      </c>
      <c r="G91" s="16">
        <f t="shared" si="51"/>
        <v>132.23999999999998</v>
      </c>
      <c r="H91" s="16">
        <f t="shared" si="51"/>
        <v>243.6</v>
      </c>
      <c r="I91" s="16">
        <f t="shared" si="51"/>
        <v>247.07999999999998</v>
      </c>
      <c r="J91" s="16">
        <f t="shared" si="51"/>
        <v>147.89999999999998</v>
      </c>
      <c r="K91" s="16">
        <f t="shared" si="51"/>
        <v>128.76</v>
      </c>
      <c r="L91" s="16">
        <f t="shared" si="51"/>
        <v>220.98</v>
      </c>
      <c r="M91" s="16">
        <f t="shared" si="51"/>
        <v>205.32</v>
      </c>
      <c r="N91" s="16">
        <f t="shared" si="51"/>
        <v>2014.9199999999998</v>
      </c>
      <c r="O91" s="16">
        <f t="shared" si="51"/>
        <v>266.21999999999997</v>
      </c>
      <c r="P91" s="16">
        <f t="shared" si="51"/>
        <v>2281.14</v>
      </c>
      <c r="Q91" s="16">
        <f t="shared" si="51"/>
        <v>12644.58</v>
      </c>
      <c r="R91" s="16">
        <f t="shared" si="51"/>
        <v>70678.799999999988</v>
      </c>
      <c r="S91" s="16">
        <f t="shared" si="51"/>
        <v>77795.399999999994</v>
      </c>
      <c r="T91" s="16">
        <f t="shared" si="51"/>
        <v>78881.159999999989</v>
      </c>
      <c r="U91" s="16">
        <f t="shared" si="51"/>
        <v>923.93999999999994</v>
      </c>
      <c r="V91" s="16">
        <f t="shared" si="51"/>
        <v>673.38</v>
      </c>
      <c r="W91" s="16">
        <f t="shared" si="51"/>
        <v>483.71999999999997</v>
      </c>
      <c r="X91" s="16">
        <f t="shared" si="51"/>
        <v>443.7</v>
      </c>
    </row>
    <row r="92" spans="1:24" x14ac:dyDescent="0.2">
      <c r="A92" t="s">
        <v>75</v>
      </c>
      <c r="B92" s="16">
        <f t="shared" ref="B92:X92" si="52">IFERROR($E16*B155,"-")</f>
        <v>19.71</v>
      </c>
      <c r="C92" s="16">
        <f t="shared" si="52"/>
        <v>26.28</v>
      </c>
      <c r="D92" s="16">
        <f t="shared" si="52"/>
        <v>17.52</v>
      </c>
      <c r="E92" s="16">
        <f t="shared" si="52"/>
        <v>16.425000000000001</v>
      </c>
      <c r="F92" s="16">
        <f t="shared" si="52"/>
        <v>16.425000000000001</v>
      </c>
      <c r="G92" s="16">
        <f t="shared" si="52"/>
        <v>16.425000000000001</v>
      </c>
      <c r="H92" s="16">
        <f t="shared" si="52"/>
        <v>26.28</v>
      </c>
      <c r="I92" s="16">
        <f t="shared" si="52"/>
        <v>25.184999999999999</v>
      </c>
      <c r="J92" s="16">
        <f t="shared" si="52"/>
        <v>18.614999999999998</v>
      </c>
      <c r="K92" s="16">
        <f t="shared" si="52"/>
        <v>20.805</v>
      </c>
      <c r="L92" s="16">
        <f t="shared" si="52"/>
        <v>24.09</v>
      </c>
      <c r="M92" s="16">
        <f t="shared" si="52"/>
        <v>24.09</v>
      </c>
      <c r="N92" s="16">
        <f t="shared" si="52"/>
        <v>251.85</v>
      </c>
      <c r="O92" s="16">
        <f t="shared" si="52"/>
        <v>40.515000000000001</v>
      </c>
      <c r="P92" s="16">
        <f t="shared" si="52"/>
        <v>293.45999999999998</v>
      </c>
      <c r="Q92" s="16">
        <f t="shared" si="52"/>
        <v>1714.77</v>
      </c>
      <c r="R92" s="16">
        <f t="shared" si="52"/>
        <v>9542.9249999999993</v>
      </c>
      <c r="S92" s="16">
        <f t="shared" si="52"/>
        <v>10347.75</v>
      </c>
      <c r="T92" s="16">
        <f t="shared" si="52"/>
        <v>10512</v>
      </c>
      <c r="U92" s="16">
        <f t="shared" si="52"/>
        <v>119.355</v>
      </c>
      <c r="V92" s="16">
        <f t="shared" si="52"/>
        <v>73.364999999999995</v>
      </c>
      <c r="W92" s="16">
        <f t="shared" si="52"/>
        <v>79.935000000000002</v>
      </c>
      <c r="X92" s="16">
        <f t="shared" si="52"/>
        <v>45.99</v>
      </c>
    </row>
    <row r="93" spans="1:24" x14ac:dyDescent="0.2">
      <c r="A93" t="s">
        <v>1173</v>
      </c>
      <c r="B93" s="16">
        <f t="shared" ref="B93:X93" si="53">IFERROR($E17*B156,"-")</f>
        <v>113.1</v>
      </c>
      <c r="C93" s="16">
        <f t="shared" si="53"/>
        <v>128.32499999999999</v>
      </c>
      <c r="D93" s="16">
        <f t="shared" si="53"/>
        <v>97.875</v>
      </c>
      <c r="E93" s="16">
        <f t="shared" si="53"/>
        <v>69.599999999999994</v>
      </c>
      <c r="F93" s="16">
        <f t="shared" si="53"/>
        <v>65.25</v>
      </c>
      <c r="G93" s="16">
        <f t="shared" si="53"/>
        <v>69.599999999999994</v>
      </c>
      <c r="H93" s="16">
        <f t="shared" si="53"/>
        <v>134.85</v>
      </c>
      <c r="I93" s="16">
        <f t="shared" si="53"/>
        <v>100.05</v>
      </c>
      <c r="J93" s="16">
        <f t="shared" si="53"/>
        <v>89.174999999999997</v>
      </c>
      <c r="K93" s="16">
        <f t="shared" si="53"/>
        <v>69.599999999999994</v>
      </c>
      <c r="L93" s="16">
        <f t="shared" si="53"/>
        <v>106.575</v>
      </c>
      <c r="M93" s="16">
        <f t="shared" si="53"/>
        <v>115.27500000000001</v>
      </c>
      <c r="N93" s="16">
        <f t="shared" si="53"/>
        <v>1161.45</v>
      </c>
      <c r="O93" s="16">
        <f t="shared" si="53"/>
        <v>184.875</v>
      </c>
      <c r="P93" s="16">
        <f t="shared" si="53"/>
        <v>1346.325</v>
      </c>
      <c r="Q93" s="16">
        <f t="shared" si="53"/>
        <v>7023.0749999999998</v>
      </c>
      <c r="R93" s="16">
        <f t="shared" si="53"/>
        <v>43297.724999999999</v>
      </c>
      <c r="S93" s="16">
        <f t="shared" si="53"/>
        <v>48252.375</v>
      </c>
      <c r="T93" s="16">
        <f t="shared" si="53"/>
        <v>49494.3</v>
      </c>
      <c r="U93" s="16">
        <f t="shared" si="53"/>
        <v>576.375</v>
      </c>
      <c r="V93" s="16">
        <f t="shared" si="53"/>
        <v>321.89999999999998</v>
      </c>
      <c r="W93" s="16">
        <f t="shared" si="53"/>
        <v>332.77499999999998</v>
      </c>
      <c r="X93" s="16">
        <f t="shared" si="53"/>
        <v>247.95</v>
      </c>
    </row>
    <row r="94" spans="1:24" x14ac:dyDescent="0.2">
      <c r="A94" t="s">
        <v>1174</v>
      </c>
      <c r="B94" s="16">
        <f t="shared" ref="B94:X94" si="54">IFERROR($E18*B157,"-")</f>
        <v>35.230000000000004</v>
      </c>
      <c r="C94" s="16">
        <f t="shared" si="54"/>
        <v>37.940000000000005</v>
      </c>
      <c r="D94" s="16">
        <f t="shared" si="54"/>
        <v>21.68</v>
      </c>
      <c r="E94" s="16">
        <f t="shared" si="54"/>
        <v>24.39</v>
      </c>
      <c r="F94" s="16">
        <f t="shared" si="54"/>
        <v>28.455000000000002</v>
      </c>
      <c r="G94" s="16">
        <f t="shared" si="54"/>
        <v>20.325000000000003</v>
      </c>
      <c r="H94" s="16">
        <f t="shared" si="54"/>
        <v>42.005000000000003</v>
      </c>
      <c r="I94" s="16">
        <f t="shared" si="54"/>
        <v>50.135000000000005</v>
      </c>
      <c r="J94" s="16">
        <f t="shared" si="54"/>
        <v>31.165000000000003</v>
      </c>
      <c r="K94" s="16">
        <f t="shared" si="54"/>
        <v>47.425000000000004</v>
      </c>
      <c r="L94" s="16">
        <f t="shared" si="54"/>
        <v>40.650000000000006</v>
      </c>
      <c r="M94" s="16">
        <f t="shared" si="54"/>
        <v>46.07</v>
      </c>
      <c r="N94" s="16">
        <f t="shared" si="54"/>
        <v>425.47</v>
      </c>
      <c r="O94" s="16">
        <f t="shared" si="54"/>
        <v>42.005000000000003</v>
      </c>
      <c r="P94" s="16">
        <f t="shared" si="54"/>
        <v>467.47500000000002</v>
      </c>
      <c r="Q94" s="16">
        <f t="shared" si="54"/>
        <v>3116.5</v>
      </c>
      <c r="R94" s="16">
        <f t="shared" si="54"/>
        <v>17726.11</v>
      </c>
      <c r="S94" s="16">
        <f t="shared" si="54"/>
        <v>19663.760000000002</v>
      </c>
      <c r="T94" s="16">
        <f t="shared" si="54"/>
        <v>20049.935000000001</v>
      </c>
      <c r="U94" s="16">
        <f t="shared" si="54"/>
        <v>157.18</v>
      </c>
      <c r="V94" s="16">
        <f t="shared" si="54"/>
        <v>136.85500000000002</v>
      </c>
      <c r="W94" s="16">
        <f t="shared" si="54"/>
        <v>138.21</v>
      </c>
      <c r="X94" s="16">
        <f t="shared" si="54"/>
        <v>77.234999999999999</v>
      </c>
    </row>
    <row r="95" spans="1:24" x14ac:dyDescent="0.2">
      <c r="A95" t="s">
        <v>1175</v>
      </c>
      <c r="B95" s="17">
        <f>SUM(B82:B94)</f>
        <v>1871.5149999999999</v>
      </c>
      <c r="C95" s="17">
        <f t="shared" ref="C95:X95" si="55">SUM(C82:C94)</f>
        <v>1740.0349999999999</v>
      </c>
      <c r="D95" s="17">
        <f t="shared" si="55"/>
        <v>1490.0249999999999</v>
      </c>
      <c r="E95" s="17">
        <f t="shared" si="55"/>
        <v>1101.635</v>
      </c>
      <c r="F95" s="17">
        <f t="shared" si="55"/>
        <v>1117.9349999999999</v>
      </c>
      <c r="G95" s="17">
        <f t="shared" si="55"/>
        <v>1251.7699999999998</v>
      </c>
      <c r="H95" s="17">
        <f t="shared" si="55"/>
        <v>2428.9600000000005</v>
      </c>
      <c r="I95" s="17">
        <f t="shared" si="55"/>
        <v>2081.8799999999997</v>
      </c>
      <c r="J95" s="17">
        <f t="shared" si="55"/>
        <v>1557.6799999999998</v>
      </c>
      <c r="K95" s="17">
        <f t="shared" si="55"/>
        <v>1391.855</v>
      </c>
      <c r="L95" s="17">
        <f t="shared" si="55"/>
        <v>1934.0650000000001</v>
      </c>
      <c r="M95" s="17">
        <f t="shared" si="55"/>
        <v>1970.7149999999997</v>
      </c>
      <c r="N95" s="17">
        <f t="shared" si="55"/>
        <v>19937.285</v>
      </c>
      <c r="O95" s="17">
        <f t="shared" si="55"/>
        <v>2797.2049999999999</v>
      </c>
      <c r="P95" s="17">
        <f t="shared" si="55"/>
        <v>22738.559999999998</v>
      </c>
      <c r="Q95" s="17">
        <f t="shared" si="55"/>
        <v>128598.265</v>
      </c>
      <c r="R95" s="17">
        <f t="shared" si="55"/>
        <v>729861.91999999993</v>
      </c>
      <c r="S95" s="17">
        <f t="shared" si="55"/>
        <v>805959.65</v>
      </c>
      <c r="T95" s="17">
        <f t="shared" si="55"/>
        <v>824162.19500000007</v>
      </c>
      <c r="U95" s="17">
        <f t="shared" si="55"/>
        <v>9525.6400000000012</v>
      </c>
      <c r="V95" s="17">
        <f t="shared" si="55"/>
        <v>5986.66</v>
      </c>
      <c r="W95" s="17">
        <f t="shared" si="55"/>
        <v>5351.46</v>
      </c>
      <c r="X95" s="17">
        <f t="shared" si="55"/>
        <v>4300.4749999999995</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ht="15" x14ac:dyDescent="0.25">
      <c r="A99" s="145" t="s">
        <v>1182</v>
      </c>
    </row>
    <row r="100" spans="1:24" x14ac:dyDescent="0.2">
      <c r="A100" s="6" t="s">
        <v>1158</v>
      </c>
      <c r="B100" s="2" t="s">
        <v>115</v>
      </c>
      <c r="C100" t="s">
        <v>116</v>
      </c>
      <c r="D100" t="s">
        <v>117</v>
      </c>
      <c r="E100" t="s">
        <v>118</v>
      </c>
      <c r="F100" t="s">
        <v>119</v>
      </c>
      <c r="G100" t="s">
        <v>120</v>
      </c>
      <c r="H100" t="s">
        <v>121</v>
      </c>
      <c r="I100" t="s">
        <v>122</v>
      </c>
      <c r="J100" t="s">
        <v>123</v>
      </c>
      <c r="K100" t="s">
        <v>124</v>
      </c>
      <c r="L100" t="s">
        <v>125</v>
      </c>
      <c r="M100" t="s">
        <v>126</v>
      </c>
      <c r="N100" t="s">
        <v>138</v>
      </c>
      <c r="O100" t="s">
        <v>127</v>
      </c>
      <c r="P100" t="s">
        <v>139</v>
      </c>
      <c r="Q100" t="s">
        <v>140</v>
      </c>
      <c r="R100" t="s">
        <v>141</v>
      </c>
      <c r="S100" t="s">
        <v>226</v>
      </c>
      <c r="T100" t="s">
        <v>227</v>
      </c>
      <c r="U100" t="s">
        <v>228</v>
      </c>
      <c r="V100" t="s">
        <v>229</v>
      </c>
      <c r="W100" t="s">
        <v>230</v>
      </c>
      <c r="X100" t="s">
        <v>231</v>
      </c>
    </row>
    <row r="101" spans="1:24" x14ac:dyDescent="0.2">
      <c r="A101" t="s">
        <v>65</v>
      </c>
      <c r="B101" s="16">
        <f t="shared" ref="B101:X101" si="56">IFERROR($F6*B145,"-")</f>
        <v>43.400000000000006</v>
      </c>
      <c r="C101" s="16">
        <f t="shared" si="56"/>
        <v>32.200000000000003</v>
      </c>
      <c r="D101" s="16">
        <f t="shared" si="56"/>
        <v>28.000000000000004</v>
      </c>
      <c r="E101" s="16">
        <f t="shared" si="56"/>
        <v>25.900000000000002</v>
      </c>
      <c r="F101" s="16">
        <f t="shared" si="56"/>
        <v>25.200000000000003</v>
      </c>
      <c r="G101" s="16">
        <f t="shared" si="56"/>
        <v>25.200000000000003</v>
      </c>
      <c r="H101" s="16">
        <f t="shared" si="56"/>
        <v>53.2</v>
      </c>
      <c r="I101" s="16">
        <f t="shared" si="56"/>
        <v>39.900000000000006</v>
      </c>
      <c r="J101" s="16">
        <f t="shared" si="56"/>
        <v>49.000000000000007</v>
      </c>
      <c r="K101" s="16">
        <f t="shared" si="56"/>
        <v>34.300000000000004</v>
      </c>
      <c r="L101" s="16">
        <f t="shared" si="56"/>
        <v>36.400000000000006</v>
      </c>
      <c r="M101" s="16">
        <f t="shared" si="56"/>
        <v>34.300000000000004</v>
      </c>
      <c r="N101" s="16">
        <f t="shared" si="56"/>
        <v>427.00000000000006</v>
      </c>
      <c r="O101" s="16">
        <f t="shared" si="56"/>
        <v>60.2</v>
      </c>
      <c r="P101" s="16">
        <f t="shared" si="56"/>
        <v>487.90000000000003</v>
      </c>
      <c r="Q101" s="16">
        <f t="shared" si="56"/>
        <v>2517.2000000000003</v>
      </c>
      <c r="R101" s="16">
        <f t="shared" si="56"/>
        <v>15869.000000000002</v>
      </c>
      <c r="S101" s="16">
        <f t="shared" si="56"/>
        <v>17882.900000000001</v>
      </c>
      <c r="T101" s="16">
        <f t="shared" si="56"/>
        <v>18521.300000000003</v>
      </c>
      <c r="U101" s="16">
        <f t="shared" si="56"/>
        <v>215.60000000000002</v>
      </c>
      <c r="V101" s="16">
        <f t="shared" si="56"/>
        <v>110.60000000000001</v>
      </c>
      <c r="W101" s="16">
        <f t="shared" si="56"/>
        <v>117.60000000000001</v>
      </c>
      <c r="X101" s="16">
        <f t="shared" si="56"/>
        <v>96.600000000000009</v>
      </c>
    </row>
    <row r="102" spans="1:24" x14ac:dyDescent="0.2">
      <c r="A102" t="s">
        <v>1165</v>
      </c>
      <c r="B102" s="16" t="str">
        <f t="shared" ref="B102:X102" si="57">IFERROR($F7*B146,"-")</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67</v>
      </c>
      <c r="B103" s="16">
        <f t="shared" ref="B103:X103" si="58">IFERROR($F8*B147,"-")</f>
        <v>141.24</v>
      </c>
      <c r="C103" s="16">
        <f t="shared" si="58"/>
        <v>116.16000000000001</v>
      </c>
      <c r="D103" s="16">
        <f t="shared" si="58"/>
        <v>135.30000000000001</v>
      </c>
      <c r="E103" s="16">
        <f t="shared" si="58"/>
        <v>89.100000000000009</v>
      </c>
      <c r="F103" s="16">
        <f t="shared" si="58"/>
        <v>77.22</v>
      </c>
      <c r="G103" s="16">
        <f t="shared" si="58"/>
        <v>122.10000000000001</v>
      </c>
      <c r="H103" s="16">
        <f t="shared" si="58"/>
        <v>207.9</v>
      </c>
      <c r="I103" s="16">
        <f t="shared" si="58"/>
        <v>159.06</v>
      </c>
      <c r="J103" s="16">
        <f t="shared" si="58"/>
        <v>138.6</v>
      </c>
      <c r="K103" s="16">
        <f t="shared" si="58"/>
        <v>113.52000000000001</v>
      </c>
      <c r="L103" s="16">
        <f t="shared" si="58"/>
        <v>160.38</v>
      </c>
      <c r="M103" s="16">
        <f t="shared" si="58"/>
        <v>100.98</v>
      </c>
      <c r="N103" s="16">
        <f t="shared" si="58"/>
        <v>1562.22</v>
      </c>
      <c r="O103" s="16">
        <f t="shared" si="58"/>
        <v>283.14</v>
      </c>
      <c r="P103" s="16">
        <f t="shared" si="58"/>
        <v>1845.3600000000001</v>
      </c>
      <c r="Q103" s="16">
        <f t="shared" si="58"/>
        <v>8251.32</v>
      </c>
      <c r="R103" s="16">
        <f t="shared" si="58"/>
        <v>43826.64</v>
      </c>
      <c r="S103" s="16">
        <f t="shared" si="58"/>
        <v>48686.22</v>
      </c>
      <c r="T103" s="16">
        <f t="shared" si="58"/>
        <v>50186.400000000001</v>
      </c>
      <c r="U103" s="16">
        <f t="shared" si="58"/>
        <v>887.04000000000008</v>
      </c>
      <c r="V103" s="16">
        <f t="shared" si="58"/>
        <v>420.42</v>
      </c>
      <c r="W103" s="16">
        <f t="shared" si="58"/>
        <v>396</v>
      </c>
      <c r="X103" s="16">
        <f t="shared" si="58"/>
        <v>349.14000000000004</v>
      </c>
    </row>
    <row r="104" spans="1:24" x14ac:dyDescent="0.2">
      <c r="A104" t="s">
        <v>1167</v>
      </c>
      <c r="B104" s="16">
        <f t="shared" ref="B104:X104" si="59">IFERROR($F9*B148,"-")</f>
        <v>124.815</v>
      </c>
      <c r="C104" s="16">
        <f t="shared" si="59"/>
        <v>123.245</v>
      </c>
      <c r="D104" s="16">
        <f t="shared" si="59"/>
        <v>95.77</v>
      </c>
      <c r="E104" s="16">
        <f t="shared" si="59"/>
        <v>85.564999999999998</v>
      </c>
      <c r="F104" s="16">
        <f t="shared" si="59"/>
        <v>87.135000000000005</v>
      </c>
      <c r="G104" s="16">
        <f t="shared" si="59"/>
        <v>83.995000000000005</v>
      </c>
      <c r="H104" s="16">
        <f t="shared" si="59"/>
        <v>164.85</v>
      </c>
      <c r="I104" s="16">
        <f t="shared" si="59"/>
        <v>120.89</v>
      </c>
      <c r="J104" s="16">
        <f t="shared" si="59"/>
        <v>111.47</v>
      </c>
      <c r="K104" s="16">
        <f t="shared" si="59"/>
        <v>98.91</v>
      </c>
      <c r="L104" s="16">
        <f t="shared" si="59"/>
        <v>113.04</v>
      </c>
      <c r="M104" s="16">
        <f t="shared" si="59"/>
        <v>120.89</v>
      </c>
      <c r="N104" s="16">
        <f t="shared" si="59"/>
        <v>1330.575</v>
      </c>
      <c r="O104" s="16">
        <f t="shared" si="59"/>
        <v>200.17500000000001</v>
      </c>
      <c r="P104" s="16">
        <f t="shared" si="59"/>
        <v>1530.75</v>
      </c>
      <c r="Q104" s="16">
        <f t="shared" si="59"/>
        <v>8437.9650000000001</v>
      </c>
      <c r="R104" s="16">
        <f t="shared" si="59"/>
        <v>54357.324999999997</v>
      </c>
      <c r="S104" s="16">
        <f t="shared" si="59"/>
        <v>60594.934999999998</v>
      </c>
      <c r="T104" s="16">
        <f t="shared" si="59"/>
        <v>62518.97</v>
      </c>
      <c r="U104" s="16">
        <f t="shared" si="59"/>
        <v>656.26</v>
      </c>
      <c r="V104" s="16">
        <f t="shared" si="59"/>
        <v>354.82</v>
      </c>
      <c r="W104" s="16">
        <f t="shared" si="59"/>
        <v>394.85500000000002</v>
      </c>
      <c r="X104" s="16">
        <f t="shared" si="59"/>
        <v>289.66500000000002</v>
      </c>
    </row>
    <row r="105" spans="1:24" x14ac:dyDescent="0.2">
      <c r="A105" t="s">
        <v>1168</v>
      </c>
      <c r="B105" s="16">
        <f t="shared" ref="B105:X105" si="60">IFERROR($F10*B149,"-")</f>
        <v>6.8449999999999998</v>
      </c>
      <c r="C105" s="16">
        <f t="shared" si="60"/>
        <v>7.0299999999999994</v>
      </c>
      <c r="D105" s="16">
        <f t="shared" si="60"/>
        <v>10.729999999999999</v>
      </c>
      <c r="E105" s="16">
        <f t="shared" si="60"/>
        <v>5.92</v>
      </c>
      <c r="F105" s="16">
        <f t="shared" si="60"/>
        <v>4.0699999999999994</v>
      </c>
      <c r="G105" s="16">
        <f t="shared" si="60"/>
        <v>14.059999999999999</v>
      </c>
      <c r="H105" s="16">
        <f t="shared" si="60"/>
        <v>22.2</v>
      </c>
      <c r="I105" s="16">
        <f t="shared" si="60"/>
        <v>5.18</v>
      </c>
      <c r="J105" s="16">
        <f t="shared" si="60"/>
        <v>12.764999999999999</v>
      </c>
      <c r="K105" s="16">
        <f t="shared" si="60"/>
        <v>4.4399999999999995</v>
      </c>
      <c r="L105" s="16">
        <f t="shared" si="60"/>
        <v>6.4749999999999996</v>
      </c>
      <c r="M105" s="16">
        <f t="shared" si="60"/>
        <v>4.8099999999999996</v>
      </c>
      <c r="N105" s="16">
        <f t="shared" si="60"/>
        <v>104.155</v>
      </c>
      <c r="O105" s="16">
        <f t="shared" si="60"/>
        <v>20.72</v>
      </c>
      <c r="P105" s="16">
        <f t="shared" si="60"/>
        <v>124.875</v>
      </c>
      <c r="Q105" s="16">
        <f t="shared" si="60"/>
        <v>538.72</v>
      </c>
      <c r="R105" s="16">
        <f t="shared" si="60"/>
        <v>3820.8049999999998</v>
      </c>
      <c r="S105" s="16">
        <f t="shared" si="60"/>
        <v>4219.2950000000001</v>
      </c>
      <c r="T105" s="16">
        <f t="shared" si="60"/>
        <v>4324.375</v>
      </c>
      <c r="U105" s="16">
        <f t="shared" si="60"/>
        <v>80.474999999999994</v>
      </c>
      <c r="V105" s="16">
        <f t="shared" si="60"/>
        <v>16.465</v>
      </c>
      <c r="W105" s="16">
        <f t="shared" si="60"/>
        <v>21.459999999999997</v>
      </c>
      <c r="X105" s="16">
        <f t="shared" si="60"/>
        <v>29.044999999999998</v>
      </c>
    </row>
    <row r="106" spans="1:24" x14ac:dyDescent="0.2">
      <c r="A106" t="s">
        <v>1169</v>
      </c>
      <c r="B106" s="16">
        <f t="shared" ref="B106:X106" si="61">IFERROR($F11*B150,"-")</f>
        <v>37.800000000000004</v>
      </c>
      <c r="C106" s="16">
        <f t="shared" si="61"/>
        <v>60.075000000000003</v>
      </c>
      <c r="D106" s="16">
        <f t="shared" si="61"/>
        <v>28.35</v>
      </c>
      <c r="E106" s="16">
        <f t="shared" si="61"/>
        <v>45.225000000000001</v>
      </c>
      <c r="F106" s="16">
        <f t="shared" si="61"/>
        <v>49.95</v>
      </c>
      <c r="G106" s="16">
        <f t="shared" si="61"/>
        <v>34.425000000000004</v>
      </c>
      <c r="H106" s="16">
        <f t="shared" si="61"/>
        <v>48.6</v>
      </c>
      <c r="I106" s="16">
        <f t="shared" si="61"/>
        <v>35.1</v>
      </c>
      <c r="J106" s="16">
        <f t="shared" si="61"/>
        <v>45.225000000000001</v>
      </c>
      <c r="K106" s="16">
        <f t="shared" si="61"/>
        <v>63.45</v>
      </c>
      <c r="L106" s="16">
        <f t="shared" si="61"/>
        <v>37.800000000000004</v>
      </c>
      <c r="M106" s="16">
        <f t="shared" si="61"/>
        <v>40.5</v>
      </c>
      <c r="N106" s="16">
        <f t="shared" si="61"/>
        <v>526.5</v>
      </c>
      <c r="O106" s="16">
        <f t="shared" si="61"/>
        <v>69.525000000000006</v>
      </c>
      <c r="P106" s="16">
        <f t="shared" si="61"/>
        <v>596.02500000000009</v>
      </c>
      <c r="Q106" s="16">
        <f t="shared" si="61"/>
        <v>2876.8500000000004</v>
      </c>
      <c r="R106" s="16">
        <f t="shared" si="61"/>
        <v>19534.5</v>
      </c>
      <c r="S106" s="16">
        <f t="shared" si="61"/>
        <v>22830.525000000001</v>
      </c>
      <c r="T106" s="16">
        <f t="shared" si="61"/>
        <v>23424.525000000001</v>
      </c>
      <c r="U106" s="16">
        <f t="shared" si="61"/>
        <v>226.12500000000003</v>
      </c>
      <c r="V106" s="16">
        <f t="shared" si="61"/>
        <v>113.4</v>
      </c>
      <c r="W106" s="16">
        <f t="shared" si="61"/>
        <v>218.70000000000002</v>
      </c>
      <c r="X106" s="16">
        <f t="shared" si="61"/>
        <v>86.4</v>
      </c>
    </row>
    <row r="107" spans="1:24" x14ac:dyDescent="0.2">
      <c r="A107" t="s">
        <v>1170</v>
      </c>
      <c r="B107" s="16">
        <f t="shared" ref="B107:X107" si="62">IFERROR($F12*B151,"-")</f>
        <v>44.164999999999999</v>
      </c>
      <c r="C107" s="16">
        <f t="shared" si="62"/>
        <v>42.954999999999998</v>
      </c>
      <c r="D107" s="16">
        <f t="shared" si="62"/>
        <v>49.004999999999995</v>
      </c>
      <c r="E107" s="16">
        <f t="shared" si="62"/>
        <v>19.965</v>
      </c>
      <c r="F107" s="16">
        <f t="shared" si="62"/>
        <v>23.594999999999999</v>
      </c>
      <c r="G107" s="16">
        <f t="shared" si="62"/>
        <v>24.2</v>
      </c>
      <c r="H107" s="16">
        <f t="shared" si="62"/>
        <v>52.634999999999998</v>
      </c>
      <c r="I107" s="16">
        <f t="shared" si="62"/>
        <v>57.475000000000001</v>
      </c>
      <c r="J107" s="16">
        <f t="shared" si="62"/>
        <v>28.434999999999999</v>
      </c>
      <c r="K107" s="16">
        <f t="shared" si="62"/>
        <v>35.695</v>
      </c>
      <c r="L107" s="16">
        <f t="shared" si="62"/>
        <v>52.634999999999998</v>
      </c>
      <c r="M107" s="16">
        <f t="shared" si="62"/>
        <v>64.13</v>
      </c>
      <c r="N107" s="16">
        <f t="shared" si="62"/>
        <v>494.28499999999997</v>
      </c>
      <c r="O107" s="16">
        <f t="shared" si="62"/>
        <v>60.5</v>
      </c>
      <c r="P107" s="16">
        <f t="shared" si="62"/>
        <v>554.78499999999997</v>
      </c>
      <c r="Q107" s="16">
        <f t="shared" si="62"/>
        <v>4371.7299999999996</v>
      </c>
      <c r="R107" s="16">
        <f t="shared" si="62"/>
        <v>21024.959999999999</v>
      </c>
      <c r="S107" s="16">
        <f t="shared" si="62"/>
        <v>22459.415000000001</v>
      </c>
      <c r="T107" s="16">
        <f t="shared" si="62"/>
        <v>22718.959999999999</v>
      </c>
      <c r="U107" s="16">
        <f t="shared" si="62"/>
        <v>214.77500000000001</v>
      </c>
      <c r="V107" s="16">
        <f t="shared" si="62"/>
        <v>174.24</v>
      </c>
      <c r="W107" s="16">
        <f t="shared" si="62"/>
        <v>122.21</v>
      </c>
      <c r="X107" s="16">
        <f t="shared" si="62"/>
        <v>96.8</v>
      </c>
    </row>
    <row r="108" spans="1:24" x14ac:dyDescent="0.2">
      <c r="A108" t="s">
        <v>72</v>
      </c>
      <c r="B108" s="16">
        <f t="shared" ref="B108:X108" si="63">IFERROR($F13*B152,"-")</f>
        <v>53.629999999999995</v>
      </c>
      <c r="C108" s="16">
        <f t="shared" si="63"/>
        <v>39.79</v>
      </c>
      <c r="D108" s="16">
        <f t="shared" si="63"/>
        <v>28.544999999999998</v>
      </c>
      <c r="E108" s="16">
        <f t="shared" si="63"/>
        <v>17.299999999999997</v>
      </c>
      <c r="F108" s="16">
        <f t="shared" si="63"/>
        <v>25.95</v>
      </c>
      <c r="G108" s="16">
        <f t="shared" si="63"/>
        <v>19.895</v>
      </c>
      <c r="H108" s="16">
        <f t="shared" si="63"/>
        <v>46.709999999999994</v>
      </c>
      <c r="I108" s="16">
        <f t="shared" si="63"/>
        <v>52.764999999999993</v>
      </c>
      <c r="J108" s="16">
        <f t="shared" si="63"/>
        <v>28.544999999999998</v>
      </c>
      <c r="K108" s="16">
        <f t="shared" si="63"/>
        <v>27.68</v>
      </c>
      <c r="L108" s="16">
        <f t="shared" si="63"/>
        <v>37.195</v>
      </c>
      <c r="M108" s="16">
        <f t="shared" si="63"/>
        <v>43.25</v>
      </c>
      <c r="N108" s="16">
        <f t="shared" si="63"/>
        <v>420.39</v>
      </c>
      <c r="O108" s="16">
        <f t="shared" si="63"/>
        <v>45.844999999999999</v>
      </c>
      <c r="P108" s="16">
        <f t="shared" si="63"/>
        <v>467.09999999999997</v>
      </c>
      <c r="Q108" s="16">
        <f t="shared" si="63"/>
        <v>2776.6499999999996</v>
      </c>
      <c r="R108" s="16">
        <f t="shared" si="63"/>
        <v>18251.5</v>
      </c>
      <c r="S108" s="16">
        <f t="shared" si="63"/>
        <v>19963.334999999999</v>
      </c>
      <c r="T108" s="16">
        <f t="shared" si="63"/>
        <v>20395.834999999999</v>
      </c>
      <c r="U108" s="16">
        <f t="shared" si="63"/>
        <v>169.54</v>
      </c>
      <c r="V108" s="16">
        <f t="shared" si="63"/>
        <v>133.20999999999998</v>
      </c>
      <c r="W108" s="16">
        <f t="shared" si="63"/>
        <v>110.72</v>
      </c>
      <c r="X108" s="16">
        <f t="shared" si="63"/>
        <v>100.33999999999999</v>
      </c>
    </row>
    <row r="109" spans="1:24" x14ac:dyDescent="0.2">
      <c r="A109" t="s">
        <v>1171</v>
      </c>
      <c r="B109" s="16">
        <f t="shared" ref="B109:X109" si="64">IFERROR($F14*B153,"-")</f>
        <v>122.61</v>
      </c>
      <c r="C109" s="16">
        <f t="shared" si="64"/>
        <v>112.85</v>
      </c>
      <c r="D109" s="16">
        <f t="shared" si="64"/>
        <v>76.25</v>
      </c>
      <c r="E109" s="16">
        <f t="shared" si="64"/>
        <v>64.05</v>
      </c>
      <c r="F109" s="16">
        <f t="shared" si="64"/>
        <v>65.88</v>
      </c>
      <c r="G109" s="16">
        <f t="shared" si="64"/>
        <v>58.56</v>
      </c>
      <c r="H109" s="16">
        <f t="shared" si="64"/>
        <v>142.74</v>
      </c>
      <c r="I109" s="16">
        <f t="shared" si="64"/>
        <v>150.06</v>
      </c>
      <c r="J109" s="16">
        <f t="shared" si="64"/>
        <v>79.3</v>
      </c>
      <c r="K109" s="16">
        <f t="shared" si="64"/>
        <v>70.760000000000005</v>
      </c>
      <c r="L109" s="16">
        <f t="shared" si="64"/>
        <v>132.37</v>
      </c>
      <c r="M109" s="16">
        <f t="shared" si="64"/>
        <v>166.53</v>
      </c>
      <c r="N109" s="16">
        <f t="shared" si="64"/>
        <v>1242.57</v>
      </c>
      <c r="O109" s="16">
        <f t="shared" si="64"/>
        <v>129.93</v>
      </c>
      <c r="P109" s="16">
        <f t="shared" si="64"/>
        <v>1372.5</v>
      </c>
      <c r="Q109" s="16">
        <f t="shared" si="64"/>
        <v>8728.49</v>
      </c>
      <c r="R109" s="16">
        <f t="shared" si="64"/>
        <v>45787.82</v>
      </c>
      <c r="S109" s="16">
        <f t="shared" si="64"/>
        <v>50160.299999999996</v>
      </c>
      <c r="T109" s="16">
        <f t="shared" si="64"/>
        <v>50949.03</v>
      </c>
      <c r="U109" s="16">
        <f t="shared" si="64"/>
        <v>486.78</v>
      </c>
      <c r="V109" s="16">
        <f t="shared" si="64"/>
        <v>448.96</v>
      </c>
      <c r="W109" s="16">
        <f t="shared" si="64"/>
        <v>313.54000000000002</v>
      </c>
      <c r="X109" s="16">
        <f t="shared" si="64"/>
        <v>265.34999999999997</v>
      </c>
    </row>
    <row r="110" spans="1:24" x14ac:dyDescent="0.2">
      <c r="A110" t="s">
        <v>1172</v>
      </c>
      <c r="B110" s="16">
        <f t="shared" ref="B110:X110" si="65">IFERROR($F15*B154,"-")</f>
        <v>73.600000000000009</v>
      </c>
      <c r="C110" s="16">
        <f t="shared" si="65"/>
        <v>57.6</v>
      </c>
      <c r="D110" s="16">
        <f t="shared" si="65"/>
        <v>49.28</v>
      </c>
      <c r="E110" s="16">
        <f t="shared" si="65"/>
        <v>34.56</v>
      </c>
      <c r="F110" s="16">
        <f t="shared" si="65"/>
        <v>38.4</v>
      </c>
      <c r="G110" s="16">
        <f t="shared" si="65"/>
        <v>48.64</v>
      </c>
      <c r="H110" s="16">
        <f t="shared" si="65"/>
        <v>89.600000000000009</v>
      </c>
      <c r="I110" s="16">
        <f t="shared" si="65"/>
        <v>90.88</v>
      </c>
      <c r="J110" s="16">
        <f t="shared" si="65"/>
        <v>54.4</v>
      </c>
      <c r="K110" s="16">
        <f t="shared" si="65"/>
        <v>47.36</v>
      </c>
      <c r="L110" s="16">
        <f t="shared" si="65"/>
        <v>81.28</v>
      </c>
      <c r="M110" s="16">
        <f t="shared" si="65"/>
        <v>75.52</v>
      </c>
      <c r="N110" s="16">
        <f t="shared" si="65"/>
        <v>741.12</v>
      </c>
      <c r="O110" s="16">
        <f t="shared" si="65"/>
        <v>97.92</v>
      </c>
      <c r="P110" s="16">
        <f t="shared" si="65"/>
        <v>839.04</v>
      </c>
      <c r="Q110" s="16">
        <f t="shared" si="65"/>
        <v>4650.88</v>
      </c>
      <c r="R110" s="16">
        <f t="shared" si="65"/>
        <v>25996.799999999999</v>
      </c>
      <c r="S110" s="16">
        <f t="shared" si="65"/>
        <v>28614.400000000001</v>
      </c>
      <c r="T110" s="16">
        <f t="shared" si="65"/>
        <v>29013.760000000002</v>
      </c>
      <c r="U110" s="16">
        <f t="shared" si="65"/>
        <v>339.84000000000003</v>
      </c>
      <c r="V110" s="16">
        <f t="shared" si="65"/>
        <v>247.68</v>
      </c>
      <c r="W110" s="16">
        <f t="shared" si="65"/>
        <v>177.92000000000002</v>
      </c>
      <c r="X110" s="16">
        <f t="shared" si="65"/>
        <v>163.20000000000002</v>
      </c>
    </row>
    <row r="111" spans="1:24" x14ac:dyDescent="0.2">
      <c r="A111" t="s">
        <v>75</v>
      </c>
      <c r="B111" s="16">
        <f t="shared" ref="B111:X111" si="66">IFERROR($F16*B155,"-")</f>
        <v>7.2</v>
      </c>
      <c r="C111" s="16">
        <f t="shared" si="66"/>
        <v>9.6</v>
      </c>
      <c r="D111" s="16">
        <f t="shared" si="66"/>
        <v>6.4</v>
      </c>
      <c r="E111" s="16">
        <f t="shared" si="66"/>
        <v>6</v>
      </c>
      <c r="F111" s="16">
        <f t="shared" si="66"/>
        <v>6</v>
      </c>
      <c r="G111" s="16">
        <f t="shared" si="66"/>
        <v>6</v>
      </c>
      <c r="H111" s="16">
        <f t="shared" si="66"/>
        <v>9.6</v>
      </c>
      <c r="I111" s="16">
        <f t="shared" si="66"/>
        <v>9.2000000000000011</v>
      </c>
      <c r="J111" s="16">
        <f t="shared" si="66"/>
        <v>6.8</v>
      </c>
      <c r="K111" s="16">
        <f t="shared" si="66"/>
        <v>7.6000000000000005</v>
      </c>
      <c r="L111" s="16">
        <f t="shared" si="66"/>
        <v>8.8000000000000007</v>
      </c>
      <c r="M111" s="16">
        <f t="shared" si="66"/>
        <v>8.8000000000000007</v>
      </c>
      <c r="N111" s="16">
        <f t="shared" si="66"/>
        <v>92</v>
      </c>
      <c r="O111" s="16">
        <f t="shared" si="66"/>
        <v>14.8</v>
      </c>
      <c r="P111" s="16">
        <f t="shared" si="66"/>
        <v>107.2</v>
      </c>
      <c r="Q111" s="16">
        <f t="shared" si="66"/>
        <v>626.4</v>
      </c>
      <c r="R111" s="16">
        <f t="shared" si="66"/>
        <v>3486</v>
      </c>
      <c r="S111" s="16">
        <f t="shared" si="66"/>
        <v>3780</v>
      </c>
      <c r="T111" s="16">
        <f t="shared" si="66"/>
        <v>3840</v>
      </c>
      <c r="U111" s="16">
        <f t="shared" si="66"/>
        <v>43.6</v>
      </c>
      <c r="V111" s="16">
        <f t="shared" si="66"/>
        <v>26.8</v>
      </c>
      <c r="W111" s="16">
        <f t="shared" si="66"/>
        <v>29.2</v>
      </c>
      <c r="X111" s="16">
        <f t="shared" si="66"/>
        <v>16.8</v>
      </c>
    </row>
    <row r="112" spans="1:24" x14ac:dyDescent="0.2">
      <c r="A112" t="s">
        <v>1173</v>
      </c>
      <c r="B112" s="16">
        <f t="shared" ref="B112:X112" si="67">IFERROR($F17*B156,"-")</f>
        <v>32.24</v>
      </c>
      <c r="C112" s="16">
        <f t="shared" si="67"/>
        <v>36.58</v>
      </c>
      <c r="D112" s="16">
        <f t="shared" si="67"/>
        <v>27.9</v>
      </c>
      <c r="E112" s="16">
        <f t="shared" si="67"/>
        <v>19.84</v>
      </c>
      <c r="F112" s="16">
        <f t="shared" si="67"/>
        <v>18.600000000000001</v>
      </c>
      <c r="G112" s="16">
        <f t="shared" si="67"/>
        <v>19.84</v>
      </c>
      <c r="H112" s="16">
        <f t="shared" si="67"/>
        <v>38.44</v>
      </c>
      <c r="I112" s="16">
        <f t="shared" si="67"/>
        <v>28.52</v>
      </c>
      <c r="J112" s="16">
        <f t="shared" si="67"/>
        <v>25.419999999999998</v>
      </c>
      <c r="K112" s="16">
        <f t="shared" si="67"/>
        <v>19.84</v>
      </c>
      <c r="L112" s="16">
        <f t="shared" si="67"/>
        <v>30.38</v>
      </c>
      <c r="M112" s="16">
        <f t="shared" si="67"/>
        <v>32.86</v>
      </c>
      <c r="N112" s="16">
        <f t="shared" si="67"/>
        <v>331.08</v>
      </c>
      <c r="O112" s="16">
        <f t="shared" si="67"/>
        <v>52.7</v>
      </c>
      <c r="P112" s="16">
        <f t="shared" si="67"/>
        <v>383.78</v>
      </c>
      <c r="Q112" s="16">
        <f t="shared" si="67"/>
        <v>2001.98</v>
      </c>
      <c r="R112" s="16">
        <f t="shared" si="67"/>
        <v>12342.34</v>
      </c>
      <c r="S112" s="16">
        <f t="shared" si="67"/>
        <v>13754.7</v>
      </c>
      <c r="T112" s="16">
        <f t="shared" si="67"/>
        <v>14108.72</v>
      </c>
      <c r="U112" s="16">
        <f t="shared" si="67"/>
        <v>164.3</v>
      </c>
      <c r="V112" s="16">
        <f t="shared" si="67"/>
        <v>91.76</v>
      </c>
      <c r="W112" s="16">
        <f t="shared" si="67"/>
        <v>94.86</v>
      </c>
      <c r="X112" s="16">
        <f t="shared" si="67"/>
        <v>70.679999999999993</v>
      </c>
    </row>
    <row r="113" spans="1:24" x14ac:dyDescent="0.2">
      <c r="A113" t="s">
        <v>1174</v>
      </c>
      <c r="B113" s="16">
        <f t="shared" ref="B113:X113" si="68">IFERROR($F18*B157,"-")</f>
        <v>34.97</v>
      </c>
      <c r="C113" s="16">
        <f t="shared" si="68"/>
        <v>37.660000000000004</v>
      </c>
      <c r="D113" s="16">
        <f t="shared" si="68"/>
        <v>21.520000000000003</v>
      </c>
      <c r="E113" s="16">
        <f t="shared" si="68"/>
        <v>24.21</v>
      </c>
      <c r="F113" s="16">
        <f t="shared" si="68"/>
        <v>28.245000000000001</v>
      </c>
      <c r="G113" s="16">
        <f t="shared" si="68"/>
        <v>20.175000000000001</v>
      </c>
      <c r="H113" s="16">
        <f t="shared" si="68"/>
        <v>41.695</v>
      </c>
      <c r="I113" s="16">
        <f t="shared" si="68"/>
        <v>49.765000000000001</v>
      </c>
      <c r="J113" s="16">
        <f t="shared" si="68"/>
        <v>30.935000000000002</v>
      </c>
      <c r="K113" s="16">
        <f t="shared" si="68"/>
        <v>47.075000000000003</v>
      </c>
      <c r="L113" s="16">
        <f t="shared" si="68"/>
        <v>40.35</v>
      </c>
      <c r="M113" s="16">
        <f t="shared" si="68"/>
        <v>45.730000000000004</v>
      </c>
      <c r="N113" s="16">
        <f t="shared" si="68"/>
        <v>422.33000000000004</v>
      </c>
      <c r="O113" s="16">
        <f t="shared" si="68"/>
        <v>41.695</v>
      </c>
      <c r="P113" s="16">
        <f t="shared" si="68"/>
        <v>464.02500000000003</v>
      </c>
      <c r="Q113" s="16">
        <f t="shared" si="68"/>
        <v>3093.5</v>
      </c>
      <c r="R113" s="16">
        <f t="shared" si="68"/>
        <v>17595.29</v>
      </c>
      <c r="S113" s="16">
        <f t="shared" si="68"/>
        <v>19518.64</v>
      </c>
      <c r="T113" s="16">
        <f t="shared" si="68"/>
        <v>19901.965</v>
      </c>
      <c r="U113" s="16">
        <f t="shared" si="68"/>
        <v>156.02000000000001</v>
      </c>
      <c r="V113" s="16">
        <f t="shared" si="68"/>
        <v>135.845</v>
      </c>
      <c r="W113" s="16">
        <f t="shared" si="68"/>
        <v>137.19</v>
      </c>
      <c r="X113" s="16">
        <f t="shared" si="68"/>
        <v>76.665000000000006</v>
      </c>
    </row>
    <row r="114" spans="1:24" x14ac:dyDescent="0.2">
      <c r="A114" t="s">
        <v>1175</v>
      </c>
      <c r="B114" s="17">
        <f>SUM(B101:B113)</f>
        <v>722.51500000000021</v>
      </c>
      <c r="C114" s="17">
        <f t="shared" ref="C114:X114" si="69">SUM(C101:C113)</f>
        <v>675.745</v>
      </c>
      <c r="D114" s="17">
        <f t="shared" si="69"/>
        <v>557.04999999999995</v>
      </c>
      <c r="E114" s="17">
        <f t="shared" si="69"/>
        <v>437.63499999999993</v>
      </c>
      <c r="F114" s="17">
        <f t="shared" si="69"/>
        <v>450.24499999999995</v>
      </c>
      <c r="G114" s="17">
        <f t="shared" si="69"/>
        <v>477.09</v>
      </c>
      <c r="H114" s="17">
        <f t="shared" si="69"/>
        <v>918.17000000000019</v>
      </c>
      <c r="I114" s="17">
        <f t="shared" si="69"/>
        <v>798.79500000000007</v>
      </c>
      <c r="J114" s="17">
        <f t="shared" si="69"/>
        <v>610.89499999999998</v>
      </c>
      <c r="K114" s="17">
        <f t="shared" si="69"/>
        <v>570.63000000000011</v>
      </c>
      <c r="L114" s="17">
        <f t="shared" si="69"/>
        <v>737.10500000000002</v>
      </c>
      <c r="M114" s="17">
        <f t="shared" si="69"/>
        <v>738.3</v>
      </c>
      <c r="N114" s="17">
        <f t="shared" si="69"/>
        <v>7694.2250000000004</v>
      </c>
      <c r="O114" s="17">
        <f t="shared" si="69"/>
        <v>1077.1499999999999</v>
      </c>
      <c r="P114" s="17">
        <f t="shared" si="69"/>
        <v>8773.34</v>
      </c>
      <c r="Q114" s="17">
        <f t="shared" si="69"/>
        <v>48871.684999999998</v>
      </c>
      <c r="R114" s="17">
        <f t="shared" si="69"/>
        <v>281892.98</v>
      </c>
      <c r="S114" s="17">
        <f t="shared" si="69"/>
        <v>312464.66500000004</v>
      </c>
      <c r="T114" s="17">
        <f t="shared" si="69"/>
        <v>319903.83999999997</v>
      </c>
      <c r="U114" s="17">
        <f t="shared" si="69"/>
        <v>3640.3550000000005</v>
      </c>
      <c r="V114" s="17">
        <f t="shared" si="69"/>
        <v>2274.1999999999998</v>
      </c>
      <c r="W114" s="17">
        <f t="shared" si="69"/>
        <v>2134.2550000000001</v>
      </c>
      <c r="X114" s="17">
        <f t="shared" si="69"/>
        <v>1640.6849999999999</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ht="15" x14ac:dyDescent="0.25">
      <c r="A118" s="145" t="s">
        <v>1229</v>
      </c>
    </row>
    <row r="119" spans="1:24" x14ac:dyDescent="0.2">
      <c r="A119" s="6" t="s">
        <v>1158</v>
      </c>
      <c r="B119" s="2" t="s">
        <v>115</v>
      </c>
      <c r="C119" t="s">
        <v>116</v>
      </c>
      <c r="D119" t="s">
        <v>117</v>
      </c>
      <c r="E119" t="s">
        <v>118</v>
      </c>
      <c r="F119" t="s">
        <v>119</v>
      </c>
      <c r="G119" t="s">
        <v>120</v>
      </c>
      <c r="H119" t="s">
        <v>121</v>
      </c>
      <c r="I119" t="s">
        <v>122</v>
      </c>
      <c r="J119" t="s">
        <v>123</v>
      </c>
      <c r="K119" t="s">
        <v>124</v>
      </c>
      <c r="L119" t="s">
        <v>125</v>
      </c>
      <c r="M119" t="s">
        <v>126</v>
      </c>
      <c r="N119" t="s">
        <v>138</v>
      </c>
      <c r="O119" t="s">
        <v>127</v>
      </c>
      <c r="P119" t="s">
        <v>139</v>
      </c>
      <c r="Q119" t="s">
        <v>140</v>
      </c>
      <c r="R119" t="s">
        <v>141</v>
      </c>
      <c r="S119" t="s">
        <v>226</v>
      </c>
      <c r="T119" t="s">
        <v>227</v>
      </c>
      <c r="U119" t="s">
        <v>228</v>
      </c>
      <c r="V119" t="s">
        <v>229</v>
      </c>
      <c r="W119" t="s">
        <v>230</v>
      </c>
      <c r="X119" t="s">
        <v>231</v>
      </c>
    </row>
    <row r="120" spans="1:24" x14ac:dyDescent="0.2">
      <c r="A120" t="s">
        <v>65</v>
      </c>
      <c r="B120" s="16">
        <f t="shared" ref="B120:X120" si="70">IFERROR($G6*B145,"-")</f>
        <v>53.319999999999993</v>
      </c>
      <c r="C120" s="16">
        <f t="shared" si="70"/>
        <v>39.559999999999995</v>
      </c>
      <c r="D120" s="16">
        <f t="shared" si="70"/>
        <v>34.4</v>
      </c>
      <c r="E120" s="16">
        <f t="shared" si="70"/>
        <v>31.819999999999997</v>
      </c>
      <c r="F120" s="16">
        <f t="shared" si="70"/>
        <v>30.959999999999997</v>
      </c>
      <c r="G120" s="16">
        <f t="shared" si="70"/>
        <v>30.959999999999997</v>
      </c>
      <c r="H120" s="16">
        <f t="shared" si="70"/>
        <v>65.36</v>
      </c>
      <c r="I120" s="16">
        <f t="shared" si="70"/>
        <v>49.019999999999996</v>
      </c>
      <c r="J120" s="16">
        <f t="shared" si="70"/>
        <v>60.199999999999996</v>
      </c>
      <c r="K120" s="16">
        <f t="shared" si="70"/>
        <v>42.139999999999993</v>
      </c>
      <c r="L120" s="16">
        <f t="shared" si="70"/>
        <v>44.72</v>
      </c>
      <c r="M120" s="16">
        <f t="shared" si="70"/>
        <v>42.139999999999993</v>
      </c>
      <c r="N120" s="16">
        <f t="shared" si="70"/>
        <v>524.59999999999991</v>
      </c>
      <c r="O120" s="16">
        <f t="shared" si="70"/>
        <v>73.959999999999994</v>
      </c>
      <c r="P120" s="16">
        <f t="shared" si="70"/>
        <v>599.41999999999996</v>
      </c>
      <c r="Q120" s="16">
        <f t="shared" si="70"/>
        <v>3092.56</v>
      </c>
      <c r="R120" s="16">
        <f t="shared" si="70"/>
        <v>19496.199999999997</v>
      </c>
      <c r="S120" s="16">
        <f t="shared" si="70"/>
        <v>21970.42</v>
      </c>
      <c r="T120" s="16">
        <f t="shared" si="70"/>
        <v>22754.739999999998</v>
      </c>
      <c r="U120" s="16">
        <f t="shared" si="70"/>
        <v>264.88</v>
      </c>
      <c r="V120" s="16">
        <f t="shared" si="70"/>
        <v>135.88</v>
      </c>
      <c r="W120" s="16">
        <f t="shared" si="70"/>
        <v>144.47999999999999</v>
      </c>
      <c r="X120" s="16">
        <f t="shared" si="70"/>
        <v>118.67999999999999</v>
      </c>
    </row>
    <row r="121" spans="1:24" x14ac:dyDescent="0.2">
      <c r="A121" t="s">
        <v>1165</v>
      </c>
      <c r="B121" s="16" t="str">
        <f t="shared" ref="B121:X121" si="71">IFERROR($G7*B146,"-")</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1"/>
        <v>-</v>
      </c>
      <c r="S121" s="16" t="str">
        <f t="shared" si="71"/>
        <v>-</v>
      </c>
      <c r="T121" s="16" t="str">
        <f t="shared" si="71"/>
        <v>-</v>
      </c>
      <c r="U121" s="16" t="str">
        <f t="shared" si="71"/>
        <v>-</v>
      </c>
      <c r="V121" s="16" t="str">
        <f t="shared" si="71"/>
        <v>-</v>
      </c>
      <c r="W121" s="16" t="str">
        <f t="shared" si="71"/>
        <v>-</v>
      </c>
      <c r="X121" s="16" t="str">
        <f t="shared" si="71"/>
        <v>-</v>
      </c>
    </row>
    <row r="122" spans="1:24" x14ac:dyDescent="0.2">
      <c r="A122" t="s">
        <v>67</v>
      </c>
      <c r="B122" s="16">
        <f t="shared" ref="B122:X122" si="72">IFERROR($G8*B147,"-")</f>
        <v>343.47</v>
      </c>
      <c r="C122" s="16">
        <f t="shared" si="72"/>
        <v>282.48</v>
      </c>
      <c r="D122" s="16">
        <f t="shared" si="72"/>
        <v>329.02500000000003</v>
      </c>
      <c r="E122" s="16">
        <f t="shared" si="72"/>
        <v>216.67500000000001</v>
      </c>
      <c r="F122" s="16">
        <f t="shared" si="72"/>
        <v>187.785</v>
      </c>
      <c r="G122" s="16">
        <f t="shared" si="72"/>
        <v>296.92500000000001</v>
      </c>
      <c r="H122" s="16">
        <f t="shared" si="72"/>
        <v>505.57499999999999</v>
      </c>
      <c r="I122" s="16">
        <f t="shared" si="72"/>
        <v>386.80500000000001</v>
      </c>
      <c r="J122" s="16">
        <f t="shared" si="72"/>
        <v>337.05</v>
      </c>
      <c r="K122" s="16">
        <f t="shared" si="72"/>
        <v>276.06</v>
      </c>
      <c r="L122" s="16">
        <f t="shared" si="72"/>
        <v>390.01499999999999</v>
      </c>
      <c r="M122" s="16">
        <f t="shared" si="72"/>
        <v>245.565</v>
      </c>
      <c r="N122" s="16">
        <f t="shared" si="72"/>
        <v>3799.0350000000003</v>
      </c>
      <c r="O122" s="16">
        <f t="shared" si="72"/>
        <v>688.54500000000007</v>
      </c>
      <c r="P122" s="16">
        <f t="shared" si="72"/>
        <v>4487.58</v>
      </c>
      <c r="Q122" s="16">
        <f t="shared" si="72"/>
        <v>20065.71</v>
      </c>
      <c r="R122" s="16">
        <f t="shared" si="72"/>
        <v>106578.42</v>
      </c>
      <c r="S122" s="16">
        <f t="shared" si="72"/>
        <v>118396.035</v>
      </c>
      <c r="T122" s="16">
        <f t="shared" si="72"/>
        <v>122044.2</v>
      </c>
      <c r="U122" s="16">
        <f t="shared" si="72"/>
        <v>2157.12</v>
      </c>
      <c r="V122" s="16">
        <f t="shared" si="72"/>
        <v>1022.385</v>
      </c>
      <c r="W122" s="16">
        <f t="shared" si="72"/>
        <v>963</v>
      </c>
      <c r="X122" s="16">
        <f t="shared" si="72"/>
        <v>849.04500000000007</v>
      </c>
    </row>
    <row r="123" spans="1:24" x14ac:dyDescent="0.2">
      <c r="A123" t="s">
        <v>1167</v>
      </c>
      <c r="B123" s="16">
        <f t="shared" ref="B123:X123" si="73">IFERROR($G9*B148,"-")</f>
        <v>117.66</v>
      </c>
      <c r="C123" s="16">
        <f t="shared" si="73"/>
        <v>116.17999999999999</v>
      </c>
      <c r="D123" s="16">
        <f t="shared" si="73"/>
        <v>90.28</v>
      </c>
      <c r="E123" s="16">
        <f t="shared" si="73"/>
        <v>80.66</v>
      </c>
      <c r="F123" s="16">
        <f t="shared" si="73"/>
        <v>82.14</v>
      </c>
      <c r="G123" s="16">
        <f t="shared" si="73"/>
        <v>79.179999999999993</v>
      </c>
      <c r="H123" s="16">
        <f t="shared" si="73"/>
        <v>155.4</v>
      </c>
      <c r="I123" s="16">
        <f t="shared" si="73"/>
        <v>113.96</v>
      </c>
      <c r="J123" s="16">
        <f t="shared" si="73"/>
        <v>105.08</v>
      </c>
      <c r="K123" s="16">
        <f t="shared" si="73"/>
        <v>93.24</v>
      </c>
      <c r="L123" s="16">
        <f t="shared" si="73"/>
        <v>106.55999999999999</v>
      </c>
      <c r="M123" s="16">
        <f t="shared" si="73"/>
        <v>113.96</v>
      </c>
      <c r="N123" s="16">
        <f t="shared" si="73"/>
        <v>1254.3</v>
      </c>
      <c r="O123" s="16">
        <f t="shared" si="73"/>
        <v>188.7</v>
      </c>
      <c r="P123" s="16">
        <f t="shared" si="73"/>
        <v>1443</v>
      </c>
      <c r="Q123" s="16">
        <f t="shared" si="73"/>
        <v>7954.2599999999993</v>
      </c>
      <c r="R123" s="16">
        <f t="shared" si="73"/>
        <v>51241.299999999996</v>
      </c>
      <c r="S123" s="16">
        <f t="shared" si="73"/>
        <v>57121.34</v>
      </c>
      <c r="T123" s="16">
        <f t="shared" si="73"/>
        <v>58935.079999999994</v>
      </c>
      <c r="U123" s="16">
        <f t="shared" si="73"/>
        <v>618.64</v>
      </c>
      <c r="V123" s="16">
        <f t="shared" si="73"/>
        <v>334.47999999999996</v>
      </c>
      <c r="W123" s="16">
        <f t="shared" si="73"/>
        <v>372.21999999999997</v>
      </c>
      <c r="X123" s="16">
        <f t="shared" si="73"/>
        <v>273.06</v>
      </c>
    </row>
    <row r="124" spans="1:24" x14ac:dyDescent="0.2">
      <c r="A124" t="s">
        <v>1168</v>
      </c>
      <c r="B124" s="16">
        <f t="shared" ref="B124:X124" si="74">IFERROR($G10*B149,"-")</f>
        <v>103.23</v>
      </c>
      <c r="C124" s="16">
        <f t="shared" si="74"/>
        <v>106.02000000000001</v>
      </c>
      <c r="D124" s="16">
        <f t="shared" si="74"/>
        <v>161.82000000000002</v>
      </c>
      <c r="E124" s="16">
        <f t="shared" si="74"/>
        <v>89.28</v>
      </c>
      <c r="F124" s="16">
        <f t="shared" si="74"/>
        <v>61.38</v>
      </c>
      <c r="G124" s="16">
        <f t="shared" si="74"/>
        <v>212.04000000000002</v>
      </c>
      <c r="H124" s="16">
        <f t="shared" si="74"/>
        <v>334.8</v>
      </c>
      <c r="I124" s="16">
        <f t="shared" si="74"/>
        <v>78.12</v>
      </c>
      <c r="J124" s="16">
        <f t="shared" si="74"/>
        <v>192.51000000000002</v>
      </c>
      <c r="K124" s="16">
        <f t="shared" si="74"/>
        <v>66.960000000000008</v>
      </c>
      <c r="L124" s="16">
        <f t="shared" si="74"/>
        <v>97.65</v>
      </c>
      <c r="M124" s="16">
        <f t="shared" si="74"/>
        <v>72.540000000000006</v>
      </c>
      <c r="N124" s="16">
        <f t="shared" si="74"/>
        <v>1570.7700000000002</v>
      </c>
      <c r="O124" s="16">
        <f t="shared" si="74"/>
        <v>312.48</v>
      </c>
      <c r="P124" s="16">
        <f t="shared" si="74"/>
        <v>1883.2500000000002</v>
      </c>
      <c r="Q124" s="16">
        <f t="shared" si="74"/>
        <v>8124.4800000000005</v>
      </c>
      <c r="R124" s="16">
        <f t="shared" si="74"/>
        <v>57621.87</v>
      </c>
      <c r="S124" s="16">
        <f t="shared" si="74"/>
        <v>63631.530000000006</v>
      </c>
      <c r="T124" s="16">
        <f t="shared" si="74"/>
        <v>65216.250000000007</v>
      </c>
      <c r="U124" s="16">
        <f t="shared" si="74"/>
        <v>1213.6500000000001</v>
      </c>
      <c r="V124" s="16">
        <f t="shared" si="74"/>
        <v>248.31000000000003</v>
      </c>
      <c r="W124" s="16">
        <f t="shared" si="74"/>
        <v>323.64000000000004</v>
      </c>
      <c r="X124" s="16">
        <f t="shared" si="74"/>
        <v>438.03000000000003</v>
      </c>
    </row>
    <row r="125" spans="1:24" x14ac:dyDescent="0.2">
      <c r="A125" t="s">
        <v>1169</v>
      </c>
      <c r="B125" s="16">
        <f t="shared" ref="B125:X125" si="75">IFERROR($G11*B150,"-")</f>
        <v>26.32</v>
      </c>
      <c r="C125" s="16">
        <f t="shared" si="75"/>
        <v>41.83</v>
      </c>
      <c r="D125" s="16">
        <f t="shared" si="75"/>
        <v>19.739999999999998</v>
      </c>
      <c r="E125" s="16">
        <f t="shared" si="75"/>
        <v>31.49</v>
      </c>
      <c r="F125" s="16">
        <f t="shared" si="75"/>
        <v>34.78</v>
      </c>
      <c r="G125" s="16">
        <f t="shared" si="75"/>
        <v>23.97</v>
      </c>
      <c r="H125" s="16">
        <f t="shared" si="75"/>
        <v>33.840000000000003</v>
      </c>
      <c r="I125" s="16">
        <f t="shared" si="75"/>
        <v>24.44</v>
      </c>
      <c r="J125" s="16">
        <f t="shared" si="75"/>
        <v>31.49</v>
      </c>
      <c r="K125" s="16">
        <f t="shared" si="75"/>
        <v>44.18</v>
      </c>
      <c r="L125" s="16">
        <f t="shared" si="75"/>
        <v>26.32</v>
      </c>
      <c r="M125" s="16">
        <f t="shared" si="75"/>
        <v>28.2</v>
      </c>
      <c r="N125" s="16">
        <f t="shared" si="75"/>
        <v>366.6</v>
      </c>
      <c r="O125" s="16">
        <f t="shared" si="75"/>
        <v>48.41</v>
      </c>
      <c r="P125" s="16">
        <f t="shared" si="75"/>
        <v>415.01</v>
      </c>
      <c r="Q125" s="16">
        <f t="shared" si="75"/>
        <v>2003.14</v>
      </c>
      <c r="R125" s="16">
        <f t="shared" si="75"/>
        <v>13601.8</v>
      </c>
      <c r="S125" s="16">
        <f t="shared" si="75"/>
        <v>15896.81</v>
      </c>
      <c r="T125" s="16">
        <f t="shared" si="75"/>
        <v>16310.41</v>
      </c>
      <c r="U125" s="16">
        <f t="shared" si="75"/>
        <v>157.44999999999999</v>
      </c>
      <c r="V125" s="16">
        <f t="shared" si="75"/>
        <v>78.959999999999994</v>
      </c>
      <c r="W125" s="16">
        <f t="shared" si="75"/>
        <v>152.28</v>
      </c>
      <c r="X125" s="16">
        <f t="shared" si="75"/>
        <v>60.16</v>
      </c>
    </row>
    <row r="126" spans="1:24" x14ac:dyDescent="0.2">
      <c r="A126" t="s">
        <v>1170</v>
      </c>
      <c r="B126" s="16">
        <f t="shared" ref="B126:X126" si="76">IFERROR($G12*B151,"-")</f>
        <v>102.92999999999999</v>
      </c>
      <c r="C126" s="16">
        <f t="shared" si="76"/>
        <v>100.10999999999999</v>
      </c>
      <c r="D126" s="16">
        <f t="shared" si="76"/>
        <v>114.21</v>
      </c>
      <c r="E126" s="16">
        <f t="shared" si="76"/>
        <v>46.529999999999994</v>
      </c>
      <c r="F126" s="16">
        <f t="shared" si="76"/>
        <v>54.989999999999995</v>
      </c>
      <c r="G126" s="16">
        <f t="shared" si="76"/>
        <v>56.399999999999991</v>
      </c>
      <c r="H126" s="16">
        <f t="shared" si="76"/>
        <v>122.66999999999999</v>
      </c>
      <c r="I126" s="16">
        <f t="shared" si="76"/>
        <v>133.94999999999999</v>
      </c>
      <c r="J126" s="16">
        <f t="shared" si="76"/>
        <v>66.27</v>
      </c>
      <c r="K126" s="16">
        <f t="shared" si="76"/>
        <v>83.19</v>
      </c>
      <c r="L126" s="16">
        <f t="shared" si="76"/>
        <v>122.66999999999999</v>
      </c>
      <c r="M126" s="16">
        <f t="shared" si="76"/>
        <v>149.45999999999998</v>
      </c>
      <c r="N126" s="16">
        <f t="shared" si="76"/>
        <v>1151.9699999999998</v>
      </c>
      <c r="O126" s="16">
        <f t="shared" si="76"/>
        <v>141</v>
      </c>
      <c r="P126" s="16">
        <f t="shared" si="76"/>
        <v>1292.9699999999998</v>
      </c>
      <c r="Q126" s="16">
        <f t="shared" si="76"/>
        <v>10188.66</v>
      </c>
      <c r="R126" s="16">
        <f t="shared" si="76"/>
        <v>49000.319999999992</v>
      </c>
      <c r="S126" s="16">
        <f t="shared" si="76"/>
        <v>52343.429999999993</v>
      </c>
      <c r="T126" s="16">
        <f t="shared" si="76"/>
        <v>52948.319999999992</v>
      </c>
      <c r="U126" s="16">
        <f t="shared" si="76"/>
        <v>500.54999999999995</v>
      </c>
      <c r="V126" s="16">
        <f t="shared" si="76"/>
        <v>406.08</v>
      </c>
      <c r="W126" s="16">
        <f t="shared" si="76"/>
        <v>284.82</v>
      </c>
      <c r="X126" s="16">
        <f t="shared" si="76"/>
        <v>225.59999999999997</v>
      </c>
    </row>
    <row r="127" spans="1:24" x14ac:dyDescent="0.2">
      <c r="A127" t="s">
        <v>72</v>
      </c>
      <c r="B127" s="16">
        <f t="shared" ref="B127:X127" si="77">IFERROR($G13*B152,"-")</f>
        <v>98.89</v>
      </c>
      <c r="C127" s="16">
        <f t="shared" si="77"/>
        <v>73.37</v>
      </c>
      <c r="D127" s="16">
        <f t="shared" si="77"/>
        <v>52.634999999999998</v>
      </c>
      <c r="E127" s="16">
        <f t="shared" si="77"/>
        <v>31.900000000000002</v>
      </c>
      <c r="F127" s="16">
        <f t="shared" si="77"/>
        <v>47.85</v>
      </c>
      <c r="G127" s="16">
        <f t="shared" si="77"/>
        <v>36.685000000000002</v>
      </c>
      <c r="H127" s="16">
        <f t="shared" si="77"/>
        <v>86.13</v>
      </c>
      <c r="I127" s="16">
        <f t="shared" si="77"/>
        <v>97.295000000000002</v>
      </c>
      <c r="J127" s="16">
        <f t="shared" si="77"/>
        <v>52.634999999999998</v>
      </c>
      <c r="K127" s="16">
        <f t="shared" si="77"/>
        <v>51.04</v>
      </c>
      <c r="L127" s="16">
        <f t="shared" si="77"/>
        <v>68.585000000000008</v>
      </c>
      <c r="M127" s="16">
        <f t="shared" si="77"/>
        <v>79.75</v>
      </c>
      <c r="N127" s="16">
        <f t="shared" si="77"/>
        <v>775.17</v>
      </c>
      <c r="O127" s="16">
        <f t="shared" si="77"/>
        <v>84.534999999999997</v>
      </c>
      <c r="P127" s="16">
        <f t="shared" si="77"/>
        <v>861.30000000000007</v>
      </c>
      <c r="Q127" s="16">
        <f t="shared" si="77"/>
        <v>5119.95</v>
      </c>
      <c r="R127" s="16">
        <f t="shared" si="77"/>
        <v>33654.5</v>
      </c>
      <c r="S127" s="16">
        <f t="shared" si="77"/>
        <v>36811.004999999997</v>
      </c>
      <c r="T127" s="16">
        <f t="shared" si="77"/>
        <v>37608.504999999997</v>
      </c>
      <c r="U127" s="16">
        <f t="shared" si="77"/>
        <v>312.62</v>
      </c>
      <c r="V127" s="16">
        <f t="shared" si="77"/>
        <v>245.63</v>
      </c>
      <c r="W127" s="16">
        <f t="shared" si="77"/>
        <v>204.16</v>
      </c>
      <c r="X127" s="16">
        <f t="shared" si="77"/>
        <v>185.02</v>
      </c>
    </row>
    <row r="128" spans="1:24" x14ac:dyDescent="0.2">
      <c r="A128" t="s">
        <v>1171</v>
      </c>
      <c r="B128" s="16">
        <f t="shared" ref="B128:X128" si="78">IFERROR($G14*B153,"-")</f>
        <v>348.73499999999996</v>
      </c>
      <c r="C128" s="16">
        <f t="shared" si="78"/>
        <v>320.97499999999997</v>
      </c>
      <c r="D128" s="16">
        <f t="shared" si="78"/>
        <v>216.87499999999997</v>
      </c>
      <c r="E128" s="16">
        <f t="shared" si="78"/>
        <v>182.17499999999998</v>
      </c>
      <c r="F128" s="16">
        <f t="shared" si="78"/>
        <v>187.38</v>
      </c>
      <c r="G128" s="16">
        <f t="shared" si="78"/>
        <v>166.56</v>
      </c>
      <c r="H128" s="16">
        <f t="shared" si="78"/>
        <v>405.98999999999995</v>
      </c>
      <c r="I128" s="16">
        <f t="shared" si="78"/>
        <v>426.80999999999995</v>
      </c>
      <c r="J128" s="16">
        <f t="shared" si="78"/>
        <v>225.54999999999998</v>
      </c>
      <c r="K128" s="16">
        <f t="shared" si="78"/>
        <v>201.26</v>
      </c>
      <c r="L128" s="16">
        <f t="shared" si="78"/>
        <v>376.49499999999995</v>
      </c>
      <c r="M128" s="16">
        <f t="shared" si="78"/>
        <v>473.65499999999997</v>
      </c>
      <c r="N128" s="16">
        <f t="shared" si="78"/>
        <v>3534.1949999999997</v>
      </c>
      <c r="O128" s="16">
        <f t="shared" si="78"/>
        <v>369.55499999999995</v>
      </c>
      <c r="P128" s="16">
        <f t="shared" si="78"/>
        <v>3903.7499999999995</v>
      </c>
      <c r="Q128" s="16">
        <f t="shared" si="78"/>
        <v>24826.114999999998</v>
      </c>
      <c r="R128" s="16">
        <f t="shared" si="78"/>
        <v>130232.56999999999</v>
      </c>
      <c r="S128" s="16">
        <f t="shared" si="78"/>
        <v>142669.04999999999</v>
      </c>
      <c r="T128" s="16">
        <f t="shared" si="78"/>
        <v>144912.405</v>
      </c>
      <c r="U128" s="16">
        <f t="shared" si="78"/>
        <v>1384.53</v>
      </c>
      <c r="V128" s="16">
        <f t="shared" si="78"/>
        <v>1276.9599999999998</v>
      </c>
      <c r="W128" s="16">
        <f t="shared" si="78"/>
        <v>891.79</v>
      </c>
      <c r="X128" s="16">
        <f t="shared" si="78"/>
        <v>754.72499999999991</v>
      </c>
    </row>
    <row r="129" spans="1:24" x14ac:dyDescent="0.2">
      <c r="A129" t="s">
        <v>1172</v>
      </c>
      <c r="B129" s="16">
        <f t="shared" ref="B129:X129" si="79">IFERROR($G15*B154,"-")</f>
        <v>176.52500000000001</v>
      </c>
      <c r="C129" s="16">
        <f t="shared" si="79"/>
        <v>138.15</v>
      </c>
      <c r="D129" s="16">
        <f t="shared" si="79"/>
        <v>118.19499999999999</v>
      </c>
      <c r="E129" s="16">
        <f t="shared" si="79"/>
        <v>82.89</v>
      </c>
      <c r="F129" s="16">
        <f t="shared" si="79"/>
        <v>92.1</v>
      </c>
      <c r="G129" s="16">
        <f t="shared" si="79"/>
        <v>116.66</v>
      </c>
      <c r="H129" s="16">
        <f t="shared" si="79"/>
        <v>214.9</v>
      </c>
      <c r="I129" s="16">
        <f t="shared" si="79"/>
        <v>217.97</v>
      </c>
      <c r="J129" s="16">
        <f t="shared" si="79"/>
        <v>130.47499999999999</v>
      </c>
      <c r="K129" s="16">
        <f t="shared" si="79"/>
        <v>113.59</v>
      </c>
      <c r="L129" s="16">
        <f t="shared" si="79"/>
        <v>194.94499999999999</v>
      </c>
      <c r="M129" s="16">
        <f t="shared" si="79"/>
        <v>181.13</v>
      </c>
      <c r="N129" s="16">
        <f t="shared" si="79"/>
        <v>1777.53</v>
      </c>
      <c r="O129" s="16">
        <f t="shared" si="79"/>
        <v>234.85499999999999</v>
      </c>
      <c r="P129" s="16">
        <f t="shared" si="79"/>
        <v>2012.385</v>
      </c>
      <c r="Q129" s="16">
        <f t="shared" si="79"/>
        <v>11154.844999999999</v>
      </c>
      <c r="R129" s="16">
        <f t="shared" si="79"/>
        <v>62351.7</v>
      </c>
      <c r="S129" s="16">
        <f t="shared" si="79"/>
        <v>68629.850000000006</v>
      </c>
      <c r="T129" s="16">
        <f t="shared" si="79"/>
        <v>69587.69</v>
      </c>
      <c r="U129" s="16">
        <f t="shared" si="79"/>
        <v>815.08500000000004</v>
      </c>
      <c r="V129" s="16">
        <f t="shared" si="79"/>
        <v>594.04499999999996</v>
      </c>
      <c r="W129" s="16">
        <f t="shared" si="79"/>
        <v>426.73</v>
      </c>
      <c r="X129" s="16">
        <f t="shared" si="79"/>
        <v>391.42500000000001</v>
      </c>
    </row>
    <row r="130" spans="1:24" x14ac:dyDescent="0.2">
      <c r="A130" t="s">
        <v>75</v>
      </c>
      <c r="B130" s="16">
        <f t="shared" ref="B130:X130" si="80">IFERROR($G16*B155,"-")</f>
        <v>36.090000000000003</v>
      </c>
      <c r="C130" s="16">
        <f t="shared" si="80"/>
        <v>48.120000000000005</v>
      </c>
      <c r="D130" s="16">
        <f t="shared" si="80"/>
        <v>32.08</v>
      </c>
      <c r="E130" s="16">
        <f t="shared" si="80"/>
        <v>30.075000000000003</v>
      </c>
      <c r="F130" s="16">
        <f t="shared" si="80"/>
        <v>30.075000000000003</v>
      </c>
      <c r="G130" s="16">
        <f t="shared" si="80"/>
        <v>30.075000000000003</v>
      </c>
      <c r="H130" s="16">
        <f t="shared" si="80"/>
        <v>48.120000000000005</v>
      </c>
      <c r="I130" s="16">
        <f t="shared" si="80"/>
        <v>46.115000000000002</v>
      </c>
      <c r="J130" s="16">
        <f t="shared" si="80"/>
        <v>34.085000000000001</v>
      </c>
      <c r="K130" s="16">
        <f t="shared" si="80"/>
        <v>38.094999999999999</v>
      </c>
      <c r="L130" s="16">
        <f t="shared" si="80"/>
        <v>44.11</v>
      </c>
      <c r="M130" s="16">
        <f t="shared" si="80"/>
        <v>44.11</v>
      </c>
      <c r="N130" s="16">
        <f t="shared" si="80"/>
        <v>461.15000000000003</v>
      </c>
      <c r="O130" s="16">
        <f t="shared" si="80"/>
        <v>74.185000000000002</v>
      </c>
      <c r="P130" s="16">
        <f t="shared" si="80"/>
        <v>537.34</v>
      </c>
      <c r="Q130" s="16">
        <f t="shared" si="80"/>
        <v>3139.8300000000004</v>
      </c>
      <c r="R130" s="16">
        <f t="shared" si="80"/>
        <v>17473.575000000001</v>
      </c>
      <c r="S130" s="16">
        <f t="shared" si="80"/>
        <v>18947.25</v>
      </c>
      <c r="T130" s="16">
        <f t="shared" si="80"/>
        <v>19248</v>
      </c>
      <c r="U130" s="16">
        <f t="shared" si="80"/>
        <v>218.54500000000002</v>
      </c>
      <c r="V130" s="16">
        <f t="shared" si="80"/>
        <v>134.33500000000001</v>
      </c>
      <c r="W130" s="16">
        <f t="shared" si="80"/>
        <v>146.36500000000001</v>
      </c>
      <c r="X130" s="16">
        <f t="shared" si="80"/>
        <v>84.210000000000008</v>
      </c>
    </row>
    <row r="131" spans="1:24" x14ac:dyDescent="0.2">
      <c r="A131" t="s">
        <v>1173</v>
      </c>
      <c r="B131" s="16">
        <f t="shared" ref="B131:X131" si="81">IFERROR($G17*B156,"-")</f>
        <v>59.54</v>
      </c>
      <c r="C131" s="16">
        <f t="shared" si="81"/>
        <v>67.555000000000007</v>
      </c>
      <c r="D131" s="16">
        <f t="shared" si="81"/>
        <v>51.524999999999999</v>
      </c>
      <c r="E131" s="16">
        <f t="shared" si="81"/>
        <v>36.64</v>
      </c>
      <c r="F131" s="16">
        <f t="shared" si="81"/>
        <v>34.35</v>
      </c>
      <c r="G131" s="16">
        <f t="shared" si="81"/>
        <v>36.64</v>
      </c>
      <c r="H131" s="16">
        <f t="shared" si="81"/>
        <v>70.990000000000009</v>
      </c>
      <c r="I131" s="16">
        <f t="shared" si="81"/>
        <v>52.67</v>
      </c>
      <c r="J131" s="16">
        <f t="shared" si="81"/>
        <v>46.945</v>
      </c>
      <c r="K131" s="16">
        <f t="shared" si="81"/>
        <v>36.64</v>
      </c>
      <c r="L131" s="16">
        <f t="shared" si="81"/>
        <v>56.105000000000004</v>
      </c>
      <c r="M131" s="16">
        <f t="shared" si="81"/>
        <v>60.685000000000002</v>
      </c>
      <c r="N131" s="16">
        <f t="shared" si="81"/>
        <v>611.43000000000006</v>
      </c>
      <c r="O131" s="16">
        <f t="shared" si="81"/>
        <v>97.325000000000003</v>
      </c>
      <c r="P131" s="16">
        <f t="shared" si="81"/>
        <v>708.755</v>
      </c>
      <c r="Q131" s="16">
        <f t="shared" si="81"/>
        <v>3697.2049999999999</v>
      </c>
      <c r="R131" s="16">
        <f t="shared" si="81"/>
        <v>22793.514999999999</v>
      </c>
      <c r="S131" s="16">
        <f t="shared" si="81"/>
        <v>25401.825000000001</v>
      </c>
      <c r="T131" s="16">
        <f t="shared" si="81"/>
        <v>26055.620000000003</v>
      </c>
      <c r="U131" s="16">
        <f t="shared" si="81"/>
        <v>303.42500000000001</v>
      </c>
      <c r="V131" s="16">
        <f t="shared" si="81"/>
        <v>169.46</v>
      </c>
      <c r="W131" s="16">
        <f t="shared" si="81"/>
        <v>175.185</v>
      </c>
      <c r="X131" s="16">
        <f t="shared" si="81"/>
        <v>130.53</v>
      </c>
    </row>
    <row r="132" spans="1:24" x14ac:dyDescent="0.2">
      <c r="A132" t="s">
        <v>1174</v>
      </c>
      <c r="B132" s="16">
        <f t="shared" ref="B132:X132" si="82">IFERROR($G18*B157,"-")</f>
        <v>34.06</v>
      </c>
      <c r="C132" s="16">
        <f t="shared" si="82"/>
        <v>36.68</v>
      </c>
      <c r="D132" s="16">
        <f t="shared" si="82"/>
        <v>20.96</v>
      </c>
      <c r="E132" s="16">
        <f t="shared" si="82"/>
        <v>23.580000000000002</v>
      </c>
      <c r="F132" s="16">
        <f t="shared" si="82"/>
        <v>27.51</v>
      </c>
      <c r="G132" s="16">
        <f t="shared" si="82"/>
        <v>19.650000000000002</v>
      </c>
      <c r="H132" s="16">
        <f t="shared" si="82"/>
        <v>40.61</v>
      </c>
      <c r="I132" s="16">
        <f t="shared" si="82"/>
        <v>48.47</v>
      </c>
      <c r="J132" s="16">
        <f t="shared" si="82"/>
        <v>30.130000000000003</v>
      </c>
      <c r="K132" s="16">
        <f t="shared" si="82"/>
        <v>45.85</v>
      </c>
      <c r="L132" s="16">
        <f t="shared" si="82"/>
        <v>39.300000000000004</v>
      </c>
      <c r="M132" s="16">
        <f t="shared" si="82"/>
        <v>44.54</v>
      </c>
      <c r="N132" s="16">
        <f t="shared" si="82"/>
        <v>411.34000000000003</v>
      </c>
      <c r="O132" s="16">
        <f t="shared" si="82"/>
        <v>40.61</v>
      </c>
      <c r="P132" s="16">
        <f t="shared" si="82"/>
        <v>451.95000000000005</v>
      </c>
      <c r="Q132" s="16">
        <f t="shared" si="82"/>
        <v>3013</v>
      </c>
      <c r="R132" s="16">
        <f t="shared" si="82"/>
        <v>17137.420000000002</v>
      </c>
      <c r="S132" s="16">
        <f t="shared" si="82"/>
        <v>19010.72</v>
      </c>
      <c r="T132" s="16">
        <f t="shared" si="82"/>
        <v>19384.07</v>
      </c>
      <c r="U132" s="16">
        <f t="shared" si="82"/>
        <v>151.96</v>
      </c>
      <c r="V132" s="16">
        <f t="shared" si="82"/>
        <v>132.31</v>
      </c>
      <c r="W132" s="16">
        <f t="shared" si="82"/>
        <v>133.62</v>
      </c>
      <c r="X132" s="16">
        <f t="shared" si="82"/>
        <v>74.67</v>
      </c>
    </row>
    <row r="133" spans="1:24" x14ac:dyDescent="0.2">
      <c r="A133" t="s">
        <v>1175</v>
      </c>
      <c r="B133" s="17">
        <f>SUM(B120:B132)</f>
        <v>1500.77</v>
      </c>
      <c r="C133" s="17">
        <f t="shared" ref="C133:X133" si="83">SUM(C120:C132)</f>
        <v>1371.0300000000002</v>
      </c>
      <c r="D133" s="17">
        <f t="shared" si="83"/>
        <v>1241.7450000000001</v>
      </c>
      <c r="E133" s="17">
        <f t="shared" si="83"/>
        <v>883.71499999999992</v>
      </c>
      <c r="F133" s="17">
        <f t="shared" si="83"/>
        <v>871.30000000000007</v>
      </c>
      <c r="G133" s="17">
        <f t="shared" si="83"/>
        <v>1105.7450000000001</v>
      </c>
      <c r="H133" s="17">
        <f t="shared" si="83"/>
        <v>2084.3850000000002</v>
      </c>
      <c r="I133" s="17">
        <f t="shared" si="83"/>
        <v>1675.6250000000002</v>
      </c>
      <c r="J133" s="17">
        <f t="shared" si="83"/>
        <v>1312.42</v>
      </c>
      <c r="K133" s="17">
        <f t="shared" si="83"/>
        <v>1092.2449999999999</v>
      </c>
      <c r="L133" s="17">
        <f t="shared" si="83"/>
        <v>1567.4749999999997</v>
      </c>
      <c r="M133" s="17">
        <f t="shared" si="83"/>
        <v>1535.7349999999999</v>
      </c>
      <c r="N133" s="17">
        <f t="shared" si="83"/>
        <v>16238.090000000002</v>
      </c>
      <c r="O133" s="17">
        <f t="shared" si="83"/>
        <v>2354.1600000000003</v>
      </c>
      <c r="P133" s="17">
        <f t="shared" si="83"/>
        <v>18596.71</v>
      </c>
      <c r="Q133" s="17">
        <f t="shared" si="83"/>
        <v>102379.755</v>
      </c>
      <c r="R133" s="17">
        <f t="shared" si="83"/>
        <v>581183.19000000006</v>
      </c>
      <c r="S133" s="17">
        <f t="shared" si="83"/>
        <v>640829.2649999999</v>
      </c>
      <c r="T133" s="17">
        <f t="shared" si="83"/>
        <v>655005.29</v>
      </c>
      <c r="U133" s="17">
        <f t="shared" si="83"/>
        <v>8098.4549999999999</v>
      </c>
      <c r="V133" s="17">
        <f t="shared" si="83"/>
        <v>4778.835</v>
      </c>
      <c r="W133" s="17">
        <f t="shared" si="83"/>
        <v>4218.29</v>
      </c>
      <c r="X133" s="17">
        <f t="shared" si="83"/>
        <v>3585.1550000000007</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B138" s="16"/>
      <c r="C138" s="16"/>
      <c r="D138" s="16"/>
      <c r="E138" s="16"/>
      <c r="F138" s="16"/>
      <c r="G138" s="16"/>
      <c r="H138" s="16"/>
      <c r="I138" s="16"/>
      <c r="J138" s="16"/>
      <c r="K138" s="16"/>
      <c r="L138" s="16"/>
      <c r="M138" s="16"/>
      <c r="N138" s="16"/>
      <c r="O138" s="16"/>
      <c r="P138" s="16"/>
      <c r="Q138" s="16"/>
      <c r="R138" s="16"/>
      <c r="S138" s="16"/>
      <c r="T138" s="16"/>
    </row>
    <row r="139" spans="1:24" x14ac:dyDescent="0.2">
      <c r="B139" s="16"/>
      <c r="C139" s="16"/>
      <c r="D139" s="16"/>
      <c r="E139" s="16"/>
      <c r="F139" s="16"/>
      <c r="G139" s="16"/>
      <c r="H139" s="16"/>
      <c r="I139" s="16"/>
      <c r="J139" s="16"/>
      <c r="K139" s="16"/>
      <c r="L139" s="16"/>
      <c r="M139" s="16"/>
      <c r="N139" s="16"/>
      <c r="O139" s="16"/>
      <c r="P139" s="16"/>
      <c r="Q139" s="16"/>
      <c r="R139" s="16"/>
      <c r="S139" s="16"/>
      <c r="T139" s="16"/>
    </row>
    <row r="140" spans="1:24" x14ac:dyDescent="0.2">
      <c r="B140" s="16"/>
      <c r="C140" s="16"/>
      <c r="D140" s="16"/>
      <c r="E140" s="16"/>
      <c r="F140" s="16"/>
      <c r="G140" s="16"/>
      <c r="H140" s="16"/>
      <c r="I140" s="16"/>
      <c r="J140" s="16"/>
      <c r="K140" s="16"/>
      <c r="L140" s="16"/>
      <c r="M140" s="16"/>
      <c r="N140" s="16"/>
      <c r="O140" s="16"/>
      <c r="P140" s="16"/>
      <c r="Q140" s="16"/>
      <c r="R140" s="16"/>
      <c r="S140" s="16"/>
      <c r="T140" s="16"/>
    </row>
    <row r="141" spans="1:24" x14ac:dyDescent="0.2">
      <c r="B141" s="16"/>
      <c r="C141" s="16"/>
      <c r="D141" s="16"/>
      <c r="E141" s="16"/>
      <c r="F141" s="16"/>
      <c r="G141" s="16"/>
      <c r="H141" s="16"/>
      <c r="I141" s="16"/>
      <c r="J141" s="16"/>
      <c r="K141" s="16"/>
      <c r="L141" s="16"/>
      <c r="M141" s="16"/>
      <c r="N141" s="16"/>
      <c r="O141" s="16"/>
      <c r="P141" s="16"/>
      <c r="Q141" s="16"/>
      <c r="R141" s="16"/>
      <c r="S141" s="16"/>
      <c r="T141" s="16"/>
    </row>
    <row r="142" spans="1:24" x14ac:dyDescent="0.2">
      <c r="B142" s="16"/>
      <c r="C142" s="16"/>
      <c r="D142" s="16"/>
      <c r="E142" s="16"/>
      <c r="F142" s="16"/>
      <c r="G142" s="16"/>
      <c r="H142" s="16"/>
      <c r="I142" s="16"/>
      <c r="J142" s="16"/>
      <c r="K142" s="16"/>
      <c r="L142" s="16"/>
      <c r="M142" s="16"/>
      <c r="N142" s="16"/>
      <c r="O142" s="16"/>
      <c r="P142" s="16"/>
      <c r="Q142" s="16"/>
      <c r="R142" s="16"/>
      <c r="S142" s="16"/>
      <c r="T142" s="16"/>
    </row>
    <row r="143" spans="1:24" x14ac:dyDescent="0.2">
      <c r="A143" t="s">
        <v>2091</v>
      </c>
      <c r="B143" s="7"/>
      <c r="C143" s="7"/>
      <c r="D143" s="7"/>
      <c r="E143" s="7"/>
      <c r="F143" s="7"/>
      <c r="G143" s="7"/>
      <c r="H143" s="7"/>
      <c r="I143" s="7"/>
      <c r="L143" s="7"/>
      <c r="M143" s="7"/>
      <c r="N143" s="7"/>
      <c r="O143" s="7"/>
      <c r="P143" s="7"/>
      <c r="Q143" s="7"/>
      <c r="R143" s="7"/>
      <c r="S143" s="7"/>
    </row>
    <row r="144" spans="1:24" x14ac:dyDescent="0.2">
      <c r="A144" s="6"/>
      <c r="B144" s="2" t="s">
        <v>115</v>
      </c>
      <c r="C144" t="s">
        <v>116</v>
      </c>
      <c r="D144" t="s">
        <v>117</v>
      </c>
      <c r="E144" t="s">
        <v>118</v>
      </c>
      <c r="F144" t="s">
        <v>119</v>
      </c>
      <c r="G144" t="s">
        <v>120</v>
      </c>
      <c r="H144" t="s">
        <v>121</v>
      </c>
      <c r="I144" t="s">
        <v>122</v>
      </c>
      <c r="J144" t="s">
        <v>123</v>
      </c>
      <c r="K144" t="s">
        <v>124</v>
      </c>
      <c r="L144" t="s">
        <v>125</v>
      </c>
      <c r="M144" t="s">
        <v>126</v>
      </c>
      <c r="N144" t="s">
        <v>138</v>
      </c>
      <c r="O144" t="s">
        <v>127</v>
      </c>
      <c r="P144" t="s">
        <v>139</v>
      </c>
      <c r="Q144" t="s">
        <v>140</v>
      </c>
      <c r="R144" t="s">
        <v>141</v>
      </c>
      <c r="S144" t="s">
        <v>226</v>
      </c>
      <c r="T144" t="s">
        <v>227</v>
      </c>
      <c r="U144" t="s">
        <v>228</v>
      </c>
      <c r="V144" t="s">
        <v>229</v>
      </c>
      <c r="W144" t="s">
        <v>230</v>
      </c>
      <c r="X144" t="s">
        <v>231</v>
      </c>
    </row>
    <row r="145" spans="1:24" x14ac:dyDescent="0.2">
      <c r="A145" t="s">
        <v>65</v>
      </c>
      <c r="B145" s="14">
        <v>310</v>
      </c>
      <c r="C145" s="15">
        <v>230</v>
      </c>
      <c r="D145" s="14">
        <v>200</v>
      </c>
      <c r="E145" s="15">
        <v>185</v>
      </c>
      <c r="F145" s="15">
        <v>180</v>
      </c>
      <c r="G145" s="14">
        <v>180</v>
      </c>
      <c r="H145" s="14">
        <v>380</v>
      </c>
      <c r="I145" s="14">
        <v>285</v>
      </c>
      <c r="J145" s="14">
        <v>350</v>
      </c>
      <c r="K145" s="14">
        <v>245</v>
      </c>
      <c r="L145" s="14">
        <v>260</v>
      </c>
      <c r="M145" s="15">
        <v>245</v>
      </c>
      <c r="N145" s="14">
        <v>3050</v>
      </c>
      <c r="O145" s="15">
        <v>430</v>
      </c>
      <c r="P145" s="15">
        <v>3485</v>
      </c>
      <c r="Q145" s="14">
        <v>17980</v>
      </c>
      <c r="R145" s="14">
        <v>113350</v>
      </c>
      <c r="S145" s="14">
        <v>127735</v>
      </c>
      <c r="T145" s="14">
        <v>132295</v>
      </c>
      <c r="U145" s="22">
        <f>SUM(D145,G145,H145,J145,O145)</f>
        <v>1540</v>
      </c>
      <c r="V145" s="22">
        <f>SUM(I145,L145,M145)</f>
        <v>790</v>
      </c>
      <c r="W145" s="22">
        <f t="shared" ref="W145:W158" si="84">SUM(C145,E145,F145,K145)</f>
        <v>840</v>
      </c>
      <c r="X145" s="22">
        <f t="shared" ref="X145:X158" si="85">SUM(B145,H145)</f>
        <v>690</v>
      </c>
    </row>
    <row r="146" spans="1:24" x14ac:dyDescent="0.2">
      <c r="A146" t="s">
        <v>1165</v>
      </c>
      <c r="B146" s="14">
        <v>45</v>
      </c>
      <c r="C146" s="15">
        <v>25</v>
      </c>
      <c r="D146" s="15">
        <v>25</v>
      </c>
      <c r="E146" s="15">
        <v>15</v>
      </c>
      <c r="F146" s="15">
        <v>10</v>
      </c>
      <c r="G146" s="14">
        <v>15</v>
      </c>
      <c r="H146" s="14">
        <v>30</v>
      </c>
      <c r="I146" s="14">
        <v>20</v>
      </c>
      <c r="J146" s="14">
        <v>25</v>
      </c>
      <c r="K146" s="14">
        <v>15</v>
      </c>
      <c r="L146" s="14">
        <v>30</v>
      </c>
      <c r="M146" s="15">
        <v>15</v>
      </c>
      <c r="N146" s="15">
        <v>275</v>
      </c>
      <c r="O146" s="15">
        <v>45</v>
      </c>
      <c r="P146" s="15">
        <v>325</v>
      </c>
      <c r="Q146" s="14">
        <v>1300</v>
      </c>
      <c r="R146" s="14">
        <v>7600</v>
      </c>
      <c r="S146" s="14">
        <v>8515</v>
      </c>
      <c r="T146" s="14">
        <v>8750</v>
      </c>
      <c r="U146" s="22">
        <f t="shared" ref="U146:U158" si="86">SUM(D146,G146,H146,J146,O146)</f>
        <v>140</v>
      </c>
      <c r="V146" s="22">
        <f t="shared" ref="V146:V158" si="87">SUM(I146,L146,M146)</f>
        <v>65</v>
      </c>
      <c r="W146" s="22">
        <f t="shared" si="84"/>
        <v>65</v>
      </c>
      <c r="X146" s="22">
        <f t="shared" si="85"/>
        <v>75</v>
      </c>
    </row>
    <row r="147" spans="1:24" x14ac:dyDescent="0.2">
      <c r="A147" t="s">
        <v>67</v>
      </c>
      <c r="B147" s="14">
        <v>1070</v>
      </c>
      <c r="C147" s="15">
        <v>880</v>
      </c>
      <c r="D147" s="14">
        <v>1025</v>
      </c>
      <c r="E147" s="15">
        <v>675</v>
      </c>
      <c r="F147" s="15">
        <v>585</v>
      </c>
      <c r="G147" s="14">
        <v>925</v>
      </c>
      <c r="H147" s="14">
        <v>1575</v>
      </c>
      <c r="I147" s="14">
        <v>1205</v>
      </c>
      <c r="J147" s="14">
        <v>1050</v>
      </c>
      <c r="K147" s="14">
        <v>860</v>
      </c>
      <c r="L147" s="14">
        <v>1215</v>
      </c>
      <c r="M147" s="15">
        <v>765</v>
      </c>
      <c r="N147" s="14">
        <v>11835</v>
      </c>
      <c r="O147" s="15">
        <v>2145</v>
      </c>
      <c r="P147" s="15">
        <v>13980</v>
      </c>
      <c r="Q147" s="14">
        <v>62510</v>
      </c>
      <c r="R147" s="14">
        <v>332020</v>
      </c>
      <c r="S147" s="14">
        <v>368835</v>
      </c>
      <c r="T147" s="14">
        <v>380200</v>
      </c>
      <c r="U147" s="22">
        <f t="shared" si="86"/>
        <v>6720</v>
      </c>
      <c r="V147" s="22">
        <f t="shared" si="87"/>
        <v>3185</v>
      </c>
      <c r="W147" s="22">
        <f t="shared" si="84"/>
        <v>3000</v>
      </c>
      <c r="X147" s="22">
        <f t="shared" si="85"/>
        <v>2645</v>
      </c>
    </row>
    <row r="148" spans="1:24" x14ac:dyDescent="0.2">
      <c r="A148" t="s">
        <v>1167</v>
      </c>
      <c r="B148" s="14">
        <v>795</v>
      </c>
      <c r="C148" s="15">
        <v>785</v>
      </c>
      <c r="D148" s="15">
        <v>610</v>
      </c>
      <c r="E148" s="15">
        <v>545</v>
      </c>
      <c r="F148" s="15">
        <v>555</v>
      </c>
      <c r="G148" s="14">
        <v>535</v>
      </c>
      <c r="H148" s="14">
        <v>1050</v>
      </c>
      <c r="I148" s="14">
        <v>770</v>
      </c>
      <c r="J148" s="14">
        <v>710</v>
      </c>
      <c r="K148" s="14">
        <v>630</v>
      </c>
      <c r="L148" s="14">
        <v>720</v>
      </c>
      <c r="M148" s="15">
        <v>770</v>
      </c>
      <c r="N148" s="15">
        <v>8475</v>
      </c>
      <c r="O148" s="15">
        <v>1275</v>
      </c>
      <c r="P148" s="15">
        <v>9750</v>
      </c>
      <c r="Q148" s="14">
        <v>53745</v>
      </c>
      <c r="R148" s="14">
        <v>346225</v>
      </c>
      <c r="S148" s="14">
        <v>385955</v>
      </c>
      <c r="T148" s="14">
        <v>398210</v>
      </c>
      <c r="U148" s="22">
        <f t="shared" si="86"/>
        <v>4180</v>
      </c>
      <c r="V148" s="22">
        <f t="shared" si="87"/>
        <v>2260</v>
      </c>
      <c r="W148" s="22">
        <f t="shared" si="84"/>
        <v>2515</v>
      </c>
      <c r="X148" s="22">
        <f t="shared" si="85"/>
        <v>1845</v>
      </c>
    </row>
    <row r="149" spans="1:24" x14ac:dyDescent="0.2">
      <c r="A149" t="s">
        <v>1168</v>
      </c>
      <c r="B149" s="14">
        <v>185</v>
      </c>
      <c r="C149" s="15">
        <v>190</v>
      </c>
      <c r="D149" s="15">
        <v>290</v>
      </c>
      <c r="E149" s="15">
        <v>160</v>
      </c>
      <c r="F149" s="15">
        <v>110</v>
      </c>
      <c r="G149" s="14">
        <v>380</v>
      </c>
      <c r="H149" s="14">
        <v>600</v>
      </c>
      <c r="I149" s="14">
        <v>140</v>
      </c>
      <c r="J149" s="14">
        <v>345</v>
      </c>
      <c r="K149" s="14">
        <v>120</v>
      </c>
      <c r="L149" s="14">
        <v>175</v>
      </c>
      <c r="M149" s="15">
        <v>130</v>
      </c>
      <c r="N149" s="15">
        <v>2815</v>
      </c>
      <c r="O149" s="15">
        <v>560</v>
      </c>
      <c r="P149" s="15">
        <v>3375</v>
      </c>
      <c r="Q149" s="14">
        <v>14560</v>
      </c>
      <c r="R149" s="14">
        <v>103265</v>
      </c>
      <c r="S149" s="14">
        <v>114035</v>
      </c>
      <c r="T149" s="14">
        <v>116875</v>
      </c>
      <c r="U149" s="22">
        <f t="shared" si="86"/>
        <v>2175</v>
      </c>
      <c r="V149" s="22">
        <f t="shared" si="87"/>
        <v>445</v>
      </c>
      <c r="W149" s="22">
        <f t="shared" si="84"/>
        <v>580</v>
      </c>
      <c r="X149" s="22">
        <f t="shared" si="85"/>
        <v>785</v>
      </c>
    </row>
    <row r="150" spans="1:24" x14ac:dyDescent="0.2">
      <c r="A150" t="s">
        <v>1169</v>
      </c>
      <c r="B150" s="14">
        <v>280</v>
      </c>
      <c r="C150" s="15">
        <v>445</v>
      </c>
      <c r="D150" s="15">
        <v>210</v>
      </c>
      <c r="E150" s="15">
        <v>335</v>
      </c>
      <c r="F150" s="15">
        <v>370</v>
      </c>
      <c r="G150" s="14">
        <v>255</v>
      </c>
      <c r="H150" s="14">
        <v>360</v>
      </c>
      <c r="I150" s="14">
        <v>260</v>
      </c>
      <c r="J150" s="14">
        <v>335</v>
      </c>
      <c r="K150" s="14">
        <v>470</v>
      </c>
      <c r="L150" s="14">
        <v>280</v>
      </c>
      <c r="M150" s="15">
        <v>300</v>
      </c>
      <c r="N150" s="15">
        <v>3900</v>
      </c>
      <c r="O150" s="15">
        <v>515</v>
      </c>
      <c r="P150" s="15">
        <v>4415</v>
      </c>
      <c r="Q150" s="14">
        <v>21310</v>
      </c>
      <c r="R150" s="14">
        <v>144700</v>
      </c>
      <c r="S150" s="14">
        <v>169115</v>
      </c>
      <c r="T150" s="14">
        <v>173515</v>
      </c>
      <c r="U150" s="22">
        <f t="shared" si="86"/>
        <v>1675</v>
      </c>
      <c r="V150" s="22">
        <f t="shared" si="87"/>
        <v>840</v>
      </c>
      <c r="W150" s="22">
        <f t="shared" si="84"/>
        <v>1620</v>
      </c>
      <c r="X150" s="22">
        <f t="shared" si="85"/>
        <v>640</v>
      </c>
    </row>
    <row r="151" spans="1:24" x14ac:dyDescent="0.2">
      <c r="A151" t="s">
        <v>1170</v>
      </c>
      <c r="B151" s="14">
        <v>365</v>
      </c>
      <c r="C151" s="15">
        <v>355</v>
      </c>
      <c r="D151" s="14">
        <v>405</v>
      </c>
      <c r="E151" s="15">
        <v>165</v>
      </c>
      <c r="F151" s="15">
        <v>195</v>
      </c>
      <c r="G151" s="14">
        <v>200</v>
      </c>
      <c r="H151" s="14">
        <v>435</v>
      </c>
      <c r="I151" s="14">
        <v>475</v>
      </c>
      <c r="J151" s="14">
        <v>235</v>
      </c>
      <c r="K151" s="14">
        <v>295</v>
      </c>
      <c r="L151" s="14">
        <v>435</v>
      </c>
      <c r="M151" s="15">
        <v>530</v>
      </c>
      <c r="N151" s="14">
        <v>4085</v>
      </c>
      <c r="O151" s="15">
        <v>500</v>
      </c>
      <c r="P151" s="15">
        <v>4585</v>
      </c>
      <c r="Q151" s="14">
        <v>36130</v>
      </c>
      <c r="R151" s="14">
        <v>173760</v>
      </c>
      <c r="S151" s="14">
        <v>185615</v>
      </c>
      <c r="T151" s="14">
        <v>187760</v>
      </c>
      <c r="U151" s="22">
        <f t="shared" si="86"/>
        <v>1775</v>
      </c>
      <c r="V151" s="22">
        <f t="shared" si="87"/>
        <v>1440</v>
      </c>
      <c r="W151" s="22">
        <f t="shared" si="84"/>
        <v>1010</v>
      </c>
      <c r="X151" s="22">
        <f t="shared" si="85"/>
        <v>800</v>
      </c>
    </row>
    <row r="152" spans="1:24" x14ac:dyDescent="0.2">
      <c r="A152" t="s">
        <v>72</v>
      </c>
      <c r="B152" s="14">
        <v>310</v>
      </c>
      <c r="C152" s="15">
        <v>230</v>
      </c>
      <c r="D152" s="14">
        <v>165</v>
      </c>
      <c r="E152" s="15">
        <v>100</v>
      </c>
      <c r="F152" s="15">
        <v>150</v>
      </c>
      <c r="G152" s="14">
        <v>115</v>
      </c>
      <c r="H152" s="14">
        <v>270</v>
      </c>
      <c r="I152" s="14">
        <v>305</v>
      </c>
      <c r="J152" s="14">
        <v>165</v>
      </c>
      <c r="K152" s="14">
        <v>160</v>
      </c>
      <c r="L152" s="14">
        <v>215</v>
      </c>
      <c r="M152" s="15">
        <v>250</v>
      </c>
      <c r="N152" s="14">
        <v>2430</v>
      </c>
      <c r="O152" s="15">
        <v>265</v>
      </c>
      <c r="P152" s="15">
        <v>2700</v>
      </c>
      <c r="Q152" s="14">
        <v>16050</v>
      </c>
      <c r="R152" s="14">
        <v>105500</v>
      </c>
      <c r="S152" s="14">
        <v>115395</v>
      </c>
      <c r="T152" s="14">
        <v>117895</v>
      </c>
      <c r="U152" s="22">
        <f t="shared" si="86"/>
        <v>980</v>
      </c>
      <c r="V152" s="22">
        <f t="shared" si="87"/>
        <v>770</v>
      </c>
      <c r="W152" s="22">
        <f t="shared" si="84"/>
        <v>640</v>
      </c>
      <c r="X152" s="22">
        <f t="shared" si="85"/>
        <v>580</v>
      </c>
    </row>
    <row r="153" spans="1:24" x14ac:dyDescent="0.2">
      <c r="A153" t="s">
        <v>1171</v>
      </c>
      <c r="B153" s="14">
        <v>1005</v>
      </c>
      <c r="C153" s="15">
        <v>925</v>
      </c>
      <c r="D153" s="15">
        <v>625</v>
      </c>
      <c r="E153" s="15">
        <v>525</v>
      </c>
      <c r="F153" s="15">
        <v>540</v>
      </c>
      <c r="G153" s="14">
        <v>480</v>
      </c>
      <c r="H153" s="14">
        <v>1170</v>
      </c>
      <c r="I153" s="14">
        <v>1230</v>
      </c>
      <c r="J153" s="14">
        <v>650</v>
      </c>
      <c r="K153" s="14">
        <v>580</v>
      </c>
      <c r="L153" s="14">
        <v>1085</v>
      </c>
      <c r="M153" s="15">
        <v>1365</v>
      </c>
      <c r="N153" s="15">
        <v>10185</v>
      </c>
      <c r="O153" s="15">
        <v>1065</v>
      </c>
      <c r="P153" s="15">
        <v>11250</v>
      </c>
      <c r="Q153" s="14">
        <v>71545</v>
      </c>
      <c r="R153" s="14">
        <v>375310</v>
      </c>
      <c r="S153" s="14">
        <v>411150</v>
      </c>
      <c r="T153" s="14">
        <v>417615</v>
      </c>
      <c r="U153" s="22">
        <f t="shared" si="86"/>
        <v>3990</v>
      </c>
      <c r="V153" s="22">
        <f t="shared" si="87"/>
        <v>3680</v>
      </c>
      <c r="W153" s="22">
        <f t="shared" si="84"/>
        <v>2570</v>
      </c>
      <c r="X153" s="22">
        <f t="shared" si="85"/>
        <v>2175</v>
      </c>
    </row>
    <row r="154" spans="1:24" x14ac:dyDescent="0.2">
      <c r="A154" t="s">
        <v>1172</v>
      </c>
      <c r="B154" s="14">
        <v>575</v>
      </c>
      <c r="C154" s="15">
        <v>450</v>
      </c>
      <c r="D154" s="14">
        <v>385</v>
      </c>
      <c r="E154" s="15">
        <v>270</v>
      </c>
      <c r="F154" s="15">
        <v>300</v>
      </c>
      <c r="G154" s="14">
        <v>380</v>
      </c>
      <c r="H154" s="14">
        <v>700</v>
      </c>
      <c r="I154" s="14">
        <v>710</v>
      </c>
      <c r="J154" s="14">
        <v>425</v>
      </c>
      <c r="K154" s="14">
        <v>370</v>
      </c>
      <c r="L154" s="14">
        <v>635</v>
      </c>
      <c r="M154" s="15">
        <v>590</v>
      </c>
      <c r="N154" s="14">
        <v>5790</v>
      </c>
      <c r="O154" s="15">
        <v>765</v>
      </c>
      <c r="P154" s="15">
        <v>6555</v>
      </c>
      <c r="Q154" s="14">
        <v>36335</v>
      </c>
      <c r="R154" s="14">
        <v>203100</v>
      </c>
      <c r="S154" s="14">
        <v>223550</v>
      </c>
      <c r="T154" s="14">
        <v>226670</v>
      </c>
      <c r="U154" s="22">
        <f t="shared" si="86"/>
        <v>2655</v>
      </c>
      <c r="V154" s="22">
        <f t="shared" si="87"/>
        <v>1935</v>
      </c>
      <c r="W154" s="22">
        <f t="shared" si="84"/>
        <v>1390</v>
      </c>
      <c r="X154" s="22">
        <f t="shared" si="85"/>
        <v>1275</v>
      </c>
    </row>
    <row r="155" spans="1:24" x14ac:dyDescent="0.2">
      <c r="A155" t="s">
        <v>75</v>
      </c>
      <c r="B155" s="14">
        <v>90</v>
      </c>
      <c r="C155" s="15">
        <v>120</v>
      </c>
      <c r="D155" s="14">
        <v>80</v>
      </c>
      <c r="E155" s="15">
        <v>75</v>
      </c>
      <c r="F155" s="15">
        <v>75</v>
      </c>
      <c r="G155" s="14">
        <v>75</v>
      </c>
      <c r="H155" s="14">
        <v>120</v>
      </c>
      <c r="I155" s="14">
        <v>115</v>
      </c>
      <c r="J155" s="14">
        <v>85</v>
      </c>
      <c r="K155" s="14">
        <v>95</v>
      </c>
      <c r="L155" s="14">
        <v>110</v>
      </c>
      <c r="M155" s="15">
        <v>110</v>
      </c>
      <c r="N155" s="14">
        <v>1150</v>
      </c>
      <c r="O155" s="15">
        <v>185</v>
      </c>
      <c r="P155" s="15">
        <v>1340</v>
      </c>
      <c r="Q155" s="14">
        <v>7830</v>
      </c>
      <c r="R155" s="14">
        <v>43575</v>
      </c>
      <c r="S155" s="14">
        <v>47250</v>
      </c>
      <c r="T155" s="14">
        <v>48000</v>
      </c>
      <c r="U155" s="22">
        <f t="shared" si="86"/>
        <v>545</v>
      </c>
      <c r="V155" s="22">
        <f t="shared" si="87"/>
        <v>335</v>
      </c>
      <c r="W155" s="22">
        <f t="shared" si="84"/>
        <v>365</v>
      </c>
      <c r="X155" s="22">
        <f t="shared" si="85"/>
        <v>210</v>
      </c>
    </row>
    <row r="156" spans="1:24" x14ac:dyDescent="0.2">
      <c r="A156" t="s">
        <v>1173</v>
      </c>
      <c r="B156" s="14">
        <v>260</v>
      </c>
      <c r="C156" s="15">
        <v>295</v>
      </c>
      <c r="D156" s="14">
        <v>225</v>
      </c>
      <c r="E156" s="15">
        <v>160</v>
      </c>
      <c r="F156" s="15">
        <v>150</v>
      </c>
      <c r="G156" s="14">
        <v>160</v>
      </c>
      <c r="H156" s="14">
        <v>310</v>
      </c>
      <c r="I156" s="14">
        <v>230</v>
      </c>
      <c r="J156" s="14">
        <v>205</v>
      </c>
      <c r="K156" s="14">
        <v>160</v>
      </c>
      <c r="L156" s="14">
        <v>245</v>
      </c>
      <c r="M156" s="15">
        <v>265</v>
      </c>
      <c r="N156" s="14">
        <v>2670</v>
      </c>
      <c r="O156" s="15">
        <v>425</v>
      </c>
      <c r="P156" s="15">
        <v>3095</v>
      </c>
      <c r="Q156" s="14">
        <v>16145</v>
      </c>
      <c r="R156" s="14">
        <v>99535</v>
      </c>
      <c r="S156" s="14">
        <v>110925</v>
      </c>
      <c r="T156" s="14">
        <v>113780</v>
      </c>
      <c r="U156" s="22">
        <f t="shared" si="86"/>
        <v>1325</v>
      </c>
      <c r="V156" s="22">
        <f t="shared" si="87"/>
        <v>740</v>
      </c>
      <c r="W156" s="22">
        <f t="shared" si="84"/>
        <v>765</v>
      </c>
      <c r="X156" s="22">
        <f t="shared" si="85"/>
        <v>570</v>
      </c>
    </row>
    <row r="157" spans="1:24" x14ac:dyDescent="0.2">
      <c r="A157" t="s">
        <v>1174</v>
      </c>
      <c r="B157" s="15">
        <v>130</v>
      </c>
      <c r="C157" s="15">
        <v>140</v>
      </c>
      <c r="D157" s="14">
        <v>80</v>
      </c>
      <c r="E157" s="15">
        <v>90</v>
      </c>
      <c r="F157" s="15">
        <v>105</v>
      </c>
      <c r="G157" s="14">
        <v>75</v>
      </c>
      <c r="H157" s="14">
        <v>155</v>
      </c>
      <c r="I157" s="14">
        <v>185</v>
      </c>
      <c r="J157" s="14">
        <v>115</v>
      </c>
      <c r="K157" s="15">
        <v>175</v>
      </c>
      <c r="L157" s="15">
        <v>150</v>
      </c>
      <c r="M157" s="15">
        <v>170</v>
      </c>
      <c r="N157" s="14">
        <v>1570</v>
      </c>
      <c r="O157" s="15">
        <v>155</v>
      </c>
      <c r="P157" s="15">
        <v>1725</v>
      </c>
      <c r="Q157" s="14">
        <v>11500</v>
      </c>
      <c r="R157" s="14">
        <v>65410</v>
      </c>
      <c r="S157" s="14">
        <v>72560</v>
      </c>
      <c r="T157" s="14">
        <v>73985</v>
      </c>
      <c r="U157" s="22">
        <f t="shared" si="86"/>
        <v>580</v>
      </c>
      <c r="V157" s="22">
        <f t="shared" si="87"/>
        <v>505</v>
      </c>
      <c r="W157" s="22">
        <f t="shared" si="84"/>
        <v>510</v>
      </c>
      <c r="X157" s="22">
        <f t="shared" si="85"/>
        <v>285</v>
      </c>
    </row>
    <row r="158" spans="1:24" x14ac:dyDescent="0.2">
      <c r="A158" t="s">
        <v>1175</v>
      </c>
      <c r="B158" s="15">
        <v>6490</v>
      </c>
      <c r="C158" s="15">
        <v>5630</v>
      </c>
      <c r="D158" s="15">
        <v>4600</v>
      </c>
      <c r="E158" s="14">
        <v>3705</v>
      </c>
      <c r="F158" s="14">
        <v>3735</v>
      </c>
      <c r="G158" s="14">
        <v>4040</v>
      </c>
      <c r="H158" s="14">
        <v>7930</v>
      </c>
      <c r="I158" s="14">
        <v>6560</v>
      </c>
      <c r="J158" s="14">
        <v>5170</v>
      </c>
      <c r="K158" s="15">
        <v>4525</v>
      </c>
      <c r="L158" s="15">
        <v>6060</v>
      </c>
      <c r="M158" s="15">
        <v>6130</v>
      </c>
      <c r="N158" s="15">
        <v>64575</v>
      </c>
      <c r="O158" s="14">
        <v>8915</v>
      </c>
      <c r="P158" s="14">
        <v>73485</v>
      </c>
      <c r="Q158" s="14">
        <v>404360</v>
      </c>
      <c r="R158" s="14">
        <v>2368350</v>
      </c>
      <c r="S158" s="14">
        <v>2645840</v>
      </c>
      <c r="T158" s="14">
        <v>2724770</v>
      </c>
      <c r="U158" s="22">
        <f t="shared" si="86"/>
        <v>30655</v>
      </c>
      <c r="V158" s="22">
        <f t="shared" si="87"/>
        <v>18750</v>
      </c>
      <c r="W158" s="22">
        <f t="shared" si="84"/>
        <v>17595</v>
      </c>
      <c r="X158" s="22">
        <f t="shared" si="85"/>
        <v>14420</v>
      </c>
    </row>
    <row r="159" spans="1:24" x14ac:dyDescent="0.2">
      <c r="A159" s="10"/>
      <c r="B159" s="7"/>
      <c r="C159" s="7"/>
      <c r="D159" s="7"/>
      <c r="E159" s="7"/>
      <c r="K159" s="10"/>
      <c r="L159" s="7"/>
      <c r="M159" s="7"/>
      <c r="N159" s="7"/>
      <c r="O159" s="7"/>
    </row>
    <row r="160" spans="1:24" x14ac:dyDescent="0.2">
      <c r="A160" s="10"/>
      <c r="B160" s="7"/>
      <c r="C160" s="7"/>
      <c r="D160" s="7"/>
      <c r="E160" s="7"/>
      <c r="K160" s="10"/>
      <c r="L160" s="7"/>
      <c r="M160" s="7"/>
      <c r="N160" s="7"/>
      <c r="O160" s="7"/>
    </row>
    <row r="161" spans="1:17" x14ac:dyDescent="0.2">
      <c r="A161" s="10"/>
      <c r="B161" s="7"/>
      <c r="C161" s="7"/>
      <c r="D161" s="7"/>
      <c r="E161" s="7"/>
      <c r="L161" s="7"/>
      <c r="M161" s="7"/>
      <c r="N161" s="7"/>
      <c r="O161" s="7"/>
    </row>
    <row r="162" spans="1:17" x14ac:dyDescent="0.2">
      <c r="B162" s="7"/>
      <c r="C162" s="7"/>
      <c r="D162" s="7"/>
      <c r="E162" s="7"/>
      <c r="L162" s="7"/>
      <c r="M162" s="7"/>
      <c r="N162" s="7"/>
      <c r="O162" s="7"/>
    </row>
    <row r="166" spans="1:17" ht="15" x14ac:dyDescent="0.25">
      <c r="K166" s="5"/>
    </row>
    <row r="167" spans="1:17" ht="15" x14ac:dyDescent="0.25">
      <c r="A167" s="5"/>
    </row>
    <row r="168" spans="1:17" x14ac:dyDescent="0.2">
      <c r="B168" s="2"/>
      <c r="C168" s="2"/>
      <c r="D168" s="2"/>
      <c r="E168" s="2"/>
      <c r="F168" s="2"/>
      <c r="G168" s="2"/>
      <c r="K168" s="6"/>
      <c r="L168" s="2"/>
      <c r="M168" s="2"/>
      <c r="N168" s="2"/>
      <c r="O168" s="2"/>
      <c r="P168" s="2"/>
      <c r="Q168" s="2"/>
    </row>
    <row r="169" spans="1:17" x14ac:dyDescent="0.2">
      <c r="A169" s="6"/>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78" spans="1:17" x14ac:dyDescent="0.2">
      <c r="B178" s="8"/>
      <c r="C178" s="8"/>
      <c r="D178" s="8"/>
      <c r="E178" s="8"/>
      <c r="F178" s="8"/>
      <c r="G178" s="8"/>
      <c r="L178" s="8"/>
      <c r="M178" s="8"/>
      <c r="N178" s="8"/>
      <c r="O178" s="8"/>
      <c r="P178" s="8"/>
      <c r="Q178" s="8"/>
    </row>
    <row r="179" spans="1:17" x14ac:dyDescent="0.2">
      <c r="B179" s="8"/>
      <c r="C179" s="8"/>
      <c r="D179" s="8"/>
      <c r="E179" s="8"/>
      <c r="F179" s="8"/>
      <c r="G179" s="8"/>
      <c r="L179" s="8"/>
      <c r="M179" s="8"/>
      <c r="N179" s="8"/>
      <c r="O179" s="8"/>
      <c r="P179" s="8"/>
      <c r="Q179" s="8"/>
    </row>
    <row r="180" spans="1:17" x14ac:dyDescent="0.2">
      <c r="B180" s="8"/>
      <c r="C180" s="8"/>
      <c r="D180" s="8"/>
      <c r="E180" s="8"/>
      <c r="F180" s="8"/>
      <c r="G180" s="8"/>
      <c r="L180" s="8"/>
      <c r="M180" s="8"/>
      <c r="N180" s="8"/>
      <c r="O180" s="8"/>
      <c r="P180" s="8"/>
      <c r="Q180" s="8"/>
    </row>
    <row r="181" spans="1:17" x14ac:dyDescent="0.2">
      <c r="B181" s="8"/>
      <c r="C181" s="8"/>
      <c r="D181" s="8"/>
      <c r="E181" s="8"/>
      <c r="F181" s="8"/>
      <c r="G181" s="8"/>
      <c r="L181" s="8"/>
      <c r="M181" s="8"/>
      <c r="N181" s="8"/>
      <c r="O181" s="8"/>
      <c r="P181" s="8"/>
      <c r="Q181" s="8"/>
    </row>
    <row r="182" spans="1:17" x14ac:dyDescent="0.2">
      <c r="B182" s="8"/>
      <c r="C182" s="8"/>
      <c r="D182" s="8"/>
      <c r="E182" s="8"/>
      <c r="F182" s="8"/>
      <c r="G182" s="8"/>
      <c r="L182" s="8"/>
      <c r="M182" s="8"/>
      <c r="N182" s="8"/>
      <c r="O182" s="8"/>
      <c r="P182" s="8"/>
      <c r="Q182" s="8"/>
    </row>
    <row r="186" spans="1:17" ht="15" x14ac:dyDescent="0.25">
      <c r="K186" s="5"/>
    </row>
    <row r="187" spans="1:17" ht="15" x14ac:dyDescent="0.25">
      <c r="A187" s="5"/>
    </row>
    <row r="188" spans="1:17" x14ac:dyDescent="0.2">
      <c r="B188" s="2"/>
      <c r="C188" s="2"/>
      <c r="D188" s="2"/>
      <c r="E188" s="2"/>
      <c r="F188" s="2"/>
      <c r="G188" s="2"/>
      <c r="K188" s="6"/>
      <c r="L188" s="2"/>
      <c r="M188" s="2"/>
      <c r="N188" s="2"/>
      <c r="O188" s="2"/>
      <c r="P188" s="2"/>
      <c r="Q188" s="2"/>
    </row>
    <row r="189" spans="1:17" ht="15" x14ac:dyDescent="0.25">
      <c r="A189" s="6"/>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K197" s="10"/>
      <c r="L197" s="271"/>
      <c r="M197" s="271"/>
      <c r="N197" s="271"/>
      <c r="O197" s="271"/>
      <c r="P197" s="271"/>
      <c r="Q197" s="271"/>
    </row>
    <row r="198" spans="1:17" ht="15" x14ac:dyDescent="0.25">
      <c r="A198" s="10"/>
      <c r="B198" s="271"/>
      <c r="C198" s="271"/>
      <c r="D198" s="271"/>
      <c r="E198" s="271"/>
      <c r="F198" s="271"/>
      <c r="G198" s="271"/>
      <c r="K198" s="10"/>
      <c r="L198" s="271"/>
      <c r="M198" s="271"/>
      <c r="N198" s="271"/>
      <c r="O198" s="271"/>
      <c r="P198" s="271"/>
      <c r="Q198" s="271"/>
    </row>
    <row r="199" spans="1:17" ht="15" x14ac:dyDescent="0.25">
      <c r="A199" s="10"/>
      <c r="B199" s="271"/>
      <c r="C199" s="271"/>
      <c r="D199" s="271"/>
      <c r="E199" s="271"/>
      <c r="F199" s="271"/>
      <c r="G199" s="271"/>
      <c r="K199" s="10"/>
      <c r="L199" s="271"/>
      <c r="M199" s="271"/>
      <c r="N199" s="271"/>
      <c r="O199" s="271"/>
      <c r="P199" s="271"/>
      <c r="Q199" s="271"/>
    </row>
    <row r="200" spans="1:17" ht="15" x14ac:dyDescent="0.25">
      <c r="A200" s="10"/>
      <c r="B200" s="271"/>
      <c r="C200" s="271"/>
      <c r="D200" s="271"/>
      <c r="E200" s="271"/>
      <c r="F200" s="271"/>
      <c r="G200" s="271"/>
      <c r="K200" s="10"/>
      <c r="L200" s="271"/>
      <c r="M200" s="271"/>
      <c r="N200" s="271"/>
      <c r="O200" s="271"/>
      <c r="P200" s="271"/>
      <c r="Q200" s="271"/>
    </row>
    <row r="201" spans="1:17" ht="15" x14ac:dyDescent="0.25">
      <c r="A201" s="10"/>
      <c r="B201" s="271"/>
      <c r="C201" s="271"/>
      <c r="D201" s="271"/>
      <c r="E201" s="271"/>
      <c r="F201" s="271"/>
      <c r="G201" s="271"/>
      <c r="K201" s="10"/>
      <c r="L201" s="271"/>
      <c r="M201" s="271"/>
      <c r="N201" s="271"/>
      <c r="O201" s="271"/>
      <c r="P201" s="271"/>
      <c r="Q201" s="27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92111-E087-436D-8EBF-C21136EA822B}">
  <sheetPr codeName="Sheet2"/>
  <dimension ref="A1:T359"/>
  <sheetViews>
    <sheetView workbookViewId="0">
      <pane xSplit="3" ySplit="4" topLeftCell="J26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2" max="2" width="28" bestFit="1" customWidth="1"/>
    <col min="3" max="3" width="30" customWidth="1"/>
    <col min="8" max="8" width="17.375" customWidth="1"/>
  </cols>
  <sheetData>
    <row r="1" spans="1:18" x14ac:dyDescent="0.2">
      <c r="C1" t="s">
        <v>1230</v>
      </c>
    </row>
    <row r="3" spans="1:18" ht="15" x14ac:dyDescent="0.25">
      <c r="C3" s="5" t="s">
        <v>1157</v>
      </c>
      <c r="J3" t="str">
        <f>"Modelled trading status - "&amp;I4</f>
        <v>Modelled trading status - Ashford</v>
      </c>
    </row>
    <row r="4" spans="1:18" ht="57" x14ac:dyDescent="0.2">
      <c r="A4" t="s">
        <v>1231</v>
      </c>
      <c r="D4" s="2" t="s">
        <v>1232</v>
      </c>
      <c r="E4" s="2" t="s">
        <v>1233</v>
      </c>
      <c r="F4" s="2" t="s">
        <v>1234</v>
      </c>
      <c r="I4" s="14" t="str">
        <f>INDEX(C$337:C$359,Control!$B$3)</f>
        <v>Ashford</v>
      </c>
      <c r="J4" s="2" t="s">
        <v>1232</v>
      </c>
      <c r="K4" s="2" t="s">
        <v>1233</v>
      </c>
      <c r="L4" s="2" t="s">
        <v>1234</v>
      </c>
      <c r="M4" s="2"/>
      <c r="N4" s="2"/>
      <c r="P4" s="2"/>
      <c r="Q4" s="2"/>
      <c r="R4" s="2"/>
    </row>
    <row r="5" spans="1:18" ht="30" x14ac:dyDescent="0.2">
      <c r="A5" s="132">
        <v>7</v>
      </c>
      <c r="B5" s="272" t="s">
        <v>1235</v>
      </c>
      <c r="C5" t="s">
        <v>1236</v>
      </c>
      <c r="D5" s="7">
        <v>0.65900000000000003</v>
      </c>
      <c r="E5" s="8">
        <v>0.33399999999999996</v>
      </c>
      <c r="F5" s="7">
        <v>0</v>
      </c>
      <c r="H5" s="124" t="str">
        <f t="shared" ref="H5:H34" si="0">C5</f>
        <v>15 June to 28 June 2020</v>
      </c>
      <c r="I5" s="14">
        <f>INDEX(D$337:D$359,Control!$B$3)</f>
        <v>6575</v>
      </c>
      <c r="J5" s="22">
        <f t="shared" ref="J5:J34" si="1">IFERROR(D5*$I5,"")</f>
        <v>4332.9250000000002</v>
      </c>
      <c r="K5" s="22">
        <f t="shared" ref="K5:K34" si="2">IFERROR(E5*$I5,"")</f>
        <v>2196.0499999999997</v>
      </c>
      <c r="L5" s="22">
        <f t="shared" ref="L5:L34" si="3">IFERROR(F5*$I5,"")</f>
        <v>0</v>
      </c>
      <c r="M5" s="22"/>
      <c r="N5" s="22"/>
      <c r="P5" s="22"/>
      <c r="Q5" s="22"/>
      <c r="R5" s="22"/>
    </row>
    <row r="6" spans="1:18" ht="15" x14ac:dyDescent="0.2">
      <c r="A6" s="132">
        <v>8</v>
      </c>
      <c r="B6" s="132"/>
      <c r="C6" t="s">
        <v>1237</v>
      </c>
      <c r="D6" s="7">
        <v>0.71599999999999997</v>
      </c>
      <c r="E6" s="8">
        <v>0.26400000000000001</v>
      </c>
      <c r="F6" s="7">
        <v>2.000000000000007E-2</v>
      </c>
      <c r="H6" s="124" t="str">
        <f t="shared" si="0"/>
        <v>29 June to 12 July 2020</v>
      </c>
      <c r="I6" s="14">
        <f>INDEX(D$337:D$359,Control!$B$3)</f>
        <v>6575</v>
      </c>
      <c r="J6" s="22">
        <f t="shared" si="1"/>
        <v>4707.7</v>
      </c>
      <c r="K6" s="22">
        <f t="shared" si="2"/>
        <v>1735.8000000000002</v>
      </c>
      <c r="L6" s="22">
        <f t="shared" si="3"/>
        <v>131.50000000000045</v>
      </c>
      <c r="M6" s="22"/>
      <c r="N6" s="22"/>
      <c r="P6" s="22"/>
      <c r="Q6" s="22"/>
      <c r="R6" s="22"/>
    </row>
    <row r="7" spans="1:18" ht="15" x14ac:dyDescent="0.2">
      <c r="A7" s="132">
        <v>9</v>
      </c>
      <c r="B7" s="132"/>
      <c r="C7" t="s">
        <v>1238</v>
      </c>
      <c r="D7" s="7">
        <v>0.78500000000000003</v>
      </c>
      <c r="E7" s="8">
        <v>0.19299999999999998</v>
      </c>
      <c r="F7" s="7">
        <v>2.200000000000003E-2</v>
      </c>
      <c r="H7" s="124" t="str">
        <f t="shared" si="0"/>
        <v>13 July to 26 July 2020</v>
      </c>
      <c r="I7" s="14">
        <f>INDEX(D$337:D$359,Control!$B$3)</f>
        <v>6575</v>
      </c>
      <c r="J7" s="22">
        <f t="shared" si="1"/>
        <v>5161.375</v>
      </c>
      <c r="K7" s="22">
        <f t="shared" si="2"/>
        <v>1268.9749999999999</v>
      </c>
      <c r="L7" s="22">
        <f t="shared" si="3"/>
        <v>144.6500000000002</v>
      </c>
      <c r="M7" s="22"/>
      <c r="N7" s="22"/>
      <c r="P7" s="22"/>
      <c r="Q7" s="22"/>
      <c r="R7" s="22"/>
    </row>
    <row r="8" spans="1:18" ht="15" x14ac:dyDescent="0.2">
      <c r="A8" s="132">
        <v>10</v>
      </c>
      <c r="B8" s="132"/>
      <c r="C8" t="s">
        <v>1239</v>
      </c>
      <c r="D8" s="7">
        <v>0.82400000000000007</v>
      </c>
      <c r="E8" s="8">
        <v>0.159</v>
      </c>
      <c r="F8" s="7">
        <v>1.6999999999999939E-2</v>
      </c>
      <c r="H8" s="124" t="str">
        <f t="shared" si="0"/>
        <v>27 July to 9 August 2020</v>
      </c>
      <c r="I8" s="14">
        <f>INDEX(D$337:D$359,Control!$B$3)</f>
        <v>6575</v>
      </c>
      <c r="J8" s="22">
        <f t="shared" si="1"/>
        <v>5417.8</v>
      </c>
      <c r="K8" s="22">
        <f t="shared" si="2"/>
        <v>1045.425</v>
      </c>
      <c r="L8" s="22">
        <f t="shared" si="3"/>
        <v>111.77499999999959</v>
      </c>
      <c r="M8" s="22"/>
      <c r="N8" s="22"/>
      <c r="P8" s="22"/>
      <c r="Q8" s="22"/>
      <c r="R8" s="22"/>
    </row>
    <row r="9" spans="1:18" ht="15" x14ac:dyDescent="0.2">
      <c r="A9" s="132">
        <v>11</v>
      </c>
      <c r="B9" s="132"/>
      <c r="C9" t="s">
        <v>1240</v>
      </c>
      <c r="D9" s="7">
        <v>0.81499999999999995</v>
      </c>
      <c r="E9" s="8">
        <v>0.16299999999999998</v>
      </c>
      <c r="F9" s="7">
        <v>2.200000000000003E-2</v>
      </c>
      <c r="H9" s="124" t="str">
        <f t="shared" si="0"/>
        <v>10 August to 23 August 2020</v>
      </c>
      <c r="I9" s="14">
        <f>INDEX(D$337:D$359,Control!$B$3)</f>
        <v>6575</v>
      </c>
      <c r="J9" s="22">
        <f t="shared" si="1"/>
        <v>5358.625</v>
      </c>
      <c r="K9" s="22">
        <f t="shared" si="2"/>
        <v>1071.7249999999999</v>
      </c>
      <c r="L9" s="22">
        <f t="shared" si="3"/>
        <v>144.6500000000002</v>
      </c>
      <c r="M9" s="22"/>
      <c r="N9" s="22"/>
      <c r="P9" s="22"/>
      <c r="Q9" s="22"/>
      <c r="R9" s="22"/>
    </row>
    <row r="10" spans="1:18" ht="15" x14ac:dyDescent="0.2">
      <c r="A10" s="132">
        <v>12</v>
      </c>
      <c r="B10" s="132"/>
      <c r="C10" t="s">
        <v>1241</v>
      </c>
      <c r="D10" s="7">
        <v>0.82700000000000007</v>
      </c>
      <c r="E10" s="8">
        <v>0.15</v>
      </c>
      <c r="F10" s="7">
        <v>2.2999999999999972E-2</v>
      </c>
      <c r="H10" s="124" t="str">
        <f t="shared" si="0"/>
        <v>24 August to 6 September 2020</v>
      </c>
      <c r="I10" s="14">
        <f>INDEX(D$337:D$359,Control!$B$3)</f>
        <v>6575</v>
      </c>
      <c r="J10" s="22">
        <f t="shared" si="1"/>
        <v>5437.5250000000005</v>
      </c>
      <c r="K10" s="22">
        <f t="shared" si="2"/>
        <v>986.25</v>
      </c>
      <c r="L10" s="22">
        <f t="shared" si="3"/>
        <v>151.22499999999982</v>
      </c>
      <c r="M10" s="22"/>
      <c r="N10" s="22"/>
      <c r="P10" s="22"/>
      <c r="Q10" s="22"/>
      <c r="R10" s="22"/>
    </row>
    <row r="11" spans="1:18" ht="15" x14ac:dyDescent="0.2">
      <c r="A11" s="132">
        <v>13</v>
      </c>
      <c r="B11" s="132"/>
      <c r="C11" t="s">
        <v>1242</v>
      </c>
      <c r="D11" s="7">
        <v>0.83900000000000008</v>
      </c>
      <c r="E11" s="8">
        <v>0.13200000000000001</v>
      </c>
      <c r="F11" s="7">
        <v>2.8999999999999932E-2</v>
      </c>
      <c r="H11" s="124" t="str">
        <f t="shared" si="0"/>
        <v>7 September to 20 September 2020</v>
      </c>
      <c r="I11" s="14">
        <f>INDEX(D$337:D$359,Control!$B$3)</f>
        <v>6575</v>
      </c>
      <c r="J11" s="22">
        <f t="shared" si="1"/>
        <v>5516.4250000000002</v>
      </c>
      <c r="K11" s="22">
        <f t="shared" si="2"/>
        <v>867.90000000000009</v>
      </c>
      <c r="L11" s="22">
        <f t="shared" si="3"/>
        <v>190.67499999999956</v>
      </c>
      <c r="M11" s="22"/>
      <c r="N11" s="22"/>
      <c r="P11" s="22"/>
      <c r="Q11" s="22"/>
      <c r="R11" s="22"/>
    </row>
    <row r="12" spans="1:18" ht="15" x14ac:dyDescent="0.2">
      <c r="A12" s="132">
        <v>14</v>
      </c>
      <c r="B12" s="132"/>
      <c r="C12" t="s">
        <v>1243</v>
      </c>
      <c r="D12" s="7">
        <v>0.86299999999999999</v>
      </c>
      <c r="E12" s="8">
        <v>0.124</v>
      </c>
      <c r="F12" s="7">
        <v>1.3000000000000025E-2</v>
      </c>
      <c r="H12" s="124" t="str">
        <f t="shared" si="0"/>
        <v>21 September to 4 October 2020</v>
      </c>
      <c r="I12" s="14">
        <f>INDEX(D$337:D$359,Control!$B$3)</f>
        <v>6575</v>
      </c>
      <c r="J12" s="22">
        <f t="shared" si="1"/>
        <v>5674.2250000000004</v>
      </c>
      <c r="K12" s="22">
        <f t="shared" si="2"/>
        <v>815.3</v>
      </c>
      <c r="L12" s="22">
        <f t="shared" si="3"/>
        <v>85.475000000000165</v>
      </c>
      <c r="M12" s="22"/>
      <c r="N12" s="22"/>
      <c r="P12" s="22"/>
      <c r="Q12" s="22"/>
      <c r="R12" s="22"/>
    </row>
    <row r="13" spans="1:18" ht="15" x14ac:dyDescent="0.2">
      <c r="A13" s="132">
        <v>15</v>
      </c>
      <c r="B13" s="132"/>
      <c r="C13" t="s">
        <v>1244</v>
      </c>
      <c r="D13" s="7">
        <v>0.86099999999999999</v>
      </c>
      <c r="E13" s="8">
        <v>0.114</v>
      </c>
      <c r="F13" s="7">
        <v>2.5000000000000053E-2</v>
      </c>
      <c r="H13" s="124" t="str">
        <f t="shared" si="0"/>
        <v>5 October to 18 October 2020</v>
      </c>
      <c r="I13" s="14">
        <f>INDEX(D$337:D$359,Control!$B$3)</f>
        <v>6575</v>
      </c>
      <c r="J13" s="22">
        <f t="shared" si="1"/>
        <v>5661.0749999999998</v>
      </c>
      <c r="K13" s="22">
        <f t="shared" si="2"/>
        <v>749.55000000000007</v>
      </c>
      <c r="L13" s="22">
        <f t="shared" si="3"/>
        <v>164.37500000000034</v>
      </c>
      <c r="M13" s="22"/>
      <c r="N13" s="22"/>
      <c r="P13" s="22"/>
      <c r="Q13" s="22"/>
      <c r="R13" s="22"/>
    </row>
    <row r="14" spans="1:18" ht="15" x14ac:dyDescent="0.2">
      <c r="A14" s="132">
        <v>16</v>
      </c>
      <c r="B14" s="132"/>
      <c r="C14" t="s">
        <v>1245</v>
      </c>
      <c r="D14" s="7">
        <v>0.84599999999999997</v>
      </c>
      <c r="E14" s="8">
        <v>0.114</v>
      </c>
      <c r="F14" s="7">
        <v>4.0000000000000056E-2</v>
      </c>
      <c r="H14" s="124" t="str">
        <f t="shared" si="0"/>
        <v>19 October to 1 November 2020</v>
      </c>
      <c r="I14" s="14">
        <f>INDEX(D$337:D$359,Control!$B$3)</f>
        <v>6575</v>
      </c>
      <c r="J14" s="22">
        <f t="shared" si="1"/>
        <v>5562.45</v>
      </c>
      <c r="K14" s="22">
        <f t="shared" si="2"/>
        <v>749.55000000000007</v>
      </c>
      <c r="L14" s="22">
        <f t="shared" si="3"/>
        <v>263.0000000000004</v>
      </c>
      <c r="M14" s="22"/>
      <c r="N14" s="22"/>
      <c r="P14" s="22"/>
      <c r="Q14" s="22"/>
      <c r="R14" s="22"/>
    </row>
    <row r="15" spans="1:18" ht="15" x14ac:dyDescent="0.2">
      <c r="A15" s="132">
        <v>17</v>
      </c>
      <c r="B15" s="132"/>
      <c r="C15" t="s">
        <v>1246</v>
      </c>
      <c r="D15" s="7">
        <v>0.81599999999999995</v>
      </c>
      <c r="E15" s="8">
        <v>0.16500000000000001</v>
      </c>
      <c r="F15" s="7">
        <v>1.9000000000000059E-2</v>
      </c>
      <c r="H15" s="124" t="str">
        <f t="shared" si="0"/>
        <v>2 November to 15 November 2020</v>
      </c>
      <c r="I15" s="14">
        <f>INDEX(D$337:D$359,Control!$B$3)</f>
        <v>6575</v>
      </c>
      <c r="J15" s="22">
        <f t="shared" si="1"/>
        <v>5365.2</v>
      </c>
      <c r="K15" s="22">
        <f t="shared" si="2"/>
        <v>1084.875</v>
      </c>
      <c r="L15" s="22">
        <f t="shared" si="3"/>
        <v>124.92500000000038</v>
      </c>
      <c r="M15" s="22"/>
      <c r="N15" s="22"/>
      <c r="P15" s="22"/>
      <c r="Q15" s="22"/>
      <c r="R15" s="22"/>
    </row>
    <row r="16" spans="1:18" ht="15" x14ac:dyDescent="0.2">
      <c r="A16" s="132">
        <v>18</v>
      </c>
      <c r="B16" s="132"/>
      <c r="C16" t="s">
        <v>1247</v>
      </c>
      <c r="D16" s="7">
        <v>0.77099999999999991</v>
      </c>
      <c r="E16" s="8">
        <v>0.21100000000000002</v>
      </c>
      <c r="F16" s="7">
        <v>1.8000000000000044E-2</v>
      </c>
      <c r="H16" s="124" t="str">
        <f t="shared" si="0"/>
        <v>16 November to 29 November 2020</v>
      </c>
      <c r="I16" s="14">
        <f>INDEX(D$337:D$359,Control!$B$3)</f>
        <v>6575</v>
      </c>
      <c r="J16" s="22">
        <f t="shared" si="1"/>
        <v>5069.3249999999998</v>
      </c>
      <c r="K16" s="22">
        <f t="shared" si="2"/>
        <v>1387.325</v>
      </c>
      <c r="L16" s="22">
        <f t="shared" si="3"/>
        <v>118.35000000000029</v>
      </c>
      <c r="M16" s="22"/>
      <c r="N16" s="22"/>
      <c r="P16" s="22"/>
      <c r="Q16" s="22"/>
      <c r="R16" s="22"/>
    </row>
    <row r="17" spans="1:18" ht="15" x14ac:dyDescent="0.2">
      <c r="A17" s="132">
        <v>19</v>
      </c>
      <c r="B17" s="132"/>
      <c r="C17" t="s">
        <v>1248</v>
      </c>
      <c r="D17" s="7">
        <v>0.80400000000000005</v>
      </c>
      <c r="E17" s="8">
        <v>0.16899999999999998</v>
      </c>
      <c r="F17" s="7">
        <v>2.6999999999999958E-2</v>
      </c>
      <c r="H17" s="124" t="str">
        <f t="shared" si="0"/>
        <v>30 November to 13 December 2020</v>
      </c>
      <c r="I17" s="14">
        <f>INDEX(D$337:D$359,Control!$B$3)</f>
        <v>6575</v>
      </c>
      <c r="J17" s="22">
        <f t="shared" si="1"/>
        <v>5286.3</v>
      </c>
      <c r="K17" s="22">
        <f t="shared" si="2"/>
        <v>1111.175</v>
      </c>
      <c r="L17" s="22">
        <f t="shared" si="3"/>
        <v>177.52499999999972</v>
      </c>
      <c r="M17" s="22"/>
      <c r="N17" s="22"/>
      <c r="P17" s="22"/>
      <c r="Q17" s="22"/>
      <c r="R17" s="22"/>
    </row>
    <row r="18" spans="1:18" ht="15" x14ac:dyDescent="0.2">
      <c r="A18" s="132">
        <v>20</v>
      </c>
      <c r="B18" s="132"/>
      <c r="C18" t="s">
        <v>1249</v>
      </c>
      <c r="D18" s="7">
        <v>0.84400000000000008</v>
      </c>
      <c r="E18" s="8">
        <v>0.13300000000000001</v>
      </c>
      <c r="F18" s="7">
        <v>2.2999999999999937E-2</v>
      </c>
      <c r="H18" s="124" t="str">
        <f t="shared" si="0"/>
        <v>14 December to 23 December 2020</v>
      </c>
      <c r="I18" s="14">
        <f>INDEX(D$337:D$359,Control!$B$3)</f>
        <v>6575</v>
      </c>
      <c r="J18" s="22">
        <f t="shared" si="1"/>
        <v>5549.3</v>
      </c>
      <c r="K18" s="22">
        <f t="shared" si="2"/>
        <v>874.47500000000002</v>
      </c>
      <c r="L18" s="22">
        <f t="shared" si="3"/>
        <v>151.2249999999996</v>
      </c>
      <c r="M18" s="22"/>
      <c r="N18" s="22"/>
      <c r="P18" s="22"/>
      <c r="Q18" s="22"/>
      <c r="R18" s="22"/>
    </row>
    <row r="19" spans="1:18" ht="15" x14ac:dyDescent="0.2">
      <c r="A19" s="132">
        <v>21</v>
      </c>
      <c r="B19" s="132"/>
      <c r="C19" t="s">
        <v>1250</v>
      </c>
      <c r="D19" s="7">
        <v>0.70599999999999996</v>
      </c>
      <c r="E19" s="8">
        <v>0.27100000000000002</v>
      </c>
      <c r="F19" s="7">
        <v>2.3000000000000041E-2</v>
      </c>
      <c r="H19" s="124" t="str">
        <f t="shared" si="0"/>
        <v>29 December 2020 to 10 January 2021</v>
      </c>
      <c r="I19" s="14">
        <f>INDEX(D$337:D$359,Control!$B$3)</f>
        <v>6575</v>
      </c>
      <c r="J19" s="22">
        <f t="shared" si="1"/>
        <v>4641.95</v>
      </c>
      <c r="K19" s="22">
        <f t="shared" si="2"/>
        <v>1781.825</v>
      </c>
      <c r="L19" s="22">
        <f t="shared" si="3"/>
        <v>151.22500000000028</v>
      </c>
      <c r="M19" s="22"/>
      <c r="N19" s="22"/>
      <c r="P19" s="22"/>
      <c r="Q19" s="22"/>
      <c r="R19" s="22"/>
    </row>
    <row r="20" spans="1:18" ht="15" x14ac:dyDescent="0.2">
      <c r="A20" s="132">
        <v>22</v>
      </c>
      <c r="B20" s="132"/>
      <c r="C20" t="s">
        <v>1251</v>
      </c>
      <c r="D20" s="7">
        <v>0.71</v>
      </c>
      <c r="E20" s="8">
        <v>0.26</v>
      </c>
      <c r="F20" s="7">
        <v>2.8999999999999998E-2</v>
      </c>
      <c r="H20" s="124" t="str">
        <f t="shared" si="0"/>
        <v>11 January to 24 January 2021</v>
      </c>
      <c r="I20" s="14">
        <f>INDEX(E$337:E$359,Control!$B$3)</f>
        <v>6605</v>
      </c>
      <c r="J20" s="22">
        <f t="shared" si="1"/>
        <v>4689.55</v>
      </c>
      <c r="K20" s="22">
        <f t="shared" si="2"/>
        <v>1717.3</v>
      </c>
      <c r="L20" s="22">
        <f t="shared" si="3"/>
        <v>191.54499999999999</v>
      </c>
      <c r="M20" s="22"/>
      <c r="N20" s="22"/>
      <c r="P20" s="22"/>
      <c r="Q20" s="22"/>
      <c r="R20" s="22"/>
    </row>
    <row r="21" spans="1:18" ht="15" x14ac:dyDescent="0.2">
      <c r="A21" s="132">
        <v>23</v>
      </c>
      <c r="B21" s="132"/>
      <c r="C21" t="s">
        <v>1252</v>
      </c>
      <c r="D21" s="7">
        <v>0.72499999999999998</v>
      </c>
      <c r="E21" s="8">
        <v>0.249</v>
      </c>
      <c r="F21" s="7">
        <v>2.6000000000000002E-2</v>
      </c>
      <c r="H21" s="124" t="str">
        <f t="shared" si="0"/>
        <v>25 January to 7 February 2021</v>
      </c>
      <c r="I21" s="14">
        <f>INDEX(E$337:E$359,Control!$B$3)</f>
        <v>6605</v>
      </c>
      <c r="J21" s="22">
        <f t="shared" si="1"/>
        <v>4788.625</v>
      </c>
      <c r="K21" s="22">
        <f t="shared" si="2"/>
        <v>1644.645</v>
      </c>
      <c r="L21" s="22">
        <f t="shared" si="3"/>
        <v>171.73000000000002</v>
      </c>
      <c r="M21" s="22"/>
      <c r="N21" s="22"/>
      <c r="P21" s="22"/>
      <c r="Q21" s="22"/>
      <c r="R21" s="22"/>
    </row>
    <row r="22" spans="1:18" ht="15" x14ac:dyDescent="0.2">
      <c r="A22" s="132">
        <v>24</v>
      </c>
      <c r="B22" s="132"/>
      <c r="C22" t="s">
        <v>1253</v>
      </c>
      <c r="D22" s="7">
        <v>0.72199999999999998</v>
      </c>
      <c r="E22" s="8">
        <v>0.251</v>
      </c>
      <c r="F22" s="7">
        <v>2.7999999999999997E-2</v>
      </c>
      <c r="H22" s="124" t="str">
        <f t="shared" si="0"/>
        <v>8 February to 21 February 2021</v>
      </c>
      <c r="I22" s="14">
        <f>INDEX(E$337:E$359,Control!$B$3)</f>
        <v>6605</v>
      </c>
      <c r="J22" s="22">
        <f t="shared" si="1"/>
        <v>4768.8099999999995</v>
      </c>
      <c r="K22" s="22">
        <f t="shared" si="2"/>
        <v>1657.855</v>
      </c>
      <c r="L22" s="22">
        <f t="shared" si="3"/>
        <v>184.93999999999997</v>
      </c>
      <c r="M22" s="22"/>
      <c r="N22" s="22"/>
      <c r="P22" s="22"/>
      <c r="Q22" s="22"/>
      <c r="R22" s="22"/>
    </row>
    <row r="23" spans="1:18" ht="15" x14ac:dyDescent="0.2">
      <c r="A23" s="132">
        <v>25</v>
      </c>
      <c r="B23" s="132"/>
      <c r="C23" t="s">
        <v>1254</v>
      </c>
      <c r="D23" s="7">
        <v>0.73499999999999999</v>
      </c>
      <c r="E23" s="8">
        <v>0.24199999999999999</v>
      </c>
      <c r="F23" s="7">
        <v>2.3E-2</v>
      </c>
      <c r="H23" s="124" t="str">
        <f t="shared" si="0"/>
        <v>22 February to 7 March 2021</v>
      </c>
      <c r="I23" s="14">
        <f>INDEX(E$337:E$359,Control!$B$3)</f>
        <v>6605</v>
      </c>
      <c r="J23" s="22">
        <f t="shared" si="1"/>
        <v>4854.6750000000002</v>
      </c>
      <c r="K23" s="22">
        <f t="shared" si="2"/>
        <v>1598.4099999999999</v>
      </c>
      <c r="L23" s="22">
        <f t="shared" si="3"/>
        <v>151.91499999999999</v>
      </c>
      <c r="M23" s="22"/>
      <c r="N23" s="22"/>
      <c r="P23" s="22"/>
      <c r="Q23" s="22"/>
      <c r="R23" s="22"/>
    </row>
    <row r="24" spans="1:18" ht="15" x14ac:dyDescent="0.2">
      <c r="A24" s="132">
        <v>26</v>
      </c>
      <c r="B24" s="132"/>
      <c r="C24" t="s">
        <v>1255</v>
      </c>
      <c r="D24" s="7">
        <v>0.73799999999999999</v>
      </c>
      <c r="E24" s="8">
        <v>0.23200000000000004</v>
      </c>
      <c r="F24" s="7">
        <v>0.03</v>
      </c>
      <c r="H24" s="124" t="str">
        <f t="shared" si="0"/>
        <v>8 March to 21 March 2021</v>
      </c>
      <c r="I24" s="14">
        <f>INDEX(E$337:E$359,Control!$B$3)</f>
        <v>6605</v>
      </c>
      <c r="J24" s="22">
        <f t="shared" si="1"/>
        <v>4874.49</v>
      </c>
      <c r="K24" s="22">
        <f t="shared" si="2"/>
        <v>1532.3600000000004</v>
      </c>
      <c r="L24" s="22">
        <f t="shared" si="3"/>
        <v>198.15</v>
      </c>
      <c r="M24" s="22"/>
      <c r="N24" s="22"/>
      <c r="P24" s="22"/>
      <c r="Q24" s="22"/>
      <c r="R24" s="22"/>
    </row>
    <row r="25" spans="1:18" ht="15" x14ac:dyDescent="0.2">
      <c r="A25" s="132">
        <v>27</v>
      </c>
      <c r="B25" s="132"/>
      <c r="C25" t="s">
        <v>1256</v>
      </c>
      <c r="D25" s="7">
        <v>0.75099999999999989</v>
      </c>
      <c r="E25" s="8">
        <v>0.222</v>
      </c>
      <c r="F25" s="7">
        <v>2.7000000000000003E-2</v>
      </c>
      <c r="H25" s="124" t="str">
        <f t="shared" si="0"/>
        <v>22 March to 4 April 2021</v>
      </c>
      <c r="I25" s="14">
        <f>INDEX(E$337:E$359,Control!$B$3)</f>
        <v>6605</v>
      </c>
      <c r="J25" s="22">
        <f t="shared" si="1"/>
        <v>4960.3549999999996</v>
      </c>
      <c r="K25" s="22">
        <f t="shared" si="2"/>
        <v>1466.31</v>
      </c>
      <c r="L25" s="22">
        <f t="shared" si="3"/>
        <v>178.33500000000001</v>
      </c>
      <c r="M25" s="22"/>
      <c r="N25" s="22"/>
      <c r="P25" s="22"/>
      <c r="Q25" s="22"/>
      <c r="R25" s="22"/>
    </row>
    <row r="26" spans="1:18" ht="15" x14ac:dyDescent="0.2">
      <c r="A26" s="132">
        <v>28</v>
      </c>
      <c r="B26" s="132"/>
      <c r="C26" t="s">
        <v>1257</v>
      </c>
      <c r="D26" s="7">
        <v>0.77400000000000002</v>
      </c>
      <c r="E26" s="8">
        <v>0.191</v>
      </c>
      <c r="F26" s="7">
        <v>3.5000000000000003E-2</v>
      </c>
      <c r="H26" s="124" t="str">
        <f t="shared" si="0"/>
        <v>6 April to 18 April 2021</v>
      </c>
      <c r="I26" s="14">
        <f>INDEX(E$337:E$359,Control!$B$3)</f>
        <v>6605</v>
      </c>
      <c r="J26" s="22">
        <f t="shared" si="1"/>
        <v>5112.2700000000004</v>
      </c>
      <c r="K26" s="22">
        <f t="shared" si="2"/>
        <v>1261.5550000000001</v>
      </c>
      <c r="L26" s="22">
        <f t="shared" si="3"/>
        <v>231.17500000000001</v>
      </c>
      <c r="M26" s="22"/>
      <c r="N26" s="22"/>
      <c r="P26" s="22"/>
      <c r="Q26" s="22"/>
      <c r="R26" s="22"/>
    </row>
    <row r="27" spans="1:18" ht="15" x14ac:dyDescent="0.2">
      <c r="A27" s="132">
        <v>29</v>
      </c>
      <c r="B27" s="132"/>
      <c r="C27" t="s">
        <v>1258</v>
      </c>
      <c r="D27" s="7">
        <v>0.82599999999999996</v>
      </c>
      <c r="E27" s="8">
        <v>0.14099999999999999</v>
      </c>
      <c r="F27" s="7">
        <v>3.3000000000000002E-2</v>
      </c>
      <c r="H27" s="124" t="str">
        <f t="shared" si="0"/>
        <v>19 April to 2 May 2021</v>
      </c>
      <c r="I27" s="14">
        <f>INDEX(E$337:E$359,Control!$B$3)</f>
        <v>6605</v>
      </c>
      <c r="J27" s="22">
        <f t="shared" si="1"/>
        <v>5455.73</v>
      </c>
      <c r="K27" s="22">
        <f t="shared" si="2"/>
        <v>931.30499999999995</v>
      </c>
      <c r="L27" s="22">
        <f t="shared" si="3"/>
        <v>217.965</v>
      </c>
      <c r="M27" s="22"/>
      <c r="N27" s="22"/>
      <c r="P27" s="22"/>
      <c r="Q27" s="22"/>
      <c r="R27" s="22"/>
    </row>
    <row r="28" spans="1:18" ht="15" x14ac:dyDescent="0.2">
      <c r="A28" s="132">
        <v>30</v>
      </c>
      <c r="B28" s="132"/>
      <c r="C28" t="s">
        <v>1259</v>
      </c>
      <c r="D28" s="7">
        <v>0.83400000000000007</v>
      </c>
      <c r="E28" s="8">
        <v>0.127</v>
      </c>
      <c r="F28" s="7">
        <v>3.9E-2</v>
      </c>
      <c r="H28" s="124" t="str">
        <f t="shared" si="0"/>
        <v>4 May to 16 May 2021</v>
      </c>
      <c r="I28" s="14">
        <f>INDEX(E$337:E$359,Control!$B$3)</f>
        <v>6605</v>
      </c>
      <c r="J28" s="22">
        <f t="shared" si="1"/>
        <v>5508.5700000000006</v>
      </c>
      <c r="K28" s="22">
        <f t="shared" si="2"/>
        <v>838.83500000000004</v>
      </c>
      <c r="L28" s="22">
        <f t="shared" si="3"/>
        <v>257.59500000000003</v>
      </c>
      <c r="M28" s="22"/>
      <c r="N28" s="22"/>
      <c r="P28" s="22"/>
      <c r="Q28" s="22"/>
      <c r="R28" s="22"/>
    </row>
    <row r="29" spans="1:18" ht="15" x14ac:dyDescent="0.2">
      <c r="A29" s="132">
        <v>31</v>
      </c>
      <c r="B29" s="132"/>
      <c r="C29" t="s">
        <v>1260</v>
      </c>
      <c r="D29" s="7">
        <v>0.86799999999999999</v>
      </c>
      <c r="E29" s="8">
        <v>9.3000000000000013E-2</v>
      </c>
      <c r="F29" s="7">
        <v>3.7999999999999999E-2</v>
      </c>
      <c r="H29" s="124" t="str">
        <f t="shared" si="0"/>
        <v>17 May to 30 May 2021</v>
      </c>
      <c r="I29" s="14">
        <f>INDEX(E$337:E$359,Control!$B$3)</f>
        <v>6605</v>
      </c>
      <c r="J29" s="22">
        <f t="shared" si="1"/>
        <v>5733.14</v>
      </c>
      <c r="K29" s="22">
        <f t="shared" si="2"/>
        <v>614.2650000000001</v>
      </c>
      <c r="L29" s="22">
        <f t="shared" si="3"/>
        <v>250.98999999999998</v>
      </c>
      <c r="M29" s="22"/>
      <c r="N29" s="22"/>
      <c r="P29" s="22"/>
      <c r="Q29" s="22"/>
      <c r="R29" s="22"/>
    </row>
    <row r="30" spans="1:18" ht="15" x14ac:dyDescent="0.2">
      <c r="A30" s="132">
        <v>32</v>
      </c>
      <c r="B30" s="132"/>
      <c r="C30" t="s">
        <v>1261</v>
      </c>
      <c r="D30" s="7">
        <v>0.871</v>
      </c>
      <c r="E30" s="8">
        <v>8.5000000000000006E-2</v>
      </c>
      <c r="F30" s="7">
        <v>4.4000000000000004E-2</v>
      </c>
      <c r="H30" s="124" t="str">
        <f t="shared" si="0"/>
        <v>31 May to 13 June 2021</v>
      </c>
      <c r="I30" s="14">
        <f>INDEX(E$337:E$359,Control!$B$3)</f>
        <v>6605</v>
      </c>
      <c r="J30" s="22">
        <f t="shared" si="1"/>
        <v>5752.9549999999999</v>
      </c>
      <c r="K30" s="22">
        <f t="shared" si="2"/>
        <v>561.42500000000007</v>
      </c>
      <c r="L30" s="22">
        <f t="shared" si="3"/>
        <v>290.62</v>
      </c>
      <c r="M30" s="22"/>
      <c r="N30" s="22"/>
      <c r="P30" s="22"/>
      <c r="Q30" s="22"/>
      <c r="R30" s="22"/>
    </row>
    <row r="31" spans="1:18" ht="15" x14ac:dyDescent="0.2">
      <c r="A31" s="132">
        <v>33</v>
      </c>
      <c r="B31" s="132"/>
      <c r="C31" t="s">
        <v>1262</v>
      </c>
      <c r="D31" s="7">
        <v>0.88</v>
      </c>
      <c r="E31" s="8">
        <v>8.4000000000000005E-2</v>
      </c>
      <c r="F31" s="7">
        <v>3.6000000000000004E-2</v>
      </c>
      <c r="H31" s="124" t="str">
        <f t="shared" si="0"/>
        <v>14 June to 27 June 2021</v>
      </c>
      <c r="I31" s="14">
        <f>INDEX(E$337:E$359,Control!$B$3)</f>
        <v>6605</v>
      </c>
      <c r="J31" s="22">
        <f t="shared" si="1"/>
        <v>5812.4</v>
      </c>
      <c r="K31" s="22">
        <f t="shared" si="2"/>
        <v>554.82000000000005</v>
      </c>
      <c r="L31" s="22">
        <f t="shared" si="3"/>
        <v>237.78000000000003</v>
      </c>
      <c r="M31" s="22"/>
      <c r="N31" s="22"/>
      <c r="P31" s="22"/>
      <c r="Q31" s="22"/>
      <c r="R31" s="22"/>
    </row>
    <row r="32" spans="1:18" ht="15" x14ac:dyDescent="0.2">
      <c r="A32" s="132">
        <v>34</v>
      </c>
      <c r="B32" s="132"/>
      <c r="C32" t="s">
        <v>1263</v>
      </c>
      <c r="D32" s="7">
        <v>0.8909999999999999</v>
      </c>
      <c r="E32" s="8">
        <v>0.08</v>
      </c>
      <c r="F32" s="7">
        <v>2.7999999999999997E-2</v>
      </c>
      <c r="H32" s="124" t="str">
        <f t="shared" si="0"/>
        <v>28 June to 11 July 2021</v>
      </c>
      <c r="I32" s="14">
        <f>INDEX(E$337:E$359,Control!$B$3)</f>
        <v>6605</v>
      </c>
      <c r="J32" s="22">
        <f t="shared" si="1"/>
        <v>5885.0549999999994</v>
      </c>
      <c r="K32" s="22">
        <f t="shared" si="2"/>
        <v>528.4</v>
      </c>
      <c r="L32" s="22">
        <f t="shared" si="3"/>
        <v>184.93999999999997</v>
      </c>
      <c r="M32" s="22"/>
      <c r="N32" s="22"/>
      <c r="P32" s="22"/>
      <c r="Q32" s="22"/>
      <c r="R32" s="22"/>
    </row>
    <row r="33" spans="1:18" ht="15" x14ac:dyDescent="0.2">
      <c r="A33" s="132">
        <v>35</v>
      </c>
      <c r="B33" s="132"/>
      <c r="C33" t="s">
        <v>1264</v>
      </c>
      <c r="D33" s="7">
        <v>0.88099999999999989</v>
      </c>
      <c r="E33" s="8">
        <v>9.3000000000000013E-2</v>
      </c>
      <c r="F33" s="7">
        <v>2.6000000000000002E-2</v>
      </c>
      <c r="H33" s="124" t="str">
        <f t="shared" si="0"/>
        <v>12 July to 25 July 2021</v>
      </c>
      <c r="I33" s="14">
        <f>INDEX(E$337:E$359,Control!$B$3)</f>
        <v>6605</v>
      </c>
      <c r="J33" s="22">
        <f t="shared" si="1"/>
        <v>5819.0049999999992</v>
      </c>
      <c r="K33" s="22">
        <f t="shared" si="2"/>
        <v>614.2650000000001</v>
      </c>
      <c r="L33" s="22">
        <f t="shared" si="3"/>
        <v>171.73000000000002</v>
      </c>
      <c r="M33" s="22"/>
      <c r="N33" s="22"/>
      <c r="P33" s="22"/>
      <c r="Q33" s="22"/>
      <c r="R33" s="22"/>
    </row>
    <row r="34" spans="1:18" ht="15" x14ac:dyDescent="0.2">
      <c r="A34" s="132">
        <v>36</v>
      </c>
      <c r="B34" s="132"/>
      <c r="C34" t="s">
        <v>1265</v>
      </c>
      <c r="D34" s="7">
        <v>0.89</v>
      </c>
      <c r="E34" s="8">
        <v>7.6999999999999999E-2</v>
      </c>
      <c r="F34" s="7">
        <v>3.3000000000000002E-2</v>
      </c>
      <c r="H34" s="124" t="str">
        <f t="shared" si="0"/>
        <v>26 July to 8 August 2021</v>
      </c>
      <c r="I34" s="14">
        <f>INDEX(E$337:E$359,Control!$B$3)</f>
        <v>6605</v>
      </c>
      <c r="J34" s="22">
        <f t="shared" si="1"/>
        <v>5878.45</v>
      </c>
      <c r="K34" s="22">
        <f t="shared" si="2"/>
        <v>508.58499999999998</v>
      </c>
      <c r="L34" s="22">
        <f t="shared" si="3"/>
        <v>217.965</v>
      </c>
      <c r="M34" s="22"/>
      <c r="N34" s="22"/>
      <c r="P34" s="22"/>
      <c r="Q34" s="22"/>
      <c r="R34" s="22"/>
    </row>
    <row r="35" spans="1:18" ht="15" x14ac:dyDescent="0.2">
      <c r="A35" s="132">
        <v>37</v>
      </c>
      <c r="B35" s="132"/>
      <c r="C35" t="s">
        <v>1266</v>
      </c>
      <c r="D35" s="7">
        <v>0.89599999999999991</v>
      </c>
      <c r="E35" s="8">
        <v>7.0000000000000007E-2</v>
      </c>
      <c r="F35" s="7">
        <v>3.4000000000000002E-2</v>
      </c>
      <c r="H35" s="124" t="str">
        <f t="shared" ref="H35:H36" si="4">C35</f>
        <v>9 August to 22 August 2021</v>
      </c>
      <c r="I35" s="14">
        <f>INDEX(E$337:E$359,Control!$B$3)</f>
        <v>6605</v>
      </c>
      <c r="J35" s="22">
        <f t="shared" ref="J35:J36" si="5">IFERROR(D35*$I35,"")</f>
        <v>5918.079999999999</v>
      </c>
      <c r="K35" s="22">
        <f t="shared" ref="K35:K36" si="6">IFERROR(E35*$I35,"")</f>
        <v>462.35</v>
      </c>
      <c r="L35" s="22">
        <f t="shared" ref="L35:L36" si="7">IFERROR(F35*$I35,"")</f>
        <v>224.57000000000002</v>
      </c>
      <c r="M35" s="22"/>
      <c r="N35" s="22"/>
      <c r="P35" s="22"/>
      <c r="Q35" s="22"/>
      <c r="R35" s="22"/>
    </row>
    <row r="36" spans="1:18" ht="15" x14ac:dyDescent="0.2">
      <c r="A36" s="132">
        <v>38</v>
      </c>
      <c r="B36" s="132"/>
      <c r="C36" t="s">
        <v>1267</v>
      </c>
      <c r="D36" s="7">
        <v>0.89800000000000002</v>
      </c>
      <c r="E36" s="8">
        <v>7.2999999999999995E-2</v>
      </c>
      <c r="F36" s="7">
        <v>2.8999999999999998E-2</v>
      </c>
      <c r="H36" s="124" t="str">
        <f t="shared" si="4"/>
        <v>23 August to 5 September 2021</v>
      </c>
      <c r="I36" s="14">
        <f>INDEX(E$337:E$359,Control!$B$3)</f>
        <v>6605</v>
      </c>
      <c r="J36" s="22">
        <f t="shared" si="5"/>
        <v>5931.29</v>
      </c>
      <c r="K36" s="22">
        <f t="shared" si="6"/>
        <v>482.16499999999996</v>
      </c>
      <c r="L36" s="22">
        <f t="shared" si="7"/>
        <v>191.54499999999999</v>
      </c>
      <c r="M36" s="22"/>
      <c r="N36" s="22"/>
      <c r="P36" s="22"/>
      <c r="Q36" s="22"/>
      <c r="R36" s="22"/>
    </row>
    <row r="37" spans="1:18" x14ac:dyDescent="0.2">
      <c r="A37">
        <v>39</v>
      </c>
      <c r="C37" t="s">
        <v>1268</v>
      </c>
      <c r="D37" s="7">
        <v>0.89900000000000002</v>
      </c>
      <c r="E37" s="8">
        <v>7.1000000000000008E-2</v>
      </c>
      <c r="F37" s="7">
        <v>2.9000000000000001E-2</v>
      </c>
      <c r="H37" s="124" t="str">
        <f t="shared" ref="H37:H38" si="8">C37</f>
        <v>6 September to 19 September 2021</v>
      </c>
      <c r="I37" s="14">
        <f>INDEX(E$337:E$359,Control!$B$3)</f>
        <v>6605</v>
      </c>
      <c r="J37" s="22">
        <f t="shared" ref="J37:J38" si="9">IFERROR(D37*$I37,"")</f>
        <v>5937.8950000000004</v>
      </c>
      <c r="K37" s="22">
        <f t="shared" ref="K37:K38" si="10">IFERROR(E37*$I37,"")</f>
        <v>468.95500000000004</v>
      </c>
      <c r="L37" s="22">
        <f t="shared" ref="L37:L38" si="11">IFERROR(F37*$I37,"")</f>
        <v>191.54500000000002</v>
      </c>
      <c r="M37" s="22"/>
      <c r="N37" s="22"/>
      <c r="P37" s="22"/>
      <c r="Q37" s="22"/>
      <c r="R37" s="22"/>
    </row>
    <row r="38" spans="1:18" x14ac:dyDescent="0.2">
      <c r="A38">
        <v>40</v>
      </c>
      <c r="C38" t="s">
        <v>1269</v>
      </c>
      <c r="D38" s="7">
        <v>0.89400000000000002</v>
      </c>
      <c r="E38" s="8">
        <v>6.6000000000000003E-2</v>
      </c>
      <c r="F38" s="7">
        <v>3.2000000000000001E-2</v>
      </c>
      <c r="H38" s="124" t="str">
        <f t="shared" si="8"/>
        <v>20 September to 3 October 2021</v>
      </c>
      <c r="I38" s="14">
        <f>INDEX(E$337:E$359,Control!$B$3)</f>
        <v>6605</v>
      </c>
      <c r="J38" s="22">
        <f t="shared" si="9"/>
        <v>5904.87</v>
      </c>
      <c r="K38" s="22">
        <f t="shared" si="10"/>
        <v>435.93</v>
      </c>
      <c r="L38" s="22">
        <f t="shared" si="11"/>
        <v>211.36</v>
      </c>
      <c r="M38" s="22"/>
      <c r="N38" s="22"/>
      <c r="P38" s="22"/>
      <c r="Q38" s="22"/>
      <c r="R38" s="22"/>
    </row>
    <row r="39" spans="1:18" x14ac:dyDescent="0.2">
      <c r="A39">
        <v>41</v>
      </c>
      <c r="C39" t="s">
        <v>1270</v>
      </c>
      <c r="D39" s="7">
        <v>0.92099999999999993</v>
      </c>
      <c r="E39" s="8">
        <v>0.05</v>
      </c>
      <c r="F39" s="7">
        <v>0.03</v>
      </c>
      <c r="H39" s="124" t="str">
        <f t="shared" ref="H39:H45" si="12">C39</f>
        <v>4 October to 17 October 2021</v>
      </c>
      <c r="I39" s="14">
        <f>INDEX(E$337:E$359,Control!$B$3)</f>
        <v>6605</v>
      </c>
      <c r="J39" s="22">
        <f t="shared" ref="J39:J45" si="13">IFERROR(D39*$I39,"")</f>
        <v>6083.2049999999999</v>
      </c>
      <c r="K39" s="22">
        <f t="shared" ref="K39:K45" si="14">IFERROR(E39*$I39,"")</f>
        <v>330.25</v>
      </c>
      <c r="L39" s="22">
        <f t="shared" ref="L39:L45" si="15">IFERROR(F39*$I39,"")</f>
        <v>198.15</v>
      </c>
      <c r="M39" s="22"/>
      <c r="N39" s="22"/>
      <c r="P39" s="22"/>
      <c r="Q39" s="22"/>
      <c r="R39" s="22"/>
    </row>
    <row r="40" spans="1:18" x14ac:dyDescent="0.2">
      <c r="A40">
        <v>42</v>
      </c>
      <c r="C40" t="s">
        <v>1271</v>
      </c>
      <c r="D40" s="7">
        <v>0.93199999999999994</v>
      </c>
      <c r="E40" s="8">
        <v>3.2000000000000001E-2</v>
      </c>
      <c r="F40" s="7">
        <v>2.8000000000000001E-2</v>
      </c>
      <c r="H40" s="124" t="str">
        <f t="shared" si="12"/>
        <v>18 October to 31 October 2021</v>
      </c>
      <c r="I40" s="14">
        <f>INDEX(E$337:E$359,Control!$B$3)</f>
        <v>6605</v>
      </c>
      <c r="J40" s="22">
        <f t="shared" si="13"/>
        <v>6155.86</v>
      </c>
      <c r="K40" s="22">
        <f t="shared" si="14"/>
        <v>211.36</v>
      </c>
      <c r="L40" s="22">
        <f t="shared" si="15"/>
        <v>184.94</v>
      </c>
      <c r="M40" s="22"/>
      <c r="N40" s="22"/>
      <c r="P40" s="22"/>
      <c r="Q40" s="22"/>
      <c r="R40" s="22"/>
    </row>
    <row r="41" spans="1:18" x14ac:dyDescent="0.2">
      <c r="A41">
        <v>43</v>
      </c>
      <c r="C41" t="s">
        <v>1272</v>
      </c>
      <c r="D41" s="7">
        <v>0.90899999999999992</v>
      </c>
      <c r="E41" s="8">
        <v>5.3999999999999992E-2</v>
      </c>
      <c r="F41" s="7">
        <v>3.5999999999999997E-2</v>
      </c>
      <c r="H41" s="124" t="str">
        <f t="shared" si="12"/>
        <v>1 November to 14 November 2021</v>
      </c>
      <c r="I41" s="14">
        <f>INDEX(E$337:E$359,Control!$B$3)</f>
        <v>6605</v>
      </c>
      <c r="J41" s="22">
        <f t="shared" si="13"/>
        <v>6003.9449999999997</v>
      </c>
      <c r="K41" s="22">
        <f t="shared" si="14"/>
        <v>356.66999999999996</v>
      </c>
      <c r="L41" s="22">
        <f t="shared" si="15"/>
        <v>237.77999999999997</v>
      </c>
      <c r="M41" s="22"/>
      <c r="N41" s="22"/>
      <c r="P41" s="22"/>
      <c r="Q41" s="22"/>
      <c r="R41" s="22"/>
    </row>
    <row r="42" spans="1:18" x14ac:dyDescent="0.2">
      <c r="A42">
        <v>44</v>
      </c>
      <c r="C42" t="s">
        <v>1273</v>
      </c>
      <c r="D42" s="7">
        <v>0.91400000000000003</v>
      </c>
      <c r="E42" s="8">
        <v>5.3999999999999999E-2</v>
      </c>
      <c r="F42" s="7">
        <v>3.2000000000000001E-2</v>
      </c>
      <c r="H42" s="124" t="str">
        <f t="shared" si="12"/>
        <v>15 November to 28 November 2021</v>
      </c>
      <c r="I42" s="14">
        <f>INDEX(E$337:E$359,Control!$B$3)</f>
        <v>6605</v>
      </c>
      <c r="J42" s="22">
        <f t="shared" si="13"/>
        <v>6036.97</v>
      </c>
      <c r="K42" s="22">
        <f t="shared" si="14"/>
        <v>356.67</v>
      </c>
      <c r="L42" s="22">
        <f t="shared" si="15"/>
        <v>211.36</v>
      </c>
      <c r="M42" s="22"/>
      <c r="N42" s="22"/>
      <c r="P42" s="22"/>
      <c r="Q42" s="22"/>
      <c r="R42" s="22"/>
    </row>
    <row r="43" spans="1:18" x14ac:dyDescent="0.2">
      <c r="A43">
        <v>45</v>
      </c>
      <c r="C43" t="s">
        <v>1274</v>
      </c>
      <c r="D43" s="7">
        <v>0.91300000000000003</v>
      </c>
      <c r="E43" s="8">
        <v>5.6999999999999995E-2</v>
      </c>
      <c r="F43" s="7">
        <v>0.03</v>
      </c>
      <c r="H43" s="124" t="str">
        <f t="shared" si="12"/>
        <v>29 November to 12 December 2021</v>
      </c>
      <c r="I43" s="14">
        <f>INDEX(E$337:E$359,Control!$B$3)</f>
        <v>6605</v>
      </c>
      <c r="J43" s="22">
        <f t="shared" si="13"/>
        <v>6030.3649999999998</v>
      </c>
      <c r="K43" s="22">
        <f t="shared" si="14"/>
        <v>376.48499999999996</v>
      </c>
      <c r="L43" s="22">
        <f t="shared" si="15"/>
        <v>198.15</v>
      </c>
      <c r="M43" s="22"/>
      <c r="N43" s="22"/>
      <c r="P43" s="22"/>
      <c r="Q43" s="22"/>
      <c r="R43" s="22"/>
    </row>
    <row r="44" spans="1:18" x14ac:dyDescent="0.2">
      <c r="A44">
        <v>46</v>
      </c>
      <c r="C44" t="s">
        <v>1275</v>
      </c>
      <c r="D44" s="7">
        <v>0.92200000000000004</v>
      </c>
      <c r="E44" s="8">
        <v>5.1999999999999998E-2</v>
      </c>
      <c r="F44" s="7">
        <v>2.5999999999999999E-2</v>
      </c>
      <c r="H44" s="124" t="str">
        <f t="shared" si="12"/>
        <v>13 December to 26 December 2021</v>
      </c>
      <c r="I44" s="14">
        <f>INDEX(E$337:E$359,Control!$B$3)</f>
        <v>6605</v>
      </c>
      <c r="J44" s="22">
        <f t="shared" si="13"/>
        <v>6089.81</v>
      </c>
      <c r="K44" s="22">
        <f t="shared" si="14"/>
        <v>343.46</v>
      </c>
      <c r="L44" s="22">
        <f t="shared" si="15"/>
        <v>171.73</v>
      </c>
      <c r="M44" s="22"/>
      <c r="N44" s="22"/>
      <c r="P44" s="22"/>
      <c r="Q44" s="22"/>
      <c r="R44" s="22"/>
    </row>
    <row r="45" spans="1:18" x14ac:dyDescent="0.2">
      <c r="A45">
        <v>47</v>
      </c>
      <c r="C45" t="s">
        <v>1276</v>
      </c>
      <c r="D45" s="7">
        <v>0.90600000000000003</v>
      </c>
      <c r="E45" s="8">
        <v>7.400000000000001E-2</v>
      </c>
      <c r="F45" s="7">
        <v>1.9E-2</v>
      </c>
      <c r="H45" s="124" t="str">
        <f t="shared" si="12"/>
        <v>27 December 2021 to 9 January 2022</v>
      </c>
      <c r="I45" s="14">
        <f>INDEX(F$337:F$359,Control!$B$3)</f>
        <v>6485</v>
      </c>
      <c r="J45" s="22">
        <f t="shared" si="13"/>
        <v>5875.41</v>
      </c>
      <c r="K45" s="22">
        <f t="shared" si="14"/>
        <v>479.89000000000004</v>
      </c>
      <c r="L45" s="22">
        <f t="shared" si="15"/>
        <v>123.215</v>
      </c>
      <c r="M45" s="22"/>
      <c r="N45" s="22"/>
      <c r="P45" s="22"/>
      <c r="Q45" s="22"/>
      <c r="R45" s="22"/>
    </row>
    <row r="46" spans="1:18" x14ac:dyDescent="0.2">
      <c r="A46">
        <v>48</v>
      </c>
      <c r="C46" t="s">
        <v>1277</v>
      </c>
      <c r="D46" s="7">
        <v>0.92</v>
      </c>
      <c r="E46" s="8">
        <v>5.2999999999999999E-2</v>
      </c>
      <c r="F46" s="7">
        <v>2.7E-2</v>
      </c>
      <c r="H46" s="124" t="str">
        <f t="shared" ref="H46:H47" si="16">C46</f>
        <v>10 January 2022 to 23 January 2022</v>
      </c>
      <c r="I46" s="14">
        <f>INDEX(F$337:F$359,Control!$B$3)</f>
        <v>6485</v>
      </c>
      <c r="J46" s="22">
        <f t="shared" ref="J46:J47" si="17">IFERROR(D46*$I46,"")</f>
        <v>5966.2</v>
      </c>
      <c r="K46" s="22">
        <f t="shared" ref="K46:K47" si="18">IFERROR(E46*$I46,"")</f>
        <v>343.70499999999998</v>
      </c>
      <c r="L46" s="22">
        <f t="shared" ref="L46:L47" si="19">IFERROR(F46*$I46,"")</f>
        <v>175.095</v>
      </c>
      <c r="M46" s="22"/>
      <c r="N46" s="22"/>
      <c r="P46" s="22"/>
      <c r="Q46" s="22"/>
      <c r="R46" s="22"/>
    </row>
    <row r="47" spans="1:18" x14ac:dyDescent="0.2">
      <c r="A47">
        <v>49</v>
      </c>
      <c r="C47" t="s">
        <v>1278</v>
      </c>
      <c r="D47" s="7">
        <v>0.92799999999999994</v>
      </c>
      <c r="E47" s="8">
        <v>4.4999999999999998E-2</v>
      </c>
      <c r="F47" s="7">
        <v>0.02</v>
      </c>
      <c r="H47" s="124" t="str">
        <f t="shared" si="16"/>
        <v>24 January 2022 to 6 February 2022</v>
      </c>
      <c r="I47" s="14">
        <f>INDEX(F$337:F$359,Control!$B$3)</f>
        <v>6485</v>
      </c>
      <c r="J47" s="22">
        <f t="shared" si="17"/>
        <v>6018.08</v>
      </c>
      <c r="K47" s="22">
        <f t="shared" si="18"/>
        <v>291.82499999999999</v>
      </c>
      <c r="L47" s="22">
        <f t="shared" si="19"/>
        <v>129.69999999999999</v>
      </c>
      <c r="M47" s="22"/>
      <c r="N47" s="22"/>
      <c r="P47" s="22"/>
      <c r="Q47" s="22"/>
      <c r="R47" s="22"/>
    </row>
    <row r="48" spans="1:18" x14ac:dyDescent="0.2">
      <c r="A48">
        <v>50</v>
      </c>
      <c r="C48" t="s">
        <v>1279</v>
      </c>
      <c r="D48" s="7">
        <v>0.92699999999999994</v>
      </c>
      <c r="E48" s="8">
        <v>4.2000000000000003E-2</v>
      </c>
      <c r="F48" s="7">
        <v>2.8000000000000001E-2</v>
      </c>
      <c r="H48" s="124" t="str">
        <f t="shared" ref="H48:H49" si="20">C48</f>
        <v>7 February 2022 to 20 February 2022</v>
      </c>
      <c r="I48" s="14">
        <f>INDEX(F$337:F$359,Control!$B$3)</f>
        <v>6485</v>
      </c>
      <c r="J48" s="22">
        <f t="shared" ref="J48:J49" si="21">IFERROR(D48*$I48,"")</f>
        <v>6011.5949999999993</v>
      </c>
      <c r="K48" s="22">
        <f t="shared" ref="K48:K49" si="22">IFERROR(E48*$I48,"")</f>
        <v>272.37</v>
      </c>
      <c r="L48" s="22">
        <f t="shared" ref="L48:L49" si="23">IFERROR(F48*$I48,"")</f>
        <v>181.58</v>
      </c>
      <c r="M48" s="22"/>
      <c r="N48" s="22"/>
      <c r="P48" s="22"/>
      <c r="Q48" s="22"/>
      <c r="R48" s="22"/>
    </row>
    <row r="49" spans="1:18" x14ac:dyDescent="0.2">
      <c r="A49">
        <v>51</v>
      </c>
      <c r="C49" t="s">
        <v>1280</v>
      </c>
      <c r="D49" s="7">
        <v>0.94199999999999995</v>
      </c>
      <c r="E49" s="8">
        <v>3.7999999999999999E-2</v>
      </c>
      <c r="F49" s="7">
        <v>1.9E-2</v>
      </c>
      <c r="H49" s="124" t="str">
        <f t="shared" si="20"/>
        <v>21 February 2022 to 6 March 2022</v>
      </c>
      <c r="I49" s="14">
        <f>INDEX(F$337:F$359,Control!$B$3)</f>
        <v>6485</v>
      </c>
      <c r="J49" s="22">
        <f t="shared" si="21"/>
        <v>6108.87</v>
      </c>
      <c r="K49" s="22">
        <f t="shared" si="22"/>
        <v>246.43</v>
      </c>
      <c r="L49" s="22">
        <f t="shared" si="23"/>
        <v>123.215</v>
      </c>
      <c r="M49" s="22"/>
      <c r="N49" s="22"/>
      <c r="P49" s="22"/>
      <c r="Q49" s="22"/>
      <c r="R49" s="22"/>
    </row>
    <row r="50" spans="1:18" x14ac:dyDescent="0.2">
      <c r="A50">
        <v>52</v>
      </c>
      <c r="C50" t="s">
        <v>1281</v>
      </c>
      <c r="D50" s="7">
        <v>0.93599999999999994</v>
      </c>
      <c r="E50" s="8">
        <v>3.7999999999999999E-2</v>
      </c>
      <c r="F50" s="7">
        <v>1.9E-2</v>
      </c>
      <c r="H50" s="124" t="str">
        <f t="shared" ref="H50" si="24">C50</f>
        <v>7 March 2022 to 20 March 2022</v>
      </c>
      <c r="I50" s="14">
        <f>INDEX(F$337:F$359,Control!$B$3)</f>
        <v>6485</v>
      </c>
      <c r="J50" s="22">
        <f t="shared" ref="J50" si="25">IFERROR(D50*$I50,"")</f>
        <v>6069.96</v>
      </c>
      <c r="K50" s="22">
        <f t="shared" ref="K50" si="26">IFERROR(E50*$I50,"")</f>
        <v>246.43</v>
      </c>
      <c r="L50" s="22">
        <f t="shared" ref="L50" si="27">IFERROR(F50*$I50,"")</f>
        <v>123.215</v>
      </c>
      <c r="M50" s="22"/>
      <c r="N50" s="22"/>
      <c r="P50" s="22"/>
      <c r="Q50" s="22"/>
      <c r="R50" s="22"/>
    </row>
    <row r="51" spans="1:18" x14ac:dyDescent="0.2">
      <c r="A51">
        <v>53</v>
      </c>
      <c r="C51" t="s">
        <v>1282</v>
      </c>
      <c r="D51" s="7">
        <v>0.93299999999999994</v>
      </c>
      <c r="E51" s="8">
        <v>3.3000000000000002E-2</v>
      </c>
      <c r="F51" s="7">
        <v>2.5000000000000001E-2</v>
      </c>
      <c r="H51" s="124" t="str">
        <f>C51</f>
        <v>21 March 2022 to 3 April 2022</v>
      </c>
      <c r="I51" s="14">
        <f>INDEX(F$337:F$359,Control!$B$3)</f>
        <v>6485</v>
      </c>
      <c r="J51" s="22">
        <f t="shared" ref="J51:L52" si="28">IFERROR(D51*$I51,"")</f>
        <v>6050.5049999999992</v>
      </c>
      <c r="K51" s="22">
        <f t="shared" si="28"/>
        <v>214.00500000000002</v>
      </c>
      <c r="L51" s="22">
        <f t="shared" si="28"/>
        <v>162.125</v>
      </c>
      <c r="M51" s="22"/>
      <c r="N51" s="22"/>
      <c r="P51" s="22"/>
      <c r="Q51" s="22"/>
      <c r="R51" s="22"/>
    </row>
    <row r="52" spans="1:18" x14ac:dyDescent="0.2">
      <c r="A52">
        <v>55</v>
      </c>
      <c r="C52" t="s">
        <v>1283</v>
      </c>
      <c r="D52" s="7">
        <v>0.94</v>
      </c>
      <c r="E52" s="8">
        <v>3.2000000000000001E-2</v>
      </c>
      <c r="F52" s="7">
        <v>2.1000000000000001E-2</v>
      </c>
      <c r="H52" s="124" t="str">
        <f>C52</f>
        <v>19 April 2021 to 1 May 2021</v>
      </c>
      <c r="I52" s="14">
        <f>INDEX(F$337:F$359,Control!$B$3)</f>
        <v>6485</v>
      </c>
      <c r="J52" s="22">
        <f t="shared" si="28"/>
        <v>6095.9</v>
      </c>
      <c r="K52" s="22">
        <f t="shared" si="28"/>
        <v>207.52</v>
      </c>
      <c r="L52" s="22">
        <f t="shared" si="28"/>
        <v>136.185</v>
      </c>
      <c r="M52" s="22"/>
      <c r="N52" s="22"/>
      <c r="P52" s="22"/>
      <c r="Q52" s="22"/>
      <c r="R52" s="22"/>
    </row>
    <row r="53" spans="1:18" x14ac:dyDescent="0.2">
      <c r="A53">
        <v>56</v>
      </c>
      <c r="C53" t="s">
        <v>1284</v>
      </c>
      <c r="D53" s="7">
        <v>0.93499999999999994</v>
      </c>
      <c r="E53" s="8">
        <v>4.2999999999999997E-2</v>
      </c>
      <c r="F53" s="7">
        <v>2.3E-2</v>
      </c>
      <c r="H53" s="124" t="str">
        <f t="shared" ref="H53:H54" si="29">C53</f>
        <v>3 May 2022 to 15 May 2022</v>
      </c>
      <c r="I53" s="14">
        <f>INDEX(F$337:F$359,Control!$B$3)</f>
        <v>6485</v>
      </c>
      <c r="J53" s="22">
        <f t="shared" ref="J53:J54" si="30">IFERROR(D53*$I53,"")</f>
        <v>6063.4749999999995</v>
      </c>
      <c r="K53" s="22">
        <f t="shared" ref="K53:K54" si="31">IFERROR(E53*$I53,"")</f>
        <v>278.85499999999996</v>
      </c>
      <c r="L53" s="22">
        <f t="shared" ref="L53:L54" si="32">IFERROR(F53*$I53,"")</f>
        <v>149.155</v>
      </c>
      <c r="M53" s="22"/>
      <c r="N53" s="22"/>
      <c r="P53" s="22"/>
      <c r="Q53" s="22"/>
      <c r="R53" s="22"/>
    </row>
    <row r="54" spans="1:18" x14ac:dyDescent="0.2">
      <c r="A54">
        <v>57</v>
      </c>
      <c r="C54" t="s">
        <v>1285</v>
      </c>
      <c r="D54" s="7">
        <v>0.93899999999999995</v>
      </c>
      <c r="E54" s="8">
        <v>2.9000000000000001E-2</v>
      </c>
      <c r="F54" s="7">
        <v>2.5999999999999999E-2</v>
      </c>
      <c r="H54" s="124" t="str">
        <f t="shared" si="29"/>
        <v>16 May 2022 to 29 May 2022</v>
      </c>
      <c r="I54" s="14">
        <f>INDEX(F$337:F$359,Control!$B$3)</f>
        <v>6485</v>
      </c>
      <c r="J54" s="22">
        <f t="shared" si="30"/>
        <v>6089.415</v>
      </c>
      <c r="K54" s="22">
        <f t="shared" si="31"/>
        <v>188.065</v>
      </c>
      <c r="L54" s="22">
        <f t="shared" si="32"/>
        <v>168.60999999999999</v>
      </c>
      <c r="M54" s="22"/>
      <c r="N54" s="22"/>
      <c r="P54" s="22"/>
      <c r="Q54" s="22"/>
      <c r="R54" s="22"/>
    </row>
    <row r="55" spans="1:18" x14ac:dyDescent="0.2">
      <c r="A55">
        <v>58</v>
      </c>
      <c r="C55" t="s">
        <v>1286</v>
      </c>
      <c r="D55" s="7">
        <v>0.93900000000000006</v>
      </c>
      <c r="E55" s="8">
        <v>3.1E-2</v>
      </c>
      <c r="F55" s="7">
        <v>2.5999999999999999E-2</v>
      </c>
      <c r="H55" s="124" t="str">
        <f t="shared" ref="H55:H57" si="33">C55</f>
        <v>30 May 2022 to 12 June 2022</v>
      </c>
      <c r="I55" s="14">
        <f>INDEX(F$337:F$359,Control!$B$3)</f>
        <v>6485</v>
      </c>
      <c r="J55" s="22">
        <f t="shared" ref="J55:J57" si="34">IFERROR(D55*$I55,"")</f>
        <v>6089.415</v>
      </c>
      <c r="K55" s="22">
        <f t="shared" ref="K55:K57" si="35">IFERROR(E55*$I55,"")</f>
        <v>201.035</v>
      </c>
      <c r="L55" s="22">
        <f t="shared" ref="L55:L57" si="36">IFERROR(F55*$I55,"")</f>
        <v>168.60999999999999</v>
      </c>
      <c r="M55" s="22"/>
      <c r="N55" s="22"/>
      <c r="P55" s="22"/>
      <c r="Q55" s="22"/>
      <c r="R55" s="22"/>
    </row>
    <row r="56" spans="1:18" x14ac:dyDescent="0.2">
      <c r="A56">
        <v>59</v>
      </c>
      <c r="C56" t="s">
        <v>1287</v>
      </c>
      <c r="D56" s="7">
        <v>0.93299999999999994</v>
      </c>
      <c r="E56" s="8">
        <v>0.03</v>
      </c>
      <c r="F56" s="7">
        <v>2.7E-2</v>
      </c>
      <c r="H56" s="124" t="str">
        <f t="shared" si="33"/>
        <v>13 June 2022 to 26 June 2022</v>
      </c>
      <c r="I56" s="14">
        <f>INDEX(F$337:F$359,Control!$B$3)</f>
        <v>6485</v>
      </c>
      <c r="J56" s="22">
        <f t="shared" si="34"/>
        <v>6050.5049999999992</v>
      </c>
      <c r="K56" s="22">
        <f t="shared" si="35"/>
        <v>194.54999999999998</v>
      </c>
      <c r="L56" s="22">
        <f t="shared" si="36"/>
        <v>175.095</v>
      </c>
      <c r="M56" s="22"/>
      <c r="N56" s="22"/>
      <c r="P56" s="22"/>
      <c r="Q56" s="22"/>
      <c r="R56" s="22"/>
    </row>
    <row r="57" spans="1:18" x14ac:dyDescent="0.2">
      <c r="A57">
        <v>60</v>
      </c>
      <c r="C57" t="s">
        <v>1288</v>
      </c>
      <c r="D57" s="7">
        <v>0.93899999999999995</v>
      </c>
      <c r="E57" s="8">
        <v>0.03</v>
      </c>
      <c r="F57" s="7">
        <v>2.3E-2</v>
      </c>
      <c r="H57" s="124" t="str">
        <f t="shared" si="33"/>
        <v>27 June 2022 to 10 July 2022</v>
      </c>
      <c r="I57" s="14">
        <f>INDEX(F$337:F$359,Control!$B$3)</f>
        <v>6485</v>
      </c>
      <c r="J57" s="22">
        <f t="shared" si="34"/>
        <v>6089.415</v>
      </c>
      <c r="K57" s="22">
        <f t="shared" si="35"/>
        <v>194.54999999999998</v>
      </c>
      <c r="L57" s="22">
        <f t="shared" si="36"/>
        <v>149.155</v>
      </c>
      <c r="M57" s="22"/>
      <c r="N57" s="22"/>
      <c r="P57" s="22"/>
      <c r="Q57" s="22"/>
      <c r="R57" s="22"/>
    </row>
    <row r="58" spans="1:18" x14ac:dyDescent="0.2">
      <c r="A58">
        <v>61</v>
      </c>
      <c r="C58" t="s">
        <v>1289</v>
      </c>
      <c r="D58" s="7">
        <v>0.94499999999999995</v>
      </c>
      <c r="E58" s="8">
        <v>2.5000000000000001E-2</v>
      </c>
      <c r="F58" s="7">
        <v>2.1000000000000001E-2</v>
      </c>
      <c r="H58" s="124" t="str">
        <f t="shared" ref="H58:H61" si="37">C58</f>
        <v>11 July 2022 to 24 July 2022</v>
      </c>
      <c r="I58" s="14">
        <f>INDEX(F$337:F$359,Control!$B$3)</f>
        <v>6485</v>
      </c>
      <c r="J58" s="22">
        <f t="shared" ref="J58:J61" si="38">IFERROR(D58*$I58,"")</f>
        <v>6128.3249999999998</v>
      </c>
      <c r="K58" s="22">
        <f t="shared" ref="K58:K61" si="39">IFERROR(E58*$I58,"")</f>
        <v>162.125</v>
      </c>
      <c r="L58" s="22">
        <f t="shared" ref="L58:L61" si="40">IFERROR(F58*$I58,"")</f>
        <v>136.185</v>
      </c>
      <c r="M58" s="22"/>
      <c r="N58" s="22"/>
      <c r="P58" s="22"/>
      <c r="Q58" s="22"/>
      <c r="R58" s="22"/>
    </row>
    <row r="59" spans="1:18" x14ac:dyDescent="0.2">
      <c r="A59">
        <v>62</v>
      </c>
      <c r="C59" t="s">
        <v>1290</v>
      </c>
      <c r="D59" s="7">
        <v>0.93099999999999994</v>
      </c>
      <c r="E59" s="8">
        <v>0.05</v>
      </c>
      <c r="F59" s="7">
        <v>1.9E-2</v>
      </c>
      <c r="H59" s="124" t="str">
        <f t="shared" si="37"/>
        <v>25 July 2022 to 7 August 2022</v>
      </c>
      <c r="I59" s="14">
        <f>INDEX(F$337:F$359,Control!$B$3)</f>
        <v>6485</v>
      </c>
      <c r="J59" s="22">
        <f t="shared" si="38"/>
        <v>6037.5349999999999</v>
      </c>
      <c r="K59" s="22">
        <f t="shared" si="39"/>
        <v>324.25</v>
      </c>
      <c r="L59" s="22">
        <f t="shared" si="40"/>
        <v>123.215</v>
      </c>
      <c r="M59" s="22"/>
      <c r="N59" s="22"/>
      <c r="P59" s="22"/>
      <c r="Q59" s="22"/>
      <c r="R59" s="22"/>
    </row>
    <row r="60" spans="1:18" x14ac:dyDescent="0.2">
      <c r="A60">
        <v>63</v>
      </c>
      <c r="C60" t="s">
        <v>1291</v>
      </c>
      <c r="D60" s="7">
        <v>0.93899999999999995</v>
      </c>
      <c r="E60" s="8">
        <v>3.2000000000000001E-2</v>
      </c>
      <c r="F60" s="7">
        <v>2.1999999999999999E-2</v>
      </c>
      <c r="H60" s="124" t="str">
        <f t="shared" si="37"/>
        <v>8 August 2022 to 21 August 2022</v>
      </c>
      <c r="I60" s="14">
        <f>INDEX(F$337:F$359,Control!$B$3)</f>
        <v>6485</v>
      </c>
      <c r="J60" s="22">
        <f t="shared" si="38"/>
        <v>6089.415</v>
      </c>
      <c r="K60" s="22">
        <f t="shared" si="39"/>
        <v>207.52</v>
      </c>
      <c r="L60" s="22">
        <f t="shared" si="40"/>
        <v>142.66999999999999</v>
      </c>
      <c r="M60" s="22"/>
      <c r="N60" s="22"/>
      <c r="P60" s="22"/>
      <c r="Q60" s="22"/>
      <c r="R60" s="22"/>
    </row>
    <row r="61" spans="1:18" x14ac:dyDescent="0.2">
      <c r="A61">
        <v>64</v>
      </c>
      <c r="C61" t="s">
        <v>1292</v>
      </c>
      <c r="D61" s="7">
        <v>0.94399999999999995</v>
      </c>
      <c r="E61" s="8">
        <v>3.1E-2</v>
      </c>
      <c r="F61" s="7">
        <v>0.02</v>
      </c>
      <c r="H61" s="124" t="str">
        <f t="shared" si="37"/>
        <v>22 August 2022 to 4 September 2022</v>
      </c>
      <c r="I61" s="14">
        <f>INDEX(F$337:F$359,Control!$B$3)</f>
        <v>6485</v>
      </c>
      <c r="J61" s="22">
        <f t="shared" si="38"/>
        <v>6121.8399999999992</v>
      </c>
      <c r="K61" s="22">
        <f t="shared" si="39"/>
        <v>201.035</v>
      </c>
      <c r="L61" s="22">
        <f t="shared" si="40"/>
        <v>129.69999999999999</v>
      </c>
      <c r="M61" s="22"/>
      <c r="N61" s="22"/>
      <c r="P61" s="22"/>
      <c r="Q61" s="22"/>
      <c r="R61" s="22"/>
    </row>
    <row r="62" spans="1:18" x14ac:dyDescent="0.2">
      <c r="A62">
        <v>65</v>
      </c>
      <c r="C62" t="s">
        <v>1293</v>
      </c>
      <c r="D62" s="7">
        <v>0.93899999999999995</v>
      </c>
      <c r="E62" s="8">
        <v>3.3000000000000002E-2</v>
      </c>
      <c r="F62" s="7">
        <v>2.1999999999999999E-2</v>
      </c>
      <c r="H62" s="124" t="str">
        <f t="shared" ref="H62:H63" si="41">C62</f>
        <v>5 September 2022 to 18 September 2022</v>
      </c>
      <c r="I62" s="14">
        <f>INDEX(F$337:F$359,Control!$B$3)</f>
        <v>6485</v>
      </c>
      <c r="J62" s="22">
        <f t="shared" ref="J62:J63" si="42">IFERROR(D62*$I62,"")</f>
        <v>6089.415</v>
      </c>
      <c r="K62" s="22">
        <f t="shared" ref="K62:K63" si="43">IFERROR(E62*$I62,"")</f>
        <v>214.00500000000002</v>
      </c>
      <c r="L62" s="22">
        <f t="shared" ref="L62:L63" si="44">IFERROR(F62*$I62,"")</f>
        <v>142.66999999999999</v>
      </c>
      <c r="M62" s="22"/>
      <c r="N62" s="22"/>
      <c r="P62" s="22"/>
      <c r="Q62" s="22"/>
      <c r="R62" s="22"/>
    </row>
    <row r="63" spans="1:18" x14ac:dyDescent="0.2">
      <c r="A63">
        <v>66</v>
      </c>
      <c r="C63" t="s">
        <v>1294</v>
      </c>
      <c r="D63" s="7">
        <v>0.93899999999999995</v>
      </c>
      <c r="E63" s="8">
        <v>0.04</v>
      </c>
      <c r="F63" s="7">
        <v>1.2E-2</v>
      </c>
      <c r="H63" s="124" t="str">
        <f t="shared" si="41"/>
        <v>20 September 2022 to 2 October 2022</v>
      </c>
      <c r="I63" s="14">
        <f>INDEX(F$337:F$359,Control!$B$3)</f>
        <v>6485</v>
      </c>
      <c r="J63" s="22">
        <f t="shared" si="42"/>
        <v>6089.415</v>
      </c>
      <c r="K63" s="22">
        <f t="shared" si="43"/>
        <v>259.39999999999998</v>
      </c>
      <c r="L63" s="22">
        <f t="shared" si="44"/>
        <v>77.820000000000007</v>
      </c>
      <c r="M63" s="22"/>
      <c r="N63" s="22"/>
      <c r="P63" s="22"/>
      <c r="Q63" s="22"/>
      <c r="R63" s="22"/>
    </row>
    <row r="64" spans="1:18" x14ac:dyDescent="0.2">
      <c r="A64">
        <v>67</v>
      </c>
      <c r="C64" t="s">
        <v>1295</v>
      </c>
      <c r="D64" s="7">
        <v>0.94899999999999995</v>
      </c>
      <c r="E64" s="8">
        <v>3.6999999999999998E-2</v>
      </c>
      <c r="F64" s="7">
        <v>1.4E-2</v>
      </c>
      <c r="H64" s="124" t="str">
        <f t="shared" ref="H64:H66" si="45">C64</f>
        <v>3 October 2022 to 16 October 2022</v>
      </c>
      <c r="I64" s="14">
        <f>INDEX(F$337:F$359,Control!$B$3)</f>
        <v>6485</v>
      </c>
      <c r="J64" s="22">
        <f t="shared" ref="J64:J66" si="46">IFERROR(D64*$I64,"")</f>
        <v>6154.2649999999994</v>
      </c>
      <c r="K64" s="22">
        <f t="shared" ref="K64:K66" si="47">IFERROR(E64*$I64,"")</f>
        <v>239.94499999999999</v>
      </c>
      <c r="L64" s="22">
        <f t="shared" ref="L64:L66" si="48">IFERROR(F64*$I64,"")</f>
        <v>90.79</v>
      </c>
      <c r="M64" s="22"/>
      <c r="N64" s="22"/>
      <c r="P64" s="22"/>
      <c r="Q64" s="22"/>
      <c r="R64" s="22"/>
    </row>
    <row r="65" spans="1:18" x14ac:dyDescent="0.2">
      <c r="A65">
        <v>68</v>
      </c>
      <c r="C65" t="s">
        <v>1296</v>
      </c>
      <c r="D65" s="7">
        <v>0.94899999999999995</v>
      </c>
      <c r="E65" s="8">
        <v>3.2000000000000001E-2</v>
      </c>
      <c r="F65" s="7">
        <v>1.6E-2</v>
      </c>
      <c r="H65" s="124" t="str">
        <f t="shared" si="45"/>
        <v>17 October 2022 to 30 October 2022</v>
      </c>
      <c r="I65" s="14">
        <f>INDEX(F$337:F$359,Control!$B$3)</f>
        <v>6485</v>
      </c>
      <c r="J65" s="22">
        <f t="shared" si="46"/>
        <v>6154.2649999999994</v>
      </c>
      <c r="K65" s="22">
        <f t="shared" si="47"/>
        <v>207.52</v>
      </c>
      <c r="L65" s="22">
        <f t="shared" si="48"/>
        <v>103.76</v>
      </c>
      <c r="M65" s="22"/>
      <c r="N65" s="22"/>
      <c r="P65" s="22"/>
      <c r="Q65" s="22"/>
      <c r="R65" s="22"/>
    </row>
    <row r="66" spans="1:18" x14ac:dyDescent="0.2">
      <c r="A66">
        <v>69</v>
      </c>
      <c r="C66" t="s">
        <v>1297</v>
      </c>
      <c r="D66" s="7">
        <v>0.93799999999999994</v>
      </c>
      <c r="E66" s="8">
        <v>0.04</v>
      </c>
      <c r="F66" s="7">
        <v>1.4999999999999999E-2</v>
      </c>
      <c r="H66" s="124" t="str">
        <f t="shared" si="45"/>
        <v>31 October 2022 to 13 November 2022</v>
      </c>
      <c r="I66" s="14">
        <f>INDEX(F$337:F$359,Control!$B$3)</f>
        <v>6485</v>
      </c>
      <c r="J66" s="22">
        <f t="shared" si="46"/>
        <v>6082.9299999999994</v>
      </c>
      <c r="K66" s="22">
        <f t="shared" si="47"/>
        <v>259.39999999999998</v>
      </c>
      <c r="L66" s="22">
        <f t="shared" si="48"/>
        <v>97.274999999999991</v>
      </c>
      <c r="M66" s="22"/>
      <c r="N66" s="22"/>
      <c r="P66" s="22"/>
      <c r="Q66" s="22"/>
      <c r="R66" s="22"/>
    </row>
    <row r="67" spans="1:18" x14ac:dyDescent="0.2">
      <c r="A67">
        <v>70</v>
      </c>
      <c r="C67" t="s">
        <v>1298</v>
      </c>
      <c r="D67" s="7">
        <v>0.94299999999999995</v>
      </c>
      <c r="E67" s="8">
        <v>3.2000000000000001E-2</v>
      </c>
      <c r="F67" s="7">
        <v>1.7999999999999999E-2</v>
      </c>
      <c r="H67" s="124" t="str">
        <f t="shared" ref="H67:H68" si="49">C67</f>
        <v>14 November 2022 to 27 November 2022</v>
      </c>
      <c r="I67" s="14">
        <f>INDEX(F$337:F$359,Control!$B$3)</f>
        <v>6485</v>
      </c>
      <c r="J67" s="22">
        <f t="shared" ref="J67:J68" si="50">IFERROR(D67*$I67,"")</f>
        <v>6115.3549999999996</v>
      </c>
      <c r="K67" s="22">
        <f t="shared" ref="K67:K68" si="51">IFERROR(E67*$I67,"")</f>
        <v>207.52</v>
      </c>
      <c r="L67" s="22">
        <f t="shared" ref="L67:L68" si="52">IFERROR(F67*$I67,"")</f>
        <v>116.72999999999999</v>
      </c>
      <c r="M67" s="22"/>
      <c r="N67" s="22"/>
      <c r="P67" s="22"/>
      <c r="Q67" s="22"/>
      <c r="R67" s="22"/>
    </row>
    <row r="68" spans="1:18" x14ac:dyDescent="0.2">
      <c r="A68">
        <v>71</v>
      </c>
      <c r="C68" t="s">
        <v>1299</v>
      </c>
      <c r="D68" s="7">
        <v>0.93599999999999994</v>
      </c>
      <c r="E68" s="8">
        <v>3.5000000000000003E-2</v>
      </c>
      <c r="F68" s="7">
        <v>2.3E-2</v>
      </c>
      <c r="H68" s="124" t="str">
        <f t="shared" si="49"/>
        <v>28 November 2022 to 11 December 2022</v>
      </c>
      <c r="I68" s="14">
        <f>INDEX(F$337:F$359,Control!$B$3)</f>
        <v>6485</v>
      </c>
      <c r="J68" s="22">
        <f t="shared" si="50"/>
        <v>6069.96</v>
      </c>
      <c r="K68" s="22">
        <f t="shared" si="51"/>
        <v>226.97500000000002</v>
      </c>
      <c r="L68" s="22">
        <f t="shared" si="52"/>
        <v>149.155</v>
      </c>
      <c r="M68" s="22"/>
      <c r="N68" s="22"/>
      <c r="P68" s="22"/>
      <c r="Q68" s="22"/>
      <c r="R68" s="22"/>
    </row>
    <row r="69" spans="1:18" x14ac:dyDescent="0.2">
      <c r="A69">
        <v>72</v>
      </c>
      <c r="C69" t="s">
        <v>1300</v>
      </c>
      <c r="D69" s="7">
        <v>0.92899999999999994</v>
      </c>
      <c r="E69" s="8">
        <v>4.1000000000000002E-2</v>
      </c>
      <c r="F69" s="7">
        <v>2.1999999999999999E-2</v>
      </c>
      <c r="H69" s="124" t="str">
        <f t="shared" ref="H69:H70" si="53">C69</f>
        <v>12 December 2022 to 27 December 2022</v>
      </c>
      <c r="I69" s="14">
        <f>INDEX(F$337:F$359,Control!$B$3)</f>
        <v>6485</v>
      </c>
      <c r="J69" s="22">
        <f t="shared" ref="J69:J70" si="54">IFERROR(D69*$I69,"")</f>
        <v>6024.5649999999996</v>
      </c>
      <c r="K69" s="22">
        <f t="shared" ref="K69:K70" si="55">IFERROR(E69*$I69,"")</f>
        <v>265.88499999999999</v>
      </c>
      <c r="L69" s="22">
        <f t="shared" ref="L69:L70" si="56">IFERROR(F69*$I69,"")</f>
        <v>142.66999999999999</v>
      </c>
      <c r="M69" s="22"/>
      <c r="N69" s="22"/>
      <c r="P69" s="22"/>
      <c r="Q69" s="22"/>
      <c r="R69" s="22"/>
    </row>
    <row r="70" spans="1:18" x14ac:dyDescent="0.2">
      <c r="A70">
        <v>73</v>
      </c>
      <c r="C70" t="s">
        <v>1301</v>
      </c>
      <c r="D70" s="7">
        <v>0.93199999999999994</v>
      </c>
      <c r="E70" s="8">
        <v>0.05</v>
      </c>
      <c r="F70" s="7">
        <v>1.7999999999999999E-2</v>
      </c>
      <c r="H70" s="124" t="str">
        <f t="shared" si="53"/>
        <v>28 December 2022 to 8 January 2023</v>
      </c>
      <c r="I70" s="14">
        <f>INDEX(G$337:G$359,Control!$B$3)</f>
        <v>6375</v>
      </c>
      <c r="J70" s="22">
        <f t="shared" si="54"/>
        <v>5941.5</v>
      </c>
      <c r="K70" s="22">
        <f t="shared" si="55"/>
        <v>318.75</v>
      </c>
      <c r="L70" s="22">
        <f t="shared" si="56"/>
        <v>114.74999999999999</v>
      </c>
      <c r="M70" s="22"/>
      <c r="N70" s="22"/>
      <c r="P70" s="22"/>
      <c r="Q70" s="22"/>
      <c r="R70" s="22"/>
    </row>
    <row r="71" spans="1:18" x14ac:dyDescent="0.2">
      <c r="A71">
        <v>74</v>
      </c>
      <c r="C71" t="s">
        <v>1302</v>
      </c>
      <c r="D71" s="7">
        <v>0.94699999999999995</v>
      </c>
      <c r="E71" s="8">
        <v>2.9000000000000001E-2</v>
      </c>
      <c r="F71" s="7">
        <v>1.7000000000000001E-2</v>
      </c>
      <c r="H71" s="124" t="str">
        <f t="shared" ref="H71:H74" si="57">C71</f>
        <v>9 January 2023 to 22 January 2023</v>
      </c>
      <c r="I71" s="14">
        <f>INDEX(G$337:G$359,Control!$B$3)</f>
        <v>6375</v>
      </c>
      <c r="J71" s="22">
        <f t="shared" ref="J71:J73" si="58">IFERROR(D71*$I71,"")</f>
        <v>6037.125</v>
      </c>
      <c r="K71" s="22">
        <f t="shared" ref="K71:K73" si="59">IFERROR(E71*$I71,"")</f>
        <v>184.875</v>
      </c>
      <c r="L71" s="22">
        <f t="shared" ref="L71:L73" si="60">IFERROR(F71*$I71,"")</f>
        <v>108.37500000000001</v>
      </c>
      <c r="M71" s="22"/>
      <c r="N71" s="22"/>
      <c r="P71" s="22"/>
      <c r="Q71" s="22"/>
      <c r="R71" s="22"/>
    </row>
    <row r="72" spans="1:18" x14ac:dyDescent="0.2">
      <c r="A72">
        <v>75</v>
      </c>
      <c r="C72" t="s">
        <v>1303</v>
      </c>
      <c r="D72" s="7">
        <v>0.95099999999999996</v>
      </c>
      <c r="E72" s="8">
        <v>3.1E-2</v>
      </c>
      <c r="F72" s="7">
        <v>1.4999999999999999E-2</v>
      </c>
      <c r="H72" s="124" t="str">
        <f t="shared" si="57"/>
        <v>23 January 2023 to 5 February 2023</v>
      </c>
      <c r="I72" s="14">
        <f>INDEX(G$337:G$359,Control!$B$3)</f>
        <v>6375</v>
      </c>
      <c r="J72" s="22">
        <f t="shared" si="58"/>
        <v>6062.625</v>
      </c>
      <c r="K72" s="22">
        <f t="shared" si="59"/>
        <v>197.625</v>
      </c>
      <c r="L72" s="22">
        <f t="shared" si="60"/>
        <v>95.625</v>
      </c>
      <c r="M72" s="22"/>
      <c r="N72" s="22"/>
      <c r="P72" s="22"/>
      <c r="Q72" s="22"/>
      <c r="R72" s="22"/>
    </row>
    <row r="73" spans="1:18" x14ac:dyDescent="0.2">
      <c r="A73">
        <v>76</v>
      </c>
      <c r="C73" t="s">
        <v>1304</v>
      </c>
      <c r="D73" s="7">
        <v>0.94899999999999995</v>
      </c>
      <c r="E73" s="8">
        <v>3.5999999999999997E-2</v>
      </c>
      <c r="F73" s="7">
        <v>1.2999999999999999E-2</v>
      </c>
      <c r="H73" s="124" t="str">
        <f t="shared" si="57"/>
        <v>6 February 2023 to 19 February 2023</v>
      </c>
      <c r="I73" s="14">
        <f>INDEX(G$337:G$359,Control!$B$3)</f>
        <v>6375</v>
      </c>
      <c r="J73" s="22">
        <f t="shared" si="58"/>
        <v>6049.875</v>
      </c>
      <c r="K73" s="22">
        <f t="shared" si="59"/>
        <v>229.49999999999997</v>
      </c>
      <c r="L73" s="22">
        <f t="shared" si="60"/>
        <v>82.875</v>
      </c>
      <c r="M73" s="22"/>
      <c r="N73" s="22"/>
      <c r="P73" s="22"/>
      <c r="Q73" s="22"/>
      <c r="R73" s="22"/>
    </row>
    <row r="74" spans="1:18" x14ac:dyDescent="0.2">
      <c r="A74">
        <v>77</v>
      </c>
      <c r="C74" t="s">
        <v>1305</v>
      </c>
      <c r="D74" s="7">
        <v>0.95199999999999996</v>
      </c>
      <c r="E74" s="8">
        <v>2.9000000000000001E-2</v>
      </c>
      <c r="F74" s="7">
        <v>1.7000000000000001E-2</v>
      </c>
      <c r="H74" s="124" t="str">
        <f t="shared" si="57"/>
        <v>20 February 2023 to 5 March 2023</v>
      </c>
      <c r="I74" s="14">
        <f>INDEX(G$337:G$359,Control!$B$3)</f>
        <v>6375</v>
      </c>
      <c r="J74" s="22">
        <f t="shared" ref="J74" si="61">IFERROR(D74*$I74,"")</f>
        <v>6069</v>
      </c>
      <c r="K74" s="22">
        <f t="shared" ref="K74" si="62">IFERROR(E74*$I74,"")</f>
        <v>184.875</v>
      </c>
      <c r="L74" s="22">
        <f t="shared" ref="L74" si="63">IFERROR(F74*$I74,"")</f>
        <v>108.37500000000001</v>
      </c>
      <c r="M74" s="22"/>
      <c r="N74" s="22"/>
      <c r="P74" s="22"/>
      <c r="Q74" s="22"/>
      <c r="R74" s="22"/>
    </row>
    <row r="75" spans="1:18" x14ac:dyDescent="0.2">
      <c r="A75">
        <v>78</v>
      </c>
      <c r="C75" t="s">
        <v>1306</v>
      </c>
      <c r="D75" s="7">
        <v>0.94899999999999995</v>
      </c>
      <c r="E75" s="8">
        <v>2.7E-2</v>
      </c>
      <c r="F75" s="7">
        <v>0.02</v>
      </c>
      <c r="H75" s="124" t="str">
        <f t="shared" ref="H75:H77" si="64">C75</f>
        <v>6 March 2023 to 19 March 2023</v>
      </c>
      <c r="I75" s="14">
        <f>INDEX(G$337:G$359,Control!$B$3)</f>
        <v>6375</v>
      </c>
      <c r="J75" s="22">
        <f t="shared" ref="J75:J77" si="65">IFERROR(D75*$I75,"")</f>
        <v>6049.875</v>
      </c>
      <c r="K75" s="22">
        <f t="shared" ref="K75:K77" si="66">IFERROR(E75*$I75,"")</f>
        <v>172.125</v>
      </c>
      <c r="L75" s="22">
        <f t="shared" ref="L75:L77" si="67">IFERROR(F75*$I75,"")</f>
        <v>127.5</v>
      </c>
      <c r="M75" s="22"/>
      <c r="N75" s="22"/>
      <c r="P75" s="22"/>
      <c r="Q75" s="22"/>
      <c r="R75" s="22"/>
    </row>
    <row r="76" spans="1:18" x14ac:dyDescent="0.2">
      <c r="A76">
        <v>79</v>
      </c>
      <c r="C76" t="s">
        <v>1307</v>
      </c>
      <c r="D76" s="7">
        <v>0.95599999999999996</v>
      </c>
      <c r="E76" s="8">
        <v>2.7E-2</v>
      </c>
      <c r="F76" s="7">
        <v>1.4E-2</v>
      </c>
      <c r="H76" s="124" t="str">
        <f t="shared" si="64"/>
        <v>20 March 2023 to 2 April 2023</v>
      </c>
      <c r="I76" s="14">
        <f>INDEX(G$337:G$359,Control!$B$3)</f>
        <v>6375</v>
      </c>
      <c r="J76" s="22">
        <f t="shared" si="65"/>
        <v>6094.5</v>
      </c>
      <c r="K76" s="22">
        <f t="shared" si="66"/>
        <v>172.125</v>
      </c>
      <c r="L76" s="22">
        <f t="shared" si="67"/>
        <v>89.25</v>
      </c>
      <c r="M76" s="22"/>
      <c r="N76" s="22"/>
      <c r="P76" s="22"/>
      <c r="Q76" s="22"/>
      <c r="R76" s="22"/>
    </row>
    <row r="77" spans="1:18" x14ac:dyDescent="0.2">
      <c r="A77">
        <v>80</v>
      </c>
      <c r="C77" t="s">
        <v>1308</v>
      </c>
      <c r="D77" s="7">
        <v>0.96299999999999997</v>
      </c>
      <c r="E77" s="8">
        <v>2.1000000000000001E-2</v>
      </c>
      <c r="F77" s="7">
        <v>1.0999999999999999E-2</v>
      </c>
      <c r="H77" s="124" t="str">
        <f t="shared" si="64"/>
        <v>3 April to 16 April 2023</v>
      </c>
      <c r="I77" s="14">
        <f>INDEX(G$337:G$359,Control!$B$3)</f>
        <v>6375</v>
      </c>
      <c r="J77" s="22">
        <f t="shared" si="65"/>
        <v>6139.125</v>
      </c>
      <c r="K77" s="22">
        <f t="shared" si="66"/>
        <v>133.875</v>
      </c>
      <c r="L77" s="22">
        <f t="shared" si="67"/>
        <v>70.125</v>
      </c>
      <c r="M77" s="22"/>
      <c r="N77" s="22"/>
      <c r="P77" s="22"/>
      <c r="Q77" s="22"/>
      <c r="R77" s="22"/>
    </row>
    <row r="78" spans="1:18" x14ac:dyDescent="0.2">
      <c r="A78">
        <v>81</v>
      </c>
      <c r="C78" t="s">
        <v>1309</v>
      </c>
      <c r="D78" s="7">
        <v>0.95099999999999996</v>
      </c>
      <c r="E78" s="8">
        <v>2.5000000000000001E-2</v>
      </c>
      <c r="F78" s="7">
        <v>1.7000000000000001E-2</v>
      </c>
      <c r="H78" s="124" t="str">
        <f t="shared" ref="H78:H79" si="68">C78</f>
        <v>17 April 2023 to 30 April 2023</v>
      </c>
      <c r="I78" s="14">
        <f>INDEX(G$337:G$359,Control!$B$3)</f>
        <v>6375</v>
      </c>
      <c r="J78" s="22">
        <f t="shared" ref="J78:J79" si="69">IFERROR(D78*$I78,"")</f>
        <v>6062.625</v>
      </c>
      <c r="K78" s="22">
        <f t="shared" ref="K78:K79" si="70">IFERROR(E78*$I78,"")</f>
        <v>159.375</v>
      </c>
      <c r="L78" s="22">
        <f t="shared" ref="L78:L79" si="71">IFERROR(F78*$I78,"")</f>
        <v>108.37500000000001</v>
      </c>
      <c r="M78" s="22"/>
      <c r="N78" s="22"/>
      <c r="P78" s="22"/>
      <c r="Q78" s="22"/>
      <c r="R78" s="22"/>
    </row>
    <row r="79" spans="1:18" x14ac:dyDescent="0.2">
      <c r="A79">
        <v>82</v>
      </c>
      <c r="C79" t="s">
        <v>1310</v>
      </c>
      <c r="D79" s="7">
        <v>0.95199999999999996</v>
      </c>
      <c r="E79" s="8">
        <v>2.9000000000000001E-2</v>
      </c>
      <c r="F79" s="7">
        <v>1.7000000000000001E-2</v>
      </c>
      <c r="H79" s="124" t="str">
        <f t="shared" si="68"/>
        <v>2 May 2023 to 14 May 2023</v>
      </c>
      <c r="I79" s="14">
        <f>INDEX(G$337:G$359,Control!$B$3)</f>
        <v>6375</v>
      </c>
      <c r="J79" s="22">
        <f t="shared" si="69"/>
        <v>6069</v>
      </c>
      <c r="K79" s="22">
        <f t="shared" si="70"/>
        <v>184.875</v>
      </c>
      <c r="L79" s="22">
        <f t="shared" si="71"/>
        <v>108.37500000000001</v>
      </c>
      <c r="M79" s="22"/>
      <c r="N79" s="22"/>
      <c r="P79" s="22"/>
      <c r="Q79" s="22"/>
      <c r="R79" s="22"/>
    </row>
    <row r="80" spans="1:18" x14ac:dyDescent="0.2">
      <c r="A80">
        <v>83</v>
      </c>
      <c r="C80" t="s">
        <v>1311</v>
      </c>
      <c r="D80" s="7">
        <v>0.95399999999999996</v>
      </c>
      <c r="E80" s="8">
        <v>2.5999999999999999E-2</v>
      </c>
      <c r="F80" s="7">
        <v>1.4999999999999999E-2</v>
      </c>
      <c r="H80" s="124" t="str">
        <f t="shared" ref="H80:H81" si="72">C80</f>
        <v>15 May 2023 to 28 May 2023</v>
      </c>
      <c r="I80" s="14">
        <f>INDEX(G$337:G$359,Control!$B$3)</f>
        <v>6375</v>
      </c>
      <c r="J80" s="22">
        <f t="shared" ref="J80:J81" si="73">IFERROR(D80*$I80,"")</f>
        <v>6081.75</v>
      </c>
      <c r="K80" s="22">
        <f t="shared" ref="K80:K81" si="74">IFERROR(E80*$I80,"")</f>
        <v>165.75</v>
      </c>
      <c r="L80" s="22">
        <f t="shared" ref="L80:L81" si="75">IFERROR(F80*$I80,"")</f>
        <v>95.625</v>
      </c>
      <c r="M80" s="22"/>
      <c r="N80" s="22"/>
      <c r="P80" s="22"/>
      <c r="Q80" s="22"/>
      <c r="R80" s="22"/>
    </row>
    <row r="81" spans="1:18" x14ac:dyDescent="0.2">
      <c r="A81">
        <v>84</v>
      </c>
      <c r="C81" t="s">
        <v>1312</v>
      </c>
      <c r="D81" s="7">
        <v>0.94499999999999995</v>
      </c>
      <c r="E81" s="8">
        <v>0.03</v>
      </c>
      <c r="F81" s="7">
        <v>1.7999999999999999E-2</v>
      </c>
      <c r="H81" s="124" t="str">
        <f t="shared" si="72"/>
        <v>30 May 2023 to 11 June 2023</v>
      </c>
      <c r="I81" s="14">
        <f>INDEX(G$337:G$359,Control!$B$3)</f>
        <v>6375</v>
      </c>
      <c r="J81" s="22">
        <f t="shared" si="73"/>
        <v>6024.375</v>
      </c>
      <c r="K81" s="22">
        <f t="shared" si="74"/>
        <v>191.25</v>
      </c>
      <c r="L81" s="22">
        <f t="shared" si="75"/>
        <v>114.74999999999999</v>
      </c>
      <c r="M81" s="22"/>
      <c r="N81" s="22"/>
      <c r="P81" s="22"/>
      <c r="Q81" s="22"/>
      <c r="R81" s="22"/>
    </row>
    <row r="82" spans="1:18" x14ac:dyDescent="0.2">
      <c r="A82">
        <v>85</v>
      </c>
      <c r="C82" t="s">
        <v>1313</v>
      </c>
      <c r="D82" s="7">
        <v>0.94199999999999995</v>
      </c>
      <c r="E82" s="8">
        <v>3.5000000000000003E-2</v>
      </c>
      <c r="F82" s="7">
        <v>1.7000000000000001E-2</v>
      </c>
      <c r="H82" s="124" t="str">
        <f t="shared" ref="H82:H83" si="76">C82</f>
        <v>12 June 2023 to 25 June 2023</v>
      </c>
      <c r="I82" s="14">
        <f>INDEX(G$337:G$359,Control!$B$3)</f>
        <v>6375</v>
      </c>
      <c r="J82" s="22">
        <f t="shared" ref="J82:J83" si="77">IFERROR(D82*$I82,"")</f>
        <v>6005.25</v>
      </c>
      <c r="K82" s="22">
        <f t="shared" ref="K82:K83" si="78">IFERROR(E82*$I82,"")</f>
        <v>223.12500000000003</v>
      </c>
      <c r="L82" s="22">
        <f t="shared" ref="L82:L83" si="79">IFERROR(F82*$I82,"")</f>
        <v>108.37500000000001</v>
      </c>
      <c r="M82" s="22"/>
      <c r="N82" s="22"/>
      <c r="P82" s="22"/>
      <c r="Q82" s="22"/>
      <c r="R82" s="22"/>
    </row>
    <row r="83" spans="1:18" x14ac:dyDescent="0.2">
      <c r="A83">
        <v>86</v>
      </c>
      <c r="C83" t="s">
        <v>1314</v>
      </c>
      <c r="D83" s="7">
        <v>0.94499999999999995</v>
      </c>
      <c r="E83" s="8">
        <v>2.5999999999999999E-2</v>
      </c>
      <c r="F83" s="7">
        <v>0.02</v>
      </c>
      <c r="H83" s="124" t="str">
        <f t="shared" si="76"/>
        <v>26 June 2023 to 9 July 2023</v>
      </c>
      <c r="I83" s="14">
        <f>INDEX(G$337:G$359,Control!$B$3)</f>
        <v>6375</v>
      </c>
      <c r="J83" s="22">
        <f t="shared" si="77"/>
        <v>6024.375</v>
      </c>
      <c r="K83" s="22">
        <f t="shared" si="78"/>
        <v>165.75</v>
      </c>
      <c r="L83" s="22">
        <f t="shared" si="79"/>
        <v>127.5</v>
      </c>
      <c r="M83" s="22"/>
      <c r="N83" s="22"/>
      <c r="P83" s="22"/>
      <c r="Q83" s="22"/>
      <c r="R83" s="22"/>
    </row>
    <row r="84" spans="1:18" x14ac:dyDescent="0.2">
      <c r="A84">
        <v>87</v>
      </c>
      <c r="C84" t="s">
        <v>1315</v>
      </c>
      <c r="D84" s="7">
        <v>0.93499999999999994</v>
      </c>
      <c r="E84" s="8">
        <v>0.04</v>
      </c>
      <c r="F84" s="7">
        <v>2.1000000000000001E-2</v>
      </c>
      <c r="H84" s="124" t="str">
        <f t="shared" ref="H84:H85" si="80">C84</f>
        <v>10 July 2023 to 23 July 2023</v>
      </c>
      <c r="I84" s="14">
        <f>INDEX(G$337:G$359,Control!$B$3)</f>
        <v>6375</v>
      </c>
      <c r="J84" s="22">
        <f t="shared" ref="J84:J85" si="81">IFERROR(D84*$I84,"")</f>
        <v>5960.625</v>
      </c>
      <c r="K84" s="22">
        <f t="shared" ref="K84:K85" si="82">IFERROR(E84*$I84,"")</f>
        <v>255</v>
      </c>
      <c r="L84" s="22">
        <f t="shared" ref="L84:L85" si="83">IFERROR(F84*$I84,"")</f>
        <v>133.875</v>
      </c>
      <c r="M84" s="22"/>
      <c r="N84" s="22"/>
      <c r="P84" s="22"/>
      <c r="Q84" s="22"/>
      <c r="R84" s="22"/>
    </row>
    <row r="85" spans="1:18" x14ac:dyDescent="0.2">
      <c r="A85">
        <v>88</v>
      </c>
      <c r="C85" t="s">
        <v>1316</v>
      </c>
      <c r="D85" s="7">
        <v>0.94099999999999995</v>
      </c>
      <c r="E85" s="8">
        <v>0.03</v>
      </c>
      <c r="F85" s="7">
        <v>2.1000000000000001E-2</v>
      </c>
      <c r="H85" s="124" t="str">
        <f t="shared" si="80"/>
        <v>24 July 2023 to 6 August 2023</v>
      </c>
      <c r="I85" s="14">
        <f>INDEX(G$337:G$359,Control!$B$3)</f>
        <v>6375</v>
      </c>
      <c r="J85" s="22">
        <f t="shared" si="81"/>
        <v>5998.875</v>
      </c>
      <c r="K85" s="22">
        <f t="shared" si="82"/>
        <v>191.25</v>
      </c>
      <c r="L85" s="22">
        <f t="shared" si="83"/>
        <v>133.875</v>
      </c>
      <c r="M85" s="22"/>
      <c r="N85" s="22"/>
      <c r="P85" s="22"/>
      <c r="Q85" s="22"/>
      <c r="R85" s="22"/>
    </row>
    <row r="86" spans="1:18" x14ac:dyDescent="0.2">
      <c r="A86">
        <v>89</v>
      </c>
      <c r="C86" t="s">
        <v>1317</v>
      </c>
      <c r="D86" s="7">
        <v>0.93799999999999994</v>
      </c>
      <c r="E86" s="8">
        <v>0.04</v>
      </c>
      <c r="F86" s="7">
        <v>1.7000000000000001E-2</v>
      </c>
      <c r="H86" s="124" t="str">
        <f t="shared" ref="H86:H87" si="84">C86</f>
        <v>7 August 2023 to 20 August 2023</v>
      </c>
      <c r="I86" s="14">
        <f>INDEX(G$337:G$359,Control!$B$3)</f>
        <v>6375</v>
      </c>
      <c r="J86" s="22">
        <f t="shared" ref="J86:J87" si="85">IFERROR(D86*$I86,"")</f>
        <v>5979.75</v>
      </c>
      <c r="K86" s="22">
        <f t="shared" ref="K86:K87" si="86">IFERROR(E86*$I86,"")</f>
        <v>255</v>
      </c>
      <c r="L86" s="22">
        <f t="shared" ref="L86:L87" si="87">IFERROR(F86*$I86,"")</f>
        <v>108.37500000000001</v>
      </c>
      <c r="M86" s="22"/>
      <c r="N86" s="22"/>
      <c r="P86" s="22"/>
      <c r="Q86" s="22"/>
      <c r="R86" s="22"/>
    </row>
    <row r="87" spans="1:18" x14ac:dyDescent="0.2">
      <c r="A87">
        <v>90</v>
      </c>
      <c r="C87" t="s">
        <v>1318</v>
      </c>
      <c r="D87" s="7">
        <v>0.94699999999999995</v>
      </c>
      <c r="E87" s="8">
        <v>0.04</v>
      </c>
      <c r="F87" s="7">
        <v>1.2999999999999999E-2</v>
      </c>
      <c r="H87" s="124" t="str">
        <f t="shared" si="84"/>
        <v>21 August 2023 to 3 September 2023</v>
      </c>
      <c r="I87" s="14">
        <f>INDEX(G$337:G$359,Control!$B$3)</f>
        <v>6375</v>
      </c>
      <c r="J87" s="22">
        <f t="shared" si="85"/>
        <v>6037.125</v>
      </c>
      <c r="K87" s="22">
        <f t="shared" si="86"/>
        <v>255</v>
      </c>
      <c r="L87" s="22">
        <f t="shared" si="87"/>
        <v>82.875</v>
      </c>
      <c r="M87" s="22"/>
      <c r="N87" s="22"/>
      <c r="P87" s="22"/>
      <c r="Q87" s="22"/>
      <c r="R87" s="22"/>
    </row>
    <row r="88" spans="1:18" x14ac:dyDescent="0.2">
      <c r="A88">
        <v>91</v>
      </c>
      <c r="C88" t="s">
        <v>1319</v>
      </c>
      <c r="D88" s="7">
        <v>0.95099999999999996</v>
      </c>
      <c r="E88" s="8">
        <v>2.1000000000000001E-2</v>
      </c>
      <c r="F88" s="7">
        <v>1.9E-2</v>
      </c>
      <c r="H88" s="124" t="str">
        <f t="shared" ref="H88:H91" si="88">C88</f>
        <v>4 September 2023 to 17 September 2023</v>
      </c>
      <c r="I88" s="14">
        <f>INDEX(G$337:G$359,Control!$B$3)</f>
        <v>6375</v>
      </c>
      <c r="J88" s="22">
        <f t="shared" ref="J88:J91" si="89">IFERROR(D88*$I88,"")</f>
        <v>6062.625</v>
      </c>
      <c r="K88" s="22">
        <f t="shared" ref="K88:K91" si="90">IFERROR(E88*$I88,"")</f>
        <v>133.875</v>
      </c>
      <c r="L88" s="22">
        <f t="shared" ref="L88:L91" si="91">IFERROR(F88*$I88,"")</f>
        <v>121.125</v>
      </c>
      <c r="M88" s="22"/>
      <c r="N88" s="22"/>
      <c r="P88" s="22"/>
      <c r="Q88" s="22"/>
      <c r="R88" s="22"/>
    </row>
    <row r="89" spans="1:18" x14ac:dyDescent="0.2">
      <c r="A89">
        <v>92</v>
      </c>
      <c r="C89" t="s">
        <v>1320</v>
      </c>
      <c r="D89" s="7">
        <v>0.95099999999999996</v>
      </c>
      <c r="E89" s="8">
        <v>2.5000000000000001E-2</v>
      </c>
      <c r="F89" s="7">
        <v>1.6E-2</v>
      </c>
      <c r="H89" s="124" t="str">
        <f t="shared" si="88"/>
        <v>18 September 2023 to 1 October 2023</v>
      </c>
      <c r="I89" s="14">
        <f>INDEX(G$337:G$359,Control!$B$3)</f>
        <v>6375</v>
      </c>
      <c r="J89" s="22">
        <f t="shared" si="89"/>
        <v>6062.625</v>
      </c>
      <c r="K89" s="22">
        <f t="shared" si="90"/>
        <v>159.375</v>
      </c>
      <c r="L89" s="22">
        <f t="shared" si="91"/>
        <v>102</v>
      </c>
      <c r="M89" s="22"/>
      <c r="N89" s="22"/>
      <c r="P89" s="22"/>
      <c r="Q89" s="22"/>
      <c r="R89" s="22"/>
    </row>
    <row r="90" spans="1:18" x14ac:dyDescent="0.2">
      <c r="A90">
        <v>93</v>
      </c>
      <c r="C90" t="s">
        <v>1321</v>
      </c>
      <c r="D90" s="7">
        <v>0.94699999999999995</v>
      </c>
      <c r="E90" s="8">
        <v>0.03</v>
      </c>
      <c r="F90" s="7">
        <v>1.7000000000000001E-2</v>
      </c>
      <c r="H90" s="124" t="str">
        <f t="shared" si="88"/>
        <v>2 October 2023 to 15 October 2023</v>
      </c>
      <c r="I90" s="14">
        <f>INDEX(G$337:G$359,Control!$B$3)</f>
        <v>6375</v>
      </c>
      <c r="J90" s="22">
        <f t="shared" si="89"/>
        <v>6037.125</v>
      </c>
      <c r="K90" s="22">
        <f t="shared" si="90"/>
        <v>191.25</v>
      </c>
      <c r="L90" s="22">
        <f t="shared" si="91"/>
        <v>108.37500000000001</v>
      </c>
      <c r="M90" s="22"/>
      <c r="N90" s="22"/>
      <c r="P90" s="22"/>
      <c r="Q90" s="22"/>
      <c r="R90" s="22"/>
    </row>
    <row r="91" spans="1:18" x14ac:dyDescent="0.2">
      <c r="A91">
        <v>94</v>
      </c>
      <c r="C91" t="s">
        <v>1322</v>
      </c>
      <c r="D91" s="7">
        <v>0.95699999999999996</v>
      </c>
      <c r="E91" s="8">
        <v>2.5999999999999999E-2</v>
      </c>
      <c r="F91" s="7">
        <v>1.4E-2</v>
      </c>
      <c r="H91" s="124" t="str">
        <f t="shared" si="88"/>
        <v>16 October 2023 to 29 October 2023</v>
      </c>
      <c r="I91" s="14">
        <f>INDEX(G$337:G$359,Control!$B$3)</f>
        <v>6375</v>
      </c>
      <c r="J91" s="22">
        <f t="shared" si="89"/>
        <v>6100.875</v>
      </c>
      <c r="K91" s="22">
        <f t="shared" si="90"/>
        <v>165.75</v>
      </c>
      <c r="L91" s="22">
        <f t="shared" si="91"/>
        <v>89.25</v>
      </c>
      <c r="M91" s="22"/>
      <c r="N91" s="22"/>
      <c r="P91" s="22"/>
      <c r="Q91" s="22"/>
      <c r="R91" s="22"/>
    </row>
    <row r="92" spans="1:18" x14ac:dyDescent="0.2">
      <c r="A92">
        <v>95</v>
      </c>
      <c r="C92" t="s">
        <v>1323</v>
      </c>
      <c r="D92" s="7">
        <v>0.95299999999999996</v>
      </c>
      <c r="E92" s="8">
        <v>2.5999999999999999E-2</v>
      </c>
      <c r="F92" s="7">
        <v>1.9E-2</v>
      </c>
      <c r="H92" s="124" t="str">
        <f t="shared" ref="H92:H94" si="92">C92</f>
        <v>30 October 2023 to 12 November 2023</v>
      </c>
      <c r="I92" s="14">
        <f>INDEX(G$337:G$359,Control!$B$3)</f>
        <v>6375</v>
      </c>
      <c r="J92" s="22">
        <f t="shared" ref="J92:J94" si="93">IFERROR(D92*$I92,"")</f>
        <v>6075.375</v>
      </c>
      <c r="K92" s="22">
        <f t="shared" ref="K92:K94" si="94">IFERROR(E92*$I92,"")</f>
        <v>165.75</v>
      </c>
      <c r="L92" s="22">
        <f t="shared" ref="L92:L94" si="95">IFERROR(F92*$I92,"")</f>
        <v>121.125</v>
      </c>
      <c r="M92" s="22"/>
      <c r="N92" s="22"/>
      <c r="P92" s="22"/>
      <c r="Q92" s="22"/>
      <c r="R92" s="22"/>
    </row>
    <row r="93" spans="1:18" x14ac:dyDescent="0.2">
      <c r="A93">
        <v>96</v>
      </c>
      <c r="C93" t="s">
        <v>1324</v>
      </c>
      <c r="D93" s="7">
        <v>0.95899999999999996</v>
      </c>
      <c r="E93" s="8">
        <v>2.1000000000000001E-2</v>
      </c>
      <c r="F93" s="7">
        <v>1.7000000000000001E-2</v>
      </c>
      <c r="H93" s="124" t="str">
        <f t="shared" si="92"/>
        <v>13 November 2023 to 26 November 2023</v>
      </c>
      <c r="I93" s="14">
        <f>INDEX(G$337:G$359,Control!$B$3)</f>
        <v>6375</v>
      </c>
      <c r="J93" s="22">
        <f t="shared" si="93"/>
        <v>6113.625</v>
      </c>
      <c r="K93" s="22">
        <f t="shared" si="94"/>
        <v>133.875</v>
      </c>
      <c r="L93" s="22">
        <f t="shared" si="95"/>
        <v>108.37500000000001</v>
      </c>
      <c r="M93" s="22"/>
      <c r="N93" s="22"/>
      <c r="P93" s="22"/>
      <c r="Q93" s="22"/>
      <c r="R93" s="22"/>
    </row>
    <row r="94" spans="1:18" x14ac:dyDescent="0.2">
      <c r="A94">
        <v>97</v>
      </c>
      <c r="C94" t="s">
        <v>1325</v>
      </c>
      <c r="D94" s="7">
        <v>0.95399999999999996</v>
      </c>
      <c r="E94" s="8">
        <v>2.3E-2</v>
      </c>
      <c r="F94" s="7">
        <v>1.7999999999999999E-2</v>
      </c>
      <c r="H94" s="124" t="str">
        <f t="shared" si="92"/>
        <v>27 November 2023 to 10 December 2023</v>
      </c>
      <c r="I94" s="14">
        <f>INDEX(G$337:G$359,Control!$B$3)</f>
        <v>6375</v>
      </c>
      <c r="J94" s="22">
        <f t="shared" si="93"/>
        <v>6081.75</v>
      </c>
      <c r="K94" s="22">
        <f t="shared" si="94"/>
        <v>146.625</v>
      </c>
      <c r="L94" s="22">
        <f t="shared" si="95"/>
        <v>114.74999999999999</v>
      </c>
      <c r="M94" s="22"/>
      <c r="N94" s="22"/>
      <c r="P94" s="22"/>
      <c r="Q94" s="22"/>
      <c r="R94" s="22"/>
    </row>
    <row r="95" spans="1:18" x14ac:dyDescent="0.2">
      <c r="A95">
        <v>98</v>
      </c>
      <c r="C95" t="s">
        <v>1326</v>
      </c>
      <c r="D95" s="7">
        <v>0.95399999999999996</v>
      </c>
      <c r="E95" s="8">
        <v>2.5000000000000001E-2</v>
      </c>
      <c r="F95" s="7">
        <v>1.7000000000000001E-2</v>
      </c>
      <c r="H95" s="124" t="str">
        <f t="shared" ref="H95:H96" si="96">C95</f>
        <v>11 December 2023 to 24 December 2023</v>
      </c>
      <c r="I95" s="14">
        <f>INDEX(G$337:G$359,Control!$B$3)</f>
        <v>6375</v>
      </c>
      <c r="J95" s="22">
        <f t="shared" ref="J95:J96" si="97">IFERROR(D95*$I95,"")</f>
        <v>6081.75</v>
      </c>
      <c r="K95" s="22">
        <f t="shared" ref="K95:K96" si="98">IFERROR(E95*$I95,"")</f>
        <v>159.375</v>
      </c>
      <c r="L95" s="22">
        <f t="shared" ref="L95:L96" si="99">IFERROR(F95*$I95,"")</f>
        <v>108.37500000000001</v>
      </c>
      <c r="M95" s="22"/>
      <c r="N95" s="22"/>
      <c r="P95" s="22"/>
      <c r="Q95" s="22"/>
      <c r="R95" s="22"/>
    </row>
    <row r="96" spans="1:18" x14ac:dyDescent="0.2">
      <c r="A96">
        <v>99</v>
      </c>
      <c r="B96" s="2"/>
      <c r="C96" t="s">
        <v>1327</v>
      </c>
      <c r="D96" s="7">
        <v>0.94</v>
      </c>
      <c r="E96" s="8">
        <v>4.2000000000000003E-2</v>
      </c>
      <c r="F96" s="7">
        <v>1.7999999999999999E-2</v>
      </c>
      <c r="H96" s="124" t="str">
        <f t="shared" si="96"/>
        <v>27 December 2023 to 7 January 2024</v>
      </c>
      <c r="I96" s="14">
        <f>INDEX(G$337:G$359,Control!$B$3)</f>
        <v>6375</v>
      </c>
      <c r="J96" s="22">
        <f t="shared" si="97"/>
        <v>5992.5</v>
      </c>
      <c r="K96" s="22">
        <f t="shared" si="98"/>
        <v>267.75</v>
      </c>
      <c r="L96" s="22">
        <f t="shared" si="99"/>
        <v>114.74999999999999</v>
      </c>
      <c r="M96" s="22"/>
      <c r="N96" s="22"/>
      <c r="P96" s="22"/>
      <c r="Q96" s="22"/>
      <c r="R96" s="22"/>
    </row>
    <row r="97" spans="1:18" x14ac:dyDescent="0.2">
      <c r="A97">
        <v>100</v>
      </c>
      <c r="B97" s="2"/>
      <c r="C97" t="s">
        <v>1328</v>
      </c>
      <c r="D97" s="7">
        <v>0.95499999999999996</v>
      </c>
      <c r="E97" s="8">
        <v>2.5000000000000001E-2</v>
      </c>
      <c r="F97" s="7">
        <v>1.2999999999999999E-2</v>
      </c>
      <c r="H97" s="124" t="str">
        <f t="shared" ref="H97:H99" si="100">C97</f>
        <v>8 January 2024 to 21 January 2024</v>
      </c>
      <c r="I97" s="14">
        <f>INDEX(H$337:H$359,Control!$B$3)</f>
        <v>6490</v>
      </c>
      <c r="J97" s="22">
        <f t="shared" ref="J97:J99" si="101">IFERROR(D97*$I97,"")</f>
        <v>6197.95</v>
      </c>
      <c r="K97" s="22">
        <f t="shared" ref="K97:K99" si="102">IFERROR(E97*$I97,"")</f>
        <v>162.25</v>
      </c>
      <c r="L97" s="22">
        <f t="shared" ref="L97:L99" si="103">IFERROR(F97*$I97,"")</f>
        <v>84.36999999999999</v>
      </c>
      <c r="M97" s="22"/>
      <c r="N97" s="22"/>
      <c r="P97" s="22"/>
      <c r="Q97" s="22"/>
      <c r="R97" s="22"/>
    </row>
    <row r="98" spans="1:18" x14ac:dyDescent="0.2">
      <c r="A98">
        <v>101</v>
      </c>
      <c r="B98" s="2"/>
      <c r="C98" t="s">
        <v>1329</v>
      </c>
      <c r="D98" s="7">
        <v>0.95399999999999996</v>
      </c>
      <c r="E98" s="8">
        <v>2.4E-2</v>
      </c>
      <c r="F98" s="7">
        <v>1.6E-2</v>
      </c>
      <c r="H98" s="124" t="str">
        <f t="shared" si="100"/>
        <v>22 January 2024 to 4 February 2024</v>
      </c>
      <c r="I98" s="14">
        <f>INDEX(H$337:H$359,Control!$B$3)</f>
        <v>6490</v>
      </c>
      <c r="J98" s="22">
        <f t="shared" si="101"/>
        <v>6191.46</v>
      </c>
      <c r="K98" s="22">
        <f t="shared" si="102"/>
        <v>155.76</v>
      </c>
      <c r="L98" s="22">
        <f t="shared" si="103"/>
        <v>103.84</v>
      </c>
      <c r="M98" s="22"/>
      <c r="N98" s="22"/>
      <c r="P98" s="22"/>
      <c r="Q98" s="22"/>
      <c r="R98" s="22"/>
    </row>
    <row r="99" spans="1:18" x14ac:dyDescent="0.2">
      <c r="A99">
        <v>102</v>
      </c>
      <c r="B99" s="2"/>
      <c r="C99" t="s">
        <v>1330</v>
      </c>
      <c r="D99" s="7">
        <v>0.94299999999999995</v>
      </c>
      <c r="E99" s="8">
        <v>3.3000000000000002E-2</v>
      </c>
      <c r="F99" s="7">
        <v>1.6E-2</v>
      </c>
      <c r="H99" s="124" t="str">
        <f t="shared" si="100"/>
        <v>5 February 2024 to 18 February 2024</v>
      </c>
      <c r="I99" s="14">
        <f>INDEX(H$337:H$359,Control!$B$3)</f>
        <v>6490</v>
      </c>
      <c r="J99" s="22">
        <f t="shared" si="101"/>
        <v>6120.07</v>
      </c>
      <c r="K99" s="22">
        <f t="shared" si="102"/>
        <v>214.17000000000002</v>
      </c>
      <c r="L99" s="22">
        <f t="shared" si="103"/>
        <v>103.84</v>
      </c>
      <c r="M99" s="22"/>
      <c r="N99" s="22"/>
      <c r="P99" s="22"/>
      <c r="Q99" s="22"/>
      <c r="R99" s="22"/>
    </row>
    <row r="100" spans="1:18" x14ac:dyDescent="0.2">
      <c r="A100">
        <v>103</v>
      </c>
      <c r="B100" s="2"/>
      <c r="C100" t="s">
        <v>1331</v>
      </c>
      <c r="D100" s="7">
        <v>0.94799999999999995</v>
      </c>
      <c r="E100" s="8">
        <v>2.8000000000000001E-2</v>
      </c>
      <c r="F100" s="7">
        <v>1.6E-2</v>
      </c>
      <c r="H100" s="124" t="str">
        <f t="shared" ref="H100:H106" si="104">C100</f>
        <v>19 February 2024 to 3 March 2024</v>
      </c>
      <c r="I100" s="14">
        <f>INDEX(H$337:H$359,Control!$B$3)</f>
        <v>6490</v>
      </c>
      <c r="J100" s="22">
        <f t="shared" ref="J100:J106" si="105">IFERROR(D100*$I100,"")</f>
        <v>6152.5199999999995</v>
      </c>
      <c r="K100" s="22">
        <f t="shared" ref="K100:K106" si="106">IFERROR(E100*$I100,"")</f>
        <v>181.72</v>
      </c>
      <c r="L100" s="22">
        <f t="shared" ref="L100:L106" si="107">IFERROR(F100*$I100,"")</f>
        <v>103.84</v>
      </c>
      <c r="M100" s="22"/>
      <c r="N100" s="22"/>
      <c r="P100" s="22"/>
      <c r="Q100" s="22"/>
      <c r="R100" s="22"/>
    </row>
    <row r="101" spans="1:18" x14ac:dyDescent="0.2">
      <c r="A101">
        <v>104</v>
      </c>
      <c r="B101" s="2"/>
      <c r="C101" t="s">
        <v>1332</v>
      </c>
      <c r="D101" s="7">
        <v>0.93899999999999995</v>
      </c>
      <c r="E101" s="8">
        <v>0.04</v>
      </c>
      <c r="F101" s="7">
        <v>2.1000000000000001E-2</v>
      </c>
      <c r="H101" s="124" t="str">
        <f t="shared" si="104"/>
        <v>4 March 2024 to 17 March 2024</v>
      </c>
      <c r="I101" s="14">
        <f>INDEX(H$337:H$359,Control!$B$3)</f>
        <v>6490</v>
      </c>
      <c r="J101" s="22">
        <f t="shared" si="105"/>
        <v>6094.11</v>
      </c>
      <c r="K101" s="22">
        <f t="shared" si="106"/>
        <v>259.60000000000002</v>
      </c>
      <c r="L101" s="22">
        <f t="shared" si="107"/>
        <v>136.29000000000002</v>
      </c>
      <c r="M101" s="22"/>
      <c r="N101" s="22"/>
      <c r="P101" s="22"/>
      <c r="Q101" s="22"/>
      <c r="R101" s="22"/>
    </row>
    <row r="102" spans="1:18" x14ac:dyDescent="0.2">
      <c r="A102">
        <v>105</v>
      </c>
      <c r="B102" s="2"/>
      <c r="C102" t="s">
        <v>1333</v>
      </c>
      <c r="D102" s="7">
        <v>0.94099999999999995</v>
      </c>
      <c r="E102" s="8">
        <v>3.1E-2</v>
      </c>
      <c r="F102" s="7">
        <v>0.02</v>
      </c>
      <c r="H102" s="124" t="str">
        <f t="shared" si="104"/>
        <v>18 March 2024 to 31 March 2024</v>
      </c>
      <c r="I102" s="14">
        <f>INDEX(H$337:H$359,Control!$B$3)</f>
        <v>6490</v>
      </c>
      <c r="J102" s="22">
        <f t="shared" si="105"/>
        <v>6107.0899999999992</v>
      </c>
      <c r="K102" s="22">
        <f t="shared" si="106"/>
        <v>201.19</v>
      </c>
      <c r="L102" s="22">
        <f t="shared" si="107"/>
        <v>129.80000000000001</v>
      </c>
      <c r="M102" s="22"/>
      <c r="N102" s="22"/>
      <c r="P102" s="22"/>
      <c r="Q102" s="22"/>
      <c r="R102" s="22"/>
    </row>
    <row r="103" spans="1:18" x14ac:dyDescent="0.2">
      <c r="A103">
        <v>106</v>
      </c>
      <c r="B103" s="2"/>
      <c r="C103" t="s">
        <v>1334</v>
      </c>
      <c r="D103" s="7">
        <v>0.94699999999999995</v>
      </c>
      <c r="E103" s="8">
        <v>2.8000000000000001E-2</v>
      </c>
      <c r="F103" s="7">
        <v>1.7999999999999999E-2</v>
      </c>
      <c r="H103" s="124" t="str">
        <f t="shared" si="104"/>
        <v>2 April 2024 to 14 April 2024</v>
      </c>
      <c r="I103" s="14">
        <f>INDEX(H$337:H$359,Control!$B$3)</f>
        <v>6490</v>
      </c>
      <c r="J103" s="22">
        <f t="shared" si="105"/>
        <v>6146.03</v>
      </c>
      <c r="K103" s="22">
        <f t="shared" si="106"/>
        <v>181.72</v>
      </c>
      <c r="L103" s="22">
        <f t="shared" si="107"/>
        <v>116.82</v>
      </c>
      <c r="M103" s="22"/>
      <c r="N103" s="22"/>
      <c r="P103" s="22"/>
      <c r="Q103" s="22"/>
      <c r="R103" s="22"/>
    </row>
    <row r="104" spans="1:18" x14ac:dyDescent="0.2">
      <c r="A104">
        <v>107</v>
      </c>
      <c r="B104" s="2"/>
      <c r="C104" t="s">
        <v>1335</v>
      </c>
      <c r="D104" s="7">
        <v>0.95</v>
      </c>
      <c r="E104" s="8">
        <v>2.7E-2</v>
      </c>
      <c r="F104" s="7">
        <v>1.7999999999999999E-2</v>
      </c>
      <c r="H104" s="124" t="str">
        <f t="shared" si="104"/>
        <v>15 April 2024 to 28 April 2024</v>
      </c>
      <c r="I104" s="14">
        <f>INDEX(H$337:H$359,Control!$B$3)</f>
        <v>6490</v>
      </c>
      <c r="J104" s="22">
        <f t="shared" si="105"/>
        <v>6165.5</v>
      </c>
      <c r="K104" s="22">
        <f t="shared" si="106"/>
        <v>175.23</v>
      </c>
      <c r="L104" s="22">
        <f t="shared" si="107"/>
        <v>116.82</v>
      </c>
      <c r="M104" s="22"/>
      <c r="N104" s="22"/>
      <c r="P104" s="22"/>
      <c r="Q104" s="22"/>
      <c r="R104" s="22"/>
    </row>
    <row r="105" spans="1:18" x14ac:dyDescent="0.2">
      <c r="A105">
        <v>108</v>
      </c>
      <c r="B105" s="2"/>
      <c r="C105" t="s">
        <v>1336</v>
      </c>
      <c r="D105" s="7">
        <v>0.95399999999999996</v>
      </c>
      <c r="E105" s="8">
        <v>2.5000000000000001E-2</v>
      </c>
      <c r="F105" s="7">
        <v>1.7999999999999999E-2</v>
      </c>
      <c r="H105" s="124" t="str">
        <f t="shared" si="104"/>
        <v>7 May 2024 to 19 May 2024</v>
      </c>
      <c r="I105" s="14">
        <f>INDEX(H$337:H$359,Control!$B$3)</f>
        <v>6490</v>
      </c>
      <c r="J105" s="22">
        <f t="shared" si="105"/>
        <v>6191.46</v>
      </c>
      <c r="K105" s="22">
        <f t="shared" si="106"/>
        <v>162.25</v>
      </c>
      <c r="L105" s="22">
        <f t="shared" si="107"/>
        <v>116.82</v>
      </c>
      <c r="M105" s="22"/>
      <c r="N105" s="22"/>
      <c r="P105" s="22"/>
      <c r="Q105" s="22"/>
      <c r="R105" s="22"/>
    </row>
    <row r="106" spans="1:18" x14ac:dyDescent="0.2">
      <c r="A106">
        <v>109</v>
      </c>
      <c r="B106" s="2"/>
      <c r="C106" t="s">
        <v>1337</v>
      </c>
      <c r="D106" s="7">
        <v>0.94199999999999995</v>
      </c>
      <c r="E106" s="8">
        <v>2.4E-2</v>
      </c>
      <c r="F106" s="7">
        <v>2.5000000000000001E-2</v>
      </c>
      <c r="H106" s="124" t="str">
        <f t="shared" si="104"/>
        <v>20 May 2024 to 2 June 2024</v>
      </c>
      <c r="I106" s="14">
        <f>INDEX(H$337:H$359,Control!$B$3)</f>
        <v>6490</v>
      </c>
      <c r="J106" s="22">
        <f t="shared" si="105"/>
        <v>6113.58</v>
      </c>
      <c r="K106" s="22">
        <f t="shared" si="106"/>
        <v>155.76</v>
      </c>
      <c r="L106" s="22">
        <f t="shared" si="107"/>
        <v>162.25</v>
      </c>
      <c r="M106" s="22"/>
      <c r="N106" s="22"/>
      <c r="P106" s="22"/>
      <c r="Q106" s="22"/>
      <c r="R106" s="22"/>
    </row>
    <row r="107" spans="1:18" x14ac:dyDescent="0.2">
      <c r="A107" t="s">
        <v>2008</v>
      </c>
      <c r="B107" s="2"/>
      <c r="C107" t="s">
        <v>2015</v>
      </c>
      <c r="D107" s="7">
        <v>0.94899999999999995</v>
      </c>
      <c r="E107" s="8">
        <v>2.8000000000000001E-2</v>
      </c>
      <c r="F107" s="7">
        <v>1.7000000000000001E-2</v>
      </c>
      <c r="H107" s="124" t="str">
        <f t="shared" ref="H107:H113" si="108">C107</f>
        <v>3 June 2024 to 16 June 2024</v>
      </c>
      <c r="I107" s="14">
        <f>INDEX(H$337:H$359,Control!$B$3)</f>
        <v>6490</v>
      </c>
      <c r="J107" s="22">
        <f t="shared" ref="J107:J113" si="109">IFERROR(D107*$I107,"")</f>
        <v>6159.0099999999993</v>
      </c>
      <c r="K107" s="22">
        <f t="shared" ref="K107:K113" si="110">IFERROR(E107*$I107,"")</f>
        <v>181.72</v>
      </c>
      <c r="L107" s="22">
        <f t="shared" ref="L107:L113" si="111">IFERROR(F107*$I107,"")</f>
        <v>110.33000000000001</v>
      </c>
      <c r="M107" s="22"/>
      <c r="N107" s="22"/>
      <c r="P107" s="22"/>
      <c r="Q107" s="22"/>
      <c r="R107" s="22"/>
    </row>
    <row r="108" spans="1:18" x14ac:dyDescent="0.2">
      <c r="A108" t="s">
        <v>2009</v>
      </c>
      <c r="B108" s="2"/>
      <c r="C108" t="s">
        <v>2016</v>
      </c>
      <c r="D108" s="7">
        <v>0.94199999999999995</v>
      </c>
      <c r="E108" s="8">
        <v>3.1E-2</v>
      </c>
      <c r="F108" s="7">
        <v>2.3E-2</v>
      </c>
      <c r="H108" s="124" t="str">
        <f t="shared" si="108"/>
        <v>17 June 2024 to 30 June 2024</v>
      </c>
      <c r="I108" s="14">
        <f>INDEX(H$337:H$359,Control!$B$3)</f>
        <v>6490</v>
      </c>
      <c r="J108" s="22">
        <f t="shared" si="109"/>
        <v>6113.58</v>
      </c>
      <c r="K108" s="22">
        <f t="shared" si="110"/>
        <v>201.19</v>
      </c>
      <c r="L108" s="22">
        <f t="shared" si="111"/>
        <v>149.27000000000001</v>
      </c>
      <c r="M108" s="22"/>
      <c r="N108" s="22"/>
      <c r="P108" s="22"/>
      <c r="Q108" s="22"/>
      <c r="R108" s="22"/>
    </row>
    <row r="109" spans="1:18" x14ac:dyDescent="0.2">
      <c r="A109" t="s">
        <v>2010</v>
      </c>
      <c r="B109" s="2"/>
      <c r="C109" t="s">
        <v>2017</v>
      </c>
      <c r="D109" s="7">
        <v>0.95199999999999996</v>
      </c>
      <c r="E109" s="8">
        <v>2.8000000000000001E-2</v>
      </c>
      <c r="F109" s="7">
        <v>1.2999999999999999E-2</v>
      </c>
      <c r="H109" s="124" t="str">
        <f t="shared" si="108"/>
        <v>1 July 2024 to 14 July 2024</v>
      </c>
      <c r="I109" s="14">
        <f>INDEX(H$337:H$359,Control!$B$3)</f>
        <v>6490</v>
      </c>
      <c r="J109" s="22">
        <f t="shared" si="109"/>
        <v>6178.48</v>
      </c>
      <c r="K109" s="22">
        <f t="shared" si="110"/>
        <v>181.72</v>
      </c>
      <c r="L109" s="22">
        <f t="shared" si="111"/>
        <v>84.36999999999999</v>
      </c>
      <c r="M109" s="22"/>
      <c r="N109" s="22"/>
      <c r="P109" s="22"/>
      <c r="Q109" s="22"/>
      <c r="R109" s="22"/>
    </row>
    <row r="110" spans="1:18" x14ac:dyDescent="0.2">
      <c r="A110" t="s">
        <v>2011</v>
      </c>
      <c r="B110" s="2"/>
      <c r="C110" t="s">
        <v>2018</v>
      </c>
      <c r="D110" s="7">
        <v>0.95199999999999996</v>
      </c>
      <c r="E110" s="8">
        <v>0.03</v>
      </c>
      <c r="F110" s="7">
        <v>1.4999999999999999E-2</v>
      </c>
      <c r="H110" s="124" t="str">
        <f t="shared" si="108"/>
        <v>15 July 2024 to 28 July 2024</v>
      </c>
      <c r="I110" s="14">
        <f>INDEX(H$337:H$359,Control!$B$3)</f>
        <v>6490</v>
      </c>
      <c r="J110" s="22">
        <f t="shared" si="109"/>
        <v>6178.48</v>
      </c>
      <c r="K110" s="22">
        <f t="shared" si="110"/>
        <v>194.7</v>
      </c>
      <c r="L110" s="22">
        <f t="shared" si="111"/>
        <v>97.35</v>
      </c>
      <c r="M110" s="22"/>
      <c r="N110" s="22"/>
      <c r="P110" s="22"/>
      <c r="Q110" s="22"/>
      <c r="R110" s="22"/>
    </row>
    <row r="111" spans="1:18" x14ac:dyDescent="0.2">
      <c r="A111" t="s">
        <v>2012</v>
      </c>
      <c r="B111" s="2"/>
      <c r="C111" t="s">
        <v>2019</v>
      </c>
      <c r="D111" s="7">
        <v>0.95499999999999996</v>
      </c>
      <c r="E111" s="8">
        <v>2.4E-2</v>
      </c>
      <c r="F111" s="7">
        <v>1.4E-2</v>
      </c>
      <c r="H111" s="124" t="str">
        <f t="shared" si="108"/>
        <v>5 August 2024 to 18 August 2024</v>
      </c>
      <c r="I111" s="14">
        <f>INDEX(H$337:H$359,Control!$B$3)</f>
        <v>6490</v>
      </c>
      <c r="J111" s="22">
        <f t="shared" si="109"/>
        <v>6197.95</v>
      </c>
      <c r="K111" s="22">
        <f t="shared" si="110"/>
        <v>155.76</v>
      </c>
      <c r="L111" s="22">
        <f t="shared" si="111"/>
        <v>90.86</v>
      </c>
      <c r="M111" s="22"/>
      <c r="N111" s="22"/>
      <c r="P111" s="22"/>
      <c r="Q111" s="22"/>
      <c r="R111" s="22"/>
    </row>
    <row r="112" spans="1:18" x14ac:dyDescent="0.2">
      <c r="A112" t="s">
        <v>2013</v>
      </c>
      <c r="B112" s="2"/>
      <c r="C112" t="s">
        <v>2020</v>
      </c>
      <c r="D112" s="7">
        <v>0.95199999999999996</v>
      </c>
      <c r="E112" s="8">
        <v>2.5999999999999999E-2</v>
      </c>
      <c r="F112" s="7">
        <v>1.4999999999999999E-2</v>
      </c>
      <c r="H112" s="124" t="str">
        <f t="shared" si="108"/>
        <v>19 August 2024 to 1 September 2024</v>
      </c>
      <c r="I112" s="14">
        <f>INDEX(H$337:H$359,Control!$B$3)</f>
        <v>6490</v>
      </c>
      <c r="J112" s="22">
        <f t="shared" si="109"/>
        <v>6178.48</v>
      </c>
      <c r="K112" s="22">
        <f t="shared" si="110"/>
        <v>168.73999999999998</v>
      </c>
      <c r="L112" s="22">
        <f t="shared" si="111"/>
        <v>97.35</v>
      </c>
      <c r="M112" s="22"/>
      <c r="N112" s="22"/>
      <c r="P112" s="22"/>
      <c r="Q112" s="22"/>
      <c r="R112" s="22"/>
    </row>
    <row r="113" spans="1:18" x14ac:dyDescent="0.2">
      <c r="A113" t="s">
        <v>2014</v>
      </c>
      <c r="C113" t="s">
        <v>2021</v>
      </c>
      <c r="D113" s="7">
        <v>0.95299999999999996</v>
      </c>
      <c r="E113" s="8">
        <v>2.9000000000000001E-2</v>
      </c>
      <c r="F113" s="7">
        <v>1.2E-2</v>
      </c>
      <c r="H113" s="124" t="str">
        <f t="shared" si="108"/>
        <v>2 September 2024 to 15 September 2024</v>
      </c>
      <c r="I113" s="14">
        <f>INDEX(H$337:H$359,Control!$B$3)</f>
        <v>6490</v>
      </c>
      <c r="J113" s="22">
        <f t="shared" si="109"/>
        <v>6184.9699999999993</v>
      </c>
      <c r="K113" s="22">
        <f t="shared" si="110"/>
        <v>188.21</v>
      </c>
      <c r="L113" s="22">
        <f t="shared" si="111"/>
        <v>77.88</v>
      </c>
      <c r="M113" s="22"/>
      <c r="N113" s="22"/>
      <c r="P113" s="22"/>
      <c r="Q113" s="22"/>
      <c r="R113" s="22"/>
    </row>
    <row r="114" spans="1:18" x14ac:dyDescent="0.2">
      <c r="A114" t="s">
        <v>2092</v>
      </c>
      <c r="C114" t="s">
        <v>2099</v>
      </c>
      <c r="D114" s="7">
        <v>0.95099999999999996</v>
      </c>
      <c r="E114" s="8">
        <v>2.5999999999999999E-2</v>
      </c>
      <c r="F114" s="7">
        <v>1.9E-2</v>
      </c>
      <c r="H114" s="124" t="str">
        <f t="shared" ref="H114:H120" si="112">C114</f>
        <v>16 September 2024 to 29 September 2024</v>
      </c>
      <c r="I114" s="14">
        <f>INDEX(H$337:H$359,Control!$B$3)</f>
        <v>6490</v>
      </c>
      <c r="J114" s="22">
        <f t="shared" ref="J114:J120" si="113">IFERROR(D114*$I114,"")</f>
        <v>6171.99</v>
      </c>
      <c r="K114" s="22">
        <f t="shared" ref="K114:K120" si="114">IFERROR(E114*$I114,"")</f>
        <v>168.73999999999998</v>
      </c>
      <c r="L114" s="22">
        <f t="shared" ref="L114:L120" si="115">IFERROR(F114*$I114,"")</f>
        <v>123.31</v>
      </c>
      <c r="M114" s="22"/>
      <c r="N114" s="22"/>
      <c r="P114" s="22"/>
      <c r="Q114" s="22"/>
      <c r="R114" s="22"/>
    </row>
    <row r="115" spans="1:18" x14ac:dyDescent="0.2">
      <c r="A115" t="s">
        <v>2093</v>
      </c>
      <c r="C115" t="s">
        <v>2100</v>
      </c>
      <c r="D115" s="7">
        <v>0.94799999999999995</v>
      </c>
      <c r="E115" s="8">
        <v>3.2000000000000001E-2</v>
      </c>
      <c r="F115" s="7">
        <v>1.6E-2</v>
      </c>
      <c r="H115" s="124" t="str">
        <f t="shared" si="112"/>
        <v>7 October 2024 to 20 October 2024</v>
      </c>
      <c r="I115" s="14">
        <f>INDEX(H$337:H$359,Control!$B$3)</f>
        <v>6490</v>
      </c>
      <c r="J115" s="22">
        <f t="shared" si="113"/>
        <v>6152.5199999999995</v>
      </c>
      <c r="K115" s="22">
        <f t="shared" si="114"/>
        <v>207.68</v>
      </c>
      <c r="L115" s="22">
        <f t="shared" si="115"/>
        <v>103.84</v>
      </c>
      <c r="M115" s="22"/>
      <c r="N115" s="22"/>
      <c r="P115" s="22"/>
      <c r="Q115" s="22"/>
      <c r="R115" s="22"/>
    </row>
    <row r="116" spans="1:18" x14ac:dyDescent="0.2">
      <c r="A116" t="s">
        <v>2094</v>
      </c>
      <c r="C116" t="s">
        <v>2101</v>
      </c>
      <c r="D116" s="7">
        <v>0.95199999999999996</v>
      </c>
      <c r="E116" s="8">
        <v>2.9000000000000001E-2</v>
      </c>
      <c r="F116" s="7">
        <v>1.7999999999999999E-2</v>
      </c>
      <c r="H116" s="124" t="str">
        <f t="shared" si="112"/>
        <v>21 October 2024 to 3 November 2024</v>
      </c>
      <c r="I116" s="14">
        <f>INDEX(H$337:H$359,Control!$B$3)</f>
        <v>6490</v>
      </c>
      <c r="J116" s="22">
        <f t="shared" si="113"/>
        <v>6178.48</v>
      </c>
      <c r="K116" s="22">
        <f t="shared" si="114"/>
        <v>188.21</v>
      </c>
      <c r="L116" s="22">
        <f t="shared" si="115"/>
        <v>116.82</v>
      </c>
      <c r="M116" s="22"/>
      <c r="N116" s="22"/>
      <c r="P116" s="22"/>
      <c r="Q116" s="22"/>
      <c r="R116" s="22"/>
    </row>
    <row r="117" spans="1:18" x14ac:dyDescent="0.2">
      <c r="A117" t="s">
        <v>2095</v>
      </c>
      <c r="C117" t="s">
        <v>2102</v>
      </c>
      <c r="D117" s="7">
        <v>0.95099999999999996</v>
      </c>
      <c r="E117" s="8">
        <v>2.8000000000000001E-2</v>
      </c>
      <c r="F117" s="7">
        <v>1.6E-2</v>
      </c>
      <c r="H117" s="124" t="str">
        <f t="shared" si="112"/>
        <v>4 November 2024 to 17 November 2024</v>
      </c>
      <c r="I117" s="14">
        <f>INDEX(H$337:H$359,Control!$B$3)</f>
        <v>6490</v>
      </c>
      <c r="J117" s="22">
        <f t="shared" si="113"/>
        <v>6171.99</v>
      </c>
      <c r="K117" s="22">
        <f t="shared" si="114"/>
        <v>181.72</v>
      </c>
      <c r="L117" s="22">
        <f t="shared" si="115"/>
        <v>103.84</v>
      </c>
      <c r="M117" s="22"/>
      <c r="N117" s="22"/>
      <c r="P117" s="22"/>
      <c r="Q117" s="22"/>
      <c r="R117" s="22"/>
    </row>
    <row r="118" spans="1:18" x14ac:dyDescent="0.2">
      <c r="A118" t="s">
        <v>2096</v>
      </c>
      <c r="C118" t="s">
        <v>2103</v>
      </c>
      <c r="D118" s="7">
        <v>0.95</v>
      </c>
      <c r="E118" s="8">
        <v>3.1E-2</v>
      </c>
      <c r="F118" s="7">
        <v>1.7000000000000001E-2</v>
      </c>
      <c r="H118" s="124" t="str">
        <f t="shared" si="112"/>
        <v>18 November 2024 to 1 December 2024</v>
      </c>
      <c r="I118" s="14">
        <f>INDEX(H$337:H$359,Control!$B$3)</f>
        <v>6490</v>
      </c>
      <c r="J118" s="22">
        <f t="shared" si="113"/>
        <v>6165.5</v>
      </c>
      <c r="K118" s="22">
        <f t="shared" si="114"/>
        <v>201.19</v>
      </c>
      <c r="L118" s="22">
        <f t="shared" si="115"/>
        <v>110.33000000000001</v>
      </c>
      <c r="M118" s="22"/>
      <c r="N118" s="22"/>
      <c r="P118" s="22"/>
      <c r="Q118" s="22"/>
      <c r="R118" s="22"/>
    </row>
    <row r="119" spans="1:18" x14ac:dyDescent="0.2">
      <c r="A119" t="s">
        <v>2097</v>
      </c>
      <c r="C119" t="s">
        <v>2104</v>
      </c>
      <c r="D119" s="7">
        <v>0.93799999999999994</v>
      </c>
      <c r="E119" s="8">
        <v>3.6999999999999998E-2</v>
      </c>
      <c r="F119" s="7">
        <v>2.1000000000000001E-2</v>
      </c>
      <c r="H119" s="124" t="str">
        <f t="shared" si="112"/>
        <v>2 December 2024 to 15 December 2024</v>
      </c>
      <c r="I119" s="14">
        <f>INDEX(H$337:H$359,Control!$B$3)</f>
        <v>6490</v>
      </c>
      <c r="J119" s="22">
        <f t="shared" si="113"/>
        <v>6087.62</v>
      </c>
      <c r="K119" s="22">
        <f t="shared" si="114"/>
        <v>240.13</v>
      </c>
      <c r="L119" s="22">
        <f t="shared" si="115"/>
        <v>136.29000000000002</v>
      </c>
      <c r="M119" s="22"/>
      <c r="N119" s="22"/>
      <c r="P119" s="22"/>
      <c r="Q119" s="22"/>
      <c r="R119" s="22"/>
    </row>
    <row r="120" spans="1:18" x14ac:dyDescent="0.2">
      <c r="A120" t="s">
        <v>2098</v>
      </c>
      <c r="C120" t="s">
        <v>2105</v>
      </c>
      <c r="D120" s="7">
        <v>0.93499999999999994</v>
      </c>
      <c r="E120" s="8">
        <v>4.9000000000000002E-2</v>
      </c>
      <c r="F120" s="7">
        <v>1.7000000000000001E-2</v>
      </c>
      <c r="H120" s="124" t="str">
        <f t="shared" si="112"/>
        <v>16 December 2024 to 29 December 2024</v>
      </c>
      <c r="I120" s="14">
        <f>INDEX(H$337:H$359,Control!$B$3)</f>
        <v>6490</v>
      </c>
      <c r="J120" s="22">
        <f t="shared" si="113"/>
        <v>6068.15</v>
      </c>
      <c r="K120" s="22">
        <f t="shared" si="114"/>
        <v>318.01</v>
      </c>
      <c r="L120" s="22">
        <f t="shared" si="115"/>
        <v>110.33000000000001</v>
      </c>
      <c r="M120" s="22"/>
      <c r="N120" s="22"/>
      <c r="P120" s="22"/>
      <c r="Q120" s="22"/>
      <c r="R120" s="22"/>
    </row>
    <row r="121" spans="1:18" x14ac:dyDescent="0.2">
      <c r="A121" t="s">
        <v>2158</v>
      </c>
      <c r="C121" t="s">
        <v>2164</v>
      </c>
      <c r="D121" s="7">
        <v>0.92999999999999994</v>
      </c>
      <c r="E121" s="8">
        <v>3.9E-2</v>
      </c>
      <c r="F121" s="7">
        <v>2.3E-2</v>
      </c>
      <c r="H121" s="124" t="str">
        <f t="shared" ref="H121:H126" si="116">C121</f>
        <v>6 January 2025 to 19 January 2025</v>
      </c>
      <c r="I121" s="14">
        <f>INDEX(H$337:H$359,Control!$B$3)</f>
        <v>6490</v>
      </c>
      <c r="J121" s="22">
        <f t="shared" ref="J121:J126" si="117">IFERROR(D121*$I121,"")</f>
        <v>6035.7</v>
      </c>
      <c r="K121" s="22">
        <f t="shared" ref="K121:K126" si="118">IFERROR(E121*$I121,"")</f>
        <v>253.11</v>
      </c>
      <c r="L121" s="22">
        <f t="shared" ref="L121:L126" si="119">IFERROR(F121*$I121,"")</f>
        <v>149.27000000000001</v>
      </c>
      <c r="M121" s="22"/>
      <c r="N121" s="22"/>
      <c r="P121" s="22"/>
      <c r="Q121" s="22"/>
      <c r="R121" s="22"/>
    </row>
    <row r="122" spans="1:18" x14ac:dyDescent="0.2">
      <c r="A122" t="s">
        <v>2159</v>
      </c>
      <c r="C122" t="s">
        <v>2165</v>
      </c>
      <c r="D122" s="7">
        <v>0.94099999999999995</v>
      </c>
      <c r="E122" s="8">
        <v>0.03</v>
      </c>
      <c r="F122" s="7">
        <v>2.1999999999999999E-2</v>
      </c>
      <c r="H122" s="124" t="str">
        <f t="shared" si="116"/>
        <v>20 January 2025 to 2 February 2025</v>
      </c>
      <c r="I122" s="14">
        <f>INDEX(H$337:H$359,Control!$B$3)</f>
        <v>6490</v>
      </c>
      <c r="J122" s="22">
        <f t="shared" si="117"/>
        <v>6107.0899999999992</v>
      </c>
      <c r="K122" s="22">
        <f t="shared" si="118"/>
        <v>194.7</v>
      </c>
      <c r="L122" s="22">
        <f t="shared" si="119"/>
        <v>142.78</v>
      </c>
      <c r="M122" s="22"/>
      <c r="N122" s="22"/>
      <c r="P122" s="22"/>
      <c r="Q122" s="22"/>
      <c r="R122" s="22"/>
    </row>
    <row r="123" spans="1:18" x14ac:dyDescent="0.2">
      <c r="A123" t="s">
        <v>2160</v>
      </c>
      <c r="C123" t="s">
        <v>2166</v>
      </c>
      <c r="D123" s="7">
        <v>0.94599999999999995</v>
      </c>
      <c r="E123" s="8">
        <v>2.9000000000000001E-2</v>
      </c>
      <c r="F123" s="7">
        <v>0.02</v>
      </c>
      <c r="H123" s="124" t="str">
        <f t="shared" si="116"/>
        <v>3 February 2025 to 16 February 2025</v>
      </c>
      <c r="I123" s="14">
        <f>INDEX(H$337:H$359,Control!$B$3)</f>
        <v>6490</v>
      </c>
      <c r="J123" s="22">
        <f t="shared" si="117"/>
        <v>6139.54</v>
      </c>
      <c r="K123" s="22">
        <f t="shared" si="118"/>
        <v>188.21</v>
      </c>
      <c r="L123" s="22">
        <f t="shared" si="119"/>
        <v>129.80000000000001</v>
      </c>
      <c r="M123" s="22"/>
      <c r="N123" s="22"/>
      <c r="P123" s="22"/>
      <c r="Q123" s="22"/>
      <c r="R123" s="22"/>
    </row>
    <row r="124" spans="1:18" x14ac:dyDescent="0.2">
      <c r="A124" t="s">
        <v>2161</v>
      </c>
      <c r="C124" t="s">
        <v>2167</v>
      </c>
      <c r="D124" s="7">
        <v>0.94499999999999995</v>
      </c>
      <c r="E124" s="8">
        <v>3.1E-2</v>
      </c>
      <c r="F124" s="7">
        <v>1.9E-2</v>
      </c>
      <c r="H124" s="124" t="str">
        <f t="shared" si="116"/>
        <v>17 February 2025 to 2 March 2025</v>
      </c>
      <c r="I124" s="14">
        <f>INDEX(H$337:H$359,Control!$B$3)</f>
        <v>6490</v>
      </c>
      <c r="J124" s="22">
        <f t="shared" si="117"/>
        <v>6133.0499999999993</v>
      </c>
      <c r="K124" s="22">
        <f t="shared" si="118"/>
        <v>201.19</v>
      </c>
      <c r="L124" s="22">
        <f t="shared" si="119"/>
        <v>123.31</v>
      </c>
      <c r="M124" s="22"/>
      <c r="N124" s="22"/>
      <c r="P124" s="22"/>
      <c r="Q124" s="22"/>
      <c r="R124" s="22"/>
    </row>
    <row r="125" spans="1:18" x14ac:dyDescent="0.2">
      <c r="A125" t="s">
        <v>2162</v>
      </c>
      <c r="C125" t="s">
        <v>2168</v>
      </c>
      <c r="D125" s="7">
        <v>0.94499999999999995</v>
      </c>
      <c r="E125" s="8">
        <v>2.8000000000000001E-2</v>
      </c>
      <c r="F125" s="7">
        <v>2.1000000000000001E-2</v>
      </c>
      <c r="H125" s="124" t="str">
        <f t="shared" si="116"/>
        <v>3 March 2025 to 16 March 2025</v>
      </c>
      <c r="I125" s="14">
        <f>INDEX(H$337:H$359,Control!$B$3)</f>
        <v>6490</v>
      </c>
      <c r="J125" s="22">
        <f t="shared" si="117"/>
        <v>6133.0499999999993</v>
      </c>
      <c r="K125" s="22">
        <f t="shared" si="118"/>
        <v>181.72</v>
      </c>
      <c r="L125" s="22">
        <f t="shared" si="119"/>
        <v>136.29000000000002</v>
      </c>
      <c r="M125" s="22"/>
      <c r="N125" s="22"/>
      <c r="P125" s="22"/>
      <c r="Q125" s="22"/>
      <c r="R125" s="22"/>
    </row>
    <row r="126" spans="1:18" x14ac:dyDescent="0.2">
      <c r="A126" t="s">
        <v>2163</v>
      </c>
      <c r="B126" t="s">
        <v>2170</v>
      </c>
      <c r="C126" t="s">
        <v>2169</v>
      </c>
      <c r="D126" s="7">
        <v>0.94599999999999995</v>
      </c>
      <c r="E126" s="8">
        <v>0.03</v>
      </c>
      <c r="F126" s="7">
        <v>0.02</v>
      </c>
      <c r="H126" s="124" t="str">
        <f t="shared" si="116"/>
        <v>17 March 2025 to 30 March 2025</v>
      </c>
      <c r="I126" s="14">
        <f>INDEX(H$337:H$359,Control!$B$3)</f>
        <v>6490</v>
      </c>
      <c r="J126" s="22">
        <f t="shared" si="117"/>
        <v>6139.54</v>
      </c>
      <c r="K126" s="22">
        <f t="shared" si="118"/>
        <v>194.7</v>
      </c>
      <c r="L126" s="22">
        <f t="shared" si="119"/>
        <v>129.80000000000001</v>
      </c>
      <c r="M126" s="22"/>
      <c r="N126" s="22"/>
      <c r="P126" s="22"/>
      <c r="Q126" s="22"/>
      <c r="R126" s="22"/>
    </row>
    <row r="127" spans="1:18" ht="15" x14ac:dyDescent="0.2">
      <c r="A127" s="132"/>
      <c r="B127" s="132"/>
      <c r="C127" s="85"/>
      <c r="D127" s="85"/>
      <c r="E127" s="85"/>
      <c r="F127" s="85"/>
      <c r="G127" s="85"/>
      <c r="H127" s="85"/>
      <c r="I127" s="85"/>
      <c r="J127" s="85"/>
      <c r="K127" s="85"/>
      <c r="L127" s="85"/>
      <c r="M127" s="85"/>
      <c r="N127" s="85"/>
      <c r="O127" s="85"/>
      <c r="P127" s="85"/>
      <c r="Q127" s="85"/>
    </row>
    <row r="128" spans="1:18" ht="15" x14ac:dyDescent="0.2">
      <c r="A128" s="132"/>
      <c r="B128" s="132"/>
    </row>
    <row r="129" spans="1:19" ht="15" x14ac:dyDescent="0.25">
      <c r="C129" s="5" t="s">
        <v>1183</v>
      </c>
      <c r="H129" t="str">
        <f>"Modelled cash reserves - "&amp;I130</f>
        <v>Modelled cash reserves - Ashford</v>
      </c>
    </row>
    <row r="130" spans="1:19" ht="71.25" x14ac:dyDescent="0.2">
      <c r="D130" s="2" t="s">
        <v>1338</v>
      </c>
      <c r="E130" s="2" t="s">
        <v>1339</v>
      </c>
      <c r="F130" s="2" t="s">
        <v>1340</v>
      </c>
      <c r="I130" s="14" t="str">
        <f>INDEX(C$337:C$359,Control!$B$3)</f>
        <v>Ashford</v>
      </c>
      <c r="J130" s="2" t="s">
        <v>1338</v>
      </c>
      <c r="K130" s="2" t="s">
        <v>1339</v>
      </c>
      <c r="L130" s="2" t="s">
        <v>1340</v>
      </c>
      <c r="M130" s="2"/>
      <c r="N130" s="2"/>
      <c r="O130" s="2"/>
      <c r="Q130" s="6"/>
      <c r="R130" s="6"/>
      <c r="S130" s="6"/>
    </row>
    <row r="131" spans="1:19" ht="15" x14ac:dyDescent="0.2">
      <c r="A131">
        <v>7</v>
      </c>
      <c r="B131" s="273" t="s">
        <v>1341</v>
      </c>
      <c r="C131" t="s">
        <v>1236</v>
      </c>
      <c r="D131" s="8">
        <v>0.41599999999999998</v>
      </c>
      <c r="E131" s="8">
        <v>0.185</v>
      </c>
      <c r="F131" s="8">
        <v>0.24199999999999999</v>
      </c>
      <c r="H131" s="124" t="str">
        <f t="shared" ref="H131:H159" si="120">C131</f>
        <v>15 June to 28 June 2020</v>
      </c>
      <c r="I131" s="14">
        <f>INDEX(D$337:D$359,Control!$B$3)</f>
        <v>6575</v>
      </c>
      <c r="J131" s="22">
        <f t="shared" ref="J131:J159" si="121">IFERROR(D131*$I131,"")</f>
        <v>2735.2</v>
      </c>
      <c r="K131" s="22">
        <f t="shared" ref="K131:K159" si="122">IFERROR(E131*$I131,"")</f>
        <v>1216.375</v>
      </c>
      <c r="L131" s="22">
        <f t="shared" ref="L131:L159" si="123">IFERROR(F131*$I131,"")</f>
        <v>1591.1499999999999</v>
      </c>
      <c r="M131" s="22"/>
      <c r="N131" s="22"/>
      <c r="O131" s="22"/>
      <c r="Q131" s="142"/>
      <c r="R131" s="142"/>
      <c r="S131" s="142"/>
    </row>
    <row r="132" spans="1:19" x14ac:dyDescent="0.2">
      <c r="A132">
        <v>8</v>
      </c>
      <c r="C132" t="s">
        <v>1237</v>
      </c>
      <c r="D132" s="8">
        <v>0.40700000000000003</v>
      </c>
      <c r="E132" s="8">
        <v>0.19500000000000001</v>
      </c>
      <c r="F132" s="8">
        <v>0.23799999999999999</v>
      </c>
      <c r="H132" s="124" t="str">
        <f t="shared" si="120"/>
        <v>29 June to 12 July 2020</v>
      </c>
      <c r="I132" s="14">
        <f>INDEX(D$337:D$359,Control!$B$3)</f>
        <v>6575</v>
      </c>
      <c r="J132" s="22">
        <f t="shared" si="121"/>
        <v>2676.0250000000001</v>
      </c>
      <c r="K132" s="22">
        <f t="shared" si="122"/>
        <v>1282.125</v>
      </c>
      <c r="L132" s="22">
        <f t="shared" si="123"/>
        <v>1564.85</v>
      </c>
      <c r="M132" s="22"/>
      <c r="N132" s="22"/>
      <c r="O132" s="22"/>
      <c r="Q132" s="142"/>
      <c r="R132" s="142"/>
      <c r="S132" s="142"/>
    </row>
    <row r="133" spans="1:19" x14ac:dyDescent="0.2">
      <c r="A133">
        <v>9</v>
      </c>
      <c r="C133" t="s">
        <v>1238</v>
      </c>
      <c r="D133" s="8">
        <v>0.40200000000000002</v>
      </c>
      <c r="E133" s="8">
        <v>0.188</v>
      </c>
      <c r="F133" s="8">
        <v>0.249</v>
      </c>
      <c r="H133" s="124" t="str">
        <f t="shared" si="120"/>
        <v>13 July to 26 July 2020</v>
      </c>
      <c r="I133" s="14">
        <f>INDEX(D$337:D$359,Control!$B$3)</f>
        <v>6575</v>
      </c>
      <c r="J133" s="22">
        <f t="shared" si="121"/>
        <v>2643.15</v>
      </c>
      <c r="K133" s="22">
        <f t="shared" si="122"/>
        <v>1236.0999999999999</v>
      </c>
      <c r="L133" s="22">
        <f t="shared" si="123"/>
        <v>1637.175</v>
      </c>
      <c r="M133" s="22"/>
      <c r="N133" s="22"/>
      <c r="O133" s="22"/>
      <c r="Q133" s="142"/>
      <c r="R133" s="142"/>
      <c r="S133" s="142"/>
    </row>
    <row r="134" spans="1:19" x14ac:dyDescent="0.2">
      <c r="A134">
        <v>10</v>
      </c>
      <c r="C134" t="s">
        <v>1239</v>
      </c>
      <c r="D134" s="8">
        <v>0.41000000000000003</v>
      </c>
      <c r="E134" s="8">
        <v>0.18099999999999999</v>
      </c>
      <c r="F134" s="8">
        <v>0.24299999999999999</v>
      </c>
      <c r="H134" s="124" t="str">
        <f t="shared" si="120"/>
        <v>27 July to 9 August 2020</v>
      </c>
      <c r="I134" s="14">
        <f>INDEX(D$337:D$359,Control!$B$3)</f>
        <v>6575</v>
      </c>
      <c r="J134" s="22">
        <f t="shared" si="121"/>
        <v>2695.75</v>
      </c>
      <c r="K134" s="22">
        <f t="shared" si="122"/>
        <v>1190.075</v>
      </c>
      <c r="L134" s="22">
        <f t="shared" si="123"/>
        <v>1597.7249999999999</v>
      </c>
      <c r="M134" s="22"/>
      <c r="N134" s="22"/>
      <c r="O134" s="22"/>
      <c r="Q134" s="142"/>
      <c r="R134" s="142"/>
      <c r="S134" s="142"/>
    </row>
    <row r="135" spans="1:19" x14ac:dyDescent="0.2">
      <c r="A135">
        <v>11</v>
      </c>
      <c r="C135" t="s">
        <v>1240</v>
      </c>
      <c r="D135" s="8">
        <v>0.39200000000000002</v>
      </c>
      <c r="E135" s="8">
        <v>0.16900000000000001</v>
      </c>
      <c r="F135" s="8">
        <v>0.26200000000000001</v>
      </c>
      <c r="H135" s="124" t="str">
        <f t="shared" si="120"/>
        <v>10 August to 23 August 2020</v>
      </c>
      <c r="I135" s="14">
        <f>INDEX(D$337:D$359,Control!$B$3)</f>
        <v>6575</v>
      </c>
      <c r="J135" s="22">
        <f t="shared" si="121"/>
        <v>2577.4</v>
      </c>
      <c r="K135" s="22">
        <f t="shared" si="122"/>
        <v>1111.1750000000002</v>
      </c>
      <c r="L135" s="22">
        <f t="shared" si="123"/>
        <v>1722.65</v>
      </c>
      <c r="M135" s="22"/>
      <c r="N135" s="22"/>
      <c r="O135" s="22"/>
      <c r="Q135" s="142"/>
      <c r="R135" s="142"/>
      <c r="S135" s="142"/>
    </row>
    <row r="136" spans="1:19" x14ac:dyDescent="0.2">
      <c r="A136">
        <v>12</v>
      </c>
      <c r="C136" t="s">
        <v>1241</v>
      </c>
      <c r="D136" s="8">
        <v>0.38700000000000001</v>
      </c>
      <c r="E136" s="8">
        <v>0.20399999999999999</v>
      </c>
      <c r="F136" s="8">
        <v>0.21299999999999999</v>
      </c>
      <c r="H136" s="124" t="str">
        <f t="shared" si="120"/>
        <v>24 August to 6 September 2020</v>
      </c>
      <c r="I136" s="14">
        <f>INDEX(D$337:D$359,Control!$B$3)</f>
        <v>6575</v>
      </c>
      <c r="J136" s="22">
        <f t="shared" si="121"/>
        <v>2544.5250000000001</v>
      </c>
      <c r="K136" s="22">
        <f t="shared" si="122"/>
        <v>1341.3</v>
      </c>
      <c r="L136" s="22">
        <f t="shared" si="123"/>
        <v>1400.4749999999999</v>
      </c>
      <c r="M136" s="22"/>
      <c r="N136" s="22"/>
      <c r="O136" s="22"/>
      <c r="Q136" s="142"/>
      <c r="R136" s="142"/>
      <c r="S136" s="142"/>
    </row>
    <row r="137" spans="1:19" x14ac:dyDescent="0.2">
      <c r="A137">
        <v>13</v>
      </c>
      <c r="C137" t="s">
        <v>1242</v>
      </c>
      <c r="D137" s="8">
        <v>0.40600000000000003</v>
      </c>
      <c r="E137" s="8">
        <v>0.18</v>
      </c>
      <c r="F137" s="8">
        <v>0.21</v>
      </c>
      <c r="H137" s="124" t="str">
        <f t="shared" si="120"/>
        <v>7 September to 20 September 2020</v>
      </c>
      <c r="I137" s="14">
        <f>INDEX(D$337:D$359,Control!$B$3)</f>
        <v>6575</v>
      </c>
      <c r="J137" s="22">
        <f t="shared" si="121"/>
        <v>2669.4500000000003</v>
      </c>
      <c r="K137" s="22">
        <f t="shared" si="122"/>
        <v>1183.5</v>
      </c>
      <c r="L137" s="22">
        <f t="shared" si="123"/>
        <v>1380.75</v>
      </c>
      <c r="M137" s="22"/>
      <c r="N137" s="22"/>
      <c r="O137" s="22"/>
      <c r="Q137" s="142"/>
      <c r="R137" s="142"/>
      <c r="S137" s="142"/>
    </row>
    <row r="138" spans="1:19" x14ac:dyDescent="0.2">
      <c r="A138">
        <v>14</v>
      </c>
      <c r="C138" t="s">
        <v>1243</v>
      </c>
      <c r="D138" s="8">
        <v>0.41300000000000003</v>
      </c>
      <c r="E138" s="8">
        <v>0.13600000000000001</v>
      </c>
      <c r="F138" s="8">
        <v>0.246</v>
      </c>
      <c r="H138" s="124" t="str">
        <f t="shared" si="120"/>
        <v>21 September to 4 October 2020</v>
      </c>
      <c r="I138" s="14">
        <f>INDEX(D$337:D$359,Control!$B$3)</f>
        <v>6575</v>
      </c>
      <c r="J138" s="22">
        <f t="shared" si="121"/>
        <v>2715.4750000000004</v>
      </c>
      <c r="K138" s="22">
        <f t="shared" si="122"/>
        <v>894.2</v>
      </c>
      <c r="L138" s="22">
        <f t="shared" si="123"/>
        <v>1617.45</v>
      </c>
      <c r="M138" s="22"/>
      <c r="N138" s="22"/>
      <c r="O138" s="22"/>
      <c r="Q138" s="142"/>
      <c r="R138" s="142"/>
      <c r="S138" s="142"/>
    </row>
    <row r="139" spans="1:19" x14ac:dyDescent="0.2">
      <c r="A139">
        <v>15</v>
      </c>
      <c r="C139" t="s">
        <v>1244</v>
      </c>
      <c r="D139" s="8">
        <v>0.38400000000000001</v>
      </c>
      <c r="E139" s="8">
        <v>0.17299999999999999</v>
      </c>
      <c r="F139" s="8">
        <v>0.249</v>
      </c>
      <c r="H139" s="124" t="str">
        <f t="shared" si="120"/>
        <v>5 October to 18 October 2020</v>
      </c>
      <c r="I139" s="14">
        <f>INDEX(D$337:D$359,Control!$B$3)</f>
        <v>6575</v>
      </c>
      <c r="J139" s="22">
        <f t="shared" si="121"/>
        <v>2524.8000000000002</v>
      </c>
      <c r="K139" s="22">
        <f t="shared" si="122"/>
        <v>1137.4749999999999</v>
      </c>
      <c r="L139" s="22">
        <f t="shared" si="123"/>
        <v>1637.175</v>
      </c>
      <c r="M139" s="22"/>
      <c r="N139" s="22"/>
      <c r="O139" s="22"/>
      <c r="Q139" s="142"/>
      <c r="R139" s="142"/>
      <c r="S139" s="142"/>
    </row>
    <row r="140" spans="1:19" x14ac:dyDescent="0.2">
      <c r="A140">
        <v>16</v>
      </c>
      <c r="C140" t="s">
        <v>1245</v>
      </c>
      <c r="D140" s="8">
        <v>0.40200000000000002</v>
      </c>
      <c r="E140" s="8">
        <v>0.17799999999999999</v>
      </c>
      <c r="F140" s="8">
        <v>0.24299999999999999</v>
      </c>
      <c r="H140" s="124" t="str">
        <f t="shared" si="120"/>
        <v>19 October to 1 November 2020</v>
      </c>
      <c r="I140" s="14">
        <f>INDEX(D$337:D$359,Control!$B$3)</f>
        <v>6575</v>
      </c>
      <c r="J140" s="22">
        <f t="shared" si="121"/>
        <v>2643.15</v>
      </c>
      <c r="K140" s="22">
        <f t="shared" si="122"/>
        <v>1170.3499999999999</v>
      </c>
      <c r="L140" s="22">
        <f t="shared" si="123"/>
        <v>1597.7249999999999</v>
      </c>
      <c r="M140" s="22"/>
      <c r="N140" s="22"/>
      <c r="O140" s="22"/>
      <c r="Q140" s="142"/>
      <c r="R140" s="142"/>
      <c r="S140" s="142"/>
    </row>
    <row r="141" spans="1:19" x14ac:dyDescent="0.2">
      <c r="A141">
        <v>17</v>
      </c>
      <c r="C141" t="s">
        <v>1246</v>
      </c>
      <c r="D141" s="8">
        <v>0.43</v>
      </c>
      <c r="E141" s="8">
        <v>0.14699999999999999</v>
      </c>
      <c r="F141" s="8">
        <v>0.22700000000000001</v>
      </c>
      <c r="H141" s="124" t="str">
        <f t="shared" si="120"/>
        <v>2 November to 15 November 2020</v>
      </c>
      <c r="I141" s="14">
        <f>INDEX(D$337:D$359,Control!$B$3)</f>
        <v>6575</v>
      </c>
      <c r="J141" s="22">
        <f t="shared" si="121"/>
        <v>2827.25</v>
      </c>
      <c r="K141" s="22">
        <f t="shared" si="122"/>
        <v>966.52499999999998</v>
      </c>
      <c r="L141" s="22">
        <f t="shared" si="123"/>
        <v>1492.5250000000001</v>
      </c>
      <c r="M141" s="22"/>
      <c r="N141" s="22"/>
      <c r="O141" s="22"/>
      <c r="Q141" s="142"/>
      <c r="R141" s="142"/>
      <c r="S141" s="142"/>
    </row>
    <row r="142" spans="1:19" x14ac:dyDescent="0.2">
      <c r="A142">
        <v>18</v>
      </c>
      <c r="C142" t="s">
        <v>1247</v>
      </c>
      <c r="D142" s="8">
        <v>0.441</v>
      </c>
      <c r="E142" s="8">
        <v>0.152</v>
      </c>
      <c r="F142" s="8">
        <v>0.216</v>
      </c>
      <c r="H142" s="124" t="str">
        <f t="shared" si="120"/>
        <v>16 November to 29 November 2020</v>
      </c>
      <c r="I142" s="14">
        <f>INDEX(D$337:D$359,Control!$B$3)</f>
        <v>6575</v>
      </c>
      <c r="J142" s="22">
        <f t="shared" si="121"/>
        <v>2899.5749999999998</v>
      </c>
      <c r="K142" s="22">
        <f t="shared" si="122"/>
        <v>999.4</v>
      </c>
      <c r="L142" s="22">
        <f t="shared" si="123"/>
        <v>1420.2</v>
      </c>
      <c r="M142" s="22"/>
      <c r="N142" s="22"/>
      <c r="O142" s="22"/>
      <c r="Q142" s="142"/>
      <c r="R142" s="142"/>
      <c r="S142" s="142"/>
    </row>
    <row r="143" spans="1:19" x14ac:dyDescent="0.2">
      <c r="A143">
        <v>19</v>
      </c>
      <c r="C143" t="s">
        <v>1248</v>
      </c>
      <c r="D143" s="8">
        <v>0.41900000000000004</v>
      </c>
      <c r="E143" s="8">
        <v>0.14899999999999999</v>
      </c>
      <c r="F143" s="8">
        <v>0.23</v>
      </c>
      <c r="H143" s="124" t="str">
        <f t="shared" si="120"/>
        <v>30 November to 13 December 2020</v>
      </c>
      <c r="I143" s="14">
        <f>INDEX(D$337:D$359,Control!$B$3)</f>
        <v>6575</v>
      </c>
      <c r="J143" s="22">
        <f t="shared" si="121"/>
        <v>2754.9250000000002</v>
      </c>
      <c r="K143" s="22">
        <f t="shared" si="122"/>
        <v>979.67499999999995</v>
      </c>
      <c r="L143" s="22">
        <f t="shared" si="123"/>
        <v>1512.25</v>
      </c>
      <c r="M143" s="22"/>
      <c r="N143" s="22"/>
      <c r="O143" s="22"/>
      <c r="Q143" s="142"/>
      <c r="R143" s="142"/>
      <c r="S143" s="142"/>
    </row>
    <row r="144" spans="1:19" x14ac:dyDescent="0.2">
      <c r="A144">
        <v>20</v>
      </c>
      <c r="C144" t="s">
        <v>1249</v>
      </c>
      <c r="D144" s="8">
        <v>0.43500000000000005</v>
      </c>
      <c r="E144" s="8">
        <v>0.16500000000000001</v>
      </c>
      <c r="F144" s="8">
        <v>0.224</v>
      </c>
      <c r="H144" s="124" t="str">
        <f t="shared" si="120"/>
        <v>14 December to 23 December 2020</v>
      </c>
      <c r="I144" s="14">
        <f>INDEX(D$337:D$359,Control!$B$3)</f>
        <v>6575</v>
      </c>
      <c r="J144" s="22">
        <f t="shared" si="121"/>
        <v>2860.1250000000005</v>
      </c>
      <c r="K144" s="22">
        <f t="shared" si="122"/>
        <v>1084.875</v>
      </c>
      <c r="L144" s="22">
        <f t="shared" si="123"/>
        <v>1472.8</v>
      </c>
      <c r="M144" s="22"/>
      <c r="N144" s="22"/>
      <c r="O144" s="22"/>
      <c r="Q144" s="142"/>
      <c r="R144" s="142"/>
      <c r="S144" s="142"/>
    </row>
    <row r="145" spans="1:19" x14ac:dyDescent="0.2">
      <c r="A145">
        <v>21</v>
      </c>
      <c r="C145" t="s">
        <v>1250</v>
      </c>
      <c r="D145" s="8">
        <v>0.44800000000000006</v>
      </c>
      <c r="E145" s="8">
        <v>0.155</v>
      </c>
      <c r="F145" s="8">
        <v>0.223</v>
      </c>
      <c r="H145" s="124" t="str">
        <f t="shared" si="120"/>
        <v>29 December 2020 to 10 January 2021</v>
      </c>
      <c r="I145" s="14">
        <f>INDEX(D$337:D$359,Control!$B$3)</f>
        <v>6575</v>
      </c>
      <c r="J145" s="22">
        <f t="shared" si="121"/>
        <v>2945.6000000000004</v>
      </c>
      <c r="K145" s="22">
        <f t="shared" si="122"/>
        <v>1019.125</v>
      </c>
      <c r="L145" s="22">
        <f t="shared" si="123"/>
        <v>1466.2250000000001</v>
      </c>
      <c r="M145" s="22"/>
      <c r="N145" s="22"/>
      <c r="O145" s="22"/>
      <c r="Q145" s="142"/>
      <c r="R145" s="142"/>
      <c r="S145" s="142"/>
    </row>
    <row r="146" spans="1:19" x14ac:dyDescent="0.2">
      <c r="A146">
        <v>22</v>
      </c>
      <c r="C146" t="s">
        <v>1251</v>
      </c>
      <c r="D146" s="8">
        <v>0.44999999999999996</v>
      </c>
      <c r="E146" s="8">
        <v>0.152</v>
      </c>
      <c r="F146" s="8">
        <v>0.20399999999999999</v>
      </c>
      <c r="H146" s="124" t="str">
        <f t="shared" si="120"/>
        <v>11 January to 24 January 2021</v>
      </c>
      <c r="I146" s="14">
        <f>INDEX(D$337:D$359,Control!$B$3)</f>
        <v>6575</v>
      </c>
      <c r="J146" s="22">
        <f t="shared" si="121"/>
        <v>2958.7499999999995</v>
      </c>
      <c r="K146" s="22">
        <f t="shared" si="122"/>
        <v>999.4</v>
      </c>
      <c r="L146" s="22">
        <f t="shared" si="123"/>
        <v>1341.3</v>
      </c>
      <c r="M146" s="22"/>
      <c r="N146" s="22"/>
      <c r="O146" s="22"/>
      <c r="Q146" s="142"/>
      <c r="R146" s="142"/>
      <c r="S146" s="142"/>
    </row>
    <row r="147" spans="1:19" x14ac:dyDescent="0.2">
      <c r="A147">
        <v>23</v>
      </c>
      <c r="C147" t="s">
        <v>1252</v>
      </c>
      <c r="D147" s="8">
        <v>0.44599999999999995</v>
      </c>
      <c r="E147" s="8">
        <v>0.157</v>
      </c>
      <c r="F147" s="8">
        <v>0.20899999999999999</v>
      </c>
      <c r="H147" s="124" t="str">
        <f t="shared" si="120"/>
        <v>25 January to 7 February 2021</v>
      </c>
      <c r="I147" s="14">
        <f>INDEX(E$337:E$359,Control!$B$3)</f>
        <v>6605</v>
      </c>
      <c r="J147" s="22">
        <f t="shared" si="121"/>
        <v>2945.8299999999995</v>
      </c>
      <c r="K147" s="22">
        <f t="shared" si="122"/>
        <v>1036.9849999999999</v>
      </c>
      <c r="L147" s="22">
        <f t="shared" si="123"/>
        <v>1380.4449999999999</v>
      </c>
      <c r="M147" s="22"/>
      <c r="N147" s="22"/>
      <c r="O147" s="22"/>
      <c r="Q147" s="142"/>
      <c r="R147" s="142"/>
      <c r="S147" s="142"/>
    </row>
    <row r="148" spans="1:19" x14ac:dyDescent="0.2">
      <c r="A148">
        <v>24</v>
      </c>
      <c r="C148" t="s">
        <v>1253</v>
      </c>
      <c r="D148" s="8">
        <v>0.439</v>
      </c>
      <c r="E148" s="8">
        <v>0.16400000000000001</v>
      </c>
      <c r="F148" s="8">
        <v>0.23</v>
      </c>
      <c r="H148" s="124" t="str">
        <f t="shared" si="120"/>
        <v>8 February to 21 February 2021</v>
      </c>
      <c r="I148" s="14">
        <f>INDEX(E$337:E$359,Control!$B$3)</f>
        <v>6605</v>
      </c>
      <c r="J148" s="22">
        <f t="shared" si="121"/>
        <v>2899.5949999999998</v>
      </c>
      <c r="K148" s="22">
        <f t="shared" si="122"/>
        <v>1083.22</v>
      </c>
      <c r="L148" s="22">
        <f t="shared" si="123"/>
        <v>1519.15</v>
      </c>
      <c r="M148" s="22"/>
      <c r="N148" s="22"/>
      <c r="O148" s="22"/>
      <c r="Q148" s="142"/>
      <c r="R148" s="142"/>
      <c r="S148" s="142"/>
    </row>
    <row r="149" spans="1:19" x14ac:dyDescent="0.2">
      <c r="A149">
        <v>25</v>
      </c>
      <c r="C149" t="s">
        <v>1254</v>
      </c>
      <c r="D149" s="8">
        <v>0.44800000000000001</v>
      </c>
      <c r="E149" s="8">
        <v>0.153</v>
      </c>
      <c r="F149" s="8">
        <v>0.219</v>
      </c>
      <c r="H149" s="124" t="str">
        <f t="shared" si="120"/>
        <v>22 February to 7 March 2021</v>
      </c>
      <c r="I149" s="14">
        <f>INDEX(E$337:E$359,Control!$B$3)</f>
        <v>6605</v>
      </c>
      <c r="J149" s="22">
        <f t="shared" si="121"/>
        <v>2959.04</v>
      </c>
      <c r="K149" s="22">
        <f t="shared" si="122"/>
        <v>1010.5649999999999</v>
      </c>
      <c r="L149" s="22">
        <f t="shared" si="123"/>
        <v>1446.4949999999999</v>
      </c>
      <c r="M149" s="22"/>
      <c r="N149" s="22"/>
      <c r="O149" s="22"/>
      <c r="Q149" s="142"/>
      <c r="R149" s="142"/>
      <c r="S149" s="142"/>
    </row>
    <row r="150" spans="1:19" x14ac:dyDescent="0.2">
      <c r="A150">
        <v>26</v>
      </c>
      <c r="C150" t="s">
        <v>1255</v>
      </c>
      <c r="D150" s="8">
        <v>0.42500000000000004</v>
      </c>
      <c r="E150" s="8">
        <v>0.15</v>
      </c>
      <c r="F150" s="8">
        <v>0.23300000000000001</v>
      </c>
      <c r="H150" s="124" t="str">
        <f t="shared" si="120"/>
        <v>8 March to 21 March 2021</v>
      </c>
      <c r="I150" s="14">
        <f>INDEX(E$337:E$359,Control!$B$3)</f>
        <v>6605</v>
      </c>
      <c r="J150" s="22">
        <f t="shared" si="121"/>
        <v>2807.1250000000005</v>
      </c>
      <c r="K150" s="22">
        <f t="shared" si="122"/>
        <v>990.75</v>
      </c>
      <c r="L150" s="22">
        <f t="shared" si="123"/>
        <v>1538.9650000000001</v>
      </c>
      <c r="M150" s="22"/>
      <c r="N150" s="22"/>
      <c r="O150" s="22"/>
      <c r="Q150" s="142"/>
      <c r="R150" s="142"/>
      <c r="S150" s="142"/>
    </row>
    <row r="151" spans="1:19" x14ac:dyDescent="0.2">
      <c r="A151">
        <v>27</v>
      </c>
      <c r="C151" t="s">
        <v>1256</v>
      </c>
      <c r="D151" s="8">
        <v>0.44700000000000001</v>
      </c>
      <c r="E151" s="8">
        <v>0.158</v>
      </c>
      <c r="F151" s="8">
        <v>0.23</v>
      </c>
      <c r="H151" s="124" t="str">
        <f t="shared" si="120"/>
        <v>22 March to 4 April 2021</v>
      </c>
      <c r="I151" s="14">
        <f>INDEX(E$337:E$359,Control!$B$3)</f>
        <v>6605</v>
      </c>
      <c r="J151" s="22">
        <f t="shared" si="121"/>
        <v>2952.4349999999999</v>
      </c>
      <c r="K151" s="22">
        <f t="shared" si="122"/>
        <v>1043.5899999999999</v>
      </c>
      <c r="L151" s="22">
        <f t="shared" si="123"/>
        <v>1519.15</v>
      </c>
      <c r="M151" s="22"/>
      <c r="N151" s="22"/>
      <c r="O151" s="22"/>
      <c r="Q151" s="142"/>
      <c r="R151" s="142"/>
      <c r="S151" s="142"/>
    </row>
    <row r="152" spans="1:19" x14ac:dyDescent="0.2">
      <c r="A152">
        <v>28</v>
      </c>
      <c r="C152" t="s">
        <v>1257</v>
      </c>
      <c r="D152" s="8">
        <v>0.43900000000000006</v>
      </c>
      <c r="E152" s="8">
        <v>0.152</v>
      </c>
      <c r="F152" s="8">
        <v>0.23499999999999999</v>
      </c>
      <c r="H152" s="124" t="str">
        <f t="shared" si="120"/>
        <v>6 April to 18 April 2021</v>
      </c>
      <c r="I152" s="14">
        <f>INDEX(E$337:E$359,Control!$B$3)</f>
        <v>6605</v>
      </c>
      <c r="J152" s="22">
        <f t="shared" si="121"/>
        <v>2899.5950000000003</v>
      </c>
      <c r="K152" s="22">
        <f t="shared" si="122"/>
        <v>1003.9599999999999</v>
      </c>
      <c r="L152" s="22">
        <f t="shared" si="123"/>
        <v>1552.175</v>
      </c>
      <c r="M152" s="22"/>
      <c r="N152" s="22"/>
      <c r="O152" s="22"/>
      <c r="Q152" s="142"/>
      <c r="R152" s="142"/>
      <c r="S152" s="142"/>
    </row>
    <row r="153" spans="1:19" x14ac:dyDescent="0.2">
      <c r="A153">
        <v>29</v>
      </c>
      <c r="C153" t="s">
        <v>1258</v>
      </c>
      <c r="D153" s="8">
        <v>0.44000000000000006</v>
      </c>
      <c r="E153" s="8">
        <v>0.14799999999999999</v>
      </c>
      <c r="F153" s="8">
        <v>0.251</v>
      </c>
      <c r="H153" s="124" t="str">
        <f t="shared" si="120"/>
        <v>19 April to 2 May 2021</v>
      </c>
      <c r="I153" s="14">
        <f>INDEX(E$337:E$359,Control!$B$3)</f>
        <v>6605</v>
      </c>
      <c r="J153" s="22">
        <f t="shared" si="121"/>
        <v>2906.2000000000003</v>
      </c>
      <c r="K153" s="22">
        <f t="shared" si="122"/>
        <v>977.54</v>
      </c>
      <c r="L153" s="22">
        <f t="shared" si="123"/>
        <v>1657.855</v>
      </c>
      <c r="M153" s="22"/>
      <c r="N153" s="22"/>
      <c r="O153" s="22"/>
      <c r="Q153" s="142"/>
      <c r="R153" s="142"/>
      <c r="S153" s="142"/>
    </row>
    <row r="154" spans="1:19" x14ac:dyDescent="0.2">
      <c r="A154">
        <v>30</v>
      </c>
      <c r="C154" t="s">
        <v>1259</v>
      </c>
      <c r="D154" s="8">
        <v>0.43400000000000005</v>
      </c>
      <c r="E154" s="8">
        <v>0.14099999999999999</v>
      </c>
      <c r="F154" s="8">
        <v>0.23300000000000001</v>
      </c>
      <c r="H154" s="124" t="str">
        <f t="shared" si="120"/>
        <v>4 May to 16 May 2021</v>
      </c>
      <c r="I154" s="14">
        <f>INDEX(E$337:E$359,Control!$B$3)</f>
        <v>6605</v>
      </c>
      <c r="J154" s="22">
        <f t="shared" si="121"/>
        <v>2866.57</v>
      </c>
      <c r="K154" s="22">
        <f t="shared" si="122"/>
        <v>931.30499999999995</v>
      </c>
      <c r="L154" s="22">
        <f t="shared" si="123"/>
        <v>1538.9650000000001</v>
      </c>
      <c r="M154" s="22"/>
      <c r="N154" s="22"/>
      <c r="O154" s="22"/>
      <c r="Q154" s="142"/>
      <c r="R154" s="142"/>
      <c r="S154" s="142"/>
    </row>
    <row r="155" spans="1:19" x14ac:dyDescent="0.2">
      <c r="A155">
        <v>31</v>
      </c>
      <c r="C155" t="s">
        <v>1260</v>
      </c>
      <c r="D155" s="8">
        <v>0.43799999999999994</v>
      </c>
      <c r="E155" s="8">
        <v>0.154</v>
      </c>
      <c r="F155" s="8">
        <v>0.23799999999999999</v>
      </c>
      <c r="H155" s="124" t="str">
        <f t="shared" si="120"/>
        <v>17 May to 30 May 2021</v>
      </c>
      <c r="I155" s="14">
        <f>INDEX(E$337:E$359,Control!$B$3)</f>
        <v>6605</v>
      </c>
      <c r="J155" s="22">
        <f t="shared" si="121"/>
        <v>2892.99</v>
      </c>
      <c r="K155" s="22">
        <f t="shared" si="122"/>
        <v>1017.17</v>
      </c>
      <c r="L155" s="22">
        <f t="shared" si="123"/>
        <v>1571.99</v>
      </c>
      <c r="M155" s="22"/>
      <c r="N155" s="22"/>
      <c r="O155" s="22"/>
      <c r="Q155" s="142"/>
      <c r="R155" s="142"/>
      <c r="S155" s="142"/>
    </row>
    <row r="156" spans="1:19" x14ac:dyDescent="0.2">
      <c r="A156">
        <v>32</v>
      </c>
      <c r="C156" t="s">
        <v>1261</v>
      </c>
      <c r="D156" s="8">
        <v>0.42700000000000005</v>
      </c>
      <c r="E156" s="8">
        <v>0.151</v>
      </c>
      <c r="F156" s="8">
        <v>0.25900000000000001</v>
      </c>
      <c r="H156" s="124" t="str">
        <f t="shared" si="120"/>
        <v>31 May to 13 June 2021</v>
      </c>
      <c r="I156" s="14">
        <f>INDEX(E$337:E$359,Control!$B$3)</f>
        <v>6605</v>
      </c>
      <c r="J156" s="22">
        <f t="shared" si="121"/>
        <v>2820.3350000000005</v>
      </c>
      <c r="K156" s="22">
        <f t="shared" si="122"/>
        <v>997.35500000000002</v>
      </c>
      <c r="L156" s="22">
        <f t="shared" si="123"/>
        <v>1710.6950000000002</v>
      </c>
      <c r="M156" s="22"/>
      <c r="N156" s="22"/>
      <c r="O156" s="22"/>
      <c r="Q156" s="142"/>
      <c r="R156" s="142"/>
      <c r="S156" s="142"/>
    </row>
    <row r="157" spans="1:19" x14ac:dyDescent="0.2">
      <c r="A157">
        <v>33</v>
      </c>
      <c r="C157" t="s">
        <v>1262</v>
      </c>
      <c r="D157" s="8">
        <v>0.42</v>
      </c>
      <c r="E157" s="8">
        <v>0.13800000000000001</v>
      </c>
      <c r="F157" s="8">
        <v>0.25600000000000001</v>
      </c>
      <c r="H157" s="124" t="str">
        <f t="shared" si="120"/>
        <v>14 June to 27 June 2021</v>
      </c>
      <c r="I157" s="14">
        <f>INDEX(E$337:E$359,Control!$B$3)</f>
        <v>6605</v>
      </c>
      <c r="J157" s="22">
        <f t="shared" si="121"/>
        <v>2774.1</v>
      </c>
      <c r="K157" s="22">
        <f t="shared" si="122"/>
        <v>911.49000000000012</v>
      </c>
      <c r="L157" s="22">
        <f t="shared" si="123"/>
        <v>1690.88</v>
      </c>
      <c r="M157" s="22"/>
      <c r="N157" s="22"/>
      <c r="O157" s="22"/>
      <c r="Q157" s="142"/>
      <c r="R157" s="142"/>
      <c r="S157" s="142"/>
    </row>
    <row r="158" spans="1:19" x14ac:dyDescent="0.2">
      <c r="A158">
        <v>35</v>
      </c>
      <c r="C158" t="s">
        <v>1264</v>
      </c>
      <c r="D158" s="8">
        <v>0.39</v>
      </c>
      <c r="E158" s="8">
        <v>0.14099999999999999</v>
      </c>
      <c r="F158" s="8">
        <v>0.27900000000000003</v>
      </c>
      <c r="H158" s="124" t="str">
        <f t="shared" si="120"/>
        <v>12 July to 25 July 2021</v>
      </c>
      <c r="I158" s="14">
        <f>INDEX(E$337:E$359,Control!$B$3)</f>
        <v>6605</v>
      </c>
      <c r="J158" s="22">
        <f t="shared" si="121"/>
        <v>2575.9500000000003</v>
      </c>
      <c r="K158" s="22">
        <f t="shared" si="122"/>
        <v>931.30499999999995</v>
      </c>
      <c r="L158" s="22">
        <f t="shared" si="123"/>
        <v>1842.7950000000001</v>
      </c>
      <c r="M158" s="22"/>
      <c r="N158" s="22"/>
      <c r="O158" s="22"/>
      <c r="Q158" s="142"/>
      <c r="R158" s="142"/>
      <c r="S158" s="142"/>
    </row>
    <row r="159" spans="1:19" x14ac:dyDescent="0.2">
      <c r="A159">
        <v>37</v>
      </c>
      <c r="C159" t="s">
        <v>1266</v>
      </c>
      <c r="D159" s="8">
        <v>0.36899999999999999</v>
      </c>
      <c r="E159" s="8">
        <v>0.154</v>
      </c>
      <c r="F159" s="8">
        <v>0.25600000000000001</v>
      </c>
      <c r="H159" s="124" t="str">
        <f t="shared" si="120"/>
        <v>9 August to 22 August 2021</v>
      </c>
      <c r="I159" s="14">
        <f>INDEX(E$337:E$359,Control!$B$3)</f>
        <v>6605</v>
      </c>
      <c r="J159" s="22">
        <f t="shared" si="121"/>
        <v>2437.2449999999999</v>
      </c>
      <c r="K159" s="22">
        <f t="shared" si="122"/>
        <v>1017.17</v>
      </c>
      <c r="L159" s="22">
        <f t="shared" si="123"/>
        <v>1690.88</v>
      </c>
      <c r="M159" s="22"/>
      <c r="N159" s="22"/>
      <c r="O159" s="22"/>
      <c r="Q159" s="142"/>
      <c r="R159" s="142"/>
      <c r="S159" s="142"/>
    </row>
    <row r="160" spans="1:19" x14ac:dyDescent="0.2">
      <c r="A160">
        <v>39</v>
      </c>
      <c r="C160" t="s">
        <v>1268</v>
      </c>
      <c r="D160" s="8">
        <v>0.36</v>
      </c>
      <c r="E160" s="8">
        <v>0.13</v>
      </c>
      <c r="F160" s="8">
        <v>0.26600000000000001</v>
      </c>
      <c r="H160" s="124" t="str">
        <f t="shared" ref="H160:H164" si="124">C160</f>
        <v>6 September to 19 September 2021</v>
      </c>
      <c r="I160" s="14">
        <f>INDEX(E$337:E$359,Control!$B$3)</f>
        <v>6605</v>
      </c>
      <c r="J160" s="22">
        <f t="shared" ref="J160:J164" si="125">IFERROR(D160*$I160,"")</f>
        <v>2377.7999999999997</v>
      </c>
      <c r="K160" s="22">
        <f t="shared" ref="K160:K164" si="126">IFERROR(E160*$I160,"")</f>
        <v>858.65</v>
      </c>
      <c r="L160" s="22">
        <f t="shared" ref="L160:L164" si="127">IFERROR(F160*$I160,"")</f>
        <v>1756.93</v>
      </c>
      <c r="M160" s="22"/>
      <c r="N160" s="22"/>
      <c r="O160" s="22"/>
      <c r="Q160" s="142"/>
      <c r="R160" s="142"/>
      <c r="S160" s="142"/>
    </row>
    <row r="161" spans="1:19" x14ac:dyDescent="0.2">
      <c r="A161">
        <v>41</v>
      </c>
      <c r="C161" t="s">
        <v>1270</v>
      </c>
      <c r="D161" s="8">
        <v>0.372</v>
      </c>
      <c r="E161" s="8">
        <v>0.13700000000000001</v>
      </c>
      <c r="F161" s="8">
        <v>0.27700000000000002</v>
      </c>
      <c r="H161" s="124" t="str">
        <f t="shared" si="124"/>
        <v>4 October to 17 October 2021</v>
      </c>
      <c r="I161" s="14">
        <f>INDEX(E$337:E$359,Control!$B$3)</f>
        <v>6605</v>
      </c>
      <c r="J161" s="22">
        <f t="shared" si="125"/>
        <v>2457.06</v>
      </c>
      <c r="K161" s="22">
        <f t="shared" si="126"/>
        <v>904.8850000000001</v>
      </c>
      <c r="L161" s="22">
        <f t="shared" si="127"/>
        <v>1829.5850000000003</v>
      </c>
      <c r="M161" s="22"/>
      <c r="N161" s="22"/>
      <c r="O161" s="22"/>
      <c r="Q161" s="142"/>
      <c r="R161" s="142"/>
      <c r="S161" s="142"/>
    </row>
    <row r="162" spans="1:19" x14ac:dyDescent="0.2">
      <c r="A162">
        <v>43</v>
      </c>
      <c r="C162" t="s">
        <v>1272</v>
      </c>
      <c r="D162" s="8">
        <v>0.38100000000000001</v>
      </c>
      <c r="E162" s="8">
        <v>0.125</v>
      </c>
      <c r="F162" s="8">
        <v>0.29399999999999998</v>
      </c>
      <c r="H162" s="124" t="str">
        <f t="shared" si="124"/>
        <v>1 November to 14 November 2021</v>
      </c>
      <c r="I162" s="14">
        <f>INDEX(E$337:E$359,Control!$B$3)</f>
        <v>6605</v>
      </c>
      <c r="J162" s="22">
        <f t="shared" si="125"/>
        <v>2516.5050000000001</v>
      </c>
      <c r="K162" s="22">
        <f t="shared" si="126"/>
        <v>825.625</v>
      </c>
      <c r="L162" s="22">
        <f t="shared" si="127"/>
        <v>1941.87</v>
      </c>
      <c r="M162" s="22"/>
      <c r="N162" s="22"/>
      <c r="O162" s="22"/>
      <c r="Q162" s="142"/>
      <c r="R162" s="142"/>
      <c r="S162" s="142"/>
    </row>
    <row r="163" spans="1:19" x14ac:dyDescent="0.2">
      <c r="A163">
        <v>45</v>
      </c>
      <c r="C163" t="s">
        <v>1274</v>
      </c>
      <c r="D163" s="8">
        <v>0.38200000000000001</v>
      </c>
      <c r="E163" s="8">
        <v>0.124</v>
      </c>
      <c r="F163" s="8">
        <v>0.28799999999999998</v>
      </c>
      <c r="H163" s="124" t="str">
        <f t="shared" si="124"/>
        <v>29 November to 12 December 2021</v>
      </c>
      <c r="I163" s="14">
        <f>INDEX(E$337:E$359,Control!$B$3)</f>
        <v>6605</v>
      </c>
      <c r="J163" s="22">
        <f t="shared" si="125"/>
        <v>2523.11</v>
      </c>
      <c r="K163" s="22">
        <f t="shared" si="126"/>
        <v>819.02</v>
      </c>
      <c r="L163" s="22">
        <f t="shared" si="127"/>
        <v>1902.2399999999998</v>
      </c>
      <c r="M163" s="22"/>
      <c r="N163" s="22"/>
      <c r="O163" s="22"/>
      <c r="Q163" s="142"/>
      <c r="R163" s="142"/>
      <c r="S163" s="142"/>
    </row>
    <row r="164" spans="1:19" x14ac:dyDescent="0.2">
      <c r="A164">
        <v>47</v>
      </c>
      <c r="C164" t="s">
        <v>1276</v>
      </c>
      <c r="D164" s="8">
        <v>0.40400000000000003</v>
      </c>
      <c r="E164" s="8">
        <v>0.13900000000000001</v>
      </c>
      <c r="F164" s="8">
        <v>0.27100000000000002</v>
      </c>
      <c r="H164" s="124" t="str">
        <f t="shared" si="124"/>
        <v>27 December 2021 to 9 January 2022</v>
      </c>
      <c r="I164" s="14">
        <f>INDEX(F$337:F$359,Control!$B$3)</f>
        <v>6485</v>
      </c>
      <c r="J164" s="22">
        <f t="shared" si="125"/>
        <v>2619.94</v>
      </c>
      <c r="K164" s="22">
        <f t="shared" si="126"/>
        <v>901.41500000000008</v>
      </c>
      <c r="L164" s="22">
        <f t="shared" si="127"/>
        <v>1757.4350000000002</v>
      </c>
      <c r="M164" s="22"/>
      <c r="N164" s="22"/>
      <c r="O164" s="22"/>
      <c r="Q164" s="142"/>
      <c r="R164" s="142"/>
      <c r="S164" s="142"/>
    </row>
    <row r="165" spans="1:19" x14ac:dyDescent="0.2">
      <c r="A165">
        <v>49</v>
      </c>
      <c r="C165" t="s">
        <v>1278</v>
      </c>
      <c r="D165" s="8">
        <v>0.36299999999999999</v>
      </c>
      <c r="E165" s="8">
        <v>0.13100000000000001</v>
      </c>
      <c r="F165" s="8">
        <v>0.3</v>
      </c>
      <c r="H165" s="124" t="str">
        <f t="shared" ref="H165" si="128">C165</f>
        <v>24 January 2022 to 6 February 2022</v>
      </c>
      <c r="I165" s="14">
        <f>INDEX(F$337:F$359,Control!$B$3)</f>
        <v>6485</v>
      </c>
      <c r="J165" s="22">
        <f t="shared" ref="J165" si="129">IFERROR(D165*$I165,"")</f>
        <v>2354.0549999999998</v>
      </c>
      <c r="K165" s="22">
        <f t="shared" ref="K165" si="130">IFERROR(E165*$I165,"")</f>
        <v>849.53500000000008</v>
      </c>
      <c r="L165" s="22">
        <f t="shared" ref="L165" si="131">IFERROR(F165*$I165,"")</f>
        <v>1945.5</v>
      </c>
      <c r="M165" s="22"/>
      <c r="N165" s="22"/>
      <c r="O165" s="22"/>
      <c r="Q165" s="142"/>
      <c r="R165" s="142"/>
      <c r="S165" s="142"/>
    </row>
    <row r="166" spans="1:19" x14ac:dyDescent="0.2">
      <c r="A166">
        <v>51</v>
      </c>
      <c r="C166" t="s">
        <v>1280</v>
      </c>
      <c r="D166" s="8">
        <v>0.35499999999999998</v>
      </c>
      <c r="E166" s="8">
        <v>0.14199999999999999</v>
      </c>
      <c r="F166" s="8">
        <v>0.29499999999999998</v>
      </c>
      <c r="H166" s="124" t="str">
        <f t="shared" ref="H166" si="132">C166</f>
        <v>21 February 2022 to 6 March 2022</v>
      </c>
      <c r="I166" s="14">
        <f>INDEX(F$337:F$359,Control!$B$3)</f>
        <v>6485</v>
      </c>
      <c r="J166" s="22">
        <f t="shared" ref="J166" si="133">IFERROR(D166*$I166,"")</f>
        <v>2302.1749999999997</v>
      </c>
      <c r="K166" s="22">
        <f t="shared" ref="K166" si="134">IFERROR(E166*$I166,"")</f>
        <v>920.86999999999989</v>
      </c>
      <c r="L166" s="22">
        <f t="shared" ref="L166" si="135">IFERROR(F166*$I166,"")</f>
        <v>1913.0749999999998</v>
      </c>
      <c r="M166" s="22"/>
      <c r="N166" s="22"/>
      <c r="O166" s="22"/>
      <c r="Q166" s="142"/>
      <c r="R166" s="142"/>
      <c r="S166" s="142"/>
    </row>
    <row r="167" spans="1:19" x14ac:dyDescent="0.2">
      <c r="A167">
        <v>53</v>
      </c>
      <c r="C167" t="s">
        <v>1282</v>
      </c>
      <c r="D167" s="8">
        <v>0.39700000000000002</v>
      </c>
      <c r="E167" s="8">
        <v>0.13100000000000001</v>
      </c>
      <c r="F167" s="8">
        <v>0.31</v>
      </c>
      <c r="H167" s="124" t="str">
        <f t="shared" ref="H167" si="136">C167</f>
        <v>21 March 2022 to 3 April 2022</v>
      </c>
      <c r="I167" s="14">
        <f>INDEX(F$337:F$359,Control!$B$3)</f>
        <v>6485</v>
      </c>
      <c r="J167" s="22">
        <f t="shared" ref="J167" si="137">IFERROR(D167*$I167,"")</f>
        <v>2574.5450000000001</v>
      </c>
      <c r="K167" s="22">
        <f t="shared" ref="K167" si="138">IFERROR(E167*$I167,"")</f>
        <v>849.53500000000008</v>
      </c>
      <c r="L167" s="22">
        <f t="shared" ref="L167" si="139">IFERROR(F167*$I167,"")</f>
        <v>2010.35</v>
      </c>
      <c r="M167" s="22"/>
      <c r="N167" s="22"/>
      <c r="O167" s="22"/>
      <c r="Q167" s="142"/>
      <c r="R167" s="142"/>
      <c r="S167" s="142"/>
    </row>
    <row r="168" spans="1:19" x14ac:dyDescent="0.2">
      <c r="A168">
        <v>55</v>
      </c>
      <c r="C168" t="s">
        <v>1283</v>
      </c>
      <c r="D168" s="8">
        <v>0.39600000000000002</v>
      </c>
      <c r="E168" s="8">
        <v>0.121</v>
      </c>
      <c r="F168" s="8">
        <v>0.29799999999999999</v>
      </c>
      <c r="H168" s="124" t="str">
        <f t="shared" ref="H168:H169" si="140">C168</f>
        <v>19 April 2021 to 1 May 2021</v>
      </c>
      <c r="I168" s="14">
        <f>INDEX(F$337:F$359,Control!$B$3)</f>
        <v>6485</v>
      </c>
      <c r="J168" s="22">
        <f t="shared" ref="J168:J169" si="141">IFERROR(D168*$I168,"")</f>
        <v>2568.06</v>
      </c>
      <c r="K168" s="22">
        <f t="shared" ref="K168:K169" si="142">IFERROR(E168*$I168,"")</f>
        <v>784.68499999999995</v>
      </c>
      <c r="L168" s="22">
        <f t="shared" ref="L168:L169" si="143">IFERROR(F168*$I168,"")</f>
        <v>1932.53</v>
      </c>
      <c r="M168" s="22"/>
      <c r="N168" s="22"/>
      <c r="O168" s="22"/>
      <c r="Q168" s="142"/>
      <c r="R168" s="142"/>
      <c r="S168" s="142"/>
    </row>
    <row r="169" spans="1:19" x14ac:dyDescent="0.2">
      <c r="A169">
        <v>60</v>
      </c>
      <c r="C169" t="s">
        <v>1288</v>
      </c>
      <c r="D169" s="8">
        <v>0.39500000000000002</v>
      </c>
      <c r="E169" s="8">
        <v>0.115</v>
      </c>
      <c r="F169" s="8">
        <v>0.28999999999999998</v>
      </c>
      <c r="H169" s="124" t="str">
        <f t="shared" si="140"/>
        <v>27 June 2022 to 10 July 2022</v>
      </c>
      <c r="I169" s="14">
        <f>INDEX(F$337:F$359,Control!$B$3)</f>
        <v>6485</v>
      </c>
      <c r="J169" s="22">
        <f t="shared" si="141"/>
        <v>2561.5750000000003</v>
      </c>
      <c r="K169" s="22">
        <f t="shared" si="142"/>
        <v>745.77499999999998</v>
      </c>
      <c r="L169" s="22">
        <f t="shared" si="143"/>
        <v>1880.6499999999999</v>
      </c>
      <c r="M169" s="22"/>
      <c r="N169" s="22"/>
      <c r="O169" s="22"/>
      <c r="Q169" s="142"/>
      <c r="R169" s="142"/>
      <c r="S169" s="142"/>
    </row>
    <row r="170" spans="1:19" x14ac:dyDescent="0.2">
      <c r="A170">
        <v>67</v>
      </c>
      <c r="C170" t="s">
        <v>1295</v>
      </c>
      <c r="D170" s="8">
        <v>0.41200000000000003</v>
      </c>
      <c r="E170" s="8">
        <v>0.13700000000000001</v>
      </c>
      <c r="F170" s="8">
        <v>0.25700000000000001</v>
      </c>
      <c r="H170" s="124" t="str">
        <f t="shared" ref="H170:H172" si="144">C170</f>
        <v>3 October 2022 to 16 October 2022</v>
      </c>
      <c r="I170" s="14">
        <f>INDEX(F$337:F$359,Control!$B$3)</f>
        <v>6485</v>
      </c>
      <c r="J170" s="22">
        <f t="shared" ref="J170:J172" si="145">IFERROR(D170*$I170,"")</f>
        <v>2671.82</v>
      </c>
      <c r="K170" s="22">
        <f t="shared" ref="K170:K172" si="146">IFERROR(E170*$I170,"")</f>
        <v>888.44500000000005</v>
      </c>
      <c r="L170" s="22">
        <f t="shared" ref="L170:L172" si="147">IFERROR(F170*$I170,"")</f>
        <v>1666.645</v>
      </c>
      <c r="M170" s="22"/>
      <c r="N170" s="22"/>
      <c r="O170" s="22"/>
      <c r="Q170" s="142"/>
      <c r="R170" s="142"/>
      <c r="S170" s="142"/>
    </row>
    <row r="171" spans="1:19" x14ac:dyDescent="0.2">
      <c r="A171">
        <v>74</v>
      </c>
      <c r="C171" t="s">
        <v>1302</v>
      </c>
      <c r="D171" s="8">
        <v>0.35199999999999998</v>
      </c>
      <c r="E171" s="8">
        <v>0.114</v>
      </c>
      <c r="F171" s="8">
        <v>0.29899999999999999</v>
      </c>
      <c r="H171" s="124" t="str">
        <f t="shared" si="144"/>
        <v>9 January 2023 to 22 January 2023</v>
      </c>
      <c r="I171" s="14">
        <f>INDEX(G$337:G$359,Control!$B$3)</f>
        <v>6375</v>
      </c>
      <c r="J171" s="22">
        <f t="shared" si="145"/>
        <v>2244</v>
      </c>
      <c r="K171" s="22">
        <f t="shared" si="146"/>
        <v>726.75</v>
      </c>
      <c r="L171" s="22">
        <f t="shared" si="147"/>
        <v>1906.125</v>
      </c>
      <c r="M171" s="22"/>
      <c r="N171" s="22"/>
      <c r="O171" s="22"/>
      <c r="Q171" s="142"/>
      <c r="R171" s="142"/>
      <c r="S171" s="142"/>
    </row>
    <row r="172" spans="1:19" x14ac:dyDescent="0.2">
      <c r="A172">
        <v>80</v>
      </c>
      <c r="C172" t="s">
        <v>1308</v>
      </c>
      <c r="D172" s="8">
        <v>0.34599999999999997</v>
      </c>
      <c r="E172" s="8">
        <v>0.11799999999999999</v>
      </c>
      <c r="F172" s="8">
        <v>0.29699999999999999</v>
      </c>
      <c r="H172" s="124" t="str">
        <f t="shared" si="144"/>
        <v>3 April to 16 April 2023</v>
      </c>
      <c r="I172" s="14">
        <f>INDEX(G$337:G$359,Control!$B$3)</f>
        <v>6375</v>
      </c>
      <c r="J172" s="22">
        <f t="shared" si="145"/>
        <v>2205.75</v>
      </c>
      <c r="K172" s="22">
        <f t="shared" si="146"/>
        <v>752.25</v>
      </c>
      <c r="L172" s="22">
        <f t="shared" si="147"/>
        <v>1893.375</v>
      </c>
      <c r="M172" s="22"/>
      <c r="N172" s="22"/>
      <c r="O172" s="22"/>
      <c r="Q172" s="142"/>
      <c r="R172" s="142"/>
      <c r="S172" s="142"/>
    </row>
    <row r="173" spans="1:19" x14ac:dyDescent="0.2">
      <c r="A173">
        <v>86</v>
      </c>
      <c r="C173" t="s">
        <v>1314</v>
      </c>
      <c r="D173" s="8">
        <v>0.35</v>
      </c>
      <c r="E173" s="8">
        <v>0.128</v>
      </c>
      <c r="F173" s="8">
        <v>0.28699999999999998</v>
      </c>
      <c r="H173" s="124" t="str">
        <f t="shared" ref="H173" si="148">C173</f>
        <v>26 June 2023 to 9 July 2023</v>
      </c>
      <c r="I173" s="14">
        <f>INDEX(G$337:G$359,Control!$B$3)</f>
        <v>6375</v>
      </c>
      <c r="J173" s="22">
        <f t="shared" ref="J173" si="149">IFERROR(D173*$I173,"")</f>
        <v>2231.25</v>
      </c>
      <c r="K173" s="22">
        <f t="shared" ref="K173" si="150">IFERROR(E173*$I173,"")</f>
        <v>816</v>
      </c>
      <c r="L173" s="22">
        <f t="shared" ref="L173" si="151">IFERROR(F173*$I173,"")</f>
        <v>1829.6249999999998</v>
      </c>
      <c r="M173" s="22"/>
      <c r="N173" s="22"/>
      <c r="O173" s="22"/>
      <c r="Q173" s="142"/>
      <c r="R173" s="142"/>
      <c r="S173" s="142"/>
    </row>
    <row r="174" spans="1:19" x14ac:dyDescent="0.2">
      <c r="A174">
        <v>93</v>
      </c>
      <c r="C174" t="s">
        <v>1321</v>
      </c>
      <c r="D174" s="8">
        <v>0.34899999999999998</v>
      </c>
      <c r="E174" s="8">
        <v>0.13900000000000001</v>
      </c>
      <c r="F174" s="8">
        <v>0.26100000000000001</v>
      </c>
      <c r="H174" s="124" t="str">
        <f t="shared" ref="H174" si="152">C174</f>
        <v>2 October 2023 to 15 October 2023</v>
      </c>
      <c r="I174" s="14">
        <f>INDEX(G$337:G$359,Control!$B$3)</f>
        <v>6375</v>
      </c>
      <c r="J174" s="22">
        <f t="shared" ref="J174" si="153">IFERROR(D174*$I174,"")</f>
        <v>2224.875</v>
      </c>
      <c r="K174" s="22">
        <f t="shared" ref="K174" si="154">IFERROR(E174*$I174,"")</f>
        <v>886.12500000000011</v>
      </c>
      <c r="L174" s="22">
        <f t="shared" ref="L174" si="155">IFERROR(F174*$I174,"")</f>
        <v>1663.875</v>
      </c>
      <c r="M174" s="22"/>
      <c r="N174" s="22"/>
      <c r="O174" s="22"/>
      <c r="Q174" s="142"/>
      <c r="R174" s="142"/>
      <c r="S174" s="142"/>
    </row>
    <row r="175" spans="1:19" x14ac:dyDescent="0.2">
      <c r="A175">
        <v>100</v>
      </c>
      <c r="C175" t="s">
        <v>1328</v>
      </c>
      <c r="D175" s="8">
        <v>0.38500000000000001</v>
      </c>
      <c r="E175" s="8">
        <v>0.114</v>
      </c>
      <c r="F175" s="8">
        <v>0.27900000000000003</v>
      </c>
      <c r="H175" s="124" t="str">
        <f t="shared" ref="H175:H176" si="156">C175</f>
        <v>8 January 2024 to 21 January 2024</v>
      </c>
      <c r="I175" s="14">
        <f>INDEX(H$337:H$359,Control!$B$3)</f>
        <v>6490</v>
      </c>
      <c r="J175" s="22">
        <f t="shared" ref="J175:J176" si="157">IFERROR(D175*$I175,"")</f>
        <v>2498.65</v>
      </c>
      <c r="K175" s="22">
        <f t="shared" ref="K175:K176" si="158">IFERROR(E175*$I175,"")</f>
        <v>739.86</v>
      </c>
      <c r="L175" s="22">
        <f t="shared" ref="L175:L176" si="159">IFERROR(F175*$I175,"")</f>
        <v>1810.7100000000003</v>
      </c>
      <c r="M175" s="22"/>
      <c r="N175" s="22"/>
      <c r="O175" s="22"/>
      <c r="Q175" s="142"/>
      <c r="R175" s="142"/>
      <c r="S175" s="142"/>
    </row>
    <row r="176" spans="1:19" x14ac:dyDescent="0.2">
      <c r="A176">
        <v>102</v>
      </c>
      <c r="C176" t="s">
        <v>1330</v>
      </c>
      <c r="D176" s="8">
        <v>0.41699999999999998</v>
      </c>
      <c r="E176" s="8">
        <v>0.123</v>
      </c>
      <c r="F176" s="8">
        <v>0.252</v>
      </c>
      <c r="H176" s="124" t="str">
        <f t="shared" si="156"/>
        <v>5 February 2024 to 18 February 2024</v>
      </c>
      <c r="I176" s="14">
        <f>INDEX(H$337:H$359,Control!$B$3)</f>
        <v>6490</v>
      </c>
      <c r="J176" s="22">
        <f t="shared" si="157"/>
        <v>2706.33</v>
      </c>
      <c r="K176" s="22">
        <f t="shared" si="158"/>
        <v>798.27</v>
      </c>
      <c r="L176" s="22">
        <f t="shared" si="159"/>
        <v>1635.48</v>
      </c>
      <c r="M176" s="22"/>
      <c r="N176" s="22"/>
      <c r="O176" s="22"/>
      <c r="Q176" s="142"/>
      <c r="R176" s="142"/>
      <c r="S176" s="142"/>
    </row>
    <row r="177" spans="1:19" x14ac:dyDescent="0.2">
      <c r="A177" t="s">
        <v>2022</v>
      </c>
      <c r="C177" t="s">
        <v>1332</v>
      </c>
      <c r="D177" s="8">
        <v>0.39500000000000002</v>
      </c>
      <c r="E177" s="8">
        <v>0.128</v>
      </c>
      <c r="F177" s="8">
        <v>0.29799999999999999</v>
      </c>
      <c r="H177" s="124" t="str">
        <f t="shared" ref="H177:H179" si="160">C177</f>
        <v>4 March 2024 to 17 March 2024</v>
      </c>
      <c r="I177" s="14">
        <f>INDEX(H$337:H$359,Control!$B$3)</f>
        <v>6490</v>
      </c>
      <c r="J177" s="22">
        <f t="shared" ref="J177:J179" si="161">IFERROR(D177*$I177,"")</f>
        <v>2563.5500000000002</v>
      </c>
      <c r="K177" s="22">
        <f t="shared" ref="K177:K179" si="162">IFERROR(E177*$I177,"")</f>
        <v>830.72</v>
      </c>
      <c r="L177" s="22">
        <f t="shared" ref="L177:L179" si="163">IFERROR(F177*$I177,"")</f>
        <v>1934.02</v>
      </c>
      <c r="M177" s="22"/>
      <c r="N177" s="22"/>
      <c r="O177" s="22"/>
      <c r="Q177" s="142"/>
      <c r="R177" s="142"/>
      <c r="S177" s="142"/>
    </row>
    <row r="178" spans="1:19" x14ac:dyDescent="0.2">
      <c r="A178" t="s">
        <v>2023</v>
      </c>
      <c r="C178" t="s">
        <v>1334</v>
      </c>
      <c r="D178" s="8">
        <v>0.41</v>
      </c>
      <c r="E178" s="8">
        <v>0.127</v>
      </c>
      <c r="F178" s="8">
        <v>0.28000000000000003</v>
      </c>
      <c r="H178" s="124" t="str">
        <f t="shared" si="160"/>
        <v>2 April 2024 to 14 April 2024</v>
      </c>
      <c r="I178" s="14">
        <f>INDEX(H$337:H$359,Control!$B$3)</f>
        <v>6490</v>
      </c>
      <c r="J178" s="22">
        <f t="shared" si="161"/>
        <v>2660.8999999999996</v>
      </c>
      <c r="K178" s="22">
        <f t="shared" si="162"/>
        <v>824.23</v>
      </c>
      <c r="L178" s="22">
        <f t="shared" si="163"/>
        <v>1817.2000000000003</v>
      </c>
      <c r="M178" s="22"/>
      <c r="N178" s="22"/>
      <c r="O178" s="22"/>
      <c r="Q178" s="142"/>
      <c r="R178" s="142"/>
      <c r="S178" s="142"/>
    </row>
    <row r="179" spans="1:19" x14ac:dyDescent="0.2">
      <c r="A179" t="s">
        <v>2024</v>
      </c>
      <c r="C179" t="s">
        <v>1336</v>
      </c>
      <c r="D179" s="8">
        <v>0.40600000000000003</v>
      </c>
      <c r="E179" s="8">
        <v>0.127</v>
      </c>
      <c r="F179" s="8">
        <v>0.28999999999999998</v>
      </c>
      <c r="H179" s="124" t="str">
        <f t="shared" si="160"/>
        <v>7 May 2024 to 19 May 2024</v>
      </c>
      <c r="I179" s="14">
        <f>INDEX(H$337:H$359,Control!$B$3)</f>
        <v>6490</v>
      </c>
      <c r="J179" s="22">
        <f t="shared" si="161"/>
        <v>2634.94</v>
      </c>
      <c r="K179" s="22">
        <f t="shared" si="162"/>
        <v>824.23</v>
      </c>
      <c r="L179" s="22">
        <f t="shared" si="163"/>
        <v>1882.1</v>
      </c>
      <c r="M179" s="22"/>
      <c r="N179" s="22"/>
      <c r="O179" s="22"/>
      <c r="Q179" s="142"/>
      <c r="R179" s="142"/>
      <c r="S179" s="142"/>
    </row>
    <row r="180" spans="1:19" x14ac:dyDescent="0.2">
      <c r="A180" t="s">
        <v>2008</v>
      </c>
      <c r="C180" t="s">
        <v>2015</v>
      </c>
      <c r="D180" s="8">
        <v>0.39700000000000002</v>
      </c>
      <c r="E180" s="8">
        <v>0.128</v>
      </c>
      <c r="F180" s="8">
        <v>0.29699999999999999</v>
      </c>
      <c r="H180" s="124" t="str">
        <f t="shared" ref="H180:H184" si="164">C180</f>
        <v>3 June 2024 to 16 June 2024</v>
      </c>
      <c r="I180" s="14">
        <f>INDEX(H$337:H$359,Control!$B$3)</f>
        <v>6490</v>
      </c>
      <c r="J180" s="22">
        <f t="shared" ref="J180:J184" si="165">IFERROR(D180*$I180,"")</f>
        <v>2576.5300000000002</v>
      </c>
      <c r="K180" s="22">
        <f t="shared" ref="K180:K184" si="166">IFERROR(E180*$I180,"")</f>
        <v>830.72</v>
      </c>
      <c r="L180" s="22">
        <f t="shared" ref="L180:L184" si="167">IFERROR(F180*$I180,"")</f>
        <v>1927.53</v>
      </c>
      <c r="M180" s="22"/>
      <c r="N180" s="22"/>
      <c r="O180" s="22"/>
      <c r="Q180" s="142"/>
      <c r="R180" s="142"/>
      <c r="S180" s="142"/>
    </row>
    <row r="181" spans="1:19" x14ac:dyDescent="0.2">
      <c r="A181" t="s">
        <v>2010</v>
      </c>
      <c r="C181" t="s">
        <v>2017</v>
      </c>
      <c r="D181" s="8">
        <v>0.39400000000000002</v>
      </c>
      <c r="E181" s="8">
        <v>0.13700000000000001</v>
      </c>
      <c r="F181" s="8">
        <v>0.29799999999999999</v>
      </c>
      <c r="H181" s="124" t="str">
        <f t="shared" si="164"/>
        <v>1 July 2024 to 14 July 2024</v>
      </c>
      <c r="I181" s="14">
        <f>INDEX(H$337:H$359,Control!$B$3)</f>
        <v>6490</v>
      </c>
      <c r="J181" s="22">
        <f t="shared" si="165"/>
        <v>2557.06</v>
      </c>
      <c r="K181" s="22">
        <f t="shared" si="166"/>
        <v>889.13000000000011</v>
      </c>
      <c r="L181" s="22">
        <f t="shared" si="167"/>
        <v>1934.02</v>
      </c>
      <c r="M181" s="22"/>
      <c r="N181" s="22"/>
      <c r="O181" s="22"/>
      <c r="Q181" s="142"/>
      <c r="R181" s="142"/>
      <c r="S181" s="142"/>
    </row>
    <row r="182" spans="1:19" x14ac:dyDescent="0.2">
      <c r="A182" t="s">
        <v>2012</v>
      </c>
      <c r="C182" t="s">
        <v>2019</v>
      </c>
      <c r="D182" s="8">
        <v>0.41899999999999998</v>
      </c>
      <c r="E182" s="8">
        <v>0.121</v>
      </c>
      <c r="F182" s="8">
        <v>0.28699999999999998</v>
      </c>
      <c r="H182" s="124" t="str">
        <f t="shared" si="164"/>
        <v>5 August 2024 to 18 August 2024</v>
      </c>
      <c r="I182" s="14">
        <f>INDEX(H$337:H$359,Control!$B$3)</f>
        <v>6490</v>
      </c>
      <c r="J182" s="22">
        <f t="shared" si="165"/>
        <v>2719.31</v>
      </c>
      <c r="K182" s="22">
        <f t="shared" si="166"/>
        <v>785.29</v>
      </c>
      <c r="L182" s="22">
        <f t="shared" si="167"/>
        <v>1862.6299999999999</v>
      </c>
      <c r="M182" s="22"/>
      <c r="N182" s="22"/>
      <c r="O182" s="22"/>
      <c r="Q182" s="142"/>
      <c r="R182" s="142"/>
      <c r="S182" s="142"/>
    </row>
    <row r="183" spans="1:19" x14ac:dyDescent="0.2">
      <c r="A183" t="s">
        <v>2014</v>
      </c>
      <c r="C183" t="s">
        <v>2021</v>
      </c>
      <c r="D183" s="8">
        <v>0.41799999999999998</v>
      </c>
      <c r="E183" s="8">
        <v>0.14299999999999999</v>
      </c>
      <c r="F183" s="8">
        <v>0.27900000000000003</v>
      </c>
      <c r="H183" s="124" t="str">
        <f t="shared" si="164"/>
        <v>2 September 2024 to 15 September 2024</v>
      </c>
      <c r="I183" s="14">
        <f>INDEX(H$337:H$359,Control!$B$3)</f>
        <v>6490</v>
      </c>
      <c r="J183" s="22">
        <f t="shared" si="165"/>
        <v>2712.8199999999997</v>
      </c>
      <c r="K183" s="22">
        <f t="shared" si="166"/>
        <v>928.06999999999994</v>
      </c>
      <c r="L183" s="22">
        <f t="shared" si="167"/>
        <v>1810.7100000000003</v>
      </c>
      <c r="M183" s="22"/>
      <c r="N183" s="22"/>
      <c r="O183" s="22"/>
      <c r="Q183" s="142"/>
      <c r="R183" s="142"/>
      <c r="S183" s="142"/>
    </row>
    <row r="184" spans="1:19" x14ac:dyDescent="0.2">
      <c r="A184" t="s">
        <v>2098</v>
      </c>
      <c r="C184" t="s">
        <v>2105</v>
      </c>
      <c r="D184" s="8">
        <v>0.41700000000000004</v>
      </c>
      <c r="E184" s="8">
        <v>0.13</v>
      </c>
      <c r="F184" s="8">
        <v>0.29099999999999998</v>
      </c>
      <c r="H184" s="124" t="str">
        <f t="shared" si="164"/>
        <v>16 December 2024 to 29 December 2024</v>
      </c>
      <c r="I184" s="14">
        <f>INDEX(H$337:H$359,Control!$B$3)</f>
        <v>6490</v>
      </c>
      <c r="J184" s="22">
        <f t="shared" si="165"/>
        <v>2706.3300000000004</v>
      </c>
      <c r="K184" s="22">
        <f t="shared" si="166"/>
        <v>843.7</v>
      </c>
      <c r="L184" s="22">
        <f t="shared" si="167"/>
        <v>1888.59</v>
      </c>
      <c r="M184" s="22"/>
      <c r="N184" s="22"/>
      <c r="O184" s="22"/>
      <c r="Q184" s="142"/>
      <c r="R184" s="142"/>
      <c r="S184" s="142"/>
    </row>
    <row r="185" spans="1:19" x14ac:dyDescent="0.2">
      <c r="A185" t="s">
        <v>2163</v>
      </c>
      <c r="B185" t="s">
        <v>2170</v>
      </c>
      <c r="C185" t="s">
        <v>2169</v>
      </c>
      <c r="D185" s="8">
        <v>0.41200000000000003</v>
      </c>
      <c r="E185" s="8">
        <v>0.11600000000000001</v>
      </c>
      <c r="F185" s="8">
        <v>0.26500000000000001</v>
      </c>
      <c r="H185" s="124" t="str">
        <f t="shared" ref="H185" si="168">C185</f>
        <v>17 March 2025 to 30 March 2025</v>
      </c>
      <c r="I185" s="14">
        <f>INDEX(H$337:H$359,Control!$B$3)</f>
        <v>6490</v>
      </c>
      <c r="J185" s="22">
        <f t="shared" ref="J185" si="169">IFERROR(D185*$I185,"")</f>
        <v>2673.88</v>
      </c>
      <c r="K185" s="22">
        <f t="shared" ref="K185" si="170">IFERROR(E185*$I185,"")</f>
        <v>752.84</v>
      </c>
      <c r="L185" s="22">
        <f t="shared" ref="L185" si="171">IFERROR(F185*$I185,"")</f>
        <v>1719.8500000000001</v>
      </c>
      <c r="M185" s="22"/>
      <c r="N185" s="22"/>
      <c r="O185" s="22"/>
      <c r="Q185" s="142"/>
      <c r="R185" s="142"/>
      <c r="S185" s="142"/>
    </row>
    <row r="186" spans="1:19" x14ac:dyDescent="0.2">
      <c r="A186" s="133"/>
      <c r="B186" s="133"/>
      <c r="C186" s="133"/>
      <c r="D186" s="134"/>
      <c r="E186" s="134"/>
      <c r="F186" s="134"/>
      <c r="G186" s="133"/>
      <c r="H186" s="135"/>
      <c r="I186" s="136"/>
      <c r="J186" s="137"/>
      <c r="K186" s="137"/>
      <c r="L186" s="137"/>
      <c r="M186" s="137"/>
      <c r="N186" s="22"/>
      <c r="O186" s="22"/>
      <c r="Q186" s="22"/>
      <c r="R186" s="22"/>
      <c r="S186" s="22"/>
    </row>
    <row r="188" spans="1:19" ht="15" x14ac:dyDescent="0.25">
      <c r="C188" s="5" t="s">
        <v>1342</v>
      </c>
      <c r="H188" t="str">
        <f>"Modelled staff status - "&amp;I189</f>
        <v>Modelled staff status - Ashford</v>
      </c>
    </row>
    <row r="189" spans="1:19" ht="71.25" x14ac:dyDescent="0.2">
      <c r="D189" s="2" t="s">
        <v>1343</v>
      </c>
      <c r="E189" s="2" t="s">
        <v>1344</v>
      </c>
      <c r="F189" s="2" t="s">
        <v>1345</v>
      </c>
      <c r="I189" s="14" t="str">
        <f>INDEX(C$337:C$359,Control!$B$3)</f>
        <v>Ashford</v>
      </c>
      <c r="J189" s="2" t="s">
        <v>1343</v>
      </c>
      <c r="K189" s="2" t="s">
        <v>1344</v>
      </c>
      <c r="L189" s="2" t="s">
        <v>1345</v>
      </c>
      <c r="M189" s="2"/>
      <c r="N189" s="2"/>
    </row>
    <row r="190" spans="1:19" x14ac:dyDescent="0.2">
      <c r="A190">
        <v>7</v>
      </c>
      <c r="B190" t="s">
        <v>1346</v>
      </c>
      <c r="C190" t="s">
        <v>1347</v>
      </c>
      <c r="D190" s="7">
        <v>0.34899999999999998</v>
      </c>
      <c r="E190" s="7">
        <v>0.24399999999999999</v>
      </c>
      <c r="F190" s="7">
        <v>0.35799999999999998</v>
      </c>
      <c r="H190" s="124" t="str">
        <f t="shared" ref="H190:H221" si="172">C190</f>
        <v>1 June - 14 June 2020</v>
      </c>
      <c r="I190" s="14">
        <f>INDEX(H$337:H$1359,Control!$B$3)</f>
        <v>6490</v>
      </c>
      <c r="J190" s="22">
        <f t="shared" ref="J190:J221" si="173">IFERROR(ROUND((D190*$I190),-2),"")</f>
        <v>2300</v>
      </c>
      <c r="K190" s="22">
        <f t="shared" ref="K190:K221" si="174">IFERROR(ROUND((E190*$I190),-2),"")</f>
        <v>1600</v>
      </c>
      <c r="L190" s="22">
        <f t="shared" ref="L190:L221" si="175">IFERROR(ROUND((F190*$I190),-2),"")</f>
        <v>2300</v>
      </c>
      <c r="M190" s="22" t="str">
        <f>IFERROR(ROUND((#REF!*$I190),-2),"")</f>
        <v/>
      </c>
      <c r="N190" s="22" t="str">
        <f>IFERROR(ROUND((#REF!*$I190),-2),"")</f>
        <v/>
      </c>
    </row>
    <row r="191" spans="1:19" x14ac:dyDescent="0.2">
      <c r="A191">
        <v>8</v>
      </c>
      <c r="C191" t="s">
        <v>1348</v>
      </c>
      <c r="D191" s="7">
        <v>0.30099999999999999</v>
      </c>
      <c r="E191" s="7">
        <v>0.23699999999999999</v>
      </c>
      <c r="F191" s="8">
        <v>0.39899999999999997</v>
      </c>
      <c r="H191" s="124" t="str">
        <f t="shared" si="172"/>
        <v>15 June - 28 June</v>
      </c>
      <c r="I191" s="14">
        <f>INDEX(H$337:H$1359,Control!$B$3)</f>
        <v>6490</v>
      </c>
      <c r="J191" s="22">
        <f t="shared" si="173"/>
        <v>2000</v>
      </c>
      <c r="K191" s="22">
        <f t="shared" si="174"/>
        <v>1500</v>
      </c>
      <c r="L191" s="22">
        <f t="shared" si="175"/>
        <v>2600</v>
      </c>
      <c r="M191" s="22" t="str">
        <f>IFERROR(ROUND((#REF!*$I191),-2),"")</f>
        <v/>
      </c>
      <c r="N191" s="22" t="str">
        <f>IFERROR(ROUND((#REF!*$I191),-2),"")</f>
        <v/>
      </c>
    </row>
    <row r="192" spans="1:19" ht="15" x14ac:dyDescent="0.25">
      <c r="A192">
        <v>9</v>
      </c>
      <c r="C192" t="s">
        <v>1349</v>
      </c>
      <c r="D192" s="7">
        <v>0.26</v>
      </c>
      <c r="E192" s="7">
        <v>0.23599999999999999</v>
      </c>
      <c r="F192" s="271">
        <v>0.45899999999999996</v>
      </c>
      <c r="H192" s="124" t="str">
        <f t="shared" si="172"/>
        <v>29 June - 12 July</v>
      </c>
      <c r="I192" s="14">
        <f>INDEX(H$337:H$1359,Control!$B$3)</f>
        <v>6490</v>
      </c>
      <c r="J192" s="22">
        <f t="shared" si="173"/>
        <v>1700</v>
      </c>
      <c r="K192" s="22">
        <f t="shared" si="174"/>
        <v>1500</v>
      </c>
      <c r="L192" s="22">
        <f t="shared" si="175"/>
        <v>3000</v>
      </c>
      <c r="M192" s="22" t="str">
        <f>IFERROR(ROUND((#REF!*$I192),-2),"")</f>
        <v/>
      </c>
      <c r="N192" s="22" t="str">
        <f>IFERROR(ROUND((#REF!*$I192),-2),"")</f>
        <v/>
      </c>
    </row>
    <row r="193" spans="1:14" ht="15" x14ac:dyDescent="0.25">
      <c r="A193">
        <v>10</v>
      </c>
      <c r="C193" t="s">
        <v>1350</v>
      </c>
      <c r="D193" s="7">
        <v>0.21899999999999997</v>
      </c>
      <c r="E193" s="7">
        <v>0.21899999999999997</v>
      </c>
      <c r="F193" s="271">
        <v>0.51500000000000001</v>
      </c>
      <c r="H193" s="124" t="str">
        <f t="shared" si="172"/>
        <v>13 July - 26 July</v>
      </c>
      <c r="I193" s="14">
        <f>INDEX(H$337:H$1359,Control!$B$3)</f>
        <v>6490</v>
      </c>
      <c r="J193" s="22">
        <f t="shared" si="173"/>
        <v>1400</v>
      </c>
      <c r="K193" s="22">
        <f t="shared" si="174"/>
        <v>1400</v>
      </c>
      <c r="L193" s="22">
        <f t="shared" si="175"/>
        <v>3300</v>
      </c>
      <c r="M193" s="22" t="str">
        <f>IFERROR(ROUND((#REF!*$I193),-2),"")</f>
        <v/>
      </c>
      <c r="N193" s="22" t="str">
        <f>IFERROR(ROUND((#REF!*$I193),-2),"")</f>
        <v/>
      </c>
    </row>
    <row r="194" spans="1:14" x14ac:dyDescent="0.2">
      <c r="A194">
        <v>11</v>
      </c>
      <c r="C194" t="s">
        <v>1351</v>
      </c>
      <c r="D194" s="7">
        <v>0.17699999999999999</v>
      </c>
      <c r="E194" s="7">
        <v>0.221</v>
      </c>
      <c r="F194" s="8">
        <v>0.55100000000000005</v>
      </c>
      <c r="H194" s="124" t="str">
        <f t="shared" si="172"/>
        <v>27 July - 9 August</v>
      </c>
      <c r="I194" s="14">
        <f>INDEX(H$337:H$1359,Control!$B$3)</f>
        <v>6490</v>
      </c>
      <c r="J194" s="22">
        <f t="shared" si="173"/>
        <v>1100</v>
      </c>
      <c r="K194" s="22">
        <f t="shared" si="174"/>
        <v>1400</v>
      </c>
      <c r="L194" s="22">
        <f t="shared" si="175"/>
        <v>3600</v>
      </c>
      <c r="M194" s="22" t="str">
        <f>IFERROR(ROUND((#REF!*$I194),-2),"")</f>
        <v/>
      </c>
      <c r="N194" s="22" t="str">
        <f>IFERROR(ROUND((#REF!*$I194),-2),"")</f>
        <v/>
      </c>
    </row>
    <row r="195" spans="1:14" x14ac:dyDescent="0.2">
      <c r="A195">
        <v>12</v>
      </c>
      <c r="C195" t="s">
        <v>1352</v>
      </c>
      <c r="D195" s="7">
        <v>0.16600000000000001</v>
      </c>
      <c r="E195" s="7">
        <v>0.215</v>
      </c>
      <c r="F195" s="8">
        <v>0.57399999999999995</v>
      </c>
      <c r="H195" s="124" t="str">
        <f t="shared" si="172"/>
        <v>10 August - 23 August</v>
      </c>
      <c r="I195" s="14">
        <f>INDEX(H$337:H$1359,Control!$B$3)</f>
        <v>6490</v>
      </c>
      <c r="J195" s="22">
        <f t="shared" si="173"/>
        <v>1100</v>
      </c>
      <c r="K195" s="22">
        <f t="shared" si="174"/>
        <v>1400</v>
      </c>
      <c r="L195" s="22">
        <f t="shared" si="175"/>
        <v>3700</v>
      </c>
      <c r="M195" s="22" t="str">
        <f>IFERROR(ROUND((#REF!*$I195),-2),"")</f>
        <v/>
      </c>
      <c r="N195" s="22" t="str">
        <f>IFERROR(ROUND((#REF!*$I195),-2),"")</f>
        <v/>
      </c>
    </row>
    <row r="196" spans="1:14" x14ac:dyDescent="0.2">
      <c r="A196">
        <v>13</v>
      </c>
      <c r="C196" t="s">
        <v>1353</v>
      </c>
      <c r="D196" s="7">
        <v>0.15</v>
      </c>
      <c r="E196" s="7">
        <v>0.20100000000000001</v>
      </c>
      <c r="F196" s="8">
        <v>0.60399999999999998</v>
      </c>
      <c r="H196" s="124" t="str">
        <f t="shared" si="172"/>
        <v>24 August - 6th September</v>
      </c>
      <c r="I196" s="14">
        <f>INDEX(H$337:H$1359,Control!$B$3)</f>
        <v>6490</v>
      </c>
      <c r="J196" s="22">
        <f t="shared" si="173"/>
        <v>1000</v>
      </c>
      <c r="K196" s="22">
        <f t="shared" si="174"/>
        <v>1300</v>
      </c>
      <c r="L196" s="22">
        <f t="shared" si="175"/>
        <v>3900</v>
      </c>
      <c r="M196" s="22" t="str">
        <f>IFERROR(ROUND((#REF!*$I196),-2),"")</f>
        <v/>
      </c>
      <c r="N196" s="22" t="str">
        <f>IFERROR(ROUND((#REF!*$I196),-2),"")</f>
        <v/>
      </c>
    </row>
    <row r="197" spans="1:14" x14ac:dyDescent="0.2">
      <c r="A197">
        <v>14</v>
      </c>
      <c r="C197" t="s">
        <v>1354</v>
      </c>
      <c r="D197" s="7">
        <v>0.13200000000000001</v>
      </c>
      <c r="E197" s="7">
        <v>0.19600000000000001</v>
      </c>
      <c r="F197" s="8">
        <v>0.62</v>
      </c>
      <c r="H197" s="124" t="str">
        <f t="shared" si="172"/>
        <v>7th September - 20th September</v>
      </c>
      <c r="I197" s="14">
        <f>INDEX(H$337:H$1359,Control!$B$3)</f>
        <v>6490</v>
      </c>
      <c r="J197" s="22">
        <f t="shared" si="173"/>
        <v>900</v>
      </c>
      <c r="K197" s="22">
        <f t="shared" si="174"/>
        <v>1300</v>
      </c>
      <c r="L197" s="22">
        <f t="shared" si="175"/>
        <v>4000</v>
      </c>
      <c r="M197" s="22" t="str">
        <f>IFERROR(ROUND((#REF!*$I197),-2),"")</f>
        <v/>
      </c>
      <c r="N197" s="22" t="str">
        <f>IFERROR(ROUND((#REF!*$I197),-2),"")</f>
        <v/>
      </c>
    </row>
    <row r="198" spans="1:14" x14ac:dyDescent="0.2">
      <c r="A198">
        <v>15</v>
      </c>
      <c r="C198" t="s">
        <v>1355</v>
      </c>
      <c r="D198" s="7">
        <v>0.121</v>
      </c>
      <c r="E198" s="7">
        <v>0.19500000000000001</v>
      </c>
      <c r="F198" s="8">
        <v>0.63600000000000001</v>
      </c>
      <c r="H198" s="124" t="str">
        <f t="shared" si="172"/>
        <v>21 September - 4 October</v>
      </c>
      <c r="I198" s="14">
        <f>INDEX(H$337:H$1359,Control!$B$3)</f>
        <v>6490</v>
      </c>
      <c r="J198" s="22">
        <f t="shared" si="173"/>
        <v>800</v>
      </c>
      <c r="K198" s="22">
        <f t="shared" si="174"/>
        <v>1300</v>
      </c>
      <c r="L198" s="22">
        <f t="shared" si="175"/>
        <v>4100</v>
      </c>
      <c r="M198" s="22" t="str">
        <f>IFERROR(ROUND((#REF!*$I198),-2),"")</f>
        <v/>
      </c>
      <c r="N198" s="22" t="str">
        <f>IFERROR(ROUND((#REF!*$I198),-2),"")</f>
        <v/>
      </c>
    </row>
    <row r="199" spans="1:14" x14ac:dyDescent="0.2">
      <c r="A199">
        <v>16</v>
      </c>
      <c r="C199" t="s">
        <v>1356</v>
      </c>
      <c r="D199" s="7">
        <v>0.109</v>
      </c>
      <c r="E199" s="7">
        <v>0.21099999999999997</v>
      </c>
      <c r="F199" s="8">
        <v>0.629</v>
      </c>
      <c r="H199" s="124" t="str">
        <f t="shared" si="172"/>
        <v>5 October - 18 October</v>
      </c>
      <c r="I199" s="14">
        <f>INDEX(H$337:H$1359,Control!$B$3)</f>
        <v>6490</v>
      </c>
      <c r="J199" s="22">
        <f t="shared" si="173"/>
        <v>700</v>
      </c>
      <c r="K199" s="22">
        <f t="shared" si="174"/>
        <v>1400</v>
      </c>
      <c r="L199" s="22">
        <f t="shared" si="175"/>
        <v>4100</v>
      </c>
      <c r="M199" s="22" t="str">
        <f>IFERROR(ROUND((#REF!*$I199),-2),"")</f>
        <v/>
      </c>
      <c r="N199" s="22" t="str">
        <f>IFERROR(ROUND((#REF!*$I199),-2),"")</f>
        <v/>
      </c>
    </row>
    <row r="200" spans="1:14" x14ac:dyDescent="0.2">
      <c r="A200">
        <v>17</v>
      </c>
      <c r="C200" t="s">
        <v>1357</v>
      </c>
      <c r="D200" s="7">
        <v>0.13800000000000001</v>
      </c>
      <c r="E200" s="7">
        <v>0.21600000000000003</v>
      </c>
      <c r="F200" s="8">
        <v>0.59799999999999998</v>
      </c>
      <c r="H200" s="124" t="str">
        <f t="shared" si="172"/>
        <v>19 October - 1 November</v>
      </c>
      <c r="I200" s="14">
        <f>INDEX(H$337:H$1359,Control!$B$3)</f>
        <v>6490</v>
      </c>
      <c r="J200" s="22">
        <f t="shared" si="173"/>
        <v>900</v>
      </c>
      <c r="K200" s="22">
        <f t="shared" si="174"/>
        <v>1400</v>
      </c>
      <c r="L200" s="22">
        <f t="shared" si="175"/>
        <v>3900</v>
      </c>
      <c r="M200" s="22" t="str">
        <f>IFERROR(ROUND((#REF!*$I200),-2),"")</f>
        <v/>
      </c>
      <c r="N200" s="22" t="str">
        <f>IFERROR(ROUND((#REF!*$I200),-2),"")</f>
        <v/>
      </c>
    </row>
    <row r="201" spans="1:14" x14ac:dyDescent="0.2">
      <c r="A201">
        <v>18</v>
      </c>
      <c r="C201" t="s">
        <v>1358</v>
      </c>
      <c r="D201" s="7">
        <v>0.20399999999999999</v>
      </c>
      <c r="E201" s="7">
        <v>0.23599999999999999</v>
      </c>
      <c r="F201" s="8">
        <v>0.503</v>
      </c>
      <c r="H201" s="124" t="str">
        <f t="shared" si="172"/>
        <v>2 November - 15 November</v>
      </c>
      <c r="I201" s="14">
        <f>INDEX(H$337:H$1359,Control!$B$3)</f>
        <v>6490</v>
      </c>
      <c r="J201" s="22">
        <f t="shared" si="173"/>
        <v>1300</v>
      </c>
      <c r="K201" s="22">
        <f t="shared" si="174"/>
        <v>1500</v>
      </c>
      <c r="L201" s="22">
        <f t="shared" si="175"/>
        <v>3300</v>
      </c>
      <c r="M201" s="22" t="str">
        <f>IFERROR(ROUND((#REF!*$I201),-2),"")</f>
        <v/>
      </c>
      <c r="N201" s="22" t="str">
        <f>IFERROR(ROUND((#REF!*$I201),-2),"")</f>
        <v/>
      </c>
    </row>
    <row r="202" spans="1:14" x14ac:dyDescent="0.2">
      <c r="A202">
        <v>19</v>
      </c>
      <c r="C202" t="s">
        <v>1359</v>
      </c>
      <c r="D202" s="7">
        <v>0.20399999999999999</v>
      </c>
      <c r="E202" s="7">
        <v>0.22699999999999998</v>
      </c>
      <c r="F202" s="8">
        <v>0.51600000000000001</v>
      </c>
      <c r="H202" s="124" t="str">
        <f t="shared" si="172"/>
        <v>16 November - 29 November</v>
      </c>
      <c r="I202" s="14">
        <f>INDEX(H$337:H$1359,Control!$B$3)</f>
        <v>6490</v>
      </c>
      <c r="J202" s="22">
        <f t="shared" si="173"/>
        <v>1300</v>
      </c>
      <c r="K202" s="22">
        <f t="shared" si="174"/>
        <v>1500</v>
      </c>
      <c r="L202" s="22">
        <f t="shared" si="175"/>
        <v>3300</v>
      </c>
      <c r="M202" s="22" t="str">
        <f>IFERROR(ROUND((#REF!*$I202),-2),"")</f>
        <v/>
      </c>
      <c r="N202" s="22" t="str">
        <f>IFERROR(ROUND((#REF!*$I202),-2),"")</f>
        <v/>
      </c>
    </row>
    <row r="203" spans="1:14" x14ac:dyDescent="0.2">
      <c r="A203">
        <v>20</v>
      </c>
      <c r="C203" t="s">
        <v>1360</v>
      </c>
      <c r="D203" s="7">
        <v>0.161</v>
      </c>
      <c r="E203" s="7">
        <v>0.22900000000000001</v>
      </c>
      <c r="F203" s="8">
        <v>0.56000000000000005</v>
      </c>
      <c r="H203" s="124" t="str">
        <f t="shared" si="172"/>
        <v>30 November - 13 December</v>
      </c>
      <c r="I203" s="14">
        <f>INDEX(H$337:H$1359,Control!$B$3)</f>
        <v>6490</v>
      </c>
      <c r="J203" s="22">
        <f t="shared" si="173"/>
        <v>1000</v>
      </c>
      <c r="K203" s="22">
        <f t="shared" si="174"/>
        <v>1500</v>
      </c>
      <c r="L203" s="22">
        <f t="shared" si="175"/>
        <v>3600</v>
      </c>
      <c r="M203" s="22" t="str">
        <f>IFERROR(ROUND((#REF!*$I203),-2),"")</f>
        <v/>
      </c>
      <c r="N203" s="22" t="str">
        <f>IFERROR(ROUND((#REF!*$I203),-2),"")</f>
        <v/>
      </c>
    </row>
    <row r="204" spans="1:14" x14ac:dyDescent="0.2">
      <c r="A204">
        <v>21</v>
      </c>
      <c r="C204" t="s">
        <v>1361</v>
      </c>
      <c r="D204" s="7">
        <v>0.20399999999999999</v>
      </c>
      <c r="E204" s="7">
        <v>0.23699999999999999</v>
      </c>
      <c r="F204" s="8">
        <v>0.501</v>
      </c>
      <c r="H204" s="124" t="str">
        <f t="shared" si="172"/>
        <v>14 December - 27 December</v>
      </c>
      <c r="I204" s="14">
        <f>INDEX(H$337:H$1359,Control!$B$3)</f>
        <v>6490</v>
      </c>
      <c r="J204" s="22">
        <f t="shared" si="173"/>
        <v>1300</v>
      </c>
      <c r="K204" s="22">
        <f t="shared" si="174"/>
        <v>1500</v>
      </c>
      <c r="L204" s="22">
        <f t="shared" si="175"/>
        <v>3300</v>
      </c>
      <c r="M204" s="22" t="str">
        <f>IFERROR(ROUND((#REF!*$I204),-2),"")</f>
        <v/>
      </c>
      <c r="N204" s="22" t="str">
        <f>IFERROR(ROUND((#REF!*$I204),-2),"")</f>
        <v/>
      </c>
    </row>
    <row r="205" spans="1:14" x14ac:dyDescent="0.2">
      <c r="A205">
        <v>22</v>
      </c>
      <c r="C205" t="s">
        <v>1362</v>
      </c>
      <c r="D205" s="7">
        <v>0.23899999999999999</v>
      </c>
      <c r="E205" s="7">
        <v>0.26300000000000001</v>
      </c>
      <c r="F205" s="8">
        <v>0.442</v>
      </c>
      <c r="H205" s="124" t="str">
        <f t="shared" si="172"/>
        <v>28 December - 10 January</v>
      </c>
      <c r="I205" s="14">
        <f>INDEX(H$337:H$1359,Control!$B$3)</f>
        <v>6490</v>
      </c>
      <c r="J205" s="22">
        <f t="shared" si="173"/>
        <v>1600</v>
      </c>
      <c r="K205" s="22">
        <f t="shared" si="174"/>
        <v>1700</v>
      </c>
      <c r="L205" s="22">
        <f t="shared" si="175"/>
        <v>2900</v>
      </c>
      <c r="M205" s="22" t="str">
        <f>IFERROR(ROUND((#REF!*$I205),-2),"")</f>
        <v/>
      </c>
      <c r="N205" s="22" t="str">
        <f>IFERROR(ROUND((#REF!*$I205),-2),"")</f>
        <v/>
      </c>
    </row>
    <row r="206" spans="1:14" x14ac:dyDescent="0.2">
      <c r="A206">
        <v>23</v>
      </c>
      <c r="C206" t="s">
        <v>1363</v>
      </c>
      <c r="D206" s="7">
        <v>0.251</v>
      </c>
      <c r="E206" s="7">
        <v>0.27700000000000002</v>
      </c>
      <c r="F206" s="8">
        <v>0.42299999999999999</v>
      </c>
      <c r="H206" s="124" t="str">
        <f t="shared" si="172"/>
        <v>11 January - 24th January 2021</v>
      </c>
      <c r="I206" s="14">
        <f>INDEX(I$337:I$1359,Control!$B$3)</f>
        <v>51075</v>
      </c>
      <c r="J206" s="22">
        <f t="shared" si="173"/>
        <v>12800</v>
      </c>
      <c r="K206" s="22">
        <f t="shared" si="174"/>
        <v>14100</v>
      </c>
      <c r="L206" s="22">
        <f t="shared" si="175"/>
        <v>21600</v>
      </c>
      <c r="M206" s="22" t="str">
        <f>IFERROR(ROUND((#REF!*$I206),-2),"")</f>
        <v/>
      </c>
      <c r="N206" s="22" t="str">
        <f>IFERROR(ROUND((#REF!*$I206),-2),"")</f>
        <v/>
      </c>
    </row>
    <row r="207" spans="1:14" x14ac:dyDescent="0.2">
      <c r="A207">
        <v>24</v>
      </c>
      <c r="C207" t="s">
        <v>1364</v>
      </c>
      <c r="D207" s="7">
        <v>0.26400000000000001</v>
      </c>
      <c r="E207" s="7">
        <v>0.25900000000000001</v>
      </c>
      <c r="F207" s="8">
        <v>0.42899999999999999</v>
      </c>
      <c r="H207" s="124" t="str">
        <f t="shared" si="172"/>
        <v>25 January 2021 - 7 February 2021</v>
      </c>
      <c r="I207" s="14">
        <f>INDEX(I$337:I$1359,Control!$B$3)</f>
        <v>51075</v>
      </c>
      <c r="J207" s="22">
        <f t="shared" si="173"/>
        <v>13500</v>
      </c>
      <c r="K207" s="22">
        <f t="shared" si="174"/>
        <v>13200</v>
      </c>
      <c r="L207" s="22">
        <f t="shared" si="175"/>
        <v>21900</v>
      </c>
      <c r="M207" s="22" t="str">
        <f>IFERROR(ROUND((#REF!*$I207),-2),"")</f>
        <v/>
      </c>
      <c r="N207" s="22" t="str">
        <f>IFERROR(ROUND((#REF!*$I207),-2),"")</f>
        <v/>
      </c>
    </row>
    <row r="208" spans="1:14" x14ac:dyDescent="0.2">
      <c r="A208">
        <v>25</v>
      </c>
      <c r="C208" t="s">
        <v>1365</v>
      </c>
      <c r="D208" s="7">
        <v>0.251</v>
      </c>
      <c r="E208" s="7">
        <v>0.255</v>
      </c>
      <c r="F208" s="8">
        <v>0.44400000000000001</v>
      </c>
      <c r="H208" s="124" t="str">
        <f t="shared" si="172"/>
        <v>8 February 2021 - 21 February 2021</v>
      </c>
      <c r="I208" s="14">
        <f>INDEX(I$337:I$1359,Control!$B$3)</f>
        <v>51075</v>
      </c>
      <c r="J208" s="22">
        <f t="shared" si="173"/>
        <v>12800</v>
      </c>
      <c r="K208" s="22">
        <f t="shared" si="174"/>
        <v>13000</v>
      </c>
      <c r="L208" s="22">
        <f t="shared" si="175"/>
        <v>22700</v>
      </c>
      <c r="M208" s="22" t="str">
        <f>IFERROR(ROUND((#REF!*$I208),-2),"")</f>
        <v/>
      </c>
      <c r="N208" s="22" t="str">
        <f>IFERROR(ROUND((#REF!*$I208),-2),"")</f>
        <v/>
      </c>
    </row>
    <row r="209" spans="1:14" x14ac:dyDescent="0.2">
      <c r="A209">
        <v>26</v>
      </c>
      <c r="C209" t="s">
        <v>1366</v>
      </c>
      <c r="D209" s="7">
        <v>0.253</v>
      </c>
      <c r="E209" s="7">
        <v>0.252</v>
      </c>
      <c r="F209" s="8">
        <v>0.44800000000000006</v>
      </c>
      <c r="H209" s="124" t="str">
        <f t="shared" si="172"/>
        <v>22 February 2021 - 7 March 2021</v>
      </c>
      <c r="I209" s="14">
        <f>INDEX(I$337:I$1359,Control!$B$3)</f>
        <v>51075</v>
      </c>
      <c r="J209" s="22">
        <f t="shared" si="173"/>
        <v>12900</v>
      </c>
      <c r="K209" s="22">
        <f t="shared" si="174"/>
        <v>12900</v>
      </c>
      <c r="L209" s="22">
        <f t="shared" si="175"/>
        <v>22900</v>
      </c>
      <c r="M209" s="22" t="str">
        <f>IFERROR(ROUND((#REF!*$I209),-2),"")</f>
        <v/>
      </c>
      <c r="N209" s="22" t="str">
        <f>IFERROR(ROUND((#REF!*$I209),-2),"")</f>
        <v/>
      </c>
    </row>
    <row r="210" spans="1:14" x14ac:dyDescent="0.2">
      <c r="A210">
        <v>27</v>
      </c>
      <c r="C210" t="s">
        <v>1367</v>
      </c>
      <c r="D210" s="7">
        <v>0.24099999999999999</v>
      </c>
      <c r="E210" s="7">
        <v>0.245</v>
      </c>
      <c r="F210" s="8">
        <v>0.46899999999999997</v>
      </c>
      <c r="H210" s="124" t="str">
        <f t="shared" si="172"/>
        <v>8 March 2021 - 21 March 2021</v>
      </c>
      <c r="I210" s="14">
        <f>INDEX(I$337:I$1359,Control!$B$3)</f>
        <v>51075</v>
      </c>
      <c r="J210" s="22">
        <f t="shared" si="173"/>
        <v>12300</v>
      </c>
      <c r="K210" s="22">
        <f t="shared" si="174"/>
        <v>12500</v>
      </c>
      <c r="L210" s="22">
        <f t="shared" si="175"/>
        <v>24000</v>
      </c>
      <c r="M210" s="22" t="str">
        <f>IFERROR(ROUND((#REF!*$I210),-2),"")</f>
        <v/>
      </c>
      <c r="N210" s="22" t="str">
        <f>IFERROR(ROUND((#REF!*$I210),-2),"")</f>
        <v/>
      </c>
    </row>
    <row r="211" spans="1:14" x14ac:dyDescent="0.2">
      <c r="A211">
        <v>28</v>
      </c>
      <c r="C211" t="s">
        <v>1368</v>
      </c>
      <c r="D211" s="7">
        <v>0.223</v>
      </c>
      <c r="E211" s="7">
        <v>0.23799999999999996</v>
      </c>
      <c r="F211" s="8">
        <v>0.49200000000000005</v>
      </c>
      <c r="H211" s="124" t="str">
        <f t="shared" si="172"/>
        <v>22 March 2021 - 4 April 2021</v>
      </c>
      <c r="I211" s="14">
        <f>INDEX(I$337:I$1359,Control!$B$3)</f>
        <v>51075</v>
      </c>
      <c r="J211" s="22">
        <f t="shared" si="173"/>
        <v>11400</v>
      </c>
      <c r="K211" s="22">
        <f t="shared" si="174"/>
        <v>12200</v>
      </c>
      <c r="L211" s="22">
        <f t="shared" si="175"/>
        <v>25100</v>
      </c>
      <c r="M211" s="22" t="str">
        <f>IFERROR(ROUND((#REF!*$I211),-2),"")</f>
        <v/>
      </c>
      <c r="N211" s="22" t="str">
        <f>IFERROR(ROUND((#REF!*$I211),-2),"")</f>
        <v/>
      </c>
    </row>
    <row r="212" spans="1:14" x14ac:dyDescent="0.2">
      <c r="A212">
        <v>29</v>
      </c>
      <c r="C212" t="s">
        <v>1369</v>
      </c>
      <c r="D212" s="7">
        <v>0.18600000000000003</v>
      </c>
      <c r="E212" s="7">
        <v>0.22800000000000001</v>
      </c>
      <c r="F212" s="8">
        <v>0.54400000000000004</v>
      </c>
      <c r="H212" s="124" t="str">
        <f t="shared" si="172"/>
        <v>5 April 2021 - 18 April 2021</v>
      </c>
      <c r="I212" s="14">
        <f>INDEX(I$337:I$1359,Control!$B$3)</f>
        <v>51075</v>
      </c>
      <c r="J212" s="22">
        <f t="shared" si="173"/>
        <v>9500</v>
      </c>
      <c r="K212" s="22">
        <f t="shared" si="174"/>
        <v>11600</v>
      </c>
      <c r="L212" s="22">
        <f t="shared" si="175"/>
        <v>27800</v>
      </c>
      <c r="M212" s="22" t="str">
        <f>IFERROR(ROUND((#REF!*$I212),-2),"")</f>
        <v/>
      </c>
      <c r="N212" s="22" t="str">
        <f>IFERROR(ROUND((#REF!*$I212),-2),"")</f>
        <v/>
      </c>
    </row>
    <row r="213" spans="1:14" x14ac:dyDescent="0.2">
      <c r="A213">
        <v>30</v>
      </c>
      <c r="C213" t="s">
        <v>1370</v>
      </c>
      <c r="D213" s="7">
        <v>0.157</v>
      </c>
      <c r="E213" s="7">
        <v>0.223</v>
      </c>
      <c r="F213" s="8">
        <v>0.57799999999999996</v>
      </c>
      <c r="H213" s="124" t="str">
        <f t="shared" si="172"/>
        <v>19 April 2021 - 2 May 2021</v>
      </c>
      <c r="I213" s="14">
        <f>INDEX(I$337:I$1359,Control!$B$3)</f>
        <v>51075</v>
      </c>
      <c r="J213" s="22">
        <f t="shared" si="173"/>
        <v>8000</v>
      </c>
      <c r="K213" s="22">
        <f t="shared" si="174"/>
        <v>11400</v>
      </c>
      <c r="L213" s="22">
        <f t="shared" si="175"/>
        <v>29500</v>
      </c>
      <c r="M213" s="22" t="str">
        <f>IFERROR(ROUND((#REF!*$I213),-2),"")</f>
        <v/>
      </c>
      <c r="N213" s="22" t="str">
        <f>IFERROR(ROUND((#REF!*$I213),-2),"")</f>
        <v/>
      </c>
    </row>
    <row r="214" spans="1:14" x14ac:dyDescent="0.2">
      <c r="A214">
        <v>31</v>
      </c>
      <c r="C214" t="s">
        <v>1371</v>
      </c>
      <c r="D214" s="7">
        <v>0.13400000000000001</v>
      </c>
      <c r="E214" s="7">
        <v>0.21600000000000003</v>
      </c>
      <c r="F214" s="8">
        <v>0.60699999999999998</v>
      </c>
      <c r="H214" s="124" t="str">
        <f t="shared" si="172"/>
        <v>3 May 2021 - 16 May 2021</v>
      </c>
      <c r="I214" s="14">
        <f>INDEX(I$337:I$1359,Control!$B$3)</f>
        <v>51075</v>
      </c>
      <c r="J214" s="22">
        <f t="shared" si="173"/>
        <v>6800</v>
      </c>
      <c r="K214" s="22">
        <f t="shared" si="174"/>
        <v>11000</v>
      </c>
      <c r="L214" s="22">
        <f t="shared" si="175"/>
        <v>31000</v>
      </c>
      <c r="M214" s="22" t="str">
        <f>IFERROR(ROUND((#REF!*$I214),-2),"")</f>
        <v/>
      </c>
      <c r="N214" s="22" t="str">
        <f>IFERROR(ROUND((#REF!*$I214),-2),"")</f>
        <v/>
      </c>
    </row>
    <row r="215" spans="1:14" x14ac:dyDescent="0.2">
      <c r="A215">
        <v>32</v>
      </c>
      <c r="C215" t="s">
        <v>1372</v>
      </c>
      <c r="D215" s="7">
        <v>0.105</v>
      </c>
      <c r="E215" s="7">
        <v>0.21199999999999999</v>
      </c>
      <c r="F215" s="8">
        <v>0.64400000000000002</v>
      </c>
      <c r="H215" s="124" t="str">
        <f t="shared" si="172"/>
        <v>17 May 2021 - 30 May 2021</v>
      </c>
      <c r="I215" s="14">
        <f>INDEX(I$337:I$1359,Control!$B$3)</f>
        <v>51075</v>
      </c>
      <c r="J215" s="22">
        <f t="shared" si="173"/>
        <v>5400</v>
      </c>
      <c r="K215" s="22">
        <f t="shared" si="174"/>
        <v>10800</v>
      </c>
      <c r="L215" s="22">
        <f t="shared" si="175"/>
        <v>32900</v>
      </c>
      <c r="M215" s="22" t="str">
        <f>IFERROR(ROUND((#REF!*$I215),-2),"")</f>
        <v/>
      </c>
      <c r="N215" s="22" t="str">
        <f>IFERROR(ROUND((#REF!*$I215),-2),"")</f>
        <v/>
      </c>
    </row>
    <row r="216" spans="1:14" x14ac:dyDescent="0.2">
      <c r="A216">
        <v>33</v>
      </c>
      <c r="C216" t="s">
        <v>1373</v>
      </c>
      <c r="D216" s="7">
        <v>9.8000000000000004E-2</v>
      </c>
      <c r="E216" s="7">
        <v>0.20899999999999999</v>
      </c>
      <c r="F216" s="8">
        <v>0.64600000000000013</v>
      </c>
      <c r="H216" s="124" t="str">
        <f t="shared" si="172"/>
        <v>1 June 2021 - 13 June 2021</v>
      </c>
      <c r="I216" s="14">
        <f>INDEX(I$337:I$1359,Control!$B$3)</f>
        <v>51075</v>
      </c>
      <c r="J216" s="22">
        <f t="shared" si="173"/>
        <v>5000</v>
      </c>
      <c r="K216" s="22">
        <f t="shared" si="174"/>
        <v>10700</v>
      </c>
      <c r="L216" s="22">
        <f t="shared" si="175"/>
        <v>33000</v>
      </c>
      <c r="M216" s="22" t="str">
        <f>IFERROR(ROUND((#REF!*$I216),-2),"")</f>
        <v/>
      </c>
      <c r="N216" s="22" t="str">
        <f>IFERROR(ROUND((#REF!*$I216),-2),"")</f>
        <v/>
      </c>
    </row>
    <row r="217" spans="1:14" x14ac:dyDescent="0.2">
      <c r="A217">
        <v>34</v>
      </c>
      <c r="C217" t="s">
        <v>1374</v>
      </c>
      <c r="D217" s="7">
        <v>9.0999999999999998E-2</v>
      </c>
      <c r="E217" s="7">
        <v>0.20300000000000001</v>
      </c>
      <c r="F217" s="8">
        <v>0.65300000000000002</v>
      </c>
      <c r="H217" s="124" t="str">
        <f t="shared" si="172"/>
        <v>14 June 2021 - 27 June 2021</v>
      </c>
      <c r="I217" s="14">
        <f>INDEX(I$337:I$1359,Control!$B$3)</f>
        <v>51075</v>
      </c>
      <c r="J217" s="22">
        <f t="shared" si="173"/>
        <v>4600</v>
      </c>
      <c r="K217" s="22">
        <f t="shared" si="174"/>
        <v>10400</v>
      </c>
      <c r="L217" s="22">
        <f t="shared" si="175"/>
        <v>33400</v>
      </c>
      <c r="M217" s="22" t="str">
        <f>IFERROR(ROUND((#REF!*$I217),-2),"")</f>
        <v/>
      </c>
      <c r="N217" s="22" t="str">
        <f>IFERROR(ROUND((#REF!*$I217),-2),"")</f>
        <v/>
      </c>
    </row>
    <row r="218" spans="1:14" x14ac:dyDescent="0.2">
      <c r="A218">
        <v>35</v>
      </c>
      <c r="C218" t="s">
        <v>1263</v>
      </c>
      <c r="D218" s="7">
        <v>8.2000000000000017E-2</v>
      </c>
      <c r="E218" s="7">
        <v>0.20899999999999999</v>
      </c>
      <c r="F218" s="8">
        <v>0.66</v>
      </c>
      <c r="H218" s="124" t="str">
        <f t="shared" si="172"/>
        <v>28 June to 11 July 2021</v>
      </c>
      <c r="I218" s="14">
        <f>INDEX(I$337:I$1359,Control!$B$3)</f>
        <v>51075</v>
      </c>
      <c r="J218" s="22">
        <f t="shared" si="173"/>
        <v>4200</v>
      </c>
      <c r="K218" s="22">
        <f t="shared" si="174"/>
        <v>10700</v>
      </c>
      <c r="L218" s="22">
        <f t="shared" si="175"/>
        <v>33700</v>
      </c>
      <c r="M218" s="22" t="str">
        <f>IFERROR(ROUND((#REF!*$I218),-2),"")</f>
        <v/>
      </c>
      <c r="N218" s="22" t="str">
        <f>IFERROR(ROUND((#REF!*$I218),-2),"")</f>
        <v/>
      </c>
    </row>
    <row r="219" spans="1:14" x14ac:dyDescent="0.2">
      <c r="A219">
        <v>36</v>
      </c>
      <c r="C219" t="s">
        <v>1264</v>
      </c>
      <c r="D219" s="7">
        <v>7.0000000000000007E-2</v>
      </c>
      <c r="E219" s="7">
        <v>0.2</v>
      </c>
      <c r="F219" s="8">
        <v>0.67500000000000004</v>
      </c>
      <c r="H219" s="124" t="str">
        <f t="shared" si="172"/>
        <v>12 July to 25 July 2021</v>
      </c>
      <c r="I219" s="14">
        <f>INDEX(I$337:I$1359,Control!$B$3)</f>
        <v>51075</v>
      </c>
      <c r="J219" s="22">
        <f t="shared" si="173"/>
        <v>3600</v>
      </c>
      <c r="K219" s="22">
        <f t="shared" si="174"/>
        <v>10200</v>
      </c>
      <c r="L219" s="22">
        <f t="shared" si="175"/>
        <v>34500</v>
      </c>
      <c r="M219" s="22" t="str">
        <f>IFERROR(ROUND((#REF!*$I219),-2),"")</f>
        <v/>
      </c>
      <c r="N219" s="22" t="str">
        <f>IFERROR(ROUND((#REF!*$I219),-2),"")</f>
        <v/>
      </c>
    </row>
    <row r="220" spans="1:14" x14ac:dyDescent="0.2">
      <c r="A220">
        <v>37</v>
      </c>
      <c r="C220" t="s">
        <v>1265</v>
      </c>
      <c r="D220" s="7">
        <v>7.0000000000000007E-2</v>
      </c>
      <c r="E220" s="7">
        <v>0.19699999999999998</v>
      </c>
      <c r="F220" s="8">
        <v>0.67400000000000004</v>
      </c>
      <c r="H220" s="124" t="str">
        <f t="shared" si="172"/>
        <v>26 July to 8 August 2021</v>
      </c>
      <c r="I220" s="14">
        <f>INDEX(I$337:I$1359,Control!$B$3)</f>
        <v>51075</v>
      </c>
      <c r="J220" s="22">
        <f t="shared" si="173"/>
        <v>3600</v>
      </c>
      <c r="K220" s="22">
        <f t="shared" si="174"/>
        <v>10100</v>
      </c>
      <c r="L220" s="22">
        <f t="shared" si="175"/>
        <v>34400</v>
      </c>
      <c r="M220" s="22" t="str">
        <f>IFERROR(ROUND((#REF!*$I220),-2),"")</f>
        <v/>
      </c>
      <c r="N220" s="22" t="str">
        <f>IFERROR(ROUND((#REF!*$I220),-2),"")</f>
        <v/>
      </c>
    </row>
    <row r="221" spans="1:14" x14ac:dyDescent="0.2">
      <c r="A221">
        <v>38</v>
      </c>
      <c r="C221" t="s">
        <v>1266</v>
      </c>
      <c r="D221" s="7">
        <v>6.3E-2</v>
      </c>
      <c r="E221" s="7">
        <v>0.18600000000000003</v>
      </c>
      <c r="F221" s="8">
        <v>0.69599999999999995</v>
      </c>
      <c r="H221" s="124" t="str">
        <f t="shared" si="172"/>
        <v>9 August to 22 August 2021</v>
      </c>
      <c r="I221" s="14">
        <f>INDEX(I$337:I$1359,Control!$B$3)</f>
        <v>51075</v>
      </c>
      <c r="J221" s="22">
        <f t="shared" si="173"/>
        <v>3200</v>
      </c>
      <c r="K221" s="22">
        <f t="shared" si="174"/>
        <v>9500</v>
      </c>
      <c r="L221" s="22">
        <f t="shared" si="175"/>
        <v>35500</v>
      </c>
      <c r="M221" s="22" t="str">
        <f>IFERROR(ROUND((#REF!*$I221),-2),"")</f>
        <v/>
      </c>
      <c r="N221" s="22" t="str">
        <f>IFERROR(ROUND((#REF!*$I221),-2),"")</f>
        <v/>
      </c>
    </row>
    <row r="222" spans="1:14" x14ac:dyDescent="0.2">
      <c r="A222">
        <v>39</v>
      </c>
      <c r="C222" t="s">
        <v>1267</v>
      </c>
      <c r="D222" s="7">
        <v>5.8000000000000003E-2</v>
      </c>
      <c r="E222" s="7">
        <v>0.184</v>
      </c>
      <c r="F222" s="8">
        <v>0.70099999999999996</v>
      </c>
      <c r="H222" s="124" t="str">
        <f t="shared" ref="H222:H223" si="176">C222</f>
        <v>23 August to 5 September 2021</v>
      </c>
      <c r="I222" s="14">
        <f>INDEX(I$337:I$1359,Control!$B$3)</f>
        <v>51075</v>
      </c>
      <c r="J222" s="22">
        <f t="shared" ref="J222:J223" si="177">IFERROR(ROUND((D222*$I222),-2),"")</f>
        <v>3000</v>
      </c>
      <c r="K222" s="22">
        <f t="shared" ref="K222:K223" si="178">IFERROR(ROUND((E222*$I222),-2),"")</f>
        <v>9400</v>
      </c>
      <c r="L222" s="22">
        <f t="shared" ref="L222:L223" si="179">IFERROR(ROUND((F222*$I222),-2),"")</f>
        <v>35800</v>
      </c>
      <c r="M222" s="22"/>
      <c r="N222" s="22"/>
    </row>
    <row r="223" spans="1:14" x14ac:dyDescent="0.2">
      <c r="A223">
        <v>40</v>
      </c>
      <c r="C223" t="s">
        <v>1268</v>
      </c>
      <c r="D223" s="7">
        <v>5.2999999999999999E-2</v>
      </c>
      <c r="E223" s="7">
        <v>0.17499999999999999</v>
      </c>
      <c r="F223" s="8">
        <v>0.71599999999999997</v>
      </c>
      <c r="H223" s="124" t="str">
        <f t="shared" si="176"/>
        <v>6 September to 19 September 2021</v>
      </c>
      <c r="I223" s="14">
        <f>INDEX(I$337:I$1359,Control!$B$3)</f>
        <v>51075</v>
      </c>
      <c r="J223" s="22">
        <f t="shared" si="177"/>
        <v>2700</v>
      </c>
      <c r="K223" s="22">
        <f t="shared" si="178"/>
        <v>8900</v>
      </c>
      <c r="L223" s="22">
        <f t="shared" si="179"/>
        <v>36600</v>
      </c>
      <c r="M223" s="22"/>
      <c r="N223" s="22"/>
    </row>
    <row r="224" spans="1:14" x14ac:dyDescent="0.2">
      <c r="A224">
        <v>41</v>
      </c>
      <c r="B224" t="s">
        <v>1375</v>
      </c>
      <c r="C224" t="s">
        <v>1269</v>
      </c>
      <c r="D224" s="7">
        <v>4.2000000000000003E-2</v>
      </c>
      <c r="E224" s="7">
        <v>0.16900000000000001</v>
      </c>
      <c r="F224" s="8">
        <v>0.72199999999999998</v>
      </c>
      <c r="H224" s="124" t="str">
        <f t="shared" ref="H224" si="180">C224</f>
        <v>20 September to 3 October 2021</v>
      </c>
      <c r="I224" s="14">
        <f>INDEX(I$337:I$1359,Control!$B$3)</f>
        <v>51075</v>
      </c>
      <c r="J224" s="22">
        <f t="shared" ref="J224" si="181">IFERROR(ROUND((D224*$I224),-2),"")</f>
        <v>2100</v>
      </c>
      <c r="K224" s="22">
        <f t="shared" ref="K224" si="182">IFERROR(ROUND((E224*$I224),-2),"")</f>
        <v>8600</v>
      </c>
      <c r="L224" s="22">
        <f t="shared" ref="L224" si="183">IFERROR(ROUND((F224*$I224),-2),"")</f>
        <v>36900</v>
      </c>
      <c r="M224" s="22"/>
      <c r="N224" s="22"/>
    </row>
    <row r="225" spans="1:20" x14ac:dyDescent="0.2">
      <c r="C225" s="85"/>
      <c r="D225" s="85"/>
      <c r="E225" s="85"/>
      <c r="F225" s="85"/>
      <c r="G225" s="85"/>
      <c r="H225" s="85"/>
      <c r="I225" s="85"/>
      <c r="J225" s="85"/>
      <c r="K225" s="85"/>
      <c r="L225" s="85"/>
      <c r="M225" s="85"/>
      <c r="N225" s="85"/>
      <c r="O225" s="85"/>
      <c r="P225" s="85"/>
      <c r="Q225" s="85"/>
      <c r="R225" s="85"/>
      <c r="S225" s="85"/>
      <c r="T225" s="85"/>
    </row>
    <row r="227" spans="1:20" ht="15" x14ac:dyDescent="0.25">
      <c r="C227" s="5" t="s">
        <v>1177</v>
      </c>
      <c r="M227" t="str">
        <f>"Turnover compared to previous month - "&amp;I228</f>
        <v>Turnover compared to previous month - Ashford</v>
      </c>
    </row>
    <row r="228" spans="1:20" ht="60" x14ac:dyDescent="0.2">
      <c r="D228" s="82" t="s">
        <v>1376</v>
      </c>
      <c r="E228" s="82" t="s">
        <v>1377</v>
      </c>
      <c r="F228" s="82" t="s">
        <v>1378</v>
      </c>
      <c r="I228" s="14" t="str">
        <f>INDEX(C$337:C$359,Control!$B$3)</f>
        <v>Ashford</v>
      </c>
      <c r="J228" s="2" t="s">
        <v>1376</v>
      </c>
      <c r="K228" s="2" t="s">
        <v>1377</v>
      </c>
      <c r="L228" s="2" t="s">
        <v>1378</v>
      </c>
      <c r="M228" s="2"/>
      <c r="N228" s="2"/>
      <c r="O228" s="2"/>
      <c r="P228" s="2"/>
      <c r="Q228" s="2"/>
    </row>
    <row r="229" spans="1:20" x14ac:dyDescent="0.2">
      <c r="A229">
        <v>55</v>
      </c>
      <c r="B229" t="s">
        <v>1379</v>
      </c>
      <c r="C229" t="s">
        <v>1380</v>
      </c>
      <c r="D229" s="8">
        <v>0.19900000000000001</v>
      </c>
      <c r="E229" s="8">
        <v>0.54600000000000004</v>
      </c>
      <c r="F229" s="8">
        <v>0.13600000000000001</v>
      </c>
      <c r="H229" s="124" t="str">
        <f t="shared" ref="H229" si="184">C229</f>
        <v>1 March 2022 to 31 March 2022</v>
      </c>
      <c r="I229" s="14">
        <f>INDEX(F$337:F$359,Control!$B$3)</f>
        <v>6485</v>
      </c>
      <c r="J229" s="22">
        <f t="shared" ref="J229" si="185">IFERROR(D229*$I229,"")</f>
        <v>1290.5150000000001</v>
      </c>
      <c r="K229" s="22">
        <f t="shared" ref="K229" si="186">IFERROR(E229*$I229,"")</f>
        <v>3540.8100000000004</v>
      </c>
      <c r="L229" s="22">
        <f t="shared" ref="L229" si="187">IFERROR(F229*$I229,"")</f>
        <v>881.96</v>
      </c>
      <c r="M229" s="22"/>
      <c r="N229" s="22"/>
      <c r="O229" s="22"/>
      <c r="P229" s="22"/>
      <c r="Q229" s="22"/>
    </row>
    <row r="230" spans="1:20" x14ac:dyDescent="0.2">
      <c r="A230">
        <v>57</v>
      </c>
      <c r="C230" t="s">
        <v>1381</v>
      </c>
      <c r="D230" s="8">
        <v>0.23400000000000001</v>
      </c>
      <c r="E230" s="8">
        <v>0.52500000000000002</v>
      </c>
      <c r="F230" s="8">
        <v>0.13400000000000001</v>
      </c>
      <c r="H230" s="124" t="str">
        <f t="shared" ref="H230" si="188">C230</f>
        <v>1 April 2022 to 30 April 2022</v>
      </c>
      <c r="I230" s="14">
        <f>INDEX(F$337:F$359,Control!$B$3)</f>
        <v>6485</v>
      </c>
      <c r="J230" s="22">
        <f t="shared" ref="J230" si="189">IFERROR(D230*$I230,"")</f>
        <v>1517.49</v>
      </c>
      <c r="K230" s="22">
        <f t="shared" ref="K230" si="190">IFERROR(E230*$I230,"")</f>
        <v>3404.625</v>
      </c>
      <c r="L230" s="22">
        <f t="shared" ref="L230" si="191">IFERROR(F230*$I230,"")</f>
        <v>868.99</v>
      </c>
      <c r="M230" s="22"/>
      <c r="N230" s="22"/>
      <c r="O230" s="22"/>
      <c r="P230" s="22"/>
      <c r="Q230" s="22"/>
    </row>
    <row r="231" spans="1:20" x14ac:dyDescent="0.2">
      <c r="A231">
        <v>59</v>
      </c>
      <c r="C231" t="s">
        <v>1382</v>
      </c>
      <c r="D231" s="8">
        <v>0.20399999999999999</v>
      </c>
      <c r="E231" s="8">
        <v>0.55500000000000005</v>
      </c>
      <c r="F231" s="8">
        <v>0.14599999999999999</v>
      </c>
      <c r="H231" s="124" t="str">
        <f t="shared" ref="H231:H233" si="192">C231</f>
        <v>1 May 2022 to 31 May 2022</v>
      </c>
      <c r="I231" s="14">
        <f>INDEX(F$337:F$359,Control!$B$3)</f>
        <v>6485</v>
      </c>
      <c r="J231" s="22">
        <f t="shared" ref="J231:J233" si="193">IFERROR(D231*$I231,"")</f>
        <v>1322.9399999999998</v>
      </c>
      <c r="K231" s="22">
        <f t="shared" ref="K231:K233" si="194">IFERROR(E231*$I231,"")</f>
        <v>3599.1750000000002</v>
      </c>
      <c r="L231" s="22">
        <f t="shared" ref="L231:L233" si="195">IFERROR(F231*$I231,"")</f>
        <v>946.81</v>
      </c>
      <c r="M231" s="22"/>
      <c r="N231" s="22"/>
      <c r="O231" s="22"/>
      <c r="P231" s="22"/>
      <c r="Q231" s="22"/>
    </row>
    <row r="232" spans="1:20" x14ac:dyDescent="0.2">
      <c r="A232">
        <v>60</v>
      </c>
      <c r="C232" t="s">
        <v>1383</v>
      </c>
      <c r="D232" s="8">
        <v>0.23499999999999999</v>
      </c>
      <c r="E232" s="8">
        <v>0.54200000000000004</v>
      </c>
      <c r="F232" s="8">
        <v>0.127</v>
      </c>
      <c r="H232" s="124" t="str">
        <f t="shared" si="192"/>
        <v>1 June 2022 to 30 June 2022</v>
      </c>
      <c r="I232" s="14">
        <f>INDEX(F$337:F$359,Control!$B$3)</f>
        <v>6485</v>
      </c>
      <c r="J232" s="22">
        <f t="shared" si="193"/>
        <v>1523.9749999999999</v>
      </c>
      <c r="K232" s="22">
        <f t="shared" si="194"/>
        <v>3514.8700000000003</v>
      </c>
      <c r="L232" s="22">
        <f t="shared" si="195"/>
        <v>823.59500000000003</v>
      </c>
      <c r="M232" s="22"/>
      <c r="N232" s="22"/>
      <c r="O232" s="22"/>
      <c r="P232" s="22"/>
      <c r="Q232" s="22"/>
    </row>
    <row r="233" spans="1:20" x14ac:dyDescent="0.2">
      <c r="A233">
        <v>63</v>
      </c>
      <c r="C233" t="s">
        <v>1384</v>
      </c>
      <c r="D233" s="8">
        <v>0.23599999999999999</v>
      </c>
      <c r="E233" s="8">
        <v>0.52600000000000002</v>
      </c>
      <c r="F233" s="8">
        <v>0.13700000000000001</v>
      </c>
      <c r="H233" s="124" t="str">
        <f t="shared" si="192"/>
        <v>1 July 2022 to 31 July 2022</v>
      </c>
      <c r="I233" s="14">
        <f>INDEX(F$337:F$359,Control!$B$3)</f>
        <v>6485</v>
      </c>
      <c r="J233" s="22">
        <f t="shared" si="193"/>
        <v>1530.4599999999998</v>
      </c>
      <c r="K233" s="22">
        <f t="shared" si="194"/>
        <v>3411.11</v>
      </c>
      <c r="L233" s="22">
        <f t="shared" si="195"/>
        <v>888.44500000000005</v>
      </c>
      <c r="M233" s="22"/>
      <c r="N233" s="22"/>
      <c r="O233" s="22"/>
      <c r="P233" s="22"/>
      <c r="Q233" s="22"/>
    </row>
    <row r="234" spans="1:20" x14ac:dyDescent="0.2">
      <c r="A234">
        <v>65</v>
      </c>
      <c r="C234" t="s">
        <v>1385</v>
      </c>
      <c r="D234" s="8">
        <v>0.26200000000000001</v>
      </c>
      <c r="E234" s="8">
        <v>0.5</v>
      </c>
      <c r="F234" s="8">
        <v>0.14899999999999999</v>
      </c>
      <c r="H234" s="124" t="str">
        <f t="shared" ref="H234" si="196">C234</f>
        <v>1 August 2022 to 31 August 2022</v>
      </c>
      <c r="I234" s="14">
        <f>INDEX(F$337:F$359,Control!$B$3)</f>
        <v>6485</v>
      </c>
      <c r="J234" s="22">
        <f t="shared" ref="J234" si="197">IFERROR(D234*$I234,"")</f>
        <v>1699.0700000000002</v>
      </c>
      <c r="K234" s="22">
        <f t="shared" ref="K234" si="198">IFERROR(E234*$I234,"")</f>
        <v>3242.5</v>
      </c>
      <c r="L234" s="22">
        <f t="shared" ref="L234" si="199">IFERROR(F234*$I234,"")</f>
        <v>966.26499999999999</v>
      </c>
      <c r="M234" s="22"/>
      <c r="N234" s="22"/>
      <c r="O234" s="22"/>
      <c r="P234" s="22"/>
      <c r="Q234" s="22"/>
    </row>
    <row r="235" spans="1:20" x14ac:dyDescent="0.2">
      <c r="A235">
        <v>67</v>
      </c>
      <c r="C235" t="s">
        <v>1386</v>
      </c>
      <c r="D235" s="8">
        <v>0.26300000000000001</v>
      </c>
      <c r="E235" s="8">
        <v>0.50800000000000001</v>
      </c>
      <c r="F235" s="8">
        <v>0.14000000000000001</v>
      </c>
      <c r="H235" s="124" t="str">
        <f t="shared" ref="H235:H236" si="200">C235</f>
        <v>1 September 2022 to 30 September 2022</v>
      </c>
      <c r="I235" s="14">
        <f>INDEX(F$337:F$359,Control!$B$3)</f>
        <v>6485</v>
      </c>
      <c r="J235" s="22">
        <f t="shared" ref="J235:J236" si="201">IFERROR(D235*$I235,"")</f>
        <v>1705.5550000000001</v>
      </c>
      <c r="K235" s="22">
        <f t="shared" ref="K235:K236" si="202">IFERROR(E235*$I235,"")</f>
        <v>3294.38</v>
      </c>
      <c r="L235" s="22">
        <f t="shared" ref="L235:L236" si="203">IFERROR(F235*$I235,"")</f>
        <v>907.90000000000009</v>
      </c>
      <c r="M235" s="22"/>
      <c r="N235" s="22"/>
      <c r="O235" s="22"/>
      <c r="P235" s="22"/>
      <c r="Q235" s="22"/>
    </row>
    <row r="236" spans="1:20" x14ac:dyDescent="0.2">
      <c r="A236">
        <v>69</v>
      </c>
      <c r="C236" t="s">
        <v>1387</v>
      </c>
      <c r="D236" s="8">
        <v>0.253</v>
      </c>
      <c r="E236" s="8">
        <v>0.501</v>
      </c>
      <c r="F236" s="8">
        <v>0.14599999999999999</v>
      </c>
      <c r="H236" s="124" t="str">
        <f t="shared" si="200"/>
        <v>1 October 2022 to 31 October 2022</v>
      </c>
      <c r="I236" s="14">
        <f>INDEX(F$337:F$359,Control!$B$3)</f>
        <v>6485</v>
      </c>
      <c r="J236" s="22">
        <f t="shared" si="201"/>
        <v>1640.7049999999999</v>
      </c>
      <c r="K236" s="22">
        <f t="shared" si="202"/>
        <v>3248.9850000000001</v>
      </c>
      <c r="L236" s="22">
        <f t="shared" si="203"/>
        <v>946.81</v>
      </c>
      <c r="M236" s="22"/>
      <c r="N236" s="22"/>
      <c r="O236" s="22"/>
      <c r="P236" s="22"/>
      <c r="Q236" s="22"/>
    </row>
    <row r="237" spans="1:20" x14ac:dyDescent="0.2">
      <c r="A237">
        <v>71</v>
      </c>
      <c r="C237" t="s">
        <v>1388</v>
      </c>
      <c r="D237" s="8">
        <v>0.26400000000000001</v>
      </c>
      <c r="E237" s="8">
        <v>0.52600000000000002</v>
      </c>
      <c r="F237" s="8">
        <v>0.128</v>
      </c>
      <c r="H237" s="124" t="str">
        <f t="shared" ref="H237" si="204">C237</f>
        <v>1 November 2022 to 30 November 2022</v>
      </c>
      <c r="I237" s="14">
        <f>INDEX(F$337:F$359,Control!$B$3)</f>
        <v>6485</v>
      </c>
      <c r="J237" s="22">
        <f t="shared" ref="J237" si="205">IFERROR(D237*$I237,"")</f>
        <v>1712.0400000000002</v>
      </c>
      <c r="K237" s="22">
        <f t="shared" ref="K237" si="206">IFERROR(E237*$I237,"")</f>
        <v>3411.11</v>
      </c>
      <c r="L237" s="22">
        <f t="shared" ref="L237" si="207">IFERROR(F237*$I237,"")</f>
        <v>830.08</v>
      </c>
      <c r="M237" s="22"/>
      <c r="N237" s="22"/>
      <c r="O237" s="22"/>
      <c r="P237" s="22"/>
      <c r="Q237" s="22"/>
    </row>
    <row r="238" spans="1:20" x14ac:dyDescent="0.2">
      <c r="A238">
        <v>74</v>
      </c>
      <c r="C238" t="s">
        <v>1389</v>
      </c>
      <c r="D238" s="8">
        <v>0.30199999999999999</v>
      </c>
      <c r="E238" s="8">
        <v>0.45400000000000001</v>
      </c>
      <c r="F238" s="8">
        <v>0.13200000000000001</v>
      </c>
      <c r="H238" s="124" t="str">
        <f t="shared" ref="H238:H239" si="208">C238</f>
        <v>1 December 2022 to 31 December 2022</v>
      </c>
      <c r="I238" s="14">
        <f>INDEX(F$337:F$359,Control!$B$3)</f>
        <v>6485</v>
      </c>
      <c r="J238" s="22">
        <f t="shared" ref="J238:J239" si="209">IFERROR(D238*$I238,"")</f>
        <v>1958.47</v>
      </c>
      <c r="K238" s="22">
        <f t="shared" ref="K238:K239" si="210">IFERROR(E238*$I238,"")</f>
        <v>2944.19</v>
      </c>
      <c r="L238" s="22">
        <f t="shared" ref="L238:L239" si="211">IFERROR(F238*$I238,"")</f>
        <v>856.0200000000001</v>
      </c>
      <c r="M238" s="22"/>
      <c r="N238" s="22"/>
      <c r="O238" s="22"/>
      <c r="P238" s="22"/>
      <c r="Q238" s="22"/>
    </row>
    <row r="239" spans="1:20" x14ac:dyDescent="0.2">
      <c r="A239">
        <v>76</v>
      </c>
      <c r="C239" t="s">
        <v>1390</v>
      </c>
      <c r="D239" s="8">
        <v>0.29099999999999998</v>
      </c>
      <c r="E239" s="8">
        <v>0.45600000000000002</v>
      </c>
      <c r="F239" s="8">
        <v>0.16200000000000001</v>
      </c>
      <c r="H239" s="124" t="str">
        <f t="shared" si="208"/>
        <v>1 January 2023 to 31 January 2023</v>
      </c>
      <c r="I239" s="14">
        <f>INDEX(G$337:G$359,Control!$B$3)</f>
        <v>6375</v>
      </c>
      <c r="J239" s="22">
        <f t="shared" si="209"/>
        <v>1855.1249999999998</v>
      </c>
      <c r="K239" s="22">
        <f t="shared" si="210"/>
        <v>2907</v>
      </c>
      <c r="L239" s="22">
        <f t="shared" si="211"/>
        <v>1032.75</v>
      </c>
      <c r="M239" s="22"/>
      <c r="N239" s="22"/>
      <c r="O239" s="22"/>
      <c r="P239" s="22"/>
      <c r="Q239" s="22"/>
    </row>
    <row r="240" spans="1:20" x14ac:dyDescent="0.2">
      <c r="A240">
        <v>78</v>
      </c>
      <c r="C240" t="s">
        <v>1391</v>
      </c>
      <c r="D240" s="8">
        <v>0.25</v>
      </c>
      <c r="E240" s="8">
        <v>0.5</v>
      </c>
      <c r="F240" s="8">
        <v>0.16400000000000001</v>
      </c>
      <c r="H240" s="124" t="str">
        <f t="shared" ref="H240:H241" si="212">C240</f>
        <v>1 February 2023 to 28 February 2023</v>
      </c>
      <c r="I240" s="14">
        <f>INDEX(G$337:G$359,Control!$B$3)</f>
        <v>6375</v>
      </c>
      <c r="J240" s="22">
        <f t="shared" ref="J240:J241" si="213">IFERROR(D240*$I240,"")</f>
        <v>1593.75</v>
      </c>
      <c r="K240" s="22">
        <f t="shared" ref="K240:K241" si="214">IFERROR(E240*$I240,"")</f>
        <v>3187.5</v>
      </c>
      <c r="L240" s="22">
        <f t="shared" ref="L240:L241" si="215">IFERROR(F240*$I240,"")</f>
        <v>1045.5</v>
      </c>
      <c r="M240" s="22"/>
      <c r="N240" s="22"/>
      <c r="O240" s="22"/>
      <c r="P240" s="22"/>
      <c r="Q240" s="22"/>
    </row>
    <row r="241" spans="1:17" x14ac:dyDescent="0.2">
      <c r="A241">
        <v>80</v>
      </c>
      <c r="C241" t="s">
        <v>1392</v>
      </c>
      <c r="D241" s="8">
        <v>0.191</v>
      </c>
      <c r="E241" s="8">
        <v>0.52800000000000002</v>
      </c>
      <c r="F241" s="8">
        <v>0.19400000000000001</v>
      </c>
      <c r="H241" s="124" t="str">
        <f t="shared" si="212"/>
        <v>1 March 2023 to 31 March 2023</v>
      </c>
      <c r="I241" s="14">
        <f>INDEX(G$337:G$359,Control!$B$3)</f>
        <v>6375</v>
      </c>
      <c r="J241" s="22">
        <f t="shared" si="213"/>
        <v>1217.625</v>
      </c>
      <c r="K241" s="22">
        <f t="shared" si="214"/>
        <v>3366</v>
      </c>
      <c r="L241" s="22">
        <f t="shared" si="215"/>
        <v>1236.75</v>
      </c>
      <c r="M241" s="22"/>
      <c r="N241" s="22"/>
      <c r="O241" s="22"/>
      <c r="P241" s="22"/>
      <c r="Q241" s="22"/>
    </row>
    <row r="242" spans="1:17" x14ac:dyDescent="0.2">
      <c r="A242">
        <v>82</v>
      </c>
      <c r="C242" t="s">
        <v>1393</v>
      </c>
      <c r="D242" s="8">
        <v>0.255</v>
      </c>
      <c r="E242" s="8">
        <v>0.501</v>
      </c>
      <c r="F242" s="8">
        <v>0.158</v>
      </c>
      <c r="H242" s="124" t="str">
        <f t="shared" ref="H242" si="216">C242</f>
        <v>1 April 2023 to 30 April 2023</v>
      </c>
      <c r="I242" s="14">
        <f>INDEX(G$337:G$359,Control!$B$3)</f>
        <v>6375</v>
      </c>
      <c r="J242" s="22">
        <f t="shared" ref="J242" si="217">IFERROR(D242*$I242,"")</f>
        <v>1625.625</v>
      </c>
      <c r="K242" s="22">
        <f t="shared" ref="K242" si="218">IFERROR(E242*$I242,"")</f>
        <v>3193.875</v>
      </c>
      <c r="L242" s="22">
        <f t="shared" ref="L242" si="219">IFERROR(F242*$I242,"")</f>
        <v>1007.25</v>
      </c>
      <c r="M242" s="22"/>
      <c r="N242" s="22"/>
      <c r="O242" s="22"/>
      <c r="P242" s="22"/>
      <c r="Q242" s="22"/>
    </row>
    <row r="243" spans="1:17" x14ac:dyDescent="0.2">
      <c r="A243">
        <v>84</v>
      </c>
      <c r="C243" t="s">
        <v>1394</v>
      </c>
      <c r="D243" s="8">
        <v>0.23300000000000001</v>
      </c>
      <c r="E243" s="8">
        <v>0.51800000000000002</v>
      </c>
      <c r="F243" s="8">
        <v>0.155</v>
      </c>
      <c r="H243" s="124" t="str">
        <f t="shared" ref="H243" si="220">C243</f>
        <v>1 May 2023 to 31 May 2023</v>
      </c>
      <c r="I243" s="14">
        <f>INDEX(G$337:G$359,Control!$B$3)</f>
        <v>6375</v>
      </c>
      <c r="J243" s="22">
        <f t="shared" ref="J243" si="221">IFERROR(D243*$I243,"")</f>
        <v>1485.375</v>
      </c>
      <c r="K243" s="22">
        <f t="shared" ref="K243" si="222">IFERROR(E243*$I243,"")</f>
        <v>3302.25</v>
      </c>
      <c r="L243" s="22">
        <f t="shared" ref="L243" si="223">IFERROR(F243*$I243,"")</f>
        <v>988.125</v>
      </c>
      <c r="M243" s="22"/>
      <c r="N243" s="22"/>
      <c r="O243" s="22"/>
      <c r="P243" s="22"/>
      <c r="Q243" s="22"/>
    </row>
    <row r="244" spans="1:17" x14ac:dyDescent="0.2">
      <c r="A244">
        <v>86</v>
      </c>
      <c r="C244" t="s">
        <v>1395</v>
      </c>
      <c r="D244" s="8">
        <v>0.23599999999999999</v>
      </c>
      <c r="E244" s="8">
        <v>0.52900000000000003</v>
      </c>
      <c r="F244" s="8">
        <v>0.14499999999999999</v>
      </c>
      <c r="H244" s="124" t="str">
        <f t="shared" ref="H244" si="224">C244</f>
        <v>1 June 2023 to 30 June 2023</v>
      </c>
      <c r="I244" s="14">
        <f>INDEX(G$337:G$359,Control!$B$3)</f>
        <v>6375</v>
      </c>
      <c r="J244" s="22">
        <f t="shared" ref="J244" si="225">IFERROR(D244*$I244,"")</f>
        <v>1504.5</v>
      </c>
      <c r="K244" s="22">
        <f t="shared" ref="K244" si="226">IFERROR(E244*$I244,"")</f>
        <v>3372.375</v>
      </c>
      <c r="L244" s="22">
        <f t="shared" ref="L244" si="227">IFERROR(F244*$I244,"")</f>
        <v>924.37499999999989</v>
      </c>
      <c r="M244" s="22"/>
      <c r="N244" s="22"/>
      <c r="O244" s="22"/>
      <c r="P244" s="22"/>
      <c r="Q244" s="22"/>
    </row>
    <row r="245" spans="1:17" x14ac:dyDescent="0.2">
      <c r="A245">
        <v>89</v>
      </c>
      <c r="C245" t="s">
        <v>1396</v>
      </c>
      <c r="D245" s="8">
        <v>0.25</v>
      </c>
      <c r="E245" s="8">
        <v>0.501</v>
      </c>
      <c r="F245" s="8">
        <v>0.16700000000000001</v>
      </c>
      <c r="H245" s="124" t="str">
        <f t="shared" ref="H245" si="228">C245</f>
        <v>1 July 2023 to 31 July 2023</v>
      </c>
      <c r="I245" s="14">
        <f>INDEX(G$337:G$359,Control!$B$3)</f>
        <v>6375</v>
      </c>
      <c r="J245" s="22">
        <f t="shared" ref="J245" si="229">IFERROR(D245*$I245,"")</f>
        <v>1593.75</v>
      </c>
      <c r="K245" s="22">
        <f t="shared" ref="K245" si="230">IFERROR(E245*$I245,"")</f>
        <v>3193.875</v>
      </c>
      <c r="L245" s="22">
        <f t="shared" ref="L245" si="231">IFERROR(F245*$I245,"")</f>
        <v>1064.625</v>
      </c>
      <c r="M245" s="22"/>
      <c r="N245" s="22"/>
      <c r="O245" s="22"/>
      <c r="P245" s="22"/>
      <c r="Q245" s="22"/>
    </row>
    <row r="246" spans="1:17" x14ac:dyDescent="0.2">
      <c r="A246">
        <v>91</v>
      </c>
      <c r="C246" t="s">
        <v>1397</v>
      </c>
      <c r="D246" s="8">
        <v>0.26600000000000001</v>
      </c>
      <c r="E246" s="8">
        <v>0.51600000000000001</v>
      </c>
      <c r="F246" s="8">
        <v>0.14699999999999999</v>
      </c>
      <c r="H246" s="124" t="str">
        <f t="shared" ref="H246:H247" si="232">C246</f>
        <v>1 August 2023 to 31 August 2023</v>
      </c>
      <c r="I246" s="14">
        <f>INDEX(G$337:G$359,Control!$B$3)</f>
        <v>6375</v>
      </c>
      <c r="J246" s="22">
        <f t="shared" ref="J246:J247" si="233">IFERROR(D246*$I246,"")</f>
        <v>1695.75</v>
      </c>
      <c r="K246" s="22">
        <f t="shared" ref="K246:K247" si="234">IFERROR(E246*$I246,"")</f>
        <v>3289.5</v>
      </c>
      <c r="L246" s="22">
        <f t="shared" ref="L246:L247" si="235">IFERROR(F246*$I246,"")</f>
        <v>937.125</v>
      </c>
      <c r="M246" s="22"/>
      <c r="N246" s="22"/>
      <c r="O246" s="22"/>
      <c r="P246" s="22"/>
      <c r="Q246" s="22"/>
    </row>
    <row r="247" spans="1:17" x14ac:dyDescent="0.2">
      <c r="A247">
        <v>93</v>
      </c>
      <c r="C247" t="s">
        <v>1398</v>
      </c>
      <c r="D247" s="8">
        <v>0.23599999999999999</v>
      </c>
      <c r="E247" s="8">
        <v>0.53300000000000003</v>
      </c>
      <c r="F247" s="8">
        <v>0.14000000000000001</v>
      </c>
      <c r="H247" s="124" t="str">
        <f t="shared" si="232"/>
        <v>1 September 2023 to 30 September 2023</v>
      </c>
      <c r="I247" s="14">
        <f>INDEX(G$337:G$359,Control!$B$3)</f>
        <v>6375</v>
      </c>
      <c r="J247" s="22">
        <f t="shared" si="233"/>
        <v>1504.5</v>
      </c>
      <c r="K247" s="22">
        <f t="shared" si="234"/>
        <v>3397.875</v>
      </c>
      <c r="L247" s="22">
        <f t="shared" si="235"/>
        <v>892.50000000000011</v>
      </c>
      <c r="M247" s="22"/>
      <c r="N247" s="22"/>
      <c r="O247" s="22"/>
      <c r="P247" s="22"/>
      <c r="Q247" s="22"/>
    </row>
    <row r="248" spans="1:17" x14ac:dyDescent="0.2">
      <c r="A248">
        <v>95</v>
      </c>
      <c r="C248" t="s">
        <v>1399</v>
      </c>
      <c r="D248" s="8">
        <v>0.24</v>
      </c>
      <c r="E248" s="8">
        <v>0.53300000000000003</v>
      </c>
      <c r="F248" s="8">
        <v>0.14199999999999999</v>
      </c>
      <c r="H248" s="124" t="str">
        <f t="shared" ref="H248:H249" si="236">C248</f>
        <v>1 October 2023 to 31 October 2023</v>
      </c>
      <c r="I248" s="14">
        <f>INDEX(G$337:G$359,Control!$B$3)</f>
        <v>6375</v>
      </c>
      <c r="J248" s="22">
        <f t="shared" ref="J248:J249" si="237">IFERROR(D248*$I248,"")</f>
        <v>1530</v>
      </c>
      <c r="K248" s="22">
        <f t="shared" ref="K248:K249" si="238">IFERROR(E248*$I248,"")</f>
        <v>3397.875</v>
      </c>
      <c r="L248" s="22">
        <f t="shared" ref="L248:L249" si="239">IFERROR(F248*$I248,"")</f>
        <v>905.24999999999989</v>
      </c>
      <c r="M248" s="22"/>
      <c r="N248" s="22"/>
      <c r="O248" s="22"/>
      <c r="P248" s="22"/>
      <c r="Q248" s="22"/>
    </row>
    <row r="249" spans="1:17" x14ac:dyDescent="0.2">
      <c r="A249">
        <v>97</v>
      </c>
      <c r="C249" t="s">
        <v>1400</v>
      </c>
      <c r="D249" s="8">
        <v>0.22800000000000001</v>
      </c>
      <c r="E249" s="8">
        <v>0.53700000000000003</v>
      </c>
      <c r="F249" s="8">
        <v>0.151</v>
      </c>
      <c r="H249" s="124" t="str">
        <f t="shared" si="236"/>
        <v>1 November 2023 to 30 November 2023</v>
      </c>
      <c r="I249" s="14">
        <f>INDEX(G$337:G$359,Control!$B$3)</f>
        <v>6375</v>
      </c>
      <c r="J249" s="22">
        <f t="shared" si="237"/>
        <v>1453.5</v>
      </c>
      <c r="K249" s="22">
        <f t="shared" si="238"/>
        <v>3423.375</v>
      </c>
      <c r="L249" s="22">
        <f t="shared" si="239"/>
        <v>962.625</v>
      </c>
      <c r="M249" s="22"/>
      <c r="N249" s="22"/>
      <c r="O249" s="22"/>
      <c r="P249" s="22"/>
      <c r="Q249" s="22"/>
    </row>
    <row r="250" spans="1:17" x14ac:dyDescent="0.2">
      <c r="A250">
        <v>100</v>
      </c>
      <c r="C250" t="s">
        <v>1401</v>
      </c>
      <c r="D250" s="8">
        <v>0.28699999999999998</v>
      </c>
      <c r="E250" s="8">
        <v>0.48199999999999998</v>
      </c>
      <c r="F250" s="8">
        <v>0.14299999999999999</v>
      </c>
      <c r="H250" s="124" t="str">
        <f t="shared" ref="H250:H251" si="240">C250</f>
        <v>1 December 2023 to 31 December 2023</v>
      </c>
      <c r="I250" s="14">
        <f>INDEX(G$337:G$359,Control!$B$3)</f>
        <v>6375</v>
      </c>
      <c r="J250" s="22">
        <f t="shared" ref="J250:J251" si="241">IFERROR(D250*$I250,"")</f>
        <v>1829.6249999999998</v>
      </c>
      <c r="K250" s="22">
        <f t="shared" ref="K250:K251" si="242">IFERROR(E250*$I250,"")</f>
        <v>3072.75</v>
      </c>
      <c r="L250" s="22">
        <f t="shared" ref="L250:L251" si="243">IFERROR(F250*$I250,"")</f>
        <v>911.62499999999989</v>
      </c>
      <c r="M250" s="22"/>
      <c r="N250" s="22"/>
      <c r="O250" s="22"/>
      <c r="P250" s="22"/>
      <c r="Q250" s="22"/>
    </row>
    <row r="251" spans="1:17" x14ac:dyDescent="0.2">
      <c r="A251">
        <v>102</v>
      </c>
      <c r="C251" t="s">
        <v>1402</v>
      </c>
      <c r="D251" s="8">
        <v>0.26</v>
      </c>
      <c r="E251" s="8">
        <v>0.5</v>
      </c>
      <c r="F251" s="8">
        <v>0.156</v>
      </c>
      <c r="H251" s="124" t="str">
        <f t="shared" si="240"/>
        <v>1 January 2024 to 31 January 2024</v>
      </c>
      <c r="I251" s="14">
        <f>INDEX(H$337:H$359,Control!$B$3)</f>
        <v>6490</v>
      </c>
      <c r="J251" s="22">
        <f t="shared" si="241"/>
        <v>1687.4</v>
      </c>
      <c r="K251" s="22">
        <f t="shared" si="242"/>
        <v>3245</v>
      </c>
      <c r="L251" s="22">
        <f t="shared" si="243"/>
        <v>1012.44</v>
      </c>
      <c r="M251" s="22"/>
      <c r="N251" s="22"/>
      <c r="O251" s="22"/>
      <c r="P251" s="22"/>
      <c r="Q251" s="22"/>
    </row>
    <row r="252" spans="1:17" x14ac:dyDescent="0.2">
      <c r="A252" t="s">
        <v>2022</v>
      </c>
      <c r="C252" t="s">
        <v>2025</v>
      </c>
      <c r="D252" s="8">
        <v>0.215</v>
      </c>
      <c r="E252" s="8">
        <v>0.54500000000000004</v>
      </c>
      <c r="F252" s="8">
        <v>0.158</v>
      </c>
      <c r="H252" s="124" t="str">
        <f t="shared" ref="H252:H258" si="244">C252</f>
        <v>1 February 2024 to 29 February 2024</v>
      </c>
      <c r="I252" s="14">
        <f>INDEX(H$337:H$359,Control!$B$3)</f>
        <v>6490</v>
      </c>
      <c r="J252" s="22">
        <f t="shared" ref="J252:J258" si="245">IFERROR(D252*$I252,"")</f>
        <v>1395.35</v>
      </c>
      <c r="K252" s="22">
        <f t="shared" ref="K252:K258" si="246">IFERROR(E252*$I252,"")</f>
        <v>3537.05</v>
      </c>
      <c r="L252" s="22">
        <f t="shared" ref="L252:L258" si="247">IFERROR(F252*$I252,"")</f>
        <v>1025.42</v>
      </c>
      <c r="M252" s="22"/>
      <c r="N252" s="22"/>
      <c r="O252" s="22"/>
      <c r="P252" s="22"/>
      <c r="Q252" s="22"/>
    </row>
    <row r="253" spans="1:17" x14ac:dyDescent="0.2">
      <c r="A253" t="s">
        <v>2023</v>
      </c>
      <c r="C253" t="s">
        <v>2026</v>
      </c>
      <c r="D253" s="8">
        <v>0.218</v>
      </c>
      <c r="E253" s="8">
        <v>0.53300000000000003</v>
      </c>
      <c r="F253" s="8">
        <v>0.16400000000000001</v>
      </c>
      <c r="H253" s="124" t="str">
        <f t="shared" si="244"/>
        <v>1 March 2024 to 31 March 2024</v>
      </c>
      <c r="I253" s="14">
        <f>INDEX(H$337:H$359,Control!$B$3)</f>
        <v>6490</v>
      </c>
      <c r="J253" s="22">
        <f t="shared" si="245"/>
        <v>1414.82</v>
      </c>
      <c r="K253" s="22">
        <f t="shared" si="246"/>
        <v>3459.17</v>
      </c>
      <c r="L253" s="22">
        <f t="shared" si="247"/>
        <v>1064.3600000000001</v>
      </c>
      <c r="M253" s="22"/>
      <c r="N253" s="22"/>
      <c r="O253" s="22"/>
      <c r="P253" s="22"/>
      <c r="Q253" s="22"/>
    </row>
    <row r="254" spans="1:17" x14ac:dyDescent="0.2">
      <c r="A254" t="s">
        <v>2024</v>
      </c>
      <c r="C254" t="s">
        <v>2027</v>
      </c>
      <c r="D254" s="8">
        <v>0.21299999999999999</v>
      </c>
      <c r="E254" s="8">
        <v>0.51600000000000001</v>
      </c>
      <c r="F254" s="8">
        <v>0.189</v>
      </c>
      <c r="H254" s="124" t="str">
        <f t="shared" si="244"/>
        <v>1 April 2024 to 30 April 2024</v>
      </c>
      <c r="I254" s="14">
        <f>INDEX(H$337:H$359,Control!$B$3)</f>
        <v>6490</v>
      </c>
      <c r="J254" s="22">
        <f t="shared" si="245"/>
        <v>1382.37</v>
      </c>
      <c r="K254" s="22">
        <f t="shared" si="246"/>
        <v>3348.84</v>
      </c>
      <c r="L254" s="22">
        <f t="shared" si="247"/>
        <v>1226.6099999999999</v>
      </c>
      <c r="M254" s="22"/>
      <c r="N254" s="22"/>
      <c r="O254" s="22"/>
      <c r="P254" s="22"/>
      <c r="Q254" s="22"/>
    </row>
    <row r="255" spans="1:17" x14ac:dyDescent="0.2">
      <c r="A255" t="s">
        <v>2008</v>
      </c>
      <c r="C255" t="s">
        <v>2028</v>
      </c>
      <c r="D255" s="8">
        <v>0.217</v>
      </c>
      <c r="E255" s="8">
        <v>0.52400000000000002</v>
      </c>
      <c r="F255" s="8">
        <v>0.16700000000000001</v>
      </c>
      <c r="H255" s="124" t="str">
        <f t="shared" si="244"/>
        <v>1 May 2024 to 31 May 2024</v>
      </c>
      <c r="I255" s="14">
        <f>INDEX(H$337:H$359,Control!$B$3)</f>
        <v>6490</v>
      </c>
      <c r="J255" s="22">
        <f t="shared" si="245"/>
        <v>1408.33</v>
      </c>
      <c r="K255" s="22">
        <f t="shared" si="246"/>
        <v>3400.76</v>
      </c>
      <c r="L255" s="22">
        <f t="shared" si="247"/>
        <v>1083.8300000000002</v>
      </c>
      <c r="M255" s="22"/>
      <c r="N255" s="22"/>
      <c r="O255" s="22"/>
      <c r="P255" s="22"/>
      <c r="Q255" s="22"/>
    </row>
    <row r="256" spans="1:17" x14ac:dyDescent="0.2">
      <c r="A256" t="s">
        <v>2010</v>
      </c>
      <c r="C256" t="s">
        <v>2029</v>
      </c>
      <c r="D256" s="8">
        <v>0.216</v>
      </c>
      <c r="E256" s="8">
        <v>0.53700000000000003</v>
      </c>
      <c r="F256" s="8">
        <v>0.155</v>
      </c>
      <c r="H256" s="124" t="str">
        <f t="shared" si="244"/>
        <v>1 June 2024 to 30 June 2024</v>
      </c>
      <c r="I256" s="14">
        <f>INDEX(H$337:H$359,Control!$B$3)</f>
        <v>6490</v>
      </c>
      <c r="J256" s="22">
        <f t="shared" si="245"/>
        <v>1401.84</v>
      </c>
      <c r="K256" s="22">
        <f t="shared" si="246"/>
        <v>3485.13</v>
      </c>
      <c r="L256" s="22">
        <f t="shared" si="247"/>
        <v>1005.95</v>
      </c>
      <c r="M256" s="22"/>
      <c r="N256" s="22"/>
      <c r="O256" s="22"/>
      <c r="P256" s="22"/>
      <c r="Q256" s="22"/>
    </row>
    <row r="257" spans="1:17" x14ac:dyDescent="0.2">
      <c r="A257" t="s">
        <v>2012</v>
      </c>
      <c r="C257" t="s">
        <v>2030</v>
      </c>
      <c r="D257" s="8">
        <v>0.22800000000000001</v>
      </c>
      <c r="E257" s="8">
        <v>0.53</v>
      </c>
      <c r="F257" s="8">
        <v>0.16</v>
      </c>
      <c r="H257" s="124" t="str">
        <f t="shared" si="244"/>
        <v>1 July 2024 to 31 July 2024</v>
      </c>
      <c r="I257" s="14">
        <f>INDEX(H$337:H$359,Control!$B$3)</f>
        <v>6490</v>
      </c>
      <c r="J257" s="22">
        <f t="shared" si="245"/>
        <v>1479.72</v>
      </c>
      <c r="K257" s="22">
        <f t="shared" si="246"/>
        <v>3439.7000000000003</v>
      </c>
      <c r="L257" s="22">
        <f t="shared" si="247"/>
        <v>1038.4000000000001</v>
      </c>
      <c r="M257" s="22"/>
      <c r="N257" s="22"/>
      <c r="O257" s="22"/>
      <c r="P257" s="22"/>
      <c r="Q257" s="22"/>
    </row>
    <row r="258" spans="1:17" x14ac:dyDescent="0.2">
      <c r="A258" t="s">
        <v>2014</v>
      </c>
      <c r="C258" t="s">
        <v>2031</v>
      </c>
      <c r="D258" s="8">
        <v>0.25800000000000001</v>
      </c>
      <c r="E258" s="8">
        <v>0.52500000000000002</v>
      </c>
      <c r="F258" s="8">
        <v>0.14099999999999999</v>
      </c>
      <c r="H258" s="124" t="str">
        <f t="shared" si="244"/>
        <v>1 August 2024 to 31 August 2024</v>
      </c>
      <c r="I258" s="14">
        <f>INDEX(H$337:H$359,Control!$B$3)</f>
        <v>6490</v>
      </c>
      <c r="J258" s="22">
        <f t="shared" si="245"/>
        <v>1674.42</v>
      </c>
      <c r="K258" s="22">
        <f t="shared" si="246"/>
        <v>3407.25</v>
      </c>
      <c r="L258" s="22">
        <f t="shared" si="247"/>
        <v>915.08999999999992</v>
      </c>
      <c r="M258" s="22"/>
      <c r="N258" s="22"/>
      <c r="O258" s="22"/>
      <c r="P258" s="22"/>
      <c r="Q258" s="22"/>
    </row>
    <row r="259" spans="1:17" x14ac:dyDescent="0.2">
      <c r="A259" t="s">
        <v>2093</v>
      </c>
      <c r="C259" t="s">
        <v>2106</v>
      </c>
      <c r="D259" s="8">
        <v>0.24199999999999999</v>
      </c>
      <c r="E259" s="8">
        <v>0.52600000000000002</v>
      </c>
      <c r="F259" s="8">
        <v>0.151</v>
      </c>
      <c r="H259" s="124" t="str">
        <f t="shared" ref="H259:H261" si="248">C259</f>
        <v>1 September 2024 to 30 September 2024</v>
      </c>
      <c r="I259" s="14">
        <f>INDEX(H$337:H$359,Control!$B$3)</f>
        <v>6490</v>
      </c>
      <c r="J259" s="22">
        <f t="shared" ref="J259:J261" si="249">IFERROR(D259*$I259,"")</f>
        <v>1570.58</v>
      </c>
      <c r="K259" s="22">
        <f t="shared" ref="K259:K261" si="250">IFERROR(E259*$I259,"")</f>
        <v>3413.7400000000002</v>
      </c>
      <c r="L259" s="22">
        <f t="shared" ref="L259:L261" si="251">IFERROR(F259*$I259,"")</f>
        <v>979.99</v>
      </c>
      <c r="M259" s="22"/>
      <c r="N259" s="22"/>
      <c r="O259" s="22"/>
      <c r="P259" s="22"/>
      <c r="Q259" s="22"/>
    </row>
    <row r="260" spans="1:17" x14ac:dyDescent="0.2">
      <c r="A260" t="s">
        <v>2095</v>
      </c>
      <c r="C260" t="s">
        <v>2107</v>
      </c>
      <c r="D260" s="8">
        <v>0.224</v>
      </c>
      <c r="E260" s="8">
        <v>0.53400000000000003</v>
      </c>
      <c r="F260" s="8">
        <v>0.157</v>
      </c>
      <c r="H260" s="124" t="str">
        <f t="shared" si="248"/>
        <v>1 October 2024 to 31 October 2024</v>
      </c>
      <c r="I260" s="14">
        <f>INDEX(H$337:H$359,Control!$B$3)</f>
        <v>6490</v>
      </c>
      <c r="J260" s="22">
        <f t="shared" si="249"/>
        <v>1453.76</v>
      </c>
      <c r="K260" s="22">
        <f t="shared" si="250"/>
        <v>3465.6600000000003</v>
      </c>
      <c r="L260" s="22">
        <f t="shared" si="251"/>
        <v>1018.93</v>
      </c>
      <c r="M260" s="22"/>
      <c r="N260" s="22"/>
      <c r="O260" s="22"/>
      <c r="P260" s="22"/>
      <c r="Q260" s="22"/>
    </row>
    <row r="261" spans="1:17" x14ac:dyDescent="0.2">
      <c r="A261" t="s">
        <v>2097</v>
      </c>
      <c r="C261" t="s">
        <v>2108</v>
      </c>
      <c r="D261" s="8">
        <v>0.251</v>
      </c>
      <c r="E261" s="8">
        <v>0.51500000000000001</v>
      </c>
      <c r="F261" s="8">
        <v>0.13900000000000001</v>
      </c>
      <c r="H261" s="124" t="str">
        <f t="shared" si="248"/>
        <v>1 November 2024 to 30 November 2024</v>
      </c>
      <c r="I261" s="14">
        <f>INDEX(H$337:H$359,Control!$B$3)</f>
        <v>6490</v>
      </c>
      <c r="J261" s="22">
        <f t="shared" si="249"/>
        <v>1628.99</v>
      </c>
      <c r="K261" s="22">
        <f t="shared" si="250"/>
        <v>3342.35</v>
      </c>
      <c r="L261" s="22">
        <f t="shared" si="251"/>
        <v>902.11000000000013</v>
      </c>
      <c r="M261" s="22"/>
      <c r="N261" s="22"/>
      <c r="O261" s="22"/>
      <c r="P261" s="22"/>
      <c r="Q261" s="22"/>
    </row>
    <row r="262" spans="1:17" x14ac:dyDescent="0.2">
      <c r="A262" t="s">
        <v>2158</v>
      </c>
      <c r="C262" t="s">
        <v>2172</v>
      </c>
      <c r="D262" s="8">
        <v>0.30199999999999999</v>
      </c>
      <c r="E262" s="8">
        <v>0.47699999999999998</v>
      </c>
      <c r="F262" s="8">
        <v>0.13500000000000001</v>
      </c>
      <c r="H262" s="124" t="str">
        <f t="shared" ref="H262:H264" si="252">C262</f>
        <v>1 December 2024 to 31 December 2024</v>
      </c>
      <c r="I262" s="14">
        <f>INDEX(H$337:H$359,Control!$B$3)</f>
        <v>6490</v>
      </c>
      <c r="J262" s="22">
        <f t="shared" ref="J262:J264" si="253">IFERROR(D262*$I262,"")</f>
        <v>1959.98</v>
      </c>
      <c r="K262" s="22">
        <f t="shared" ref="K262:K264" si="254">IFERROR(E262*$I262,"")</f>
        <v>3095.73</v>
      </c>
      <c r="L262" s="22">
        <f t="shared" ref="L262:L264" si="255">IFERROR(F262*$I262,"")</f>
        <v>876.15000000000009</v>
      </c>
      <c r="M262" s="22"/>
      <c r="N262" s="22"/>
      <c r="O262" s="22"/>
      <c r="P262" s="22"/>
      <c r="Q262" s="22"/>
    </row>
    <row r="263" spans="1:17" x14ac:dyDescent="0.2">
      <c r="A263" t="s">
        <v>2160</v>
      </c>
      <c r="C263" t="s">
        <v>2173</v>
      </c>
      <c r="D263" s="8">
        <v>0.28199999999999997</v>
      </c>
      <c r="E263" s="8">
        <v>0.47699999999999998</v>
      </c>
      <c r="F263" s="8">
        <v>0.159</v>
      </c>
      <c r="H263" s="124" t="str">
        <f t="shared" si="252"/>
        <v>1 January 2025 to 31 January 2025</v>
      </c>
      <c r="I263" s="14">
        <f>INDEX(H$337:H$359,Control!$B$3)</f>
        <v>6490</v>
      </c>
      <c r="J263" s="22">
        <f t="shared" si="253"/>
        <v>1830.1799999999998</v>
      </c>
      <c r="K263" s="22">
        <f t="shared" si="254"/>
        <v>3095.73</v>
      </c>
      <c r="L263" s="22">
        <f t="shared" si="255"/>
        <v>1031.9100000000001</v>
      </c>
      <c r="M263" s="22"/>
      <c r="N263" s="22"/>
      <c r="O263" s="22"/>
      <c r="P263" s="22"/>
      <c r="Q263" s="22"/>
    </row>
    <row r="264" spans="1:17" x14ac:dyDescent="0.2">
      <c r="A264" t="s">
        <v>2162</v>
      </c>
      <c r="B264" t="s">
        <v>2175</v>
      </c>
      <c r="C264" t="s">
        <v>2174</v>
      </c>
      <c r="D264" s="8">
        <v>0.25800000000000001</v>
      </c>
      <c r="E264" s="8">
        <v>0.505</v>
      </c>
      <c r="F264" s="8">
        <v>0.152</v>
      </c>
      <c r="H264" s="124" t="str">
        <f t="shared" si="252"/>
        <v>1 February 2025 to 28 February 2025</v>
      </c>
      <c r="I264" s="14">
        <f>INDEX(H$337:H$359,Control!$B$3)</f>
        <v>6490</v>
      </c>
      <c r="J264" s="22">
        <f t="shared" si="253"/>
        <v>1674.42</v>
      </c>
      <c r="K264" s="22">
        <f t="shared" si="254"/>
        <v>3277.45</v>
      </c>
      <c r="L264" s="22">
        <f t="shared" si="255"/>
        <v>986.48</v>
      </c>
      <c r="M264" s="22"/>
      <c r="N264" s="22"/>
      <c r="O264" s="22"/>
      <c r="P264" s="22"/>
      <c r="Q264" s="22"/>
    </row>
    <row r="265" spans="1:17" x14ac:dyDescent="0.2">
      <c r="C265" s="85"/>
      <c r="D265" s="85"/>
      <c r="E265" s="85"/>
      <c r="F265" s="85"/>
      <c r="G265" s="85"/>
      <c r="H265" s="85"/>
      <c r="I265" s="85"/>
      <c r="J265" s="85"/>
      <c r="K265" s="85"/>
      <c r="L265" s="85"/>
      <c r="M265" s="85"/>
      <c r="N265" s="85"/>
      <c r="O265" s="85"/>
      <c r="P265" s="85"/>
      <c r="Q265" s="85"/>
    </row>
    <row r="266" spans="1:17" ht="15" x14ac:dyDescent="0.25">
      <c r="C266" s="5"/>
    </row>
    <row r="267" spans="1:17" ht="15" x14ac:dyDescent="0.25">
      <c r="C267" s="5" t="s">
        <v>1199</v>
      </c>
    </row>
    <row r="268" spans="1:17" ht="85.5" x14ac:dyDescent="0.2">
      <c r="D268" s="2" t="s">
        <v>1191</v>
      </c>
      <c r="E268" s="2" t="s">
        <v>1192</v>
      </c>
      <c r="F268" s="2" t="s">
        <v>1193</v>
      </c>
      <c r="I268" s="14" t="str">
        <f>INDEX(C$337:C$359,Control!$B$3)</f>
        <v>Ashford</v>
      </c>
      <c r="J268" s="2" t="s">
        <v>1191</v>
      </c>
      <c r="K268" s="2" t="s">
        <v>1192</v>
      </c>
      <c r="L268" s="2" t="s">
        <v>1193</v>
      </c>
    </row>
    <row r="269" spans="1:17" x14ac:dyDescent="0.2">
      <c r="A269">
        <v>42</v>
      </c>
      <c r="B269" t="s">
        <v>1403</v>
      </c>
      <c r="C269" t="s">
        <v>1270</v>
      </c>
      <c r="D269" s="8">
        <v>0.17</v>
      </c>
      <c r="E269" s="8">
        <v>0.13</v>
      </c>
      <c r="F269" s="8">
        <v>0.59799999999999998</v>
      </c>
      <c r="H269" s="124" t="str">
        <f t="shared" ref="H269:H274" si="256">C269</f>
        <v>4 October to 17 October 2021</v>
      </c>
      <c r="I269" s="14">
        <f>INDEX(I$337:I$1359,Control!$B$3)</f>
        <v>51075</v>
      </c>
      <c r="J269" s="22">
        <f t="shared" ref="J269:J274" si="257">IFERROR(D269*$I269,"")</f>
        <v>8682.75</v>
      </c>
      <c r="K269" s="22">
        <f t="shared" ref="K269:K274" si="258">IFERROR(E269*$I269,"")</f>
        <v>6639.75</v>
      </c>
      <c r="L269" s="22">
        <f t="shared" ref="L269:L274" si="259">IFERROR(F269*$I269,"")</f>
        <v>30542.85</v>
      </c>
    </row>
    <row r="270" spans="1:17" x14ac:dyDescent="0.2">
      <c r="A270">
        <v>43</v>
      </c>
      <c r="C270" t="s">
        <v>1404</v>
      </c>
      <c r="D270" s="8">
        <v>0.17299999999999999</v>
      </c>
      <c r="E270" s="8">
        <v>0.12</v>
      </c>
      <c r="F270" s="8">
        <v>0.60799999999999998</v>
      </c>
      <c r="H270" s="124" t="str">
        <f t="shared" si="256"/>
        <v>18 October 2021 to 31 October 2021</v>
      </c>
      <c r="I270" s="14">
        <f>INDEX(I$337:I$1359,Control!$B$3)</f>
        <v>51075</v>
      </c>
      <c r="J270" s="22">
        <f t="shared" si="257"/>
        <v>8835.9749999999985</v>
      </c>
      <c r="K270" s="22">
        <f t="shared" si="258"/>
        <v>6129</v>
      </c>
      <c r="L270" s="22">
        <f t="shared" si="259"/>
        <v>31053.599999999999</v>
      </c>
    </row>
    <row r="271" spans="1:17" x14ac:dyDescent="0.2">
      <c r="A271">
        <v>44</v>
      </c>
      <c r="C271" t="s">
        <v>1405</v>
      </c>
      <c r="D271" s="8">
        <v>0.17899999999999999</v>
      </c>
      <c r="E271" s="8">
        <v>0.12</v>
      </c>
      <c r="F271" s="8">
        <v>0.627</v>
      </c>
      <c r="H271" s="124" t="str">
        <f t="shared" si="256"/>
        <v>1 November 2021 to 14 November 2021</v>
      </c>
      <c r="I271" s="14">
        <f>INDEX(I$337:I$1359,Control!$B$3)</f>
        <v>51075</v>
      </c>
      <c r="J271" s="22">
        <f t="shared" si="257"/>
        <v>9142.4249999999993</v>
      </c>
      <c r="K271" s="22">
        <f t="shared" si="258"/>
        <v>6129</v>
      </c>
      <c r="L271" s="22">
        <f t="shared" si="259"/>
        <v>32024.025000000001</v>
      </c>
    </row>
    <row r="272" spans="1:17" x14ac:dyDescent="0.2">
      <c r="A272">
        <v>45</v>
      </c>
      <c r="C272" t="s">
        <v>1406</v>
      </c>
      <c r="D272" s="8">
        <v>0.17899999999999999</v>
      </c>
      <c r="E272" s="8">
        <v>0.12</v>
      </c>
      <c r="F272" s="8">
        <v>0.61599999999999999</v>
      </c>
      <c r="H272" s="124" t="str">
        <f t="shared" si="256"/>
        <v>15 November 2021 to 28 November 2021</v>
      </c>
      <c r="I272" s="14">
        <f>INDEX(I$337:I$1359,Control!$B$3)</f>
        <v>51075</v>
      </c>
      <c r="J272" s="22">
        <f t="shared" si="257"/>
        <v>9142.4249999999993</v>
      </c>
      <c r="K272" s="22">
        <f t="shared" si="258"/>
        <v>6129</v>
      </c>
      <c r="L272" s="22">
        <f t="shared" si="259"/>
        <v>31462.2</v>
      </c>
    </row>
    <row r="273" spans="1:12" x14ac:dyDescent="0.2">
      <c r="A273">
        <v>46</v>
      </c>
      <c r="C273" t="s">
        <v>1407</v>
      </c>
      <c r="D273" s="8">
        <v>0.17100000000000001</v>
      </c>
      <c r="E273" s="8">
        <v>0.14299999999999999</v>
      </c>
      <c r="F273" s="8">
        <v>0.60199999999999998</v>
      </c>
      <c r="H273" s="124" t="str">
        <f t="shared" si="256"/>
        <v>29 November 2021 to 12 December 2021</v>
      </c>
      <c r="I273" s="14">
        <f>INDEX(I$337:I$1359,Control!$B$3)</f>
        <v>51075</v>
      </c>
      <c r="J273" s="22">
        <f t="shared" si="257"/>
        <v>8733.8250000000007</v>
      </c>
      <c r="K273" s="22">
        <f t="shared" si="258"/>
        <v>7303.7249999999995</v>
      </c>
      <c r="L273" s="22">
        <f t="shared" si="259"/>
        <v>30747.149999999998</v>
      </c>
    </row>
    <row r="274" spans="1:12" x14ac:dyDescent="0.2">
      <c r="A274">
        <v>47</v>
      </c>
      <c r="C274" t="s">
        <v>1408</v>
      </c>
      <c r="D274" s="8">
        <v>0.14899999999999999</v>
      </c>
      <c r="E274" s="8">
        <v>0.17299999999999999</v>
      </c>
      <c r="F274" s="8">
        <v>0.57099999999999995</v>
      </c>
      <c r="H274" s="124" t="str">
        <f t="shared" si="256"/>
        <v>13 December 2021 to 26 December 2021</v>
      </c>
      <c r="I274" s="14">
        <f>INDEX(I$337:I$1359,Control!$B$3)</f>
        <v>51075</v>
      </c>
      <c r="J274" s="22">
        <f t="shared" si="257"/>
        <v>7610.1749999999993</v>
      </c>
      <c r="K274" s="22">
        <f t="shared" si="258"/>
        <v>8835.9749999999985</v>
      </c>
      <c r="L274" s="22">
        <f t="shared" si="259"/>
        <v>29163.824999999997</v>
      </c>
    </row>
    <row r="275" spans="1:12" x14ac:dyDescent="0.2">
      <c r="A275">
        <v>48</v>
      </c>
      <c r="C275" t="s">
        <v>1276</v>
      </c>
      <c r="D275" s="8">
        <v>0.14899999999999999</v>
      </c>
      <c r="E275" s="8">
        <v>0.17399999999999999</v>
      </c>
      <c r="F275" s="8">
        <v>0.57999999999999996</v>
      </c>
      <c r="H275" s="124" t="str">
        <f t="shared" ref="H275:H276" si="260">C275</f>
        <v>27 December 2021 to 9 January 2022</v>
      </c>
      <c r="I275" s="14">
        <f>INDEX(J$337:J$1359,Control!$B$3)</f>
        <v>59500</v>
      </c>
      <c r="J275" s="22">
        <f t="shared" ref="J275:J276" si="261">IFERROR(D275*$I275,"")</f>
        <v>8865.5</v>
      </c>
      <c r="K275" s="22">
        <f t="shared" ref="K275:K276" si="262">IFERROR(E275*$I275,"")</f>
        <v>10353</v>
      </c>
      <c r="L275" s="22">
        <f t="shared" ref="L275:L276" si="263">IFERROR(F275*$I275,"")</f>
        <v>34510</v>
      </c>
    </row>
    <row r="276" spans="1:12" x14ac:dyDescent="0.2">
      <c r="A276">
        <v>49</v>
      </c>
      <c r="C276" t="s">
        <v>1277</v>
      </c>
      <c r="D276" s="8">
        <v>0.158</v>
      </c>
      <c r="E276" s="8">
        <v>0.15</v>
      </c>
      <c r="F276" s="8">
        <v>0.6</v>
      </c>
      <c r="H276" s="124" t="str">
        <f t="shared" si="260"/>
        <v>10 January 2022 to 23 January 2022</v>
      </c>
      <c r="I276" s="14">
        <f>INDEX(J$337:J$1359,Control!$B$3)</f>
        <v>59500</v>
      </c>
      <c r="J276" s="22">
        <f t="shared" si="261"/>
        <v>9401</v>
      </c>
      <c r="K276" s="22">
        <f t="shared" si="262"/>
        <v>8925</v>
      </c>
      <c r="L276" s="22">
        <f t="shared" si="263"/>
        <v>35700</v>
      </c>
    </row>
    <row r="277" spans="1:12" x14ac:dyDescent="0.2">
      <c r="A277">
        <v>50</v>
      </c>
      <c r="C277" t="s">
        <v>1278</v>
      </c>
      <c r="D277" s="8">
        <v>0.182</v>
      </c>
      <c r="E277" s="8">
        <v>0.121</v>
      </c>
      <c r="F277" s="8">
        <v>0.622</v>
      </c>
      <c r="H277" s="124" t="str">
        <f t="shared" ref="H277:H278" si="264">C277</f>
        <v>24 January 2022 to 6 February 2022</v>
      </c>
      <c r="I277" s="14">
        <f>INDEX(J$337:J$1359,Control!$B$3)</f>
        <v>59500</v>
      </c>
      <c r="J277" s="22">
        <f t="shared" ref="J277:J278" si="265">IFERROR(D277*$I277,"")</f>
        <v>10829</v>
      </c>
      <c r="K277" s="22">
        <f t="shared" ref="K277:K278" si="266">IFERROR(E277*$I277,"")</f>
        <v>7199.5</v>
      </c>
      <c r="L277" s="22">
        <f t="shared" ref="L277:L278" si="267">IFERROR(F277*$I277,"")</f>
        <v>37009</v>
      </c>
    </row>
    <row r="278" spans="1:12" x14ac:dyDescent="0.2">
      <c r="A278">
        <v>51</v>
      </c>
      <c r="C278" t="s">
        <v>1279</v>
      </c>
      <c r="D278" s="8">
        <v>0.191</v>
      </c>
      <c r="E278" s="8">
        <v>0.109</v>
      </c>
      <c r="F278" s="8">
        <v>0.621</v>
      </c>
      <c r="H278" s="124" t="str">
        <f t="shared" si="264"/>
        <v>7 February 2022 to 20 February 2022</v>
      </c>
      <c r="I278" s="14">
        <f>INDEX(J$337:J$1359,Control!$B$3)</f>
        <v>59500</v>
      </c>
      <c r="J278" s="22">
        <f t="shared" si="265"/>
        <v>11364.5</v>
      </c>
      <c r="K278" s="22">
        <f t="shared" si="266"/>
        <v>6485.5</v>
      </c>
      <c r="L278" s="22">
        <f t="shared" si="267"/>
        <v>36949.5</v>
      </c>
    </row>
    <row r="279" spans="1:12" x14ac:dyDescent="0.2">
      <c r="A279">
        <v>52</v>
      </c>
      <c r="C279" t="s">
        <v>1281</v>
      </c>
      <c r="D279" s="8">
        <v>0.20499999999999999</v>
      </c>
      <c r="E279" s="8">
        <v>0.108</v>
      </c>
      <c r="F279" s="8">
        <v>0.61599999999999999</v>
      </c>
      <c r="H279" s="124" t="str">
        <f t="shared" ref="H279:H280" si="268">C279</f>
        <v>7 March 2022 to 20 March 2022</v>
      </c>
      <c r="I279" s="14">
        <f>INDEX(J$337:J$1359,Control!$B$3)</f>
        <v>59500</v>
      </c>
      <c r="J279" s="22">
        <f t="shared" ref="J279:J280" si="269">IFERROR(D279*$I279,"")</f>
        <v>12197.5</v>
      </c>
      <c r="K279" s="22">
        <f t="shared" ref="K279:K280" si="270">IFERROR(E279*$I279,"")</f>
        <v>6426</v>
      </c>
      <c r="L279" s="22">
        <f t="shared" ref="L279:L280" si="271">IFERROR(F279*$I279,"")</f>
        <v>36652</v>
      </c>
    </row>
    <row r="280" spans="1:12" x14ac:dyDescent="0.2">
      <c r="A280">
        <v>53</v>
      </c>
      <c r="C280" t="s">
        <v>1282</v>
      </c>
      <c r="D280" s="8">
        <v>0.20799999999999999</v>
      </c>
      <c r="E280" s="8">
        <v>9.6000000000000002E-2</v>
      </c>
      <c r="F280" s="8">
        <v>0.623</v>
      </c>
      <c r="H280" s="124" t="str">
        <f t="shared" si="268"/>
        <v>21 March 2022 to 3 April 2022</v>
      </c>
      <c r="I280" s="14">
        <f>INDEX(J$337:J$1359,Control!$B$3)</f>
        <v>59500</v>
      </c>
      <c r="J280" s="22">
        <f t="shared" si="269"/>
        <v>12376</v>
      </c>
      <c r="K280" s="22">
        <f t="shared" si="270"/>
        <v>5712</v>
      </c>
      <c r="L280" s="22">
        <f t="shared" si="271"/>
        <v>37068.5</v>
      </c>
    </row>
    <row r="281" spans="1:12" x14ac:dyDescent="0.2">
      <c r="A281">
        <v>55</v>
      </c>
      <c r="C281" t="s">
        <v>1283</v>
      </c>
      <c r="D281" s="8">
        <v>0.18099999999999999</v>
      </c>
      <c r="E281" s="8">
        <v>0.10199999999999999</v>
      </c>
      <c r="F281" s="8">
        <v>0.626</v>
      </c>
      <c r="H281" s="124" t="str">
        <f t="shared" ref="H281" si="272">C281</f>
        <v>19 April 2021 to 1 May 2021</v>
      </c>
      <c r="I281" s="14">
        <f>INDEX(J$337:J$1359,Control!$B$3)</f>
        <v>59500</v>
      </c>
      <c r="J281" s="22">
        <f t="shared" ref="J281" si="273">IFERROR(D281*$I281,"")</f>
        <v>10769.5</v>
      </c>
      <c r="K281" s="22">
        <f t="shared" ref="K281" si="274">IFERROR(E281*$I281,"")</f>
        <v>6069</v>
      </c>
      <c r="L281" s="22">
        <f t="shared" ref="L281" si="275">IFERROR(F281*$I281,"")</f>
        <v>37247</v>
      </c>
    </row>
    <row r="282" spans="1:12" x14ac:dyDescent="0.2">
      <c r="A282">
        <v>57</v>
      </c>
      <c r="C282" t="s">
        <v>1285</v>
      </c>
      <c r="D282" s="8">
        <v>0.21</v>
      </c>
      <c r="E282" s="8">
        <v>8.6999999999999994E-2</v>
      </c>
      <c r="F282" s="8">
        <v>0.63400000000000001</v>
      </c>
      <c r="H282" s="124" t="str">
        <f t="shared" ref="H282" si="276">C282</f>
        <v>16 May 2022 to 29 May 2022</v>
      </c>
      <c r="I282" s="14">
        <f>INDEX(J$337:J$1359,Control!$B$3)</f>
        <v>59500</v>
      </c>
      <c r="J282" s="22">
        <f t="shared" ref="J282" si="277">IFERROR(D282*$I282,"")</f>
        <v>12495</v>
      </c>
      <c r="K282" s="22">
        <f t="shared" ref="K282" si="278">IFERROR(E282*$I282,"")</f>
        <v>5176.5</v>
      </c>
      <c r="L282" s="22">
        <f t="shared" ref="L282" si="279">IFERROR(F282*$I282,"")</f>
        <v>37723</v>
      </c>
    </row>
    <row r="283" spans="1:12" x14ac:dyDescent="0.2">
      <c r="A283">
        <v>59</v>
      </c>
      <c r="C283" t="s">
        <v>1287</v>
      </c>
      <c r="D283" s="8">
        <v>0.215</v>
      </c>
      <c r="E283" s="8">
        <v>8.3000000000000004E-2</v>
      </c>
      <c r="F283" s="8">
        <v>0.63800000000000001</v>
      </c>
      <c r="H283" s="124" t="str">
        <f t="shared" ref="H283:H284" si="280">C283</f>
        <v>13 June 2022 to 26 June 2022</v>
      </c>
      <c r="I283" s="14">
        <f>INDEX(J$337:J$1359,Control!$B$3)</f>
        <v>59500</v>
      </c>
      <c r="J283" s="22">
        <f t="shared" ref="J283:J284" si="281">IFERROR(D283*$I283,"")</f>
        <v>12792.5</v>
      </c>
      <c r="K283" s="22">
        <f t="shared" ref="K283:K284" si="282">IFERROR(E283*$I283,"")</f>
        <v>4938.5</v>
      </c>
      <c r="L283" s="22">
        <f t="shared" ref="L283:L284" si="283">IFERROR(F283*$I283,"")</f>
        <v>37961</v>
      </c>
    </row>
    <row r="284" spans="1:12" x14ac:dyDescent="0.2">
      <c r="A284">
        <v>60</v>
      </c>
      <c r="C284" t="s">
        <v>1288</v>
      </c>
      <c r="D284" s="8">
        <v>0.219</v>
      </c>
      <c r="E284" s="8">
        <v>8.3000000000000004E-2</v>
      </c>
      <c r="F284" s="8">
        <v>0.63200000000000001</v>
      </c>
      <c r="H284" s="124" t="str">
        <f t="shared" si="280"/>
        <v>27 June 2022 to 10 July 2022</v>
      </c>
      <c r="I284" s="14">
        <f>INDEX(J$337:J$1359,Control!$B$3)</f>
        <v>59500</v>
      </c>
      <c r="J284" s="22">
        <f t="shared" si="281"/>
        <v>13030.5</v>
      </c>
      <c r="K284" s="22">
        <f t="shared" si="282"/>
        <v>4938.5</v>
      </c>
      <c r="L284" s="22">
        <f t="shared" si="283"/>
        <v>37604</v>
      </c>
    </row>
    <row r="285" spans="1:12" x14ac:dyDescent="0.2">
      <c r="A285">
        <v>63</v>
      </c>
      <c r="C285" t="s">
        <v>1384</v>
      </c>
      <c r="D285" s="8">
        <v>0.219</v>
      </c>
      <c r="E285" s="8">
        <v>8.2000000000000003E-2</v>
      </c>
      <c r="F285" s="8">
        <v>0.63800000000000001</v>
      </c>
      <c r="H285" s="124" t="str">
        <f t="shared" ref="H285" si="284">C285</f>
        <v>1 July 2022 to 31 July 2022</v>
      </c>
      <c r="I285" s="14">
        <f>INDEX(J$337:J$1359,Control!$B$3)</f>
        <v>59500</v>
      </c>
      <c r="J285" s="22">
        <f t="shared" ref="J285" si="285">IFERROR(D285*$I285,"")</f>
        <v>13030.5</v>
      </c>
      <c r="K285" s="22">
        <f t="shared" ref="K285" si="286">IFERROR(E285*$I285,"")</f>
        <v>4879</v>
      </c>
      <c r="L285" s="22">
        <f t="shared" ref="L285" si="287">IFERROR(F285*$I285,"")</f>
        <v>37961</v>
      </c>
    </row>
    <row r="286" spans="1:12" x14ac:dyDescent="0.2">
      <c r="A286">
        <v>65</v>
      </c>
      <c r="C286" t="s">
        <v>1385</v>
      </c>
      <c r="D286" s="8">
        <v>0.215</v>
      </c>
      <c r="E286" s="8">
        <v>8.2000000000000003E-2</v>
      </c>
      <c r="F286" s="8">
        <v>0.64500000000000002</v>
      </c>
      <c r="H286" s="124" t="str">
        <f t="shared" ref="H286" si="288">C286</f>
        <v>1 August 2022 to 31 August 2022</v>
      </c>
      <c r="I286" s="14">
        <f>INDEX(J$337:J$1359,Control!$B$3)</f>
        <v>59500</v>
      </c>
      <c r="J286" s="22">
        <f t="shared" ref="J286" si="289">IFERROR(D286*$I286,"")</f>
        <v>12792.5</v>
      </c>
      <c r="K286" s="22">
        <f t="shared" ref="K286" si="290">IFERROR(E286*$I286,"")</f>
        <v>4879</v>
      </c>
      <c r="L286" s="22">
        <f t="shared" ref="L286" si="291">IFERROR(F286*$I286,"")</f>
        <v>38377.5</v>
      </c>
    </row>
    <row r="287" spans="1:12" x14ac:dyDescent="0.2">
      <c r="A287">
        <v>67</v>
      </c>
      <c r="C287" t="s">
        <v>1295</v>
      </c>
      <c r="D287" s="8">
        <v>0.215</v>
      </c>
      <c r="E287" s="8">
        <v>8.3000000000000004E-2</v>
      </c>
      <c r="F287" s="8">
        <v>0.64200000000000002</v>
      </c>
      <c r="H287" s="124" t="str">
        <f t="shared" ref="H287:H288" si="292">C287</f>
        <v>3 October 2022 to 16 October 2022</v>
      </c>
      <c r="I287" s="14">
        <f>INDEX(J$337:J$1359,Control!$B$3)</f>
        <v>59500</v>
      </c>
      <c r="J287" s="22">
        <f t="shared" ref="J287:J288" si="293">IFERROR(D287*$I287,"")</f>
        <v>12792.5</v>
      </c>
      <c r="K287" s="22">
        <f t="shared" ref="K287:K288" si="294">IFERROR(E287*$I287,"")</f>
        <v>4938.5</v>
      </c>
      <c r="L287" s="22">
        <f t="shared" ref="L287:L288" si="295">IFERROR(F287*$I287,"")</f>
        <v>38199</v>
      </c>
    </row>
    <row r="288" spans="1:12" x14ac:dyDescent="0.2">
      <c r="A288">
        <v>69</v>
      </c>
      <c r="C288" t="s">
        <v>1297</v>
      </c>
      <c r="D288" s="8">
        <v>0.21299999999999999</v>
      </c>
      <c r="E288" s="8">
        <v>7.9000000000000001E-2</v>
      </c>
      <c r="F288" s="8">
        <v>0.63800000000000001</v>
      </c>
      <c r="H288" s="124" t="str">
        <f t="shared" si="292"/>
        <v>31 October 2022 to 13 November 2022</v>
      </c>
      <c r="I288" s="14">
        <f>INDEX(J$337:J$1359,Control!$B$3)</f>
        <v>59500</v>
      </c>
      <c r="J288" s="22">
        <f t="shared" si="293"/>
        <v>12673.5</v>
      </c>
      <c r="K288" s="22">
        <f t="shared" si="294"/>
        <v>4700.5</v>
      </c>
      <c r="L288" s="22">
        <f t="shared" si="295"/>
        <v>37961</v>
      </c>
    </row>
    <row r="289" spans="1:17" x14ac:dyDescent="0.2">
      <c r="A289">
        <v>71</v>
      </c>
      <c r="C289" t="s">
        <v>1299</v>
      </c>
      <c r="D289" s="8">
        <v>0.22</v>
      </c>
      <c r="E289" s="8">
        <v>0.08</v>
      </c>
      <c r="F289" s="8">
        <v>0.63600000000000001</v>
      </c>
      <c r="H289" s="124" t="str">
        <f t="shared" ref="H289:H291" si="296">C289</f>
        <v>28 November 2022 to 11 December 2022</v>
      </c>
      <c r="I289" s="14">
        <f>INDEX(J$337:J$1359,Control!$B$3)</f>
        <v>59500</v>
      </c>
      <c r="J289" s="22">
        <f t="shared" ref="J289:J291" si="297">IFERROR(D289*$I289,"")</f>
        <v>13090</v>
      </c>
      <c r="K289" s="22">
        <f t="shared" ref="K289:K291" si="298">IFERROR(E289*$I289,"")</f>
        <v>4760</v>
      </c>
      <c r="L289" s="22">
        <f t="shared" ref="L289:L291" si="299">IFERROR(F289*$I289,"")</f>
        <v>37842</v>
      </c>
    </row>
    <row r="290" spans="1:17" x14ac:dyDescent="0.2">
      <c r="A290">
        <v>74</v>
      </c>
      <c r="C290" t="s">
        <v>1389</v>
      </c>
      <c r="D290" s="8">
        <v>0.217</v>
      </c>
      <c r="E290" s="8">
        <v>7.8E-2</v>
      </c>
      <c r="F290" s="8">
        <v>0.63800000000000001</v>
      </c>
      <c r="H290" s="124" t="str">
        <f t="shared" si="296"/>
        <v>1 December 2022 to 31 December 2022</v>
      </c>
      <c r="I290" s="14">
        <f>INDEX(J$337:J$1359,Control!$B$3)</f>
        <v>59500</v>
      </c>
      <c r="J290" s="22">
        <f t="shared" si="297"/>
        <v>12911.5</v>
      </c>
      <c r="K290" s="22">
        <f t="shared" si="298"/>
        <v>4641</v>
      </c>
      <c r="L290" s="22">
        <f t="shared" si="299"/>
        <v>37961</v>
      </c>
    </row>
    <row r="291" spans="1:17" x14ac:dyDescent="0.2">
      <c r="A291">
        <v>76</v>
      </c>
      <c r="C291" t="s">
        <v>1390</v>
      </c>
      <c r="D291" s="8">
        <v>0.216</v>
      </c>
      <c r="E291" s="8">
        <v>7.8E-2</v>
      </c>
      <c r="F291" s="8">
        <v>0.625</v>
      </c>
      <c r="H291" s="124" t="str">
        <f t="shared" si="296"/>
        <v>1 January 2023 to 31 January 2023</v>
      </c>
      <c r="I291" s="14">
        <f>INDEX(J$337:J$1359,Control!$B$3)</f>
        <v>59500</v>
      </c>
      <c r="J291" s="22">
        <f t="shared" si="297"/>
        <v>12852</v>
      </c>
      <c r="K291" s="22">
        <f t="shared" si="298"/>
        <v>4641</v>
      </c>
      <c r="L291" s="22">
        <f t="shared" si="299"/>
        <v>37187.5</v>
      </c>
    </row>
    <row r="292" spans="1:17" x14ac:dyDescent="0.2">
      <c r="A292">
        <v>78</v>
      </c>
      <c r="C292" t="s">
        <v>1391</v>
      </c>
      <c r="D292" s="8">
        <v>0.21299999999999999</v>
      </c>
      <c r="E292" s="8">
        <v>7.4999999999999997E-2</v>
      </c>
      <c r="F292" s="8">
        <v>0.63500000000000001</v>
      </c>
      <c r="H292" s="124" t="str">
        <f t="shared" ref="H292:H293" si="300">C292</f>
        <v>1 February 2023 to 28 February 2023</v>
      </c>
      <c r="I292" s="14">
        <f>INDEX(J$337:J$1359,Control!$B$3)</f>
        <v>59500</v>
      </c>
      <c r="J292" s="22">
        <f t="shared" ref="J292:J293" si="301">IFERROR(D292*$I292,"")</f>
        <v>12673.5</v>
      </c>
      <c r="K292" s="22">
        <f t="shared" ref="K292:K293" si="302">IFERROR(E292*$I292,"")</f>
        <v>4462.5</v>
      </c>
      <c r="L292" s="22">
        <f t="shared" ref="L292:L293" si="303">IFERROR(F292*$I292,"")</f>
        <v>37782.5</v>
      </c>
    </row>
    <row r="293" spans="1:17" x14ac:dyDescent="0.2">
      <c r="A293">
        <v>80</v>
      </c>
      <c r="C293" t="s">
        <v>1409</v>
      </c>
      <c r="D293" s="8">
        <v>0.21299999999999999</v>
      </c>
      <c r="E293" s="8">
        <v>7.9000000000000001E-2</v>
      </c>
      <c r="F293" s="8">
        <v>0.63700000000000001</v>
      </c>
      <c r="H293" s="124" t="str">
        <f t="shared" si="300"/>
        <v>1 March to 31 March 2023</v>
      </c>
      <c r="I293" s="14">
        <f>INDEX(J$337:J$1359,Control!$B$3)</f>
        <v>59500</v>
      </c>
      <c r="J293" s="22">
        <f t="shared" si="301"/>
        <v>12673.5</v>
      </c>
      <c r="K293" s="22">
        <f t="shared" si="302"/>
        <v>4700.5</v>
      </c>
      <c r="L293" s="22">
        <f t="shared" si="303"/>
        <v>37901.5</v>
      </c>
    </row>
    <row r="294" spans="1:17" x14ac:dyDescent="0.2">
      <c r="A294">
        <v>82</v>
      </c>
      <c r="C294" t="s">
        <v>1393</v>
      </c>
      <c r="D294" s="8">
        <v>0.21299999999999999</v>
      </c>
      <c r="E294" s="8">
        <v>7.9000000000000001E-2</v>
      </c>
      <c r="F294" s="8">
        <v>0.63800000000000001</v>
      </c>
      <c r="H294" s="124" t="str">
        <f t="shared" ref="H294" si="304">C294</f>
        <v>1 April 2023 to 30 April 2023</v>
      </c>
      <c r="I294" s="14">
        <f>INDEX(J$337:J$1359,Control!$B$3)</f>
        <v>59500</v>
      </c>
      <c r="J294" s="22">
        <f t="shared" ref="J294" si="305">IFERROR(D294*$I294,"")</f>
        <v>12673.5</v>
      </c>
      <c r="K294" s="22">
        <f t="shared" ref="K294" si="306">IFERROR(E294*$I294,"")</f>
        <v>4700.5</v>
      </c>
      <c r="L294" s="22">
        <f t="shared" ref="L294" si="307">IFERROR(F294*$I294,"")</f>
        <v>37961</v>
      </c>
    </row>
    <row r="295" spans="1:17" x14ac:dyDescent="0.2">
      <c r="A295">
        <v>84</v>
      </c>
      <c r="C295" t="s">
        <v>1410</v>
      </c>
      <c r="D295" s="8">
        <v>0.188</v>
      </c>
      <c r="E295" s="8">
        <v>8.2000000000000003E-2</v>
      </c>
      <c r="F295" s="8">
        <v>0.67300000000000004</v>
      </c>
      <c r="H295" s="124" t="str">
        <f t="shared" ref="H295" si="308">C295</f>
        <v xml:space="preserve">1 May 2023 to 31 May 2023 </v>
      </c>
      <c r="I295" s="14">
        <f>INDEX(J$337:J$1359,Control!$B$3)</f>
        <v>59500</v>
      </c>
      <c r="J295" s="22">
        <f t="shared" ref="J295" si="309">IFERROR(D295*$I295,"")</f>
        <v>11186</v>
      </c>
      <c r="K295" s="22">
        <f t="shared" ref="K295" si="310">IFERROR(E295*$I295,"")</f>
        <v>4879</v>
      </c>
      <c r="L295" s="22">
        <f t="shared" ref="L295" si="311">IFERROR(F295*$I295,"")</f>
        <v>40043.5</v>
      </c>
    </row>
    <row r="296" spans="1:17" x14ac:dyDescent="0.2">
      <c r="A296">
        <v>86</v>
      </c>
      <c r="C296" t="s">
        <v>1395</v>
      </c>
      <c r="D296" s="8">
        <v>0.184</v>
      </c>
      <c r="E296" s="8">
        <v>0.08</v>
      </c>
      <c r="F296" s="8">
        <v>0.68700000000000006</v>
      </c>
      <c r="H296" s="124" t="str">
        <f t="shared" ref="H296" si="312">C296</f>
        <v>1 June 2023 to 30 June 2023</v>
      </c>
      <c r="I296" s="14">
        <f>INDEX(J$337:J$1359,Control!$B$3)</f>
        <v>59500</v>
      </c>
      <c r="J296" s="22">
        <f t="shared" ref="J296" si="313">IFERROR(D296*$I296,"")</f>
        <v>10948</v>
      </c>
      <c r="K296" s="22">
        <f t="shared" ref="K296" si="314">IFERROR(E296*$I296,"")</f>
        <v>4760</v>
      </c>
      <c r="L296" s="22">
        <f t="shared" ref="L296" si="315">IFERROR(F296*$I296,"")</f>
        <v>40876.5</v>
      </c>
    </row>
    <row r="297" spans="1:17" x14ac:dyDescent="0.2">
      <c r="A297">
        <v>89</v>
      </c>
      <c r="C297" t="s">
        <v>1396</v>
      </c>
      <c r="D297" s="8">
        <v>0.189</v>
      </c>
      <c r="E297" s="8">
        <v>8.4000000000000005E-2</v>
      </c>
      <c r="F297" s="8">
        <v>0.68200000000000005</v>
      </c>
      <c r="H297" s="124" t="str">
        <f t="shared" ref="H297:H299" si="316">C297</f>
        <v>1 July 2023 to 31 July 2023</v>
      </c>
      <c r="I297" s="14">
        <f>INDEX(J$337:J$1359,Control!$B$3)</f>
        <v>59500</v>
      </c>
      <c r="J297" s="22">
        <f t="shared" ref="J297:J299" si="317">IFERROR(D297*$I297,"")</f>
        <v>11245.5</v>
      </c>
      <c r="K297" s="22">
        <f t="shared" ref="K297:K299" si="318">IFERROR(E297*$I297,"")</f>
        <v>4998</v>
      </c>
      <c r="L297" s="22">
        <f t="shared" ref="L297:L299" si="319">IFERROR(F297*$I297,"")</f>
        <v>40579</v>
      </c>
    </row>
    <row r="298" spans="1:17" x14ac:dyDescent="0.2">
      <c r="A298">
        <v>91</v>
      </c>
      <c r="C298" t="s">
        <v>1397</v>
      </c>
      <c r="D298" s="8">
        <v>0.183</v>
      </c>
      <c r="E298" s="8">
        <v>8.3000000000000004E-2</v>
      </c>
      <c r="F298" s="8">
        <v>0.68400000000000005</v>
      </c>
      <c r="H298" s="124" t="str">
        <f t="shared" si="316"/>
        <v>1 August 2023 to 31 August 2023</v>
      </c>
      <c r="I298" s="14">
        <f>INDEX(J$337:J$1359,Control!$B$3)</f>
        <v>59500</v>
      </c>
      <c r="J298" s="22">
        <f t="shared" si="317"/>
        <v>10888.5</v>
      </c>
      <c r="K298" s="22">
        <f t="shared" si="318"/>
        <v>4938.5</v>
      </c>
      <c r="L298" s="22">
        <f t="shared" si="319"/>
        <v>40698</v>
      </c>
    </row>
    <row r="299" spans="1:17" x14ac:dyDescent="0.2">
      <c r="A299">
        <v>93</v>
      </c>
      <c r="C299" t="s">
        <v>1398</v>
      </c>
      <c r="D299" s="8">
        <v>0.189</v>
      </c>
      <c r="E299" s="8">
        <v>8.1000000000000003E-2</v>
      </c>
      <c r="F299" s="8">
        <v>0.68899999999999995</v>
      </c>
      <c r="H299" s="124" t="str">
        <f t="shared" si="316"/>
        <v>1 September 2023 to 30 September 2023</v>
      </c>
      <c r="I299" s="14">
        <f>INDEX(J$337:J$1359,Control!$B$3)</f>
        <v>59500</v>
      </c>
      <c r="J299" s="22">
        <f t="shared" si="317"/>
        <v>11245.5</v>
      </c>
      <c r="K299" s="22">
        <f t="shared" si="318"/>
        <v>4819.5</v>
      </c>
      <c r="L299" s="22">
        <f t="shared" si="319"/>
        <v>40995.5</v>
      </c>
    </row>
    <row r="300" spans="1:17" x14ac:dyDescent="0.2">
      <c r="A300">
        <v>95</v>
      </c>
      <c r="C300" t="s">
        <v>1399</v>
      </c>
      <c r="D300" s="8">
        <v>0.186</v>
      </c>
      <c r="E300" s="8">
        <v>8.1000000000000003E-2</v>
      </c>
      <c r="F300" s="8">
        <v>0.68500000000000005</v>
      </c>
      <c r="H300" s="124" t="str">
        <f t="shared" ref="H300:H301" si="320">C300</f>
        <v>1 October 2023 to 31 October 2023</v>
      </c>
      <c r="I300" s="14">
        <f>INDEX(J$337:J$1359,Control!$B$3)</f>
        <v>59500</v>
      </c>
      <c r="J300" s="22">
        <f t="shared" ref="J300:J301" si="321">IFERROR(D300*$I300,"")</f>
        <v>11067</v>
      </c>
      <c r="K300" s="22">
        <f t="shared" ref="K300:K301" si="322">IFERROR(E300*$I300,"")</f>
        <v>4819.5</v>
      </c>
      <c r="L300" s="22">
        <f t="shared" ref="L300:L301" si="323">IFERROR(F300*$I300,"")</f>
        <v>40757.5</v>
      </c>
    </row>
    <row r="301" spans="1:17" x14ac:dyDescent="0.2">
      <c r="A301">
        <v>97</v>
      </c>
      <c r="B301" t="s">
        <v>1411</v>
      </c>
      <c r="C301" t="s">
        <v>1400</v>
      </c>
      <c r="D301" s="8">
        <v>0.188</v>
      </c>
      <c r="E301" s="8">
        <v>8.2000000000000003E-2</v>
      </c>
      <c r="F301" s="8">
        <v>0.68200000000000005</v>
      </c>
      <c r="H301" s="124" t="str">
        <f t="shared" si="320"/>
        <v>1 November 2023 to 30 November 2023</v>
      </c>
      <c r="I301" s="14">
        <f>INDEX(J$337:J$1359,Control!$B$3)</f>
        <v>59500</v>
      </c>
      <c r="J301" s="22">
        <f t="shared" si="321"/>
        <v>11186</v>
      </c>
      <c r="K301" s="22">
        <f t="shared" si="322"/>
        <v>4879</v>
      </c>
      <c r="L301" s="22">
        <f t="shared" si="323"/>
        <v>40579</v>
      </c>
    </row>
    <row r="302" spans="1:17" x14ac:dyDescent="0.2">
      <c r="C302" s="85"/>
      <c r="D302" s="85"/>
      <c r="E302" s="85"/>
      <c r="F302" s="85"/>
      <c r="G302" s="85"/>
      <c r="H302" s="85"/>
      <c r="I302" s="85"/>
      <c r="J302" s="85"/>
      <c r="K302" s="85"/>
      <c r="L302" s="85"/>
      <c r="M302" s="85"/>
      <c r="N302" s="85"/>
      <c r="O302" s="85"/>
      <c r="P302" s="85"/>
      <c r="Q302" s="85"/>
    </row>
    <row r="304" spans="1:17" ht="15.75" x14ac:dyDescent="0.25">
      <c r="C304" s="159" t="s">
        <v>1224</v>
      </c>
      <c r="H304" t="str">
        <f>"Affected by increased energy prices - "&amp;I305</f>
        <v>Affected by increased energy prices - Ashford</v>
      </c>
    </row>
    <row r="305" spans="1:13" s="2" customFormat="1" ht="99.75" x14ac:dyDescent="0.2">
      <c r="D305" s="2" t="s">
        <v>1412</v>
      </c>
      <c r="E305" s="2" t="s">
        <v>1413</v>
      </c>
      <c r="F305" s="2" t="s">
        <v>1414</v>
      </c>
      <c r="G305" s="2" t="s">
        <v>1415</v>
      </c>
      <c r="I305" s="162" t="str">
        <f>INDEX(C$337:C$359,Control!$B$3)</f>
        <v>Ashford</v>
      </c>
      <c r="J305" s="2" t="s">
        <v>1412</v>
      </c>
      <c r="K305" s="2" t="s">
        <v>1413</v>
      </c>
      <c r="L305" s="2" t="s">
        <v>1414</v>
      </c>
      <c r="M305" s="2" t="s">
        <v>1415</v>
      </c>
    </row>
    <row r="306" spans="1:13" x14ac:dyDescent="0.2">
      <c r="A306">
        <v>52</v>
      </c>
      <c r="B306" t="s">
        <v>1416</v>
      </c>
      <c r="C306" t="s">
        <v>1281</v>
      </c>
      <c r="D306" s="7">
        <v>5.8999999999999997E-2</v>
      </c>
      <c r="E306" s="7">
        <v>8.5999999999999993E-2</v>
      </c>
      <c r="F306" s="7">
        <v>0.108</v>
      </c>
      <c r="G306" s="7">
        <v>0.32</v>
      </c>
      <c r="H306" s="124" t="str">
        <f t="shared" ref="H306" si="324">C306</f>
        <v>7 March 2022 to 20 March 2022</v>
      </c>
      <c r="I306" s="14">
        <f>INDEX(F$337:F$1359,Control!$B$3)</f>
        <v>6485</v>
      </c>
      <c r="J306" s="22">
        <f t="shared" ref="J306" si="325">IFERROR(D306*$I306,"")</f>
        <v>382.61499999999995</v>
      </c>
      <c r="K306" s="22">
        <f t="shared" ref="K306" si="326">IFERROR(E306*$I306,"")</f>
        <v>557.70999999999992</v>
      </c>
      <c r="L306" s="22">
        <f t="shared" ref="L306:M306" si="327">IFERROR(F306*$I306,"")</f>
        <v>700.38</v>
      </c>
      <c r="M306" s="22">
        <f t="shared" si="327"/>
        <v>2075.1999999999998</v>
      </c>
    </row>
    <row r="307" spans="1:13" x14ac:dyDescent="0.2">
      <c r="A307">
        <v>54</v>
      </c>
      <c r="C307" t="s">
        <v>1417</v>
      </c>
      <c r="D307" s="7">
        <v>5.7000000000000002E-2</v>
      </c>
      <c r="E307" s="7">
        <v>0.1</v>
      </c>
      <c r="F307" s="7">
        <v>0.13600000000000001</v>
      </c>
      <c r="G307" s="7">
        <v>0.25600000000000001</v>
      </c>
      <c r="H307" s="124" t="str">
        <f t="shared" ref="H307:H316" si="328">C307</f>
        <v>4 April 2022 to 17 April 2022</v>
      </c>
      <c r="I307" s="14">
        <f>INDEX(F$337:F$1359,Control!$B$3)</f>
        <v>6485</v>
      </c>
      <c r="J307" s="22">
        <f t="shared" ref="J307:J316" si="329">IFERROR(D307*$I307,"")</f>
        <v>369.64500000000004</v>
      </c>
      <c r="K307" s="22">
        <f t="shared" ref="K307:K316" si="330">IFERROR(E307*$I307,"")</f>
        <v>648.5</v>
      </c>
      <c r="L307" s="22">
        <f t="shared" ref="L307:M316" si="331">IFERROR(F307*$I307,"")</f>
        <v>881.96</v>
      </c>
      <c r="M307" s="22">
        <f t="shared" si="331"/>
        <v>1660.16</v>
      </c>
    </row>
    <row r="308" spans="1:13" x14ac:dyDescent="0.2">
      <c r="A308">
        <v>55</v>
      </c>
      <c r="C308" t="s">
        <v>1418</v>
      </c>
      <c r="D308" s="7">
        <v>5.8999999999999997E-2</v>
      </c>
      <c r="E308" s="7">
        <v>0.112</v>
      </c>
      <c r="F308" s="7">
        <v>0.14199999999999999</v>
      </c>
      <c r="G308" s="7">
        <v>0.24099999999999999</v>
      </c>
      <c r="H308" s="124" t="str">
        <f t="shared" si="328"/>
        <v>19 April 2022 to 1 May 2022</v>
      </c>
      <c r="I308" s="14">
        <f>INDEX(F$337:F$1359,Control!$B$3)</f>
        <v>6485</v>
      </c>
      <c r="J308" s="22">
        <f t="shared" si="329"/>
        <v>382.61499999999995</v>
      </c>
      <c r="K308" s="22">
        <f t="shared" si="330"/>
        <v>726.32</v>
      </c>
      <c r="L308" s="22">
        <f t="shared" si="331"/>
        <v>920.86999999999989</v>
      </c>
      <c r="M308" s="22">
        <f t="shared" si="331"/>
        <v>1562.885</v>
      </c>
    </row>
    <row r="309" spans="1:13" x14ac:dyDescent="0.2">
      <c r="A309">
        <v>57</v>
      </c>
      <c r="C309" t="s">
        <v>1285</v>
      </c>
      <c r="D309" s="7">
        <v>6.0999999999999999E-2</v>
      </c>
      <c r="E309" s="7">
        <v>0.128</v>
      </c>
      <c r="F309" s="7">
        <v>0.14299999999999999</v>
      </c>
      <c r="G309" s="7">
        <v>0.27200000000000002</v>
      </c>
      <c r="H309" s="124" t="str">
        <f t="shared" si="328"/>
        <v>16 May 2022 to 29 May 2022</v>
      </c>
      <c r="I309" s="14">
        <f>INDEX(F$337:F$1359,Control!$B$3)</f>
        <v>6485</v>
      </c>
      <c r="J309" s="22">
        <f t="shared" si="329"/>
        <v>395.58499999999998</v>
      </c>
      <c r="K309" s="22">
        <f t="shared" si="330"/>
        <v>830.08</v>
      </c>
      <c r="L309" s="22">
        <f t="shared" si="331"/>
        <v>927.3549999999999</v>
      </c>
      <c r="M309" s="22">
        <f t="shared" si="331"/>
        <v>1763.92</v>
      </c>
    </row>
    <row r="310" spans="1:13" x14ac:dyDescent="0.2">
      <c r="A310">
        <v>59</v>
      </c>
      <c r="C310" t="s">
        <v>1287</v>
      </c>
      <c r="D310" s="7">
        <v>5.8999999999999997E-2</v>
      </c>
      <c r="E310" s="7">
        <v>0.14000000000000001</v>
      </c>
      <c r="F310" s="7">
        <v>0.15</v>
      </c>
      <c r="G310" s="7">
        <v>0.251</v>
      </c>
      <c r="H310" s="124" t="str">
        <f t="shared" si="328"/>
        <v>13 June 2022 to 26 June 2022</v>
      </c>
      <c r="I310" s="14">
        <f>INDEX(F$337:F$1359,Control!$B$3)</f>
        <v>6485</v>
      </c>
      <c r="J310" s="22">
        <f t="shared" si="329"/>
        <v>382.61499999999995</v>
      </c>
      <c r="K310" s="22">
        <f t="shared" si="330"/>
        <v>907.90000000000009</v>
      </c>
      <c r="L310" s="22">
        <f t="shared" si="331"/>
        <v>972.75</v>
      </c>
      <c r="M310" s="22">
        <f t="shared" si="331"/>
        <v>1627.7349999999999</v>
      </c>
    </row>
    <row r="311" spans="1:13" x14ac:dyDescent="0.2">
      <c r="A311">
        <v>60</v>
      </c>
      <c r="C311" t="s">
        <v>1288</v>
      </c>
      <c r="D311" s="7">
        <v>5.1999999999999998E-2</v>
      </c>
      <c r="E311" s="7">
        <v>0.13500000000000001</v>
      </c>
      <c r="F311" s="7">
        <v>0.16700000000000001</v>
      </c>
      <c r="G311" s="7">
        <v>0.221</v>
      </c>
      <c r="H311" s="124" t="str">
        <f t="shared" si="328"/>
        <v>27 June 2022 to 10 July 2022</v>
      </c>
      <c r="I311" s="14">
        <f>INDEX(F$337:F$1359,Control!$B$3)</f>
        <v>6485</v>
      </c>
      <c r="J311" s="22">
        <f t="shared" si="329"/>
        <v>337.21999999999997</v>
      </c>
      <c r="K311" s="22">
        <f t="shared" si="330"/>
        <v>875.47500000000002</v>
      </c>
      <c r="L311" s="22">
        <f t="shared" si="331"/>
        <v>1082.9950000000001</v>
      </c>
      <c r="M311" s="22">
        <f t="shared" si="331"/>
        <v>1433.1849999999999</v>
      </c>
    </row>
    <row r="312" spans="1:13" x14ac:dyDescent="0.2">
      <c r="A312">
        <v>63</v>
      </c>
      <c r="C312" t="s">
        <v>1291</v>
      </c>
      <c r="D312" s="7">
        <v>5.2999999999999999E-2</v>
      </c>
      <c r="E312" s="7">
        <v>0.104</v>
      </c>
      <c r="F312" s="7">
        <v>0.17199999999999999</v>
      </c>
      <c r="G312" s="7">
        <v>0.248</v>
      </c>
      <c r="H312" s="124" t="str">
        <f t="shared" si="328"/>
        <v>8 August 2022 to 21 August 2022</v>
      </c>
      <c r="I312" s="14">
        <f>INDEX(F$337:F$1359,Control!$B$3)</f>
        <v>6485</v>
      </c>
      <c r="J312" s="22">
        <f t="shared" si="329"/>
        <v>343.70499999999998</v>
      </c>
      <c r="K312" s="22">
        <f t="shared" si="330"/>
        <v>674.43999999999994</v>
      </c>
      <c r="L312" s="22">
        <f t="shared" si="331"/>
        <v>1115.4199999999998</v>
      </c>
      <c r="M312" s="22">
        <f t="shared" si="331"/>
        <v>1608.28</v>
      </c>
    </row>
    <row r="313" spans="1:13" x14ac:dyDescent="0.2">
      <c r="A313">
        <v>65</v>
      </c>
      <c r="C313" t="s">
        <v>1293</v>
      </c>
      <c r="D313" s="7">
        <v>4.2000000000000003E-2</v>
      </c>
      <c r="E313" s="7">
        <v>0.13900000000000001</v>
      </c>
      <c r="F313" s="7">
        <v>0.16400000000000001</v>
      </c>
      <c r="G313" s="7">
        <v>0.25800000000000001</v>
      </c>
      <c r="H313" s="124" t="str">
        <f t="shared" si="328"/>
        <v>5 September 2022 to 18 September 2022</v>
      </c>
      <c r="I313" s="14">
        <f>INDEX(F$337:F$1359,Control!$B$3)</f>
        <v>6485</v>
      </c>
      <c r="J313" s="22">
        <f t="shared" si="329"/>
        <v>272.37</v>
      </c>
      <c r="K313" s="22">
        <f t="shared" si="330"/>
        <v>901.41500000000008</v>
      </c>
      <c r="L313" s="22">
        <f t="shared" si="331"/>
        <v>1063.54</v>
      </c>
      <c r="M313" s="22">
        <f t="shared" si="331"/>
        <v>1673.13</v>
      </c>
    </row>
    <row r="314" spans="1:13" x14ac:dyDescent="0.2">
      <c r="A314">
        <v>67</v>
      </c>
      <c r="C314" t="s">
        <v>1295</v>
      </c>
      <c r="D314" s="7">
        <v>3.5000000000000003E-2</v>
      </c>
      <c r="E314" s="7">
        <v>0.123</v>
      </c>
      <c r="F314" s="7">
        <v>0.16</v>
      </c>
      <c r="G314" s="7">
        <v>0.251</v>
      </c>
      <c r="H314" s="124" t="str">
        <f t="shared" si="328"/>
        <v>3 October 2022 to 16 October 2022</v>
      </c>
      <c r="I314" s="14">
        <f>INDEX(F$337:F$1359,Control!$B$3)</f>
        <v>6485</v>
      </c>
      <c r="J314" s="22">
        <f t="shared" si="329"/>
        <v>226.97500000000002</v>
      </c>
      <c r="K314" s="22">
        <f t="shared" si="330"/>
        <v>797.65499999999997</v>
      </c>
      <c r="L314" s="22">
        <f t="shared" si="331"/>
        <v>1037.5999999999999</v>
      </c>
      <c r="M314" s="22">
        <f t="shared" si="331"/>
        <v>1627.7349999999999</v>
      </c>
    </row>
    <row r="315" spans="1:13" x14ac:dyDescent="0.2">
      <c r="A315">
        <v>69</v>
      </c>
      <c r="C315" t="s">
        <v>1297</v>
      </c>
      <c r="D315" s="7">
        <v>4.2999999999999997E-2</v>
      </c>
      <c r="E315" s="7">
        <v>0.111</v>
      </c>
      <c r="F315" s="7">
        <v>0.154</v>
      </c>
      <c r="G315" s="7">
        <v>0.27100000000000002</v>
      </c>
      <c r="H315" s="124" t="str">
        <f t="shared" si="328"/>
        <v>31 October 2022 to 13 November 2022</v>
      </c>
      <c r="I315" s="14">
        <f>INDEX(F$337:F$1359,Control!$B$3)</f>
        <v>6485</v>
      </c>
      <c r="J315" s="22">
        <f t="shared" si="329"/>
        <v>278.85499999999996</v>
      </c>
      <c r="K315" s="22">
        <f t="shared" si="330"/>
        <v>719.83500000000004</v>
      </c>
      <c r="L315" s="22">
        <f t="shared" si="331"/>
        <v>998.68999999999994</v>
      </c>
      <c r="M315" s="22">
        <f t="shared" si="331"/>
        <v>1757.4350000000002</v>
      </c>
    </row>
    <row r="316" spans="1:13" x14ac:dyDescent="0.2">
      <c r="A316">
        <v>71</v>
      </c>
      <c r="C316" t="s">
        <v>1299</v>
      </c>
      <c r="D316" s="7">
        <v>0.05</v>
      </c>
      <c r="E316" s="7">
        <v>0.122</v>
      </c>
      <c r="F316" s="7">
        <v>0.156</v>
      </c>
      <c r="G316" s="7">
        <v>0.26500000000000001</v>
      </c>
      <c r="H316" s="124" t="str">
        <f t="shared" si="328"/>
        <v>28 November 2022 to 11 December 2022</v>
      </c>
      <c r="I316" s="14">
        <f>INDEX(F$337:F$1359,Control!$B$3)</f>
        <v>6485</v>
      </c>
      <c r="J316" s="22">
        <f t="shared" si="329"/>
        <v>324.25</v>
      </c>
      <c r="K316" s="22">
        <f t="shared" si="330"/>
        <v>791.17</v>
      </c>
      <c r="L316" s="22">
        <f t="shared" si="331"/>
        <v>1011.66</v>
      </c>
      <c r="M316" s="22">
        <f t="shared" si="331"/>
        <v>1718.5250000000001</v>
      </c>
    </row>
    <row r="317" spans="1:13" x14ac:dyDescent="0.2">
      <c r="A317">
        <v>74</v>
      </c>
      <c r="C317" t="s">
        <v>1302</v>
      </c>
      <c r="D317" s="7">
        <v>5.3999999999999999E-2</v>
      </c>
      <c r="E317" s="7">
        <v>0.13300000000000001</v>
      </c>
      <c r="F317" s="7">
        <v>0.159</v>
      </c>
      <c r="G317" s="7">
        <v>0.24</v>
      </c>
      <c r="H317" s="124" t="str">
        <f t="shared" ref="H317:H318" si="332">C317</f>
        <v>9 January 2023 to 22 January 2023</v>
      </c>
      <c r="I317" s="14">
        <f>INDEX(G$337:G$1359,Control!$B$3)</f>
        <v>6375</v>
      </c>
      <c r="J317" s="22">
        <f t="shared" ref="J317:J318" si="333">IFERROR(D317*$I317,"")</f>
        <v>344.25</v>
      </c>
      <c r="K317" s="22">
        <f t="shared" ref="K317:K318" si="334">IFERROR(E317*$I317,"")</f>
        <v>847.875</v>
      </c>
      <c r="L317" s="22">
        <f t="shared" ref="L317:L318" si="335">IFERROR(F317*$I317,"")</f>
        <v>1013.625</v>
      </c>
      <c r="M317" s="22">
        <f t="shared" ref="M317:M318" si="336">IFERROR(G317*$I317,"")</f>
        <v>1530</v>
      </c>
    </row>
    <row r="318" spans="1:13" x14ac:dyDescent="0.2">
      <c r="A318">
        <v>76</v>
      </c>
      <c r="C318" t="s">
        <v>1304</v>
      </c>
      <c r="D318" s="7">
        <v>6.4000000000000001E-2</v>
      </c>
      <c r="E318" s="7">
        <v>0.12</v>
      </c>
      <c r="F318" s="7">
        <v>0.159</v>
      </c>
      <c r="G318" s="7">
        <v>0.248</v>
      </c>
      <c r="H318" s="124" t="str">
        <f t="shared" si="332"/>
        <v>6 February 2023 to 19 February 2023</v>
      </c>
      <c r="I318" s="14">
        <f>INDEX(G$337:G$1359,Control!$B$3)</f>
        <v>6375</v>
      </c>
      <c r="J318" s="22">
        <f t="shared" si="333"/>
        <v>408</v>
      </c>
      <c r="K318" s="22">
        <f t="shared" si="334"/>
        <v>765</v>
      </c>
      <c r="L318" s="22">
        <f t="shared" si="335"/>
        <v>1013.625</v>
      </c>
      <c r="M318" s="22">
        <f t="shared" si="336"/>
        <v>1581</v>
      </c>
    </row>
    <row r="319" spans="1:13" x14ac:dyDescent="0.2">
      <c r="A319">
        <v>78</v>
      </c>
      <c r="C319" t="s">
        <v>1306</v>
      </c>
      <c r="D319" s="7">
        <v>6.3E-2</v>
      </c>
      <c r="E319" s="7">
        <v>0.11899999999999999</v>
      </c>
      <c r="F319" s="7">
        <v>0.155</v>
      </c>
      <c r="G319" s="7">
        <v>0.25700000000000001</v>
      </c>
      <c r="H319" s="124" t="str">
        <f t="shared" ref="H319:H320" si="337">C319</f>
        <v>6 March 2023 to 19 March 2023</v>
      </c>
      <c r="I319" s="14">
        <f>INDEX(G$337:G$1359,Control!$B$3)</f>
        <v>6375</v>
      </c>
      <c r="J319" s="22">
        <f t="shared" ref="J319:J320" si="338">IFERROR(D319*$I319,"")</f>
        <v>401.625</v>
      </c>
      <c r="K319" s="22">
        <f t="shared" ref="K319:K320" si="339">IFERROR(E319*$I319,"")</f>
        <v>758.625</v>
      </c>
      <c r="L319" s="22">
        <f t="shared" ref="L319:L320" si="340">IFERROR(F319*$I319,"")</f>
        <v>988.125</v>
      </c>
      <c r="M319" s="22">
        <f t="shared" ref="M319:M320" si="341">IFERROR(G319*$I319,"")</f>
        <v>1638.375</v>
      </c>
    </row>
    <row r="320" spans="1:13" x14ac:dyDescent="0.2">
      <c r="A320">
        <v>80</v>
      </c>
      <c r="C320" t="s">
        <v>1308</v>
      </c>
      <c r="D320" s="7">
        <v>6.7000000000000004E-2</v>
      </c>
      <c r="E320" s="7">
        <v>0.10299999999999999</v>
      </c>
      <c r="F320" s="7">
        <v>0.158</v>
      </c>
      <c r="G320" s="7">
        <v>0.254</v>
      </c>
      <c r="H320" s="124" t="str">
        <f t="shared" si="337"/>
        <v>3 April to 16 April 2023</v>
      </c>
      <c r="I320" s="14">
        <f>INDEX(G$337:G$1359,Control!$B$3)</f>
        <v>6375</v>
      </c>
      <c r="J320" s="22">
        <f t="shared" si="338"/>
        <v>427.125</v>
      </c>
      <c r="K320" s="22">
        <f t="shared" si="339"/>
        <v>656.625</v>
      </c>
      <c r="L320" s="22">
        <f t="shared" si="340"/>
        <v>1007.25</v>
      </c>
      <c r="M320" s="22">
        <f t="shared" si="341"/>
        <v>1619.25</v>
      </c>
    </row>
    <row r="321" spans="1:13" x14ac:dyDescent="0.2">
      <c r="A321">
        <v>82</v>
      </c>
      <c r="C321" t="s">
        <v>1310</v>
      </c>
      <c r="D321" s="7">
        <v>5.8000000000000003E-2</v>
      </c>
      <c r="E321" s="7">
        <v>0.121</v>
      </c>
      <c r="F321" s="7">
        <v>0.156</v>
      </c>
      <c r="G321" s="7">
        <v>0.26200000000000001</v>
      </c>
      <c r="H321" s="124" t="str">
        <f t="shared" ref="H321" si="342">C321</f>
        <v>2 May 2023 to 14 May 2023</v>
      </c>
      <c r="I321" s="14">
        <f>INDEX(G$337:G$1359,Control!$B$3)</f>
        <v>6375</v>
      </c>
      <c r="J321" s="22">
        <f t="shared" ref="J321" si="343">IFERROR(D321*$I321,"")</f>
        <v>369.75</v>
      </c>
      <c r="K321" s="22">
        <f t="shared" ref="K321" si="344">IFERROR(E321*$I321,"")</f>
        <v>771.375</v>
      </c>
      <c r="L321" s="22">
        <f t="shared" ref="L321" si="345">IFERROR(F321*$I321,"")</f>
        <v>994.5</v>
      </c>
      <c r="M321" s="22">
        <f t="shared" ref="M321" si="346">IFERROR(G321*$I321,"")</f>
        <v>1670.25</v>
      </c>
    </row>
    <row r="322" spans="1:13" x14ac:dyDescent="0.2">
      <c r="A322">
        <v>84</v>
      </c>
      <c r="C322" t="s">
        <v>1312</v>
      </c>
      <c r="D322" s="7">
        <v>5.8999999999999997E-2</v>
      </c>
      <c r="E322" s="7">
        <v>0.11799999999999999</v>
      </c>
      <c r="F322" s="7">
        <v>0.14899999999999999</v>
      </c>
      <c r="G322" s="7">
        <v>0.28599999999999998</v>
      </c>
      <c r="H322" s="124" t="str">
        <f t="shared" ref="H322" si="347">C322</f>
        <v>30 May 2023 to 11 June 2023</v>
      </c>
      <c r="I322" s="14">
        <f>INDEX(G$337:G$1359,Control!$B$3)</f>
        <v>6375</v>
      </c>
      <c r="J322" s="22">
        <f t="shared" ref="J322" si="348">IFERROR(D322*$I322,"")</f>
        <v>376.125</v>
      </c>
      <c r="K322" s="22">
        <f t="shared" ref="K322" si="349">IFERROR(E322*$I322,"")</f>
        <v>752.25</v>
      </c>
      <c r="L322" s="22">
        <f t="shared" ref="L322" si="350">IFERROR(F322*$I322,"")</f>
        <v>949.875</v>
      </c>
      <c r="M322" s="22">
        <f t="shared" ref="M322" si="351">IFERROR(G322*$I322,"")</f>
        <v>1823.2499999999998</v>
      </c>
    </row>
    <row r="323" spans="1:13" x14ac:dyDescent="0.2">
      <c r="A323">
        <v>86</v>
      </c>
      <c r="C323" t="s">
        <v>1314</v>
      </c>
      <c r="D323" s="7">
        <v>5.6000000000000001E-2</v>
      </c>
      <c r="E323" s="7">
        <v>0.105</v>
      </c>
      <c r="F323" s="7">
        <v>0.124</v>
      </c>
      <c r="G323" s="7">
        <v>0.29399999999999998</v>
      </c>
      <c r="H323" s="124" t="str">
        <f t="shared" ref="H323" si="352">C323</f>
        <v>26 June 2023 to 9 July 2023</v>
      </c>
      <c r="I323" s="14">
        <f>INDEX(G$337:G$1359,Control!$B$3)</f>
        <v>6375</v>
      </c>
      <c r="J323" s="22">
        <f t="shared" ref="J323" si="353">IFERROR(D323*$I323,"")</f>
        <v>357</v>
      </c>
      <c r="K323" s="22">
        <f t="shared" ref="K323" si="354">IFERROR(E323*$I323,"")</f>
        <v>669.375</v>
      </c>
      <c r="L323" s="22">
        <f t="shared" ref="L323" si="355">IFERROR(F323*$I323,"")</f>
        <v>790.5</v>
      </c>
      <c r="M323" s="22">
        <f t="shared" ref="M323" si="356">IFERROR(G323*$I323,"")</f>
        <v>1874.25</v>
      </c>
    </row>
    <row r="324" spans="1:13" x14ac:dyDescent="0.2">
      <c r="A324">
        <v>89</v>
      </c>
      <c r="C324" t="s">
        <v>1317</v>
      </c>
      <c r="D324" s="7">
        <v>4.3999999999999997E-2</v>
      </c>
      <c r="E324" s="7">
        <v>9.9000000000000005E-2</v>
      </c>
      <c r="F324" s="7">
        <v>0.14000000000000001</v>
      </c>
      <c r="G324" s="7">
        <v>0.32</v>
      </c>
      <c r="H324" s="124" t="str">
        <f t="shared" ref="H324" si="357">C324</f>
        <v>7 August 2023 to 20 August 2023</v>
      </c>
      <c r="I324" s="14">
        <f>INDEX(G$337:G$1359,Control!$B$3)</f>
        <v>6375</v>
      </c>
      <c r="J324" s="22">
        <f t="shared" ref="J324" si="358">IFERROR(D324*$I324,"")</f>
        <v>280.5</v>
      </c>
      <c r="K324" s="22">
        <f t="shared" ref="K324" si="359">IFERROR(E324*$I324,"")</f>
        <v>631.125</v>
      </c>
      <c r="L324" s="22">
        <f t="shared" ref="L324" si="360">IFERROR(F324*$I324,"")</f>
        <v>892.50000000000011</v>
      </c>
      <c r="M324" s="22">
        <f t="shared" ref="M324" si="361">IFERROR(G324*$I324,"")</f>
        <v>2040</v>
      </c>
    </row>
    <row r="325" spans="1:13" x14ac:dyDescent="0.2">
      <c r="A325">
        <v>91</v>
      </c>
      <c r="C325" t="s">
        <v>1319</v>
      </c>
      <c r="D325" s="7">
        <v>4.5999999999999999E-2</v>
      </c>
      <c r="E325" s="7">
        <v>9.2999999999999999E-2</v>
      </c>
      <c r="F325" s="7">
        <v>0.128</v>
      </c>
      <c r="G325" s="7">
        <v>0.32</v>
      </c>
      <c r="H325" s="124" t="str">
        <f t="shared" ref="H325:H326" si="362">C325</f>
        <v>4 September 2023 to 17 September 2023</v>
      </c>
      <c r="I325" s="14">
        <f>INDEX(G$337:G$1359,Control!$B$3)</f>
        <v>6375</v>
      </c>
      <c r="J325" s="22">
        <f t="shared" ref="J325:J326" si="363">IFERROR(D325*$I325,"")</f>
        <v>293.25</v>
      </c>
      <c r="K325" s="22">
        <f t="shared" ref="K325:K326" si="364">IFERROR(E325*$I325,"")</f>
        <v>592.875</v>
      </c>
      <c r="L325" s="22">
        <f t="shared" ref="L325:L326" si="365">IFERROR(F325*$I325,"")</f>
        <v>816</v>
      </c>
      <c r="M325" s="22">
        <f t="shared" ref="M325:M326" si="366">IFERROR(G325*$I325,"")</f>
        <v>2040</v>
      </c>
    </row>
    <row r="326" spans="1:13" x14ac:dyDescent="0.2">
      <c r="A326">
        <v>93</v>
      </c>
      <c r="C326" t="s">
        <v>1321</v>
      </c>
      <c r="D326" s="7">
        <v>4.7E-2</v>
      </c>
      <c r="E326" s="7">
        <v>8.5999999999999993E-2</v>
      </c>
      <c r="F326" s="7">
        <v>0.129</v>
      </c>
      <c r="G326" s="7">
        <v>0.307</v>
      </c>
      <c r="H326" s="124" t="str">
        <f t="shared" si="362"/>
        <v>2 October 2023 to 15 October 2023</v>
      </c>
      <c r="I326" s="14">
        <f>INDEX(G$337:G$1359,Control!$B$3)</f>
        <v>6375</v>
      </c>
      <c r="J326" s="22">
        <f t="shared" si="363"/>
        <v>299.625</v>
      </c>
      <c r="K326" s="22">
        <f t="shared" si="364"/>
        <v>548.25</v>
      </c>
      <c r="L326" s="22">
        <f t="shared" si="365"/>
        <v>822.375</v>
      </c>
      <c r="M326" s="22">
        <f t="shared" si="366"/>
        <v>1957.125</v>
      </c>
    </row>
    <row r="327" spans="1:13" x14ac:dyDescent="0.2">
      <c r="A327">
        <v>95</v>
      </c>
      <c r="C327" t="s">
        <v>1323</v>
      </c>
      <c r="D327" s="7">
        <v>4.5999999999999999E-2</v>
      </c>
      <c r="E327" s="7">
        <v>8.5000000000000006E-2</v>
      </c>
      <c r="F327" s="7">
        <v>0.122</v>
      </c>
      <c r="G327" s="7">
        <v>0.33700000000000002</v>
      </c>
      <c r="H327" s="124" t="str">
        <f t="shared" ref="H327:H328" si="367">C327</f>
        <v>30 October 2023 to 12 November 2023</v>
      </c>
      <c r="I327" s="14">
        <f>INDEX(G$337:G$1359,Control!$B$3)</f>
        <v>6375</v>
      </c>
      <c r="J327" s="22">
        <f t="shared" ref="J327:J328" si="368">IFERROR(D327*$I327,"")</f>
        <v>293.25</v>
      </c>
      <c r="K327" s="22">
        <f t="shared" ref="K327:K328" si="369">IFERROR(E327*$I327,"")</f>
        <v>541.875</v>
      </c>
      <c r="L327" s="22">
        <f t="shared" ref="L327:L328" si="370">IFERROR(F327*$I327,"")</f>
        <v>777.75</v>
      </c>
      <c r="M327" s="22">
        <f t="shared" ref="M327:M328" si="371">IFERROR(G327*$I327,"")</f>
        <v>2148.375</v>
      </c>
    </row>
    <row r="328" spans="1:13" x14ac:dyDescent="0.2">
      <c r="A328">
        <v>97</v>
      </c>
      <c r="B328" t="s">
        <v>1419</v>
      </c>
      <c r="C328" t="s">
        <v>1325</v>
      </c>
      <c r="D328" s="7">
        <v>4.3999999999999997E-2</v>
      </c>
      <c r="E328" s="7">
        <v>0.09</v>
      </c>
      <c r="F328" s="7">
        <v>0.11600000000000001</v>
      </c>
      <c r="G328" s="7">
        <v>0.34399999999999997</v>
      </c>
      <c r="H328" s="124" t="str">
        <f t="shared" si="367"/>
        <v>27 November 2023 to 10 December 2023</v>
      </c>
      <c r="I328" s="14">
        <f>INDEX(G$337:G$1359,Control!$B$3)</f>
        <v>6375</v>
      </c>
      <c r="J328" s="22">
        <f t="shared" si="368"/>
        <v>280.5</v>
      </c>
      <c r="K328" s="22">
        <f t="shared" si="369"/>
        <v>573.75</v>
      </c>
      <c r="L328" s="22">
        <f t="shared" si="370"/>
        <v>739.5</v>
      </c>
      <c r="M328" s="22">
        <f t="shared" si="371"/>
        <v>2193</v>
      </c>
    </row>
    <row r="329" spans="1:13" s="173" customFormat="1" x14ac:dyDescent="0.2"/>
    <row r="336" spans="1:13" s="2" customFormat="1" ht="28.5" x14ac:dyDescent="0.2">
      <c r="D336" s="2" t="s">
        <v>1420</v>
      </c>
      <c r="E336" s="2" t="s">
        <v>1421</v>
      </c>
      <c r="F336" s="2" t="s">
        <v>1176</v>
      </c>
      <c r="G336" s="2" t="s">
        <v>1422</v>
      </c>
      <c r="H336" s="2" t="s">
        <v>2091</v>
      </c>
      <c r="I336" s="2" t="s">
        <v>1423</v>
      </c>
      <c r="J336" s="2" t="s">
        <v>1197</v>
      </c>
      <c r="K336" s="2" t="s">
        <v>1424</v>
      </c>
      <c r="L336" s="2" t="s">
        <v>2109</v>
      </c>
    </row>
    <row r="337" spans="3:12" x14ac:dyDescent="0.2">
      <c r="C337" t="s">
        <v>115</v>
      </c>
      <c r="D337">
        <v>6575</v>
      </c>
      <c r="E337">
        <v>6605</v>
      </c>
      <c r="F337">
        <v>6485</v>
      </c>
      <c r="G337">
        <v>6375</v>
      </c>
      <c r="H337">
        <v>6490</v>
      </c>
      <c r="I337">
        <v>51075</v>
      </c>
      <c r="J337">
        <v>59500</v>
      </c>
      <c r="K337">
        <v>60500</v>
      </c>
      <c r="L337">
        <v>62000</v>
      </c>
    </row>
    <row r="338" spans="3:12" x14ac:dyDescent="0.2">
      <c r="C338" t="s">
        <v>116</v>
      </c>
      <c r="D338">
        <v>5400</v>
      </c>
      <c r="E338">
        <v>5455</v>
      </c>
      <c r="F338">
        <v>5580</v>
      </c>
      <c r="G338">
        <v>5620</v>
      </c>
      <c r="H338">
        <v>5630</v>
      </c>
      <c r="I338">
        <v>59375</v>
      </c>
      <c r="J338">
        <v>67500</v>
      </c>
      <c r="K338">
        <v>67500</v>
      </c>
      <c r="L338">
        <v>70000</v>
      </c>
    </row>
    <row r="339" spans="3:12" x14ac:dyDescent="0.2">
      <c r="C339" t="s">
        <v>117</v>
      </c>
      <c r="D339">
        <v>4855</v>
      </c>
      <c r="E339">
        <v>4780</v>
      </c>
      <c r="F339">
        <v>4650</v>
      </c>
      <c r="G339">
        <v>4550</v>
      </c>
      <c r="H339">
        <v>4600</v>
      </c>
      <c r="I339">
        <v>57145</v>
      </c>
      <c r="J339">
        <v>65500</v>
      </c>
      <c r="K339">
        <v>69000</v>
      </c>
      <c r="L339">
        <v>69000</v>
      </c>
    </row>
    <row r="340" spans="3:12" x14ac:dyDescent="0.2">
      <c r="C340" t="s">
        <v>118</v>
      </c>
      <c r="D340">
        <v>3570</v>
      </c>
      <c r="E340">
        <v>3680</v>
      </c>
      <c r="F340">
        <v>3710</v>
      </c>
      <c r="G340">
        <v>3605</v>
      </c>
      <c r="H340">
        <v>3705</v>
      </c>
      <c r="I340">
        <v>31180</v>
      </c>
      <c r="J340">
        <v>35500</v>
      </c>
      <c r="K340">
        <v>36000</v>
      </c>
      <c r="L340">
        <v>37500</v>
      </c>
    </row>
    <row r="341" spans="3:12" x14ac:dyDescent="0.2">
      <c r="C341" t="s">
        <v>119</v>
      </c>
      <c r="D341">
        <v>3750</v>
      </c>
      <c r="E341">
        <v>3785</v>
      </c>
      <c r="F341">
        <v>3850</v>
      </c>
      <c r="G341">
        <v>3765</v>
      </c>
      <c r="H341">
        <v>3735</v>
      </c>
      <c r="I341">
        <v>32500</v>
      </c>
      <c r="J341">
        <v>36500</v>
      </c>
      <c r="K341">
        <v>37000</v>
      </c>
      <c r="L341">
        <v>36500</v>
      </c>
    </row>
    <row r="342" spans="3:12" x14ac:dyDescent="0.2">
      <c r="C342" t="s">
        <v>120</v>
      </c>
      <c r="D342">
        <v>4045</v>
      </c>
      <c r="E342">
        <v>4115</v>
      </c>
      <c r="F342">
        <v>4085</v>
      </c>
      <c r="G342">
        <v>4060</v>
      </c>
      <c r="H342">
        <v>4040</v>
      </c>
      <c r="I342">
        <v>30050</v>
      </c>
      <c r="J342">
        <v>34500</v>
      </c>
      <c r="K342">
        <v>33500</v>
      </c>
      <c r="L342">
        <v>33500</v>
      </c>
    </row>
    <row r="343" spans="3:12" x14ac:dyDescent="0.2">
      <c r="C343" t="s">
        <v>121</v>
      </c>
      <c r="D343">
        <v>7650</v>
      </c>
      <c r="E343">
        <v>7995</v>
      </c>
      <c r="F343">
        <v>8320</v>
      </c>
      <c r="G343">
        <v>7965</v>
      </c>
      <c r="H343">
        <v>7930</v>
      </c>
      <c r="I343">
        <v>68575</v>
      </c>
      <c r="J343">
        <v>77000</v>
      </c>
      <c r="K343">
        <v>77000</v>
      </c>
      <c r="L343">
        <v>77500</v>
      </c>
    </row>
    <row r="344" spans="3:12" x14ac:dyDescent="0.2">
      <c r="C344" t="s">
        <v>122</v>
      </c>
      <c r="D344">
        <v>6710</v>
      </c>
      <c r="E344">
        <v>6610</v>
      </c>
      <c r="F344">
        <v>6665</v>
      </c>
      <c r="G344">
        <v>6590</v>
      </c>
      <c r="H344">
        <v>6560</v>
      </c>
      <c r="I344">
        <v>44980</v>
      </c>
      <c r="J344">
        <v>48500</v>
      </c>
      <c r="K344">
        <v>49000</v>
      </c>
      <c r="L344">
        <v>50000</v>
      </c>
    </row>
    <row r="345" spans="3:12" x14ac:dyDescent="0.2">
      <c r="C345" t="s">
        <v>123</v>
      </c>
      <c r="D345">
        <v>5020</v>
      </c>
      <c r="E345">
        <v>5045</v>
      </c>
      <c r="F345">
        <v>5150</v>
      </c>
      <c r="G345">
        <v>5085</v>
      </c>
      <c r="H345">
        <v>5170</v>
      </c>
      <c r="I345">
        <v>46320</v>
      </c>
      <c r="J345">
        <v>52000</v>
      </c>
      <c r="K345">
        <v>53500</v>
      </c>
      <c r="L345">
        <v>53500</v>
      </c>
    </row>
    <row r="346" spans="3:12" x14ac:dyDescent="0.2">
      <c r="C346" t="s">
        <v>124</v>
      </c>
      <c r="D346">
        <v>4050</v>
      </c>
      <c r="E346">
        <v>4185</v>
      </c>
      <c r="F346">
        <v>4380</v>
      </c>
      <c r="G346">
        <v>4445</v>
      </c>
      <c r="H346">
        <v>4525</v>
      </c>
      <c r="I346">
        <v>37975</v>
      </c>
      <c r="J346">
        <v>43500</v>
      </c>
      <c r="K346">
        <v>42500</v>
      </c>
      <c r="L346">
        <v>42500</v>
      </c>
    </row>
    <row r="347" spans="3:12" x14ac:dyDescent="0.2">
      <c r="C347" t="s">
        <v>125</v>
      </c>
      <c r="D347">
        <v>6055</v>
      </c>
      <c r="E347">
        <v>6140</v>
      </c>
      <c r="F347">
        <v>6105</v>
      </c>
      <c r="G347">
        <v>6040</v>
      </c>
      <c r="H347">
        <v>6060</v>
      </c>
      <c r="I347">
        <v>52505</v>
      </c>
      <c r="J347">
        <v>64500</v>
      </c>
      <c r="K347">
        <v>67000</v>
      </c>
      <c r="L347">
        <v>65500</v>
      </c>
    </row>
    <row r="348" spans="3:12" x14ac:dyDescent="0.2">
      <c r="C348" t="s">
        <v>126</v>
      </c>
      <c r="D348">
        <v>6330</v>
      </c>
      <c r="E348">
        <v>6300</v>
      </c>
      <c r="F348">
        <v>6245</v>
      </c>
      <c r="G348">
        <v>6130</v>
      </c>
      <c r="H348">
        <v>6130</v>
      </c>
      <c r="I348">
        <v>43570</v>
      </c>
      <c r="J348">
        <v>52500</v>
      </c>
      <c r="K348">
        <v>51000</v>
      </c>
      <c r="L348">
        <v>53000</v>
      </c>
    </row>
    <row r="349" spans="3:12" x14ac:dyDescent="0.2">
      <c r="C349" t="s">
        <v>138</v>
      </c>
      <c r="D349">
        <v>64005</v>
      </c>
      <c r="E349">
        <v>64700</v>
      </c>
      <c r="F349">
        <v>65230</v>
      </c>
      <c r="G349">
        <v>64230</v>
      </c>
      <c r="H349">
        <v>64575</v>
      </c>
      <c r="I349">
        <v>556375</v>
      </c>
      <c r="J349">
        <v>636000</v>
      </c>
      <c r="K349">
        <v>643000</v>
      </c>
      <c r="L349">
        <v>650000</v>
      </c>
    </row>
    <row r="350" spans="3:12" x14ac:dyDescent="0.2">
      <c r="C350" t="s">
        <v>127</v>
      </c>
      <c r="D350">
        <v>8885</v>
      </c>
      <c r="E350">
        <v>9195</v>
      </c>
      <c r="F350">
        <v>8980</v>
      </c>
      <c r="G350">
        <v>8815</v>
      </c>
      <c r="H350">
        <v>8915</v>
      </c>
      <c r="I350">
        <v>85650</v>
      </c>
      <c r="J350">
        <v>94000</v>
      </c>
      <c r="K350">
        <v>96000</v>
      </c>
      <c r="L350">
        <v>96500</v>
      </c>
    </row>
    <row r="351" spans="3:12" x14ac:dyDescent="0.2">
      <c r="C351" t="s">
        <v>139</v>
      </c>
      <c r="D351">
        <v>72890</v>
      </c>
      <c r="E351">
        <v>73895</v>
      </c>
      <c r="F351">
        <v>74210</v>
      </c>
      <c r="G351">
        <v>73045</v>
      </c>
      <c r="H351">
        <v>73485</v>
      </c>
      <c r="I351">
        <v>642500</v>
      </c>
      <c r="J351">
        <v>730500</v>
      </c>
      <c r="K351">
        <v>739000</v>
      </c>
      <c r="L351">
        <v>746500</v>
      </c>
    </row>
    <row r="352" spans="3:12" x14ac:dyDescent="0.2">
      <c r="C352" t="s">
        <v>140</v>
      </c>
      <c r="D352">
        <v>418370</v>
      </c>
      <c r="E352">
        <v>420185</v>
      </c>
      <c r="F352">
        <v>412650</v>
      </c>
      <c r="G352">
        <v>404840</v>
      </c>
      <c r="H352">
        <v>404360</v>
      </c>
      <c r="I352">
        <v>3799000</v>
      </c>
      <c r="J352">
        <v>4153000</v>
      </c>
      <c r="K352">
        <v>4269000</v>
      </c>
      <c r="L352">
        <v>4325500</v>
      </c>
    </row>
    <row r="353" spans="3:12" x14ac:dyDescent="0.2">
      <c r="C353" t="s">
        <v>141</v>
      </c>
      <c r="D353">
        <v>2390970</v>
      </c>
      <c r="E353">
        <v>2405965</v>
      </c>
      <c r="F353">
        <v>2408040</v>
      </c>
      <c r="G353">
        <v>2370125</v>
      </c>
      <c r="H353">
        <v>2368350</v>
      </c>
      <c r="I353">
        <v>23741500</v>
      </c>
      <c r="J353">
        <v>26526000</v>
      </c>
      <c r="K353">
        <v>27133000</v>
      </c>
      <c r="L353">
        <v>27496500</v>
      </c>
    </row>
    <row r="354" spans="3:12" x14ac:dyDescent="0.2">
      <c r="C354" t="s">
        <v>226</v>
      </c>
      <c r="D354">
        <v>2674520</v>
      </c>
      <c r="E354">
        <v>2688450</v>
      </c>
      <c r="F354">
        <v>2689750</v>
      </c>
      <c r="G354">
        <v>2648660</v>
      </c>
      <c r="H354">
        <v>2645840</v>
      </c>
      <c r="I354">
        <v>27144000</v>
      </c>
      <c r="J354">
        <v>30305500</v>
      </c>
      <c r="K354">
        <v>30934000</v>
      </c>
      <c r="L354">
        <v>31358500</v>
      </c>
    </row>
    <row r="355" spans="3:12" x14ac:dyDescent="0.2">
      <c r="C355" t="s">
        <v>227</v>
      </c>
      <c r="D355">
        <v>2749700</v>
      </c>
      <c r="E355">
        <v>2765150</v>
      </c>
      <c r="F355">
        <v>2767700</v>
      </c>
      <c r="G355">
        <v>2726830</v>
      </c>
      <c r="H355">
        <v>2724770</v>
      </c>
    </row>
    <row r="356" spans="3:12" x14ac:dyDescent="0.2">
      <c r="C356" t="s">
        <v>228</v>
      </c>
      <c r="D356" s="25">
        <f t="shared" ref="D356:L356" si="372">SUM(D339,D342,D343,D345,D350)</f>
        <v>30455</v>
      </c>
      <c r="E356" s="25">
        <f t="shared" si="372"/>
        <v>31130</v>
      </c>
      <c r="F356" s="25">
        <f t="shared" si="372"/>
        <v>31185</v>
      </c>
      <c r="G356" s="25">
        <f t="shared" si="372"/>
        <v>30475</v>
      </c>
      <c r="H356" s="25">
        <f t="shared" si="372"/>
        <v>30655</v>
      </c>
      <c r="I356" s="25">
        <f t="shared" si="372"/>
        <v>287740</v>
      </c>
      <c r="J356" s="25">
        <f t="shared" si="372"/>
        <v>323000</v>
      </c>
      <c r="K356" s="25">
        <f t="shared" si="372"/>
        <v>329000</v>
      </c>
      <c r="L356" s="25">
        <f t="shared" si="372"/>
        <v>330000</v>
      </c>
    </row>
    <row r="357" spans="3:12" x14ac:dyDescent="0.2">
      <c r="C357" t="s">
        <v>229</v>
      </c>
      <c r="D357" s="25">
        <f t="shared" ref="D357:L357" si="373">SUM(D344,D347,D348)</f>
        <v>19095</v>
      </c>
      <c r="E357" s="25">
        <f t="shared" si="373"/>
        <v>19050</v>
      </c>
      <c r="F357" s="25">
        <f t="shared" si="373"/>
        <v>19015</v>
      </c>
      <c r="G357" s="25">
        <f t="shared" si="373"/>
        <v>18760</v>
      </c>
      <c r="H357" s="25">
        <f t="shared" si="373"/>
        <v>18750</v>
      </c>
      <c r="I357" s="25">
        <f t="shared" si="373"/>
        <v>141055</v>
      </c>
      <c r="J357" s="25">
        <f t="shared" si="373"/>
        <v>165500</v>
      </c>
      <c r="K357" s="25">
        <f t="shared" si="373"/>
        <v>167000</v>
      </c>
      <c r="L357" s="25">
        <f t="shared" si="373"/>
        <v>168500</v>
      </c>
    </row>
    <row r="358" spans="3:12" x14ac:dyDescent="0.2">
      <c r="C358" t="s">
        <v>230</v>
      </c>
      <c r="D358" s="25">
        <f t="shared" ref="D358:L358" si="374">SUM(D338,D340,D341,D346)</f>
        <v>16770</v>
      </c>
      <c r="E358" s="25">
        <f t="shared" si="374"/>
        <v>17105</v>
      </c>
      <c r="F358" s="25">
        <f t="shared" si="374"/>
        <v>17520</v>
      </c>
      <c r="G358" s="25">
        <f t="shared" si="374"/>
        <v>17435</v>
      </c>
      <c r="H358" s="25">
        <f t="shared" si="374"/>
        <v>17595</v>
      </c>
      <c r="I358" s="25">
        <f t="shared" si="374"/>
        <v>161030</v>
      </c>
      <c r="J358" s="25">
        <f t="shared" si="374"/>
        <v>183000</v>
      </c>
      <c r="K358" s="25">
        <f t="shared" si="374"/>
        <v>183000</v>
      </c>
      <c r="L358" s="25">
        <f t="shared" si="374"/>
        <v>186500</v>
      </c>
    </row>
    <row r="359" spans="3:12" x14ac:dyDescent="0.2">
      <c r="C359" t="s">
        <v>231</v>
      </c>
      <c r="D359" s="25">
        <f t="shared" ref="D359:L359" si="375">SUM(D337,D343)</f>
        <v>14225</v>
      </c>
      <c r="E359" s="25">
        <f t="shared" si="375"/>
        <v>14600</v>
      </c>
      <c r="F359" s="25">
        <f t="shared" si="375"/>
        <v>14805</v>
      </c>
      <c r="G359" s="25">
        <f t="shared" si="375"/>
        <v>14340</v>
      </c>
      <c r="H359" s="25">
        <f t="shared" si="375"/>
        <v>14420</v>
      </c>
      <c r="I359" s="25">
        <f t="shared" si="375"/>
        <v>119650</v>
      </c>
      <c r="J359" s="25">
        <f t="shared" si="375"/>
        <v>136500</v>
      </c>
      <c r="K359" s="25">
        <f t="shared" si="375"/>
        <v>137500</v>
      </c>
      <c r="L359" s="25">
        <f t="shared" si="375"/>
        <v>139500</v>
      </c>
    </row>
  </sheetData>
  <sortState xmlns:xlrd2="http://schemas.microsoft.com/office/spreadsheetml/2017/richdata2" ref="H270:L302">
    <sortCondition ref="I270:I302"/>
  </sortState>
  <phoneticPr fontId="37"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B30D-CD4F-43DC-A275-5FAD60C51AF3}">
  <sheetPr codeName="Sheet3"/>
  <dimension ref="A1:T72"/>
  <sheetViews>
    <sheetView workbookViewId="0">
      <pane xSplit="1" ySplit="3" topLeftCell="B4"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8.375" customWidth="1"/>
    <col min="3" max="3" width="9" customWidth="1"/>
  </cols>
  <sheetData>
    <row r="1" spans="1:20" s="79" customFormat="1" ht="101.25" x14ac:dyDescent="0.2">
      <c r="B1" s="79" t="s">
        <v>2154</v>
      </c>
      <c r="C1" s="79" t="s">
        <v>2154</v>
      </c>
      <c r="D1" s="79" t="s">
        <v>2154</v>
      </c>
      <c r="E1" s="79" t="s">
        <v>2154</v>
      </c>
      <c r="F1" s="79" t="s">
        <v>2154</v>
      </c>
      <c r="G1" s="79" t="s">
        <v>2154</v>
      </c>
      <c r="H1" s="79">
        <v>2024</v>
      </c>
      <c r="I1" s="79">
        <v>2023</v>
      </c>
      <c r="J1" s="79">
        <v>2023</v>
      </c>
      <c r="K1" s="79">
        <v>2023</v>
      </c>
    </row>
    <row r="2" spans="1:20" ht="93" x14ac:dyDescent="0.2">
      <c r="A2" t="s">
        <v>542</v>
      </c>
      <c r="B2" s="1" t="s">
        <v>543</v>
      </c>
      <c r="C2" s="1" t="s">
        <v>543</v>
      </c>
      <c r="D2" s="1" t="s">
        <v>543</v>
      </c>
      <c r="E2" s="1" t="s">
        <v>543</v>
      </c>
      <c r="F2" s="1" t="s">
        <v>543</v>
      </c>
      <c r="G2" s="1" t="s">
        <v>543</v>
      </c>
      <c r="H2" s="1" t="s">
        <v>321</v>
      </c>
      <c r="I2" s="1" t="s">
        <v>557</v>
      </c>
      <c r="J2" s="1" t="s">
        <v>557</v>
      </c>
      <c r="K2" s="1" t="s">
        <v>557</v>
      </c>
      <c r="L2" s="1"/>
      <c r="M2" s="1"/>
      <c r="N2" s="1"/>
      <c r="O2" s="1"/>
      <c r="P2" s="1"/>
      <c r="Q2" s="1"/>
      <c r="R2" s="1"/>
      <c r="S2" s="1"/>
      <c r="T2" s="1"/>
    </row>
    <row r="3" spans="1:20" s="2" customFormat="1" ht="99.75" x14ac:dyDescent="0.2">
      <c r="B3" s="2" t="s">
        <v>1425</v>
      </c>
      <c r="C3" s="2" t="s">
        <v>1426</v>
      </c>
      <c r="D3" s="2" t="s">
        <v>1427</v>
      </c>
      <c r="E3" s="2" t="s">
        <v>550</v>
      </c>
      <c r="F3" s="2" t="s">
        <v>1428</v>
      </c>
      <c r="G3" s="2" t="s">
        <v>1429</v>
      </c>
      <c r="H3" s="2" t="s">
        <v>1430</v>
      </c>
      <c r="I3" s="2" t="s">
        <v>1431</v>
      </c>
      <c r="J3" s="2" t="s">
        <v>1432</v>
      </c>
      <c r="K3" s="2" t="s">
        <v>1433</v>
      </c>
    </row>
    <row r="4" spans="1:20" x14ac:dyDescent="0.2">
      <c r="A4" t="s">
        <v>115</v>
      </c>
      <c r="B4">
        <v>80.3</v>
      </c>
      <c r="C4">
        <v>77.099999999999994</v>
      </c>
      <c r="D4">
        <v>62.6</v>
      </c>
      <c r="E4">
        <v>14</v>
      </c>
      <c r="F4">
        <v>4</v>
      </c>
      <c r="G4">
        <v>19.7</v>
      </c>
      <c r="H4">
        <v>3.1</v>
      </c>
      <c r="I4" s="3">
        <v>55.000000000000007</v>
      </c>
      <c r="J4" s="3">
        <v>10.680379746835444</v>
      </c>
      <c r="K4" s="3">
        <v>9.5727848101265813</v>
      </c>
    </row>
    <row r="5" spans="1:20" x14ac:dyDescent="0.2">
      <c r="A5" t="s">
        <v>116</v>
      </c>
      <c r="B5">
        <v>69.2</v>
      </c>
      <c r="C5">
        <v>67.900000000000006</v>
      </c>
      <c r="D5">
        <v>56.1</v>
      </c>
      <c r="E5">
        <v>11.4</v>
      </c>
      <c r="F5" t="s">
        <v>1434</v>
      </c>
      <c r="G5">
        <v>30.8</v>
      </c>
      <c r="H5">
        <v>3.4</v>
      </c>
      <c r="I5" s="3">
        <v>62.184873949579831</v>
      </c>
      <c r="J5" s="3">
        <v>10.182119205298013</v>
      </c>
      <c r="K5" s="3">
        <v>10.099337748344372</v>
      </c>
    </row>
    <row r="6" spans="1:20" x14ac:dyDescent="0.2">
      <c r="A6" t="s">
        <v>117</v>
      </c>
      <c r="B6">
        <v>75.5</v>
      </c>
      <c r="C6">
        <v>70</v>
      </c>
      <c r="D6">
        <v>67.2</v>
      </c>
      <c r="E6" t="s">
        <v>496</v>
      </c>
      <c r="F6">
        <v>7.3</v>
      </c>
      <c r="G6">
        <v>24.5</v>
      </c>
      <c r="H6">
        <v>3.1</v>
      </c>
      <c r="I6" s="3">
        <v>45.63758389261745</v>
      </c>
      <c r="J6" s="3">
        <v>12.233009708737864</v>
      </c>
      <c r="K6" s="3">
        <v>11.262135922330096</v>
      </c>
    </row>
    <row r="7" spans="1:20" x14ac:dyDescent="0.2">
      <c r="A7" t="s">
        <v>118</v>
      </c>
      <c r="B7">
        <v>72.3</v>
      </c>
      <c r="C7">
        <v>71.3</v>
      </c>
      <c r="D7">
        <v>56.9</v>
      </c>
      <c r="E7">
        <v>14.4</v>
      </c>
      <c r="F7" t="s">
        <v>1434</v>
      </c>
      <c r="G7">
        <v>27.7</v>
      </c>
      <c r="H7">
        <v>3.8</v>
      </c>
      <c r="I7" s="3">
        <v>48.421052631578945</v>
      </c>
      <c r="J7" s="3">
        <v>11.384217335058215</v>
      </c>
      <c r="K7" s="3">
        <v>9.9611901681759374</v>
      </c>
    </row>
    <row r="8" spans="1:20" x14ac:dyDescent="0.2">
      <c r="A8" t="s">
        <v>119</v>
      </c>
      <c r="B8">
        <v>85</v>
      </c>
      <c r="C8">
        <v>80.5</v>
      </c>
      <c r="D8">
        <v>65.2</v>
      </c>
      <c r="E8">
        <v>15.3</v>
      </c>
      <c r="F8">
        <v>5.3</v>
      </c>
      <c r="G8">
        <v>15</v>
      </c>
      <c r="H8">
        <v>4.0999999999999996</v>
      </c>
      <c r="I8" s="3">
        <v>59.302325581395351</v>
      </c>
      <c r="J8" s="3">
        <v>10.732323232323232</v>
      </c>
      <c r="K8" s="3">
        <v>10.732323232323232</v>
      </c>
    </row>
    <row r="9" spans="1:20" x14ac:dyDescent="0.2">
      <c r="A9" t="s">
        <v>120</v>
      </c>
      <c r="B9">
        <v>75.7</v>
      </c>
      <c r="C9">
        <v>71.599999999999994</v>
      </c>
      <c r="D9">
        <v>60.3</v>
      </c>
      <c r="E9">
        <v>11.4</v>
      </c>
      <c r="F9">
        <v>5.4</v>
      </c>
      <c r="G9">
        <v>24.3</v>
      </c>
      <c r="H9">
        <v>4.5999999999999996</v>
      </c>
      <c r="I9" s="3">
        <v>54.700854700854705</v>
      </c>
      <c r="J9" s="3">
        <v>11.823204419889503</v>
      </c>
      <c r="K9" s="3">
        <v>11.160220994475138</v>
      </c>
    </row>
    <row r="10" spans="1:20" x14ac:dyDescent="0.2">
      <c r="A10" t="s">
        <v>121</v>
      </c>
      <c r="B10">
        <v>82.3</v>
      </c>
      <c r="C10">
        <v>79.900000000000006</v>
      </c>
      <c r="D10">
        <v>62.9</v>
      </c>
      <c r="E10">
        <v>15.9</v>
      </c>
      <c r="F10">
        <v>2.9</v>
      </c>
      <c r="G10">
        <v>17.7</v>
      </c>
      <c r="H10">
        <v>3.1</v>
      </c>
      <c r="I10" s="3">
        <v>50.892857142857139</v>
      </c>
      <c r="J10" s="3">
        <v>10.02290950744559</v>
      </c>
      <c r="K10" s="3">
        <v>12.772050400916379</v>
      </c>
    </row>
    <row r="11" spans="1:20" x14ac:dyDescent="0.2">
      <c r="A11" t="s">
        <v>122</v>
      </c>
      <c r="B11">
        <v>82.4</v>
      </c>
      <c r="C11">
        <v>79.7</v>
      </c>
      <c r="D11">
        <v>70.900000000000006</v>
      </c>
      <c r="E11">
        <v>8.8000000000000007</v>
      </c>
      <c r="F11">
        <v>3.3</v>
      </c>
      <c r="G11">
        <v>17.600000000000001</v>
      </c>
      <c r="H11">
        <v>2.1</v>
      </c>
      <c r="I11" s="3">
        <v>59.090909090909093</v>
      </c>
      <c r="J11" s="3">
        <v>9.261939218523878</v>
      </c>
      <c r="K11" s="3">
        <v>8.8277858176555721</v>
      </c>
    </row>
    <row r="12" spans="1:20" x14ac:dyDescent="0.2">
      <c r="A12" t="s">
        <v>123</v>
      </c>
      <c r="B12">
        <v>83.9</v>
      </c>
      <c r="C12">
        <v>77.7</v>
      </c>
      <c r="D12">
        <v>68.5</v>
      </c>
      <c r="E12">
        <v>9.3000000000000007</v>
      </c>
      <c r="F12">
        <v>7.4</v>
      </c>
      <c r="G12">
        <v>16.100000000000001</v>
      </c>
      <c r="H12">
        <v>3.7</v>
      </c>
      <c r="I12" s="3">
        <v>54.54545454545454</v>
      </c>
      <c r="J12" s="3">
        <v>10.313075506445673</v>
      </c>
      <c r="K12" s="3">
        <v>9.0239410681399637</v>
      </c>
    </row>
    <row r="13" spans="1:20" x14ac:dyDescent="0.2">
      <c r="A13" t="s">
        <v>124</v>
      </c>
      <c r="B13">
        <v>73.8</v>
      </c>
      <c r="C13">
        <v>71.2</v>
      </c>
      <c r="D13">
        <v>56.4</v>
      </c>
      <c r="E13">
        <v>14.8</v>
      </c>
      <c r="F13">
        <v>3.5</v>
      </c>
      <c r="G13">
        <v>26.2</v>
      </c>
      <c r="H13">
        <v>5.5</v>
      </c>
      <c r="I13" s="3">
        <v>58.928571428571431</v>
      </c>
      <c r="J13" s="3">
        <v>12.173038229376258</v>
      </c>
      <c r="K13" s="3">
        <v>11.066398390342053</v>
      </c>
    </row>
    <row r="14" spans="1:20" x14ac:dyDescent="0.2">
      <c r="A14" t="s">
        <v>125</v>
      </c>
      <c r="B14">
        <v>89.1</v>
      </c>
      <c r="C14">
        <v>85.9</v>
      </c>
      <c r="D14">
        <v>77.099999999999994</v>
      </c>
      <c r="E14">
        <v>8</v>
      </c>
      <c r="F14">
        <v>3.6</v>
      </c>
      <c r="G14">
        <v>10.9</v>
      </c>
      <c r="H14">
        <v>2.2000000000000002</v>
      </c>
      <c r="I14" s="3">
        <v>52</v>
      </c>
      <c r="J14" s="3">
        <v>9.9009900990099009</v>
      </c>
      <c r="K14" s="3">
        <v>10.434120335110435</v>
      </c>
    </row>
    <row r="15" spans="1:20" x14ac:dyDescent="0.2">
      <c r="A15" t="s">
        <v>126</v>
      </c>
      <c r="B15">
        <v>81.2</v>
      </c>
      <c r="C15">
        <v>79.5</v>
      </c>
      <c r="D15">
        <v>63.7</v>
      </c>
      <c r="E15">
        <v>15.8</v>
      </c>
      <c r="F15" t="s">
        <v>1434</v>
      </c>
      <c r="G15">
        <v>18.8</v>
      </c>
      <c r="H15">
        <v>2.5</v>
      </c>
      <c r="I15" s="3">
        <v>61.71875</v>
      </c>
      <c r="J15" s="3">
        <v>9.1543832428238954</v>
      </c>
      <c r="K15" s="3">
        <v>9.2319627618308768</v>
      </c>
    </row>
    <row r="16" spans="1:20" x14ac:dyDescent="0.2">
      <c r="A16" t="s">
        <v>138</v>
      </c>
      <c r="B16">
        <v>79</v>
      </c>
      <c r="C16">
        <v>75.900000000000006</v>
      </c>
      <c r="D16">
        <v>63.7</v>
      </c>
      <c r="E16">
        <v>11.9</v>
      </c>
      <c r="F16">
        <v>4</v>
      </c>
      <c r="G16">
        <v>21</v>
      </c>
      <c r="H16">
        <v>3.4</v>
      </c>
      <c r="I16" s="3">
        <v>54.737516005121634</v>
      </c>
      <c r="J16" s="3">
        <v>10.50645769844725</v>
      </c>
      <c r="K16" s="3">
        <v>10.383108402263822</v>
      </c>
    </row>
    <row r="17" spans="1:11" x14ac:dyDescent="0.2">
      <c r="A17" t="s">
        <v>127</v>
      </c>
      <c r="B17">
        <v>82.9</v>
      </c>
      <c r="C17">
        <v>79.599999999999994</v>
      </c>
      <c r="D17">
        <v>70.5</v>
      </c>
      <c r="E17">
        <v>9.1</v>
      </c>
      <c r="F17">
        <v>3.9</v>
      </c>
      <c r="G17">
        <v>17.100000000000001</v>
      </c>
      <c r="H17">
        <v>4</v>
      </c>
      <c r="I17" s="3">
        <v>45.423728813559322</v>
      </c>
      <c r="J17" s="3">
        <v>12.4</v>
      </c>
      <c r="K17" s="3">
        <v>11.5</v>
      </c>
    </row>
    <row r="18" spans="1:11" x14ac:dyDescent="0.2">
      <c r="A18" t="s">
        <v>139</v>
      </c>
      <c r="B18">
        <v>79.599999999999994</v>
      </c>
      <c r="C18">
        <v>76.5</v>
      </c>
      <c r="D18">
        <v>64.8</v>
      </c>
      <c r="E18">
        <v>11.4</v>
      </c>
      <c r="F18">
        <v>4</v>
      </c>
      <c r="G18">
        <v>20.399999999999999</v>
      </c>
      <c r="H18" t="s">
        <v>496</v>
      </c>
      <c r="I18" s="3">
        <v>53.257942918686055</v>
      </c>
      <c r="J18" s="3">
        <v>10.746419972120137</v>
      </c>
      <c r="K18" s="3">
        <v>10.524648333544546</v>
      </c>
    </row>
    <row r="19" spans="1:11" x14ac:dyDescent="0.2">
      <c r="A19" t="s">
        <v>140</v>
      </c>
      <c r="B19">
        <v>81.599999999999994</v>
      </c>
      <c r="C19">
        <v>78.7</v>
      </c>
      <c r="D19">
        <v>68.599999999999994</v>
      </c>
      <c r="E19">
        <v>9.9</v>
      </c>
      <c r="F19">
        <v>3.6</v>
      </c>
      <c r="G19">
        <v>18.399999999999999</v>
      </c>
      <c r="H19">
        <v>3</v>
      </c>
      <c r="I19" s="3">
        <v>53.717101813987625</v>
      </c>
      <c r="J19" s="3">
        <v>9.9291517862302499</v>
      </c>
      <c r="K19" s="3">
        <v>9.7881488159217778</v>
      </c>
    </row>
    <row r="20" spans="1:11" x14ac:dyDescent="0.2">
      <c r="A20" t="s">
        <v>141</v>
      </c>
      <c r="B20">
        <v>78.900000000000006</v>
      </c>
      <c r="C20">
        <v>75.7</v>
      </c>
      <c r="D20">
        <v>66</v>
      </c>
      <c r="E20">
        <v>9.5</v>
      </c>
      <c r="F20">
        <v>4</v>
      </c>
      <c r="G20">
        <v>21.1</v>
      </c>
      <c r="H20">
        <v>4</v>
      </c>
      <c r="I20" s="3">
        <v>52.819149825318021</v>
      </c>
      <c r="J20" s="3">
        <v>11.134198176560748</v>
      </c>
      <c r="K20" s="3">
        <v>10.886319465293031</v>
      </c>
    </row>
    <row r="21" spans="1:11" x14ac:dyDescent="0.2">
      <c r="A21" t="s">
        <v>226</v>
      </c>
      <c r="B21">
        <v>78.599999999999994</v>
      </c>
      <c r="C21">
        <v>75.5</v>
      </c>
      <c r="D21">
        <v>66</v>
      </c>
      <c r="E21">
        <v>9.3000000000000007</v>
      </c>
      <c r="F21">
        <v>3.9</v>
      </c>
      <c r="G21">
        <v>21.4</v>
      </c>
      <c r="H21">
        <v>3.9</v>
      </c>
      <c r="I21" s="3">
        <v>52.885290972964718</v>
      </c>
      <c r="J21" s="3">
        <v>11.072715542898285</v>
      </c>
      <c r="K21" s="3">
        <v>10.841926297142489</v>
      </c>
    </row>
    <row r="22" spans="1:11" x14ac:dyDescent="0.2">
      <c r="A22" t="s">
        <v>227</v>
      </c>
      <c r="B22">
        <v>78.5</v>
      </c>
      <c r="C22">
        <v>75.5</v>
      </c>
      <c r="D22">
        <v>65.900000000000006</v>
      </c>
      <c r="E22">
        <v>9.3000000000000007</v>
      </c>
      <c r="F22">
        <v>3.8</v>
      </c>
      <c r="G22">
        <v>21.5</v>
      </c>
      <c r="H22">
        <v>3.9</v>
      </c>
      <c r="I22" s="3">
        <v>52.972794426761162</v>
      </c>
      <c r="J22" s="3">
        <v>11.010192332147044</v>
      </c>
      <c r="K22" s="3">
        <v>10.775547461149463</v>
      </c>
    </row>
    <row r="23" spans="1:11" x14ac:dyDescent="0.2">
      <c r="A23" t="s">
        <v>228</v>
      </c>
      <c r="B23">
        <v>81</v>
      </c>
      <c r="C23">
        <v>76.900000000000006</v>
      </c>
      <c r="D23">
        <v>66.7</v>
      </c>
      <c r="E23">
        <v>9.9</v>
      </c>
      <c r="F23">
        <v>5</v>
      </c>
      <c r="G23">
        <v>19</v>
      </c>
      <c r="H23">
        <v>3.7</v>
      </c>
      <c r="I23" s="3">
        <v>49.162011173184354</v>
      </c>
      <c r="J23" s="3">
        <v>11.349194620954632</v>
      </c>
      <c r="K23" s="3">
        <v>11.349194620954632</v>
      </c>
    </row>
    <row r="24" spans="1:11" x14ac:dyDescent="0.2">
      <c r="A24" t="s">
        <v>229</v>
      </c>
      <c r="B24">
        <v>84.4</v>
      </c>
      <c r="C24">
        <v>81.900000000000006</v>
      </c>
      <c r="D24">
        <v>70.8</v>
      </c>
      <c r="E24">
        <v>10.7</v>
      </c>
      <c r="F24">
        <v>3</v>
      </c>
      <c r="G24">
        <v>15.6</v>
      </c>
      <c r="H24">
        <v>2.2999999999999998</v>
      </c>
      <c r="I24" s="3">
        <v>56.474820143884898</v>
      </c>
      <c r="J24" s="3">
        <v>9.5311299000768646</v>
      </c>
      <c r="K24" s="3">
        <v>9.8385857033051494</v>
      </c>
    </row>
    <row r="25" spans="1:11" x14ac:dyDescent="0.2">
      <c r="A25" t="s">
        <v>230</v>
      </c>
      <c r="B25">
        <v>74.099999999999994</v>
      </c>
      <c r="C25">
        <v>71.900000000000006</v>
      </c>
      <c r="D25">
        <v>58.1</v>
      </c>
      <c r="E25">
        <v>13.7</v>
      </c>
      <c r="F25">
        <v>3</v>
      </c>
      <c r="G25">
        <v>25.9</v>
      </c>
      <c r="H25">
        <v>4.2</v>
      </c>
      <c r="I25" s="3">
        <v>57.524271844660191</v>
      </c>
      <c r="J25" s="3">
        <v>11.069816830368993</v>
      </c>
      <c r="K25" s="3">
        <v>10.459251393681974</v>
      </c>
    </row>
    <row r="26" spans="1:11" x14ac:dyDescent="0.2">
      <c r="A26" t="s">
        <v>231</v>
      </c>
      <c r="B26">
        <v>81.5</v>
      </c>
      <c r="C26">
        <v>78.7</v>
      </c>
      <c r="D26">
        <v>62.7</v>
      </c>
      <c r="E26">
        <v>15.1</v>
      </c>
      <c r="F26">
        <v>3.4</v>
      </c>
      <c r="G26">
        <v>18.5</v>
      </c>
      <c r="H26">
        <v>3.1</v>
      </c>
      <c r="I26" s="3">
        <v>52.472527472527474</v>
      </c>
      <c r="J26" s="3">
        <v>10.299003322259136</v>
      </c>
      <c r="K26" s="3">
        <v>11.428571428571429</v>
      </c>
    </row>
    <row r="27" spans="1:11" x14ac:dyDescent="0.2">
      <c r="I27" s="3"/>
      <c r="J27" s="3"/>
      <c r="K27" s="3"/>
    </row>
    <row r="28" spans="1:11" x14ac:dyDescent="0.2">
      <c r="I28" s="3"/>
      <c r="J28" s="3"/>
      <c r="K28" s="3"/>
    </row>
    <row r="31" spans="1:11" x14ac:dyDescent="0.2">
      <c r="A31" t="s">
        <v>1435</v>
      </c>
    </row>
    <row r="32" spans="1:11" ht="99.75" x14ac:dyDescent="0.2">
      <c r="B32" s="2" t="s">
        <v>1425</v>
      </c>
      <c r="C32" s="2" t="s">
        <v>1426</v>
      </c>
      <c r="D32" s="2" t="s">
        <v>1427</v>
      </c>
      <c r="E32" s="2" t="s">
        <v>550</v>
      </c>
      <c r="F32" s="2" t="s">
        <v>1428</v>
      </c>
      <c r="G32" s="2" t="s">
        <v>1429</v>
      </c>
      <c r="H32" s="2" t="s">
        <v>1430</v>
      </c>
      <c r="I32" s="2" t="s">
        <v>1431</v>
      </c>
      <c r="J32" s="2" t="s">
        <v>1432</v>
      </c>
      <c r="K32" s="2" t="s">
        <v>1433</v>
      </c>
    </row>
    <row r="33" spans="1:11" x14ac:dyDescent="0.2">
      <c r="A33" t="s">
        <v>1436</v>
      </c>
      <c r="B33">
        <f>B22</f>
        <v>78.5</v>
      </c>
      <c r="C33">
        <f t="shared" ref="C33:K33" si="0">C22</f>
        <v>75.5</v>
      </c>
      <c r="D33">
        <f t="shared" si="0"/>
        <v>65.900000000000006</v>
      </c>
      <c r="E33">
        <f t="shared" si="0"/>
        <v>9.3000000000000007</v>
      </c>
      <c r="F33">
        <f t="shared" si="0"/>
        <v>3.8</v>
      </c>
      <c r="G33">
        <f t="shared" si="0"/>
        <v>21.5</v>
      </c>
      <c r="H33">
        <f t="shared" si="0"/>
        <v>3.9</v>
      </c>
      <c r="I33" s="3">
        <f t="shared" si="0"/>
        <v>52.972794426761162</v>
      </c>
      <c r="J33" s="3">
        <f t="shared" si="0"/>
        <v>11.010192332147044</v>
      </c>
      <c r="K33" s="3">
        <f t="shared" si="0"/>
        <v>10.775547461149463</v>
      </c>
    </row>
    <row r="34" spans="1:11" x14ac:dyDescent="0.2">
      <c r="A34" t="str">
        <f>INDEX(A4:A26,Control!$B$3)</f>
        <v>Ashford</v>
      </c>
      <c r="B34">
        <f>INDEX(B4:B26,Control!$B$3)</f>
        <v>80.3</v>
      </c>
      <c r="C34">
        <f>INDEX(C4:C26,Control!$B$3)</f>
        <v>77.099999999999994</v>
      </c>
      <c r="D34">
        <f>INDEX(D4:D26,Control!$B$3)</f>
        <v>62.6</v>
      </c>
      <c r="E34">
        <f>INDEX(E4:E26,Control!$B$3)</f>
        <v>14</v>
      </c>
      <c r="F34">
        <f>INDEX(F4:F26,Control!$B$3)</f>
        <v>4</v>
      </c>
      <c r="G34">
        <f>INDEX(G4:G26,Control!$B$3)</f>
        <v>19.7</v>
      </c>
      <c r="H34">
        <f>INDEX(H4:H26,Control!$B$3)</f>
        <v>3.1</v>
      </c>
      <c r="I34">
        <f>INDEX(I4:I26,Control!$B$3)</f>
        <v>55.000000000000007</v>
      </c>
      <c r="J34">
        <f>INDEX(J4:J26,Control!$B$3)</f>
        <v>10.680379746835444</v>
      </c>
      <c r="K34">
        <f>INDEX(K4:K26,Control!$B$3)</f>
        <v>9.5727848101265813</v>
      </c>
    </row>
    <row r="36" spans="1:11" x14ac:dyDescent="0.2">
      <c r="A36" t="s">
        <v>1437</v>
      </c>
      <c r="B36">
        <f>B34-B33</f>
        <v>1.7999999999999972</v>
      </c>
      <c r="C36">
        <f t="shared" ref="C36:K36" si="1">C34-C33</f>
        <v>1.5999999999999943</v>
      </c>
      <c r="D36">
        <f t="shared" si="1"/>
        <v>-3.3000000000000043</v>
      </c>
      <c r="E36">
        <f t="shared" si="1"/>
        <v>4.6999999999999993</v>
      </c>
      <c r="F36">
        <f t="shared" si="1"/>
        <v>0.20000000000000018</v>
      </c>
      <c r="G36">
        <f t="shared" si="1"/>
        <v>-1.8000000000000007</v>
      </c>
      <c r="H36">
        <f t="shared" si="1"/>
        <v>-0.79999999999999982</v>
      </c>
      <c r="I36">
        <f t="shared" si="1"/>
        <v>2.0272055732388452</v>
      </c>
      <c r="J36">
        <f t="shared" si="1"/>
        <v>-0.32981258531160051</v>
      </c>
      <c r="K36">
        <f t="shared" si="1"/>
        <v>-1.2027626510228817</v>
      </c>
    </row>
    <row r="37" spans="1:11" x14ac:dyDescent="0.2">
      <c r="A37" t="s">
        <v>1438</v>
      </c>
      <c r="B37">
        <v>50</v>
      </c>
      <c r="C37">
        <v>50</v>
      </c>
      <c r="D37">
        <v>50</v>
      </c>
      <c r="E37">
        <v>50</v>
      </c>
      <c r="F37">
        <v>50</v>
      </c>
      <c r="G37">
        <v>50</v>
      </c>
      <c r="H37">
        <v>50</v>
      </c>
      <c r="I37">
        <v>50</v>
      </c>
      <c r="J37">
        <v>50</v>
      </c>
      <c r="K37">
        <v>50</v>
      </c>
    </row>
    <row r="38" spans="1:11" x14ac:dyDescent="0.2">
      <c r="A38" t="str">
        <f>A34</f>
        <v>Ashford</v>
      </c>
      <c r="B38">
        <f>B37+B36</f>
        <v>51.8</v>
      </c>
      <c r="C38">
        <f t="shared" ref="C38:K38" si="2">C37+C36</f>
        <v>51.599999999999994</v>
      </c>
      <c r="D38">
        <f t="shared" si="2"/>
        <v>46.699999999999996</v>
      </c>
      <c r="E38">
        <f t="shared" si="2"/>
        <v>54.7</v>
      </c>
      <c r="F38">
        <f t="shared" si="2"/>
        <v>50.2</v>
      </c>
      <c r="G38">
        <f t="shared" si="2"/>
        <v>48.2</v>
      </c>
      <c r="H38">
        <f t="shared" si="2"/>
        <v>49.2</v>
      </c>
      <c r="I38">
        <f t="shared" si="2"/>
        <v>52.027205573238845</v>
      </c>
      <c r="J38">
        <f t="shared" si="2"/>
        <v>49.670187414688399</v>
      </c>
      <c r="K38">
        <f t="shared" si="2"/>
        <v>48.79723734897712</v>
      </c>
    </row>
    <row r="49" spans="1:5" x14ac:dyDescent="0.2">
      <c r="B49" t="s">
        <v>1436</v>
      </c>
      <c r="C49" t="s">
        <v>121</v>
      </c>
    </row>
    <row r="50" spans="1:5" x14ac:dyDescent="0.2">
      <c r="A50" t="s">
        <v>1425</v>
      </c>
      <c r="B50" s="3">
        <v>78.8</v>
      </c>
      <c r="C50" s="3">
        <v>83.6</v>
      </c>
    </row>
    <row r="51" spans="1:5" x14ac:dyDescent="0.2">
      <c r="A51" t="s">
        <v>1426</v>
      </c>
      <c r="B51" s="3">
        <v>75.599999999999994</v>
      </c>
      <c r="C51" s="3">
        <v>82.1</v>
      </c>
    </row>
    <row r="52" spans="1:5" x14ac:dyDescent="0.2">
      <c r="A52" t="s">
        <v>1427</v>
      </c>
      <c r="B52" s="3">
        <v>64.5</v>
      </c>
      <c r="C52" s="3">
        <v>67</v>
      </c>
    </row>
    <row r="53" spans="1:5" x14ac:dyDescent="0.2">
      <c r="A53" t="s">
        <v>550</v>
      </c>
      <c r="B53" s="3">
        <v>10.9</v>
      </c>
      <c r="C53" s="3">
        <v>15.1</v>
      </c>
    </row>
    <row r="54" spans="1:5" x14ac:dyDescent="0.2">
      <c r="A54" t="s">
        <v>1428</v>
      </c>
      <c r="B54" s="3">
        <v>4</v>
      </c>
      <c r="C54" s="3" t="s">
        <v>1434</v>
      </c>
    </row>
    <row r="55" spans="1:5" x14ac:dyDescent="0.2">
      <c r="A55" t="s">
        <v>1429</v>
      </c>
      <c r="B55" s="3">
        <v>21.2</v>
      </c>
      <c r="C55" s="3">
        <v>16.399999999999999</v>
      </c>
    </row>
    <row r="56" spans="1:5" x14ac:dyDescent="0.2">
      <c r="A56" t="s">
        <v>315</v>
      </c>
      <c r="B56" s="3">
        <v>6.3</v>
      </c>
      <c r="C56" s="3">
        <v>5.3</v>
      </c>
    </row>
    <row r="57" spans="1:5" x14ac:dyDescent="0.2">
      <c r="A57" t="s">
        <v>1431</v>
      </c>
      <c r="B57" s="3">
        <v>55.25597314208828</v>
      </c>
      <c r="C57" s="3">
        <v>58.82352941176471</v>
      </c>
    </row>
    <row r="58" spans="1:5" x14ac:dyDescent="0.2">
      <c r="A58" t="s">
        <v>1432</v>
      </c>
      <c r="B58" s="3">
        <v>12.947011757021553</v>
      </c>
      <c r="C58" s="3">
        <v>11.514392991239049</v>
      </c>
    </row>
    <row r="59" spans="1:5" x14ac:dyDescent="0.2">
      <c r="A59" t="s">
        <v>1433</v>
      </c>
      <c r="B59" s="3">
        <v>11.419041204006096</v>
      </c>
      <c r="C59" s="3">
        <v>9.9499374217772214</v>
      </c>
    </row>
    <row r="62" spans="1:5" x14ac:dyDescent="0.2">
      <c r="B62" t="s">
        <v>1436</v>
      </c>
      <c r="C62" t="s">
        <v>121</v>
      </c>
    </row>
    <row r="63" spans="1:5" x14ac:dyDescent="0.2">
      <c r="A63" t="s">
        <v>1425</v>
      </c>
      <c r="B63" s="31">
        <v>0.78799999999999992</v>
      </c>
      <c r="C63" s="31">
        <v>0.83599999999999997</v>
      </c>
      <c r="D63">
        <f>B63/100</f>
        <v>7.8799999999999999E-3</v>
      </c>
      <c r="E63">
        <f>C63/100</f>
        <v>8.3599999999999994E-3</v>
      </c>
    </row>
    <row r="64" spans="1:5" x14ac:dyDescent="0.2">
      <c r="A64" t="s">
        <v>1426</v>
      </c>
      <c r="B64" s="31">
        <v>0.75599999999999989</v>
      </c>
      <c r="C64" s="31">
        <v>0.82099999999999995</v>
      </c>
      <c r="D64">
        <f t="shared" ref="D64:D72" si="3">B64/100</f>
        <v>7.559999999999999E-3</v>
      </c>
      <c r="E64">
        <f t="shared" ref="E64:E72" si="4">C64/100</f>
        <v>8.2100000000000003E-3</v>
      </c>
    </row>
    <row r="65" spans="1:5" x14ac:dyDescent="0.2">
      <c r="A65" t="s">
        <v>1427</v>
      </c>
      <c r="B65" s="31">
        <v>0.64500000000000002</v>
      </c>
      <c r="C65" s="31">
        <v>0.67</v>
      </c>
      <c r="D65">
        <f t="shared" si="3"/>
        <v>6.45E-3</v>
      </c>
      <c r="E65">
        <f t="shared" si="4"/>
        <v>6.7000000000000002E-3</v>
      </c>
    </row>
    <row r="66" spans="1:5" x14ac:dyDescent="0.2">
      <c r="A66" t="s">
        <v>550</v>
      </c>
      <c r="B66" s="31">
        <v>0.109</v>
      </c>
      <c r="C66" s="31">
        <v>0.151</v>
      </c>
      <c r="D66">
        <f t="shared" si="3"/>
        <v>1.09E-3</v>
      </c>
      <c r="E66">
        <f t="shared" si="4"/>
        <v>1.5100000000000001E-3</v>
      </c>
    </row>
    <row r="67" spans="1:5" x14ac:dyDescent="0.2">
      <c r="A67" t="s">
        <v>1428</v>
      </c>
      <c r="B67" s="31">
        <v>0.04</v>
      </c>
      <c r="C67" s="31" t="e">
        <v>#VALUE!</v>
      </c>
      <c r="D67">
        <f t="shared" si="3"/>
        <v>4.0000000000000002E-4</v>
      </c>
      <c r="E67" t="e">
        <f t="shared" si="4"/>
        <v>#VALUE!</v>
      </c>
    </row>
    <row r="68" spans="1:5" x14ac:dyDescent="0.2">
      <c r="A68" t="s">
        <v>1429</v>
      </c>
      <c r="B68" s="31">
        <v>0.21199999999999999</v>
      </c>
      <c r="C68" s="31">
        <v>0.16399999999999998</v>
      </c>
      <c r="D68">
        <f t="shared" si="3"/>
        <v>2.1199999999999999E-3</v>
      </c>
      <c r="E68">
        <f t="shared" si="4"/>
        <v>1.6399999999999997E-3</v>
      </c>
    </row>
    <row r="69" spans="1:5" x14ac:dyDescent="0.2">
      <c r="A69" t="s">
        <v>315</v>
      </c>
      <c r="B69" s="31">
        <v>6.3E-2</v>
      </c>
      <c r="C69" s="31">
        <v>5.2999999999999999E-2</v>
      </c>
      <c r="D69">
        <f t="shared" si="3"/>
        <v>6.3000000000000003E-4</v>
      </c>
      <c r="E69">
        <f t="shared" si="4"/>
        <v>5.2999999999999998E-4</v>
      </c>
    </row>
    <row r="70" spans="1:5" x14ac:dyDescent="0.2">
      <c r="A70" t="s">
        <v>1431</v>
      </c>
      <c r="B70" s="31">
        <v>0.55255973142088277</v>
      </c>
      <c r="C70" s="31">
        <v>0.58823529411764708</v>
      </c>
      <c r="D70">
        <f t="shared" si="3"/>
        <v>5.5255973142088275E-3</v>
      </c>
      <c r="E70">
        <f t="shared" si="4"/>
        <v>5.8823529411764705E-3</v>
      </c>
    </row>
    <row r="71" spans="1:5" x14ac:dyDescent="0.2">
      <c r="A71" t="s">
        <v>1432</v>
      </c>
      <c r="B71" s="31">
        <v>0.12947011757021554</v>
      </c>
      <c r="C71" s="31">
        <v>0.11514392991239049</v>
      </c>
      <c r="D71">
        <f t="shared" si="3"/>
        <v>1.2947011757021554E-3</v>
      </c>
      <c r="E71">
        <f t="shared" si="4"/>
        <v>1.1514392991239049E-3</v>
      </c>
    </row>
    <row r="72" spans="1:5" x14ac:dyDescent="0.2">
      <c r="A72" t="s">
        <v>1433</v>
      </c>
      <c r="B72" s="31">
        <v>0.11419041204006096</v>
      </c>
      <c r="C72" s="31">
        <v>9.9499374217772218E-2</v>
      </c>
      <c r="D72">
        <f t="shared" si="3"/>
        <v>1.1419041204006096E-3</v>
      </c>
      <c r="E72">
        <f t="shared" si="4"/>
        <v>9.9499374217772228E-4</v>
      </c>
    </row>
  </sheetData>
  <conditionalFormatting sqref="B50:C50">
    <cfRule type="dataBar" priority="2">
      <dataBar showValue="0">
        <cfvo type="min"/>
        <cfvo type="max"/>
        <color rgb="FF63C384"/>
      </dataBar>
      <extLst>
        <ext xmlns:x14="http://schemas.microsoft.com/office/spreadsheetml/2009/9/main" uri="{B025F937-C7B1-47D3-B67F-A62EFF666E3E}">
          <x14:id>{DEDA3C42-791D-4D40-A2C3-74F1FF871836}</x14:id>
        </ext>
      </extLst>
    </cfRule>
  </conditionalFormatting>
  <conditionalFormatting sqref="B51:C59">
    <cfRule type="dataBar" priority="1">
      <dataBar showValue="0">
        <cfvo type="min"/>
        <cfvo type="max"/>
        <color rgb="FF63C384"/>
      </dataBar>
      <extLst>
        <ext xmlns:x14="http://schemas.microsoft.com/office/spreadsheetml/2009/9/main" uri="{B025F937-C7B1-47D3-B67F-A62EFF666E3E}">
          <x14:id>{B95665A6-AF3F-49B7-BBE8-C4BE9C6A6AE4}</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DEDA3C42-791D-4D40-A2C3-74F1FF871836}">
            <x14:dataBar minLength="0" maxLength="100" gradient="0">
              <x14:cfvo type="autoMin"/>
              <x14:cfvo type="autoMax"/>
              <x14:negativeFillColor rgb="FFFF0000"/>
              <x14:axisColor rgb="FF000000"/>
            </x14:dataBar>
          </x14:cfRule>
          <xm:sqref>B50:C50</xm:sqref>
        </x14:conditionalFormatting>
        <x14:conditionalFormatting xmlns:xm="http://schemas.microsoft.com/office/excel/2006/main">
          <x14:cfRule type="dataBar" id="{B95665A6-AF3F-49B7-BBE8-C4BE9C6A6AE4}">
            <x14:dataBar minLength="0" maxLength="100" gradient="0">
              <x14:cfvo type="autoMin"/>
              <x14:cfvo type="autoMax"/>
              <x14:negativeFillColor rgb="FFFF0000"/>
              <x14:axisColor rgb="FF000000"/>
            </x14:dataBar>
          </x14:cfRule>
          <xm:sqref>B51:C59</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0A5-4EF4-4D2B-A477-9968EC3505F7}">
  <sheetPr codeName="Sheet12"/>
  <dimension ref="A1:EX298"/>
  <sheetViews>
    <sheetView workbookViewId="0">
      <pane xSplit="1" ySplit="2" topLeftCell="O15"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37.75" customWidth="1"/>
  </cols>
  <sheetData>
    <row r="1" spans="1:151" x14ac:dyDescent="0.2">
      <c r="A1" s="25" t="str">
        <f>INDEX(Control!A7:A29,Control!B3)</f>
        <v>Ashford</v>
      </c>
    </row>
    <row r="2" spans="1:151" ht="15" x14ac:dyDescent="0.25">
      <c r="A2" s="18" t="s">
        <v>1435</v>
      </c>
      <c r="B2" s="24">
        <v>2004</v>
      </c>
      <c r="C2" s="24">
        <v>2005</v>
      </c>
      <c r="D2" s="24">
        <v>2006</v>
      </c>
      <c r="E2" s="24">
        <v>2007</v>
      </c>
      <c r="F2" s="24">
        <v>2008</v>
      </c>
      <c r="G2" s="24">
        <v>2009</v>
      </c>
      <c r="H2" s="24">
        <v>2010</v>
      </c>
      <c r="I2" s="24">
        <v>2011</v>
      </c>
      <c r="J2" s="24">
        <v>2012</v>
      </c>
      <c r="K2" s="24">
        <v>2013</v>
      </c>
      <c r="L2" s="24">
        <v>2014</v>
      </c>
      <c r="M2" s="24">
        <v>2015</v>
      </c>
      <c r="N2" s="24">
        <v>2016</v>
      </c>
      <c r="O2" s="24">
        <v>2017</v>
      </c>
      <c r="P2" s="24">
        <v>2018</v>
      </c>
      <c r="Q2" s="24">
        <v>2019</v>
      </c>
      <c r="R2" s="24">
        <v>2020</v>
      </c>
      <c r="S2" s="24">
        <v>2021</v>
      </c>
      <c r="T2" s="24">
        <v>2022</v>
      </c>
      <c r="U2" s="24">
        <v>2023</v>
      </c>
      <c r="V2" s="24">
        <v>2024</v>
      </c>
      <c r="X2" s="24" t="s">
        <v>1439</v>
      </c>
      <c r="Y2" s="24" t="s">
        <v>1440</v>
      </c>
    </row>
    <row r="3" spans="1:151" x14ac:dyDescent="0.2">
      <c r="A3" t="s">
        <v>1425</v>
      </c>
      <c r="B3" s="25">
        <f>INDEX(B27:B49,Control!$B$3)</f>
        <v>80.7</v>
      </c>
      <c r="C3" s="25">
        <f>INDEX(C27:C49,Control!$B$3)</f>
        <v>82.1</v>
      </c>
      <c r="D3" s="25">
        <f>INDEX(D27:D49,Control!$B$3)</f>
        <v>79.900000000000006</v>
      </c>
      <c r="E3" s="25">
        <f>INDEX(E27:E49,Control!$B$3)</f>
        <v>85</v>
      </c>
      <c r="F3" s="25">
        <f>INDEX(F27:F49,Control!$B$3)</f>
        <v>82.6</v>
      </c>
      <c r="G3" s="25">
        <f>INDEX(G27:G49,Control!$B$3)</f>
        <v>81.7</v>
      </c>
      <c r="H3" s="25">
        <f>INDEX(H27:H49,Control!$B$3)</f>
        <v>81.3</v>
      </c>
      <c r="I3" s="25">
        <f>INDEX(I27:I49,Control!$B$3)</f>
        <v>76.5</v>
      </c>
      <c r="J3" s="25">
        <f>INDEX(J27:J49,Control!$B$3)</f>
        <v>78.5</v>
      </c>
      <c r="K3" s="25">
        <f>INDEX(K27:K49,Control!$B$3)</f>
        <v>84.6</v>
      </c>
      <c r="L3" s="25">
        <f>INDEX(L27:L49,Control!$B$3)</f>
        <v>80.099999999999994</v>
      </c>
      <c r="M3" s="25">
        <f>INDEX(M27:M49,Control!$B$3)</f>
        <v>80.099999999999994</v>
      </c>
      <c r="N3" s="25">
        <f>INDEX(N27:N49,Control!$B$3)</f>
        <v>84</v>
      </c>
      <c r="O3" s="25">
        <f>INDEX(O27:O49,Control!$B$3)</f>
        <v>78</v>
      </c>
      <c r="P3" s="25">
        <f>INDEX(P27:P49,Control!$B$3)</f>
        <v>83.4</v>
      </c>
      <c r="Q3" s="25">
        <f>INDEX(Q27:Q49,Control!$B$3)</f>
        <v>83.6</v>
      </c>
      <c r="R3" s="25">
        <f>INDEX(R27:R49,Control!$B$3)</f>
        <v>84.6</v>
      </c>
      <c r="S3" s="25">
        <f>INDEX(S27:S49,Control!$B$3)</f>
        <v>79</v>
      </c>
      <c r="T3" s="25">
        <f>INDEX(T27:T49,Control!$B$3)</f>
        <v>78.7</v>
      </c>
      <c r="U3" s="25">
        <f>INDEX(U27:U49,Control!$B$3)</f>
        <v>71.7</v>
      </c>
      <c r="V3" s="25">
        <f>INDEX(V27:V49,Control!$B$3)</f>
        <v>80.3</v>
      </c>
      <c r="X3">
        <f t="shared" ref="X3:X8" si="0">MAX(B3:Q3)</f>
        <v>85</v>
      </c>
      <c r="Y3">
        <f t="shared" ref="Y3:Y8" si="1">MIN(B3:Q3)</f>
        <v>76.5</v>
      </c>
    </row>
    <row r="4" spans="1:151" x14ac:dyDescent="0.2">
      <c r="A4" t="s">
        <v>1426</v>
      </c>
      <c r="B4" s="25">
        <f>INDEX(B55:B77,Control!$B$3)</f>
        <v>79.400000000000006</v>
      </c>
      <c r="C4" s="25">
        <f>INDEX(C55:C77,Control!$B$3)</f>
        <v>78.8</v>
      </c>
      <c r="D4" s="25">
        <f>INDEX(D55:D77,Control!$B$3)</f>
        <v>74.8</v>
      </c>
      <c r="E4" s="25">
        <f>INDEX(E55:E77,Control!$B$3)</f>
        <v>80.5</v>
      </c>
      <c r="F4" s="25">
        <f>INDEX(F55:F77,Control!$B$3)</f>
        <v>79.5</v>
      </c>
      <c r="G4" s="25">
        <f>INDEX(G55:G77,Control!$B$3)</f>
        <v>78.5</v>
      </c>
      <c r="H4" s="25">
        <f>INDEX(H55:H77,Control!$B$3)</f>
        <v>76.900000000000006</v>
      </c>
      <c r="I4" s="25">
        <f>INDEX(I55:I77,Control!$B$3)</f>
        <v>72.5</v>
      </c>
      <c r="J4" s="25">
        <f>INDEX(J55:J77,Control!$B$3)</f>
        <v>74.2</v>
      </c>
      <c r="K4" s="25">
        <f>INDEX(K55:K77,Control!$B$3)</f>
        <v>79.2</v>
      </c>
      <c r="L4" s="25">
        <f>INDEX(L55:L77,Control!$B$3)</f>
        <v>76.8</v>
      </c>
      <c r="M4" s="25">
        <f>INDEX(M55:M77,Control!$B$3)</f>
        <v>75.7</v>
      </c>
      <c r="N4" s="25">
        <f>INDEX(N55:N77,Control!$B$3)</f>
        <v>79.099999999999994</v>
      </c>
      <c r="O4" s="25">
        <f>INDEX(O55:O77,Control!$B$3)</f>
        <v>76.3</v>
      </c>
      <c r="P4" s="25">
        <f>INDEX(P55:P77,Control!$B$3)</f>
        <v>79.900000000000006</v>
      </c>
      <c r="Q4" s="25">
        <f>INDEX(Q55:Q77,Control!$B$3)</f>
        <v>78.8</v>
      </c>
      <c r="R4" s="25">
        <f>INDEX(R55:R77,Control!$B$3)</f>
        <v>80.2</v>
      </c>
      <c r="S4" s="25">
        <f>INDEX(S55:S77,Control!$B$3)</f>
        <v>72.5</v>
      </c>
      <c r="T4" s="25">
        <f>INDEX(T55:T77,Control!$B$3)</f>
        <v>76.2</v>
      </c>
      <c r="U4" s="25">
        <f>INDEX(U55:U77,Control!$B$3)</f>
        <v>68.099999999999994</v>
      </c>
      <c r="V4" s="25">
        <f>INDEX(V55:V77,Control!$B$3)</f>
        <v>77.099999999999994</v>
      </c>
      <c r="X4">
        <f t="shared" si="0"/>
        <v>80.5</v>
      </c>
      <c r="Y4">
        <f t="shared" si="1"/>
        <v>72.5</v>
      </c>
    </row>
    <row r="5" spans="1:151" x14ac:dyDescent="0.2">
      <c r="A5" t="s">
        <v>1427</v>
      </c>
      <c r="B5" s="25">
        <f>INDEX(B83:B105,Control!$B$3)</f>
        <v>64.599999999999994</v>
      </c>
      <c r="C5" s="25">
        <f>INDEX(C83:C105,Control!$B$3)</f>
        <v>66.3</v>
      </c>
      <c r="D5" s="25">
        <f>INDEX(D83:D105,Control!$B$3)</f>
        <v>62.5</v>
      </c>
      <c r="E5" s="25">
        <f>INDEX(E83:E105,Control!$B$3)</f>
        <v>67.3</v>
      </c>
      <c r="F5" s="25">
        <f>INDEX(F83:F105,Control!$B$3)</f>
        <v>70.2</v>
      </c>
      <c r="G5" s="25">
        <f>INDEX(G83:G105,Control!$B$3)</f>
        <v>68.900000000000006</v>
      </c>
      <c r="H5" s="25">
        <f>INDEX(H83:H105,Control!$B$3)</f>
        <v>69.5</v>
      </c>
      <c r="I5" s="25">
        <f>INDEX(I83:I105,Control!$B$3)</f>
        <v>63.4</v>
      </c>
      <c r="J5" s="25">
        <f>INDEX(J83:J105,Control!$B$3)</f>
        <v>63.1</v>
      </c>
      <c r="K5" s="25">
        <f>INDEX(K83:K105,Control!$B$3)</f>
        <v>67.7</v>
      </c>
      <c r="L5" s="25">
        <f>INDEX(L83:L105,Control!$B$3)</f>
        <v>66.2</v>
      </c>
      <c r="M5" s="25">
        <f>INDEX(M83:M105,Control!$B$3)</f>
        <v>66.900000000000006</v>
      </c>
      <c r="N5" s="25">
        <f>INDEX(N83:N105,Control!$B$3)</f>
        <v>64.400000000000006</v>
      </c>
      <c r="O5" s="25">
        <f>INDEX(O83:O105,Control!$B$3)</f>
        <v>57.8</v>
      </c>
      <c r="P5" s="25">
        <f>INDEX(P83:P105,Control!$B$3)</f>
        <v>69.099999999999994</v>
      </c>
      <c r="Q5" s="25">
        <f>INDEX(Q83:Q105,Control!$B$3)</f>
        <v>69.900000000000006</v>
      </c>
      <c r="R5" s="25">
        <f>INDEX(R83:R105,Control!$B$3)</f>
        <v>69.5</v>
      </c>
      <c r="S5" s="25">
        <f>INDEX(S83:S105,Control!$B$3)</f>
        <v>64.8</v>
      </c>
      <c r="T5" s="25">
        <f>INDEX(T83:T105,Control!$B$3)</f>
        <v>59.4</v>
      </c>
      <c r="U5" s="25">
        <f>INDEX(U83:U105,Control!$B$3)</f>
        <v>80</v>
      </c>
      <c r="V5" s="25">
        <f>INDEX(V83:V105,Control!$B$3)</f>
        <v>62.6</v>
      </c>
      <c r="X5">
        <f t="shared" si="0"/>
        <v>70.2</v>
      </c>
      <c r="Y5">
        <f t="shared" si="1"/>
        <v>57.8</v>
      </c>
    </row>
    <row r="6" spans="1:151" x14ac:dyDescent="0.2">
      <c r="A6" t="s">
        <v>550</v>
      </c>
      <c r="B6" s="25">
        <f>INDEX(B111:B133,Control!$B$3)</f>
        <v>13.9</v>
      </c>
      <c r="C6" s="25">
        <f>INDEX(C111:C133,Control!$B$3)</f>
        <v>12</v>
      </c>
      <c r="D6" s="25">
        <f>INDEX(D111:D133,Control!$B$3)</f>
        <v>11.9</v>
      </c>
      <c r="E6" s="25">
        <f>INDEX(E111:E133,Control!$B$3)</f>
        <v>12.7</v>
      </c>
      <c r="F6" s="25">
        <f>INDEX(F111:F133,Control!$B$3)</f>
        <v>9.1999999999999993</v>
      </c>
      <c r="G6" s="25">
        <f>INDEX(G111:G133,Control!$B$3)</f>
        <v>9.1</v>
      </c>
      <c r="H6" s="25">
        <f>INDEX(H111:H133,Control!$B$3)</f>
        <v>7</v>
      </c>
      <c r="I6" s="25">
        <f>INDEX(I111:I133,Control!$B$3)</f>
        <v>9.1</v>
      </c>
      <c r="J6" s="25">
        <f>INDEX(J111:J133,Control!$B$3)</f>
        <v>10.3</v>
      </c>
      <c r="K6" s="25">
        <f>INDEX(K111:K133,Control!$B$3)</f>
        <v>10.9</v>
      </c>
      <c r="L6" s="25">
        <f>INDEX(L111:L133,Control!$B$3)</f>
        <v>10.6</v>
      </c>
      <c r="M6" s="25">
        <f>INDEX(M111:M133,Control!$B$3)</f>
        <v>8.1999999999999993</v>
      </c>
      <c r="N6" s="25">
        <f>INDEX(N111:N133,Control!$B$3)</f>
        <v>14.7</v>
      </c>
      <c r="O6" s="25">
        <f>INDEX(O111:O133,Control!$B$3)</f>
        <v>18</v>
      </c>
      <c r="P6" s="25">
        <f>INDEX(P111:P133,Control!$B$3)</f>
        <v>10.199999999999999</v>
      </c>
      <c r="Q6" s="25">
        <f>INDEX(Q111:Q133,Control!$B$3)</f>
        <v>8.9</v>
      </c>
      <c r="R6" s="25">
        <f>INDEX(R111:R133,Control!$B$3)</f>
        <v>10.7</v>
      </c>
      <c r="S6" s="25">
        <f>INDEX(S111:S133,Control!$B$3)</f>
        <v>7.6</v>
      </c>
      <c r="T6" s="25">
        <f>INDEX(T111:T133,Control!$B$3)</f>
        <v>16.2</v>
      </c>
      <c r="U6" s="25">
        <f>INDEX(U111:U133,Control!$B$3)</f>
        <v>17.399999999999999</v>
      </c>
      <c r="V6" s="25">
        <f>INDEX(V111:V133,Control!$B$3)</f>
        <v>14</v>
      </c>
      <c r="X6">
        <f t="shared" si="0"/>
        <v>18</v>
      </c>
      <c r="Y6">
        <f t="shared" si="1"/>
        <v>7</v>
      </c>
    </row>
    <row r="7" spans="1:151" x14ac:dyDescent="0.2">
      <c r="A7" t="s">
        <v>1428</v>
      </c>
      <c r="B7" s="25">
        <f>INDEX(B139:B161,Control!$B$3)</f>
        <v>1.6</v>
      </c>
      <c r="C7" s="25">
        <f>INDEX(C139:C161,Control!$B$3)</f>
        <v>3.9</v>
      </c>
      <c r="D7" s="25">
        <f>INDEX(D139:D161,Control!$B$3)</f>
        <v>6.3</v>
      </c>
      <c r="E7" s="25">
        <f>INDEX(E139:E161,Control!$B$3)</f>
        <v>5.4</v>
      </c>
      <c r="F7" s="25">
        <f>INDEX(F139:F161,Control!$B$3)</f>
        <v>3.8</v>
      </c>
      <c r="G7" s="25">
        <f>INDEX(G139:G161,Control!$B$3)</f>
        <v>3.9</v>
      </c>
      <c r="H7" s="25">
        <f>INDEX(H139:H161,Control!$B$3)</f>
        <v>5.3</v>
      </c>
      <c r="I7" s="25">
        <f>INDEX(I139:I161,Control!$B$3)</f>
        <v>5.2</v>
      </c>
      <c r="J7" s="25">
        <f>INDEX(J139:J161,Control!$B$3)</f>
        <v>5.4</v>
      </c>
      <c r="K7" s="25">
        <f>INDEX(K139:K161,Control!$B$3)</f>
        <v>6.4</v>
      </c>
      <c r="L7" s="25">
        <f>INDEX(L139:L161,Control!$B$3)</f>
        <v>4.0999999999999996</v>
      </c>
      <c r="M7" s="25">
        <f>INDEX(M139:M161,Control!$B$3)</f>
        <v>5.4</v>
      </c>
      <c r="N7" s="25">
        <f>INDEX(N139:N161,Control!$B$3)</f>
        <v>5.8</v>
      </c>
      <c r="O7" s="25" t="str">
        <f>INDEX(O139:O161,Control!$B$3)</f>
        <v>!</v>
      </c>
      <c r="P7" s="25">
        <f>INDEX(P139:P161,Control!$B$3)</f>
        <v>4.2</v>
      </c>
      <c r="Q7" s="25">
        <f>INDEX(Q139:Q161,Control!$B$3)</f>
        <v>5.7</v>
      </c>
      <c r="R7" s="25">
        <f>INDEX(R139:R161,Control!$B$3)</f>
        <v>5.3</v>
      </c>
      <c r="S7" s="25">
        <f>INDEX(S139:S161,Control!$B$3)</f>
        <v>8.3000000000000007</v>
      </c>
      <c r="T7" s="25">
        <f>INDEX(T139:T161,Control!$B$3)</f>
        <v>3.2</v>
      </c>
      <c r="U7" s="25">
        <f>INDEX(U139:U161,Control!$B$3)</f>
        <v>0</v>
      </c>
      <c r="V7" s="25">
        <f>INDEX(V139:V161,Control!$B$3)</f>
        <v>3.1</v>
      </c>
      <c r="X7">
        <f t="shared" si="0"/>
        <v>6.4</v>
      </c>
      <c r="Y7">
        <f t="shared" si="1"/>
        <v>1.6</v>
      </c>
    </row>
    <row r="8" spans="1:151" x14ac:dyDescent="0.2">
      <c r="A8" t="s">
        <v>1429</v>
      </c>
      <c r="B8" s="25">
        <f>INDEX(B167:B189,Control!$B$3)</f>
        <v>19.3</v>
      </c>
      <c r="C8" s="25">
        <f>INDEX(C167:C189,Control!$B$3)</f>
        <v>17.899999999999999</v>
      </c>
      <c r="D8" s="25">
        <f>INDEX(D167:D189,Control!$B$3)</f>
        <v>20.100000000000001</v>
      </c>
      <c r="E8" s="25">
        <f>INDEX(E167:E189,Control!$B$3)</f>
        <v>15</v>
      </c>
      <c r="F8" s="25">
        <f>INDEX(F167:F189,Control!$B$3)</f>
        <v>17.399999999999999</v>
      </c>
      <c r="G8" s="25">
        <f>INDEX(G167:G189,Control!$B$3)</f>
        <v>18.3</v>
      </c>
      <c r="H8" s="25">
        <f>INDEX(H167:H189,Control!$B$3)</f>
        <v>18.7</v>
      </c>
      <c r="I8" s="25">
        <f>INDEX(I167:I189,Control!$B$3)</f>
        <v>23.5</v>
      </c>
      <c r="J8" s="25">
        <f>INDEX(J167:J189,Control!$B$3)</f>
        <v>21.5</v>
      </c>
      <c r="K8" s="25">
        <f>INDEX(K167:K189,Control!$B$3)</f>
        <v>15.4</v>
      </c>
      <c r="L8" s="25">
        <f>INDEX(L167:L189,Control!$B$3)</f>
        <v>19.899999999999999</v>
      </c>
      <c r="M8" s="25">
        <f>INDEX(M167:M189,Control!$B$3)</f>
        <v>19.899999999999999</v>
      </c>
      <c r="N8" s="25">
        <f>INDEX(N167:N189,Control!$B$3)</f>
        <v>16</v>
      </c>
      <c r="O8" s="25">
        <f>INDEX(O167:O189,Control!$B$3)</f>
        <v>22</v>
      </c>
      <c r="P8" s="25">
        <f>INDEX(P167:P189,Control!$B$3)</f>
        <v>16.600000000000001</v>
      </c>
      <c r="Q8" s="25">
        <f>INDEX(Q167:Q189,Control!$B$3)</f>
        <v>16.399999999999999</v>
      </c>
      <c r="R8" s="25">
        <f>INDEX(R167:R189,Control!$B$3)</f>
        <v>15.4</v>
      </c>
      <c r="S8" s="25">
        <f>INDEX(S167:S189,Control!$B$3)</f>
        <v>21</v>
      </c>
      <c r="T8" s="25">
        <f>INDEX(T167:T189,Control!$B$3)</f>
        <v>21.3</v>
      </c>
      <c r="U8" s="25">
        <f>INDEX(U167:U189,Control!$B$3)</f>
        <v>28.3</v>
      </c>
      <c r="V8" s="25">
        <f>INDEX(V167:V189,Control!$B$3)</f>
        <v>19.7</v>
      </c>
      <c r="X8">
        <f t="shared" si="0"/>
        <v>23.5</v>
      </c>
      <c r="Y8">
        <f t="shared" si="1"/>
        <v>15</v>
      </c>
    </row>
    <row r="10" spans="1:151" ht="25.5" x14ac:dyDescent="0.2">
      <c r="B10" s="24" t="s">
        <v>1441</v>
      </c>
      <c r="C10" s="24" t="s">
        <v>1442</v>
      </c>
      <c r="D10" s="24" t="s">
        <v>1443</v>
      </c>
      <c r="E10" s="24" t="s">
        <v>1444</v>
      </c>
      <c r="F10" s="24" t="s">
        <v>1445</v>
      </c>
      <c r="G10" s="24" t="s">
        <v>1446</v>
      </c>
      <c r="H10" s="24" t="s">
        <v>1447</v>
      </c>
      <c r="I10" s="24" t="s">
        <v>1448</v>
      </c>
      <c r="J10" s="24" t="s">
        <v>1449</v>
      </c>
      <c r="K10" s="24" t="s">
        <v>1450</v>
      </c>
      <c r="L10" s="24" t="s">
        <v>1451</v>
      </c>
      <c r="M10" s="24" t="s">
        <v>1452</v>
      </c>
      <c r="N10" s="24" t="s">
        <v>1453</v>
      </c>
      <c r="O10" s="24" t="s">
        <v>1454</v>
      </c>
      <c r="P10" s="24" t="s">
        <v>1455</v>
      </c>
      <c r="Q10" s="24" t="s">
        <v>1456</v>
      </c>
      <c r="R10" s="24" t="s">
        <v>1457</v>
      </c>
      <c r="S10" s="24" t="s">
        <v>1458</v>
      </c>
      <c r="T10" s="24" t="s">
        <v>1459</v>
      </c>
      <c r="U10" s="24" t="s">
        <v>1460</v>
      </c>
      <c r="V10" s="24" t="s">
        <v>1461</v>
      </c>
      <c r="W10" s="24" t="s">
        <v>1462</v>
      </c>
      <c r="X10" s="24" t="s">
        <v>1463</v>
      </c>
      <c r="Y10" s="24" t="s">
        <v>1464</v>
      </c>
      <c r="Z10" s="24" t="s">
        <v>1465</v>
      </c>
      <c r="AA10" s="24" t="s">
        <v>1466</v>
      </c>
      <c r="AB10" s="24" t="s">
        <v>1467</v>
      </c>
      <c r="AC10" s="24" t="s">
        <v>1468</v>
      </c>
      <c r="AD10" s="24" t="s">
        <v>1469</v>
      </c>
      <c r="AE10" s="24" t="s">
        <v>1470</v>
      </c>
      <c r="AF10" s="24" t="s">
        <v>1471</v>
      </c>
      <c r="AG10" s="24" t="s">
        <v>1472</v>
      </c>
      <c r="AH10" s="24" t="s">
        <v>1473</v>
      </c>
      <c r="AI10" s="24" t="s">
        <v>1474</v>
      </c>
      <c r="AJ10" s="24" t="s">
        <v>1475</v>
      </c>
      <c r="AK10" s="24" t="s">
        <v>1476</v>
      </c>
      <c r="AL10" s="24" t="s">
        <v>1477</v>
      </c>
      <c r="AM10" s="24" t="s">
        <v>1478</v>
      </c>
      <c r="AN10" s="24" t="s">
        <v>1479</v>
      </c>
      <c r="AO10" s="24" t="s">
        <v>1480</v>
      </c>
      <c r="AP10" s="24" t="s">
        <v>1481</v>
      </c>
      <c r="AQ10" s="24" t="s">
        <v>1482</v>
      </c>
      <c r="AR10" s="24" t="s">
        <v>1483</v>
      </c>
      <c r="AS10" s="24" t="s">
        <v>1484</v>
      </c>
      <c r="AT10" s="24" t="s">
        <v>1485</v>
      </c>
      <c r="AU10" s="24" t="s">
        <v>1486</v>
      </c>
      <c r="AV10" s="24" t="s">
        <v>1487</v>
      </c>
      <c r="AW10" s="24" t="s">
        <v>1488</v>
      </c>
      <c r="AX10" s="24" t="s">
        <v>1489</v>
      </c>
      <c r="AY10" s="24" t="s">
        <v>1490</v>
      </c>
      <c r="AZ10" s="24" t="s">
        <v>1491</v>
      </c>
      <c r="BA10" s="24" t="s">
        <v>1492</v>
      </c>
      <c r="BB10" s="24" t="s">
        <v>1493</v>
      </c>
      <c r="BC10" s="24" t="s">
        <v>1494</v>
      </c>
      <c r="BD10" s="24" t="s">
        <v>1495</v>
      </c>
      <c r="BE10" s="24" t="s">
        <v>1496</v>
      </c>
      <c r="BF10" s="24" t="s">
        <v>1497</v>
      </c>
      <c r="BG10" s="24" t="s">
        <v>1498</v>
      </c>
      <c r="BH10" s="24" t="s">
        <v>1499</v>
      </c>
      <c r="BI10" s="24" t="s">
        <v>1500</v>
      </c>
      <c r="BJ10" s="24" t="s">
        <v>1501</v>
      </c>
      <c r="BK10" s="24" t="s">
        <v>1502</v>
      </c>
      <c r="BL10" s="24" t="s">
        <v>1503</v>
      </c>
      <c r="BM10" s="24" t="s">
        <v>1504</v>
      </c>
      <c r="BN10" s="24" t="s">
        <v>1505</v>
      </c>
      <c r="BO10" s="24" t="s">
        <v>1506</v>
      </c>
      <c r="BP10" s="24" t="s">
        <v>1507</v>
      </c>
      <c r="BQ10" s="24" t="s">
        <v>1508</v>
      </c>
      <c r="BR10" s="24" t="s">
        <v>1509</v>
      </c>
      <c r="BS10" s="24" t="s">
        <v>1510</v>
      </c>
      <c r="BT10" s="24" t="s">
        <v>1511</v>
      </c>
      <c r="BU10" s="24" t="s">
        <v>1512</v>
      </c>
      <c r="BV10" s="24" t="s">
        <v>1513</v>
      </c>
      <c r="BW10" s="24" t="s">
        <v>1514</v>
      </c>
      <c r="BX10" s="24" t="s">
        <v>1515</v>
      </c>
      <c r="BY10" s="24" t="s">
        <v>1516</v>
      </c>
      <c r="BZ10" s="24" t="s">
        <v>1517</v>
      </c>
      <c r="CA10" s="24" t="s">
        <v>1518</v>
      </c>
      <c r="CB10" s="24" t="s">
        <v>1519</v>
      </c>
      <c r="CC10" s="24" t="s">
        <v>1520</v>
      </c>
      <c r="CD10" s="24" t="s">
        <v>1521</v>
      </c>
      <c r="CE10" s="24" t="s">
        <v>1522</v>
      </c>
      <c r="CF10" s="24" t="s">
        <v>1523</v>
      </c>
      <c r="CG10" s="24" t="s">
        <v>1524</v>
      </c>
      <c r="CH10" s="24" t="s">
        <v>1525</v>
      </c>
      <c r="CI10" s="24" t="s">
        <v>1526</v>
      </c>
      <c r="CJ10" s="24" t="s">
        <v>1527</v>
      </c>
      <c r="CK10" s="24" t="s">
        <v>1528</v>
      </c>
      <c r="CL10" s="24" t="s">
        <v>1529</v>
      </c>
      <c r="CM10" s="24" t="s">
        <v>1530</v>
      </c>
      <c r="CN10" s="24" t="s">
        <v>1531</v>
      </c>
      <c r="CO10" s="24" t="s">
        <v>1532</v>
      </c>
      <c r="CP10" s="24" t="s">
        <v>1533</v>
      </c>
      <c r="CQ10" s="24" t="s">
        <v>1534</v>
      </c>
      <c r="CR10" s="24" t="s">
        <v>1535</v>
      </c>
      <c r="CS10" s="24" t="s">
        <v>1536</v>
      </c>
      <c r="CT10" s="24" t="s">
        <v>1537</v>
      </c>
      <c r="CU10" s="24" t="s">
        <v>1538</v>
      </c>
      <c r="CV10" s="24" t="s">
        <v>1539</v>
      </c>
      <c r="CW10" s="24" t="s">
        <v>1540</v>
      </c>
      <c r="CX10" s="24" t="s">
        <v>1541</v>
      </c>
      <c r="CY10" s="24" t="s">
        <v>1542</v>
      </c>
      <c r="CZ10" s="24" t="s">
        <v>1543</v>
      </c>
      <c r="DA10" s="24" t="s">
        <v>1544</v>
      </c>
      <c r="DB10" s="24" t="s">
        <v>1545</v>
      </c>
      <c r="DC10" s="24" t="s">
        <v>1546</v>
      </c>
      <c r="DD10" s="24" t="s">
        <v>1547</v>
      </c>
      <c r="DE10" s="24" t="s">
        <v>1548</v>
      </c>
      <c r="DF10" s="24" t="s">
        <v>1549</v>
      </c>
      <c r="DG10" s="24" t="s">
        <v>1550</v>
      </c>
      <c r="DH10" s="24" t="s">
        <v>1551</v>
      </c>
      <c r="DI10" s="24" t="s">
        <v>1552</v>
      </c>
      <c r="DJ10" s="24" t="s">
        <v>1553</v>
      </c>
      <c r="DK10" s="24" t="s">
        <v>1554</v>
      </c>
      <c r="DL10" s="24" t="s">
        <v>1555</v>
      </c>
      <c r="DM10" s="24" t="s">
        <v>1556</v>
      </c>
      <c r="DN10" s="24" t="s">
        <v>1557</v>
      </c>
      <c r="DO10" s="24" t="s">
        <v>1558</v>
      </c>
      <c r="DP10" s="24" t="s">
        <v>1559</v>
      </c>
      <c r="DQ10" s="24" t="s">
        <v>1560</v>
      </c>
      <c r="DR10" s="24" t="s">
        <v>1561</v>
      </c>
      <c r="DS10" s="24" t="s">
        <v>1562</v>
      </c>
      <c r="DT10" s="24" t="s">
        <v>1563</v>
      </c>
      <c r="DU10" s="24" t="s">
        <v>1564</v>
      </c>
      <c r="DV10" s="24" t="s">
        <v>1565</v>
      </c>
      <c r="DW10" s="24" t="s">
        <v>1566</v>
      </c>
      <c r="DX10" s="24" t="s">
        <v>1567</v>
      </c>
      <c r="DY10" s="24" t="s">
        <v>1568</v>
      </c>
      <c r="DZ10" s="24" t="s">
        <v>1569</v>
      </c>
      <c r="EA10" s="24" t="s">
        <v>1570</v>
      </c>
      <c r="EB10" s="24" t="s">
        <v>1571</v>
      </c>
      <c r="EC10" s="24" t="s">
        <v>1572</v>
      </c>
      <c r="ED10" s="24" t="s">
        <v>1573</v>
      </c>
      <c r="EE10" s="24" t="s">
        <v>1574</v>
      </c>
      <c r="EF10" s="24" t="s">
        <v>1575</v>
      </c>
      <c r="EG10" s="24" t="s">
        <v>1576</v>
      </c>
      <c r="EH10" s="24" t="s">
        <v>1577</v>
      </c>
      <c r="EI10" s="24" t="s">
        <v>1578</v>
      </c>
      <c r="EJ10" s="24" t="s">
        <v>1579</v>
      </c>
      <c r="EK10" s="24" t="s">
        <v>1580</v>
      </c>
      <c r="EL10" s="24" t="s">
        <v>1581</v>
      </c>
      <c r="EM10" s="24" t="s">
        <v>1582</v>
      </c>
      <c r="EN10" s="24" t="s">
        <v>1583</v>
      </c>
      <c r="EO10" s="24" t="s">
        <v>1584</v>
      </c>
      <c r="EP10" s="24" t="s">
        <v>1585</v>
      </c>
      <c r="EQ10" s="24" t="s">
        <v>1586</v>
      </c>
      <c r="ER10" s="24" t="s">
        <v>1587</v>
      </c>
      <c r="ES10" s="24" t="s">
        <v>1588</v>
      </c>
      <c r="ET10" s="24" t="s">
        <v>1589</v>
      </c>
      <c r="EU10" s="24" t="s">
        <v>1590</v>
      </c>
    </row>
    <row r="11" spans="1:151" x14ac:dyDescent="0.2">
      <c r="A11" t="s">
        <v>1591</v>
      </c>
      <c r="B11" s="26">
        <f>INDEX(B195:B217,Control!$B$3)</f>
        <v>1.1000000000000001</v>
      </c>
      <c r="C11" s="26">
        <f>INDEX(C195:C217,Control!$B$3)</f>
        <v>1.2</v>
      </c>
      <c r="D11" s="26">
        <f>INDEX(D195:D217,Control!$B$3)</f>
        <v>1.1000000000000001</v>
      </c>
      <c r="E11" s="26">
        <f>INDEX(E195:E217,Control!$B$3)</f>
        <v>1.1000000000000001</v>
      </c>
      <c r="F11" s="26">
        <f>INDEX(F195:F217,Control!$B$3)</f>
        <v>1.1000000000000001</v>
      </c>
      <c r="G11" s="26">
        <f>INDEX(G195:G217,Control!$B$3)</f>
        <v>1.1000000000000001</v>
      </c>
      <c r="H11" s="26">
        <f>INDEX(H195:H217,Control!$B$3)</f>
        <v>1.2</v>
      </c>
      <c r="I11" s="26">
        <f>INDEX(I195:I217,Control!$B$3)</f>
        <v>1.3</v>
      </c>
      <c r="J11" s="26">
        <f>INDEX(J195:J217,Control!$B$3)</f>
        <v>1.4</v>
      </c>
      <c r="K11" s="26">
        <f>INDEX(K195:K217,Control!$B$3)</f>
        <v>1.4</v>
      </c>
      <c r="L11" s="26">
        <f>INDEX(L195:L217,Control!$B$3)</f>
        <v>1.6</v>
      </c>
      <c r="M11" s="26">
        <f>INDEX(M195:M217,Control!$B$3)</f>
        <v>1.8</v>
      </c>
      <c r="N11" s="26">
        <f>INDEX(N195:N217,Control!$B$3)</f>
        <v>2</v>
      </c>
      <c r="O11" s="26">
        <f>INDEX(O195:O217,Control!$B$3)</f>
        <v>2.5</v>
      </c>
      <c r="P11" s="26">
        <f>INDEX(P195:P217,Control!$B$3)</f>
        <v>2.7</v>
      </c>
      <c r="Q11" s="26">
        <f>INDEX(Q195:Q217,Control!$B$3)</f>
        <v>2.8</v>
      </c>
      <c r="R11" s="26">
        <f>INDEX(R195:R217,Control!$B$3)</f>
        <v>2.8</v>
      </c>
      <c r="S11" s="26">
        <f>INDEX(S195:S217,Control!$B$3)</f>
        <v>2.6</v>
      </c>
      <c r="T11" s="26">
        <f>INDEX(T195:T217,Control!$B$3)</f>
        <v>2.6</v>
      </c>
      <c r="U11" s="26">
        <f>INDEX(U195:U217,Control!$B$3)</f>
        <v>2.7</v>
      </c>
      <c r="V11" s="26">
        <f>INDEX(V195:V217,Control!$B$3)</f>
        <v>2.8</v>
      </c>
      <c r="W11" s="26">
        <f>INDEX(W195:W217,Control!$B$3)</f>
        <v>2.7</v>
      </c>
      <c r="X11" s="26">
        <f>INDEX(X195:X217,Control!$B$3)</f>
        <v>2.7</v>
      </c>
      <c r="Y11" s="26">
        <f>INDEX(Y195:Y217,Control!$B$3)</f>
        <v>2.7</v>
      </c>
      <c r="Z11" s="26">
        <f>INDEX(Z195:Z217,Control!$B$3)</f>
        <v>2.8</v>
      </c>
      <c r="AA11" s="26">
        <f>INDEX(AA195:AA217,Control!$B$3)</f>
        <v>2.8</v>
      </c>
      <c r="AB11" s="26">
        <f>INDEX(AB195:AB217,Control!$B$3)</f>
        <v>2.8</v>
      </c>
      <c r="AC11" s="26">
        <f>INDEX(AC195:AC217,Control!$B$3)</f>
        <v>2.7</v>
      </c>
      <c r="AD11" s="26">
        <f>INDEX(AD195:AD217,Control!$B$3)</f>
        <v>2.5</v>
      </c>
      <c r="AE11" s="26">
        <f>INDEX(AE195:AE217,Control!$B$3)</f>
        <v>2.4</v>
      </c>
      <c r="AF11" s="26">
        <f>INDEX(AF195:AF217,Control!$B$3)</f>
        <v>2.4</v>
      </c>
      <c r="AG11" s="26">
        <f>INDEX(AG195:AG217,Control!$B$3)</f>
        <v>2.4</v>
      </c>
      <c r="AH11" s="26">
        <f>INDEX(AH195:AH217,Control!$B$3)</f>
        <v>2.4</v>
      </c>
      <c r="AI11" s="26">
        <f>INDEX(AI195:AI217,Control!$B$3)</f>
        <v>2.2999999999999998</v>
      </c>
      <c r="AJ11" s="26">
        <f>INDEX(AJ195:AJ217,Control!$B$3)</f>
        <v>2.2999999999999998</v>
      </c>
      <c r="AK11" s="26">
        <f>INDEX(AK195:AK217,Control!$B$3)</f>
        <v>2.4</v>
      </c>
      <c r="AL11" s="26">
        <f>INDEX(AL195:AL217,Control!$B$3)</f>
        <v>2.6</v>
      </c>
      <c r="AM11" s="26">
        <f>INDEX(AM195:AM217,Control!$B$3)</f>
        <v>2.7</v>
      </c>
      <c r="AN11" s="26">
        <f>INDEX(AN195:AN217,Control!$B$3)</f>
        <v>2.6</v>
      </c>
      <c r="AO11" s="26">
        <f>INDEX(AO195:AO217,Control!$B$3)</f>
        <v>2.6</v>
      </c>
      <c r="AP11" s="26">
        <f>INDEX(AP195:AP217,Control!$B$3)</f>
        <v>2.6</v>
      </c>
      <c r="AQ11" s="26">
        <f>INDEX(AQ195:AQ217,Control!$B$3)</f>
        <v>2.5</v>
      </c>
      <c r="AR11" s="26">
        <f>INDEX(AR195:AR217,Control!$B$3)</f>
        <v>2.6</v>
      </c>
      <c r="AS11" s="26">
        <f>INDEX(AS195:AS217,Control!$B$3)</f>
        <v>2.6</v>
      </c>
      <c r="AT11" s="26">
        <f>INDEX(AT195:AT217,Control!$B$3)</f>
        <v>2.6</v>
      </c>
      <c r="AU11" s="26">
        <f>INDEX(AU195:AU217,Control!$B$3)</f>
        <v>2.5</v>
      </c>
      <c r="AV11" s="26">
        <f>INDEX(AV195:AV217,Control!$B$3)</f>
        <v>2.6</v>
      </c>
      <c r="AW11" s="26">
        <f>INDEX(AW195:AW217,Control!$B$3)</f>
        <v>2.6</v>
      </c>
      <c r="AX11" s="26">
        <f>INDEX(AX195:AX217,Control!$B$3)</f>
        <v>2.8</v>
      </c>
      <c r="AY11" s="26">
        <f>INDEX(AY195:AY217,Control!$B$3)</f>
        <v>2.9</v>
      </c>
      <c r="AZ11" s="26">
        <f>INDEX(AZ195:AZ217,Control!$B$3)</f>
        <v>2.9</v>
      </c>
      <c r="BA11" s="26">
        <f>INDEX(BA195:BA217,Control!$B$3)</f>
        <v>2.8</v>
      </c>
      <c r="BB11" s="26">
        <f>INDEX(BB195:BB217,Control!$B$3)</f>
        <v>2.7</v>
      </c>
      <c r="BC11" s="26">
        <f>INDEX(BC195:BC217,Control!$B$3)</f>
        <v>2.7</v>
      </c>
      <c r="BD11" s="26">
        <f>INDEX(BD195:BD217,Control!$B$3)</f>
        <v>2.7</v>
      </c>
      <c r="BE11" s="26">
        <f>INDEX(BE195:BE217,Control!$B$3)</f>
        <v>2.6</v>
      </c>
      <c r="BF11" s="26">
        <f>INDEX(BF195:BF217,Control!$B$3)</f>
        <v>2.6</v>
      </c>
      <c r="BG11" s="26">
        <f>INDEX(BG195:BG217,Control!$B$3)</f>
        <v>2.7</v>
      </c>
      <c r="BH11" s="26">
        <f>INDEX(BH195:BH217,Control!$B$3)</f>
        <v>2.6</v>
      </c>
      <c r="BI11" s="26">
        <f>INDEX(BI195:BI217,Control!$B$3)</f>
        <v>2.6</v>
      </c>
      <c r="BJ11" s="26">
        <f>INDEX(BJ195:BJ217,Control!$B$3)</f>
        <v>2.6</v>
      </c>
      <c r="BK11" s="26">
        <f>INDEX(BK195:BK217,Control!$B$3)</f>
        <v>2.8</v>
      </c>
      <c r="BL11" s="26">
        <f>INDEX(BL195:BL217,Control!$B$3)</f>
        <v>2.7</v>
      </c>
      <c r="BM11" s="26">
        <f>INDEX(BM195:BM217,Control!$B$3)</f>
        <v>2.6</v>
      </c>
      <c r="BN11" s="26">
        <f>INDEX(BN195:BN217,Control!$B$3)</f>
        <v>2.6</v>
      </c>
      <c r="BO11" s="26">
        <f>INDEX(BO195:BO217,Control!$B$3)</f>
        <v>2.4</v>
      </c>
      <c r="BP11" s="26">
        <f>INDEX(BP195:BP217,Control!$B$3)</f>
        <v>2.4</v>
      </c>
      <c r="BQ11" s="26">
        <f>INDEX(BQ195:BQ217,Control!$B$3)</f>
        <v>2.2999999999999998</v>
      </c>
      <c r="BR11" s="26">
        <f>INDEX(BR195:BR217,Control!$B$3)</f>
        <v>2.1</v>
      </c>
      <c r="BS11" s="26">
        <f>INDEX(BS195:BS217,Control!$B$3)</f>
        <v>2.1</v>
      </c>
      <c r="BT11" s="26">
        <f>INDEX(BT195:BT217,Control!$B$3)</f>
        <v>2</v>
      </c>
      <c r="BU11" s="26">
        <f>INDEX(BU195:BU217,Control!$B$3)</f>
        <v>2</v>
      </c>
      <c r="BV11" s="26">
        <f>INDEX(BV195:BV217,Control!$B$3)</f>
        <v>2</v>
      </c>
      <c r="BW11" s="26">
        <f>INDEX(BW195:BW217,Control!$B$3)</f>
        <v>2</v>
      </c>
      <c r="BX11" s="26">
        <f>INDEX(BX195:BX217,Control!$B$3)</f>
        <v>1.9</v>
      </c>
      <c r="BY11" s="26">
        <f>INDEX(BY195:BY217,Control!$B$3)</f>
        <v>1.9</v>
      </c>
      <c r="BZ11" s="26">
        <f>INDEX(BZ195:BZ217,Control!$B$3)</f>
        <v>1.8</v>
      </c>
      <c r="CA11" s="26">
        <f>INDEX(CA195:CA217,Control!$B$3)</f>
        <v>1.7</v>
      </c>
      <c r="CB11" s="26">
        <f>INDEX(CB195:CB217,Control!$B$3)</f>
        <v>1.6</v>
      </c>
      <c r="CC11" s="26">
        <f>INDEX(CC195:CC217,Control!$B$3)</f>
        <v>1.5</v>
      </c>
      <c r="CD11" s="26">
        <f>INDEX(CD195:CD217,Control!$B$3)</f>
        <v>1.4</v>
      </c>
      <c r="CE11" s="26">
        <f>INDEX(CE195:CE217,Control!$B$3)</f>
        <v>1.4</v>
      </c>
      <c r="CF11" s="26">
        <f>INDEX(CF195:CF217,Control!$B$3)</f>
        <v>1.4</v>
      </c>
      <c r="CG11" s="26">
        <f>INDEX(CG195:CG217,Control!$B$3)</f>
        <v>1.3</v>
      </c>
      <c r="CH11" s="26">
        <f>INDEX(CH195:CH217,Control!$B$3)</f>
        <v>1.4</v>
      </c>
      <c r="CI11" s="26">
        <f>INDEX(CI195:CI217,Control!$B$3)</f>
        <v>1.5</v>
      </c>
      <c r="CJ11" s="26">
        <f>INDEX(CJ195:CJ217,Control!$B$3)</f>
        <v>1.4</v>
      </c>
      <c r="CK11" s="26">
        <f>INDEX(CK195:CK217,Control!$B$3)</f>
        <v>1.4</v>
      </c>
      <c r="CL11" s="26">
        <f>INDEX(CL195:CL217,Control!$B$3)</f>
        <v>1.3</v>
      </c>
      <c r="CM11" s="26">
        <f>INDEX(CM195:CM217,Control!$B$3)</f>
        <v>1.2</v>
      </c>
      <c r="CN11" s="26">
        <f>INDEX(CN195:CN217,Control!$B$3)</f>
        <v>1.2</v>
      </c>
      <c r="CO11" s="26">
        <f>INDEX(CO195:CO217,Control!$B$3)</f>
        <v>1.3</v>
      </c>
      <c r="CP11" s="26">
        <f>INDEX(CP195:CP217,Control!$B$3)</f>
        <v>1.3</v>
      </c>
      <c r="CQ11" s="26">
        <f>INDEX(CQ195:CQ217,Control!$B$3)</f>
        <v>1.3</v>
      </c>
      <c r="CR11" s="26">
        <f>INDEX(CR195:CR217,Control!$B$3)</f>
        <v>1.3</v>
      </c>
      <c r="CS11" s="26">
        <f>INDEX(CS195:CS217,Control!$B$3)</f>
        <v>1.3</v>
      </c>
      <c r="CT11" s="26">
        <f>INDEX(CT195:CT217,Control!$B$3)</f>
        <v>1.4</v>
      </c>
      <c r="CU11" s="26">
        <f>INDEX(CU195:CU217,Control!$B$3)</f>
        <v>1.4</v>
      </c>
      <c r="CV11" s="26">
        <f>INDEX(CV195:CV217,Control!$B$3)</f>
        <v>1.5</v>
      </c>
      <c r="CW11" s="26">
        <f>INDEX(CW195:CW217,Control!$B$3)</f>
        <v>1.5</v>
      </c>
      <c r="CX11" s="26">
        <f>INDEX(CX195:CX217,Control!$B$3)</f>
        <v>1.4</v>
      </c>
      <c r="CY11" s="26">
        <f>INDEX(CY195:CY217,Control!$B$3)</f>
        <v>1.4</v>
      </c>
      <c r="CZ11" s="26">
        <f>INDEX(CZ195:CZ217,Control!$B$3)</f>
        <v>1.5</v>
      </c>
      <c r="DA11" s="26">
        <f>INDEX(DA195:DA217,Control!$B$3)</f>
        <v>1.5</v>
      </c>
      <c r="DB11" s="26">
        <f>INDEX(DB195:DB217,Control!$B$3)</f>
        <v>1.5</v>
      </c>
      <c r="DC11" s="26">
        <f>INDEX(DC195:DC217,Control!$B$3)</f>
        <v>1.5</v>
      </c>
      <c r="DD11" s="26">
        <f>INDEX(DD195:DD217,Control!$B$3)</f>
        <v>1.5</v>
      </c>
      <c r="DE11" s="26">
        <f>INDEX(DE195:DE217,Control!$B$3)</f>
        <v>1.5</v>
      </c>
      <c r="DF11" s="26">
        <f>INDEX(DF195:DF217,Control!$B$3)</f>
        <v>1.5</v>
      </c>
      <c r="DG11" s="26">
        <f>INDEX(DG195:DG217,Control!$B$3)</f>
        <v>1.6</v>
      </c>
      <c r="DH11" s="26">
        <f>INDEX(DH195:DH217,Control!$B$3)</f>
        <v>1.7</v>
      </c>
      <c r="DI11" s="26">
        <f>INDEX(DI195:DI217,Control!$B$3)</f>
        <v>1.7</v>
      </c>
      <c r="DJ11" s="26">
        <f>INDEX(DJ195:DJ217,Control!$B$3)</f>
        <v>1.7</v>
      </c>
      <c r="DK11" s="26">
        <f>INDEX(DK195:DK217,Control!$B$3)</f>
        <v>1.6</v>
      </c>
      <c r="DL11" s="26">
        <f>INDEX(DL195:DL217,Control!$B$3)</f>
        <v>1.6</v>
      </c>
      <c r="DM11" s="26">
        <f>INDEX(DM195:DM217,Control!$B$3)</f>
        <v>1.6</v>
      </c>
      <c r="DN11" s="26">
        <f>INDEX(DN195:DN217,Control!$B$3)</f>
        <v>1.6</v>
      </c>
      <c r="DO11" s="26">
        <f>INDEX(DO195:DO217,Control!$B$3)</f>
        <v>1.6</v>
      </c>
      <c r="DP11" s="26">
        <f>INDEX(DP195:DP217,Control!$B$3)</f>
        <v>1.6</v>
      </c>
      <c r="DQ11" s="26">
        <f>INDEX(DQ195:DQ217,Control!$B$3)</f>
        <v>1.7</v>
      </c>
      <c r="DR11" s="26">
        <f>INDEX(DR195:DR217,Control!$B$3)</f>
        <v>1.7</v>
      </c>
      <c r="DS11" s="26">
        <f>INDEX(DS195:DS217,Control!$B$3)</f>
        <v>1.8</v>
      </c>
      <c r="DT11" s="26">
        <f>INDEX(DT195:DT217,Control!$B$3)</f>
        <v>1.8</v>
      </c>
      <c r="DU11" s="26">
        <f>INDEX(DU195:DU217,Control!$B$3)</f>
        <v>1.8</v>
      </c>
      <c r="DV11" s="26">
        <f>INDEX(DV195:DV217,Control!$B$3)</f>
        <v>1.7</v>
      </c>
      <c r="DW11" s="26">
        <f>INDEX(DW195:DW217,Control!$B$3)</f>
        <v>1.8</v>
      </c>
      <c r="DX11" s="26">
        <f>INDEX(DX195:DX217,Control!$B$3)</f>
        <v>1.7</v>
      </c>
      <c r="DY11" s="26">
        <f>INDEX(DY195:DY217,Control!$B$3)</f>
        <v>1.8</v>
      </c>
      <c r="DZ11" s="26">
        <f>INDEX(DZ195:DZ217,Control!$B$3)</f>
        <v>1.8</v>
      </c>
      <c r="EA11" s="26">
        <f>INDEX(EA195:EA217,Control!$B$3)</f>
        <v>2</v>
      </c>
      <c r="EB11" s="26">
        <f>INDEX(EB195:EB217,Control!$B$3)</f>
        <v>2.1</v>
      </c>
      <c r="EC11" s="26">
        <f>INDEX(EC195:EC217,Control!$B$3)</f>
        <v>2.2000000000000002</v>
      </c>
      <c r="ED11" s="26">
        <f>INDEX(ED195:ED217,Control!$B$3)</f>
        <v>2.2999999999999998</v>
      </c>
      <c r="EE11" s="26">
        <f>INDEX(EE195:EE217,Control!$B$3)</f>
        <v>2.4</v>
      </c>
      <c r="EF11" s="26">
        <f>INDEX(EF195:EF217,Control!$B$3)</f>
        <v>2.4</v>
      </c>
      <c r="EG11" s="26">
        <f>INDEX(EG195:EG217,Control!$B$3)</f>
        <v>2.4</v>
      </c>
      <c r="EH11" s="26">
        <f>INDEX(EH195:EH217,Control!$B$3)</f>
        <v>2.4</v>
      </c>
      <c r="EI11" s="26">
        <f>INDEX(EI195:EI217,Control!$B$3)</f>
        <v>2.4</v>
      </c>
      <c r="EJ11" s="26">
        <f>INDEX(EJ195:EJ217,Control!$B$3)</f>
        <v>2.5</v>
      </c>
      <c r="EK11" s="26">
        <f>INDEX(EK195:EK217,Control!$B$3)</f>
        <v>2.5</v>
      </c>
      <c r="EL11" s="26">
        <f>INDEX(EL195:EL217,Control!$B$3)</f>
        <v>2.5</v>
      </c>
      <c r="EM11" s="26">
        <f>INDEX(EM195:EM217,Control!$B$3)</f>
        <v>2.6</v>
      </c>
      <c r="EN11" s="26">
        <f>INDEX(EN195:EN217,Control!$B$3)</f>
        <v>2.7</v>
      </c>
      <c r="EO11" s="26">
        <f>INDEX(EO195:EO217,Control!$B$3)</f>
        <v>2.7</v>
      </c>
      <c r="EP11" s="26">
        <f>INDEX(EP195:EP217,Control!$B$3)</f>
        <v>2.7</v>
      </c>
      <c r="EQ11" s="26">
        <f>INDEX(EQ195:EQ217,Control!$B$3)</f>
        <v>2.8</v>
      </c>
      <c r="ER11" s="26">
        <f>INDEX(ER195:ER217,Control!$B$3)</f>
        <v>2.9</v>
      </c>
      <c r="ES11" s="26">
        <f>INDEX(ES195:ES217,Control!$B$3)</f>
        <v>5.2</v>
      </c>
      <c r="ET11" s="26">
        <f>INDEX(ET195:ET217,Control!$B$3)</f>
        <v>6.4</v>
      </c>
      <c r="EU11" s="26">
        <f>INDEX(EU195:EU217,Control!$B$3)</f>
        <v>6.1</v>
      </c>
    </row>
    <row r="14" spans="1:151" ht="15" x14ac:dyDescent="0.25">
      <c r="A14" t="s">
        <v>1592</v>
      </c>
      <c r="B14" s="18">
        <v>2017</v>
      </c>
      <c r="C14" s="18">
        <v>2018</v>
      </c>
      <c r="D14" s="18">
        <v>2019</v>
      </c>
      <c r="E14" s="18">
        <v>2020</v>
      </c>
      <c r="F14" s="18">
        <v>2021</v>
      </c>
      <c r="G14" s="18">
        <v>2022</v>
      </c>
      <c r="H14" s="18">
        <v>2023</v>
      </c>
      <c r="I14" s="18"/>
      <c r="J14" s="18"/>
      <c r="K14" s="18"/>
      <c r="L14" s="18"/>
      <c r="M14" s="18"/>
      <c r="N14" s="18"/>
      <c r="O14" s="18"/>
      <c r="P14" s="18"/>
      <c r="Q14" s="18"/>
    </row>
    <row r="15" spans="1:151" x14ac:dyDescent="0.2">
      <c r="B15" s="26">
        <f>INDEX(B222:B244,Control!$B$3)</f>
        <v>91.860465116279073</v>
      </c>
      <c r="C15" s="26">
        <f>INDEX(C222:C244,Control!$B$3)</f>
        <v>94.24460431654677</v>
      </c>
      <c r="D15" s="26">
        <f>INDEX(D222:D244,Control!$B$3)</f>
        <v>95.973154362416096</v>
      </c>
      <c r="E15" s="26">
        <f>INDEX(E222:E244,Control!$B$3)</f>
        <v>95.541401273885356</v>
      </c>
      <c r="F15" s="26">
        <f>INDEX(F222:F244,Control!$B$3)</f>
        <v>95.714285714285722</v>
      </c>
      <c r="G15" s="26">
        <f>INDEX(G222:G244,Control!$B$3)</f>
        <v>93.006993006993014</v>
      </c>
      <c r="H15" s="26">
        <f>INDEX(H222:H244,Control!$B$3)</f>
        <v>94.615384615384613</v>
      </c>
      <c r="I15" s="26"/>
      <c r="J15" s="26"/>
      <c r="K15" s="26"/>
      <c r="L15" s="26"/>
      <c r="M15" s="26"/>
      <c r="N15" s="26"/>
      <c r="O15" s="26"/>
      <c r="P15" s="26"/>
      <c r="Q15" s="26"/>
    </row>
    <row r="17" spans="1:25" ht="15" x14ac:dyDescent="0.25">
      <c r="A17" t="s">
        <v>1593</v>
      </c>
      <c r="B17" s="18" t="s">
        <v>1594</v>
      </c>
      <c r="C17" s="18" t="s">
        <v>1595</v>
      </c>
      <c r="D17" s="18" t="s">
        <v>1596</v>
      </c>
      <c r="E17" s="18" t="s">
        <v>1597</v>
      </c>
      <c r="F17" s="18" t="s">
        <v>1598</v>
      </c>
      <c r="G17" s="18" t="s">
        <v>556</v>
      </c>
      <c r="H17" s="18" t="s">
        <v>561</v>
      </c>
      <c r="I17" s="18"/>
      <c r="J17" s="18"/>
      <c r="K17" s="18"/>
      <c r="L17" s="18"/>
      <c r="M17" s="18"/>
      <c r="N17" s="18"/>
      <c r="O17" s="18"/>
      <c r="P17" s="18"/>
      <c r="Q17" s="18"/>
      <c r="R17" s="18"/>
    </row>
    <row r="18" spans="1:25" x14ac:dyDescent="0.2">
      <c r="B18" s="26">
        <f>INDEX(B249:B271,Control!$B$3)</f>
        <v>1.4453781512605042</v>
      </c>
      <c r="C18" s="26">
        <f>INDEX(C249:C271,Control!$B$3)</f>
        <v>1.0145985401459854</v>
      </c>
      <c r="D18" s="26">
        <f>INDEX(D249:D271,Control!$B$3)</f>
        <v>1.4607843137254901</v>
      </c>
      <c r="E18" s="26">
        <f>INDEX(E249:E271,Control!$B$3)</f>
        <v>1.162962962962963</v>
      </c>
      <c r="F18" s="26">
        <f>INDEX(F249:F271,Control!$B$3)</f>
        <v>1.0606060606060606</v>
      </c>
      <c r="G18" s="26">
        <f>INDEX(G249:G271,Control!$B$3)</f>
        <v>0.88271604938271608</v>
      </c>
      <c r="H18" s="26">
        <f>INDEX(H249:H271,Control!$B$3)</f>
        <v>0.94890510948905105</v>
      </c>
      <c r="I18" s="26"/>
      <c r="J18" s="26"/>
      <c r="K18" s="26"/>
      <c r="L18" s="26"/>
      <c r="M18" s="26"/>
      <c r="N18" s="26"/>
      <c r="O18" s="26"/>
      <c r="P18" s="26"/>
      <c r="Q18" s="26"/>
      <c r="R18" s="26"/>
    </row>
    <row r="19" spans="1:25" x14ac:dyDescent="0.2">
      <c r="A19" t="s">
        <v>1599</v>
      </c>
      <c r="B19" s="26">
        <v>1</v>
      </c>
      <c r="C19" s="26">
        <v>1</v>
      </c>
      <c r="D19" s="26">
        <v>1</v>
      </c>
      <c r="E19" s="26">
        <v>1</v>
      </c>
      <c r="F19" s="26">
        <v>1</v>
      </c>
      <c r="G19" s="26">
        <v>1</v>
      </c>
      <c r="H19" s="26">
        <v>1</v>
      </c>
      <c r="I19" s="26"/>
      <c r="J19" s="26"/>
      <c r="K19" s="26"/>
      <c r="L19" s="26"/>
      <c r="M19" s="26"/>
      <c r="N19" s="26"/>
      <c r="O19" s="26"/>
      <c r="P19" s="26"/>
      <c r="Q19" s="26"/>
      <c r="R19" s="26"/>
    </row>
    <row r="20" spans="1:25" x14ac:dyDescent="0.2">
      <c r="B20" s="26"/>
      <c r="C20" s="26"/>
      <c r="D20" s="26"/>
      <c r="E20" s="26"/>
      <c r="F20" s="26"/>
      <c r="G20" s="26"/>
      <c r="H20" s="26"/>
      <c r="I20" s="26"/>
      <c r="J20" s="26"/>
      <c r="K20" s="26"/>
      <c r="L20" s="26"/>
      <c r="M20" s="26"/>
      <c r="N20" s="26"/>
      <c r="O20" s="26"/>
      <c r="P20" s="26"/>
    </row>
    <row r="21" spans="1:25" ht="15" x14ac:dyDescent="0.25">
      <c r="A21" t="s">
        <v>174</v>
      </c>
      <c r="B21" s="18">
        <v>2000</v>
      </c>
      <c r="C21" s="18">
        <v>2001</v>
      </c>
      <c r="D21" s="18">
        <v>2002</v>
      </c>
      <c r="E21" s="18">
        <v>2003</v>
      </c>
      <c r="F21" s="18">
        <v>2004</v>
      </c>
      <c r="G21" s="18">
        <v>2005</v>
      </c>
      <c r="H21" s="18">
        <v>2006</v>
      </c>
      <c r="I21" s="18">
        <v>2007</v>
      </c>
      <c r="J21" s="18">
        <v>2008</v>
      </c>
      <c r="K21" s="18">
        <v>2009</v>
      </c>
      <c r="L21" s="18">
        <v>2010</v>
      </c>
      <c r="M21" s="18">
        <v>2011</v>
      </c>
      <c r="N21" s="18">
        <v>2012</v>
      </c>
      <c r="O21" s="18">
        <v>2013</v>
      </c>
      <c r="P21" s="18">
        <v>2014</v>
      </c>
      <c r="Q21" s="18">
        <v>2015</v>
      </c>
      <c r="R21" s="18">
        <v>2016</v>
      </c>
      <c r="S21" s="18">
        <v>2017</v>
      </c>
      <c r="T21" s="18">
        <v>2018</v>
      </c>
      <c r="U21" s="18">
        <v>2019</v>
      </c>
      <c r="V21" s="18">
        <v>2020</v>
      </c>
      <c r="W21" s="18">
        <v>2021</v>
      </c>
      <c r="X21" s="18">
        <v>2022</v>
      </c>
      <c r="Y21" s="18">
        <v>2023</v>
      </c>
    </row>
    <row r="22" spans="1:25" x14ac:dyDescent="0.2">
      <c r="B22" s="22">
        <f>INDEX(B276:B298,Control!$B$3)</f>
        <v>15910.906813182479</v>
      </c>
      <c r="C22" s="22">
        <f>INDEX(C276:C298,Control!$B$3)</f>
        <v>16248.641093337474</v>
      </c>
      <c r="D22" s="22">
        <f>INDEX(D276:D298,Control!$B$3)</f>
        <v>16804.468417371645</v>
      </c>
      <c r="E22" s="22">
        <f>INDEX(E276:E298,Control!$B$3)</f>
        <v>17134.310273012987</v>
      </c>
      <c r="F22" s="22">
        <f>INDEX(F276:F298,Control!$B$3)</f>
        <v>17750.596658711216</v>
      </c>
      <c r="G22" s="22">
        <f>INDEX(G276:G298,Control!$B$3)</f>
        <v>18673.052491111335</v>
      </c>
      <c r="H22" s="22">
        <f>INDEX(H276:H298,Control!$B$3)</f>
        <v>19370.351429673694</v>
      </c>
      <c r="I22" s="22">
        <f>INDEX(I276:I298,Control!$B$3)</f>
        <v>19825.927299048424</v>
      </c>
      <c r="J22" s="22">
        <f>INDEX(J276:J298,Control!$B$3)</f>
        <v>20653.654108034498</v>
      </c>
      <c r="K22" s="22">
        <f>INDEX(K276:K298,Control!$B$3)</f>
        <v>19326.844953065847</v>
      </c>
      <c r="L22" s="22">
        <f>INDEX(L276:L298,Control!$B$3)</f>
        <v>19585.381491771746</v>
      </c>
      <c r="M22" s="22">
        <f>INDEX(M276:M298,Control!$B$3)</f>
        <v>19754.233351632112</v>
      </c>
      <c r="N22" s="22">
        <f>INDEX(N276:N298,Control!$B$3)</f>
        <v>20517.343228694328</v>
      </c>
      <c r="O22" s="22">
        <f>INDEX(O276:O298,Control!$B$3)</f>
        <v>20410.340582683628</v>
      </c>
      <c r="P22" s="22">
        <f>INDEX(P276:P298,Control!$B$3)</f>
        <v>21708.898627124399</v>
      </c>
      <c r="Q22" s="22">
        <f>INDEX(Q276:Q298,Control!$B$3)</f>
        <v>22379.194092149624</v>
      </c>
      <c r="R22" s="22">
        <f>INDEX(R276:R298,Control!$B$3)</f>
        <v>22441.75829395141</v>
      </c>
      <c r="S22" s="22">
        <f>INDEX(S276:S298,Control!$B$3)</f>
        <v>22608.53267108685</v>
      </c>
      <c r="T22" s="22">
        <f>INDEX(T276:T298,Control!$B$3)</f>
        <v>23130.122358347275</v>
      </c>
      <c r="U22" s="22">
        <f>INDEX(U276:U298,Control!$B$3)</f>
        <v>24826.391550288965</v>
      </c>
      <c r="V22" s="22">
        <f>INDEX(V276:V298,Control!$B$3)</f>
        <v>23578.91212879762</v>
      </c>
      <c r="W22" s="22">
        <f>INDEX(W276:W298,Control!$B$3)</f>
        <v>23952.680133012065</v>
      </c>
      <c r="X22" s="22">
        <f>INDEX(X276:X298,Control!$B$3)</f>
        <v>25728.191136346875</v>
      </c>
      <c r="Y22" s="22">
        <f>INDEX(Y276:Y298,Control!$B$3)</f>
        <v>28485.063239877643</v>
      </c>
    </row>
    <row r="23" spans="1:25" ht="15" x14ac:dyDescent="0.25">
      <c r="B23" s="18"/>
    </row>
    <row r="25" spans="1:25" x14ac:dyDescent="0.2">
      <c r="A25" t="s">
        <v>1425</v>
      </c>
    </row>
    <row r="26" spans="1:25" ht="25.5" x14ac:dyDescent="0.2">
      <c r="A26" t="s">
        <v>479</v>
      </c>
      <c r="B26" s="24" t="s">
        <v>1600</v>
      </c>
      <c r="C26" s="24" t="s">
        <v>1601</v>
      </c>
      <c r="D26" s="24" t="s">
        <v>1602</v>
      </c>
      <c r="E26" s="24" t="s">
        <v>1603</v>
      </c>
      <c r="F26" s="24" t="s">
        <v>1604</v>
      </c>
      <c r="G26" s="24" t="s">
        <v>1605</v>
      </c>
      <c r="H26" s="24" t="s">
        <v>1606</v>
      </c>
      <c r="I26" s="24" t="s">
        <v>1607</v>
      </c>
      <c r="J26" s="24" t="s">
        <v>1608</v>
      </c>
      <c r="K26" s="24" t="s">
        <v>1609</v>
      </c>
      <c r="L26" s="24" t="s">
        <v>1610</v>
      </c>
      <c r="M26" s="24" t="s">
        <v>1611</v>
      </c>
      <c r="N26" s="24" t="s">
        <v>1612</v>
      </c>
      <c r="O26" s="24" t="s">
        <v>1613</v>
      </c>
      <c r="P26" s="24" t="s">
        <v>1614</v>
      </c>
      <c r="Q26" s="24" t="s">
        <v>1615</v>
      </c>
      <c r="R26" s="24" t="s">
        <v>1616</v>
      </c>
      <c r="S26" s="24" t="s">
        <v>553</v>
      </c>
      <c r="T26" s="24" t="s">
        <v>545</v>
      </c>
      <c r="U26" s="24" t="s">
        <v>1617</v>
      </c>
      <c r="V26" s="24" t="s">
        <v>2154</v>
      </c>
    </row>
    <row r="27" spans="1:25" x14ac:dyDescent="0.2">
      <c r="A27" t="s">
        <v>115</v>
      </c>
      <c r="B27">
        <v>80.7</v>
      </c>
      <c r="C27">
        <v>82.1</v>
      </c>
      <c r="D27">
        <v>79.900000000000006</v>
      </c>
      <c r="E27">
        <v>85</v>
      </c>
      <c r="F27">
        <v>82.6</v>
      </c>
      <c r="G27">
        <v>81.7</v>
      </c>
      <c r="H27">
        <v>81.3</v>
      </c>
      <c r="I27">
        <v>76.5</v>
      </c>
      <c r="J27">
        <v>78.5</v>
      </c>
      <c r="K27">
        <v>84.6</v>
      </c>
      <c r="L27">
        <v>80.099999999999994</v>
      </c>
      <c r="M27">
        <v>80.099999999999994</v>
      </c>
      <c r="N27">
        <v>84</v>
      </c>
      <c r="O27">
        <v>78</v>
      </c>
      <c r="P27">
        <v>83.4</v>
      </c>
      <c r="Q27">
        <v>83.6</v>
      </c>
      <c r="R27">
        <v>84.6</v>
      </c>
      <c r="S27">
        <v>79</v>
      </c>
      <c r="T27">
        <v>78.7</v>
      </c>
      <c r="U27">
        <v>71.7</v>
      </c>
      <c r="V27">
        <v>80.3</v>
      </c>
    </row>
    <row r="28" spans="1:25" x14ac:dyDescent="0.2">
      <c r="A28" t="s">
        <v>116</v>
      </c>
      <c r="B28">
        <v>77</v>
      </c>
      <c r="C28">
        <v>76.2</v>
      </c>
      <c r="D28">
        <v>79.8</v>
      </c>
      <c r="E28">
        <v>80.2</v>
      </c>
      <c r="F28">
        <v>78.099999999999994</v>
      </c>
      <c r="G28">
        <v>75.900000000000006</v>
      </c>
      <c r="H28">
        <v>75.7</v>
      </c>
      <c r="I28">
        <v>71.900000000000006</v>
      </c>
      <c r="J28">
        <v>68.5</v>
      </c>
      <c r="K28">
        <v>73.5</v>
      </c>
      <c r="L28">
        <v>73.5</v>
      </c>
      <c r="M28">
        <v>71.8</v>
      </c>
      <c r="N28">
        <v>70.099999999999994</v>
      </c>
      <c r="O28">
        <v>77.099999999999994</v>
      </c>
      <c r="P28">
        <v>71.5</v>
      </c>
      <c r="Q28">
        <v>71</v>
      </c>
      <c r="R28">
        <v>83.1</v>
      </c>
      <c r="S28">
        <v>78.7</v>
      </c>
      <c r="T28">
        <v>69.599999999999994</v>
      </c>
      <c r="U28">
        <v>72.3</v>
      </c>
      <c r="V28">
        <v>69.2</v>
      </c>
    </row>
    <row r="29" spans="1:25" x14ac:dyDescent="0.2">
      <c r="A29" t="s">
        <v>117</v>
      </c>
      <c r="B29">
        <v>78</v>
      </c>
      <c r="C29">
        <v>79.5</v>
      </c>
      <c r="D29">
        <v>79.3</v>
      </c>
      <c r="E29">
        <v>79.900000000000006</v>
      </c>
      <c r="F29">
        <v>74.5</v>
      </c>
      <c r="G29">
        <v>80.5</v>
      </c>
      <c r="H29">
        <v>80.7</v>
      </c>
      <c r="I29">
        <v>80.7</v>
      </c>
      <c r="J29">
        <v>83.5</v>
      </c>
      <c r="K29">
        <v>83.5</v>
      </c>
      <c r="L29">
        <v>86.7</v>
      </c>
      <c r="M29">
        <v>76.7</v>
      </c>
      <c r="N29">
        <v>84.5</v>
      </c>
      <c r="O29">
        <v>92.4</v>
      </c>
      <c r="P29">
        <v>87</v>
      </c>
      <c r="Q29">
        <v>88.8</v>
      </c>
      <c r="R29">
        <v>87.8</v>
      </c>
      <c r="S29">
        <v>69.599999999999994</v>
      </c>
      <c r="T29">
        <v>82.8</v>
      </c>
      <c r="U29">
        <v>86.4</v>
      </c>
      <c r="V29">
        <v>75.5</v>
      </c>
    </row>
    <row r="30" spans="1:25" x14ac:dyDescent="0.2">
      <c r="A30" t="s">
        <v>118</v>
      </c>
      <c r="B30">
        <v>75.5</v>
      </c>
      <c r="C30">
        <v>76.2</v>
      </c>
      <c r="D30">
        <v>74</v>
      </c>
      <c r="E30">
        <v>77.400000000000006</v>
      </c>
      <c r="F30">
        <v>79.599999999999994</v>
      </c>
      <c r="G30">
        <v>76.3</v>
      </c>
      <c r="H30">
        <v>78.900000000000006</v>
      </c>
      <c r="I30">
        <v>73.7</v>
      </c>
      <c r="J30">
        <v>73.599999999999994</v>
      </c>
      <c r="K30">
        <v>76</v>
      </c>
      <c r="L30">
        <v>75.900000000000006</v>
      </c>
      <c r="M30">
        <v>73.599999999999994</v>
      </c>
      <c r="N30">
        <v>83.1</v>
      </c>
      <c r="O30">
        <v>77.599999999999994</v>
      </c>
      <c r="P30">
        <v>82.1</v>
      </c>
      <c r="Q30">
        <v>80.2</v>
      </c>
      <c r="R30">
        <v>79.099999999999994</v>
      </c>
      <c r="S30">
        <v>75.599999999999994</v>
      </c>
      <c r="T30">
        <v>74</v>
      </c>
      <c r="U30">
        <v>72.5</v>
      </c>
      <c r="V30">
        <v>72.3</v>
      </c>
    </row>
    <row r="31" spans="1:25" x14ac:dyDescent="0.2">
      <c r="A31" t="s">
        <v>119</v>
      </c>
      <c r="B31">
        <v>74.599999999999994</v>
      </c>
      <c r="C31">
        <v>78.2</v>
      </c>
      <c r="D31">
        <v>76.7</v>
      </c>
      <c r="E31">
        <v>80</v>
      </c>
      <c r="F31">
        <v>77.3</v>
      </c>
      <c r="G31">
        <v>81.400000000000006</v>
      </c>
      <c r="H31">
        <v>81.5</v>
      </c>
      <c r="I31">
        <v>81.8</v>
      </c>
      <c r="J31">
        <v>78.599999999999994</v>
      </c>
      <c r="K31">
        <v>79.3</v>
      </c>
      <c r="L31">
        <v>82.6</v>
      </c>
      <c r="M31">
        <v>80.8</v>
      </c>
      <c r="N31">
        <v>80.2</v>
      </c>
      <c r="O31">
        <v>79</v>
      </c>
      <c r="P31">
        <v>75.2</v>
      </c>
      <c r="Q31">
        <v>84.6</v>
      </c>
      <c r="R31">
        <v>81.900000000000006</v>
      </c>
      <c r="S31">
        <v>77.900000000000006</v>
      </c>
      <c r="T31">
        <v>84.4</v>
      </c>
      <c r="U31">
        <v>78</v>
      </c>
      <c r="V31">
        <v>85</v>
      </c>
    </row>
    <row r="32" spans="1:25" x14ac:dyDescent="0.2">
      <c r="A32" t="s">
        <v>120</v>
      </c>
      <c r="B32">
        <v>80.2</v>
      </c>
      <c r="C32">
        <v>78.099999999999994</v>
      </c>
      <c r="D32">
        <v>81.3</v>
      </c>
      <c r="E32">
        <v>81.5</v>
      </c>
      <c r="F32">
        <v>80.099999999999994</v>
      </c>
      <c r="G32">
        <v>81.5</v>
      </c>
      <c r="H32">
        <v>80.599999999999994</v>
      </c>
      <c r="I32">
        <v>77.7</v>
      </c>
      <c r="J32">
        <v>72.5</v>
      </c>
      <c r="K32">
        <v>79.900000000000006</v>
      </c>
      <c r="L32">
        <v>76.8</v>
      </c>
      <c r="M32">
        <v>76.900000000000006</v>
      </c>
      <c r="N32">
        <v>69.599999999999994</v>
      </c>
      <c r="O32">
        <v>76.7</v>
      </c>
      <c r="P32">
        <v>84.7</v>
      </c>
      <c r="Q32">
        <v>86.4</v>
      </c>
      <c r="R32">
        <v>83.1</v>
      </c>
      <c r="S32">
        <v>82.7</v>
      </c>
      <c r="T32">
        <v>84.1</v>
      </c>
      <c r="U32">
        <v>87</v>
      </c>
      <c r="V32">
        <v>75.7</v>
      </c>
    </row>
    <row r="33" spans="1:22" x14ac:dyDescent="0.2">
      <c r="A33" t="s">
        <v>121</v>
      </c>
      <c r="B33">
        <v>82</v>
      </c>
      <c r="C33">
        <v>79.099999999999994</v>
      </c>
      <c r="D33">
        <v>76.8</v>
      </c>
      <c r="E33">
        <v>75.5</v>
      </c>
      <c r="F33">
        <v>73.8</v>
      </c>
      <c r="G33">
        <v>80.099999999999994</v>
      </c>
      <c r="H33">
        <v>83.3</v>
      </c>
      <c r="I33">
        <v>87.2</v>
      </c>
      <c r="J33">
        <v>83.8</v>
      </c>
      <c r="K33">
        <v>82.9</v>
      </c>
      <c r="L33">
        <v>80.8</v>
      </c>
      <c r="M33">
        <v>84.7</v>
      </c>
      <c r="N33">
        <v>79.5</v>
      </c>
      <c r="O33">
        <v>79.900000000000006</v>
      </c>
      <c r="P33">
        <v>81.599999999999994</v>
      </c>
      <c r="Q33">
        <v>83.6</v>
      </c>
      <c r="R33">
        <v>82</v>
      </c>
      <c r="S33">
        <v>88.6</v>
      </c>
      <c r="T33">
        <v>86.4</v>
      </c>
      <c r="U33">
        <v>75.900000000000006</v>
      </c>
      <c r="V33">
        <v>82.3</v>
      </c>
    </row>
    <row r="34" spans="1:22" x14ac:dyDescent="0.2">
      <c r="A34" t="s">
        <v>122</v>
      </c>
      <c r="B34">
        <v>76.8</v>
      </c>
      <c r="C34">
        <v>77.900000000000006</v>
      </c>
      <c r="D34">
        <v>78.400000000000006</v>
      </c>
      <c r="E34">
        <v>86.1</v>
      </c>
      <c r="F34">
        <v>77.3</v>
      </c>
      <c r="G34">
        <v>80.3</v>
      </c>
      <c r="H34">
        <v>74.400000000000006</v>
      </c>
      <c r="I34">
        <v>79.2</v>
      </c>
      <c r="J34">
        <v>79.599999999999994</v>
      </c>
      <c r="K34">
        <v>81.8</v>
      </c>
      <c r="L34">
        <v>74.900000000000006</v>
      </c>
      <c r="M34">
        <v>77.900000000000006</v>
      </c>
      <c r="N34">
        <v>74.8</v>
      </c>
      <c r="O34">
        <v>77</v>
      </c>
      <c r="P34">
        <v>78.5</v>
      </c>
      <c r="Q34">
        <v>83.1</v>
      </c>
      <c r="R34">
        <v>77.400000000000006</v>
      </c>
      <c r="S34">
        <v>72.400000000000006</v>
      </c>
      <c r="T34">
        <v>75.7</v>
      </c>
      <c r="U34">
        <v>74.599999999999994</v>
      </c>
      <c r="V34">
        <v>82.4</v>
      </c>
    </row>
    <row r="35" spans="1:22" x14ac:dyDescent="0.2">
      <c r="A35" t="s">
        <v>123</v>
      </c>
      <c r="B35">
        <v>79.599999999999994</v>
      </c>
      <c r="C35">
        <v>80.5</v>
      </c>
      <c r="D35">
        <v>78.099999999999994</v>
      </c>
      <c r="E35">
        <v>75.2</v>
      </c>
      <c r="F35">
        <v>79.5</v>
      </c>
      <c r="G35">
        <v>76.099999999999994</v>
      </c>
      <c r="H35">
        <v>77.2</v>
      </c>
      <c r="I35">
        <v>81.900000000000006</v>
      </c>
      <c r="J35">
        <v>81.8</v>
      </c>
      <c r="K35">
        <v>78.3</v>
      </c>
      <c r="L35">
        <v>81.400000000000006</v>
      </c>
      <c r="M35">
        <v>77.3</v>
      </c>
      <c r="N35">
        <v>81</v>
      </c>
      <c r="O35">
        <v>77.099999999999994</v>
      </c>
      <c r="P35">
        <v>73.400000000000006</v>
      </c>
      <c r="Q35">
        <v>75.8</v>
      </c>
      <c r="R35">
        <v>79.2</v>
      </c>
      <c r="S35">
        <v>79.7</v>
      </c>
      <c r="T35">
        <v>83.7</v>
      </c>
      <c r="U35">
        <v>81.3</v>
      </c>
      <c r="V35">
        <v>83.9</v>
      </c>
    </row>
    <row r="36" spans="1:22" x14ac:dyDescent="0.2">
      <c r="A36" t="s">
        <v>124</v>
      </c>
      <c r="B36">
        <v>75</v>
      </c>
      <c r="C36">
        <v>78.7</v>
      </c>
      <c r="D36">
        <v>74.2</v>
      </c>
      <c r="E36">
        <v>69.3</v>
      </c>
      <c r="F36">
        <v>80.5</v>
      </c>
      <c r="G36">
        <v>79.599999999999994</v>
      </c>
      <c r="H36">
        <v>76.3</v>
      </c>
      <c r="I36">
        <v>75.900000000000006</v>
      </c>
      <c r="J36">
        <v>73.3</v>
      </c>
      <c r="K36">
        <v>68.8</v>
      </c>
      <c r="L36">
        <v>68.3</v>
      </c>
      <c r="M36">
        <v>75.400000000000006</v>
      </c>
      <c r="N36">
        <v>77.400000000000006</v>
      </c>
      <c r="O36">
        <v>84.2</v>
      </c>
      <c r="P36">
        <v>74.900000000000006</v>
      </c>
      <c r="Q36">
        <v>74.3</v>
      </c>
      <c r="R36">
        <v>74.900000000000006</v>
      </c>
      <c r="S36">
        <v>67.3</v>
      </c>
      <c r="T36">
        <v>82.8</v>
      </c>
      <c r="U36">
        <v>78.8</v>
      </c>
      <c r="V36">
        <v>73.8</v>
      </c>
    </row>
    <row r="37" spans="1:22" x14ac:dyDescent="0.2">
      <c r="A37" t="s">
        <v>125</v>
      </c>
      <c r="B37">
        <v>78.8</v>
      </c>
      <c r="C37">
        <v>80.099999999999994</v>
      </c>
      <c r="D37">
        <v>79.099999999999994</v>
      </c>
      <c r="E37">
        <v>76.400000000000006</v>
      </c>
      <c r="F37">
        <v>75.5</v>
      </c>
      <c r="G37">
        <v>80.5</v>
      </c>
      <c r="H37">
        <v>80.7</v>
      </c>
      <c r="I37">
        <v>76.900000000000006</v>
      </c>
      <c r="J37">
        <v>70.099999999999994</v>
      </c>
      <c r="K37">
        <v>77.7</v>
      </c>
      <c r="L37">
        <v>83.2</v>
      </c>
      <c r="M37">
        <v>84.1</v>
      </c>
      <c r="N37">
        <v>81.2</v>
      </c>
      <c r="O37">
        <v>76.900000000000006</v>
      </c>
      <c r="P37">
        <v>84.5</v>
      </c>
      <c r="Q37">
        <v>88</v>
      </c>
      <c r="R37">
        <v>87.2</v>
      </c>
      <c r="S37">
        <v>81.599999999999994</v>
      </c>
      <c r="T37">
        <v>75.2</v>
      </c>
      <c r="U37">
        <v>86.3</v>
      </c>
      <c r="V37">
        <v>89.1</v>
      </c>
    </row>
    <row r="38" spans="1:22" x14ac:dyDescent="0.2">
      <c r="A38" t="s">
        <v>126</v>
      </c>
      <c r="B38">
        <v>82.6</v>
      </c>
      <c r="C38">
        <v>82.8</v>
      </c>
      <c r="D38">
        <v>80.2</v>
      </c>
      <c r="E38">
        <v>78.8</v>
      </c>
      <c r="F38">
        <v>78.400000000000006</v>
      </c>
      <c r="G38">
        <v>79.8</v>
      </c>
      <c r="H38">
        <v>80.8</v>
      </c>
      <c r="I38">
        <v>81.7</v>
      </c>
      <c r="J38">
        <v>80.3</v>
      </c>
      <c r="K38">
        <v>81.2</v>
      </c>
      <c r="L38">
        <v>76</v>
      </c>
      <c r="M38">
        <v>76</v>
      </c>
      <c r="N38">
        <v>84.8</v>
      </c>
      <c r="O38">
        <v>83.4</v>
      </c>
      <c r="P38">
        <v>79.3</v>
      </c>
      <c r="Q38">
        <v>83.4</v>
      </c>
      <c r="R38">
        <v>81.099999999999994</v>
      </c>
      <c r="S38">
        <v>78.8</v>
      </c>
      <c r="T38">
        <v>75.900000000000006</v>
      </c>
      <c r="U38">
        <v>85.7</v>
      </c>
      <c r="V38">
        <v>81.2</v>
      </c>
    </row>
    <row r="39" spans="1:22" x14ac:dyDescent="0.2">
      <c r="A39" t="s">
        <v>138</v>
      </c>
      <c r="B39">
        <v>78.5</v>
      </c>
      <c r="C39">
        <v>79.099999999999994</v>
      </c>
      <c r="D39">
        <v>78.099999999999994</v>
      </c>
      <c r="E39">
        <v>78.599999999999994</v>
      </c>
      <c r="F39">
        <v>78</v>
      </c>
      <c r="G39">
        <v>79.3</v>
      </c>
      <c r="H39">
        <v>79.2</v>
      </c>
      <c r="I39">
        <v>78.8</v>
      </c>
      <c r="J39">
        <v>76.900000000000006</v>
      </c>
      <c r="K39">
        <v>78.7</v>
      </c>
      <c r="L39">
        <v>78.2</v>
      </c>
      <c r="M39">
        <v>78</v>
      </c>
      <c r="N39">
        <v>78.900000000000006</v>
      </c>
      <c r="O39">
        <v>79.8</v>
      </c>
      <c r="P39">
        <v>79.3</v>
      </c>
      <c r="Q39">
        <v>81.400000000000006</v>
      </c>
      <c r="R39">
        <v>81.8</v>
      </c>
      <c r="S39">
        <v>78</v>
      </c>
      <c r="T39">
        <v>79.400000000000006</v>
      </c>
      <c r="U39">
        <v>78.900000000000006</v>
      </c>
      <c r="V39">
        <v>79</v>
      </c>
    </row>
    <row r="40" spans="1:22" x14ac:dyDescent="0.2">
      <c r="A40" t="s">
        <v>127</v>
      </c>
      <c r="B40">
        <v>78.3</v>
      </c>
      <c r="C40">
        <v>78.099999999999994</v>
      </c>
      <c r="D40">
        <v>79.5</v>
      </c>
      <c r="E40">
        <v>80.400000000000006</v>
      </c>
      <c r="F40">
        <v>78.2</v>
      </c>
      <c r="G40">
        <v>76.7</v>
      </c>
      <c r="H40">
        <v>74.8</v>
      </c>
      <c r="I40">
        <v>76.900000000000006</v>
      </c>
      <c r="J40">
        <v>76.900000000000006</v>
      </c>
      <c r="K40">
        <v>76.5</v>
      </c>
      <c r="L40">
        <v>77.599999999999994</v>
      </c>
      <c r="M40">
        <v>76.900000000000006</v>
      </c>
      <c r="N40">
        <v>80</v>
      </c>
      <c r="O40">
        <v>81.5</v>
      </c>
      <c r="P40">
        <v>81</v>
      </c>
      <c r="Q40">
        <v>80.7</v>
      </c>
      <c r="R40">
        <v>78.8</v>
      </c>
      <c r="S40">
        <v>81.2</v>
      </c>
      <c r="T40">
        <v>84.5</v>
      </c>
      <c r="U40">
        <v>80</v>
      </c>
      <c r="V40">
        <v>82.9</v>
      </c>
    </row>
    <row r="41" spans="1:22" x14ac:dyDescent="0.2">
      <c r="A41" t="s">
        <v>139</v>
      </c>
      <c r="B41">
        <v>78.400000000000006</v>
      </c>
      <c r="C41">
        <v>78.900000000000006</v>
      </c>
      <c r="D41">
        <v>78.3</v>
      </c>
      <c r="E41">
        <v>78.900000000000006</v>
      </c>
      <c r="F41">
        <v>78.099999999999994</v>
      </c>
      <c r="G41">
        <v>78.900000000000006</v>
      </c>
      <c r="H41">
        <v>78.5</v>
      </c>
      <c r="I41">
        <v>78.5</v>
      </c>
      <c r="J41">
        <v>76.900000000000006</v>
      </c>
      <c r="K41">
        <v>78.400000000000006</v>
      </c>
      <c r="L41">
        <v>78.099999999999994</v>
      </c>
      <c r="M41">
        <v>77.8</v>
      </c>
      <c r="N41">
        <v>79.099999999999994</v>
      </c>
      <c r="O41">
        <v>80.099999999999994</v>
      </c>
      <c r="P41">
        <v>79.599999999999994</v>
      </c>
      <c r="Q41">
        <v>81.3</v>
      </c>
      <c r="R41">
        <v>81.3</v>
      </c>
      <c r="S41">
        <v>78.5</v>
      </c>
      <c r="T41">
        <v>80.2</v>
      </c>
      <c r="U41">
        <v>79.099999999999994</v>
      </c>
      <c r="V41">
        <v>79.599999999999994</v>
      </c>
    </row>
    <row r="42" spans="1:22" x14ac:dyDescent="0.2">
      <c r="A42" t="s">
        <v>140</v>
      </c>
      <c r="B42">
        <v>80.2</v>
      </c>
      <c r="C42">
        <v>80.400000000000006</v>
      </c>
      <c r="D42">
        <v>80.400000000000006</v>
      </c>
      <c r="E42">
        <v>80.099999999999994</v>
      </c>
      <c r="F42">
        <v>80.2</v>
      </c>
      <c r="G42">
        <v>79.900000000000006</v>
      </c>
      <c r="H42">
        <v>79.400000000000006</v>
      </c>
      <c r="I42">
        <v>79.099999999999994</v>
      </c>
      <c r="J42">
        <v>79.599999999999994</v>
      </c>
      <c r="K42">
        <v>80</v>
      </c>
      <c r="L42">
        <v>79.7</v>
      </c>
      <c r="M42">
        <v>80.3</v>
      </c>
      <c r="N42">
        <v>81</v>
      </c>
      <c r="O42">
        <v>81.400000000000006</v>
      </c>
      <c r="P42">
        <v>80.8</v>
      </c>
      <c r="Q42">
        <v>82</v>
      </c>
      <c r="R42">
        <v>81.599999999999994</v>
      </c>
      <c r="S42">
        <v>80.8</v>
      </c>
      <c r="T42">
        <v>80.7</v>
      </c>
      <c r="U42">
        <v>81.7</v>
      </c>
      <c r="V42">
        <v>81.599999999999994</v>
      </c>
    </row>
    <row r="43" spans="1:22" x14ac:dyDescent="0.2">
      <c r="A43" t="s">
        <v>141</v>
      </c>
      <c r="B43">
        <v>76.5</v>
      </c>
      <c r="C43">
        <v>76.599999999999994</v>
      </c>
      <c r="D43">
        <v>76.8</v>
      </c>
      <c r="E43">
        <v>76.599999999999994</v>
      </c>
      <c r="F43">
        <v>76.8</v>
      </c>
      <c r="G43">
        <v>76.8</v>
      </c>
      <c r="H43">
        <v>76.3</v>
      </c>
      <c r="I43">
        <v>76.3</v>
      </c>
      <c r="J43">
        <v>76.900000000000006</v>
      </c>
      <c r="K43">
        <v>77.400000000000006</v>
      </c>
      <c r="L43">
        <v>77.400000000000006</v>
      </c>
      <c r="M43">
        <v>77.900000000000006</v>
      </c>
      <c r="N43">
        <v>78.099999999999994</v>
      </c>
      <c r="O43">
        <v>78.599999999999994</v>
      </c>
      <c r="P43">
        <v>78.7</v>
      </c>
      <c r="Q43">
        <v>79.2</v>
      </c>
      <c r="R43">
        <v>79.5</v>
      </c>
      <c r="S43">
        <v>78.7</v>
      </c>
      <c r="T43">
        <v>78.7</v>
      </c>
      <c r="U43">
        <v>79</v>
      </c>
      <c r="V43">
        <v>78.900000000000006</v>
      </c>
    </row>
    <row r="44" spans="1:22" x14ac:dyDescent="0.2">
      <c r="A44" t="s">
        <v>226</v>
      </c>
      <c r="B44">
        <v>76.3</v>
      </c>
      <c r="C44">
        <v>76.5</v>
      </c>
      <c r="D44">
        <v>76.7</v>
      </c>
      <c r="E44">
        <v>76.599999999999994</v>
      </c>
      <c r="F44">
        <v>76.7</v>
      </c>
      <c r="G44">
        <v>76.7</v>
      </c>
      <c r="H44">
        <v>76.099999999999994</v>
      </c>
      <c r="I44">
        <v>76.099999999999994</v>
      </c>
      <c r="J44">
        <v>76.8</v>
      </c>
      <c r="K44">
        <v>77.2</v>
      </c>
      <c r="L44">
        <v>77.3</v>
      </c>
      <c r="M44">
        <v>77.8</v>
      </c>
      <c r="N44">
        <v>77.8</v>
      </c>
      <c r="O44">
        <v>78.400000000000006</v>
      </c>
      <c r="P44">
        <v>78.5</v>
      </c>
      <c r="Q44">
        <v>78.900000000000006</v>
      </c>
      <c r="R44">
        <v>79.099999999999994</v>
      </c>
      <c r="S44">
        <v>78.400000000000006</v>
      </c>
      <c r="T44">
        <v>78.5</v>
      </c>
      <c r="U44">
        <v>78.8</v>
      </c>
      <c r="V44">
        <v>78.599999999999994</v>
      </c>
    </row>
    <row r="45" spans="1:22" x14ac:dyDescent="0.2">
      <c r="A45" t="s">
        <v>227</v>
      </c>
      <c r="B45">
        <v>76.099999999999994</v>
      </c>
      <c r="C45">
        <v>76.3</v>
      </c>
      <c r="D45">
        <v>76.599999999999994</v>
      </c>
      <c r="E45">
        <v>76.400000000000006</v>
      </c>
      <c r="F45">
        <v>76.5</v>
      </c>
      <c r="G45">
        <v>76.5</v>
      </c>
      <c r="H45">
        <v>76</v>
      </c>
      <c r="I45">
        <v>76</v>
      </c>
      <c r="J45">
        <v>76.599999999999994</v>
      </c>
      <c r="K45">
        <v>77.099999999999994</v>
      </c>
      <c r="L45">
        <v>77.2</v>
      </c>
      <c r="M45">
        <v>77.599999999999994</v>
      </c>
      <c r="N45">
        <v>77.7</v>
      </c>
      <c r="O45">
        <v>78.2</v>
      </c>
      <c r="P45">
        <v>78.3</v>
      </c>
      <c r="Q45">
        <v>78.8</v>
      </c>
      <c r="R45">
        <v>78.900000000000006</v>
      </c>
      <c r="S45">
        <v>78.2</v>
      </c>
      <c r="T45">
        <v>78.3</v>
      </c>
      <c r="U45">
        <v>78.7</v>
      </c>
      <c r="V45">
        <v>78.5</v>
      </c>
    </row>
    <row r="46" spans="1:22" x14ac:dyDescent="0.2">
      <c r="A46" t="s">
        <v>228</v>
      </c>
      <c r="B46">
        <v>79.5</v>
      </c>
      <c r="C46">
        <v>78.900000000000006</v>
      </c>
      <c r="D46">
        <v>78.900000000000006</v>
      </c>
      <c r="E46">
        <v>78.5</v>
      </c>
      <c r="F46">
        <v>77.3</v>
      </c>
      <c r="G46">
        <v>78.400000000000006</v>
      </c>
      <c r="H46">
        <v>78.5</v>
      </c>
      <c r="I46">
        <v>80.400000000000006</v>
      </c>
      <c r="J46">
        <v>79.400000000000006</v>
      </c>
      <c r="K46">
        <v>79.5</v>
      </c>
      <c r="L46">
        <v>80</v>
      </c>
      <c r="M46">
        <v>78.5</v>
      </c>
      <c r="N46">
        <v>79.3</v>
      </c>
      <c r="O46">
        <v>81.3</v>
      </c>
      <c r="P46">
        <v>81.099999999999994</v>
      </c>
      <c r="Q46">
        <v>82.3</v>
      </c>
      <c r="R46">
        <v>81.400000000000006</v>
      </c>
      <c r="S46">
        <v>81</v>
      </c>
      <c r="T46">
        <v>84.5</v>
      </c>
      <c r="U46">
        <v>81.2</v>
      </c>
      <c r="V46">
        <v>81</v>
      </c>
    </row>
    <row r="47" spans="1:22" x14ac:dyDescent="0.2">
      <c r="A47" t="s">
        <v>229</v>
      </c>
      <c r="B47">
        <v>79.400000000000006</v>
      </c>
      <c r="C47">
        <v>80.2</v>
      </c>
      <c r="D47">
        <v>79.2</v>
      </c>
      <c r="E47">
        <v>80.400000000000006</v>
      </c>
      <c r="F47">
        <v>77</v>
      </c>
      <c r="G47">
        <v>80.2</v>
      </c>
      <c r="H47">
        <v>78.7</v>
      </c>
      <c r="I47">
        <v>79.2</v>
      </c>
      <c r="J47">
        <v>76.5</v>
      </c>
      <c r="K47">
        <v>80.2</v>
      </c>
      <c r="L47">
        <v>78.2</v>
      </c>
      <c r="M47">
        <v>79.400000000000006</v>
      </c>
      <c r="N47">
        <v>80.3</v>
      </c>
      <c r="O47">
        <v>79</v>
      </c>
      <c r="P47">
        <v>80.900000000000006</v>
      </c>
      <c r="Q47">
        <v>84.9</v>
      </c>
      <c r="R47">
        <v>82.1</v>
      </c>
      <c r="S47">
        <v>77.7</v>
      </c>
      <c r="T47">
        <v>75.599999999999994</v>
      </c>
      <c r="U47">
        <v>82.3</v>
      </c>
      <c r="V47">
        <v>84.4</v>
      </c>
    </row>
    <row r="48" spans="1:22" x14ac:dyDescent="0.2">
      <c r="A48" t="s">
        <v>230</v>
      </c>
      <c r="B48">
        <v>75.599999999999994</v>
      </c>
      <c r="C48">
        <v>77.3</v>
      </c>
      <c r="D48">
        <v>76.400000000000006</v>
      </c>
      <c r="E48">
        <v>76.7</v>
      </c>
      <c r="F48">
        <v>78.900000000000006</v>
      </c>
      <c r="G48">
        <v>78.099999999999994</v>
      </c>
      <c r="H48">
        <v>77.8</v>
      </c>
      <c r="I48">
        <v>75.400000000000006</v>
      </c>
      <c r="J48">
        <v>72.900000000000006</v>
      </c>
      <c r="K48">
        <v>73.900000000000006</v>
      </c>
      <c r="L48">
        <v>74.5</v>
      </c>
      <c r="M48">
        <v>74.900000000000006</v>
      </c>
      <c r="N48">
        <v>76.8</v>
      </c>
      <c r="O48">
        <v>79.400000000000006</v>
      </c>
      <c r="P48">
        <v>75.3</v>
      </c>
      <c r="Q48">
        <v>76.599999999999994</v>
      </c>
      <c r="R48">
        <v>79.900000000000006</v>
      </c>
      <c r="S48">
        <v>74.900000000000006</v>
      </c>
      <c r="T48">
        <v>77</v>
      </c>
      <c r="U48">
        <v>75.2</v>
      </c>
      <c r="V48">
        <v>74.099999999999994</v>
      </c>
    </row>
    <row r="49" spans="1:22" x14ac:dyDescent="0.2">
      <c r="A49" t="s">
        <v>231</v>
      </c>
      <c r="B49">
        <v>81.5</v>
      </c>
      <c r="C49">
        <v>80.400000000000006</v>
      </c>
      <c r="D49">
        <v>78.099999999999994</v>
      </c>
      <c r="E49">
        <v>79.599999999999994</v>
      </c>
      <c r="F49">
        <v>77.599999999999994</v>
      </c>
      <c r="G49">
        <v>80.8</v>
      </c>
      <c r="H49">
        <v>82.4</v>
      </c>
      <c r="I49">
        <v>82.6</v>
      </c>
      <c r="J49">
        <v>81.5</v>
      </c>
      <c r="K49">
        <v>83.7</v>
      </c>
      <c r="L49">
        <v>80.5</v>
      </c>
      <c r="M49">
        <v>82.8</v>
      </c>
      <c r="N49">
        <v>81.400000000000006</v>
      </c>
      <c r="O49">
        <v>79.099999999999994</v>
      </c>
      <c r="P49">
        <v>82.3</v>
      </c>
      <c r="Q49">
        <v>83.6</v>
      </c>
      <c r="R49">
        <v>83.1</v>
      </c>
      <c r="S49">
        <v>84.5</v>
      </c>
      <c r="T49">
        <v>83.2</v>
      </c>
      <c r="U49">
        <v>74.099999999999994</v>
      </c>
      <c r="V49">
        <v>81.5</v>
      </c>
    </row>
    <row r="53" spans="1:22" x14ac:dyDescent="0.2">
      <c r="A53" t="s">
        <v>1426</v>
      </c>
    </row>
    <row r="54" spans="1:22" ht="25.5" x14ac:dyDescent="0.2">
      <c r="A54" t="s">
        <v>479</v>
      </c>
      <c r="B54" s="24" t="s">
        <v>1600</v>
      </c>
      <c r="C54" s="24" t="s">
        <v>1601</v>
      </c>
      <c r="D54" s="24" t="s">
        <v>1602</v>
      </c>
      <c r="E54" s="24" t="s">
        <v>1603</v>
      </c>
      <c r="F54" s="24" t="s">
        <v>1604</v>
      </c>
      <c r="G54" s="24" t="s">
        <v>1605</v>
      </c>
      <c r="H54" s="24" t="s">
        <v>1606</v>
      </c>
      <c r="I54" s="24" t="s">
        <v>1607</v>
      </c>
      <c r="J54" s="24" t="s">
        <v>1608</v>
      </c>
      <c r="K54" s="24" t="s">
        <v>1609</v>
      </c>
      <c r="L54" s="24" t="s">
        <v>1610</v>
      </c>
      <c r="M54" s="24" t="s">
        <v>1611</v>
      </c>
      <c r="N54" s="24" t="s">
        <v>1612</v>
      </c>
      <c r="O54" s="24" t="s">
        <v>1613</v>
      </c>
      <c r="P54" s="24" t="s">
        <v>1614</v>
      </c>
      <c r="Q54" s="24" t="s">
        <v>1615</v>
      </c>
      <c r="R54" s="24" t="s">
        <v>1616</v>
      </c>
      <c r="S54" s="24" t="s">
        <v>553</v>
      </c>
      <c r="T54" s="24" t="s">
        <v>545</v>
      </c>
      <c r="U54" t="s">
        <v>1617</v>
      </c>
      <c r="V54" s="24" t="s">
        <v>2154</v>
      </c>
    </row>
    <row r="55" spans="1:22" x14ac:dyDescent="0.2">
      <c r="A55" t="s">
        <v>115</v>
      </c>
      <c r="B55">
        <v>79.400000000000006</v>
      </c>
      <c r="C55">
        <v>78.8</v>
      </c>
      <c r="D55">
        <v>74.8</v>
      </c>
      <c r="E55">
        <v>80.5</v>
      </c>
      <c r="F55">
        <v>79.5</v>
      </c>
      <c r="G55">
        <v>78.5</v>
      </c>
      <c r="H55">
        <v>76.900000000000006</v>
      </c>
      <c r="I55">
        <v>72.5</v>
      </c>
      <c r="J55">
        <v>74.2</v>
      </c>
      <c r="K55">
        <v>79.2</v>
      </c>
      <c r="L55">
        <v>76.8</v>
      </c>
      <c r="M55">
        <v>75.7</v>
      </c>
      <c r="N55">
        <v>79.099999999999994</v>
      </c>
      <c r="O55">
        <v>76.3</v>
      </c>
      <c r="P55">
        <v>79.900000000000006</v>
      </c>
      <c r="Q55">
        <v>78.8</v>
      </c>
      <c r="R55">
        <v>80.2</v>
      </c>
      <c r="S55">
        <v>72.5</v>
      </c>
      <c r="T55">
        <v>76.2</v>
      </c>
      <c r="U55">
        <v>68.099999999999994</v>
      </c>
      <c r="V55">
        <v>77.099999999999994</v>
      </c>
    </row>
    <row r="56" spans="1:22" x14ac:dyDescent="0.2">
      <c r="A56" t="s">
        <v>116</v>
      </c>
      <c r="B56">
        <v>74.400000000000006</v>
      </c>
      <c r="C56">
        <v>73.5</v>
      </c>
      <c r="D56">
        <v>71.900000000000006</v>
      </c>
      <c r="E56">
        <v>75.900000000000006</v>
      </c>
      <c r="F56">
        <v>72.8</v>
      </c>
      <c r="G56">
        <v>71.099999999999994</v>
      </c>
      <c r="H56">
        <v>67.5</v>
      </c>
      <c r="I56">
        <v>65.400000000000006</v>
      </c>
      <c r="J56">
        <v>63.5</v>
      </c>
      <c r="K56">
        <v>62.7</v>
      </c>
      <c r="L56">
        <v>69.400000000000006</v>
      </c>
      <c r="M56">
        <v>64</v>
      </c>
      <c r="N56">
        <v>65.8</v>
      </c>
      <c r="O56">
        <v>73.599999999999994</v>
      </c>
      <c r="P56">
        <v>65.8</v>
      </c>
      <c r="Q56">
        <v>69.3</v>
      </c>
      <c r="R56">
        <v>80.400000000000006</v>
      </c>
      <c r="S56">
        <v>76.400000000000006</v>
      </c>
      <c r="T56">
        <v>69</v>
      </c>
      <c r="U56">
        <v>67.2</v>
      </c>
      <c r="V56">
        <v>67.900000000000006</v>
      </c>
    </row>
    <row r="57" spans="1:22" x14ac:dyDescent="0.2">
      <c r="A57" t="s">
        <v>117</v>
      </c>
      <c r="B57">
        <v>74.099999999999994</v>
      </c>
      <c r="C57">
        <v>76.3</v>
      </c>
      <c r="D57">
        <v>76.400000000000006</v>
      </c>
      <c r="E57">
        <v>75.5</v>
      </c>
      <c r="F57">
        <v>67.2</v>
      </c>
      <c r="G57">
        <v>78.099999999999994</v>
      </c>
      <c r="H57">
        <v>73.5</v>
      </c>
      <c r="I57">
        <v>70.3</v>
      </c>
      <c r="J57">
        <v>75.599999999999994</v>
      </c>
      <c r="K57">
        <v>77.099999999999994</v>
      </c>
      <c r="L57">
        <v>83.3</v>
      </c>
      <c r="M57">
        <v>73</v>
      </c>
      <c r="N57">
        <v>81.7</v>
      </c>
      <c r="O57">
        <v>90.9</v>
      </c>
      <c r="P57">
        <v>85.3</v>
      </c>
      <c r="Q57">
        <v>88.8</v>
      </c>
      <c r="R57">
        <v>84.2</v>
      </c>
      <c r="S57">
        <v>67.400000000000006</v>
      </c>
      <c r="T57">
        <v>81.099999999999994</v>
      </c>
      <c r="U57">
        <v>86.4</v>
      </c>
      <c r="V57">
        <v>70</v>
      </c>
    </row>
    <row r="58" spans="1:22" x14ac:dyDescent="0.2">
      <c r="A58" t="s">
        <v>118</v>
      </c>
      <c r="B58">
        <v>71.099999999999994</v>
      </c>
      <c r="C58">
        <v>72.400000000000006</v>
      </c>
      <c r="D58">
        <v>69.3</v>
      </c>
      <c r="E58">
        <v>75.099999999999994</v>
      </c>
      <c r="F58">
        <v>75.8</v>
      </c>
      <c r="G58">
        <v>70.900000000000006</v>
      </c>
      <c r="H58">
        <v>71.2</v>
      </c>
      <c r="I58">
        <v>69.5</v>
      </c>
      <c r="J58">
        <v>67.900000000000006</v>
      </c>
      <c r="K58">
        <v>71.7</v>
      </c>
      <c r="L58">
        <v>64.7</v>
      </c>
      <c r="M58">
        <v>69.400000000000006</v>
      </c>
      <c r="N58">
        <v>76.8</v>
      </c>
      <c r="O58">
        <v>75.099999999999994</v>
      </c>
      <c r="P58">
        <v>82.1</v>
      </c>
      <c r="Q58">
        <v>73</v>
      </c>
      <c r="R58">
        <v>75.8</v>
      </c>
      <c r="S58">
        <v>72.400000000000006</v>
      </c>
      <c r="T58">
        <v>72.400000000000006</v>
      </c>
      <c r="U58">
        <v>70.900000000000006</v>
      </c>
      <c r="V58">
        <v>71.3</v>
      </c>
    </row>
    <row r="59" spans="1:22" x14ac:dyDescent="0.2">
      <c r="A59" t="s">
        <v>119</v>
      </c>
      <c r="B59">
        <v>71.3</v>
      </c>
      <c r="C59">
        <v>75.7</v>
      </c>
      <c r="D59">
        <v>72.8</v>
      </c>
      <c r="E59">
        <v>74.400000000000006</v>
      </c>
      <c r="F59">
        <v>75.5</v>
      </c>
      <c r="G59">
        <v>73.7</v>
      </c>
      <c r="H59">
        <v>70.3</v>
      </c>
      <c r="I59">
        <v>75.099999999999994</v>
      </c>
      <c r="J59">
        <v>75.900000000000006</v>
      </c>
      <c r="K59">
        <v>75</v>
      </c>
      <c r="L59">
        <v>77.099999999999994</v>
      </c>
      <c r="M59">
        <v>78.400000000000006</v>
      </c>
      <c r="N59">
        <v>77.400000000000006</v>
      </c>
      <c r="O59">
        <v>75.7</v>
      </c>
      <c r="P59">
        <v>73.7</v>
      </c>
      <c r="Q59">
        <v>82.3</v>
      </c>
      <c r="R59">
        <v>80.599999999999994</v>
      </c>
      <c r="S59">
        <v>75</v>
      </c>
      <c r="T59">
        <v>81.7</v>
      </c>
      <c r="U59">
        <v>65.900000000000006</v>
      </c>
      <c r="V59">
        <v>80.5</v>
      </c>
    </row>
    <row r="60" spans="1:22" x14ac:dyDescent="0.2">
      <c r="A60" t="s">
        <v>120</v>
      </c>
      <c r="B60">
        <v>77.400000000000006</v>
      </c>
      <c r="C60">
        <v>75.599999999999994</v>
      </c>
      <c r="D60">
        <v>79.3</v>
      </c>
      <c r="E60">
        <v>71.900000000000006</v>
      </c>
      <c r="F60">
        <v>76</v>
      </c>
      <c r="G60">
        <v>74.099999999999994</v>
      </c>
      <c r="H60">
        <v>76.3</v>
      </c>
      <c r="I60">
        <v>65.400000000000006</v>
      </c>
      <c r="J60">
        <v>65.7</v>
      </c>
      <c r="K60">
        <v>73.5</v>
      </c>
      <c r="L60">
        <v>73.599999999999994</v>
      </c>
      <c r="M60">
        <v>69.3</v>
      </c>
      <c r="N60">
        <v>63</v>
      </c>
      <c r="O60">
        <v>75.400000000000006</v>
      </c>
      <c r="P60">
        <v>79.8</v>
      </c>
      <c r="Q60">
        <v>80.7</v>
      </c>
      <c r="R60">
        <v>79.3</v>
      </c>
      <c r="S60">
        <v>78.599999999999994</v>
      </c>
      <c r="T60">
        <v>81.599999999999994</v>
      </c>
      <c r="U60">
        <v>85.6</v>
      </c>
      <c r="V60">
        <v>71.599999999999994</v>
      </c>
    </row>
    <row r="61" spans="1:22" x14ac:dyDescent="0.2">
      <c r="A61" t="s">
        <v>121</v>
      </c>
      <c r="B61">
        <v>79.400000000000006</v>
      </c>
      <c r="C61">
        <v>75</v>
      </c>
      <c r="D61">
        <v>74</v>
      </c>
      <c r="E61">
        <v>73</v>
      </c>
      <c r="F61">
        <v>70.5</v>
      </c>
      <c r="G61">
        <v>75.900000000000006</v>
      </c>
      <c r="H61">
        <v>81.099999999999994</v>
      </c>
      <c r="I61">
        <v>83.6</v>
      </c>
      <c r="J61">
        <v>76.8</v>
      </c>
      <c r="K61">
        <v>77</v>
      </c>
      <c r="L61">
        <v>76.8</v>
      </c>
      <c r="M61">
        <v>80.900000000000006</v>
      </c>
      <c r="N61">
        <v>74.099999999999994</v>
      </c>
      <c r="O61">
        <v>77.400000000000006</v>
      </c>
      <c r="P61">
        <v>79.5</v>
      </c>
      <c r="Q61">
        <v>82.1</v>
      </c>
      <c r="R61">
        <v>80.099999999999994</v>
      </c>
      <c r="S61">
        <v>82.3</v>
      </c>
      <c r="T61">
        <v>82.4</v>
      </c>
      <c r="U61">
        <v>73.8</v>
      </c>
      <c r="V61">
        <v>79.900000000000006</v>
      </c>
    </row>
    <row r="62" spans="1:22" x14ac:dyDescent="0.2">
      <c r="A62" t="s">
        <v>122</v>
      </c>
      <c r="B62">
        <v>75</v>
      </c>
      <c r="C62">
        <v>75.900000000000006</v>
      </c>
      <c r="D62">
        <v>75.400000000000006</v>
      </c>
      <c r="E62">
        <v>84.1</v>
      </c>
      <c r="F62">
        <v>72.599999999999994</v>
      </c>
      <c r="G62">
        <v>76.2</v>
      </c>
      <c r="H62">
        <v>67.599999999999994</v>
      </c>
      <c r="I62">
        <v>76.5</v>
      </c>
      <c r="J62">
        <v>78.2</v>
      </c>
      <c r="K62">
        <v>77</v>
      </c>
      <c r="L62">
        <v>72.5</v>
      </c>
      <c r="M62">
        <v>74.599999999999994</v>
      </c>
      <c r="N62">
        <v>71.7</v>
      </c>
      <c r="O62">
        <v>73.599999999999994</v>
      </c>
      <c r="P62">
        <v>73.5</v>
      </c>
      <c r="Q62">
        <v>79.099999999999994</v>
      </c>
      <c r="R62">
        <v>74.2</v>
      </c>
      <c r="S62">
        <v>70.5</v>
      </c>
      <c r="T62">
        <v>73.599999999999994</v>
      </c>
      <c r="U62">
        <v>74.599999999999994</v>
      </c>
      <c r="V62">
        <v>79.7</v>
      </c>
    </row>
    <row r="63" spans="1:22" x14ac:dyDescent="0.2">
      <c r="A63" t="s">
        <v>123</v>
      </c>
      <c r="B63">
        <v>75.7</v>
      </c>
      <c r="C63">
        <v>77</v>
      </c>
      <c r="D63">
        <v>73.599999999999994</v>
      </c>
      <c r="E63">
        <v>69.599999999999994</v>
      </c>
      <c r="F63">
        <v>74.2</v>
      </c>
      <c r="G63">
        <v>68.5</v>
      </c>
      <c r="H63">
        <v>70.8</v>
      </c>
      <c r="I63">
        <v>74.3</v>
      </c>
      <c r="J63">
        <v>75.599999999999994</v>
      </c>
      <c r="K63">
        <v>71.2</v>
      </c>
      <c r="L63">
        <v>78.2</v>
      </c>
      <c r="M63">
        <v>73.599999999999994</v>
      </c>
      <c r="N63">
        <v>76.400000000000006</v>
      </c>
      <c r="O63">
        <v>73</v>
      </c>
      <c r="P63">
        <v>66.5</v>
      </c>
      <c r="Q63">
        <v>72.099999999999994</v>
      </c>
      <c r="R63">
        <v>78.3</v>
      </c>
      <c r="S63">
        <v>74.2</v>
      </c>
      <c r="T63">
        <v>81.099999999999994</v>
      </c>
      <c r="U63">
        <v>80.7</v>
      </c>
      <c r="V63">
        <v>77.7</v>
      </c>
    </row>
    <row r="64" spans="1:22" x14ac:dyDescent="0.2">
      <c r="A64" t="s">
        <v>124</v>
      </c>
      <c r="B64">
        <v>71.900000000000006</v>
      </c>
      <c r="C64">
        <v>71.8</v>
      </c>
      <c r="D64">
        <v>67.2</v>
      </c>
      <c r="E64">
        <v>63.6</v>
      </c>
      <c r="F64">
        <v>71</v>
      </c>
      <c r="G64">
        <v>73.3</v>
      </c>
      <c r="H64">
        <v>70.5</v>
      </c>
      <c r="I64">
        <v>59</v>
      </c>
      <c r="J64">
        <v>63.6</v>
      </c>
      <c r="K64">
        <v>61.4</v>
      </c>
      <c r="L64">
        <v>62.6</v>
      </c>
      <c r="M64">
        <v>71.900000000000006</v>
      </c>
      <c r="N64">
        <v>75.099999999999994</v>
      </c>
      <c r="O64">
        <v>80.2</v>
      </c>
      <c r="P64">
        <v>71.5</v>
      </c>
      <c r="Q64">
        <v>71.5</v>
      </c>
      <c r="R64">
        <v>70</v>
      </c>
      <c r="S64">
        <v>63.8</v>
      </c>
      <c r="T64">
        <v>75.099999999999994</v>
      </c>
      <c r="U64">
        <v>71.900000000000006</v>
      </c>
      <c r="V64">
        <v>71.2</v>
      </c>
    </row>
    <row r="65" spans="1:22" x14ac:dyDescent="0.2">
      <c r="A65" t="s">
        <v>125</v>
      </c>
      <c r="B65">
        <v>75.599999999999994</v>
      </c>
      <c r="C65">
        <v>78</v>
      </c>
      <c r="D65">
        <v>76.599999999999994</v>
      </c>
      <c r="E65">
        <v>72.2</v>
      </c>
      <c r="F65">
        <v>73</v>
      </c>
      <c r="G65">
        <v>77.900000000000006</v>
      </c>
      <c r="H65">
        <v>74.3</v>
      </c>
      <c r="I65">
        <v>72.8</v>
      </c>
      <c r="J65">
        <v>63.3</v>
      </c>
      <c r="K65">
        <v>73.8</v>
      </c>
      <c r="L65">
        <v>81.3</v>
      </c>
      <c r="M65">
        <v>81.3</v>
      </c>
      <c r="N65">
        <v>77.2</v>
      </c>
      <c r="O65">
        <v>74.8</v>
      </c>
      <c r="P65">
        <v>81.5</v>
      </c>
      <c r="Q65">
        <v>84.4</v>
      </c>
      <c r="R65">
        <v>81.400000000000006</v>
      </c>
      <c r="S65">
        <v>80.599999999999994</v>
      </c>
      <c r="T65">
        <v>75.2</v>
      </c>
      <c r="U65">
        <v>86.3</v>
      </c>
      <c r="V65">
        <v>85.9</v>
      </c>
    </row>
    <row r="66" spans="1:22" x14ac:dyDescent="0.2">
      <c r="A66" t="s">
        <v>126</v>
      </c>
      <c r="B66">
        <v>78.5</v>
      </c>
      <c r="C66">
        <v>79.900000000000006</v>
      </c>
      <c r="D66">
        <v>78.3</v>
      </c>
      <c r="E66">
        <v>75.7</v>
      </c>
      <c r="F66">
        <v>74.599999999999994</v>
      </c>
      <c r="G66">
        <v>76.5</v>
      </c>
      <c r="H66">
        <v>75.3</v>
      </c>
      <c r="I66">
        <v>78.599999999999994</v>
      </c>
      <c r="J66">
        <v>77.8</v>
      </c>
      <c r="K66">
        <v>78.400000000000006</v>
      </c>
      <c r="L66">
        <v>72.599999999999994</v>
      </c>
      <c r="M66">
        <v>73.099999999999994</v>
      </c>
      <c r="N66">
        <v>82</v>
      </c>
      <c r="O66">
        <v>83</v>
      </c>
      <c r="P66">
        <v>74.2</v>
      </c>
      <c r="Q66">
        <v>81.099999999999994</v>
      </c>
      <c r="R66">
        <v>81.099999999999994</v>
      </c>
      <c r="S66">
        <v>77.099999999999994</v>
      </c>
      <c r="T66">
        <v>68.400000000000006</v>
      </c>
      <c r="U66">
        <v>82.9</v>
      </c>
      <c r="V66">
        <v>79.5</v>
      </c>
    </row>
    <row r="67" spans="1:22" x14ac:dyDescent="0.2">
      <c r="A67" t="s">
        <v>138</v>
      </c>
      <c r="B67">
        <v>75.400000000000006</v>
      </c>
      <c r="C67">
        <v>75.7</v>
      </c>
      <c r="D67">
        <v>74</v>
      </c>
      <c r="E67">
        <v>74.099999999999994</v>
      </c>
      <c r="F67">
        <v>73.5</v>
      </c>
      <c r="G67">
        <v>74.400000000000006</v>
      </c>
      <c r="H67">
        <v>73</v>
      </c>
      <c r="I67">
        <v>72</v>
      </c>
      <c r="J67">
        <v>71.400000000000006</v>
      </c>
      <c r="K67">
        <v>72.8</v>
      </c>
      <c r="L67">
        <v>73.900000000000006</v>
      </c>
      <c r="M67">
        <v>73.7</v>
      </c>
      <c r="N67">
        <v>74.7</v>
      </c>
      <c r="O67">
        <v>77.2</v>
      </c>
      <c r="P67">
        <v>75.7</v>
      </c>
      <c r="Q67">
        <v>78.2</v>
      </c>
      <c r="R67">
        <v>78.8</v>
      </c>
      <c r="S67">
        <v>74.5</v>
      </c>
      <c r="T67">
        <v>76.400000000000006</v>
      </c>
      <c r="U67">
        <v>75.900000000000006</v>
      </c>
      <c r="V67">
        <v>75.900000000000006</v>
      </c>
    </row>
    <row r="68" spans="1:22" x14ac:dyDescent="0.2">
      <c r="A68" t="s">
        <v>127</v>
      </c>
      <c r="B68">
        <v>73.599999999999994</v>
      </c>
      <c r="C68">
        <v>74</v>
      </c>
      <c r="D68">
        <v>74.7</v>
      </c>
      <c r="E68">
        <v>75.900000000000006</v>
      </c>
      <c r="F68">
        <v>72.7</v>
      </c>
      <c r="G68">
        <v>67.900000000000006</v>
      </c>
      <c r="H68">
        <v>68.400000000000006</v>
      </c>
      <c r="I68">
        <v>69.5</v>
      </c>
      <c r="J68">
        <v>70.599999999999994</v>
      </c>
      <c r="K68">
        <v>68.5</v>
      </c>
      <c r="L68">
        <v>71.099999999999994</v>
      </c>
      <c r="M68">
        <v>69.8</v>
      </c>
      <c r="N68">
        <v>74.8</v>
      </c>
      <c r="O68">
        <v>76.8</v>
      </c>
      <c r="P68">
        <v>77.8</v>
      </c>
      <c r="Q68">
        <v>77.900000000000006</v>
      </c>
      <c r="R68">
        <v>74.599999999999994</v>
      </c>
      <c r="S68">
        <v>78.2</v>
      </c>
      <c r="T68">
        <v>81.2</v>
      </c>
      <c r="U68">
        <v>76.900000000000006</v>
      </c>
      <c r="V68">
        <v>79.599999999999994</v>
      </c>
    </row>
    <row r="69" spans="1:22" x14ac:dyDescent="0.2">
      <c r="A69" t="s">
        <v>139</v>
      </c>
      <c r="B69">
        <v>75.099999999999994</v>
      </c>
      <c r="C69">
        <v>75.400000000000006</v>
      </c>
      <c r="D69">
        <v>74.099999999999994</v>
      </c>
      <c r="E69">
        <v>74.400000000000006</v>
      </c>
      <c r="F69">
        <v>73.3</v>
      </c>
      <c r="G69">
        <v>73.400000000000006</v>
      </c>
      <c r="H69">
        <v>72.3</v>
      </c>
      <c r="I69">
        <v>71.599999999999994</v>
      </c>
      <c r="J69">
        <v>71.2</v>
      </c>
      <c r="K69">
        <v>72.099999999999994</v>
      </c>
      <c r="L69">
        <v>73.5</v>
      </c>
      <c r="M69">
        <v>73.099999999999994</v>
      </c>
      <c r="N69">
        <v>74.8</v>
      </c>
      <c r="O69">
        <v>77.099999999999994</v>
      </c>
      <c r="P69">
        <v>76</v>
      </c>
      <c r="Q69">
        <v>78.2</v>
      </c>
      <c r="R69">
        <v>78.2</v>
      </c>
      <c r="S69">
        <v>75.099999999999994</v>
      </c>
      <c r="T69">
        <v>77.2</v>
      </c>
      <c r="U69">
        <v>76.099999999999994</v>
      </c>
      <c r="V69">
        <v>76.5</v>
      </c>
    </row>
    <row r="70" spans="1:22" x14ac:dyDescent="0.2">
      <c r="A70" t="s">
        <v>140</v>
      </c>
      <c r="B70">
        <v>77.2</v>
      </c>
      <c r="C70">
        <v>77.400000000000006</v>
      </c>
      <c r="D70">
        <v>76.8</v>
      </c>
      <c r="E70">
        <v>76.7</v>
      </c>
      <c r="F70">
        <v>76.599999999999994</v>
      </c>
      <c r="G70">
        <v>75.099999999999994</v>
      </c>
      <c r="H70">
        <v>74.599999999999994</v>
      </c>
      <c r="I70">
        <v>74.2</v>
      </c>
      <c r="J70">
        <v>74.7</v>
      </c>
      <c r="K70">
        <v>75.400000000000006</v>
      </c>
      <c r="L70">
        <v>75.8</v>
      </c>
      <c r="M70">
        <v>76.8</v>
      </c>
      <c r="N70">
        <v>77.599999999999994</v>
      </c>
      <c r="O70">
        <v>78.8</v>
      </c>
      <c r="P70">
        <v>78</v>
      </c>
      <c r="Q70">
        <v>79.5</v>
      </c>
      <c r="R70">
        <v>78.3</v>
      </c>
      <c r="S70">
        <v>77.599999999999994</v>
      </c>
      <c r="T70">
        <v>78.099999999999994</v>
      </c>
      <c r="U70">
        <v>79.3</v>
      </c>
      <c r="V70">
        <v>78.7</v>
      </c>
    </row>
    <row r="71" spans="1:22" x14ac:dyDescent="0.2">
      <c r="A71" t="s">
        <v>141</v>
      </c>
      <c r="B71">
        <v>72.8</v>
      </c>
      <c r="C71">
        <v>72.900000000000006</v>
      </c>
      <c r="D71">
        <v>72.599999999999994</v>
      </c>
      <c r="E71">
        <v>72.599999999999994</v>
      </c>
      <c r="F71">
        <v>72.3</v>
      </c>
      <c r="G71">
        <v>70.8</v>
      </c>
      <c r="H71">
        <v>70.3</v>
      </c>
      <c r="I71">
        <v>70</v>
      </c>
      <c r="J71">
        <v>70.8</v>
      </c>
      <c r="K71">
        <v>71.5</v>
      </c>
      <c r="L71">
        <v>72.5</v>
      </c>
      <c r="M71">
        <v>73.8</v>
      </c>
      <c r="N71">
        <v>74.2</v>
      </c>
      <c r="O71">
        <v>75.099999999999994</v>
      </c>
      <c r="P71">
        <v>75.400000000000006</v>
      </c>
      <c r="Q71">
        <v>76</v>
      </c>
      <c r="R71">
        <v>75.7</v>
      </c>
      <c r="S71">
        <v>75.099999999999994</v>
      </c>
      <c r="T71">
        <v>75.8</v>
      </c>
      <c r="U71">
        <v>76</v>
      </c>
      <c r="V71">
        <v>75.7</v>
      </c>
    </row>
    <row r="72" spans="1:22" x14ac:dyDescent="0.2">
      <c r="A72" t="s">
        <v>226</v>
      </c>
      <c r="B72">
        <v>72.599999999999994</v>
      </c>
      <c r="C72">
        <v>72.7</v>
      </c>
      <c r="D72">
        <v>72.599999999999994</v>
      </c>
      <c r="E72">
        <v>72.5</v>
      </c>
      <c r="F72">
        <v>72.2</v>
      </c>
      <c r="G72">
        <v>70.7</v>
      </c>
      <c r="H72">
        <v>70.2</v>
      </c>
      <c r="I72">
        <v>69.900000000000006</v>
      </c>
      <c r="J72">
        <v>70.599999999999994</v>
      </c>
      <c r="K72">
        <v>71.3</v>
      </c>
      <c r="L72">
        <v>72.400000000000006</v>
      </c>
      <c r="M72">
        <v>73.599999999999994</v>
      </c>
      <c r="N72">
        <v>74</v>
      </c>
      <c r="O72">
        <v>74.900000000000006</v>
      </c>
      <c r="P72">
        <v>75.099999999999994</v>
      </c>
      <c r="Q72">
        <v>75.8</v>
      </c>
      <c r="R72">
        <v>75.400000000000006</v>
      </c>
      <c r="S72">
        <v>74.8</v>
      </c>
      <c r="T72">
        <v>75.599999999999994</v>
      </c>
      <c r="U72">
        <v>75.8</v>
      </c>
      <c r="V72">
        <v>75.5</v>
      </c>
    </row>
    <row r="73" spans="1:22" x14ac:dyDescent="0.2">
      <c r="A73" t="s">
        <v>227</v>
      </c>
      <c r="B73">
        <v>72.5</v>
      </c>
      <c r="C73">
        <v>72.5</v>
      </c>
      <c r="D73">
        <v>72.400000000000006</v>
      </c>
      <c r="E73">
        <v>72.400000000000006</v>
      </c>
      <c r="F73">
        <v>72.099999999999994</v>
      </c>
      <c r="G73">
        <v>70.599999999999994</v>
      </c>
      <c r="H73">
        <v>70.099999999999994</v>
      </c>
      <c r="I73">
        <v>69.8</v>
      </c>
      <c r="J73">
        <v>70.5</v>
      </c>
      <c r="K73">
        <v>71.2</v>
      </c>
      <c r="L73">
        <v>72.3</v>
      </c>
      <c r="M73">
        <v>73.400000000000006</v>
      </c>
      <c r="N73">
        <v>73.8</v>
      </c>
      <c r="O73">
        <v>74.7</v>
      </c>
      <c r="P73">
        <v>75</v>
      </c>
      <c r="Q73">
        <v>75.599999999999994</v>
      </c>
      <c r="R73">
        <v>75.3</v>
      </c>
      <c r="S73">
        <v>74.7</v>
      </c>
      <c r="T73">
        <v>75.5</v>
      </c>
      <c r="U73">
        <v>75.7</v>
      </c>
      <c r="V73">
        <v>75.5</v>
      </c>
    </row>
    <row r="74" spans="1:22" x14ac:dyDescent="0.2">
      <c r="A74" t="s">
        <v>228</v>
      </c>
      <c r="B74">
        <v>75.7</v>
      </c>
      <c r="C74">
        <v>75.2</v>
      </c>
      <c r="D74">
        <v>75.2</v>
      </c>
      <c r="E74">
        <v>73.599999999999994</v>
      </c>
      <c r="F74">
        <v>72.2</v>
      </c>
      <c r="G74">
        <v>71.8</v>
      </c>
      <c r="H74">
        <v>73.099999999999994</v>
      </c>
      <c r="I74">
        <v>72.7</v>
      </c>
      <c r="J74">
        <v>72.7</v>
      </c>
      <c r="K74">
        <v>72.5</v>
      </c>
      <c r="L74">
        <v>75.5</v>
      </c>
      <c r="M74">
        <v>73.099999999999994</v>
      </c>
      <c r="N74">
        <v>74.3</v>
      </c>
      <c r="O74">
        <v>78</v>
      </c>
      <c r="P74">
        <v>77.5</v>
      </c>
      <c r="Q74">
        <v>79.599999999999994</v>
      </c>
      <c r="R74">
        <v>78.400000000000006</v>
      </c>
      <c r="S74">
        <v>76.900000000000006</v>
      </c>
      <c r="T74">
        <v>81.5</v>
      </c>
      <c r="U74">
        <v>79.400000000000006</v>
      </c>
      <c r="V74">
        <v>76.900000000000006</v>
      </c>
    </row>
    <row r="75" spans="1:22" x14ac:dyDescent="0.2">
      <c r="A75" t="s">
        <v>229</v>
      </c>
      <c r="B75">
        <v>76.3</v>
      </c>
      <c r="C75">
        <v>77.900000000000006</v>
      </c>
      <c r="D75">
        <v>76.7</v>
      </c>
      <c r="E75">
        <v>77.3</v>
      </c>
      <c r="F75">
        <v>73.400000000000006</v>
      </c>
      <c r="G75">
        <v>76.900000000000006</v>
      </c>
      <c r="H75">
        <v>72.400000000000006</v>
      </c>
      <c r="I75">
        <v>75.900000000000006</v>
      </c>
      <c r="J75">
        <v>72.8</v>
      </c>
      <c r="K75">
        <v>76.400000000000006</v>
      </c>
      <c r="L75">
        <v>75.599999999999994</v>
      </c>
      <c r="M75">
        <v>76.5</v>
      </c>
      <c r="N75">
        <v>77</v>
      </c>
      <c r="O75">
        <v>77</v>
      </c>
      <c r="P75">
        <v>76.599999999999994</v>
      </c>
      <c r="Q75">
        <v>81.7</v>
      </c>
      <c r="R75">
        <v>79</v>
      </c>
      <c r="S75">
        <v>76.2</v>
      </c>
      <c r="T75">
        <v>72.5</v>
      </c>
      <c r="U75">
        <v>81.400000000000006</v>
      </c>
      <c r="V75">
        <v>81.900000000000006</v>
      </c>
    </row>
    <row r="76" spans="1:22" x14ac:dyDescent="0.2">
      <c r="A76" t="s">
        <v>230</v>
      </c>
      <c r="B76">
        <v>72.400000000000006</v>
      </c>
      <c r="C76">
        <v>73.3</v>
      </c>
      <c r="D76">
        <v>70.3</v>
      </c>
      <c r="E76">
        <v>72.2</v>
      </c>
      <c r="F76">
        <v>73.599999999999994</v>
      </c>
      <c r="G76">
        <v>72.2</v>
      </c>
      <c r="H76">
        <v>69.7</v>
      </c>
      <c r="I76">
        <v>66.7</v>
      </c>
      <c r="J76">
        <v>67</v>
      </c>
      <c r="K76">
        <v>66.8</v>
      </c>
      <c r="L76">
        <v>68.099999999999994</v>
      </c>
      <c r="M76">
        <v>70.2</v>
      </c>
      <c r="N76">
        <v>72.900000000000006</v>
      </c>
      <c r="O76">
        <v>76</v>
      </c>
      <c r="P76">
        <v>72.3</v>
      </c>
      <c r="Q76">
        <v>73.3</v>
      </c>
      <c r="R76">
        <v>76.8</v>
      </c>
      <c r="S76">
        <v>71.900000000000006</v>
      </c>
      <c r="T76">
        <v>73.900000000000006</v>
      </c>
      <c r="U76">
        <v>68.900000000000006</v>
      </c>
      <c r="V76">
        <v>71.900000000000006</v>
      </c>
    </row>
    <row r="77" spans="1:22" x14ac:dyDescent="0.2">
      <c r="A77" t="s">
        <v>231</v>
      </c>
      <c r="B77">
        <v>79.400000000000006</v>
      </c>
      <c r="C77">
        <v>76.599999999999994</v>
      </c>
      <c r="D77">
        <v>74.400000000000006</v>
      </c>
      <c r="E77">
        <v>76.2</v>
      </c>
      <c r="F77">
        <v>74.400000000000006</v>
      </c>
      <c r="G77">
        <v>77</v>
      </c>
      <c r="H77">
        <v>79.3</v>
      </c>
      <c r="I77">
        <v>78.900000000000006</v>
      </c>
      <c r="J77">
        <v>75.7</v>
      </c>
      <c r="K77">
        <v>77.900000000000006</v>
      </c>
      <c r="L77">
        <v>76.8</v>
      </c>
      <c r="M77">
        <v>78.8</v>
      </c>
      <c r="N77">
        <v>76.2</v>
      </c>
      <c r="O77">
        <v>76.900000000000006</v>
      </c>
      <c r="P77">
        <v>79.7</v>
      </c>
      <c r="Q77">
        <v>80.7</v>
      </c>
      <c r="R77">
        <v>80.099999999999994</v>
      </c>
      <c r="S77">
        <v>78.099999999999994</v>
      </c>
      <c r="T77">
        <v>79.8</v>
      </c>
      <c r="U77">
        <v>71.400000000000006</v>
      </c>
      <c r="V77">
        <v>78.7</v>
      </c>
    </row>
    <row r="81" spans="1:22" x14ac:dyDescent="0.2">
      <c r="A81" t="s">
        <v>1427</v>
      </c>
    </row>
    <row r="82" spans="1:22" ht="25.5" x14ac:dyDescent="0.2">
      <c r="A82" t="s">
        <v>479</v>
      </c>
      <c r="B82" s="24" t="s">
        <v>1600</v>
      </c>
      <c r="C82" s="24" t="s">
        <v>1601</v>
      </c>
      <c r="D82" s="24" t="s">
        <v>1602</v>
      </c>
      <c r="E82" s="24" t="s">
        <v>1603</v>
      </c>
      <c r="F82" s="24" t="s">
        <v>1604</v>
      </c>
      <c r="G82" s="24" t="s">
        <v>1605</v>
      </c>
      <c r="H82" s="24" t="s">
        <v>1606</v>
      </c>
      <c r="I82" s="24" t="s">
        <v>1607</v>
      </c>
      <c r="J82" s="24" t="s">
        <v>1608</v>
      </c>
      <c r="K82" s="24" t="s">
        <v>1609</v>
      </c>
      <c r="L82" s="24" t="s">
        <v>1610</v>
      </c>
      <c r="M82" s="24" t="s">
        <v>1611</v>
      </c>
      <c r="N82" s="24" t="s">
        <v>1612</v>
      </c>
      <c r="O82" s="24" t="s">
        <v>1613</v>
      </c>
      <c r="P82" s="24" t="s">
        <v>1614</v>
      </c>
      <c r="Q82" s="24" t="s">
        <v>1615</v>
      </c>
      <c r="R82" s="24" t="s">
        <v>1616</v>
      </c>
      <c r="S82" s="24" t="s">
        <v>553</v>
      </c>
      <c r="T82" s="24" t="s">
        <v>545</v>
      </c>
      <c r="U82" s="24" t="s">
        <v>1617</v>
      </c>
      <c r="V82" s="24" t="s">
        <v>2154</v>
      </c>
    </row>
    <row r="83" spans="1:22" x14ac:dyDescent="0.2">
      <c r="A83" t="s">
        <v>115</v>
      </c>
      <c r="B83">
        <v>64.599999999999994</v>
      </c>
      <c r="C83">
        <v>66.3</v>
      </c>
      <c r="D83">
        <v>62.5</v>
      </c>
      <c r="E83">
        <v>67.3</v>
      </c>
      <c r="F83">
        <v>70.2</v>
      </c>
      <c r="G83">
        <v>68.900000000000006</v>
      </c>
      <c r="H83">
        <v>69.5</v>
      </c>
      <c r="I83">
        <v>63.4</v>
      </c>
      <c r="J83">
        <v>63.1</v>
      </c>
      <c r="K83">
        <v>67.7</v>
      </c>
      <c r="L83">
        <v>66.2</v>
      </c>
      <c r="M83">
        <v>66.900000000000006</v>
      </c>
      <c r="N83">
        <v>64.400000000000006</v>
      </c>
      <c r="O83">
        <v>57.8</v>
      </c>
      <c r="P83">
        <v>69.099999999999994</v>
      </c>
      <c r="Q83">
        <v>69.900000000000006</v>
      </c>
      <c r="R83">
        <v>69.5</v>
      </c>
      <c r="S83">
        <v>64.8</v>
      </c>
      <c r="T83">
        <v>59.4</v>
      </c>
      <c r="U83">
        <v>80</v>
      </c>
      <c r="V83">
        <v>62.6</v>
      </c>
    </row>
    <row r="84" spans="1:22" x14ac:dyDescent="0.2">
      <c r="A84" t="s">
        <v>116</v>
      </c>
      <c r="B84">
        <v>64.599999999999994</v>
      </c>
      <c r="C84">
        <v>64.8</v>
      </c>
      <c r="D84">
        <v>62</v>
      </c>
      <c r="E84">
        <v>63.2</v>
      </c>
      <c r="F84">
        <v>60.2</v>
      </c>
      <c r="G84">
        <v>62.8</v>
      </c>
      <c r="H84">
        <v>58.6</v>
      </c>
      <c r="I84">
        <v>52.3</v>
      </c>
      <c r="J84">
        <v>50.2</v>
      </c>
      <c r="K84">
        <v>53.8</v>
      </c>
      <c r="L84">
        <v>59.3</v>
      </c>
      <c r="M84">
        <v>51.7</v>
      </c>
      <c r="N84">
        <v>48.8</v>
      </c>
      <c r="O84">
        <v>57.5</v>
      </c>
      <c r="P84">
        <v>49.5</v>
      </c>
      <c r="Q84">
        <v>53.8</v>
      </c>
      <c r="R84">
        <v>65.3</v>
      </c>
      <c r="S84">
        <v>63.5</v>
      </c>
      <c r="T84">
        <v>52.9</v>
      </c>
      <c r="U84">
        <v>88.4</v>
      </c>
      <c r="V84">
        <v>56.1</v>
      </c>
    </row>
    <row r="85" spans="1:22" x14ac:dyDescent="0.2">
      <c r="A85" t="s">
        <v>117</v>
      </c>
      <c r="B85">
        <v>64.900000000000006</v>
      </c>
      <c r="C85">
        <v>69.7</v>
      </c>
      <c r="D85">
        <v>68.3</v>
      </c>
      <c r="E85">
        <v>63.6</v>
      </c>
      <c r="F85">
        <v>56.2</v>
      </c>
      <c r="G85">
        <v>64.7</v>
      </c>
      <c r="H85">
        <v>62.8</v>
      </c>
      <c r="I85">
        <v>60.2</v>
      </c>
      <c r="J85">
        <v>68</v>
      </c>
      <c r="K85">
        <v>70.099999999999994</v>
      </c>
      <c r="L85">
        <v>69.7</v>
      </c>
      <c r="M85">
        <v>63.4</v>
      </c>
      <c r="N85">
        <v>68.5</v>
      </c>
      <c r="O85">
        <v>82.1</v>
      </c>
      <c r="P85">
        <v>76.8</v>
      </c>
      <c r="Q85">
        <v>79.099999999999994</v>
      </c>
      <c r="R85">
        <v>59.9</v>
      </c>
      <c r="S85">
        <v>49.5</v>
      </c>
      <c r="T85">
        <v>76.3</v>
      </c>
      <c r="U85">
        <v>89.1</v>
      </c>
      <c r="V85">
        <v>67.2</v>
      </c>
    </row>
    <row r="86" spans="1:22" x14ac:dyDescent="0.2">
      <c r="A86" t="s">
        <v>118</v>
      </c>
      <c r="B86">
        <v>63.1</v>
      </c>
      <c r="C86">
        <v>65.3</v>
      </c>
      <c r="D86">
        <v>60.2</v>
      </c>
      <c r="E86">
        <v>64.099999999999994</v>
      </c>
      <c r="F86">
        <v>61.2</v>
      </c>
      <c r="G86">
        <v>60.8</v>
      </c>
      <c r="H86">
        <v>60.2</v>
      </c>
      <c r="I86">
        <v>61.5</v>
      </c>
      <c r="J86">
        <v>59.7</v>
      </c>
      <c r="K86">
        <v>57.7</v>
      </c>
      <c r="L86">
        <v>50.6</v>
      </c>
      <c r="M86">
        <v>60</v>
      </c>
      <c r="N86">
        <v>68.400000000000006</v>
      </c>
      <c r="O86">
        <v>63.3</v>
      </c>
      <c r="P86">
        <v>70.8</v>
      </c>
      <c r="Q86">
        <v>61.4</v>
      </c>
      <c r="R86">
        <v>63.5</v>
      </c>
      <c r="S86">
        <v>59.9</v>
      </c>
      <c r="T86">
        <v>58.8</v>
      </c>
      <c r="U86">
        <v>84.4</v>
      </c>
      <c r="V86">
        <v>56.9</v>
      </c>
    </row>
    <row r="87" spans="1:22" x14ac:dyDescent="0.2">
      <c r="A87" t="s">
        <v>119</v>
      </c>
      <c r="B87">
        <v>61.1</v>
      </c>
      <c r="C87">
        <v>63.9</v>
      </c>
      <c r="D87">
        <v>59.7</v>
      </c>
      <c r="E87">
        <v>61.2</v>
      </c>
      <c r="F87">
        <v>59.2</v>
      </c>
      <c r="G87">
        <v>60.7</v>
      </c>
      <c r="H87">
        <v>61.3</v>
      </c>
      <c r="I87">
        <v>64.8</v>
      </c>
      <c r="J87">
        <v>63</v>
      </c>
      <c r="K87">
        <v>61.6</v>
      </c>
      <c r="L87">
        <v>60.1</v>
      </c>
      <c r="M87">
        <v>61.7</v>
      </c>
      <c r="N87">
        <v>64.7</v>
      </c>
      <c r="O87">
        <v>64.5</v>
      </c>
      <c r="P87">
        <v>66.099999999999994</v>
      </c>
      <c r="Q87">
        <v>66.8</v>
      </c>
      <c r="R87">
        <v>64.3</v>
      </c>
      <c r="S87">
        <v>62.7</v>
      </c>
      <c r="T87">
        <v>68.099999999999994</v>
      </c>
      <c r="U87">
        <v>82.6</v>
      </c>
      <c r="V87">
        <v>65.2</v>
      </c>
    </row>
    <row r="88" spans="1:22" x14ac:dyDescent="0.2">
      <c r="A88" t="s">
        <v>120</v>
      </c>
      <c r="B88">
        <v>67.7</v>
      </c>
      <c r="C88">
        <v>64.599999999999994</v>
      </c>
      <c r="D88">
        <v>69.7</v>
      </c>
      <c r="E88">
        <v>64.900000000000006</v>
      </c>
      <c r="F88">
        <v>65.7</v>
      </c>
      <c r="G88">
        <v>60.9</v>
      </c>
      <c r="H88">
        <v>64.099999999999994</v>
      </c>
      <c r="I88">
        <v>52.7</v>
      </c>
      <c r="J88">
        <v>54.8</v>
      </c>
      <c r="K88">
        <v>64.8</v>
      </c>
      <c r="L88">
        <v>67.3</v>
      </c>
      <c r="M88">
        <v>62</v>
      </c>
      <c r="N88">
        <v>49.5</v>
      </c>
      <c r="O88">
        <v>62.2</v>
      </c>
      <c r="P88">
        <v>70.2</v>
      </c>
      <c r="Q88">
        <v>74.3</v>
      </c>
      <c r="R88">
        <v>74.099999999999994</v>
      </c>
      <c r="S88">
        <v>72.3</v>
      </c>
      <c r="T88">
        <v>78.3</v>
      </c>
      <c r="U88">
        <v>77</v>
      </c>
      <c r="V88">
        <v>60.3</v>
      </c>
    </row>
    <row r="89" spans="1:22" x14ac:dyDescent="0.2">
      <c r="A89" t="s">
        <v>121</v>
      </c>
      <c r="B89">
        <v>69</v>
      </c>
      <c r="C89">
        <v>64.2</v>
      </c>
      <c r="D89">
        <v>62.5</v>
      </c>
      <c r="E89">
        <v>62.5</v>
      </c>
      <c r="F89">
        <v>62.3</v>
      </c>
      <c r="G89">
        <v>66.7</v>
      </c>
      <c r="H89">
        <v>70.099999999999994</v>
      </c>
      <c r="I89">
        <v>69.900000000000006</v>
      </c>
      <c r="J89">
        <v>65.5</v>
      </c>
      <c r="K89">
        <v>65</v>
      </c>
      <c r="L89">
        <v>62.6</v>
      </c>
      <c r="M89">
        <v>64.7</v>
      </c>
      <c r="N89">
        <v>62.5</v>
      </c>
      <c r="O89">
        <v>65</v>
      </c>
      <c r="P89">
        <v>65.599999999999994</v>
      </c>
      <c r="Q89">
        <v>67</v>
      </c>
      <c r="R89">
        <v>73.400000000000006</v>
      </c>
      <c r="S89">
        <v>75</v>
      </c>
      <c r="T89">
        <v>71.7</v>
      </c>
      <c r="U89">
        <v>82.6</v>
      </c>
      <c r="V89">
        <v>62.9</v>
      </c>
    </row>
    <row r="90" spans="1:22" x14ac:dyDescent="0.2">
      <c r="A90" t="s">
        <v>122</v>
      </c>
      <c r="B90">
        <v>61.5</v>
      </c>
      <c r="C90">
        <v>62.1</v>
      </c>
      <c r="D90">
        <v>65.8</v>
      </c>
      <c r="E90">
        <v>72.400000000000006</v>
      </c>
      <c r="F90">
        <v>64.599999999999994</v>
      </c>
      <c r="G90">
        <v>58.3</v>
      </c>
      <c r="H90">
        <v>54.2</v>
      </c>
      <c r="I90">
        <v>64.8</v>
      </c>
      <c r="J90">
        <v>64.8</v>
      </c>
      <c r="K90">
        <v>64.099999999999994</v>
      </c>
      <c r="L90">
        <v>60.5</v>
      </c>
      <c r="M90">
        <v>61.2</v>
      </c>
      <c r="N90">
        <v>57.9</v>
      </c>
      <c r="O90">
        <v>57.8</v>
      </c>
      <c r="P90">
        <v>61.9</v>
      </c>
      <c r="Q90">
        <v>66.599999999999994</v>
      </c>
      <c r="R90">
        <v>58.2</v>
      </c>
      <c r="S90">
        <v>53.7</v>
      </c>
      <c r="T90">
        <v>52.2</v>
      </c>
      <c r="U90">
        <v>81.5</v>
      </c>
      <c r="V90">
        <v>70.900000000000006</v>
      </c>
    </row>
    <row r="91" spans="1:22" x14ac:dyDescent="0.2">
      <c r="A91" t="s">
        <v>123</v>
      </c>
      <c r="B91">
        <v>67.3</v>
      </c>
      <c r="C91">
        <v>69.599999999999994</v>
      </c>
      <c r="D91">
        <v>65.8</v>
      </c>
      <c r="E91">
        <v>61.7</v>
      </c>
      <c r="F91">
        <v>65.400000000000006</v>
      </c>
      <c r="G91">
        <v>59.9</v>
      </c>
      <c r="H91">
        <v>61.7</v>
      </c>
      <c r="I91">
        <v>64.099999999999994</v>
      </c>
      <c r="J91">
        <v>65.7</v>
      </c>
      <c r="K91">
        <v>60.7</v>
      </c>
      <c r="L91">
        <v>67.3</v>
      </c>
      <c r="M91">
        <v>61.7</v>
      </c>
      <c r="N91">
        <v>65.2</v>
      </c>
      <c r="O91">
        <v>64.2</v>
      </c>
      <c r="P91">
        <v>53.5</v>
      </c>
      <c r="Q91">
        <v>60</v>
      </c>
      <c r="R91">
        <v>70.099999999999994</v>
      </c>
      <c r="S91">
        <v>63</v>
      </c>
      <c r="T91">
        <v>66.2</v>
      </c>
      <c r="U91">
        <v>77</v>
      </c>
      <c r="V91">
        <v>68.5</v>
      </c>
    </row>
    <row r="92" spans="1:22" x14ac:dyDescent="0.2">
      <c r="A92" t="s">
        <v>124</v>
      </c>
      <c r="B92">
        <v>59.2</v>
      </c>
      <c r="C92">
        <v>59.8</v>
      </c>
      <c r="D92">
        <v>54.9</v>
      </c>
      <c r="E92">
        <v>47.5</v>
      </c>
      <c r="F92">
        <v>58.2</v>
      </c>
      <c r="G92">
        <v>65.599999999999994</v>
      </c>
      <c r="H92">
        <v>61</v>
      </c>
      <c r="I92">
        <v>49.2</v>
      </c>
      <c r="J92">
        <v>52.9</v>
      </c>
      <c r="K92">
        <v>50.8</v>
      </c>
      <c r="L92">
        <v>53.1</v>
      </c>
      <c r="M92">
        <v>63</v>
      </c>
      <c r="N92">
        <v>58</v>
      </c>
      <c r="O92">
        <v>65.3</v>
      </c>
      <c r="P92">
        <v>57.3</v>
      </c>
      <c r="Q92">
        <v>53.2</v>
      </c>
      <c r="R92">
        <v>56.6</v>
      </c>
      <c r="S92">
        <v>48.7</v>
      </c>
      <c r="T92">
        <v>58.8</v>
      </c>
      <c r="U92">
        <v>75.7</v>
      </c>
      <c r="V92">
        <v>56.4</v>
      </c>
    </row>
    <row r="93" spans="1:22" x14ac:dyDescent="0.2">
      <c r="A93" t="s">
        <v>125</v>
      </c>
      <c r="B93">
        <v>63.6</v>
      </c>
      <c r="C93">
        <v>67.8</v>
      </c>
      <c r="D93">
        <v>66</v>
      </c>
      <c r="E93">
        <v>61.2</v>
      </c>
      <c r="F93">
        <v>63.1</v>
      </c>
      <c r="G93">
        <v>68.2</v>
      </c>
      <c r="H93">
        <v>64.2</v>
      </c>
      <c r="I93">
        <v>58.9</v>
      </c>
      <c r="J93">
        <v>50.9</v>
      </c>
      <c r="K93">
        <v>62.7</v>
      </c>
      <c r="L93">
        <v>64</v>
      </c>
      <c r="M93">
        <v>68.8</v>
      </c>
      <c r="N93">
        <v>65.7</v>
      </c>
      <c r="O93">
        <v>65.2</v>
      </c>
      <c r="P93">
        <v>68.2</v>
      </c>
      <c r="Q93">
        <v>67</v>
      </c>
      <c r="R93">
        <v>65.5</v>
      </c>
      <c r="S93">
        <v>60.1</v>
      </c>
      <c r="T93">
        <v>65.599999999999994</v>
      </c>
      <c r="U93">
        <v>82.4</v>
      </c>
      <c r="V93">
        <v>77.099999999999994</v>
      </c>
    </row>
    <row r="94" spans="1:22" x14ac:dyDescent="0.2">
      <c r="A94" t="s">
        <v>126</v>
      </c>
      <c r="B94">
        <v>66.3</v>
      </c>
      <c r="C94">
        <v>67.099999999999994</v>
      </c>
      <c r="D94">
        <v>65.7</v>
      </c>
      <c r="E94">
        <v>64.400000000000006</v>
      </c>
      <c r="F94">
        <v>62.2</v>
      </c>
      <c r="G94">
        <v>60.5</v>
      </c>
      <c r="H94">
        <v>60</v>
      </c>
      <c r="I94">
        <v>64.5</v>
      </c>
      <c r="J94">
        <v>66.2</v>
      </c>
      <c r="K94">
        <v>63.7</v>
      </c>
      <c r="L94">
        <v>59.7</v>
      </c>
      <c r="M94">
        <v>60</v>
      </c>
      <c r="N94">
        <v>63.1</v>
      </c>
      <c r="O94">
        <v>64.7</v>
      </c>
      <c r="P94">
        <v>61.9</v>
      </c>
      <c r="Q94">
        <v>63.3</v>
      </c>
      <c r="R94">
        <v>61.9</v>
      </c>
      <c r="S94">
        <v>61.6</v>
      </c>
      <c r="T94">
        <v>53.2</v>
      </c>
      <c r="U94">
        <v>77.2</v>
      </c>
      <c r="V94">
        <v>63.7</v>
      </c>
    </row>
    <row r="95" spans="1:22" x14ac:dyDescent="0.2">
      <c r="A95" t="s">
        <v>138</v>
      </c>
      <c r="B95">
        <v>64.5</v>
      </c>
      <c r="C95">
        <v>65.400000000000006</v>
      </c>
      <c r="D95">
        <v>63.5</v>
      </c>
      <c r="E95">
        <v>62.7</v>
      </c>
      <c r="F95">
        <v>62.4</v>
      </c>
      <c r="G95">
        <v>63.3</v>
      </c>
      <c r="H95">
        <v>62.4</v>
      </c>
      <c r="I95">
        <v>60.5</v>
      </c>
      <c r="J95">
        <v>60.2</v>
      </c>
      <c r="K95">
        <v>61.5</v>
      </c>
      <c r="L95">
        <v>61.6</v>
      </c>
      <c r="M95">
        <v>61.9</v>
      </c>
      <c r="N95">
        <v>61.1</v>
      </c>
      <c r="O95">
        <v>63.9</v>
      </c>
      <c r="P95">
        <v>63.4</v>
      </c>
      <c r="Q95">
        <v>64.7</v>
      </c>
      <c r="R95">
        <v>65.5</v>
      </c>
      <c r="S95">
        <v>61.7</v>
      </c>
      <c r="T95">
        <v>63.3</v>
      </c>
      <c r="U95">
        <v>81.5</v>
      </c>
      <c r="V95">
        <v>63.7</v>
      </c>
    </row>
    <row r="96" spans="1:22" x14ac:dyDescent="0.2">
      <c r="A96" t="s">
        <v>127</v>
      </c>
      <c r="B96">
        <v>64.099999999999994</v>
      </c>
      <c r="C96">
        <v>64.7</v>
      </c>
      <c r="D96">
        <v>65</v>
      </c>
      <c r="E96">
        <v>66.2</v>
      </c>
      <c r="F96">
        <v>63.8</v>
      </c>
      <c r="G96">
        <v>60</v>
      </c>
      <c r="H96">
        <v>59</v>
      </c>
      <c r="I96">
        <v>61.1</v>
      </c>
      <c r="J96">
        <v>60.3</v>
      </c>
      <c r="K96">
        <v>58.9</v>
      </c>
      <c r="L96">
        <v>62.1</v>
      </c>
      <c r="M96">
        <v>60.9</v>
      </c>
      <c r="N96">
        <v>65.099999999999994</v>
      </c>
      <c r="O96">
        <v>67.3</v>
      </c>
      <c r="P96">
        <v>67.599999999999994</v>
      </c>
      <c r="Q96">
        <v>69.400000000000006</v>
      </c>
      <c r="R96">
        <v>65.5</v>
      </c>
      <c r="S96">
        <v>69.3</v>
      </c>
      <c r="T96">
        <v>71.599999999999994</v>
      </c>
      <c r="U96">
        <v>84.1</v>
      </c>
      <c r="V96">
        <v>70.5</v>
      </c>
    </row>
    <row r="97" spans="1:22" x14ac:dyDescent="0.2">
      <c r="A97" t="s">
        <v>139</v>
      </c>
      <c r="B97">
        <v>64.5</v>
      </c>
      <c r="C97">
        <v>65.3</v>
      </c>
      <c r="D97">
        <v>63.7</v>
      </c>
      <c r="E97">
        <v>63.2</v>
      </c>
      <c r="F97">
        <v>62.6</v>
      </c>
      <c r="G97">
        <v>62.7</v>
      </c>
      <c r="H97">
        <v>61.9</v>
      </c>
      <c r="I97">
        <v>60.6</v>
      </c>
      <c r="J97">
        <v>60.2</v>
      </c>
      <c r="K97">
        <v>61.1</v>
      </c>
      <c r="L97">
        <v>61.7</v>
      </c>
      <c r="M97">
        <v>61.7</v>
      </c>
      <c r="N97">
        <v>61.7</v>
      </c>
      <c r="O97">
        <v>64.400000000000006</v>
      </c>
      <c r="P97">
        <v>64.099999999999994</v>
      </c>
      <c r="Q97">
        <v>65.400000000000006</v>
      </c>
      <c r="R97">
        <v>65.5</v>
      </c>
      <c r="S97">
        <v>62.9</v>
      </c>
      <c r="T97">
        <v>64.599999999999994</v>
      </c>
      <c r="U97">
        <v>81.900000000000006</v>
      </c>
      <c r="V97">
        <v>64.8</v>
      </c>
    </row>
    <row r="98" spans="1:22" x14ac:dyDescent="0.2">
      <c r="A98" t="s">
        <v>140</v>
      </c>
      <c r="B98">
        <v>66.5</v>
      </c>
      <c r="C98">
        <v>66.5</v>
      </c>
      <c r="D98">
        <v>66.2</v>
      </c>
      <c r="E98">
        <v>65.599999999999994</v>
      </c>
      <c r="F98">
        <v>66.099999999999994</v>
      </c>
      <c r="G98">
        <v>64.2</v>
      </c>
      <c r="H98">
        <v>63.8</v>
      </c>
      <c r="I98">
        <v>63.4</v>
      </c>
      <c r="J98">
        <v>63.6</v>
      </c>
      <c r="K98">
        <v>63.8</v>
      </c>
      <c r="L98">
        <v>64.099999999999994</v>
      </c>
      <c r="M98">
        <v>64.8</v>
      </c>
      <c r="N98">
        <v>65.3</v>
      </c>
      <c r="O98">
        <v>66.7</v>
      </c>
      <c r="P98">
        <v>65.900000000000006</v>
      </c>
      <c r="Q98">
        <v>66.7</v>
      </c>
      <c r="R98">
        <v>67.400000000000006</v>
      </c>
      <c r="S98">
        <v>66.8</v>
      </c>
      <c r="T98">
        <v>67.599999999999994</v>
      </c>
      <c r="U98">
        <v>86.1</v>
      </c>
      <c r="V98">
        <v>68.599999999999994</v>
      </c>
    </row>
    <row r="99" spans="1:22" x14ac:dyDescent="0.2">
      <c r="A99" t="s">
        <v>141</v>
      </c>
      <c r="B99">
        <v>63.4</v>
      </c>
      <c r="C99">
        <v>63.2</v>
      </c>
      <c r="D99">
        <v>63.1</v>
      </c>
      <c r="E99">
        <v>62.9</v>
      </c>
      <c r="F99">
        <v>62.8</v>
      </c>
      <c r="G99">
        <v>61.2</v>
      </c>
      <c r="H99">
        <v>60.6</v>
      </c>
      <c r="I99">
        <v>60.3</v>
      </c>
      <c r="J99">
        <v>60.5</v>
      </c>
      <c r="K99">
        <v>61</v>
      </c>
      <c r="L99">
        <v>61.8</v>
      </c>
      <c r="M99">
        <v>63</v>
      </c>
      <c r="N99">
        <v>63</v>
      </c>
      <c r="O99">
        <v>63.9</v>
      </c>
      <c r="P99">
        <v>64.2</v>
      </c>
      <c r="Q99">
        <v>64.599999999999994</v>
      </c>
      <c r="R99">
        <v>65.400000000000006</v>
      </c>
      <c r="S99">
        <v>65.400000000000006</v>
      </c>
      <c r="T99">
        <v>66</v>
      </c>
      <c r="U99">
        <v>86.1</v>
      </c>
      <c r="V99">
        <v>66</v>
      </c>
    </row>
    <row r="100" spans="1:22" x14ac:dyDescent="0.2">
      <c r="A100" t="s">
        <v>226</v>
      </c>
      <c r="B100">
        <v>63.4</v>
      </c>
      <c r="C100">
        <v>63.3</v>
      </c>
      <c r="D100">
        <v>63.2</v>
      </c>
      <c r="E100">
        <v>63</v>
      </c>
      <c r="F100">
        <v>62.9</v>
      </c>
      <c r="G100">
        <v>61.3</v>
      </c>
      <c r="H100">
        <v>60.7</v>
      </c>
      <c r="I100">
        <v>60.3</v>
      </c>
      <c r="J100">
        <v>60.5</v>
      </c>
      <c r="K100">
        <v>61</v>
      </c>
      <c r="L100">
        <v>61.9</v>
      </c>
      <c r="M100">
        <v>63</v>
      </c>
      <c r="N100">
        <v>63</v>
      </c>
      <c r="O100">
        <v>64</v>
      </c>
      <c r="P100">
        <v>64.3</v>
      </c>
      <c r="Q100">
        <v>64.599999999999994</v>
      </c>
      <c r="R100">
        <v>65.2</v>
      </c>
      <c r="S100">
        <v>65.3</v>
      </c>
      <c r="T100">
        <v>66</v>
      </c>
      <c r="U100">
        <v>86.3</v>
      </c>
      <c r="V100">
        <v>66</v>
      </c>
    </row>
    <row r="101" spans="1:22" x14ac:dyDescent="0.2">
      <c r="A101" t="s">
        <v>227</v>
      </c>
      <c r="B101">
        <v>63.2</v>
      </c>
      <c r="C101">
        <v>63.1</v>
      </c>
      <c r="D101">
        <v>62.9</v>
      </c>
      <c r="E101">
        <v>62.9</v>
      </c>
      <c r="F101">
        <v>62.7</v>
      </c>
      <c r="G101">
        <v>61.2</v>
      </c>
      <c r="H101">
        <v>60.5</v>
      </c>
      <c r="I101">
        <v>60.2</v>
      </c>
      <c r="J101">
        <v>60.4</v>
      </c>
      <c r="K101">
        <v>60.9</v>
      </c>
      <c r="L101">
        <v>61.8</v>
      </c>
      <c r="M101">
        <v>62.9</v>
      </c>
      <c r="N101">
        <v>62.9</v>
      </c>
      <c r="O101">
        <v>63.8</v>
      </c>
      <c r="P101">
        <v>64.099999999999994</v>
      </c>
      <c r="Q101">
        <v>64.5</v>
      </c>
      <c r="R101">
        <v>65.099999999999994</v>
      </c>
      <c r="S101">
        <v>65.2</v>
      </c>
      <c r="T101">
        <v>65.900000000000006</v>
      </c>
      <c r="U101">
        <v>86.3</v>
      </c>
      <c r="V101">
        <v>65.900000000000006</v>
      </c>
    </row>
    <row r="102" spans="1:22" x14ac:dyDescent="0.2">
      <c r="A102" t="s">
        <v>228</v>
      </c>
      <c r="B102">
        <v>66.2</v>
      </c>
      <c r="C102">
        <v>66.099999999999994</v>
      </c>
      <c r="D102">
        <v>65.7</v>
      </c>
      <c r="E102">
        <v>64.099999999999994</v>
      </c>
      <c r="F102">
        <v>63</v>
      </c>
      <c r="G102">
        <v>62</v>
      </c>
      <c r="H102">
        <v>62.9</v>
      </c>
      <c r="I102">
        <v>62.1</v>
      </c>
      <c r="J102">
        <v>62.6</v>
      </c>
      <c r="K102">
        <v>62.7</v>
      </c>
      <c r="L102">
        <v>64.8</v>
      </c>
      <c r="M102">
        <v>62.3</v>
      </c>
      <c r="N102">
        <v>62.9</v>
      </c>
      <c r="O102">
        <v>67.599999999999994</v>
      </c>
      <c r="P102">
        <v>66.3</v>
      </c>
      <c r="Q102">
        <v>69.3</v>
      </c>
      <c r="R102">
        <v>68.3</v>
      </c>
      <c r="S102">
        <v>67</v>
      </c>
      <c r="T102">
        <v>72.2</v>
      </c>
      <c r="U102">
        <v>82.2</v>
      </c>
      <c r="V102">
        <v>66.7</v>
      </c>
    </row>
    <row r="103" spans="1:22" x14ac:dyDescent="0.2">
      <c r="A103" t="s">
        <v>229</v>
      </c>
      <c r="B103">
        <v>63.8</v>
      </c>
      <c r="C103">
        <v>65.7</v>
      </c>
      <c r="D103">
        <v>65.8</v>
      </c>
      <c r="E103">
        <v>66</v>
      </c>
      <c r="F103">
        <v>63.3</v>
      </c>
      <c r="G103">
        <v>62.4</v>
      </c>
      <c r="H103">
        <v>59.5</v>
      </c>
      <c r="I103">
        <v>62.6</v>
      </c>
      <c r="J103">
        <v>60.4</v>
      </c>
      <c r="K103">
        <v>63.5</v>
      </c>
      <c r="L103">
        <v>61.5</v>
      </c>
      <c r="M103">
        <v>63.5</v>
      </c>
      <c r="N103">
        <v>62.4</v>
      </c>
      <c r="O103">
        <v>62.7</v>
      </c>
      <c r="P103">
        <v>64.2</v>
      </c>
      <c r="Q103">
        <v>65.7</v>
      </c>
      <c r="R103">
        <v>62</v>
      </c>
      <c r="S103">
        <v>58.5</v>
      </c>
      <c r="T103">
        <v>57.4</v>
      </c>
      <c r="U103">
        <v>80.400000000000006</v>
      </c>
      <c r="V103">
        <v>70.8</v>
      </c>
    </row>
    <row r="104" spans="1:22" x14ac:dyDescent="0.2">
      <c r="A104" t="s">
        <v>230</v>
      </c>
      <c r="B104">
        <v>62.1</v>
      </c>
      <c r="C104">
        <v>63.4</v>
      </c>
      <c r="D104">
        <v>59.3</v>
      </c>
      <c r="E104">
        <v>58.9</v>
      </c>
      <c r="F104">
        <v>59.7</v>
      </c>
      <c r="G104">
        <v>62.6</v>
      </c>
      <c r="H104">
        <v>60.1</v>
      </c>
      <c r="I104">
        <v>56.2</v>
      </c>
      <c r="J104">
        <v>55.6</v>
      </c>
      <c r="K104">
        <v>55.4</v>
      </c>
      <c r="L104">
        <v>55.9</v>
      </c>
      <c r="M104">
        <v>58.5</v>
      </c>
      <c r="N104">
        <v>58.7</v>
      </c>
      <c r="O104">
        <v>62.2</v>
      </c>
      <c r="P104">
        <v>59.4</v>
      </c>
      <c r="Q104">
        <v>57.9</v>
      </c>
      <c r="R104">
        <v>62.4</v>
      </c>
      <c r="S104">
        <v>58.7</v>
      </c>
      <c r="T104">
        <v>58.8</v>
      </c>
      <c r="U104">
        <v>83.1</v>
      </c>
      <c r="V104">
        <v>58.1</v>
      </c>
    </row>
    <row r="105" spans="1:22" x14ac:dyDescent="0.2">
      <c r="A105" t="s">
        <v>231</v>
      </c>
      <c r="B105">
        <v>67.099999999999994</v>
      </c>
      <c r="C105">
        <v>65.099999999999994</v>
      </c>
      <c r="D105">
        <v>62.5</v>
      </c>
      <c r="E105">
        <v>64.599999999999994</v>
      </c>
      <c r="F105">
        <v>65.7</v>
      </c>
      <c r="G105">
        <v>67.599999999999994</v>
      </c>
      <c r="H105">
        <v>69.8</v>
      </c>
      <c r="I105">
        <v>67.099999999999994</v>
      </c>
      <c r="J105">
        <v>64.5</v>
      </c>
      <c r="K105">
        <v>66.099999999999994</v>
      </c>
      <c r="L105">
        <v>64.099999999999994</v>
      </c>
      <c r="M105">
        <v>65.599999999999994</v>
      </c>
      <c r="N105">
        <v>63.3</v>
      </c>
      <c r="O105">
        <v>62</v>
      </c>
      <c r="P105">
        <v>67</v>
      </c>
      <c r="Q105">
        <v>68.3</v>
      </c>
      <c r="R105">
        <v>71.7</v>
      </c>
      <c r="S105">
        <v>70.7</v>
      </c>
      <c r="T105">
        <v>66.5</v>
      </c>
      <c r="U105">
        <v>81.5</v>
      </c>
      <c r="V105">
        <v>62.7</v>
      </c>
    </row>
    <row r="109" spans="1:22" x14ac:dyDescent="0.2">
      <c r="A109" t="s">
        <v>550</v>
      </c>
    </row>
    <row r="110" spans="1:22" ht="25.5" x14ac:dyDescent="0.2">
      <c r="A110" t="s">
        <v>479</v>
      </c>
      <c r="B110" s="24" t="s">
        <v>1600</v>
      </c>
      <c r="C110" s="24" t="s">
        <v>1601</v>
      </c>
      <c r="D110" s="24" t="s">
        <v>1602</v>
      </c>
      <c r="E110" s="24" t="s">
        <v>1603</v>
      </c>
      <c r="F110" s="24" t="s">
        <v>1604</v>
      </c>
      <c r="G110" s="24" t="s">
        <v>1605</v>
      </c>
      <c r="H110" s="24" t="s">
        <v>1606</v>
      </c>
      <c r="I110" s="24" t="s">
        <v>1607</v>
      </c>
      <c r="J110" s="24" t="s">
        <v>1608</v>
      </c>
      <c r="K110" s="24" t="s">
        <v>1609</v>
      </c>
      <c r="L110" s="24" t="s">
        <v>1610</v>
      </c>
      <c r="M110" s="24" t="s">
        <v>1611</v>
      </c>
      <c r="N110" s="24" t="s">
        <v>1612</v>
      </c>
      <c r="O110" s="24" t="s">
        <v>1613</v>
      </c>
      <c r="P110" s="24" t="s">
        <v>1614</v>
      </c>
      <c r="Q110" s="24" t="s">
        <v>1615</v>
      </c>
      <c r="R110" s="24" t="s">
        <v>1616</v>
      </c>
      <c r="S110" s="24" t="s">
        <v>553</v>
      </c>
      <c r="T110" s="24" t="s">
        <v>545</v>
      </c>
      <c r="U110" s="24" t="s">
        <v>1617</v>
      </c>
      <c r="V110" s="24" t="s">
        <v>2154</v>
      </c>
    </row>
    <row r="111" spans="1:22" x14ac:dyDescent="0.2">
      <c r="A111" t="s">
        <v>115</v>
      </c>
      <c r="B111">
        <v>13.9</v>
      </c>
      <c r="C111">
        <v>12</v>
      </c>
      <c r="D111">
        <v>11.9</v>
      </c>
      <c r="E111">
        <v>12.7</v>
      </c>
      <c r="F111">
        <v>9.1999999999999993</v>
      </c>
      <c r="G111">
        <v>9.1</v>
      </c>
      <c r="H111">
        <v>7</v>
      </c>
      <c r="I111">
        <v>9.1</v>
      </c>
      <c r="J111">
        <v>10.3</v>
      </c>
      <c r="K111">
        <v>10.9</v>
      </c>
      <c r="L111">
        <v>10.6</v>
      </c>
      <c r="M111">
        <v>8.1999999999999993</v>
      </c>
      <c r="N111">
        <v>14.7</v>
      </c>
      <c r="O111">
        <v>18</v>
      </c>
      <c r="P111">
        <v>10.199999999999999</v>
      </c>
      <c r="Q111">
        <v>8.9</v>
      </c>
      <c r="R111">
        <v>10.7</v>
      </c>
      <c r="S111">
        <v>7.6</v>
      </c>
      <c r="T111">
        <v>16.2</v>
      </c>
      <c r="U111">
        <v>17.399999999999999</v>
      </c>
      <c r="V111">
        <v>14</v>
      </c>
    </row>
    <row r="112" spans="1:22" x14ac:dyDescent="0.2">
      <c r="A112" t="s">
        <v>116</v>
      </c>
      <c r="B112">
        <v>9.6</v>
      </c>
      <c r="C112">
        <v>8.6</v>
      </c>
      <c r="D112">
        <v>9.9</v>
      </c>
      <c r="E112">
        <v>12</v>
      </c>
      <c r="F112">
        <v>11.8</v>
      </c>
      <c r="G112">
        <v>8.3000000000000007</v>
      </c>
      <c r="H112">
        <v>8.5</v>
      </c>
      <c r="I112">
        <v>12.5</v>
      </c>
      <c r="J112">
        <v>11.1</v>
      </c>
      <c r="K112">
        <v>8.9</v>
      </c>
      <c r="L112">
        <v>10.1</v>
      </c>
      <c r="M112">
        <v>12.3</v>
      </c>
      <c r="N112">
        <v>17</v>
      </c>
      <c r="O112">
        <v>16.100000000000001</v>
      </c>
      <c r="P112">
        <v>13.2</v>
      </c>
      <c r="Q112">
        <v>15</v>
      </c>
      <c r="R112">
        <v>15.1</v>
      </c>
      <c r="S112">
        <v>11.1</v>
      </c>
      <c r="T112">
        <v>16.100000000000001</v>
      </c>
      <c r="U112">
        <v>11.6</v>
      </c>
      <c r="V112">
        <v>11.4</v>
      </c>
    </row>
    <row r="113" spans="1:22" x14ac:dyDescent="0.2">
      <c r="A113" t="s">
        <v>117</v>
      </c>
      <c r="B113">
        <v>9</v>
      </c>
      <c r="C113">
        <v>6.4</v>
      </c>
      <c r="D113">
        <v>8</v>
      </c>
      <c r="E113">
        <v>11.2</v>
      </c>
      <c r="F113">
        <v>10.3</v>
      </c>
      <c r="G113">
        <v>12.5</v>
      </c>
      <c r="H113">
        <v>10.1</v>
      </c>
      <c r="I113">
        <v>10.1</v>
      </c>
      <c r="J113">
        <v>6.8</v>
      </c>
      <c r="K113">
        <v>7</v>
      </c>
      <c r="L113">
        <v>13.6</v>
      </c>
      <c r="M113">
        <v>9.6</v>
      </c>
      <c r="N113">
        <v>12.3</v>
      </c>
      <c r="O113">
        <v>8.8000000000000007</v>
      </c>
      <c r="P113">
        <v>8.5</v>
      </c>
      <c r="Q113">
        <v>9.6999999999999993</v>
      </c>
      <c r="R113">
        <v>24.3</v>
      </c>
      <c r="S113">
        <v>16</v>
      </c>
      <c r="T113">
        <v>4.8</v>
      </c>
      <c r="U113">
        <v>10.9</v>
      </c>
      <c r="V113" t="s">
        <v>496</v>
      </c>
    </row>
    <row r="114" spans="1:22" x14ac:dyDescent="0.2">
      <c r="A114" t="s">
        <v>118</v>
      </c>
      <c r="B114">
        <v>7.7</v>
      </c>
      <c r="C114">
        <v>7.1</v>
      </c>
      <c r="D114">
        <v>8.5</v>
      </c>
      <c r="E114">
        <v>11</v>
      </c>
      <c r="F114">
        <v>13.8</v>
      </c>
      <c r="G114">
        <v>9</v>
      </c>
      <c r="H114">
        <v>9.5</v>
      </c>
      <c r="I114">
        <v>7.5</v>
      </c>
      <c r="J114">
        <v>8.1999999999999993</v>
      </c>
      <c r="K114">
        <v>14</v>
      </c>
      <c r="L114">
        <v>13.2</v>
      </c>
      <c r="M114">
        <v>9.4</v>
      </c>
      <c r="N114">
        <v>8.3000000000000007</v>
      </c>
      <c r="O114">
        <v>11.8</v>
      </c>
      <c r="P114">
        <v>10.1</v>
      </c>
      <c r="Q114">
        <v>9.8000000000000007</v>
      </c>
      <c r="R114">
        <v>12.3</v>
      </c>
      <c r="S114">
        <v>12.5</v>
      </c>
      <c r="T114">
        <v>13.6</v>
      </c>
      <c r="U114">
        <v>15.6</v>
      </c>
      <c r="V114">
        <v>14.4</v>
      </c>
    </row>
    <row r="115" spans="1:22" x14ac:dyDescent="0.2">
      <c r="A115" t="s">
        <v>119</v>
      </c>
      <c r="B115">
        <v>9.5</v>
      </c>
      <c r="C115">
        <v>11.9</v>
      </c>
      <c r="D115">
        <v>12.1</v>
      </c>
      <c r="E115">
        <v>12.3</v>
      </c>
      <c r="F115">
        <v>16.2</v>
      </c>
      <c r="G115">
        <v>12</v>
      </c>
      <c r="H115">
        <v>9</v>
      </c>
      <c r="I115">
        <v>10.3</v>
      </c>
      <c r="J115">
        <v>12.4</v>
      </c>
      <c r="K115">
        <v>13.4</v>
      </c>
      <c r="L115">
        <v>16.600000000000001</v>
      </c>
      <c r="M115">
        <v>14.8</v>
      </c>
      <c r="N115">
        <v>12.7</v>
      </c>
      <c r="O115">
        <v>11.2</v>
      </c>
      <c r="P115">
        <v>7.5</v>
      </c>
      <c r="Q115">
        <v>14.6</v>
      </c>
      <c r="R115">
        <v>16.3</v>
      </c>
      <c r="S115">
        <v>12.3</v>
      </c>
      <c r="T115">
        <v>11.8</v>
      </c>
      <c r="U115">
        <v>17.399999999999999</v>
      </c>
      <c r="V115">
        <v>15.3</v>
      </c>
    </row>
    <row r="116" spans="1:22" x14ac:dyDescent="0.2">
      <c r="A116" t="s">
        <v>120</v>
      </c>
      <c r="B116">
        <v>9.1</v>
      </c>
      <c r="C116">
        <v>10.7</v>
      </c>
      <c r="D116">
        <v>9.6</v>
      </c>
      <c r="E116">
        <v>7</v>
      </c>
      <c r="F116">
        <v>9.6</v>
      </c>
      <c r="G116">
        <v>12.4</v>
      </c>
      <c r="H116">
        <v>10.3</v>
      </c>
      <c r="I116">
        <v>12.7</v>
      </c>
      <c r="J116">
        <v>10.4</v>
      </c>
      <c r="K116">
        <v>8.6999999999999993</v>
      </c>
      <c r="L116">
        <v>6.4</v>
      </c>
      <c r="M116">
        <v>7.3</v>
      </c>
      <c r="N116">
        <v>13.5</v>
      </c>
      <c r="O116">
        <v>13.2</v>
      </c>
      <c r="P116">
        <v>9.5</v>
      </c>
      <c r="Q116">
        <v>6.4</v>
      </c>
      <c r="R116">
        <v>5.2</v>
      </c>
      <c r="S116" t="s">
        <v>1434</v>
      </c>
      <c r="T116">
        <v>3.3</v>
      </c>
      <c r="U116">
        <v>23</v>
      </c>
      <c r="V116">
        <v>11.4</v>
      </c>
    </row>
    <row r="117" spans="1:22" x14ac:dyDescent="0.2">
      <c r="A117" t="s">
        <v>121</v>
      </c>
      <c r="B117">
        <v>10</v>
      </c>
      <c r="C117">
        <v>10.5</v>
      </c>
      <c r="D117">
        <v>10.8</v>
      </c>
      <c r="E117">
        <v>10.1</v>
      </c>
      <c r="F117">
        <v>7.4</v>
      </c>
      <c r="G117">
        <v>8.5</v>
      </c>
      <c r="H117">
        <v>11</v>
      </c>
      <c r="I117">
        <v>13.7</v>
      </c>
      <c r="J117">
        <v>10.3</v>
      </c>
      <c r="K117">
        <v>12</v>
      </c>
      <c r="L117">
        <v>14.2</v>
      </c>
      <c r="M117">
        <v>15.9</v>
      </c>
      <c r="N117">
        <v>11.2</v>
      </c>
      <c r="O117">
        <v>11.1</v>
      </c>
      <c r="P117">
        <v>14</v>
      </c>
      <c r="Q117">
        <v>15.1</v>
      </c>
      <c r="R117">
        <v>6.7</v>
      </c>
      <c r="S117">
        <v>7.3</v>
      </c>
      <c r="T117">
        <v>9.6</v>
      </c>
      <c r="U117">
        <v>17.399999999999999</v>
      </c>
      <c r="V117">
        <v>15.9</v>
      </c>
    </row>
    <row r="118" spans="1:22" x14ac:dyDescent="0.2">
      <c r="A118" t="s">
        <v>122</v>
      </c>
      <c r="B118">
        <v>13.1</v>
      </c>
      <c r="C118">
        <v>13.6</v>
      </c>
      <c r="D118">
        <v>8.6</v>
      </c>
      <c r="E118">
        <v>10.5</v>
      </c>
      <c r="F118">
        <v>8</v>
      </c>
      <c r="G118">
        <v>17.899999999999999</v>
      </c>
      <c r="H118">
        <v>13.5</v>
      </c>
      <c r="I118">
        <v>11.8</v>
      </c>
      <c r="J118">
        <v>13.4</v>
      </c>
      <c r="K118">
        <v>11.6</v>
      </c>
      <c r="L118">
        <v>12</v>
      </c>
      <c r="M118">
        <v>12.6</v>
      </c>
      <c r="N118">
        <v>13.7</v>
      </c>
      <c r="O118">
        <v>15.9</v>
      </c>
      <c r="P118">
        <v>10.6</v>
      </c>
      <c r="Q118">
        <v>12.5</v>
      </c>
      <c r="R118">
        <v>15</v>
      </c>
      <c r="S118">
        <v>14.1</v>
      </c>
      <c r="T118">
        <v>20.7</v>
      </c>
      <c r="U118">
        <v>16.399999999999999</v>
      </c>
      <c r="V118">
        <v>8.8000000000000007</v>
      </c>
    </row>
    <row r="119" spans="1:22" x14ac:dyDescent="0.2">
      <c r="A119" t="s">
        <v>123</v>
      </c>
      <c r="B119">
        <v>7.5</v>
      </c>
      <c r="C119">
        <v>7</v>
      </c>
      <c r="D119">
        <v>7.8</v>
      </c>
      <c r="E119">
        <v>6.9</v>
      </c>
      <c r="F119">
        <v>7.2</v>
      </c>
      <c r="G119">
        <v>7.7</v>
      </c>
      <c r="H119">
        <v>8.6999999999999993</v>
      </c>
      <c r="I119">
        <v>10.199999999999999</v>
      </c>
      <c r="J119">
        <v>9.3000000000000007</v>
      </c>
      <c r="K119">
        <v>10.5</v>
      </c>
      <c r="L119">
        <v>10.9</v>
      </c>
      <c r="M119">
        <v>11.5</v>
      </c>
      <c r="N119">
        <v>10.4</v>
      </c>
      <c r="O119">
        <v>8.1</v>
      </c>
      <c r="P119">
        <v>13</v>
      </c>
      <c r="Q119">
        <v>12.1</v>
      </c>
      <c r="R119">
        <v>7.2</v>
      </c>
      <c r="S119">
        <v>11.2</v>
      </c>
      <c r="T119">
        <v>14.9</v>
      </c>
      <c r="U119">
        <v>23</v>
      </c>
      <c r="V119">
        <v>9.3000000000000007</v>
      </c>
    </row>
    <row r="120" spans="1:22" x14ac:dyDescent="0.2">
      <c r="A120" t="s">
        <v>124</v>
      </c>
      <c r="B120">
        <v>11.9</v>
      </c>
      <c r="C120">
        <v>11.9</v>
      </c>
      <c r="D120">
        <v>10.9</v>
      </c>
      <c r="E120">
        <v>14.4</v>
      </c>
      <c r="F120">
        <v>12.3</v>
      </c>
      <c r="G120">
        <v>7.2</v>
      </c>
      <c r="H120">
        <v>9.4</v>
      </c>
      <c r="I120">
        <v>9.8000000000000007</v>
      </c>
      <c r="J120">
        <v>10.199999999999999</v>
      </c>
      <c r="K120">
        <v>10.199999999999999</v>
      </c>
      <c r="L120">
        <v>8.8000000000000007</v>
      </c>
      <c r="M120">
        <v>8.9</v>
      </c>
      <c r="N120">
        <v>17</v>
      </c>
      <c r="O120">
        <v>15</v>
      </c>
      <c r="P120">
        <v>14.2</v>
      </c>
      <c r="Q120">
        <v>18.3</v>
      </c>
      <c r="R120">
        <v>13.4</v>
      </c>
      <c r="S120">
        <v>15.1</v>
      </c>
      <c r="T120">
        <v>16.3</v>
      </c>
      <c r="U120">
        <v>24.3</v>
      </c>
      <c r="V120">
        <v>14.8</v>
      </c>
    </row>
    <row r="121" spans="1:22" x14ac:dyDescent="0.2">
      <c r="A121" t="s">
        <v>125</v>
      </c>
      <c r="B121">
        <v>11.2</v>
      </c>
      <c r="C121">
        <v>10</v>
      </c>
      <c r="D121">
        <v>10.7</v>
      </c>
      <c r="E121">
        <v>11</v>
      </c>
      <c r="F121">
        <v>9.5</v>
      </c>
      <c r="G121">
        <v>9.6999999999999993</v>
      </c>
      <c r="H121">
        <v>9.3000000000000007</v>
      </c>
      <c r="I121">
        <v>12.7</v>
      </c>
      <c r="J121">
        <v>10.8</v>
      </c>
      <c r="K121">
        <v>11.1</v>
      </c>
      <c r="L121">
        <v>17.3</v>
      </c>
      <c r="M121">
        <v>12.6</v>
      </c>
      <c r="N121">
        <v>11.4</v>
      </c>
      <c r="O121">
        <v>9.6</v>
      </c>
      <c r="P121">
        <v>12.6</v>
      </c>
      <c r="Q121">
        <v>17.399999999999999</v>
      </c>
      <c r="R121">
        <v>15.9</v>
      </c>
      <c r="S121">
        <v>19.899999999999999</v>
      </c>
      <c r="T121">
        <v>8.1</v>
      </c>
      <c r="U121">
        <v>17.600000000000001</v>
      </c>
      <c r="V121">
        <v>8</v>
      </c>
    </row>
    <row r="122" spans="1:22" x14ac:dyDescent="0.2">
      <c r="A122" t="s">
        <v>126</v>
      </c>
      <c r="B122">
        <v>12</v>
      </c>
      <c r="C122">
        <v>12</v>
      </c>
      <c r="D122">
        <v>12.6</v>
      </c>
      <c r="E122">
        <v>10.9</v>
      </c>
      <c r="F122">
        <v>12.4</v>
      </c>
      <c r="G122">
        <v>16.100000000000001</v>
      </c>
      <c r="H122">
        <v>13.9</v>
      </c>
      <c r="I122">
        <v>13.1</v>
      </c>
      <c r="J122">
        <v>10.6</v>
      </c>
      <c r="K122">
        <v>14</v>
      </c>
      <c r="L122">
        <v>12.9</v>
      </c>
      <c r="M122">
        <v>13.1</v>
      </c>
      <c r="N122">
        <v>18.899999999999999</v>
      </c>
      <c r="O122">
        <v>18.3</v>
      </c>
      <c r="P122">
        <v>12.3</v>
      </c>
      <c r="Q122">
        <v>16.899999999999999</v>
      </c>
      <c r="R122">
        <v>19.2</v>
      </c>
      <c r="S122">
        <v>15.6</v>
      </c>
      <c r="T122">
        <v>13.6</v>
      </c>
      <c r="U122">
        <v>22.8</v>
      </c>
      <c r="V122">
        <v>15.8</v>
      </c>
    </row>
    <row r="123" spans="1:22" x14ac:dyDescent="0.2">
      <c r="A123" t="s">
        <v>138</v>
      </c>
      <c r="B123">
        <v>10.4</v>
      </c>
      <c r="C123">
        <v>10.1</v>
      </c>
      <c r="D123">
        <v>10.1</v>
      </c>
      <c r="E123">
        <v>10.8</v>
      </c>
      <c r="F123">
        <v>10.5</v>
      </c>
      <c r="G123">
        <v>10.6</v>
      </c>
      <c r="H123">
        <v>10</v>
      </c>
      <c r="I123">
        <v>11.2</v>
      </c>
      <c r="J123">
        <v>10.3</v>
      </c>
      <c r="K123">
        <v>11</v>
      </c>
      <c r="L123">
        <v>12.2</v>
      </c>
      <c r="M123">
        <v>11.5</v>
      </c>
      <c r="N123">
        <v>13.5</v>
      </c>
      <c r="O123">
        <v>13.1</v>
      </c>
      <c r="P123">
        <v>11.6</v>
      </c>
      <c r="Q123">
        <v>13.3</v>
      </c>
      <c r="R123">
        <v>13.2</v>
      </c>
      <c r="S123">
        <v>12.2</v>
      </c>
      <c r="T123">
        <v>12.5</v>
      </c>
      <c r="U123">
        <v>18.2</v>
      </c>
      <c r="V123">
        <v>11.9</v>
      </c>
    </row>
    <row r="124" spans="1:22" x14ac:dyDescent="0.2">
      <c r="A124" t="s">
        <v>127</v>
      </c>
      <c r="B124">
        <v>9.1999999999999993</v>
      </c>
      <c r="C124">
        <v>8.6999999999999993</v>
      </c>
      <c r="D124">
        <v>9.1999999999999993</v>
      </c>
      <c r="E124">
        <v>9.3000000000000007</v>
      </c>
      <c r="F124">
        <v>8.6</v>
      </c>
      <c r="G124">
        <v>7.8</v>
      </c>
      <c r="H124">
        <v>8.9</v>
      </c>
      <c r="I124">
        <v>8.1999999999999993</v>
      </c>
      <c r="J124">
        <v>9.9</v>
      </c>
      <c r="K124">
        <v>9</v>
      </c>
      <c r="L124">
        <v>8.6</v>
      </c>
      <c r="M124">
        <v>8.8000000000000007</v>
      </c>
      <c r="N124">
        <v>9.1999999999999993</v>
      </c>
      <c r="O124">
        <v>9.1999999999999993</v>
      </c>
      <c r="P124">
        <v>9.9</v>
      </c>
      <c r="Q124">
        <v>8.3000000000000007</v>
      </c>
      <c r="R124">
        <v>9.1999999999999993</v>
      </c>
      <c r="S124">
        <v>8.9</v>
      </c>
      <c r="T124">
        <v>9.1</v>
      </c>
      <c r="U124">
        <v>15.9</v>
      </c>
      <c r="V124">
        <v>9.1</v>
      </c>
    </row>
    <row r="125" spans="1:22" x14ac:dyDescent="0.2">
      <c r="A125" t="s">
        <v>139</v>
      </c>
      <c r="B125">
        <v>10.199999999999999</v>
      </c>
      <c r="C125">
        <v>9.9</v>
      </c>
      <c r="D125">
        <v>10</v>
      </c>
      <c r="E125">
        <v>10.6</v>
      </c>
      <c r="F125">
        <v>10.199999999999999</v>
      </c>
      <c r="G125">
        <v>10.199999999999999</v>
      </c>
      <c r="H125">
        <v>9.8000000000000007</v>
      </c>
      <c r="I125">
        <v>10.7</v>
      </c>
      <c r="J125">
        <v>10.3</v>
      </c>
      <c r="K125">
        <v>10.7</v>
      </c>
      <c r="L125">
        <v>11.6</v>
      </c>
      <c r="M125">
        <v>11.1</v>
      </c>
      <c r="N125">
        <v>12.8</v>
      </c>
      <c r="O125">
        <v>12.5</v>
      </c>
      <c r="P125">
        <v>11.3</v>
      </c>
      <c r="Q125">
        <v>12.5</v>
      </c>
      <c r="R125">
        <v>12.5</v>
      </c>
      <c r="S125">
        <v>11.7</v>
      </c>
      <c r="T125">
        <v>12</v>
      </c>
      <c r="U125">
        <v>17.8</v>
      </c>
      <c r="V125">
        <v>11.4</v>
      </c>
    </row>
    <row r="126" spans="1:22" x14ac:dyDescent="0.2">
      <c r="A126" t="s">
        <v>140</v>
      </c>
      <c r="B126">
        <v>10.3</v>
      </c>
      <c r="C126">
        <v>10.5</v>
      </c>
      <c r="D126">
        <v>10.199999999999999</v>
      </c>
      <c r="E126">
        <v>10.7</v>
      </c>
      <c r="F126">
        <v>10.199999999999999</v>
      </c>
      <c r="G126">
        <v>10.5</v>
      </c>
      <c r="H126">
        <v>10.4</v>
      </c>
      <c r="I126">
        <v>10.5</v>
      </c>
      <c r="J126">
        <v>10.7</v>
      </c>
      <c r="K126">
        <v>11.1</v>
      </c>
      <c r="L126">
        <v>11.4</v>
      </c>
      <c r="M126">
        <v>11.7</v>
      </c>
      <c r="N126">
        <v>12.1</v>
      </c>
      <c r="O126">
        <v>11.8</v>
      </c>
      <c r="P126">
        <v>11.8</v>
      </c>
      <c r="Q126">
        <v>12.5</v>
      </c>
      <c r="R126">
        <v>10.7</v>
      </c>
      <c r="S126">
        <v>10.5</v>
      </c>
      <c r="T126">
        <v>10.1</v>
      </c>
      <c r="U126">
        <v>13.5</v>
      </c>
      <c r="V126">
        <v>9.9</v>
      </c>
    </row>
    <row r="127" spans="1:22" x14ac:dyDescent="0.2">
      <c r="A127" t="s">
        <v>141</v>
      </c>
      <c r="B127">
        <v>9</v>
      </c>
      <c r="C127">
        <v>9.1999999999999993</v>
      </c>
      <c r="D127">
        <v>9.1999999999999993</v>
      </c>
      <c r="E127">
        <v>9.3000000000000007</v>
      </c>
      <c r="F127">
        <v>9.1</v>
      </c>
      <c r="G127">
        <v>9.1999999999999993</v>
      </c>
      <c r="H127">
        <v>9.3000000000000007</v>
      </c>
      <c r="I127">
        <v>9.4</v>
      </c>
      <c r="J127">
        <v>9.8000000000000007</v>
      </c>
      <c r="K127">
        <v>9.9</v>
      </c>
      <c r="L127">
        <v>10.3</v>
      </c>
      <c r="M127">
        <v>10.4</v>
      </c>
      <c r="N127">
        <v>10.8</v>
      </c>
      <c r="O127">
        <v>10.9</v>
      </c>
      <c r="P127">
        <v>10.9</v>
      </c>
      <c r="Q127">
        <v>11.1</v>
      </c>
      <c r="R127">
        <v>10.1</v>
      </c>
      <c r="S127">
        <v>9.5</v>
      </c>
      <c r="T127">
        <v>9.5</v>
      </c>
      <c r="U127">
        <v>13.5</v>
      </c>
      <c r="V127">
        <v>9.5</v>
      </c>
    </row>
    <row r="128" spans="1:22" x14ac:dyDescent="0.2">
      <c r="A128" t="s">
        <v>226</v>
      </c>
      <c r="B128">
        <v>8.8000000000000007</v>
      </c>
      <c r="C128">
        <v>9</v>
      </c>
      <c r="D128">
        <v>9</v>
      </c>
      <c r="E128">
        <v>9.1</v>
      </c>
      <c r="F128">
        <v>8.9</v>
      </c>
      <c r="G128">
        <v>9</v>
      </c>
      <c r="H128">
        <v>9.1</v>
      </c>
      <c r="I128">
        <v>9.1999999999999993</v>
      </c>
      <c r="J128">
        <v>9.6</v>
      </c>
      <c r="K128">
        <v>9.6999999999999993</v>
      </c>
      <c r="L128">
        <v>10</v>
      </c>
      <c r="M128">
        <v>10.199999999999999</v>
      </c>
      <c r="N128">
        <v>10.6</v>
      </c>
      <c r="O128">
        <v>10.6</v>
      </c>
      <c r="P128">
        <v>10.6</v>
      </c>
      <c r="Q128">
        <v>10.9</v>
      </c>
      <c r="R128">
        <v>9.9</v>
      </c>
      <c r="S128">
        <v>9.3000000000000007</v>
      </c>
      <c r="T128">
        <v>9.3000000000000007</v>
      </c>
      <c r="U128">
        <v>13.3</v>
      </c>
      <c r="V128">
        <v>9.3000000000000007</v>
      </c>
    </row>
    <row r="129" spans="1:22" x14ac:dyDescent="0.2">
      <c r="A129" t="s">
        <v>227</v>
      </c>
      <c r="B129">
        <v>8.8000000000000007</v>
      </c>
      <c r="C129">
        <v>9</v>
      </c>
      <c r="D129">
        <v>9.1</v>
      </c>
      <c r="E129">
        <v>9.1</v>
      </c>
      <c r="F129">
        <v>8.9</v>
      </c>
      <c r="G129">
        <v>9</v>
      </c>
      <c r="H129">
        <v>9.1</v>
      </c>
      <c r="I129">
        <v>9.1999999999999993</v>
      </c>
      <c r="J129">
        <v>9.5</v>
      </c>
      <c r="K129">
        <v>9.6999999999999993</v>
      </c>
      <c r="L129">
        <v>10</v>
      </c>
      <c r="M129">
        <v>10.1</v>
      </c>
      <c r="N129">
        <v>10.6</v>
      </c>
      <c r="O129">
        <v>10.6</v>
      </c>
      <c r="P129">
        <v>10.6</v>
      </c>
      <c r="Q129">
        <v>10.9</v>
      </c>
      <c r="R129">
        <v>9.9</v>
      </c>
      <c r="S129">
        <v>9.3000000000000007</v>
      </c>
      <c r="T129">
        <v>9.3000000000000007</v>
      </c>
      <c r="U129">
        <v>13.3</v>
      </c>
      <c r="V129">
        <v>9.3000000000000007</v>
      </c>
    </row>
    <row r="130" spans="1:22" x14ac:dyDescent="0.2">
      <c r="A130" t="s">
        <v>228</v>
      </c>
      <c r="B130">
        <v>9</v>
      </c>
      <c r="C130">
        <v>8.8000000000000007</v>
      </c>
      <c r="D130">
        <v>9.1999999999999993</v>
      </c>
      <c r="E130">
        <v>9</v>
      </c>
      <c r="F130">
        <v>8.5</v>
      </c>
      <c r="G130">
        <v>9.1</v>
      </c>
      <c r="H130">
        <v>9.6</v>
      </c>
      <c r="I130">
        <v>10.5</v>
      </c>
      <c r="J130">
        <v>9.5</v>
      </c>
      <c r="K130">
        <v>9.6</v>
      </c>
      <c r="L130">
        <v>10.5</v>
      </c>
      <c r="M130">
        <v>10.6</v>
      </c>
      <c r="N130">
        <v>10.8</v>
      </c>
      <c r="O130">
        <v>9.9</v>
      </c>
      <c r="P130">
        <v>11.1</v>
      </c>
      <c r="Q130">
        <v>10.3</v>
      </c>
      <c r="R130">
        <v>9.9</v>
      </c>
      <c r="S130">
        <v>9.6</v>
      </c>
      <c r="T130">
        <v>8.9</v>
      </c>
      <c r="U130">
        <v>17.8</v>
      </c>
      <c r="V130">
        <v>9.9</v>
      </c>
    </row>
    <row r="131" spans="1:22" x14ac:dyDescent="0.2">
      <c r="A131" t="s">
        <v>229</v>
      </c>
      <c r="B131">
        <v>12.1</v>
      </c>
      <c r="C131">
        <v>11.9</v>
      </c>
      <c r="D131">
        <v>10.6</v>
      </c>
      <c r="E131">
        <v>10.8</v>
      </c>
      <c r="F131">
        <v>10</v>
      </c>
      <c r="G131">
        <v>14.5</v>
      </c>
      <c r="H131">
        <v>12.2</v>
      </c>
      <c r="I131">
        <v>12.5</v>
      </c>
      <c r="J131">
        <v>11.6</v>
      </c>
      <c r="K131">
        <v>12.2</v>
      </c>
      <c r="L131">
        <v>14.1</v>
      </c>
      <c r="M131">
        <v>12.7</v>
      </c>
      <c r="N131">
        <v>14.6</v>
      </c>
      <c r="O131">
        <v>14.4</v>
      </c>
      <c r="P131">
        <v>11.9</v>
      </c>
      <c r="Q131">
        <v>15.7</v>
      </c>
      <c r="R131">
        <v>16.7</v>
      </c>
      <c r="S131">
        <v>16.600000000000001</v>
      </c>
      <c r="T131">
        <v>13.8</v>
      </c>
      <c r="U131">
        <v>19</v>
      </c>
      <c r="V131">
        <v>10.7</v>
      </c>
    </row>
    <row r="132" spans="1:22" x14ac:dyDescent="0.2">
      <c r="A132" t="s">
        <v>230</v>
      </c>
      <c r="B132">
        <v>9.8000000000000007</v>
      </c>
      <c r="C132">
        <v>9.8000000000000007</v>
      </c>
      <c r="D132">
        <v>10.3</v>
      </c>
      <c r="E132">
        <v>12.5</v>
      </c>
      <c r="F132">
        <v>13.3</v>
      </c>
      <c r="G132">
        <v>9</v>
      </c>
      <c r="H132">
        <v>9.1</v>
      </c>
      <c r="I132">
        <v>10.199999999999999</v>
      </c>
      <c r="J132">
        <v>10.5</v>
      </c>
      <c r="K132">
        <v>11.3</v>
      </c>
      <c r="L132">
        <v>11.8</v>
      </c>
      <c r="M132">
        <v>11.3</v>
      </c>
      <c r="N132">
        <v>14.3</v>
      </c>
      <c r="O132">
        <v>13.9</v>
      </c>
      <c r="P132">
        <v>11.7</v>
      </c>
      <c r="Q132">
        <v>14.7</v>
      </c>
      <c r="R132">
        <v>14.3</v>
      </c>
      <c r="S132">
        <v>12.7</v>
      </c>
      <c r="T132">
        <v>14.7</v>
      </c>
      <c r="U132">
        <v>16.899999999999999</v>
      </c>
      <c r="V132">
        <v>13.7</v>
      </c>
    </row>
    <row r="133" spans="1:22" x14ac:dyDescent="0.2">
      <c r="A133" t="s">
        <v>231</v>
      </c>
      <c r="B133">
        <v>11.7</v>
      </c>
      <c r="C133">
        <v>11.1</v>
      </c>
      <c r="D133">
        <v>11.3</v>
      </c>
      <c r="E133">
        <v>11.2</v>
      </c>
      <c r="F133">
        <v>8.1999999999999993</v>
      </c>
      <c r="G133">
        <v>8.6999999999999993</v>
      </c>
      <c r="H133">
        <v>9.3000000000000007</v>
      </c>
      <c r="I133">
        <v>11.7</v>
      </c>
      <c r="J133">
        <v>10.3</v>
      </c>
      <c r="K133">
        <v>11.6</v>
      </c>
      <c r="L133">
        <v>12.7</v>
      </c>
      <c r="M133">
        <v>12.7</v>
      </c>
      <c r="N133">
        <v>12.7</v>
      </c>
      <c r="O133">
        <v>14.1</v>
      </c>
      <c r="P133">
        <v>12.4</v>
      </c>
      <c r="Q133">
        <v>12.4</v>
      </c>
      <c r="R133">
        <v>8.4</v>
      </c>
      <c r="S133">
        <v>7.4</v>
      </c>
      <c r="T133">
        <v>12.4</v>
      </c>
      <c r="U133">
        <v>17.399999999999999</v>
      </c>
      <c r="V133">
        <v>15.1</v>
      </c>
    </row>
    <row r="137" spans="1:22" x14ac:dyDescent="0.2">
      <c r="A137" t="s">
        <v>1428</v>
      </c>
    </row>
    <row r="138" spans="1:22" ht="25.5" x14ac:dyDescent="0.2">
      <c r="A138" t="s">
        <v>479</v>
      </c>
      <c r="B138" s="24" t="s">
        <v>1600</v>
      </c>
      <c r="C138" s="24" t="s">
        <v>1601</v>
      </c>
      <c r="D138" s="24" t="s">
        <v>1602</v>
      </c>
      <c r="E138" s="24" t="s">
        <v>1603</v>
      </c>
      <c r="F138" s="24" t="s">
        <v>1604</v>
      </c>
      <c r="G138" s="24" t="s">
        <v>1605</v>
      </c>
      <c r="H138" s="24" t="s">
        <v>1606</v>
      </c>
      <c r="I138" s="24" t="s">
        <v>1607</v>
      </c>
      <c r="J138" s="24" t="s">
        <v>1608</v>
      </c>
      <c r="K138" s="24" t="s">
        <v>1609</v>
      </c>
      <c r="L138" s="24" t="s">
        <v>1610</v>
      </c>
      <c r="M138" s="24" t="s">
        <v>1611</v>
      </c>
      <c r="N138" s="24" t="s">
        <v>1612</v>
      </c>
      <c r="O138" s="24" t="s">
        <v>1613</v>
      </c>
      <c r="P138" s="24" t="s">
        <v>1614</v>
      </c>
      <c r="Q138" s="24" t="s">
        <v>1615</v>
      </c>
      <c r="R138" s="24" t="s">
        <v>1616</v>
      </c>
      <c r="S138" s="24" t="s">
        <v>553</v>
      </c>
      <c r="T138" s="24" t="s">
        <v>545</v>
      </c>
      <c r="U138" s="24" t="s">
        <v>1617</v>
      </c>
      <c r="V138" s="24" t="s">
        <v>2154</v>
      </c>
    </row>
    <row r="139" spans="1:22" x14ac:dyDescent="0.2">
      <c r="A139" t="s">
        <v>115</v>
      </c>
      <c r="B139">
        <v>1.6</v>
      </c>
      <c r="C139">
        <v>3.9</v>
      </c>
      <c r="D139">
        <v>6.3</v>
      </c>
      <c r="E139">
        <v>5.4</v>
      </c>
      <c r="F139">
        <v>3.8</v>
      </c>
      <c r="G139">
        <v>3.9</v>
      </c>
      <c r="H139">
        <v>5.3</v>
      </c>
      <c r="I139">
        <v>5.2</v>
      </c>
      <c r="J139">
        <v>5.4</v>
      </c>
      <c r="K139">
        <v>6.4</v>
      </c>
      <c r="L139">
        <v>4.0999999999999996</v>
      </c>
      <c r="M139">
        <v>5.4</v>
      </c>
      <c r="N139">
        <v>5.8</v>
      </c>
      <c r="O139" t="s">
        <v>1434</v>
      </c>
      <c r="P139">
        <v>4.2</v>
      </c>
      <c r="Q139">
        <v>5.7</v>
      </c>
      <c r="R139">
        <v>5.3</v>
      </c>
      <c r="S139">
        <v>8.3000000000000007</v>
      </c>
      <c r="T139">
        <v>3.2</v>
      </c>
      <c r="V139">
        <v>3.1</v>
      </c>
    </row>
    <row r="140" spans="1:22" x14ac:dyDescent="0.2">
      <c r="A140" t="s">
        <v>116</v>
      </c>
      <c r="B140">
        <v>3.4</v>
      </c>
      <c r="C140">
        <v>3.6</v>
      </c>
      <c r="D140">
        <v>9.9</v>
      </c>
      <c r="E140">
        <v>5.4</v>
      </c>
      <c r="F140">
        <v>6.8</v>
      </c>
      <c r="G140">
        <v>6.3</v>
      </c>
      <c r="H140">
        <v>10.8</v>
      </c>
      <c r="I140">
        <v>9.1</v>
      </c>
      <c r="J140">
        <v>7.2</v>
      </c>
      <c r="K140">
        <v>14.7</v>
      </c>
      <c r="L140">
        <v>5.5</v>
      </c>
      <c r="M140">
        <v>10.8</v>
      </c>
      <c r="N140">
        <v>6.1</v>
      </c>
      <c r="O140">
        <v>4.5999999999999996</v>
      </c>
      <c r="P140">
        <v>7.9</v>
      </c>
      <c r="Q140">
        <v>2.4</v>
      </c>
      <c r="R140">
        <v>3.3</v>
      </c>
      <c r="S140">
        <v>3</v>
      </c>
      <c r="T140" t="s">
        <v>1434</v>
      </c>
      <c r="V140">
        <v>3.4</v>
      </c>
    </row>
    <row r="141" spans="1:22" x14ac:dyDescent="0.2">
      <c r="A141" t="s">
        <v>117</v>
      </c>
      <c r="B141">
        <v>4.9000000000000004</v>
      </c>
      <c r="C141">
        <v>4</v>
      </c>
      <c r="D141">
        <v>3.7</v>
      </c>
      <c r="E141">
        <v>5.5</v>
      </c>
      <c r="F141">
        <v>9.8000000000000007</v>
      </c>
      <c r="G141">
        <v>3</v>
      </c>
      <c r="H141">
        <v>9</v>
      </c>
      <c r="I141">
        <v>12.9</v>
      </c>
      <c r="J141">
        <v>9.4</v>
      </c>
      <c r="K141">
        <v>7.7</v>
      </c>
      <c r="L141">
        <v>3.8</v>
      </c>
      <c r="M141">
        <v>4.8</v>
      </c>
      <c r="N141">
        <v>3.4</v>
      </c>
      <c r="O141" t="s">
        <v>1434</v>
      </c>
      <c r="P141">
        <v>2</v>
      </c>
      <c r="Q141" t="s">
        <v>1434</v>
      </c>
      <c r="R141">
        <v>4.0999999999999996</v>
      </c>
      <c r="S141" t="s">
        <v>1434</v>
      </c>
      <c r="T141" t="s">
        <v>1434</v>
      </c>
      <c r="V141">
        <v>3.1</v>
      </c>
    </row>
    <row r="142" spans="1:22" x14ac:dyDescent="0.2">
      <c r="A142" t="s">
        <v>118</v>
      </c>
      <c r="B142">
        <v>5.9</v>
      </c>
      <c r="C142">
        <v>4.9000000000000004</v>
      </c>
      <c r="D142">
        <v>6.4</v>
      </c>
      <c r="E142">
        <v>3</v>
      </c>
      <c r="F142">
        <v>4.7</v>
      </c>
      <c r="G142">
        <v>7.1</v>
      </c>
      <c r="H142">
        <v>9.8000000000000007</v>
      </c>
      <c r="I142">
        <v>5.6</v>
      </c>
      <c r="J142">
        <v>7.7</v>
      </c>
      <c r="K142">
        <v>5.6</v>
      </c>
      <c r="L142">
        <v>14.7</v>
      </c>
      <c r="M142">
        <v>5.7</v>
      </c>
      <c r="N142">
        <v>7.6</v>
      </c>
      <c r="O142">
        <v>3.1</v>
      </c>
      <c r="P142" t="s">
        <v>1434</v>
      </c>
      <c r="Q142">
        <v>9.1</v>
      </c>
      <c r="R142">
        <v>4.2</v>
      </c>
      <c r="S142">
        <v>4.2</v>
      </c>
      <c r="T142" t="s">
        <v>1434</v>
      </c>
      <c r="V142">
        <v>3.8</v>
      </c>
    </row>
    <row r="143" spans="1:22" x14ac:dyDescent="0.2">
      <c r="A143" t="s">
        <v>119</v>
      </c>
      <c r="B143">
        <v>4.4000000000000004</v>
      </c>
      <c r="C143">
        <v>3.1</v>
      </c>
      <c r="D143">
        <v>5</v>
      </c>
      <c r="E143">
        <v>7</v>
      </c>
      <c r="F143">
        <v>2.4</v>
      </c>
      <c r="G143">
        <v>9.4</v>
      </c>
      <c r="H143">
        <v>13.8</v>
      </c>
      <c r="I143">
        <v>8.1</v>
      </c>
      <c r="J143">
        <v>3.5</v>
      </c>
      <c r="K143">
        <v>5.4</v>
      </c>
      <c r="L143">
        <v>6.6</v>
      </c>
      <c r="M143">
        <v>3</v>
      </c>
      <c r="N143">
        <v>3.4</v>
      </c>
      <c r="O143">
        <v>4.2</v>
      </c>
      <c r="P143" t="s">
        <v>1434</v>
      </c>
      <c r="Q143" t="s">
        <v>1434</v>
      </c>
      <c r="R143" t="s">
        <v>1434</v>
      </c>
      <c r="S143" t="s">
        <v>1434</v>
      </c>
      <c r="T143" t="s">
        <v>1434</v>
      </c>
      <c r="V143">
        <v>4.0999999999999996</v>
      </c>
    </row>
    <row r="144" spans="1:22" x14ac:dyDescent="0.2">
      <c r="A144" t="s">
        <v>120</v>
      </c>
      <c r="B144">
        <v>3.5</v>
      </c>
      <c r="C144">
        <v>3.3</v>
      </c>
      <c r="D144">
        <v>2.5</v>
      </c>
      <c r="E144">
        <v>11.8</v>
      </c>
      <c r="F144">
        <v>5.0999999999999996</v>
      </c>
      <c r="G144">
        <v>9.1</v>
      </c>
      <c r="H144">
        <v>5.3</v>
      </c>
      <c r="I144">
        <v>15.8</v>
      </c>
      <c r="J144">
        <v>9.4</v>
      </c>
      <c r="K144">
        <v>8</v>
      </c>
      <c r="L144">
        <v>4.0999999999999996</v>
      </c>
      <c r="M144">
        <v>9.8000000000000007</v>
      </c>
      <c r="N144">
        <v>9.5</v>
      </c>
      <c r="O144" t="s">
        <v>1434</v>
      </c>
      <c r="P144">
        <v>5.8</v>
      </c>
      <c r="Q144">
        <v>6.7</v>
      </c>
      <c r="R144">
        <v>4.5</v>
      </c>
      <c r="S144" t="s">
        <v>1434</v>
      </c>
      <c r="T144" t="s">
        <v>1434</v>
      </c>
      <c r="V144">
        <v>4.5999999999999996</v>
      </c>
    </row>
    <row r="145" spans="1:22" x14ac:dyDescent="0.2">
      <c r="A145" t="s">
        <v>121</v>
      </c>
      <c r="B145">
        <v>3.2</v>
      </c>
      <c r="C145">
        <v>5.3</v>
      </c>
      <c r="D145">
        <v>3.6</v>
      </c>
      <c r="E145">
        <v>3.3</v>
      </c>
      <c r="F145">
        <v>4.4000000000000004</v>
      </c>
      <c r="G145">
        <v>5.2</v>
      </c>
      <c r="H145">
        <v>2.6</v>
      </c>
      <c r="I145">
        <v>4</v>
      </c>
      <c r="J145">
        <v>8.3000000000000007</v>
      </c>
      <c r="K145">
        <v>7.1</v>
      </c>
      <c r="L145">
        <v>4.9000000000000004</v>
      </c>
      <c r="M145">
        <v>4.5</v>
      </c>
      <c r="N145">
        <v>6.8</v>
      </c>
      <c r="O145">
        <v>3.2</v>
      </c>
      <c r="P145">
        <v>2.5</v>
      </c>
      <c r="Q145" t="s">
        <v>1434</v>
      </c>
      <c r="R145" t="s">
        <v>1434</v>
      </c>
      <c r="S145">
        <v>7.1</v>
      </c>
      <c r="T145">
        <v>4.7</v>
      </c>
      <c r="V145">
        <v>3.1</v>
      </c>
    </row>
    <row r="146" spans="1:22" x14ac:dyDescent="0.2">
      <c r="A146" t="s">
        <v>122</v>
      </c>
      <c r="B146">
        <v>2.4</v>
      </c>
      <c r="C146">
        <v>2.5</v>
      </c>
      <c r="D146">
        <v>3.9</v>
      </c>
      <c r="E146">
        <v>2.2999999999999998</v>
      </c>
      <c r="F146">
        <v>6</v>
      </c>
      <c r="G146">
        <v>5.0999999999999996</v>
      </c>
      <c r="H146">
        <v>9</v>
      </c>
      <c r="I146">
        <v>3.4</v>
      </c>
      <c r="J146" t="s">
        <v>1434</v>
      </c>
      <c r="K146">
        <v>5.8</v>
      </c>
      <c r="L146">
        <v>3.2</v>
      </c>
      <c r="M146">
        <v>4.2</v>
      </c>
      <c r="N146">
        <v>4.2</v>
      </c>
      <c r="O146">
        <v>4.4000000000000004</v>
      </c>
      <c r="P146">
        <v>6.4</v>
      </c>
      <c r="Q146">
        <v>4.9000000000000004</v>
      </c>
      <c r="R146">
        <v>4.0999999999999996</v>
      </c>
      <c r="S146" t="s">
        <v>1434</v>
      </c>
      <c r="T146" t="s">
        <v>1434</v>
      </c>
      <c r="V146">
        <v>2.1</v>
      </c>
    </row>
    <row r="147" spans="1:22" x14ac:dyDescent="0.2">
      <c r="A147" t="s">
        <v>123</v>
      </c>
      <c r="B147">
        <v>4.8</v>
      </c>
      <c r="C147">
        <v>4.4000000000000004</v>
      </c>
      <c r="D147">
        <v>5.8</v>
      </c>
      <c r="E147">
        <v>7.5</v>
      </c>
      <c r="F147">
        <v>6.7</v>
      </c>
      <c r="G147">
        <v>10.1</v>
      </c>
      <c r="H147">
        <v>8.1999999999999993</v>
      </c>
      <c r="I147">
        <v>9.3000000000000007</v>
      </c>
      <c r="J147">
        <v>7.6</v>
      </c>
      <c r="K147">
        <v>9.1</v>
      </c>
      <c r="L147">
        <v>3.9</v>
      </c>
      <c r="M147">
        <v>4.8</v>
      </c>
      <c r="N147">
        <v>5.7</v>
      </c>
      <c r="O147">
        <v>5.3</v>
      </c>
      <c r="P147">
        <v>9.3000000000000007</v>
      </c>
      <c r="Q147">
        <v>4.9000000000000004</v>
      </c>
      <c r="R147" t="s">
        <v>1434</v>
      </c>
      <c r="S147">
        <v>6.8</v>
      </c>
      <c r="T147">
        <v>3.2</v>
      </c>
      <c r="V147">
        <v>3.7</v>
      </c>
    </row>
    <row r="148" spans="1:22" x14ac:dyDescent="0.2">
      <c r="A148" t="s">
        <v>124</v>
      </c>
      <c r="B148">
        <v>4.0999999999999996</v>
      </c>
      <c r="C148">
        <v>8.8000000000000007</v>
      </c>
      <c r="D148">
        <v>9.4</v>
      </c>
      <c r="E148">
        <v>8.1999999999999993</v>
      </c>
      <c r="F148">
        <v>11.8</v>
      </c>
      <c r="G148">
        <v>7.8</v>
      </c>
      <c r="H148">
        <v>7.7</v>
      </c>
      <c r="I148">
        <v>22.3</v>
      </c>
      <c r="J148">
        <v>13.2</v>
      </c>
      <c r="K148">
        <v>10.8</v>
      </c>
      <c r="L148">
        <v>8.4</v>
      </c>
      <c r="M148">
        <v>4.5999999999999996</v>
      </c>
      <c r="N148" t="s">
        <v>1434</v>
      </c>
      <c r="O148">
        <v>4.7</v>
      </c>
      <c r="P148">
        <v>4.5</v>
      </c>
      <c r="Q148">
        <v>3.8</v>
      </c>
      <c r="R148">
        <v>6.5</v>
      </c>
      <c r="S148">
        <v>5.3</v>
      </c>
      <c r="T148">
        <v>9.3000000000000007</v>
      </c>
      <c r="V148">
        <v>5.5</v>
      </c>
    </row>
    <row r="149" spans="1:22" x14ac:dyDescent="0.2">
      <c r="A149" t="s">
        <v>125</v>
      </c>
      <c r="B149">
        <v>4.0999999999999996</v>
      </c>
      <c r="C149">
        <v>2.6</v>
      </c>
      <c r="D149">
        <v>3.1</v>
      </c>
      <c r="E149">
        <v>5.6</v>
      </c>
      <c r="F149">
        <v>3.4</v>
      </c>
      <c r="G149">
        <v>3.2</v>
      </c>
      <c r="H149">
        <v>8</v>
      </c>
      <c r="I149">
        <v>5.3</v>
      </c>
      <c r="J149">
        <v>9.6</v>
      </c>
      <c r="K149">
        <v>5</v>
      </c>
      <c r="L149">
        <v>2.2999999999999998</v>
      </c>
      <c r="M149">
        <v>3.3</v>
      </c>
      <c r="N149">
        <v>4.9000000000000004</v>
      </c>
      <c r="O149">
        <v>2.8</v>
      </c>
      <c r="P149">
        <v>3.5</v>
      </c>
      <c r="Q149">
        <v>4</v>
      </c>
      <c r="R149">
        <v>6.7</v>
      </c>
      <c r="S149" t="s">
        <v>1434</v>
      </c>
      <c r="T149" t="s">
        <v>1434</v>
      </c>
      <c r="V149">
        <v>2.2000000000000002</v>
      </c>
    </row>
    <row r="150" spans="1:22" x14ac:dyDescent="0.2">
      <c r="A150" t="s">
        <v>126</v>
      </c>
      <c r="B150">
        <v>5</v>
      </c>
      <c r="C150">
        <v>3.5</v>
      </c>
      <c r="D150">
        <v>2.2999999999999998</v>
      </c>
      <c r="E150">
        <v>4</v>
      </c>
      <c r="F150">
        <v>4.8</v>
      </c>
      <c r="G150">
        <v>4</v>
      </c>
      <c r="H150">
        <v>6.8</v>
      </c>
      <c r="I150">
        <v>3.8</v>
      </c>
      <c r="J150">
        <v>3.1</v>
      </c>
      <c r="K150">
        <v>3.4</v>
      </c>
      <c r="L150">
        <v>4.5</v>
      </c>
      <c r="M150">
        <v>3.8</v>
      </c>
      <c r="N150">
        <v>3.3</v>
      </c>
      <c r="O150" t="s">
        <v>1434</v>
      </c>
      <c r="P150">
        <v>6.4</v>
      </c>
      <c r="Q150">
        <v>2.7</v>
      </c>
      <c r="R150" t="s">
        <v>1434</v>
      </c>
      <c r="S150" t="s">
        <v>1434</v>
      </c>
      <c r="T150">
        <v>9.9</v>
      </c>
      <c r="V150">
        <v>2.5</v>
      </c>
    </row>
    <row r="151" spans="1:22" x14ac:dyDescent="0.2">
      <c r="A151" t="s">
        <v>138</v>
      </c>
      <c r="B151">
        <v>3.9</v>
      </c>
      <c r="C151">
        <v>4.2</v>
      </c>
      <c r="D151">
        <v>5.3</v>
      </c>
      <c r="E151">
        <v>5.6</v>
      </c>
      <c r="F151">
        <v>5.9</v>
      </c>
      <c r="G151">
        <v>6.2</v>
      </c>
      <c r="H151">
        <v>7.9</v>
      </c>
      <c r="I151">
        <v>8.6</v>
      </c>
      <c r="J151">
        <v>7.2</v>
      </c>
      <c r="K151">
        <v>7.6</v>
      </c>
      <c r="L151">
        <v>5.4</v>
      </c>
      <c r="M151">
        <v>5.4</v>
      </c>
      <c r="N151">
        <v>5.3</v>
      </c>
      <c r="O151">
        <v>3.3</v>
      </c>
      <c r="P151">
        <v>4.5999999999999996</v>
      </c>
      <c r="Q151">
        <v>3.9</v>
      </c>
      <c r="R151">
        <v>3.6</v>
      </c>
      <c r="S151">
        <v>4.5</v>
      </c>
      <c r="T151">
        <v>3.7</v>
      </c>
      <c r="V151">
        <v>3.4</v>
      </c>
    </row>
    <row r="152" spans="1:22" x14ac:dyDescent="0.2">
      <c r="A152" t="s">
        <v>127</v>
      </c>
      <c r="B152">
        <v>6.1</v>
      </c>
      <c r="C152">
        <v>5.2</v>
      </c>
      <c r="D152">
        <v>6</v>
      </c>
      <c r="E152">
        <v>5.5</v>
      </c>
      <c r="F152">
        <v>7</v>
      </c>
      <c r="G152">
        <v>11.4</v>
      </c>
      <c r="H152">
        <v>8.5</v>
      </c>
      <c r="I152">
        <v>9.5</v>
      </c>
      <c r="J152">
        <v>8.1999999999999993</v>
      </c>
      <c r="K152">
        <v>10.4</v>
      </c>
      <c r="L152">
        <v>8.4</v>
      </c>
      <c r="M152">
        <v>9.1999999999999993</v>
      </c>
      <c r="N152">
        <v>6.5</v>
      </c>
      <c r="O152">
        <v>5.8</v>
      </c>
      <c r="P152">
        <v>3.9</v>
      </c>
      <c r="Q152">
        <v>3.5</v>
      </c>
      <c r="R152">
        <v>5.3</v>
      </c>
      <c r="S152">
        <v>3.8</v>
      </c>
      <c r="T152">
        <v>3.9</v>
      </c>
      <c r="V152">
        <v>4</v>
      </c>
    </row>
    <row r="153" spans="1:22" x14ac:dyDescent="0.2">
      <c r="A153" t="s">
        <v>139</v>
      </c>
      <c r="B153">
        <v>4.2</v>
      </c>
      <c r="C153">
        <v>4.4000000000000004</v>
      </c>
      <c r="D153">
        <v>5.4</v>
      </c>
      <c r="E153">
        <v>5.6</v>
      </c>
      <c r="F153">
        <v>6</v>
      </c>
      <c r="G153">
        <v>7</v>
      </c>
      <c r="H153">
        <v>8</v>
      </c>
      <c r="I153">
        <v>8.6999999999999993</v>
      </c>
      <c r="J153">
        <v>7.4</v>
      </c>
      <c r="K153">
        <v>8</v>
      </c>
      <c r="L153">
        <v>5.9</v>
      </c>
      <c r="M153">
        <v>6</v>
      </c>
      <c r="N153">
        <v>5.5</v>
      </c>
      <c r="O153">
        <v>3.7</v>
      </c>
      <c r="P153">
        <v>4.5</v>
      </c>
      <c r="Q153">
        <v>3.8</v>
      </c>
      <c r="R153">
        <v>3.9</v>
      </c>
      <c r="S153">
        <v>4.4000000000000004</v>
      </c>
      <c r="T153">
        <v>3.8</v>
      </c>
      <c r="V153" t="s">
        <v>496</v>
      </c>
    </row>
    <row r="154" spans="1:22" x14ac:dyDescent="0.2">
      <c r="A154" t="s">
        <v>140</v>
      </c>
      <c r="B154">
        <v>3.8</v>
      </c>
      <c r="C154">
        <v>3.8</v>
      </c>
      <c r="D154">
        <v>4.5</v>
      </c>
      <c r="E154">
        <v>4.2</v>
      </c>
      <c r="F154">
        <v>4.5</v>
      </c>
      <c r="G154">
        <v>6</v>
      </c>
      <c r="H154">
        <v>6.1</v>
      </c>
      <c r="I154">
        <v>6.1</v>
      </c>
      <c r="J154">
        <v>6.1</v>
      </c>
      <c r="K154">
        <v>5.8</v>
      </c>
      <c r="L154">
        <v>4.9000000000000004</v>
      </c>
      <c r="M154">
        <v>4.3</v>
      </c>
      <c r="N154">
        <v>4.0999999999999996</v>
      </c>
      <c r="O154">
        <v>3.2</v>
      </c>
      <c r="P154">
        <v>3.5</v>
      </c>
      <c r="Q154">
        <v>3.1</v>
      </c>
      <c r="R154">
        <v>4</v>
      </c>
      <c r="S154">
        <v>3.9</v>
      </c>
      <c r="T154">
        <v>3.2</v>
      </c>
      <c r="V154">
        <v>3</v>
      </c>
    </row>
    <row r="155" spans="1:22" x14ac:dyDescent="0.2">
      <c r="A155" t="s">
        <v>141</v>
      </c>
      <c r="B155">
        <v>4.8</v>
      </c>
      <c r="C155">
        <v>4.9000000000000004</v>
      </c>
      <c r="D155">
        <v>5.5</v>
      </c>
      <c r="E155">
        <v>5.3</v>
      </c>
      <c r="F155">
        <v>5.9</v>
      </c>
      <c r="G155">
        <v>7.8</v>
      </c>
      <c r="H155">
        <v>7.8</v>
      </c>
      <c r="I155">
        <v>8.1</v>
      </c>
      <c r="J155">
        <v>8</v>
      </c>
      <c r="K155">
        <v>7.6</v>
      </c>
      <c r="L155">
        <v>6.4</v>
      </c>
      <c r="M155">
        <v>5.3</v>
      </c>
      <c r="N155">
        <v>5</v>
      </c>
      <c r="O155">
        <v>4.5</v>
      </c>
      <c r="P155">
        <v>4.2</v>
      </c>
      <c r="Q155">
        <v>4</v>
      </c>
      <c r="R155">
        <v>4.8</v>
      </c>
      <c r="S155">
        <v>4.5999999999999996</v>
      </c>
      <c r="T155">
        <v>3.7</v>
      </c>
      <c r="V155">
        <v>4</v>
      </c>
    </row>
    <row r="156" spans="1:22" x14ac:dyDescent="0.2">
      <c r="A156" t="s">
        <v>226</v>
      </c>
      <c r="B156">
        <v>4.8</v>
      </c>
      <c r="C156">
        <v>5</v>
      </c>
      <c r="D156">
        <v>5.4</v>
      </c>
      <c r="E156">
        <v>5.3</v>
      </c>
      <c r="F156">
        <v>5.8</v>
      </c>
      <c r="G156">
        <v>7.8</v>
      </c>
      <c r="H156">
        <v>7.8</v>
      </c>
      <c r="I156">
        <v>8.1999999999999993</v>
      </c>
      <c r="J156">
        <v>8.1</v>
      </c>
      <c r="K156">
        <v>7.7</v>
      </c>
      <c r="L156">
        <v>6.4</v>
      </c>
      <c r="M156">
        <v>5.4</v>
      </c>
      <c r="N156">
        <v>4.9000000000000004</v>
      </c>
      <c r="O156">
        <v>4.5</v>
      </c>
      <c r="P156">
        <v>4.3</v>
      </c>
      <c r="Q156">
        <v>4</v>
      </c>
      <c r="R156">
        <v>4.7</v>
      </c>
      <c r="S156">
        <v>4.5</v>
      </c>
      <c r="T156">
        <v>3.6</v>
      </c>
      <c r="V156">
        <v>3.9</v>
      </c>
    </row>
    <row r="157" spans="1:22" x14ac:dyDescent="0.2">
      <c r="A157" t="s">
        <v>227</v>
      </c>
      <c r="B157">
        <v>4.8</v>
      </c>
      <c r="C157">
        <v>5</v>
      </c>
      <c r="D157">
        <v>5.4</v>
      </c>
      <c r="E157">
        <v>5.2</v>
      </c>
      <c r="F157">
        <v>5.8</v>
      </c>
      <c r="G157">
        <v>7.8</v>
      </c>
      <c r="H157">
        <v>7.8</v>
      </c>
      <c r="I157">
        <v>8.1999999999999993</v>
      </c>
      <c r="J157">
        <v>8</v>
      </c>
      <c r="K157">
        <v>7.7</v>
      </c>
      <c r="L157">
        <v>6.4</v>
      </c>
      <c r="M157">
        <v>5.4</v>
      </c>
      <c r="N157">
        <v>5</v>
      </c>
      <c r="O157">
        <v>4.5</v>
      </c>
      <c r="P157">
        <v>4.3</v>
      </c>
      <c r="Q157">
        <v>4</v>
      </c>
      <c r="R157">
        <v>4.5999999999999996</v>
      </c>
      <c r="S157">
        <v>4.5</v>
      </c>
      <c r="T157">
        <v>3.6</v>
      </c>
      <c r="V157">
        <v>3.9</v>
      </c>
    </row>
    <row r="158" spans="1:22" x14ac:dyDescent="0.2">
      <c r="A158" t="s">
        <v>228</v>
      </c>
      <c r="B158">
        <v>4.8</v>
      </c>
      <c r="C158">
        <v>4.5999999999999996</v>
      </c>
      <c r="D158">
        <v>4.7</v>
      </c>
      <c r="E158">
        <v>6.3</v>
      </c>
      <c r="F158">
        <v>6.5</v>
      </c>
      <c r="G158">
        <v>8.5</v>
      </c>
      <c r="H158">
        <v>6.8</v>
      </c>
      <c r="I158">
        <v>9.6</v>
      </c>
      <c r="J158">
        <v>8.4</v>
      </c>
      <c r="K158">
        <v>8.8000000000000007</v>
      </c>
      <c r="L158">
        <v>5.7</v>
      </c>
      <c r="M158">
        <v>6.9</v>
      </c>
      <c r="N158">
        <v>6.3</v>
      </c>
      <c r="O158">
        <v>4</v>
      </c>
      <c r="P158">
        <v>4.5</v>
      </c>
      <c r="Q158">
        <v>3.2</v>
      </c>
      <c r="R158">
        <v>3.7</v>
      </c>
      <c r="S158">
        <v>5.0999999999999996</v>
      </c>
      <c r="T158">
        <v>3.6</v>
      </c>
      <c r="V158">
        <v>3.7</v>
      </c>
    </row>
    <row r="159" spans="1:22" x14ac:dyDescent="0.2">
      <c r="A159" t="s">
        <v>229</v>
      </c>
      <c r="B159">
        <v>3.8</v>
      </c>
      <c r="C159">
        <v>2.9</v>
      </c>
      <c r="D159">
        <v>3.1</v>
      </c>
      <c r="E159">
        <v>3.9</v>
      </c>
      <c r="F159">
        <v>4.7</v>
      </c>
      <c r="G159">
        <v>4.0999999999999996</v>
      </c>
      <c r="H159">
        <v>7.9</v>
      </c>
      <c r="I159">
        <v>4.2</v>
      </c>
      <c r="J159">
        <v>4.8</v>
      </c>
      <c r="K159">
        <v>4.7</v>
      </c>
      <c r="L159">
        <v>3.3</v>
      </c>
      <c r="M159">
        <v>3.7</v>
      </c>
      <c r="N159">
        <v>4.2</v>
      </c>
      <c r="O159">
        <v>2.5</v>
      </c>
      <c r="P159">
        <v>5.3</v>
      </c>
      <c r="Q159">
        <v>3.9</v>
      </c>
      <c r="R159">
        <v>3.8</v>
      </c>
      <c r="S159">
        <v>1.9</v>
      </c>
      <c r="T159">
        <v>4.0999999999999996</v>
      </c>
      <c r="V159">
        <v>2.2999999999999998</v>
      </c>
    </row>
    <row r="160" spans="1:22" x14ac:dyDescent="0.2">
      <c r="A160" t="s">
        <v>230</v>
      </c>
      <c r="B160">
        <v>4.3</v>
      </c>
      <c r="C160">
        <v>5.2</v>
      </c>
      <c r="D160">
        <v>8</v>
      </c>
      <c r="E160">
        <v>5.9</v>
      </c>
      <c r="F160">
        <v>6.7</v>
      </c>
      <c r="G160">
        <v>7.6</v>
      </c>
      <c r="H160">
        <v>10.5</v>
      </c>
      <c r="I160">
        <v>11.6</v>
      </c>
      <c r="J160">
        <v>8.1</v>
      </c>
      <c r="K160">
        <v>9.6999999999999993</v>
      </c>
      <c r="L160">
        <v>8.5</v>
      </c>
      <c r="M160">
        <v>6.4</v>
      </c>
      <c r="N160">
        <v>5.0999999999999996</v>
      </c>
      <c r="O160">
        <v>4.2</v>
      </c>
      <c r="P160">
        <v>4</v>
      </c>
      <c r="Q160">
        <v>4.3</v>
      </c>
      <c r="R160">
        <v>3.9</v>
      </c>
      <c r="S160">
        <v>4</v>
      </c>
      <c r="T160">
        <v>4</v>
      </c>
      <c r="V160">
        <v>4.2</v>
      </c>
    </row>
    <row r="161" spans="1:22" x14ac:dyDescent="0.2">
      <c r="A161" t="s">
        <v>231</v>
      </c>
      <c r="B161">
        <v>2.5</v>
      </c>
      <c r="C161">
        <v>4.7</v>
      </c>
      <c r="D161">
        <v>4.8</v>
      </c>
      <c r="E161">
        <v>4.3</v>
      </c>
      <c r="F161">
        <v>4.0999999999999996</v>
      </c>
      <c r="G161">
        <v>4.7</v>
      </c>
      <c r="H161">
        <v>3.8</v>
      </c>
      <c r="I161">
        <v>4.5</v>
      </c>
      <c r="J161">
        <v>7.1</v>
      </c>
      <c r="K161">
        <v>6.8</v>
      </c>
      <c r="L161">
        <v>4.5999999999999996</v>
      </c>
      <c r="M161">
        <v>4.9000000000000004</v>
      </c>
      <c r="N161">
        <v>6.4</v>
      </c>
      <c r="O161">
        <v>2.7</v>
      </c>
      <c r="P161">
        <v>3.2</v>
      </c>
      <c r="Q161">
        <v>3.4</v>
      </c>
      <c r="R161">
        <v>3.6</v>
      </c>
      <c r="S161">
        <v>7.6</v>
      </c>
      <c r="T161">
        <v>4.0999999999999996</v>
      </c>
      <c r="V161">
        <v>3.1</v>
      </c>
    </row>
    <row r="165" spans="1:22" x14ac:dyDescent="0.2">
      <c r="A165" t="s">
        <v>1429</v>
      </c>
    </row>
    <row r="166" spans="1:22" ht="25.5" x14ac:dyDescent="0.2">
      <c r="A166" t="s">
        <v>479</v>
      </c>
      <c r="B166" s="24" t="s">
        <v>1600</v>
      </c>
      <c r="C166" s="24" t="s">
        <v>1601</v>
      </c>
      <c r="D166" s="24" t="s">
        <v>1602</v>
      </c>
      <c r="E166" s="24" t="s">
        <v>1603</v>
      </c>
      <c r="F166" s="24" t="s">
        <v>1604</v>
      </c>
      <c r="G166" s="24" t="s">
        <v>1605</v>
      </c>
      <c r="H166" s="24" t="s">
        <v>1606</v>
      </c>
      <c r="I166" s="24" t="s">
        <v>1607</v>
      </c>
      <c r="J166" s="24" t="s">
        <v>1608</v>
      </c>
      <c r="K166" s="24" t="s">
        <v>1609</v>
      </c>
      <c r="L166" s="24" t="s">
        <v>1610</v>
      </c>
      <c r="M166" s="24" t="s">
        <v>1611</v>
      </c>
      <c r="N166" s="24" t="s">
        <v>1612</v>
      </c>
      <c r="O166" s="24" t="s">
        <v>1613</v>
      </c>
      <c r="P166" s="24" t="s">
        <v>1614</v>
      </c>
      <c r="Q166" s="24" t="s">
        <v>1615</v>
      </c>
      <c r="R166" s="24" t="s">
        <v>1616</v>
      </c>
      <c r="S166" s="24" t="s">
        <v>553</v>
      </c>
      <c r="T166" s="24" t="s">
        <v>545</v>
      </c>
      <c r="U166" s="24" t="s">
        <v>1617</v>
      </c>
      <c r="V166" s="24" t="s">
        <v>2154</v>
      </c>
    </row>
    <row r="167" spans="1:22" x14ac:dyDescent="0.2">
      <c r="A167" t="s">
        <v>115</v>
      </c>
      <c r="B167">
        <v>19.3</v>
      </c>
      <c r="C167">
        <v>17.899999999999999</v>
      </c>
      <c r="D167">
        <v>20.100000000000001</v>
      </c>
      <c r="E167">
        <v>15</v>
      </c>
      <c r="F167">
        <v>17.399999999999999</v>
      </c>
      <c r="G167">
        <v>18.3</v>
      </c>
      <c r="H167">
        <v>18.7</v>
      </c>
      <c r="I167">
        <v>23.5</v>
      </c>
      <c r="J167">
        <v>21.5</v>
      </c>
      <c r="K167">
        <v>15.4</v>
      </c>
      <c r="L167">
        <v>19.899999999999999</v>
      </c>
      <c r="M167">
        <v>19.899999999999999</v>
      </c>
      <c r="N167">
        <v>16</v>
      </c>
      <c r="O167">
        <v>22</v>
      </c>
      <c r="P167">
        <v>16.600000000000001</v>
      </c>
      <c r="Q167">
        <v>16.399999999999999</v>
      </c>
      <c r="R167">
        <v>15.4</v>
      </c>
      <c r="S167">
        <v>21</v>
      </c>
      <c r="T167">
        <v>21.3</v>
      </c>
      <c r="U167">
        <v>28.3</v>
      </c>
      <c r="V167">
        <v>19.7</v>
      </c>
    </row>
    <row r="168" spans="1:22" x14ac:dyDescent="0.2">
      <c r="A168" t="s">
        <v>116</v>
      </c>
      <c r="B168">
        <v>23</v>
      </c>
      <c r="C168">
        <v>23.8</v>
      </c>
      <c r="D168">
        <v>20.2</v>
      </c>
      <c r="E168">
        <v>19.8</v>
      </c>
      <c r="F168">
        <v>21.9</v>
      </c>
      <c r="G168">
        <v>24.1</v>
      </c>
      <c r="H168">
        <v>24.3</v>
      </c>
      <c r="I168">
        <v>28.1</v>
      </c>
      <c r="J168">
        <v>31.5</v>
      </c>
      <c r="K168">
        <v>26.5</v>
      </c>
      <c r="L168">
        <v>26.5</v>
      </c>
      <c r="M168">
        <v>28.2</v>
      </c>
      <c r="N168">
        <v>29.9</v>
      </c>
      <c r="O168">
        <v>22.9</v>
      </c>
      <c r="P168">
        <v>28.5</v>
      </c>
      <c r="Q168">
        <v>29</v>
      </c>
      <c r="R168">
        <v>16.899999999999999</v>
      </c>
      <c r="S168">
        <v>21.3</v>
      </c>
      <c r="T168">
        <v>30.4</v>
      </c>
      <c r="U168">
        <v>27.7</v>
      </c>
      <c r="V168">
        <v>30.8</v>
      </c>
    </row>
    <row r="169" spans="1:22" x14ac:dyDescent="0.2">
      <c r="A169" t="s">
        <v>117</v>
      </c>
      <c r="B169">
        <v>22</v>
      </c>
      <c r="C169">
        <v>20.5</v>
      </c>
      <c r="D169">
        <v>20.7</v>
      </c>
      <c r="E169">
        <v>20.100000000000001</v>
      </c>
      <c r="F169">
        <v>25.5</v>
      </c>
      <c r="G169">
        <v>19.5</v>
      </c>
      <c r="H169">
        <v>19.3</v>
      </c>
      <c r="I169">
        <v>19.3</v>
      </c>
      <c r="J169">
        <v>16.5</v>
      </c>
      <c r="K169">
        <v>16.5</v>
      </c>
      <c r="L169">
        <v>13.3</v>
      </c>
      <c r="M169">
        <v>23.3</v>
      </c>
      <c r="N169">
        <v>15.5</v>
      </c>
      <c r="O169">
        <v>7.6</v>
      </c>
      <c r="P169">
        <v>13</v>
      </c>
      <c r="Q169">
        <v>11.2</v>
      </c>
      <c r="R169">
        <v>12.2</v>
      </c>
      <c r="S169">
        <v>30.4</v>
      </c>
      <c r="T169">
        <v>17.2</v>
      </c>
      <c r="U169">
        <v>13.6</v>
      </c>
      <c r="V169">
        <v>24.5</v>
      </c>
    </row>
    <row r="170" spans="1:22" x14ac:dyDescent="0.2">
      <c r="A170" t="s">
        <v>118</v>
      </c>
      <c r="B170">
        <v>24.5</v>
      </c>
      <c r="C170">
        <v>23.8</v>
      </c>
      <c r="D170">
        <v>26</v>
      </c>
      <c r="E170">
        <v>22.6</v>
      </c>
      <c r="F170">
        <v>20.399999999999999</v>
      </c>
      <c r="G170">
        <v>23.7</v>
      </c>
      <c r="H170">
        <v>21.1</v>
      </c>
      <c r="I170">
        <v>26.3</v>
      </c>
      <c r="J170">
        <v>26.4</v>
      </c>
      <c r="K170">
        <v>24</v>
      </c>
      <c r="L170">
        <v>24.1</v>
      </c>
      <c r="M170">
        <v>26.4</v>
      </c>
      <c r="N170">
        <v>16.899999999999999</v>
      </c>
      <c r="O170">
        <v>22.4</v>
      </c>
      <c r="P170">
        <v>17.899999999999999</v>
      </c>
      <c r="Q170">
        <v>19.8</v>
      </c>
      <c r="R170">
        <v>20.9</v>
      </c>
      <c r="S170">
        <v>24.4</v>
      </c>
      <c r="T170">
        <v>26</v>
      </c>
      <c r="U170">
        <v>27.5</v>
      </c>
      <c r="V170">
        <v>27.7</v>
      </c>
    </row>
    <row r="171" spans="1:22" x14ac:dyDescent="0.2">
      <c r="A171" t="s">
        <v>119</v>
      </c>
      <c r="B171">
        <v>25.4</v>
      </c>
      <c r="C171">
        <v>21.8</v>
      </c>
      <c r="D171">
        <v>23.3</v>
      </c>
      <c r="E171">
        <v>20</v>
      </c>
      <c r="F171">
        <v>22.7</v>
      </c>
      <c r="G171">
        <v>18.600000000000001</v>
      </c>
      <c r="H171">
        <v>18.5</v>
      </c>
      <c r="I171">
        <v>18.2</v>
      </c>
      <c r="J171">
        <v>21.4</v>
      </c>
      <c r="K171">
        <v>20.7</v>
      </c>
      <c r="L171">
        <v>17.399999999999999</v>
      </c>
      <c r="M171">
        <v>19.2</v>
      </c>
      <c r="N171">
        <v>19.8</v>
      </c>
      <c r="O171">
        <v>21</v>
      </c>
      <c r="P171">
        <v>24.8</v>
      </c>
      <c r="Q171">
        <v>15.4</v>
      </c>
      <c r="R171">
        <v>18.100000000000001</v>
      </c>
      <c r="S171">
        <v>22.1</v>
      </c>
      <c r="T171">
        <v>15.6</v>
      </c>
      <c r="U171">
        <v>22</v>
      </c>
      <c r="V171">
        <v>15</v>
      </c>
    </row>
    <row r="172" spans="1:22" x14ac:dyDescent="0.2">
      <c r="A172" t="s">
        <v>120</v>
      </c>
      <c r="B172">
        <v>19.8</v>
      </c>
      <c r="C172">
        <v>21.9</v>
      </c>
      <c r="D172">
        <v>18.7</v>
      </c>
      <c r="E172">
        <v>18.5</v>
      </c>
      <c r="F172">
        <v>19.899999999999999</v>
      </c>
      <c r="G172">
        <v>18.5</v>
      </c>
      <c r="H172">
        <v>19.399999999999999</v>
      </c>
      <c r="I172">
        <v>22.3</v>
      </c>
      <c r="J172">
        <v>27.5</v>
      </c>
      <c r="K172">
        <v>20.100000000000001</v>
      </c>
      <c r="L172">
        <v>23.2</v>
      </c>
      <c r="M172">
        <v>23.1</v>
      </c>
      <c r="N172">
        <v>30.4</v>
      </c>
      <c r="O172">
        <v>23.3</v>
      </c>
      <c r="P172">
        <v>15.3</v>
      </c>
      <c r="Q172">
        <v>13.6</v>
      </c>
      <c r="R172">
        <v>16.899999999999999</v>
      </c>
      <c r="S172">
        <v>17.3</v>
      </c>
      <c r="T172">
        <v>15.9</v>
      </c>
      <c r="U172">
        <v>13</v>
      </c>
      <c r="V172">
        <v>24.3</v>
      </c>
    </row>
    <row r="173" spans="1:22" x14ac:dyDescent="0.2">
      <c r="A173" t="s">
        <v>121</v>
      </c>
      <c r="B173">
        <v>18</v>
      </c>
      <c r="C173">
        <v>20.9</v>
      </c>
      <c r="D173">
        <v>23.2</v>
      </c>
      <c r="E173">
        <v>24.5</v>
      </c>
      <c r="F173">
        <v>26.2</v>
      </c>
      <c r="G173">
        <v>19.899999999999999</v>
      </c>
      <c r="H173">
        <v>16.7</v>
      </c>
      <c r="I173">
        <v>12.8</v>
      </c>
      <c r="J173">
        <v>16.2</v>
      </c>
      <c r="K173">
        <v>17.100000000000001</v>
      </c>
      <c r="L173">
        <v>19.2</v>
      </c>
      <c r="M173">
        <v>15.3</v>
      </c>
      <c r="N173">
        <v>20.5</v>
      </c>
      <c r="O173">
        <v>20.100000000000001</v>
      </c>
      <c r="P173">
        <v>18.399999999999999</v>
      </c>
      <c r="Q173">
        <v>16.399999999999999</v>
      </c>
      <c r="R173">
        <v>18</v>
      </c>
      <c r="S173">
        <v>11.4</v>
      </c>
      <c r="T173">
        <v>13.6</v>
      </c>
      <c r="U173">
        <v>24.1</v>
      </c>
      <c r="V173">
        <v>17.7</v>
      </c>
    </row>
    <row r="174" spans="1:22" x14ac:dyDescent="0.2">
      <c r="A174" t="s">
        <v>122</v>
      </c>
      <c r="B174">
        <v>23.2</v>
      </c>
      <c r="C174">
        <v>22.1</v>
      </c>
      <c r="D174">
        <v>21.6</v>
      </c>
      <c r="E174">
        <v>13.9</v>
      </c>
      <c r="F174">
        <v>22.7</v>
      </c>
      <c r="G174">
        <v>19.7</v>
      </c>
      <c r="H174">
        <v>25.6</v>
      </c>
      <c r="I174">
        <v>20.8</v>
      </c>
      <c r="J174">
        <v>20.399999999999999</v>
      </c>
      <c r="K174">
        <v>18.2</v>
      </c>
      <c r="L174">
        <v>25.1</v>
      </c>
      <c r="M174">
        <v>22.1</v>
      </c>
      <c r="N174">
        <v>25.2</v>
      </c>
      <c r="O174">
        <v>23</v>
      </c>
      <c r="P174">
        <v>21.5</v>
      </c>
      <c r="Q174">
        <v>16.899999999999999</v>
      </c>
      <c r="R174">
        <v>22.6</v>
      </c>
      <c r="S174">
        <v>27.6</v>
      </c>
      <c r="T174">
        <v>24.3</v>
      </c>
      <c r="U174">
        <v>25.4</v>
      </c>
      <c r="V174">
        <v>17.600000000000001</v>
      </c>
    </row>
    <row r="175" spans="1:22" x14ac:dyDescent="0.2">
      <c r="A175" t="s">
        <v>123</v>
      </c>
      <c r="B175">
        <v>20.399999999999999</v>
      </c>
      <c r="C175">
        <v>19.5</v>
      </c>
      <c r="D175">
        <v>21.9</v>
      </c>
      <c r="E175">
        <v>24.8</v>
      </c>
      <c r="F175">
        <v>20.5</v>
      </c>
      <c r="G175">
        <v>23.9</v>
      </c>
      <c r="H175">
        <v>22.8</v>
      </c>
      <c r="I175">
        <v>18.100000000000001</v>
      </c>
      <c r="J175">
        <v>18.2</v>
      </c>
      <c r="K175">
        <v>21.7</v>
      </c>
      <c r="L175">
        <v>18.600000000000001</v>
      </c>
      <c r="M175">
        <v>22.7</v>
      </c>
      <c r="N175">
        <v>19</v>
      </c>
      <c r="O175">
        <v>22.9</v>
      </c>
      <c r="P175">
        <v>26.6</v>
      </c>
      <c r="Q175">
        <v>24.2</v>
      </c>
      <c r="R175">
        <v>20.8</v>
      </c>
      <c r="S175">
        <v>20.3</v>
      </c>
      <c r="T175">
        <v>16.3</v>
      </c>
      <c r="U175">
        <v>18.7</v>
      </c>
      <c r="V175">
        <v>16.100000000000001</v>
      </c>
    </row>
    <row r="176" spans="1:22" x14ac:dyDescent="0.2">
      <c r="A176" t="s">
        <v>124</v>
      </c>
      <c r="B176">
        <v>25</v>
      </c>
      <c r="C176">
        <v>21.3</v>
      </c>
      <c r="D176">
        <v>25.8</v>
      </c>
      <c r="E176">
        <v>30.7</v>
      </c>
      <c r="F176">
        <v>19.5</v>
      </c>
      <c r="G176">
        <v>20.399999999999999</v>
      </c>
      <c r="H176">
        <v>23.7</v>
      </c>
      <c r="I176">
        <v>24.1</v>
      </c>
      <c r="J176">
        <v>26.7</v>
      </c>
      <c r="K176">
        <v>31.2</v>
      </c>
      <c r="L176">
        <v>31.7</v>
      </c>
      <c r="M176">
        <v>24.6</v>
      </c>
      <c r="N176">
        <v>22.6</v>
      </c>
      <c r="O176">
        <v>15.8</v>
      </c>
      <c r="P176">
        <v>25.1</v>
      </c>
      <c r="Q176">
        <v>25.7</v>
      </c>
      <c r="R176">
        <v>25.1</v>
      </c>
      <c r="S176">
        <v>32.700000000000003</v>
      </c>
      <c r="T176">
        <v>17.2</v>
      </c>
      <c r="U176">
        <v>21.2</v>
      </c>
      <c r="V176">
        <v>26.2</v>
      </c>
    </row>
    <row r="177" spans="1:22" x14ac:dyDescent="0.2">
      <c r="A177" t="s">
        <v>125</v>
      </c>
      <c r="B177">
        <v>21.2</v>
      </c>
      <c r="C177">
        <v>19.899999999999999</v>
      </c>
      <c r="D177">
        <v>20.9</v>
      </c>
      <c r="E177">
        <v>23.6</v>
      </c>
      <c r="F177">
        <v>24.5</v>
      </c>
      <c r="G177">
        <v>19.5</v>
      </c>
      <c r="H177">
        <v>19.3</v>
      </c>
      <c r="I177">
        <v>23.1</v>
      </c>
      <c r="J177">
        <v>29.9</v>
      </c>
      <c r="K177">
        <v>22.3</v>
      </c>
      <c r="L177">
        <v>16.8</v>
      </c>
      <c r="M177">
        <v>15.9</v>
      </c>
      <c r="N177">
        <v>18.8</v>
      </c>
      <c r="O177">
        <v>23.1</v>
      </c>
      <c r="P177">
        <v>15.5</v>
      </c>
      <c r="Q177">
        <v>12</v>
      </c>
      <c r="R177">
        <v>12.8</v>
      </c>
      <c r="S177">
        <v>18.399999999999999</v>
      </c>
      <c r="T177">
        <v>24.8</v>
      </c>
      <c r="U177">
        <v>13.7</v>
      </c>
      <c r="V177">
        <v>10.9</v>
      </c>
    </row>
    <row r="178" spans="1:22" x14ac:dyDescent="0.2">
      <c r="A178" t="s">
        <v>126</v>
      </c>
      <c r="B178">
        <v>17.399999999999999</v>
      </c>
      <c r="C178">
        <v>17.2</v>
      </c>
      <c r="D178">
        <v>19.8</v>
      </c>
      <c r="E178">
        <v>21.2</v>
      </c>
      <c r="F178">
        <v>21.6</v>
      </c>
      <c r="G178">
        <v>20.2</v>
      </c>
      <c r="H178">
        <v>19.2</v>
      </c>
      <c r="I178">
        <v>18.3</v>
      </c>
      <c r="J178">
        <v>19.7</v>
      </c>
      <c r="K178">
        <v>18.8</v>
      </c>
      <c r="L178">
        <v>24</v>
      </c>
      <c r="M178">
        <v>24</v>
      </c>
      <c r="N178">
        <v>15.2</v>
      </c>
      <c r="O178">
        <v>16.600000000000001</v>
      </c>
      <c r="P178">
        <v>20.7</v>
      </c>
      <c r="Q178">
        <v>16.600000000000001</v>
      </c>
      <c r="R178">
        <v>18.899999999999999</v>
      </c>
      <c r="S178">
        <v>21.2</v>
      </c>
      <c r="T178">
        <v>24.1</v>
      </c>
      <c r="U178">
        <v>14.3</v>
      </c>
      <c r="V178">
        <v>18.8</v>
      </c>
    </row>
    <row r="179" spans="1:22" x14ac:dyDescent="0.2">
      <c r="A179" t="s">
        <v>138</v>
      </c>
      <c r="B179">
        <v>21.5</v>
      </c>
      <c r="C179">
        <v>20.9</v>
      </c>
      <c r="D179">
        <v>21.9</v>
      </c>
      <c r="E179">
        <v>21.4</v>
      </c>
      <c r="F179">
        <v>22</v>
      </c>
      <c r="G179">
        <v>20.7</v>
      </c>
      <c r="H179">
        <v>20.8</v>
      </c>
      <c r="I179">
        <v>21.2</v>
      </c>
      <c r="J179">
        <v>23.1</v>
      </c>
      <c r="K179">
        <v>21.3</v>
      </c>
      <c r="L179">
        <v>21.8</v>
      </c>
      <c r="M179">
        <v>22</v>
      </c>
      <c r="N179">
        <v>21.1</v>
      </c>
      <c r="O179">
        <v>20.2</v>
      </c>
      <c r="P179">
        <v>20.7</v>
      </c>
      <c r="Q179">
        <v>18.600000000000001</v>
      </c>
      <c r="R179">
        <v>18.2</v>
      </c>
      <c r="S179">
        <v>22</v>
      </c>
      <c r="T179">
        <v>20.6</v>
      </c>
      <c r="U179">
        <v>21.1</v>
      </c>
      <c r="V179">
        <v>21</v>
      </c>
    </row>
    <row r="180" spans="1:22" x14ac:dyDescent="0.2">
      <c r="A180" t="s">
        <v>127</v>
      </c>
      <c r="B180">
        <v>21.7</v>
      </c>
      <c r="C180">
        <v>21.9</v>
      </c>
      <c r="D180">
        <v>20.5</v>
      </c>
      <c r="E180">
        <v>19.600000000000001</v>
      </c>
      <c r="F180">
        <v>21.8</v>
      </c>
      <c r="G180">
        <v>23.3</v>
      </c>
      <c r="H180">
        <v>25.2</v>
      </c>
      <c r="I180">
        <v>23.1</v>
      </c>
      <c r="J180">
        <v>23.1</v>
      </c>
      <c r="K180">
        <v>23.5</v>
      </c>
      <c r="L180">
        <v>22.4</v>
      </c>
      <c r="M180">
        <v>23.1</v>
      </c>
      <c r="N180">
        <v>20</v>
      </c>
      <c r="O180">
        <v>18.5</v>
      </c>
      <c r="P180">
        <v>19</v>
      </c>
      <c r="Q180">
        <v>19.3</v>
      </c>
      <c r="R180">
        <v>21.2</v>
      </c>
      <c r="S180">
        <v>18.8</v>
      </c>
      <c r="T180">
        <v>15.5</v>
      </c>
      <c r="U180">
        <v>20</v>
      </c>
      <c r="V180">
        <v>17.100000000000001</v>
      </c>
    </row>
    <row r="181" spans="1:22" x14ac:dyDescent="0.2">
      <c r="A181" t="s">
        <v>139</v>
      </c>
      <c r="B181">
        <v>21.6</v>
      </c>
      <c r="C181">
        <v>21.1</v>
      </c>
      <c r="D181">
        <v>21.7</v>
      </c>
      <c r="E181">
        <v>21.1</v>
      </c>
      <c r="F181">
        <v>21.9</v>
      </c>
      <c r="G181">
        <v>21.1</v>
      </c>
      <c r="H181">
        <v>21.5</v>
      </c>
      <c r="I181">
        <v>21.5</v>
      </c>
      <c r="J181">
        <v>23.1</v>
      </c>
      <c r="K181">
        <v>21.6</v>
      </c>
      <c r="L181">
        <v>21.9</v>
      </c>
      <c r="M181">
        <v>22.2</v>
      </c>
      <c r="N181">
        <v>20.9</v>
      </c>
      <c r="O181">
        <v>19.899999999999999</v>
      </c>
      <c r="P181">
        <v>20.399999999999999</v>
      </c>
      <c r="Q181">
        <v>18.7</v>
      </c>
      <c r="R181">
        <v>18.7</v>
      </c>
      <c r="S181">
        <v>21.5</v>
      </c>
      <c r="T181">
        <v>19.8</v>
      </c>
      <c r="U181">
        <v>20.9</v>
      </c>
      <c r="V181">
        <v>20.399999999999999</v>
      </c>
    </row>
    <row r="182" spans="1:22" x14ac:dyDescent="0.2">
      <c r="A182" t="s">
        <v>140</v>
      </c>
      <c r="B182">
        <v>19.8</v>
      </c>
      <c r="C182">
        <v>19.600000000000001</v>
      </c>
      <c r="D182">
        <v>19.600000000000001</v>
      </c>
      <c r="E182">
        <v>19.899999999999999</v>
      </c>
      <c r="F182">
        <v>19.8</v>
      </c>
      <c r="G182">
        <v>20.100000000000001</v>
      </c>
      <c r="H182">
        <v>20.6</v>
      </c>
      <c r="I182">
        <v>20.9</v>
      </c>
      <c r="J182">
        <v>20.399999999999999</v>
      </c>
      <c r="K182">
        <v>20</v>
      </c>
      <c r="L182">
        <v>20.3</v>
      </c>
      <c r="M182">
        <v>19.7</v>
      </c>
      <c r="N182">
        <v>19</v>
      </c>
      <c r="O182">
        <v>18.600000000000001</v>
      </c>
      <c r="P182">
        <v>19.2</v>
      </c>
      <c r="Q182">
        <v>18</v>
      </c>
      <c r="R182">
        <v>18.399999999999999</v>
      </c>
      <c r="S182">
        <v>19.2</v>
      </c>
      <c r="T182">
        <v>19.3</v>
      </c>
      <c r="U182">
        <v>18.3</v>
      </c>
      <c r="V182">
        <v>18.399999999999999</v>
      </c>
    </row>
    <row r="183" spans="1:22" x14ac:dyDescent="0.2">
      <c r="A183" t="s">
        <v>141</v>
      </c>
      <c r="B183">
        <v>23.5</v>
      </c>
      <c r="C183">
        <v>23.4</v>
      </c>
      <c r="D183">
        <v>23.2</v>
      </c>
      <c r="E183">
        <v>23.4</v>
      </c>
      <c r="F183">
        <v>23.2</v>
      </c>
      <c r="G183">
        <v>23.2</v>
      </c>
      <c r="H183">
        <v>23.7</v>
      </c>
      <c r="I183">
        <v>23.7</v>
      </c>
      <c r="J183">
        <v>23.1</v>
      </c>
      <c r="K183">
        <v>22.6</v>
      </c>
      <c r="L183">
        <v>22.6</v>
      </c>
      <c r="M183">
        <v>22.1</v>
      </c>
      <c r="N183">
        <v>21.9</v>
      </c>
      <c r="O183">
        <v>21.4</v>
      </c>
      <c r="P183">
        <v>21.3</v>
      </c>
      <c r="Q183">
        <v>20.8</v>
      </c>
      <c r="R183">
        <v>20.5</v>
      </c>
      <c r="S183">
        <v>21.3</v>
      </c>
      <c r="T183">
        <v>21.3</v>
      </c>
      <c r="U183">
        <v>21</v>
      </c>
      <c r="V183">
        <v>21.1</v>
      </c>
    </row>
    <row r="184" spans="1:22" x14ac:dyDescent="0.2">
      <c r="A184" t="s">
        <v>226</v>
      </c>
      <c r="B184">
        <v>23.7</v>
      </c>
      <c r="C184">
        <v>23.5</v>
      </c>
      <c r="D184">
        <v>23.3</v>
      </c>
      <c r="E184">
        <v>23.4</v>
      </c>
      <c r="F184">
        <v>23.3</v>
      </c>
      <c r="G184">
        <v>23.3</v>
      </c>
      <c r="H184">
        <v>23.9</v>
      </c>
      <c r="I184">
        <v>23.9</v>
      </c>
      <c r="J184">
        <v>23.2</v>
      </c>
      <c r="K184">
        <v>22.8</v>
      </c>
      <c r="L184">
        <v>22.7</v>
      </c>
      <c r="M184">
        <v>22.2</v>
      </c>
      <c r="N184">
        <v>22.2</v>
      </c>
      <c r="O184">
        <v>21.6</v>
      </c>
      <c r="P184">
        <v>21.5</v>
      </c>
      <c r="Q184">
        <v>21.1</v>
      </c>
      <c r="R184">
        <v>20.9</v>
      </c>
      <c r="S184">
        <v>21.6</v>
      </c>
      <c r="T184">
        <v>21.5</v>
      </c>
      <c r="U184">
        <v>21.2</v>
      </c>
      <c r="V184">
        <v>21.4</v>
      </c>
    </row>
    <row r="185" spans="1:22" x14ac:dyDescent="0.2">
      <c r="A185" t="s">
        <v>227</v>
      </c>
      <c r="B185">
        <v>23.9</v>
      </c>
      <c r="C185">
        <v>23.7</v>
      </c>
      <c r="D185">
        <v>23.4</v>
      </c>
      <c r="E185">
        <v>23.6</v>
      </c>
      <c r="F185">
        <v>23.5</v>
      </c>
      <c r="G185">
        <v>23.5</v>
      </c>
      <c r="H185">
        <v>24</v>
      </c>
      <c r="I185">
        <v>24</v>
      </c>
      <c r="J185">
        <v>23.4</v>
      </c>
      <c r="K185">
        <v>22.9</v>
      </c>
      <c r="L185">
        <v>22.8</v>
      </c>
      <c r="M185">
        <v>22.4</v>
      </c>
      <c r="N185">
        <v>22.3</v>
      </c>
      <c r="O185">
        <v>21.8</v>
      </c>
      <c r="P185">
        <v>21.7</v>
      </c>
      <c r="Q185">
        <v>21.2</v>
      </c>
      <c r="R185">
        <v>21.1</v>
      </c>
      <c r="S185">
        <v>21.8</v>
      </c>
      <c r="T185">
        <v>21.7</v>
      </c>
      <c r="U185">
        <v>21.3</v>
      </c>
      <c r="V185">
        <v>21.5</v>
      </c>
    </row>
    <row r="186" spans="1:22" x14ac:dyDescent="0.2">
      <c r="A186" t="s">
        <v>228</v>
      </c>
      <c r="B186">
        <v>20.5</v>
      </c>
      <c r="C186">
        <v>21.1</v>
      </c>
      <c r="D186">
        <v>21.1</v>
      </c>
      <c r="E186">
        <v>21.5</v>
      </c>
      <c r="F186">
        <v>22.7</v>
      </c>
      <c r="G186">
        <v>21.6</v>
      </c>
      <c r="H186">
        <v>21.5</v>
      </c>
      <c r="I186">
        <v>19.600000000000001</v>
      </c>
      <c r="J186">
        <v>20.6</v>
      </c>
      <c r="K186">
        <v>20.5</v>
      </c>
      <c r="L186">
        <v>20</v>
      </c>
      <c r="M186">
        <v>21.5</v>
      </c>
      <c r="N186">
        <v>20.7</v>
      </c>
      <c r="O186">
        <v>18.7</v>
      </c>
      <c r="P186">
        <v>18.899999999999999</v>
      </c>
      <c r="Q186">
        <v>17.7</v>
      </c>
      <c r="R186">
        <v>18.600000000000001</v>
      </c>
      <c r="S186">
        <v>19</v>
      </c>
      <c r="T186">
        <v>15.5</v>
      </c>
      <c r="U186">
        <v>18.8</v>
      </c>
      <c r="V186">
        <v>19</v>
      </c>
    </row>
    <row r="187" spans="1:22" x14ac:dyDescent="0.2">
      <c r="A187" t="s">
        <v>229</v>
      </c>
      <c r="B187">
        <v>20.6</v>
      </c>
      <c r="C187">
        <v>19.8</v>
      </c>
      <c r="D187">
        <v>20.8</v>
      </c>
      <c r="E187">
        <v>19.600000000000001</v>
      </c>
      <c r="F187">
        <v>23</v>
      </c>
      <c r="G187">
        <v>19.8</v>
      </c>
      <c r="H187">
        <v>21.3</v>
      </c>
      <c r="I187">
        <v>20.8</v>
      </c>
      <c r="J187">
        <v>23.5</v>
      </c>
      <c r="K187">
        <v>19.8</v>
      </c>
      <c r="L187">
        <v>21.8</v>
      </c>
      <c r="M187">
        <v>20.6</v>
      </c>
      <c r="N187">
        <v>19.7</v>
      </c>
      <c r="O187">
        <v>21</v>
      </c>
      <c r="P187">
        <v>19.100000000000001</v>
      </c>
      <c r="Q187">
        <v>15.1</v>
      </c>
      <c r="R187">
        <v>17.899999999999999</v>
      </c>
      <c r="S187">
        <v>22.3</v>
      </c>
      <c r="T187">
        <v>24.4</v>
      </c>
      <c r="U187">
        <v>17.7</v>
      </c>
      <c r="V187">
        <v>15.6</v>
      </c>
    </row>
    <row r="188" spans="1:22" x14ac:dyDescent="0.2">
      <c r="A188" t="s">
        <v>230</v>
      </c>
      <c r="B188">
        <v>24.4</v>
      </c>
      <c r="C188">
        <v>22.7</v>
      </c>
      <c r="D188">
        <v>23.6</v>
      </c>
      <c r="E188">
        <v>23.3</v>
      </c>
      <c r="F188">
        <v>21.1</v>
      </c>
      <c r="G188">
        <v>21.9</v>
      </c>
      <c r="H188">
        <v>22.2</v>
      </c>
      <c r="I188">
        <v>24.6</v>
      </c>
      <c r="J188">
        <v>27.1</v>
      </c>
      <c r="K188">
        <v>26.1</v>
      </c>
      <c r="L188">
        <v>25.5</v>
      </c>
      <c r="M188">
        <v>25.1</v>
      </c>
      <c r="N188">
        <v>23.2</v>
      </c>
      <c r="O188">
        <v>20.6</v>
      </c>
      <c r="P188">
        <v>24.7</v>
      </c>
      <c r="Q188">
        <v>23.4</v>
      </c>
      <c r="R188">
        <v>20.100000000000001</v>
      </c>
      <c r="S188">
        <v>25.1</v>
      </c>
      <c r="T188">
        <v>23</v>
      </c>
      <c r="U188">
        <v>24.8</v>
      </c>
      <c r="V188">
        <v>25.9</v>
      </c>
    </row>
    <row r="189" spans="1:22" x14ac:dyDescent="0.2">
      <c r="A189" t="s">
        <v>231</v>
      </c>
      <c r="B189">
        <v>18.5</v>
      </c>
      <c r="C189">
        <v>19.600000000000001</v>
      </c>
      <c r="D189">
        <v>21.9</v>
      </c>
      <c r="E189">
        <v>20.399999999999999</v>
      </c>
      <c r="F189">
        <v>22.4</v>
      </c>
      <c r="G189">
        <v>19.2</v>
      </c>
      <c r="H189">
        <v>17.600000000000001</v>
      </c>
      <c r="I189">
        <v>17.399999999999999</v>
      </c>
      <c r="J189">
        <v>18.5</v>
      </c>
      <c r="K189">
        <v>16.3</v>
      </c>
      <c r="L189">
        <v>19.5</v>
      </c>
      <c r="M189">
        <v>17.2</v>
      </c>
      <c r="N189">
        <v>18.600000000000001</v>
      </c>
      <c r="O189">
        <v>20.9</v>
      </c>
      <c r="P189">
        <v>17.7</v>
      </c>
      <c r="Q189">
        <v>16.399999999999999</v>
      </c>
      <c r="R189">
        <v>16.899999999999999</v>
      </c>
      <c r="S189">
        <v>15.5</v>
      </c>
      <c r="T189">
        <v>16.8</v>
      </c>
      <c r="U189">
        <v>25.9</v>
      </c>
      <c r="V189">
        <v>18.5</v>
      </c>
    </row>
    <row r="193" spans="1:154" x14ac:dyDescent="0.2">
      <c r="A193" t="s">
        <v>1591</v>
      </c>
      <c r="EW193" t="s">
        <v>1439</v>
      </c>
      <c r="EX193" t="s">
        <v>1440</v>
      </c>
    </row>
    <row r="194" spans="1:154" x14ac:dyDescent="0.2">
      <c r="B194" t="s">
        <v>1441</v>
      </c>
      <c r="C194" t="s">
        <v>1442</v>
      </c>
      <c r="D194" t="s">
        <v>1443</v>
      </c>
      <c r="E194" t="s">
        <v>1444</v>
      </c>
      <c r="F194" t="s">
        <v>1445</v>
      </c>
      <c r="G194" t="s">
        <v>1446</v>
      </c>
      <c r="H194" t="s">
        <v>1447</v>
      </c>
      <c r="I194" t="s">
        <v>1448</v>
      </c>
      <c r="J194" t="s">
        <v>1449</v>
      </c>
      <c r="K194" t="s">
        <v>1450</v>
      </c>
      <c r="L194" t="s">
        <v>1451</v>
      </c>
      <c r="M194" t="s">
        <v>1452</v>
      </c>
      <c r="N194" t="s">
        <v>1453</v>
      </c>
      <c r="O194" t="s">
        <v>1454</v>
      </c>
      <c r="P194" t="s">
        <v>1455</v>
      </c>
      <c r="Q194" t="s">
        <v>1456</v>
      </c>
      <c r="R194" t="s">
        <v>1457</v>
      </c>
      <c r="S194" t="s">
        <v>1458</v>
      </c>
      <c r="T194" t="s">
        <v>1459</v>
      </c>
      <c r="U194" t="s">
        <v>1460</v>
      </c>
      <c r="V194" t="s">
        <v>1461</v>
      </c>
      <c r="W194" t="s">
        <v>1462</v>
      </c>
      <c r="X194" t="s">
        <v>1463</v>
      </c>
      <c r="Y194" t="s">
        <v>1464</v>
      </c>
      <c r="Z194" t="s">
        <v>1465</v>
      </c>
      <c r="AA194" t="s">
        <v>1466</v>
      </c>
      <c r="AB194" t="s">
        <v>1467</v>
      </c>
      <c r="AC194" t="s">
        <v>1468</v>
      </c>
      <c r="AD194" t="s">
        <v>1469</v>
      </c>
      <c r="AE194" t="s">
        <v>1470</v>
      </c>
      <c r="AF194" t="s">
        <v>1471</v>
      </c>
      <c r="AG194" t="s">
        <v>1472</v>
      </c>
      <c r="AH194" t="s">
        <v>1473</v>
      </c>
      <c r="AI194" t="s">
        <v>1474</v>
      </c>
      <c r="AJ194" t="s">
        <v>1475</v>
      </c>
      <c r="AK194" t="s">
        <v>1476</v>
      </c>
      <c r="AL194" t="s">
        <v>1477</v>
      </c>
      <c r="AM194" t="s">
        <v>1478</v>
      </c>
      <c r="AN194" t="s">
        <v>1479</v>
      </c>
      <c r="AO194" t="s">
        <v>1480</v>
      </c>
      <c r="AP194" t="s">
        <v>1481</v>
      </c>
      <c r="AQ194" t="s">
        <v>1482</v>
      </c>
      <c r="AR194" t="s">
        <v>1483</v>
      </c>
      <c r="AS194" t="s">
        <v>1484</v>
      </c>
      <c r="AT194" t="s">
        <v>1485</v>
      </c>
      <c r="AU194" t="s">
        <v>1486</v>
      </c>
      <c r="AV194" t="s">
        <v>1487</v>
      </c>
      <c r="AW194" t="s">
        <v>1488</v>
      </c>
      <c r="AX194" t="s">
        <v>1489</v>
      </c>
      <c r="AY194" t="s">
        <v>1490</v>
      </c>
      <c r="AZ194" t="s">
        <v>1491</v>
      </c>
      <c r="BA194" t="s">
        <v>1492</v>
      </c>
      <c r="BB194" t="s">
        <v>1493</v>
      </c>
      <c r="BC194" t="s">
        <v>1494</v>
      </c>
      <c r="BD194" t="s">
        <v>1495</v>
      </c>
      <c r="BE194" t="s">
        <v>1496</v>
      </c>
      <c r="BF194" t="s">
        <v>1497</v>
      </c>
      <c r="BG194" t="s">
        <v>1498</v>
      </c>
      <c r="BH194" t="s">
        <v>1499</v>
      </c>
      <c r="BI194" t="s">
        <v>1500</v>
      </c>
      <c r="BJ194" t="s">
        <v>1501</v>
      </c>
      <c r="BK194" t="s">
        <v>1502</v>
      </c>
      <c r="BL194" t="s">
        <v>1503</v>
      </c>
      <c r="BM194" t="s">
        <v>1504</v>
      </c>
      <c r="BN194" t="s">
        <v>1505</v>
      </c>
      <c r="BO194" t="s">
        <v>1506</v>
      </c>
      <c r="BP194" t="s">
        <v>1507</v>
      </c>
      <c r="BQ194" t="s">
        <v>1508</v>
      </c>
      <c r="BR194" t="s">
        <v>1509</v>
      </c>
      <c r="BS194" t="s">
        <v>1510</v>
      </c>
      <c r="BT194" t="s">
        <v>1511</v>
      </c>
      <c r="BU194" t="s">
        <v>1512</v>
      </c>
      <c r="BV194" t="s">
        <v>1513</v>
      </c>
      <c r="BW194" t="s">
        <v>1514</v>
      </c>
      <c r="BX194" t="s">
        <v>1515</v>
      </c>
      <c r="BY194" t="s">
        <v>1516</v>
      </c>
      <c r="BZ194" t="s">
        <v>1517</v>
      </c>
      <c r="CA194" t="s">
        <v>1518</v>
      </c>
      <c r="CB194" t="s">
        <v>1519</v>
      </c>
      <c r="CC194" t="s">
        <v>1520</v>
      </c>
      <c r="CD194" t="s">
        <v>1521</v>
      </c>
      <c r="CE194" t="s">
        <v>1522</v>
      </c>
      <c r="CF194" t="s">
        <v>1523</v>
      </c>
      <c r="CG194" t="s">
        <v>1524</v>
      </c>
      <c r="CH194" t="s">
        <v>1525</v>
      </c>
      <c r="CI194" t="s">
        <v>1526</v>
      </c>
      <c r="CJ194" t="s">
        <v>1527</v>
      </c>
      <c r="CK194" t="s">
        <v>1528</v>
      </c>
      <c r="CL194" t="s">
        <v>1529</v>
      </c>
      <c r="CM194" t="s">
        <v>1530</v>
      </c>
      <c r="CN194" t="s">
        <v>1531</v>
      </c>
      <c r="CO194" t="s">
        <v>1532</v>
      </c>
      <c r="CP194" t="s">
        <v>1533</v>
      </c>
      <c r="CQ194" t="s">
        <v>1534</v>
      </c>
      <c r="CR194" t="s">
        <v>1535</v>
      </c>
      <c r="CS194" t="s">
        <v>1536</v>
      </c>
      <c r="CT194" t="s">
        <v>1537</v>
      </c>
      <c r="CU194" t="s">
        <v>1538</v>
      </c>
      <c r="CV194" t="s">
        <v>1539</v>
      </c>
      <c r="CW194" t="s">
        <v>1540</v>
      </c>
      <c r="CX194" t="s">
        <v>1541</v>
      </c>
      <c r="CY194" t="s">
        <v>1542</v>
      </c>
      <c r="CZ194" t="s">
        <v>1543</v>
      </c>
      <c r="DA194" t="s">
        <v>1544</v>
      </c>
      <c r="DB194" t="s">
        <v>1545</v>
      </c>
      <c r="DC194" t="s">
        <v>1546</v>
      </c>
      <c r="DD194" t="s">
        <v>1547</v>
      </c>
      <c r="DE194" t="s">
        <v>1548</v>
      </c>
      <c r="DF194" t="s">
        <v>1549</v>
      </c>
      <c r="DG194" t="s">
        <v>1550</v>
      </c>
      <c r="DH194" t="s">
        <v>1551</v>
      </c>
      <c r="DI194" t="s">
        <v>1552</v>
      </c>
      <c r="DJ194" t="s">
        <v>1553</v>
      </c>
      <c r="DK194" t="s">
        <v>1554</v>
      </c>
      <c r="DL194" t="s">
        <v>1555</v>
      </c>
      <c r="DM194" t="s">
        <v>1556</v>
      </c>
      <c r="DN194" t="s">
        <v>1557</v>
      </c>
      <c r="DO194" t="s">
        <v>1558</v>
      </c>
      <c r="DP194" t="s">
        <v>1559</v>
      </c>
      <c r="DQ194" t="s">
        <v>1560</v>
      </c>
      <c r="DR194" t="s">
        <v>1561</v>
      </c>
      <c r="DS194" t="s">
        <v>1562</v>
      </c>
      <c r="DT194" t="s">
        <v>1563</v>
      </c>
      <c r="DU194" t="s">
        <v>1564</v>
      </c>
      <c r="DV194" t="s">
        <v>1565</v>
      </c>
      <c r="DW194" t="s">
        <v>1566</v>
      </c>
      <c r="DX194" t="s">
        <v>1567</v>
      </c>
      <c r="DY194" t="s">
        <v>1568</v>
      </c>
      <c r="DZ194" t="s">
        <v>1569</v>
      </c>
      <c r="EA194" t="s">
        <v>1570</v>
      </c>
      <c r="EB194" t="s">
        <v>1571</v>
      </c>
      <c r="EC194" t="s">
        <v>1572</v>
      </c>
      <c r="ED194" t="s">
        <v>1573</v>
      </c>
      <c r="EE194" t="s">
        <v>1574</v>
      </c>
      <c r="EF194" t="s">
        <v>1575</v>
      </c>
      <c r="EG194" t="s">
        <v>1576</v>
      </c>
      <c r="EH194" t="s">
        <v>1577</v>
      </c>
      <c r="EI194" t="s">
        <v>1578</v>
      </c>
      <c r="EJ194" t="s">
        <v>1579</v>
      </c>
      <c r="EK194" t="s">
        <v>1580</v>
      </c>
      <c r="EL194" t="s">
        <v>1581</v>
      </c>
      <c r="EM194" t="s">
        <v>1582</v>
      </c>
      <c r="EN194" t="s">
        <v>1583</v>
      </c>
      <c r="EO194" t="s">
        <v>1584</v>
      </c>
      <c r="EP194" t="s">
        <v>1585</v>
      </c>
      <c r="EQ194" t="s">
        <v>1586</v>
      </c>
      <c r="ER194" t="s">
        <v>1587</v>
      </c>
      <c r="ES194" t="s">
        <v>1588</v>
      </c>
      <c r="ET194" s="39" t="s">
        <v>1589</v>
      </c>
      <c r="EU194" s="39" t="s">
        <v>1590</v>
      </c>
      <c r="EV194" s="39"/>
    </row>
    <row r="195" spans="1:154" x14ac:dyDescent="0.2">
      <c r="A195" t="s">
        <v>115</v>
      </c>
      <c r="B195">
        <v>1.1000000000000001</v>
      </c>
      <c r="C195">
        <v>1.2</v>
      </c>
      <c r="D195">
        <v>1.1000000000000001</v>
      </c>
      <c r="E195">
        <v>1.1000000000000001</v>
      </c>
      <c r="F195">
        <v>1.1000000000000001</v>
      </c>
      <c r="G195">
        <v>1.1000000000000001</v>
      </c>
      <c r="H195">
        <v>1.2</v>
      </c>
      <c r="I195">
        <v>1.3</v>
      </c>
      <c r="J195">
        <v>1.4</v>
      </c>
      <c r="K195">
        <v>1.4</v>
      </c>
      <c r="L195">
        <v>1.6</v>
      </c>
      <c r="M195">
        <v>1.8</v>
      </c>
      <c r="N195">
        <v>2</v>
      </c>
      <c r="O195">
        <v>2.5</v>
      </c>
      <c r="P195">
        <v>2.7</v>
      </c>
      <c r="Q195">
        <v>2.8</v>
      </c>
      <c r="R195">
        <v>2.8</v>
      </c>
      <c r="S195">
        <v>2.6</v>
      </c>
      <c r="T195">
        <v>2.6</v>
      </c>
      <c r="U195">
        <v>2.7</v>
      </c>
      <c r="V195">
        <v>2.8</v>
      </c>
      <c r="W195">
        <v>2.7</v>
      </c>
      <c r="X195">
        <v>2.7</v>
      </c>
      <c r="Y195">
        <v>2.7</v>
      </c>
      <c r="Z195">
        <v>2.8</v>
      </c>
      <c r="AA195">
        <v>2.8</v>
      </c>
      <c r="AB195">
        <v>2.8</v>
      </c>
      <c r="AC195">
        <v>2.7</v>
      </c>
      <c r="AD195">
        <v>2.5</v>
      </c>
      <c r="AE195">
        <v>2.4</v>
      </c>
      <c r="AF195">
        <v>2.4</v>
      </c>
      <c r="AG195">
        <v>2.4</v>
      </c>
      <c r="AH195">
        <v>2.4</v>
      </c>
      <c r="AI195">
        <v>2.2999999999999998</v>
      </c>
      <c r="AJ195">
        <v>2.2999999999999998</v>
      </c>
      <c r="AK195">
        <v>2.4</v>
      </c>
      <c r="AL195">
        <v>2.6</v>
      </c>
      <c r="AM195">
        <v>2.7</v>
      </c>
      <c r="AN195">
        <v>2.6</v>
      </c>
      <c r="AO195">
        <v>2.6</v>
      </c>
      <c r="AP195">
        <v>2.6</v>
      </c>
      <c r="AQ195">
        <v>2.5</v>
      </c>
      <c r="AR195">
        <v>2.6</v>
      </c>
      <c r="AS195">
        <v>2.6</v>
      </c>
      <c r="AT195">
        <v>2.6</v>
      </c>
      <c r="AU195">
        <v>2.5</v>
      </c>
      <c r="AV195">
        <v>2.6</v>
      </c>
      <c r="AW195">
        <v>2.6</v>
      </c>
      <c r="AX195">
        <v>2.8</v>
      </c>
      <c r="AY195">
        <v>2.9</v>
      </c>
      <c r="AZ195">
        <v>2.9</v>
      </c>
      <c r="BA195">
        <v>2.8</v>
      </c>
      <c r="BB195">
        <v>2.7</v>
      </c>
      <c r="BC195">
        <v>2.7</v>
      </c>
      <c r="BD195">
        <v>2.7</v>
      </c>
      <c r="BE195">
        <v>2.6</v>
      </c>
      <c r="BF195">
        <v>2.6</v>
      </c>
      <c r="BG195">
        <v>2.7</v>
      </c>
      <c r="BH195">
        <v>2.6</v>
      </c>
      <c r="BI195">
        <v>2.6</v>
      </c>
      <c r="BJ195">
        <v>2.6</v>
      </c>
      <c r="BK195">
        <v>2.8</v>
      </c>
      <c r="BL195">
        <v>2.7</v>
      </c>
      <c r="BM195">
        <v>2.6</v>
      </c>
      <c r="BN195">
        <v>2.6</v>
      </c>
      <c r="BO195">
        <v>2.4</v>
      </c>
      <c r="BP195">
        <v>2.4</v>
      </c>
      <c r="BQ195">
        <v>2.2999999999999998</v>
      </c>
      <c r="BR195">
        <v>2.1</v>
      </c>
      <c r="BS195">
        <v>2.1</v>
      </c>
      <c r="BT195">
        <v>2</v>
      </c>
      <c r="BU195">
        <v>2</v>
      </c>
      <c r="BV195">
        <v>2</v>
      </c>
      <c r="BW195">
        <v>2</v>
      </c>
      <c r="BX195">
        <v>1.9</v>
      </c>
      <c r="BY195">
        <v>1.9</v>
      </c>
      <c r="BZ195">
        <v>1.8</v>
      </c>
      <c r="CA195">
        <v>1.7</v>
      </c>
      <c r="CB195">
        <v>1.6</v>
      </c>
      <c r="CC195">
        <v>1.5</v>
      </c>
      <c r="CD195">
        <v>1.4</v>
      </c>
      <c r="CE195">
        <v>1.4</v>
      </c>
      <c r="CF195">
        <v>1.4</v>
      </c>
      <c r="CG195">
        <v>1.3</v>
      </c>
      <c r="CH195">
        <v>1.4</v>
      </c>
      <c r="CI195">
        <v>1.5</v>
      </c>
      <c r="CJ195">
        <v>1.4</v>
      </c>
      <c r="CK195">
        <v>1.4</v>
      </c>
      <c r="CL195">
        <v>1.3</v>
      </c>
      <c r="CM195">
        <v>1.2</v>
      </c>
      <c r="CN195">
        <v>1.2</v>
      </c>
      <c r="CO195">
        <v>1.3</v>
      </c>
      <c r="CP195">
        <v>1.3</v>
      </c>
      <c r="CQ195">
        <v>1.3</v>
      </c>
      <c r="CR195">
        <v>1.3</v>
      </c>
      <c r="CS195">
        <v>1.3</v>
      </c>
      <c r="CT195">
        <v>1.4</v>
      </c>
      <c r="CU195">
        <v>1.4</v>
      </c>
      <c r="CV195">
        <v>1.5</v>
      </c>
      <c r="CW195">
        <v>1.5</v>
      </c>
      <c r="CX195">
        <v>1.4</v>
      </c>
      <c r="CY195">
        <v>1.4</v>
      </c>
      <c r="CZ195">
        <v>1.5</v>
      </c>
      <c r="DA195">
        <v>1.5</v>
      </c>
      <c r="DB195">
        <v>1.5</v>
      </c>
      <c r="DC195">
        <v>1.5</v>
      </c>
      <c r="DD195">
        <v>1.5</v>
      </c>
      <c r="DE195">
        <v>1.5</v>
      </c>
      <c r="DF195">
        <v>1.5</v>
      </c>
      <c r="DG195">
        <v>1.6</v>
      </c>
      <c r="DH195">
        <v>1.7</v>
      </c>
      <c r="DI195">
        <v>1.7</v>
      </c>
      <c r="DJ195">
        <v>1.7</v>
      </c>
      <c r="DK195">
        <v>1.6</v>
      </c>
      <c r="DL195">
        <v>1.6</v>
      </c>
      <c r="DM195">
        <v>1.6</v>
      </c>
      <c r="DN195">
        <v>1.6</v>
      </c>
      <c r="DO195">
        <v>1.6</v>
      </c>
      <c r="DP195">
        <v>1.6</v>
      </c>
      <c r="DQ195">
        <v>1.7</v>
      </c>
      <c r="DR195">
        <v>1.7</v>
      </c>
      <c r="DS195">
        <v>1.8</v>
      </c>
      <c r="DT195">
        <v>1.8</v>
      </c>
      <c r="DU195">
        <v>1.8</v>
      </c>
      <c r="DV195">
        <v>1.7</v>
      </c>
      <c r="DW195">
        <v>1.8</v>
      </c>
      <c r="DX195">
        <v>1.7</v>
      </c>
      <c r="DY195">
        <v>1.8</v>
      </c>
      <c r="DZ195">
        <v>1.8</v>
      </c>
      <c r="EA195">
        <v>2</v>
      </c>
      <c r="EB195">
        <v>2.1</v>
      </c>
      <c r="EC195">
        <v>2.2000000000000002</v>
      </c>
      <c r="ED195">
        <v>2.2999999999999998</v>
      </c>
      <c r="EE195">
        <v>2.4</v>
      </c>
      <c r="EF195">
        <v>2.4</v>
      </c>
      <c r="EG195">
        <v>2.4</v>
      </c>
      <c r="EH195">
        <v>2.4</v>
      </c>
      <c r="EI195">
        <v>2.4</v>
      </c>
      <c r="EJ195">
        <v>2.5</v>
      </c>
      <c r="EK195">
        <v>2.5</v>
      </c>
      <c r="EL195">
        <v>2.5</v>
      </c>
      <c r="EM195">
        <v>2.6</v>
      </c>
      <c r="EN195">
        <v>2.7</v>
      </c>
      <c r="EO195">
        <v>2.7</v>
      </c>
      <c r="EP195">
        <v>2.7</v>
      </c>
      <c r="EQ195">
        <v>2.8</v>
      </c>
      <c r="ER195">
        <v>2.9</v>
      </c>
      <c r="ES195">
        <v>5.2</v>
      </c>
      <c r="ET195">
        <v>6.4</v>
      </c>
      <c r="EU195">
        <v>6.1</v>
      </c>
      <c r="EW195">
        <f>MAX(B195:ES213)</f>
        <v>8.9</v>
      </c>
      <c r="EX195">
        <f>MIN(B195:ES213)</f>
        <v>0.6</v>
      </c>
    </row>
    <row r="196" spans="1:154" x14ac:dyDescent="0.2">
      <c r="A196" t="s">
        <v>116</v>
      </c>
      <c r="B196">
        <v>1.3</v>
      </c>
      <c r="C196">
        <v>1.3</v>
      </c>
      <c r="D196">
        <v>1.3</v>
      </c>
      <c r="E196">
        <v>1.3</v>
      </c>
      <c r="F196">
        <v>1.3</v>
      </c>
      <c r="G196">
        <v>1.3</v>
      </c>
      <c r="H196">
        <v>1.2</v>
      </c>
      <c r="I196">
        <v>1.4</v>
      </c>
      <c r="J196">
        <v>1.4</v>
      </c>
      <c r="K196">
        <v>1.5</v>
      </c>
      <c r="L196">
        <v>1.7</v>
      </c>
      <c r="M196">
        <v>1.9</v>
      </c>
      <c r="N196">
        <v>2.1</v>
      </c>
      <c r="O196">
        <v>2.4</v>
      </c>
      <c r="P196">
        <v>2.5</v>
      </c>
      <c r="Q196">
        <v>2.6</v>
      </c>
      <c r="R196">
        <v>2.5</v>
      </c>
      <c r="S196">
        <v>2.5</v>
      </c>
      <c r="T196">
        <v>2.4</v>
      </c>
      <c r="U196">
        <v>2.5</v>
      </c>
      <c r="V196">
        <v>2.5</v>
      </c>
      <c r="W196">
        <v>2.5</v>
      </c>
      <c r="X196">
        <v>2.5</v>
      </c>
      <c r="Y196">
        <v>2.5</v>
      </c>
      <c r="Z196">
        <v>2.7</v>
      </c>
      <c r="AA196">
        <v>2.7</v>
      </c>
      <c r="AB196">
        <v>2.6</v>
      </c>
      <c r="AC196">
        <v>2.5</v>
      </c>
      <c r="AD196">
        <v>2.2999999999999998</v>
      </c>
      <c r="AE196">
        <v>2.2000000000000002</v>
      </c>
      <c r="AF196">
        <v>2.2000000000000002</v>
      </c>
      <c r="AG196">
        <v>2.2000000000000002</v>
      </c>
      <c r="AH196">
        <v>2.2000000000000002</v>
      </c>
      <c r="AI196">
        <v>2.1</v>
      </c>
      <c r="AJ196">
        <v>2.1</v>
      </c>
      <c r="AK196">
        <v>2.1</v>
      </c>
      <c r="AL196">
        <v>2.2000000000000002</v>
      </c>
      <c r="AM196">
        <v>2.4</v>
      </c>
      <c r="AN196">
        <v>2.4</v>
      </c>
      <c r="AO196">
        <v>2.4</v>
      </c>
      <c r="AP196">
        <v>2.4</v>
      </c>
      <c r="AQ196">
        <v>2.2999999999999998</v>
      </c>
      <c r="AR196">
        <v>2.4</v>
      </c>
      <c r="AS196">
        <v>2.4</v>
      </c>
      <c r="AT196">
        <v>2.4</v>
      </c>
      <c r="AU196">
        <v>2.5</v>
      </c>
      <c r="AV196">
        <v>2.5</v>
      </c>
      <c r="AW196">
        <v>2.5</v>
      </c>
      <c r="AX196">
        <v>2.6</v>
      </c>
      <c r="AY196">
        <v>2.7</v>
      </c>
      <c r="AZ196">
        <v>2.6</v>
      </c>
      <c r="BA196">
        <v>2.6</v>
      </c>
      <c r="BB196">
        <v>2.5</v>
      </c>
      <c r="BC196">
        <v>2.4</v>
      </c>
      <c r="BD196">
        <v>2.4</v>
      </c>
      <c r="BE196">
        <v>2.4</v>
      </c>
      <c r="BF196">
        <v>2.4</v>
      </c>
      <c r="BG196">
        <v>2.4</v>
      </c>
      <c r="BH196">
        <v>2.2999999999999998</v>
      </c>
      <c r="BI196">
        <v>2.2999999999999998</v>
      </c>
      <c r="BJ196">
        <v>2.4</v>
      </c>
      <c r="BK196">
        <v>2.4</v>
      </c>
      <c r="BL196">
        <v>2.4</v>
      </c>
      <c r="BM196">
        <v>2.2999999999999998</v>
      </c>
      <c r="BN196">
        <v>2.2999999999999998</v>
      </c>
      <c r="BO196">
        <v>2.2000000000000002</v>
      </c>
      <c r="BP196">
        <v>2.1</v>
      </c>
      <c r="BQ196">
        <v>2</v>
      </c>
      <c r="BR196">
        <v>2</v>
      </c>
      <c r="BS196">
        <v>1.9</v>
      </c>
      <c r="BT196">
        <v>1.8</v>
      </c>
      <c r="BU196">
        <v>1.8</v>
      </c>
      <c r="BV196">
        <v>1.8</v>
      </c>
      <c r="BW196">
        <v>1.8</v>
      </c>
      <c r="BX196">
        <v>1.8</v>
      </c>
      <c r="BY196">
        <v>1.6</v>
      </c>
      <c r="BZ196">
        <v>1.5</v>
      </c>
      <c r="CA196">
        <v>1.3</v>
      </c>
      <c r="CB196">
        <v>1.3</v>
      </c>
      <c r="CC196">
        <v>1.2</v>
      </c>
      <c r="CD196">
        <v>1.2</v>
      </c>
      <c r="CE196">
        <v>1.2</v>
      </c>
      <c r="CF196">
        <v>1.1000000000000001</v>
      </c>
      <c r="CG196">
        <v>1.1000000000000001</v>
      </c>
      <c r="CH196">
        <v>1.1000000000000001</v>
      </c>
      <c r="CI196">
        <v>1.2</v>
      </c>
      <c r="CJ196">
        <v>1.2</v>
      </c>
      <c r="CK196">
        <v>1.1000000000000001</v>
      </c>
      <c r="CL196">
        <v>1</v>
      </c>
      <c r="CM196">
        <v>1</v>
      </c>
      <c r="CN196">
        <v>0.9</v>
      </c>
      <c r="CO196">
        <v>0.9</v>
      </c>
      <c r="CP196">
        <v>0.9</v>
      </c>
      <c r="CQ196">
        <v>1</v>
      </c>
      <c r="CR196">
        <v>1</v>
      </c>
      <c r="CS196">
        <v>1</v>
      </c>
      <c r="CT196">
        <v>1.1000000000000001</v>
      </c>
      <c r="CU196">
        <v>1.1000000000000001</v>
      </c>
      <c r="CV196">
        <v>1.2</v>
      </c>
      <c r="CW196">
        <v>1.2</v>
      </c>
      <c r="CX196">
        <v>1.2</v>
      </c>
      <c r="CY196">
        <v>1.2</v>
      </c>
      <c r="CZ196">
        <v>1.2</v>
      </c>
      <c r="DA196">
        <v>1.2</v>
      </c>
      <c r="DB196">
        <v>1.3</v>
      </c>
      <c r="DC196">
        <v>1.3</v>
      </c>
      <c r="DD196">
        <v>1.3</v>
      </c>
      <c r="DE196">
        <v>1.3</v>
      </c>
      <c r="DF196">
        <v>1.3</v>
      </c>
      <c r="DG196">
        <v>1.3</v>
      </c>
      <c r="DH196">
        <v>1.3</v>
      </c>
      <c r="DI196">
        <v>1.2</v>
      </c>
      <c r="DJ196">
        <v>1.2</v>
      </c>
      <c r="DK196">
        <v>1.2</v>
      </c>
      <c r="DL196">
        <v>1.2</v>
      </c>
      <c r="DM196">
        <v>1.3</v>
      </c>
      <c r="DN196">
        <v>1.2</v>
      </c>
      <c r="DO196">
        <v>1.2</v>
      </c>
      <c r="DP196">
        <v>1.2</v>
      </c>
      <c r="DQ196">
        <v>1.3</v>
      </c>
      <c r="DR196">
        <v>1.3</v>
      </c>
      <c r="DS196">
        <v>1.4</v>
      </c>
      <c r="DT196">
        <v>1.4</v>
      </c>
      <c r="DU196">
        <v>1.4</v>
      </c>
      <c r="DV196">
        <v>1.3</v>
      </c>
      <c r="DW196">
        <v>1.3</v>
      </c>
      <c r="DX196">
        <v>1.2</v>
      </c>
      <c r="DY196">
        <v>1.3</v>
      </c>
      <c r="DZ196">
        <v>1.4</v>
      </c>
      <c r="EA196">
        <v>1.5</v>
      </c>
      <c r="EB196">
        <v>1.6</v>
      </c>
      <c r="EC196">
        <v>1.8</v>
      </c>
      <c r="ED196">
        <v>1.8</v>
      </c>
      <c r="EE196">
        <v>2</v>
      </c>
      <c r="EF196">
        <v>2</v>
      </c>
      <c r="EG196">
        <v>2</v>
      </c>
      <c r="EH196">
        <v>2</v>
      </c>
      <c r="EI196">
        <v>2.1</v>
      </c>
      <c r="EJ196">
        <v>2.1</v>
      </c>
      <c r="EK196">
        <v>2.1</v>
      </c>
      <c r="EL196">
        <v>2.1</v>
      </c>
      <c r="EM196">
        <v>2.2000000000000002</v>
      </c>
      <c r="EN196">
        <v>2.2000000000000002</v>
      </c>
      <c r="EO196">
        <v>2.2000000000000002</v>
      </c>
      <c r="EP196">
        <v>2.2999999999999998</v>
      </c>
      <c r="EQ196">
        <v>2.2999999999999998</v>
      </c>
      <c r="ER196">
        <v>2.2999999999999998</v>
      </c>
      <c r="ES196">
        <v>4.4000000000000004</v>
      </c>
      <c r="ET196">
        <v>5.2</v>
      </c>
      <c r="EU196">
        <v>5</v>
      </c>
    </row>
    <row r="197" spans="1:154" x14ac:dyDescent="0.2">
      <c r="A197" t="s">
        <v>117</v>
      </c>
      <c r="B197">
        <v>1.3</v>
      </c>
      <c r="C197">
        <v>1.4</v>
      </c>
      <c r="D197">
        <v>1.4</v>
      </c>
      <c r="E197">
        <v>1.3</v>
      </c>
      <c r="F197">
        <v>1.4</v>
      </c>
      <c r="G197">
        <v>1.4</v>
      </c>
      <c r="H197">
        <v>1.4</v>
      </c>
      <c r="I197">
        <v>1.5</v>
      </c>
      <c r="J197">
        <v>1.6</v>
      </c>
      <c r="K197">
        <v>1.6</v>
      </c>
      <c r="L197">
        <v>1.8</v>
      </c>
      <c r="M197">
        <v>2</v>
      </c>
      <c r="N197">
        <v>2.2000000000000002</v>
      </c>
      <c r="O197">
        <v>2.8</v>
      </c>
      <c r="P197">
        <v>3</v>
      </c>
      <c r="Q197">
        <v>3</v>
      </c>
      <c r="R197">
        <v>3.2</v>
      </c>
      <c r="S197">
        <v>3.2</v>
      </c>
      <c r="T197">
        <v>3.2</v>
      </c>
      <c r="U197">
        <v>3.3</v>
      </c>
      <c r="V197">
        <v>3.4</v>
      </c>
      <c r="W197">
        <v>3.4</v>
      </c>
      <c r="X197">
        <v>3.2</v>
      </c>
      <c r="Y197">
        <v>3.1</v>
      </c>
      <c r="Z197">
        <v>3.4</v>
      </c>
      <c r="AA197">
        <v>3.5</v>
      </c>
      <c r="AB197">
        <v>3.4</v>
      </c>
      <c r="AC197">
        <v>3.4</v>
      </c>
      <c r="AD197">
        <v>3.2</v>
      </c>
      <c r="AE197">
        <v>3</v>
      </c>
      <c r="AF197">
        <v>3</v>
      </c>
      <c r="AG197">
        <v>3</v>
      </c>
      <c r="AH197">
        <v>2.9</v>
      </c>
      <c r="AI197">
        <v>2.8</v>
      </c>
      <c r="AJ197">
        <v>2.8</v>
      </c>
      <c r="AK197">
        <v>2.8</v>
      </c>
      <c r="AL197">
        <v>3</v>
      </c>
      <c r="AM197">
        <v>3.1</v>
      </c>
      <c r="AN197">
        <v>3.1</v>
      </c>
      <c r="AO197">
        <v>3.1</v>
      </c>
      <c r="AP197">
        <v>3.1</v>
      </c>
      <c r="AQ197">
        <v>3.1</v>
      </c>
      <c r="AR197">
        <v>3.1</v>
      </c>
      <c r="AS197">
        <v>3</v>
      </c>
      <c r="AT197">
        <v>3.1</v>
      </c>
      <c r="AU197">
        <v>3</v>
      </c>
      <c r="AV197">
        <v>3</v>
      </c>
      <c r="AW197">
        <v>3</v>
      </c>
      <c r="AX197">
        <v>3.1</v>
      </c>
      <c r="AY197">
        <v>3.2</v>
      </c>
      <c r="AZ197">
        <v>3.2</v>
      </c>
      <c r="BA197">
        <v>3.1</v>
      </c>
      <c r="BB197">
        <v>3</v>
      </c>
      <c r="BC197">
        <v>2.9</v>
      </c>
      <c r="BD197">
        <v>2.9</v>
      </c>
      <c r="BE197">
        <v>2.9</v>
      </c>
      <c r="BF197">
        <v>2.7</v>
      </c>
      <c r="BG197">
        <v>2.7</v>
      </c>
      <c r="BH197">
        <v>2.7</v>
      </c>
      <c r="BI197">
        <v>2.7</v>
      </c>
      <c r="BJ197">
        <v>2.8</v>
      </c>
      <c r="BK197">
        <v>3</v>
      </c>
      <c r="BL197">
        <v>2.9</v>
      </c>
      <c r="BM197">
        <v>2.8</v>
      </c>
      <c r="BN197">
        <v>2.6</v>
      </c>
      <c r="BO197">
        <v>2.5</v>
      </c>
      <c r="BP197">
        <v>2.5</v>
      </c>
      <c r="BQ197">
        <v>2.4</v>
      </c>
      <c r="BR197">
        <v>2.2999999999999998</v>
      </c>
      <c r="BS197">
        <v>2.2000000000000002</v>
      </c>
      <c r="BT197">
        <v>2.1</v>
      </c>
      <c r="BU197">
        <v>2</v>
      </c>
      <c r="BV197">
        <v>2.1</v>
      </c>
      <c r="BW197">
        <v>2.1</v>
      </c>
      <c r="BX197">
        <v>2</v>
      </c>
      <c r="BY197">
        <v>1.9</v>
      </c>
      <c r="BZ197">
        <v>1.9</v>
      </c>
      <c r="CA197">
        <v>1.7</v>
      </c>
      <c r="CB197">
        <v>1.7</v>
      </c>
      <c r="CC197">
        <v>1.6</v>
      </c>
      <c r="CD197">
        <v>1.5</v>
      </c>
      <c r="CE197">
        <v>1.4</v>
      </c>
      <c r="CF197">
        <v>1.3</v>
      </c>
      <c r="CG197">
        <v>1.2</v>
      </c>
      <c r="CH197">
        <v>1.3</v>
      </c>
      <c r="CI197">
        <v>1.4</v>
      </c>
      <c r="CJ197">
        <v>1.3</v>
      </c>
      <c r="CK197">
        <v>1.3</v>
      </c>
      <c r="CL197">
        <v>1.2</v>
      </c>
      <c r="CM197">
        <v>1.3</v>
      </c>
      <c r="CN197">
        <v>1.2</v>
      </c>
      <c r="CO197">
        <v>1.1000000000000001</v>
      </c>
      <c r="CP197">
        <v>1.2</v>
      </c>
      <c r="CQ197">
        <v>1.1000000000000001</v>
      </c>
      <c r="CR197">
        <v>1.1000000000000001</v>
      </c>
      <c r="CS197">
        <v>1</v>
      </c>
      <c r="CT197">
        <v>1.1000000000000001</v>
      </c>
      <c r="CU197">
        <v>1.1000000000000001</v>
      </c>
      <c r="CV197">
        <v>1.1000000000000001</v>
      </c>
      <c r="CW197">
        <v>1.1000000000000001</v>
      </c>
      <c r="CX197">
        <v>1.2</v>
      </c>
      <c r="CY197">
        <v>1.1000000000000001</v>
      </c>
      <c r="CZ197">
        <v>1.1000000000000001</v>
      </c>
      <c r="DA197">
        <v>1.2</v>
      </c>
      <c r="DB197">
        <v>1.2</v>
      </c>
      <c r="DC197">
        <v>1.1000000000000001</v>
      </c>
      <c r="DD197">
        <v>1.1000000000000001</v>
      </c>
      <c r="DE197">
        <v>1.1000000000000001</v>
      </c>
      <c r="DF197">
        <v>1.1000000000000001</v>
      </c>
      <c r="DG197">
        <v>1.2</v>
      </c>
      <c r="DH197">
        <v>1.2</v>
      </c>
      <c r="DI197">
        <v>1.2</v>
      </c>
      <c r="DJ197">
        <v>1.2</v>
      </c>
      <c r="DK197">
        <v>1.2</v>
      </c>
      <c r="DL197">
        <v>1.2</v>
      </c>
      <c r="DM197">
        <v>1.2</v>
      </c>
      <c r="DN197">
        <v>1.2</v>
      </c>
      <c r="DO197">
        <v>1.1000000000000001</v>
      </c>
      <c r="DP197">
        <v>1.1000000000000001</v>
      </c>
      <c r="DQ197">
        <v>1.1000000000000001</v>
      </c>
      <c r="DR197">
        <v>1.1000000000000001</v>
      </c>
      <c r="DS197">
        <v>1.2</v>
      </c>
      <c r="DT197">
        <v>1.2</v>
      </c>
      <c r="DU197">
        <v>1.1000000000000001</v>
      </c>
      <c r="DV197">
        <v>1.1000000000000001</v>
      </c>
      <c r="DW197">
        <v>1.1000000000000001</v>
      </c>
      <c r="DX197">
        <v>1</v>
      </c>
      <c r="DY197">
        <v>1</v>
      </c>
      <c r="DZ197">
        <v>1.1000000000000001</v>
      </c>
      <c r="EA197">
        <v>1.2</v>
      </c>
      <c r="EB197">
        <v>1.2</v>
      </c>
      <c r="EC197">
        <v>1.3</v>
      </c>
      <c r="ED197">
        <v>1.4</v>
      </c>
      <c r="EE197">
        <v>1.6</v>
      </c>
      <c r="EF197">
        <v>1.6</v>
      </c>
      <c r="EG197">
        <v>1.7</v>
      </c>
      <c r="EH197">
        <v>1.7</v>
      </c>
      <c r="EI197">
        <v>1.9</v>
      </c>
      <c r="EJ197">
        <v>1.9</v>
      </c>
      <c r="EK197">
        <v>2</v>
      </c>
      <c r="EL197">
        <v>2.1</v>
      </c>
      <c r="EM197">
        <v>2.2000000000000002</v>
      </c>
      <c r="EN197">
        <v>2.1</v>
      </c>
      <c r="EO197">
        <v>2.1</v>
      </c>
      <c r="EP197">
        <v>2.2000000000000002</v>
      </c>
      <c r="EQ197">
        <v>2.2999999999999998</v>
      </c>
      <c r="ER197">
        <v>2.2999999999999998</v>
      </c>
      <c r="ES197">
        <v>4.5</v>
      </c>
      <c r="ET197">
        <v>6</v>
      </c>
      <c r="EU197">
        <v>5.7</v>
      </c>
    </row>
    <row r="198" spans="1:154" x14ac:dyDescent="0.2">
      <c r="A198" t="s">
        <v>118</v>
      </c>
      <c r="B198">
        <v>1.9</v>
      </c>
      <c r="C198">
        <v>1.9</v>
      </c>
      <c r="D198">
        <v>1.8</v>
      </c>
      <c r="E198">
        <v>1.8</v>
      </c>
      <c r="F198">
        <v>1.9</v>
      </c>
      <c r="G198">
        <v>1.8</v>
      </c>
      <c r="H198">
        <v>1.8</v>
      </c>
      <c r="I198">
        <v>1.9</v>
      </c>
      <c r="J198">
        <v>2</v>
      </c>
      <c r="K198">
        <v>2.1</v>
      </c>
      <c r="L198">
        <v>2.4</v>
      </c>
      <c r="M198">
        <v>2.7</v>
      </c>
      <c r="N198">
        <v>3</v>
      </c>
      <c r="O198">
        <v>3.3</v>
      </c>
      <c r="P198">
        <v>3.4</v>
      </c>
      <c r="Q198">
        <v>3.4</v>
      </c>
      <c r="R198">
        <v>3.4</v>
      </c>
      <c r="S198">
        <v>3.2</v>
      </c>
      <c r="T198">
        <v>3.1</v>
      </c>
      <c r="U198">
        <v>3.2</v>
      </c>
      <c r="V198">
        <v>3.1</v>
      </c>
      <c r="W198">
        <v>3.3</v>
      </c>
      <c r="X198">
        <v>3.5</v>
      </c>
      <c r="Y198">
        <v>3.6</v>
      </c>
      <c r="Z198">
        <v>3.7</v>
      </c>
      <c r="AA198">
        <v>3.8</v>
      </c>
      <c r="AB198">
        <v>3.7</v>
      </c>
      <c r="AC198">
        <v>3.5</v>
      </c>
      <c r="AD198">
        <v>3.3</v>
      </c>
      <c r="AE198">
        <v>3.1</v>
      </c>
      <c r="AF198">
        <v>3</v>
      </c>
      <c r="AG198">
        <v>2.9</v>
      </c>
      <c r="AH198">
        <v>2.8</v>
      </c>
      <c r="AI198">
        <v>2.9</v>
      </c>
      <c r="AJ198">
        <v>3</v>
      </c>
      <c r="AK198">
        <v>3.1</v>
      </c>
      <c r="AL198">
        <v>3.3</v>
      </c>
      <c r="AM198">
        <v>3.4</v>
      </c>
      <c r="AN198">
        <v>3.4</v>
      </c>
      <c r="AO198">
        <v>3.2</v>
      </c>
      <c r="AP198">
        <v>3.3</v>
      </c>
      <c r="AQ198">
        <v>3.2</v>
      </c>
      <c r="AR198">
        <v>3.3</v>
      </c>
      <c r="AS198">
        <v>3.4</v>
      </c>
      <c r="AT198">
        <v>3.5</v>
      </c>
      <c r="AU198">
        <v>3.5</v>
      </c>
      <c r="AV198">
        <v>3.7</v>
      </c>
      <c r="AW198">
        <v>3.8</v>
      </c>
      <c r="AX198">
        <v>4</v>
      </c>
      <c r="AY198">
        <v>4.0999999999999996</v>
      </c>
      <c r="AZ198">
        <v>4.0999999999999996</v>
      </c>
      <c r="BA198">
        <v>4.0999999999999996</v>
      </c>
      <c r="BB198">
        <v>4</v>
      </c>
      <c r="BC198">
        <v>3.9</v>
      </c>
      <c r="BD198">
        <v>3.9</v>
      </c>
      <c r="BE198">
        <v>3.8</v>
      </c>
      <c r="BF198">
        <v>3.6</v>
      </c>
      <c r="BG198">
        <v>3.7</v>
      </c>
      <c r="BH198">
        <v>3.7</v>
      </c>
      <c r="BI198">
        <v>3.9</v>
      </c>
      <c r="BJ198">
        <v>4</v>
      </c>
      <c r="BK198">
        <v>4.0999999999999996</v>
      </c>
      <c r="BL198">
        <v>4</v>
      </c>
      <c r="BM198">
        <v>3.9</v>
      </c>
      <c r="BN198">
        <v>3.7</v>
      </c>
      <c r="BO198">
        <v>3.4</v>
      </c>
      <c r="BP198">
        <v>3.3</v>
      </c>
      <c r="BQ198">
        <v>3.1</v>
      </c>
      <c r="BR198">
        <v>3</v>
      </c>
      <c r="BS198">
        <v>2.9</v>
      </c>
      <c r="BT198">
        <v>3</v>
      </c>
      <c r="BU198">
        <v>3.1</v>
      </c>
      <c r="BV198">
        <v>3.2</v>
      </c>
      <c r="BW198">
        <v>3.2</v>
      </c>
      <c r="BX198">
        <v>3.2</v>
      </c>
      <c r="BY198">
        <v>3.1</v>
      </c>
      <c r="BZ198">
        <v>2.9</v>
      </c>
      <c r="CA198">
        <v>2.6</v>
      </c>
      <c r="CB198">
        <v>2.5</v>
      </c>
      <c r="CC198">
        <v>2.2999999999999998</v>
      </c>
      <c r="CD198">
        <v>2.2000000000000002</v>
      </c>
      <c r="CE198">
        <v>2.2000000000000002</v>
      </c>
      <c r="CF198">
        <v>2.2000000000000002</v>
      </c>
      <c r="CG198">
        <v>2.2000000000000002</v>
      </c>
      <c r="CH198">
        <v>2.2999999999999998</v>
      </c>
      <c r="CI198">
        <v>2.2999999999999998</v>
      </c>
      <c r="CJ198">
        <v>2.2000000000000002</v>
      </c>
      <c r="CK198">
        <v>2.1</v>
      </c>
      <c r="CL198">
        <v>1.9</v>
      </c>
      <c r="CM198">
        <v>1.8</v>
      </c>
      <c r="CN198">
        <v>1.7</v>
      </c>
      <c r="CO198">
        <v>1.6</v>
      </c>
      <c r="CP198">
        <v>1.6</v>
      </c>
      <c r="CQ198">
        <v>1.6</v>
      </c>
      <c r="CR198">
        <v>1.8</v>
      </c>
      <c r="CS198">
        <v>1.8</v>
      </c>
      <c r="CT198">
        <v>1.9</v>
      </c>
      <c r="CU198">
        <v>2</v>
      </c>
      <c r="CV198">
        <v>2</v>
      </c>
      <c r="CW198">
        <v>2</v>
      </c>
      <c r="CX198">
        <v>2</v>
      </c>
      <c r="CY198">
        <v>1.9</v>
      </c>
      <c r="CZ198">
        <v>1.9</v>
      </c>
      <c r="DA198">
        <v>2</v>
      </c>
      <c r="DB198">
        <v>2</v>
      </c>
      <c r="DC198">
        <v>2</v>
      </c>
      <c r="DD198">
        <v>2</v>
      </c>
      <c r="DE198">
        <v>2</v>
      </c>
      <c r="DF198">
        <v>2.1</v>
      </c>
      <c r="DG198">
        <v>2.2000000000000002</v>
      </c>
      <c r="DH198">
        <v>2.2999999999999998</v>
      </c>
      <c r="DI198">
        <v>2.2000000000000002</v>
      </c>
      <c r="DJ198">
        <v>2.2000000000000002</v>
      </c>
      <c r="DK198">
        <v>2.2000000000000002</v>
      </c>
      <c r="DL198">
        <v>2.2000000000000002</v>
      </c>
      <c r="DM198">
        <v>2.4</v>
      </c>
      <c r="DN198">
        <v>2.5</v>
      </c>
      <c r="DO198">
        <v>2.6</v>
      </c>
      <c r="DP198">
        <v>2.7</v>
      </c>
      <c r="DQ198">
        <v>2.8</v>
      </c>
      <c r="DR198">
        <v>2.9</v>
      </c>
      <c r="DS198">
        <v>3</v>
      </c>
      <c r="DT198">
        <v>3.1</v>
      </c>
      <c r="DU198">
        <v>3.4</v>
      </c>
      <c r="DV198">
        <v>3.1</v>
      </c>
      <c r="DW198">
        <v>3.2</v>
      </c>
      <c r="DX198">
        <v>3.2</v>
      </c>
      <c r="DY198">
        <v>3.2</v>
      </c>
      <c r="DZ198">
        <v>3.1</v>
      </c>
      <c r="EA198">
        <v>3.2</v>
      </c>
      <c r="EB198">
        <v>3.3</v>
      </c>
      <c r="EC198">
        <v>3.4</v>
      </c>
      <c r="ED198">
        <v>3.5</v>
      </c>
      <c r="EE198">
        <v>3.6</v>
      </c>
      <c r="EF198">
        <v>3.6</v>
      </c>
      <c r="EG198">
        <v>3.6</v>
      </c>
      <c r="EH198">
        <v>3.6</v>
      </c>
      <c r="EI198">
        <v>3.5</v>
      </c>
      <c r="EJ198">
        <v>3.6</v>
      </c>
      <c r="EK198">
        <v>3.5</v>
      </c>
      <c r="EL198">
        <v>3.6</v>
      </c>
      <c r="EM198">
        <v>3.6</v>
      </c>
      <c r="EN198">
        <v>3.5</v>
      </c>
      <c r="EO198">
        <v>3.5</v>
      </c>
      <c r="EP198">
        <v>3.6</v>
      </c>
      <c r="EQ198">
        <v>3.7</v>
      </c>
      <c r="ER198">
        <v>3.7</v>
      </c>
      <c r="ES198">
        <v>6.3</v>
      </c>
      <c r="ET198">
        <v>7</v>
      </c>
      <c r="EU198">
        <v>6.8</v>
      </c>
    </row>
    <row r="199" spans="1:154" x14ac:dyDescent="0.2">
      <c r="A199" t="s">
        <v>119</v>
      </c>
      <c r="B199">
        <v>2.2000000000000002</v>
      </c>
      <c r="C199">
        <v>2.2000000000000002</v>
      </c>
      <c r="D199">
        <v>2.2000000000000002</v>
      </c>
      <c r="E199">
        <v>2.2000000000000002</v>
      </c>
      <c r="F199">
        <v>2.2999999999999998</v>
      </c>
      <c r="G199">
        <v>2.2000000000000002</v>
      </c>
      <c r="H199">
        <v>2.2000000000000002</v>
      </c>
      <c r="I199">
        <v>2.2999999999999998</v>
      </c>
      <c r="J199">
        <v>2.4</v>
      </c>
      <c r="K199">
        <v>2.5</v>
      </c>
      <c r="L199">
        <v>2.7</v>
      </c>
      <c r="M199">
        <v>3</v>
      </c>
      <c r="N199">
        <v>3.3</v>
      </c>
      <c r="O199">
        <v>3.7</v>
      </c>
      <c r="P199">
        <v>3.8</v>
      </c>
      <c r="Q199">
        <v>3.8</v>
      </c>
      <c r="R199">
        <v>3.8</v>
      </c>
      <c r="S199">
        <v>3.6</v>
      </c>
      <c r="T199">
        <v>3.5</v>
      </c>
      <c r="U199">
        <v>3.7</v>
      </c>
      <c r="V199">
        <v>3.7</v>
      </c>
      <c r="W199">
        <v>3.7</v>
      </c>
      <c r="X199">
        <v>3.9</v>
      </c>
      <c r="Y199">
        <v>4</v>
      </c>
      <c r="Z199">
        <v>4.2</v>
      </c>
      <c r="AA199">
        <v>4.2</v>
      </c>
      <c r="AB199">
        <v>4.2</v>
      </c>
      <c r="AC199">
        <v>4</v>
      </c>
      <c r="AD199">
        <v>3.9</v>
      </c>
      <c r="AE199">
        <v>3.7</v>
      </c>
      <c r="AF199">
        <v>3.6</v>
      </c>
      <c r="AG199">
        <v>3.7</v>
      </c>
      <c r="AH199">
        <v>3.5</v>
      </c>
      <c r="AI199">
        <v>3.5</v>
      </c>
      <c r="AJ199">
        <v>3.6</v>
      </c>
      <c r="AK199">
        <v>3.7</v>
      </c>
      <c r="AL199">
        <v>3.9</v>
      </c>
      <c r="AM199">
        <v>3.9</v>
      </c>
      <c r="AN199">
        <v>3.7</v>
      </c>
      <c r="AO199">
        <v>3.7</v>
      </c>
      <c r="AP199">
        <v>3.7</v>
      </c>
      <c r="AQ199">
        <v>3.7</v>
      </c>
      <c r="AR199">
        <v>3.8</v>
      </c>
      <c r="AS199">
        <v>3.9</v>
      </c>
      <c r="AT199">
        <v>3.9</v>
      </c>
      <c r="AU199">
        <v>4</v>
      </c>
      <c r="AV199">
        <v>4.0999999999999996</v>
      </c>
      <c r="AW199">
        <v>4.2</v>
      </c>
      <c r="AX199">
        <v>4.3</v>
      </c>
      <c r="AY199">
        <v>4.4000000000000004</v>
      </c>
      <c r="AZ199">
        <v>4.4000000000000004</v>
      </c>
      <c r="BA199">
        <v>4.2</v>
      </c>
      <c r="BB199">
        <v>4.2</v>
      </c>
      <c r="BC199">
        <v>4.0999999999999996</v>
      </c>
      <c r="BD199">
        <v>4.0999999999999996</v>
      </c>
      <c r="BE199">
        <v>4.0999999999999996</v>
      </c>
      <c r="BF199">
        <v>4.0999999999999996</v>
      </c>
      <c r="BG199">
        <v>4</v>
      </c>
      <c r="BH199">
        <v>4</v>
      </c>
      <c r="BI199">
        <v>4.2</v>
      </c>
      <c r="BJ199">
        <v>4.3</v>
      </c>
      <c r="BK199">
        <v>4.3</v>
      </c>
      <c r="BL199">
        <v>4.3</v>
      </c>
      <c r="BM199">
        <v>4.0999999999999996</v>
      </c>
      <c r="BN199">
        <v>4</v>
      </c>
      <c r="BO199">
        <v>3.8</v>
      </c>
      <c r="BP199">
        <v>3.6</v>
      </c>
      <c r="BQ199">
        <v>3.5</v>
      </c>
      <c r="BR199">
        <v>3.3</v>
      </c>
      <c r="BS199">
        <v>3.3</v>
      </c>
      <c r="BT199">
        <v>3.2</v>
      </c>
      <c r="BU199">
        <v>3.3</v>
      </c>
      <c r="BV199">
        <v>3.3</v>
      </c>
      <c r="BW199">
        <v>3.3</v>
      </c>
      <c r="BX199">
        <v>3.1</v>
      </c>
      <c r="BY199">
        <v>2.9</v>
      </c>
      <c r="BZ199">
        <v>2.7</v>
      </c>
      <c r="CA199">
        <v>2.5</v>
      </c>
      <c r="CB199">
        <v>2.6</v>
      </c>
      <c r="CC199">
        <v>2.4</v>
      </c>
      <c r="CD199">
        <v>2.4</v>
      </c>
      <c r="CE199">
        <v>2.2999999999999998</v>
      </c>
      <c r="CF199">
        <v>2.4</v>
      </c>
      <c r="CG199">
        <v>2.4</v>
      </c>
      <c r="CH199">
        <v>2.4</v>
      </c>
      <c r="CI199">
        <v>2.4</v>
      </c>
      <c r="CJ199">
        <v>2.2999999999999998</v>
      </c>
      <c r="CK199">
        <v>2.2000000000000002</v>
      </c>
      <c r="CL199">
        <v>2</v>
      </c>
      <c r="CM199">
        <v>1.8</v>
      </c>
      <c r="CN199">
        <v>1.8</v>
      </c>
      <c r="CO199">
        <v>1.7</v>
      </c>
      <c r="CP199">
        <v>1.7</v>
      </c>
      <c r="CQ199">
        <v>1.8</v>
      </c>
      <c r="CR199">
        <v>1.9</v>
      </c>
      <c r="CS199">
        <v>2</v>
      </c>
      <c r="CT199">
        <v>2.1</v>
      </c>
      <c r="CU199">
        <v>2.1</v>
      </c>
      <c r="CV199">
        <v>2.1</v>
      </c>
      <c r="CW199">
        <v>2.1</v>
      </c>
      <c r="CX199">
        <v>2.1</v>
      </c>
      <c r="CY199">
        <v>2</v>
      </c>
      <c r="CZ199">
        <v>2</v>
      </c>
      <c r="DA199">
        <v>2.1</v>
      </c>
      <c r="DB199">
        <v>2</v>
      </c>
      <c r="DC199">
        <v>2</v>
      </c>
      <c r="DD199">
        <v>2.1</v>
      </c>
      <c r="DE199">
        <v>2.1</v>
      </c>
      <c r="DF199">
        <v>2.1</v>
      </c>
      <c r="DG199">
        <v>2.2000000000000002</v>
      </c>
      <c r="DH199">
        <v>2.2999999999999998</v>
      </c>
      <c r="DI199">
        <v>2.2000000000000002</v>
      </c>
      <c r="DJ199">
        <v>2.2000000000000002</v>
      </c>
      <c r="DK199">
        <v>2.1</v>
      </c>
      <c r="DL199">
        <v>2.1</v>
      </c>
      <c r="DM199">
        <v>2</v>
      </c>
      <c r="DN199">
        <v>2</v>
      </c>
      <c r="DO199">
        <v>2.1</v>
      </c>
      <c r="DP199">
        <v>2.1</v>
      </c>
      <c r="DQ199">
        <v>2.2000000000000002</v>
      </c>
      <c r="DR199">
        <v>2.2999999999999998</v>
      </c>
      <c r="DS199">
        <v>2.4</v>
      </c>
      <c r="DT199">
        <v>2.4</v>
      </c>
      <c r="DU199">
        <v>2.4</v>
      </c>
      <c r="DV199">
        <v>2.4</v>
      </c>
      <c r="DW199">
        <v>2.2999999999999998</v>
      </c>
      <c r="DX199">
        <v>2.2000000000000002</v>
      </c>
      <c r="DY199">
        <v>2.2999999999999998</v>
      </c>
      <c r="DZ199">
        <v>2.4</v>
      </c>
      <c r="EA199">
        <v>2.6</v>
      </c>
      <c r="EB199">
        <v>2.7</v>
      </c>
      <c r="EC199">
        <v>2.8</v>
      </c>
      <c r="ED199">
        <v>2.9</v>
      </c>
      <c r="EE199">
        <v>3.1</v>
      </c>
      <c r="EF199">
        <v>3.2</v>
      </c>
      <c r="EG199">
        <v>3.2</v>
      </c>
      <c r="EH199">
        <v>3.3</v>
      </c>
      <c r="EI199">
        <v>3.3</v>
      </c>
      <c r="EJ199">
        <v>3.3</v>
      </c>
      <c r="EK199">
        <v>3.3</v>
      </c>
      <c r="EL199">
        <v>3.4</v>
      </c>
      <c r="EM199">
        <v>3.4</v>
      </c>
      <c r="EN199">
        <v>3.5</v>
      </c>
      <c r="EO199">
        <v>3.6</v>
      </c>
      <c r="EP199">
        <v>3.7</v>
      </c>
      <c r="EQ199">
        <v>3.7</v>
      </c>
      <c r="ER199">
        <v>3.7</v>
      </c>
      <c r="ES199">
        <v>6.5</v>
      </c>
      <c r="ET199">
        <v>7.4</v>
      </c>
      <c r="EU199">
        <v>7.1</v>
      </c>
    </row>
    <row r="200" spans="1:154" x14ac:dyDescent="0.2">
      <c r="A200" t="s">
        <v>120</v>
      </c>
      <c r="B200">
        <v>2.2000000000000002</v>
      </c>
      <c r="C200">
        <v>2.2000000000000002</v>
      </c>
      <c r="D200">
        <v>2.2999999999999998</v>
      </c>
      <c r="E200">
        <v>2.2000000000000002</v>
      </c>
      <c r="F200">
        <v>2.2000000000000002</v>
      </c>
      <c r="G200">
        <v>2.2000000000000002</v>
      </c>
      <c r="H200">
        <v>2.2000000000000002</v>
      </c>
      <c r="I200">
        <v>2.2000000000000002</v>
      </c>
      <c r="J200">
        <v>2.2999999999999998</v>
      </c>
      <c r="K200">
        <v>2.4</v>
      </c>
      <c r="L200">
        <v>2.5</v>
      </c>
      <c r="M200">
        <v>2.9</v>
      </c>
      <c r="N200">
        <v>3.3</v>
      </c>
      <c r="O200">
        <v>3.9</v>
      </c>
      <c r="P200">
        <v>4</v>
      </c>
      <c r="Q200">
        <v>4</v>
      </c>
      <c r="R200">
        <v>4.0999999999999996</v>
      </c>
      <c r="S200">
        <v>4</v>
      </c>
      <c r="T200">
        <v>4</v>
      </c>
      <c r="U200">
        <v>4.0999999999999996</v>
      </c>
      <c r="V200">
        <v>4.2</v>
      </c>
      <c r="W200">
        <v>4</v>
      </c>
      <c r="X200">
        <v>4</v>
      </c>
      <c r="Y200">
        <v>4</v>
      </c>
      <c r="Z200">
        <v>4.2</v>
      </c>
      <c r="AA200">
        <v>4.3</v>
      </c>
      <c r="AB200">
        <v>4.2</v>
      </c>
      <c r="AC200">
        <v>4.0999999999999996</v>
      </c>
      <c r="AD200">
        <v>3.9</v>
      </c>
      <c r="AE200">
        <v>3.7</v>
      </c>
      <c r="AF200">
        <v>3.5</v>
      </c>
      <c r="AG200">
        <v>3.6</v>
      </c>
      <c r="AH200">
        <v>3.4</v>
      </c>
      <c r="AI200">
        <v>3.4</v>
      </c>
      <c r="AJ200">
        <v>3.4</v>
      </c>
      <c r="AK200">
        <v>3.5</v>
      </c>
      <c r="AL200">
        <v>3.7</v>
      </c>
      <c r="AM200">
        <v>3.9</v>
      </c>
      <c r="AN200">
        <v>4</v>
      </c>
      <c r="AO200">
        <v>4</v>
      </c>
      <c r="AP200">
        <v>4</v>
      </c>
      <c r="AQ200">
        <v>4</v>
      </c>
      <c r="AR200">
        <v>4.0999999999999996</v>
      </c>
      <c r="AS200">
        <v>4.0999999999999996</v>
      </c>
      <c r="AT200">
        <v>4.0999999999999996</v>
      </c>
      <c r="AU200">
        <v>4.0999999999999996</v>
      </c>
      <c r="AV200">
        <v>4.2</v>
      </c>
      <c r="AW200">
        <v>4.2</v>
      </c>
      <c r="AX200">
        <v>4.4000000000000004</v>
      </c>
      <c r="AY200">
        <v>4.5999999999999996</v>
      </c>
      <c r="AZ200">
        <v>4.5999999999999996</v>
      </c>
      <c r="BA200">
        <v>4.4000000000000004</v>
      </c>
      <c r="BB200">
        <v>4.4000000000000004</v>
      </c>
      <c r="BC200">
        <v>4.2</v>
      </c>
      <c r="BD200">
        <v>4.2</v>
      </c>
      <c r="BE200">
        <v>4.2</v>
      </c>
      <c r="BF200">
        <v>4</v>
      </c>
      <c r="BG200">
        <v>4</v>
      </c>
      <c r="BH200">
        <v>3.8</v>
      </c>
      <c r="BI200">
        <v>3.8</v>
      </c>
      <c r="BJ200">
        <v>4</v>
      </c>
      <c r="BK200">
        <v>4.2</v>
      </c>
      <c r="BL200">
        <v>4</v>
      </c>
      <c r="BM200">
        <v>3.9</v>
      </c>
      <c r="BN200">
        <v>3.7</v>
      </c>
      <c r="BO200">
        <v>3.6</v>
      </c>
      <c r="BP200">
        <v>3.4</v>
      </c>
      <c r="BQ200">
        <v>3.3</v>
      </c>
      <c r="BR200">
        <v>3.2</v>
      </c>
      <c r="BS200">
        <v>3.1</v>
      </c>
      <c r="BT200">
        <v>2.9</v>
      </c>
      <c r="BU200">
        <v>2.9</v>
      </c>
      <c r="BV200">
        <v>3</v>
      </c>
      <c r="BW200">
        <v>3.1</v>
      </c>
      <c r="BX200">
        <v>3</v>
      </c>
      <c r="BY200">
        <v>2.9</v>
      </c>
      <c r="BZ200">
        <v>2.7</v>
      </c>
      <c r="CA200">
        <v>2.5</v>
      </c>
      <c r="CB200">
        <v>2.4</v>
      </c>
      <c r="CC200">
        <v>2.2999999999999998</v>
      </c>
      <c r="CD200">
        <v>2.2999999999999998</v>
      </c>
      <c r="CE200">
        <v>2.1</v>
      </c>
      <c r="CF200">
        <v>2</v>
      </c>
      <c r="CG200">
        <v>2</v>
      </c>
      <c r="CH200">
        <v>2.1</v>
      </c>
      <c r="CI200">
        <v>2.2000000000000002</v>
      </c>
      <c r="CJ200">
        <v>2.1</v>
      </c>
      <c r="CK200">
        <v>2</v>
      </c>
      <c r="CL200">
        <v>2</v>
      </c>
      <c r="CM200">
        <v>1.9</v>
      </c>
      <c r="CN200">
        <v>1.9</v>
      </c>
      <c r="CO200">
        <v>1.9</v>
      </c>
      <c r="CP200">
        <v>2</v>
      </c>
      <c r="CQ200">
        <v>1.9</v>
      </c>
      <c r="CR200">
        <v>1.9</v>
      </c>
      <c r="CS200">
        <v>1.9</v>
      </c>
      <c r="CT200">
        <v>1.9</v>
      </c>
      <c r="CU200">
        <v>2.1</v>
      </c>
      <c r="CV200">
        <v>2.1</v>
      </c>
      <c r="CW200">
        <v>2.1</v>
      </c>
      <c r="CX200">
        <v>2.1</v>
      </c>
      <c r="CY200">
        <v>2</v>
      </c>
      <c r="CZ200">
        <v>2</v>
      </c>
      <c r="DA200">
        <v>2</v>
      </c>
      <c r="DB200">
        <v>2</v>
      </c>
      <c r="DC200">
        <v>2</v>
      </c>
      <c r="DD200">
        <v>1.9</v>
      </c>
      <c r="DE200">
        <v>1.9</v>
      </c>
      <c r="DF200">
        <v>2</v>
      </c>
      <c r="DG200">
        <v>2.1</v>
      </c>
      <c r="DH200">
        <v>2.1</v>
      </c>
      <c r="DI200">
        <v>2.1</v>
      </c>
      <c r="DJ200">
        <v>2.1</v>
      </c>
      <c r="DK200">
        <v>2.1</v>
      </c>
      <c r="DL200">
        <v>2.1</v>
      </c>
      <c r="DM200">
        <v>2.1</v>
      </c>
      <c r="DN200">
        <v>2.1</v>
      </c>
      <c r="DO200">
        <v>2</v>
      </c>
      <c r="DP200">
        <v>2</v>
      </c>
      <c r="DQ200">
        <v>2</v>
      </c>
      <c r="DR200">
        <v>2.1</v>
      </c>
      <c r="DS200">
        <v>2.2000000000000002</v>
      </c>
      <c r="DT200">
        <v>2.2000000000000002</v>
      </c>
      <c r="DU200">
        <v>2.1</v>
      </c>
      <c r="DV200">
        <v>2.1</v>
      </c>
      <c r="DW200">
        <v>2.1</v>
      </c>
      <c r="DX200">
        <v>2.1</v>
      </c>
      <c r="DY200">
        <v>2.2000000000000002</v>
      </c>
      <c r="DZ200">
        <v>2.2000000000000002</v>
      </c>
      <c r="EA200">
        <v>2.2999999999999998</v>
      </c>
      <c r="EB200">
        <v>2.4</v>
      </c>
      <c r="EC200">
        <v>2.5</v>
      </c>
      <c r="ED200">
        <v>2.5</v>
      </c>
      <c r="EE200">
        <v>2.6</v>
      </c>
      <c r="EF200">
        <v>2.8</v>
      </c>
      <c r="EG200">
        <v>2.9</v>
      </c>
      <c r="EH200">
        <v>3</v>
      </c>
      <c r="EI200">
        <v>3.1</v>
      </c>
      <c r="EJ200">
        <v>3.3</v>
      </c>
      <c r="EK200">
        <v>3.3</v>
      </c>
      <c r="EL200">
        <v>3.3</v>
      </c>
      <c r="EM200">
        <v>3.3</v>
      </c>
      <c r="EN200">
        <v>3.4</v>
      </c>
      <c r="EO200">
        <v>3.4</v>
      </c>
      <c r="EP200">
        <v>3.4</v>
      </c>
      <c r="EQ200">
        <v>3.5</v>
      </c>
      <c r="ER200">
        <v>3.5</v>
      </c>
      <c r="ES200">
        <v>5.7</v>
      </c>
      <c r="ET200">
        <v>7.5</v>
      </c>
      <c r="EU200">
        <v>7.4</v>
      </c>
    </row>
    <row r="201" spans="1:154" x14ac:dyDescent="0.2">
      <c r="A201" t="s">
        <v>121</v>
      </c>
      <c r="B201">
        <v>1</v>
      </c>
      <c r="C201">
        <v>1</v>
      </c>
      <c r="D201">
        <v>1.1000000000000001</v>
      </c>
      <c r="E201">
        <v>1</v>
      </c>
      <c r="F201">
        <v>1</v>
      </c>
      <c r="G201">
        <v>1</v>
      </c>
      <c r="H201">
        <v>1.1000000000000001</v>
      </c>
      <c r="I201">
        <v>1.2</v>
      </c>
      <c r="J201">
        <v>1.3</v>
      </c>
      <c r="K201">
        <v>1.3</v>
      </c>
      <c r="L201">
        <v>1.4</v>
      </c>
      <c r="M201">
        <v>1.6</v>
      </c>
      <c r="N201">
        <v>1.8</v>
      </c>
      <c r="O201">
        <v>2.2000000000000002</v>
      </c>
      <c r="P201">
        <v>2.4</v>
      </c>
      <c r="Q201">
        <v>2.5</v>
      </c>
      <c r="R201">
        <v>2.5</v>
      </c>
      <c r="S201">
        <v>2.4</v>
      </c>
      <c r="T201">
        <v>2.5</v>
      </c>
      <c r="U201">
        <v>2.5</v>
      </c>
      <c r="V201">
        <v>2.6</v>
      </c>
      <c r="W201">
        <v>2.6</v>
      </c>
      <c r="X201">
        <v>2.5</v>
      </c>
      <c r="Y201">
        <v>2.5</v>
      </c>
      <c r="Z201">
        <v>2.7</v>
      </c>
      <c r="AA201">
        <v>2.7</v>
      </c>
      <c r="AB201">
        <v>2.6</v>
      </c>
      <c r="AC201">
        <v>2.5</v>
      </c>
      <c r="AD201">
        <v>2.4</v>
      </c>
      <c r="AE201">
        <v>2.2999999999999998</v>
      </c>
      <c r="AF201">
        <v>2.2000000000000002</v>
      </c>
      <c r="AG201">
        <v>2.2000000000000002</v>
      </c>
      <c r="AH201">
        <v>2.2000000000000002</v>
      </c>
      <c r="AI201">
        <v>2.2000000000000002</v>
      </c>
      <c r="AJ201">
        <v>2.2000000000000002</v>
      </c>
      <c r="AK201">
        <v>2.1</v>
      </c>
      <c r="AL201">
        <v>2.2999999999999998</v>
      </c>
      <c r="AM201">
        <v>2.2999999999999998</v>
      </c>
      <c r="AN201">
        <v>2.2999999999999998</v>
      </c>
      <c r="AO201">
        <v>2.2999999999999998</v>
      </c>
      <c r="AP201">
        <v>2.4</v>
      </c>
      <c r="AQ201">
        <v>2.4</v>
      </c>
      <c r="AR201">
        <v>2.4</v>
      </c>
      <c r="AS201">
        <v>2.4</v>
      </c>
      <c r="AT201">
        <v>2.5</v>
      </c>
      <c r="AU201">
        <v>2.5</v>
      </c>
      <c r="AV201">
        <v>2.5</v>
      </c>
      <c r="AW201">
        <v>2.5</v>
      </c>
      <c r="AX201">
        <v>2.6</v>
      </c>
      <c r="AY201">
        <v>2.7</v>
      </c>
      <c r="AZ201">
        <v>2.7</v>
      </c>
      <c r="BA201">
        <v>2.6</v>
      </c>
      <c r="BB201">
        <v>2.5</v>
      </c>
      <c r="BC201">
        <v>2.4</v>
      </c>
      <c r="BD201">
        <v>2.5</v>
      </c>
      <c r="BE201">
        <v>2.5</v>
      </c>
      <c r="BF201">
        <v>2.4</v>
      </c>
      <c r="BG201">
        <v>2.5</v>
      </c>
      <c r="BH201">
        <v>2.5</v>
      </c>
      <c r="BI201">
        <v>2.4</v>
      </c>
      <c r="BJ201">
        <v>2.6</v>
      </c>
      <c r="BK201">
        <v>2.6</v>
      </c>
      <c r="BL201">
        <v>2.6</v>
      </c>
      <c r="BM201">
        <v>2.5</v>
      </c>
      <c r="BN201">
        <v>2.4</v>
      </c>
      <c r="BO201">
        <v>2.2000000000000002</v>
      </c>
      <c r="BP201">
        <v>2.2000000000000002</v>
      </c>
      <c r="BQ201">
        <v>2.1</v>
      </c>
      <c r="BR201">
        <v>2</v>
      </c>
      <c r="BS201">
        <v>1.9</v>
      </c>
      <c r="BT201">
        <v>1.8</v>
      </c>
      <c r="BU201">
        <v>1.8</v>
      </c>
      <c r="BV201">
        <v>1.9</v>
      </c>
      <c r="BW201">
        <v>1.9</v>
      </c>
      <c r="BX201">
        <v>1.8</v>
      </c>
      <c r="BY201">
        <v>1.7</v>
      </c>
      <c r="BZ201">
        <v>1.6</v>
      </c>
      <c r="CA201">
        <v>1.5</v>
      </c>
      <c r="CB201">
        <v>1.4</v>
      </c>
      <c r="CC201">
        <v>1.3</v>
      </c>
      <c r="CD201">
        <v>1.3</v>
      </c>
      <c r="CE201">
        <v>1.2</v>
      </c>
      <c r="CF201">
        <v>1.2</v>
      </c>
      <c r="CG201">
        <v>1.2</v>
      </c>
      <c r="CH201">
        <v>1.2</v>
      </c>
      <c r="CI201">
        <v>1.3</v>
      </c>
      <c r="CJ201">
        <v>1.3</v>
      </c>
      <c r="CK201">
        <v>1.2</v>
      </c>
      <c r="CL201">
        <v>1.2</v>
      </c>
      <c r="CM201">
        <v>1.2</v>
      </c>
      <c r="CN201">
        <v>1.2</v>
      </c>
      <c r="CO201">
        <v>1.2</v>
      </c>
      <c r="CP201">
        <v>1.2</v>
      </c>
      <c r="CQ201">
        <v>1.1000000000000001</v>
      </c>
      <c r="CR201">
        <v>1.1000000000000001</v>
      </c>
      <c r="CS201">
        <v>1.1000000000000001</v>
      </c>
      <c r="CT201">
        <v>1.1000000000000001</v>
      </c>
      <c r="CU201">
        <v>1.2</v>
      </c>
      <c r="CV201">
        <v>1.3</v>
      </c>
      <c r="CW201">
        <v>1.2</v>
      </c>
      <c r="CX201">
        <v>1.2</v>
      </c>
      <c r="CY201">
        <v>1.2</v>
      </c>
      <c r="CZ201">
        <v>1.1000000000000001</v>
      </c>
      <c r="DA201">
        <v>1.2</v>
      </c>
      <c r="DB201">
        <v>1.2</v>
      </c>
      <c r="DC201">
        <v>1.2</v>
      </c>
      <c r="DD201">
        <v>1.2</v>
      </c>
      <c r="DE201">
        <v>1.2</v>
      </c>
      <c r="DF201">
        <v>1.2</v>
      </c>
      <c r="DG201">
        <v>1.2</v>
      </c>
      <c r="DH201">
        <v>1.3</v>
      </c>
      <c r="DI201">
        <v>1.3</v>
      </c>
      <c r="DJ201">
        <v>1.2</v>
      </c>
      <c r="DK201">
        <v>1.2</v>
      </c>
      <c r="DL201">
        <v>1.2</v>
      </c>
      <c r="DM201">
        <v>1.2</v>
      </c>
      <c r="DN201">
        <v>1.2</v>
      </c>
      <c r="DO201">
        <v>1.2</v>
      </c>
      <c r="DP201">
        <v>1.2</v>
      </c>
      <c r="DQ201">
        <v>1.2</v>
      </c>
      <c r="DR201">
        <v>1.2</v>
      </c>
      <c r="DS201">
        <v>1.3</v>
      </c>
      <c r="DT201">
        <v>1.3</v>
      </c>
      <c r="DU201">
        <v>1.2</v>
      </c>
      <c r="DV201">
        <v>1.2</v>
      </c>
      <c r="DW201">
        <v>1.2</v>
      </c>
      <c r="DX201">
        <v>1.1000000000000001</v>
      </c>
      <c r="DY201">
        <v>1.1000000000000001</v>
      </c>
      <c r="DZ201">
        <v>1.1000000000000001</v>
      </c>
      <c r="EA201">
        <v>1.1000000000000001</v>
      </c>
      <c r="EB201">
        <v>1.1000000000000001</v>
      </c>
      <c r="EC201">
        <v>1.1000000000000001</v>
      </c>
      <c r="ED201">
        <v>1.3</v>
      </c>
      <c r="EE201">
        <v>1.4</v>
      </c>
      <c r="EF201">
        <v>1.4</v>
      </c>
      <c r="EG201">
        <v>1.6</v>
      </c>
      <c r="EH201">
        <v>1.6</v>
      </c>
      <c r="EI201">
        <v>1.7</v>
      </c>
      <c r="EJ201">
        <v>1.8</v>
      </c>
      <c r="EK201">
        <v>1.8</v>
      </c>
      <c r="EL201">
        <v>1.9</v>
      </c>
      <c r="EM201">
        <v>1.9</v>
      </c>
      <c r="EN201">
        <v>2</v>
      </c>
      <c r="EO201">
        <v>2</v>
      </c>
      <c r="EP201">
        <v>2.1</v>
      </c>
      <c r="EQ201">
        <v>2.2000000000000002</v>
      </c>
      <c r="ER201">
        <v>2.2000000000000002</v>
      </c>
      <c r="ES201">
        <v>4.0999999999999996</v>
      </c>
      <c r="ET201">
        <v>5.5</v>
      </c>
      <c r="EU201">
        <v>5.3</v>
      </c>
    </row>
    <row r="202" spans="1:154" x14ac:dyDescent="0.2">
      <c r="A202" t="s">
        <v>122</v>
      </c>
      <c r="B202">
        <v>0.7</v>
      </c>
      <c r="C202">
        <v>0.7</v>
      </c>
      <c r="D202">
        <v>0.7</v>
      </c>
      <c r="E202">
        <v>0.7</v>
      </c>
      <c r="F202">
        <v>0.7</v>
      </c>
      <c r="G202">
        <v>0.7</v>
      </c>
      <c r="H202">
        <v>0.7</v>
      </c>
      <c r="I202">
        <v>0.8</v>
      </c>
      <c r="J202">
        <v>0.9</v>
      </c>
      <c r="K202">
        <v>1</v>
      </c>
      <c r="L202">
        <v>1.1000000000000001</v>
      </c>
      <c r="M202">
        <v>1.3</v>
      </c>
      <c r="N202">
        <v>1.5</v>
      </c>
      <c r="O202">
        <v>1.9</v>
      </c>
      <c r="P202">
        <v>2.1</v>
      </c>
      <c r="Q202">
        <v>2.1</v>
      </c>
      <c r="R202">
        <v>2.1</v>
      </c>
      <c r="S202">
        <v>2</v>
      </c>
      <c r="T202">
        <v>2.1</v>
      </c>
      <c r="U202">
        <v>2.1</v>
      </c>
      <c r="V202">
        <v>2</v>
      </c>
      <c r="W202">
        <v>2</v>
      </c>
      <c r="X202">
        <v>2.1</v>
      </c>
      <c r="Y202">
        <v>2</v>
      </c>
      <c r="Z202">
        <v>2.1</v>
      </c>
      <c r="AA202">
        <v>2.1</v>
      </c>
      <c r="AB202">
        <v>2.1</v>
      </c>
      <c r="AC202">
        <v>2</v>
      </c>
      <c r="AD202">
        <v>1.9</v>
      </c>
      <c r="AE202">
        <v>1.7</v>
      </c>
      <c r="AF202">
        <v>1.7</v>
      </c>
      <c r="AG202">
        <v>1.7</v>
      </c>
      <c r="AH202">
        <v>1.7</v>
      </c>
      <c r="AI202">
        <v>1.7</v>
      </c>
      <c r="AJ202">
        <v>1.7</v>
      </c>
      <c r="AK202">
        <v>1.7</v>
      </c>
      <c r="AL202">
        <v>1.7</v>
      </c>
      <c r="AM202">
        <v>1.8</v>
      </c>
      <c r="AN202">
        <v>1.8</v>
      </c>
      <c r="AO202">
        <v>1.8</v>
      </c>
      <c r="AP202">
        <v>1.8</v>
      </c>
      <c r="AQ202">
        <v>1.7</v>
      </c>
      <c r="AR202">
        <v>1.8</v>
      </c>
      <c r="AS202">
        <v>1.7</v>
      </c>
      <c r="AT202">
        <v>1.8</v>
      </c>
      <c r="AU202">
        <v>1.8</v>
      </c>
      <c r="AV202">
        <v>1.8</v>
      </c>
      <c r="AW202">
        <v>1.8</v>
      </c>
      <c r="AX202">
        <v>2</v>
      </c>
      <c r="AY202">
        <v>2</v>
      </c>
      <c r="AZ202">
        <v>2</v>
      </c>
      <c r="BA202">
        <v>1.9</v>
      </c>
      <c r="BB202">
        <v>1.8</v>
      </c>
      <c r="BC202">
        <v>1.8</v>
      </c>
      <c r="BD202">
        <v>1.8</v>
      </c>
      <c r="BE202">
        <v>1.8</v>
      </c>
      <c r="BF202">
        <v>1.7</v>
      </c>
      <c r="BG202">
        <v>1.7</v>
      </c>
      <c r="BH202">
        <v>1.7</v>
      </c>
      <c r="BI202">
        <v>1.7</v>
      </c>
      <c r="BJ202">
        <v>1.8</v>
      </c>
      <c r="BK202">
        <v>1.8</v>
      </c>
      <c r="BL202">
        <v>1.7</v>
      </c>
      <c r="BM202">
        <v>1.7</v>
      </c>
      <c r="BN202">
        <v>1.5</v>
      </c>
      <c r="BO202">
        <v>1.5</v>
      </c>
      <c r="BP202">
        <v>1.4</v>
      </c>
      <c r="BQ202">
        <v>1.4</v>
      </c>
      <c r="BR202">
        <v>1.3</v>
      </c>
      <c r="BS202">
        <v>1.3</v>
      </c>
      <c r="BT202">
        <v>1.2</v>
      </c>
      <c r="BU202">
        <v>1.2</v>
      </c>
      <c r="BV202">
        <v>1.3</v>
      </c>
      <c r="BW202">
        <v>1.3</v>
      </c>
      <c r="BX202">
        <v>1.2</v>
      </c>
      <c r="BY202">
        <v>1.2</v>
      </c>
      <c r="BZ202">
        <v>1.1000000000000001</v>
      </c>
      <c r="CA202">
        <v>1.1000000000000001</v>
      </c>
      <c r="CB202">
        <v>1</v>
      </c>
      <c r="CC202">
        <v>1</v>
      </c>
      <c r="CD202">
        <v>0.9</v>
      </c>
      <c r="CE202">
        <v>0.9</v>
      </c>
      <c r="CF202">
        <v>0.9</v>
      </c>
      <c r="CG202">
        <v>0.8</v>
      </c>
      <c r="CH202">
        <v>0.9</v>
      </c>
      <c r="CI202">
        <v>0.9</v>
      </c>
      <c r="CJ202">
        <v>0.9</v>
      </c>
      <c r="CK202">
        <v>0.8</v>
      </c>
      <c r="CL202">
        <v>0.8</v>
      </c>
      <c r="CM202">
        <v>0.8</v>
      </c>
      <c r="CN202">
        <v>0.8</v>
      </c>
      <c r="CO202">
        <v>0.8</v>
      </c>
      <c r="CP202">
        <v>0.7</v>
      </c>
      <c r="CQ202">
        <v>0.8</v>
      </c>
      <c r="CR202">
        <v>0.8</v>
      </c>
      <c r="CS202">
        <v>0.7</v>
      </c>
      <c r="CT202">
        <v>0.8</v>
      </c>
      <c r="CU202">
        <v>0.7</v>
      </c>
      <c r="CV202">
        <v>0.8</v>
      </c>
      <c r="CW202">
        <v>0.8</v>
      </c>
      <c r="CX202">
        <v>0.7</v>
      </c>
      <c r="CY202">
        <v>0.7</v>
      </c>
      <c r="CZ202">
        <v>0.7</v>
      </c>
      <c r="DA202">
        <v>0.8</v>
      </c>
      <c r="DB202">
        <v>0.8</v>
      </c>
      <c r="DC202">
        <v>0.8</v>
      </c>
      <c r="DD202">
        <v>0.7</v>
      </c>
      <c r="DE202">
        <v>0.7</v>
      </c>
      <c r="DF202">
        <v>0.7</v>
      </c>
      <c r="DG202">
        <v>0.7</v>
      </c>
      <c r="DH202">
        <v>0.7</v>
      </c>
      <c r="DI202">
        <v>0.7</v>
      </c>
      <c r="DJ202">
        <v>0.7</v>
      </c>
      <c r="DK202">
        <v>0.7</v>
      </c>
      <c r="DL202">
        <v>0.7</v>
      </c>
      <c r="DM202">
        <v>0.8</v>
      </c>
      <c r="DN202">
        <v>0.7</v>
      </c>
      <c r="DO202">
        <v>0.7</v>
      </c>
      <c r="DP202">
        <v>0.7</v>
      </c>
      <c r="DQ202">
        <v>0.7</v>
      </c>
      <c r="DR202">
        <v>0.8</v>
      </c>
      <c r="DS202">
        <v>0.8</v>
      </c>
      <c r="DT202">
        <v>0.8</v>
      </c>
      <c r="DU202">
        <v>0.8</v>
      </c>
      <c r="DV202">
        <v>0.8</v>
      </c>
      <c r="DW202">
        <v>0.7</v>
      </c>
      <c r="DX202">
        <v>0.7</v>
      </c>
      <c r="DY202">
        <v>0.7</v>
      </c>
      <c r="DZ202">
        <v>0.7</v>
      </c>
      <c r="EA202">
        <v>0.7</v>
      </c>
      <c r="EB202">
        <v>0.7</v>
      </c>
      <c r="EC202">
        <v>0.8</v>
      </c>
      <c r="ED202">
        <v>0.9</v>
      </c>
      <c r="EE202">
        <v>1</v>
      </c>
      <c r="EF202">
        <v>1</v>
      </c>
      <c r="EG202">
        <v>1</v>
      </c>
      <c r="EH202">
        <v>1.1000000000000001</v>
      </c>
      <c r="EI202">
        <v>1.1000000000000001</v>
      </c>
      <c r="EJ202">
        <v>1.2</v>
      </c>
      <c r="EK202">
        <v>1.2</v>
      </c>
      <c r="EL202">
        <v>1.3</v>
      </c>
      <c r="EM202">
        <v>1.3</v>
      </c>
      <c r="EN202">
        <v>1.3</v>
      </c>
      <c r="EO202">
        <v>1.3</v>
      </c>
      <c r="EP202">
        <v>1.3</v>
      </c>
      <c r="EQ202">
        <v>1.4</v>
      </c>
      <c r="ER202">
        <v>1.4</v>
      </c>
      <c r="ES202">
        <v>3.1</v>
      </c>
      <c r="ET202">
        <v>4.3</v>
      </c>
      <c r="EU202">
        <v>4</v>
      </c>
    </row>
    <row r="203" spans="1:154" x14ac:dyDescent="0.2">
      <c r="A203" t="s">
        <v>123</v>
      </c>
      <c r="B203">
        <v>2</v>
      </c>
      <c r="C203">
        <v>2</v>
      </c>
      <c r="D203">
        <v>2</v>
      </c>
      <c r="E203">
        <v>1.9</v>
      </c>
      <c r="F203">
        <v>1.9</v>
      </c>
      <c r="G203">
        <v>1.8</v>
      </c>
      <c r="H203">
        <v>1.9</v>
      </c>
      <c r="I203">
        <v>2</v>
      </c>
      <c r="J203">
        <v>2</v>
      </c>
      <c r="K203">
        <v>2.1</v>
      </c>
      <c r="L203">
        <v>2.5</v>
      </c>
      <c r="M203">
        <v>2.8</v>
      </c>
      <c r="N203">
        <v>3.2</v>
      </c>
      <c r="O203">
        <v>3.7</v>
      </c>
      <c r="P203">
        <v>3.8</v>
      </c>
      <c r="Q203">
        <v>3.7</v>
      </c>
      <c r="R203">
        <v>3.8</v>
      </c>
      <c r="S203">
        <v>3.7</v>
      </c>
      <c r="T203">
        <v>3.6</v>
      </c>
      <c r="U203">
        <v>3.6</v>
      </c>
      <c r="V203">
        <v>3.6</v>
      </c>
      <c r="W203">
        <v>3.7</v>
      </c>
      <c r="X203">
        <v>3.8</v>
      </c>
      <c r="Y203">
        <v>3.9</v>
      </c>
      <c r="Z203">
        <v>4</v>
      </c>
      <c r="AA203">
        <v>4</v>
      </c>
      <c r="AB203">
        <v>3.9</v>
      </c>
      <c r="AC203">
        <v>3.8</v>
      </c>
      <c r="AD203">
        <v>3.7</v>
      </c>
      <c r="AE203">
        <v>3.5</v>
      </c>
      <c r="AF203">
        <v>3.4</v>
      </c>
      <c r="AG203">
        <v>3.4</v>
      </c>
      <c r="AH203">
        <v>3.4</v>
      </c>
      <c r="AI203">
        <v>3.4</v>
      </c>
      <c r="AJ203">
        <v>3.5</v>
      </c>
      <c r="AK203">
        <v>3.5</v>
      </c>
      <c r="AL203">
        <v>3.6</v>
      </c>
      <c r="AM203">
        <v>3.7</v>
      </c>
      <c r="AN203">
        <v>3.7</v>
      </c>
      <c r="AO203">
        <v>3.6</v>
      </c>
      <c r="AP203">
        <v>3.6</v>
      </c>
      <c r="AQ203">
        <v>3.5</v>
      </c>
      <c r="AR203">
        <v>3.6</v>
      </c>
      <c r="AS203">
        <v>3.7</v>
      </c>
      <c r="AT203">
        <v>3.8</v>
      </c>
      <c r="AU203">
        <v>3.9</v>
      </c>
      <c r="AV203">
        <v>3.9</v>
      </c>
      <c r="AW203">
        <v>4</v>
      </c>
      <c r="AX203">
        <v>4.2</v>
      </c>
      <c r="AY203">
        <v>4.5</v>
      </c>
      <c r="AZ203">
        <v>4.4000000000000004</v>
      </c>
      <c r="BA203">
        <v>4.2</v>
      </c>
      <c r="BB203">
        <v>4.0999999999999996</v>
      </c>
      <c r="BC203">
        <v>3.9</v>
      </c>
      <c r="BD203">
        <v>3.9</v>
      </c>
      <c r="BE203">
        <v>3.9</v>
      </c>
      <c r="BF203">
        <v>3.9</v>
      </c>
      <c r="BG203">
        <v>3.9</v>
      </c>
      <c r="BH203">
        <v>3.9</v>
      </c>
      <c r="BI203">
        <v>3.9</v>
      </c>
      <c r="BJ203">
        <v>4.0999999999999996</v>
      </c>
      <c r="BK203">
        <v>4.0999999999999996</v>
      </c>
      <c r="BL203">
        <v>4</v>
      </c>
      <c r="BM203">
        <v>3.7</v>
      </c>
      <c r="BN203">
        <v>3.7</v>
      </c>
      <c r="BO203">
        <v>3.5</v>
      </c>
      <c r="BP203">
        <v>3.5</v>
      </c>
      <c r="BQ203">
        <v>3.4</v>
      </c>
      <c r="BR203">
        <v>3.2</v>
      </c>
      <c r="BS203">
        <v>3.2</v>
      </c>
      <c r="BT203">
        <v>3.1</v>
      </c>
      <c r="BU203">
        <v>3.2</v>
      </c>
      <c r="BV203">
        <v>3.2</v>
      </c>
      <c r="BW203">
        <v>3.2</v>
      </c>
      <c r="BX203">
        <v>3</v>
      </c>
      <c r="BY203">
        <v>2.9</v>
      </c>
      <c r="BZ203">
        <v>2.7</v>
      </c>
      <c r="CA203">
        <v>2.5</v>
      </c>
      <c r="CB203">
        <v>2.4</v>
      </c>
      <c r="CC203">
        <v>2.2999999999999998</v>
      </c>
      <c r="CD203">
        <v>2.2000000000000002</v>
      </c>
      <c r="CE203">
        <v>2.1</v>
      </c>
      <c r="CF203">
        <v>2</v>
      </c>
      <c r="CG203">
        <v>2</v>
      </c>
      <c r="CH203">
        <v>2.2000000000000002</v>
      </c>
      <c r="CI203">
        <v>2.1</v>
      </c>
      <c r="CJ203">
        <v>2.1</v>
      </c>
      <c r="CK203">
        <v>2</v>
      </c>
      <c r="CL203">
        <v>2</v>
      </c>
      <c r="CM203">
        <v>1.9</v>
      </c>
      <c r="CN203">
        <v>1.9</v>
      </c>
      <c r="CO203">
        <v>1.9</v>
      </c>
      <c r="CP203">
        <v>1.9</v>
      </c>
      <c r="CQ203">
        <v>1.9</v>
      </c>
      <c r="CR203">
        <v>2</v>
      </c>
      <c r="CS203">
        <v>2</v>
      </c>
      <c r="CT203">
        <v>2.1</v>
      </c>
      <c r="CU203">
        <v>2.1</v>
      </c>
      <c r="CV203">
        <v>2.2000000000000002</v>
      </c>
      <c r="CW203">
        <v>2.2000000000000002</v>
      </c>
      <c r="CX203">
        <v>2.2000000000000002</v>
      </c>
      <c r="CY203">
        <v>2.2000000000000002</v>
      </c>
      <c r="CZ203">
        <v>2.1</v>
      </c>
      <c r="DA203">
        <v>2.1</v>
      </c>
      <c r="DB203">
        <v>2.1</v>
      </c>
      <c r="DC203">
        <v>2.2000000000000002</v>
      </c>
      <c r="DD203">
        <v>2.2000000000000002</v>
      </c>
      <c r="DE203">
        <v>2.2000000000000002</v>
      </c>
      <c r="DF203">
        <v>2.2000000000000002</v>
      </c>
      <c r="DG203">
        <v>2.2000000000000002</v>
      </c>
      <c r="DH203">
        <v>2.2999999999999998</v>
      </c>
      <c r="DI203">
        <v>2.2999999999999998</v>
      </c>
      <c r="DJ203">
        <v>2.2000000000000002</v>
      </c>
      <c r="DK203">
        <v>2.2000000000000002</v>
      </c>
      <c r="DL203">
        <v>2.2000000000000002</v>
      </c>
      <c r="DM203">
        <v>2.2000000000000002</v>
      </c>
      <c r="DN203">
        <v>2.2000000000000002</v>
      </c>
      <c r="DO203">
        <v>2.2000000000000002</v>
      </c>
      <c r="DP203">
        <v>2.2000000000000002</v>
      </c>
      <c r="DQ203">
        <v>2.2000000000000002</v>
      </c>
      <c r="DR203">
        <v>2.2000000000000002</v>
      </c>
      <c r="DS203">
        <v>2.2999999999999998</v>
      </c>
      <c r="DT203">
        <v>2.5</v>
      </c>
      <c r="DU203">
        <v>2.7</v>
      </c>
      <c r="DV203">
        <v>2.7</v>
      </c>
      <c r="DW203">
        <v>2.7</v>
      </c>
      <c r="DX203">
        <v>2.7</v>
      </c>
      <c r="DY203">
        <v>2.8</v>
      </c>
      <c r="DZ203">
        <v>2.9</v>
      </c>
      <c r="EA203">
        <v>2.9</v>
      </c>
      <c r="EB203">
        <v>3</v>
      </c>
      <c r="EC203">
        <v>3</v>
      </c>
      <c r="ED203">
        <v>3.1</v>
      </c>
      <c r="EE203">
        <v>3.2</v>
      </c>
      <c r="EF203">
        <v>3.2</v>
      </c>
      <c r="EG203">
        <v>3.2</v>
      </c>
      <c r="EH203">
        <v>3.2</v>
      </c>
      <c r="EI203">
        <v>3.3</v>
      </c>
      <c r="EJ203">
        <v>3.3</v>
      </c>
      <c r="EK203">
        <v>3.3</v>
      </c>
      <c r="EL203">
        <v>3.4</v>
      </c>
      <c r="EM203">
        <v>3.5</v>
      </c>
      <c r="EN203">
        <v>3.5</v>
      </c>
      <c r="EO203">
        <v>3.5</v>
      </c>
      <c r="EP203">
        <v>3.6</v>
      </c>
      <c r="EQ203">
        <v>3.6</v>
      </c>
      <c r="ER203">
        <v>3.6</v>
      </c>
      <c r="ES203">
        <v>6.1</v>
      </c>
      <c r="ET203">
        <v>7.1</v>
      </c>
      <c r="EU203">
        <v>6.8</v>
      </c>
    </row>
    <row r="204" spans="1:154" x14ac:dyDescent="0.2">
      <c r="A204" t="s">
        <v>124</v>
      </c>
      <c r="B204">
        <v>2.7</v>
      </c>
      <c r="C204">
        <v>2.8</v>
      </c>
      <c r="D204">
        <v>2.7</v>
      </c>
      <c r="E204">
        <v>2.8</v>
      </c>
      <c r="F204">
        <v>2.9</v>
      </c>
      <c r="G204">
        <v>2.9</v>
      </c>
      <c r="H204">
        <v>3</v>
      </c>
      <c r="I204">
        <v>3.2</v>
      </c>
      <c r="J204">
        <v>3.3</v>
      </c>
      <c r="K204">
        <v>3.3</v>
      </c>
      <c r="L204">
        <v>3.6</v>
      </c>
      <c r="M204">
        <v>4</v>
      </c>
      <c r="N204">
        <v>4.3</v>
      </c>
      <c r="O204">
        <v>4.8</v>
      </c>
      <c r="P204">
        <v>5</v>
      </c>
      <c r="Q204">
        <v>5.0999999999999996</v>
      </c>
      <c r="R204">
        <v>5.2</v>
      </c>
      <c r="S204">
        <v>5</v>
      </c>
      <c r="T204">
        <v>5</v>
      </c>
      <c r="U204">
        <v>5.2</v>
      </c>
      <c r="V204">
        <v>5.2</v>
      </c>
      <c r="W204">
        <v>5.0999999999999996</v>
      </c>
      <c r="X204">
        <v>5.3</v>
      </c>
      <c r="Y204">
        <v>5.4</v>
      </c>
      <c r="Z204">
        <v>5.5</v>
      </c>
      <c r="AA204">
        <v>5.6</v>
      </c>
      <c r="AB204">
        <v>5.5</v>
      </c>
      <c r="AC204">
        <v>5.4</v>
      </c>
      <c r="AD204">
        <v>5.0999999999999996</v>
      </c>
      <c r="AE204">
        <v>4.9000000000000004</v>
      </c>
      <c r="AF204">
        <v>4.9000000000000004</v>
      </c>
      <c r="AG204">
        <v>4.9000000000000004</v>
      </c>
      <c r="AH204">
        <v>4.9000000000000004</v>
      </c>
      <c r="AI204">
        <v>4.9000000000000004</v>
      </c>
      <c r="AJ204">
        <v>5</v>
      </c>
      <c r="AK204">
        <v>5.0999999999999996</v>
      </c>
      <c r="AL204">
        <v>5.3</v>
      </c>
      <c r="AM204">
        <v>5.5</v>
      </c>
      <c r="AN204">
        <v>5.4</v>
      </c>
      <c r="AO204">
        <v>5.5</v>
      </c>
      <c r="AP204">
        <v>5.5</v>
      </c>
      <c r="AQ204">
        <v>5.3</v>
      </c>
      <c r="AR204">
        <v>5.4</v>
      </c>
      <c r="AS204">
        <v>5.5</v>
      </c>
      <c r="AT204">
        <v>5.7</v>
      </c>
      <c r="AU204">
        <v>5.7</v>
      </c>
      <c r="AV204">
        <v>5.8</v>
      </c>
      <c r="AW204">
        <v>6</v>
      </c>
      <c r="AX204">
        <v>6.1</v>
      </c>
      <c r="AY204">
        <v>6.3</v>
      </c>
      <c r="AZ204">
        <v>6.2</v>
      </c>
      <c r="BA204">
        <v>6.1</v>
      </c>
      <c r="BB204">
        <v>6.1</v>
      </c>
      <c r="BC204">
        <v>6</v>
      </c>
      <c r="BD204">
        <v>6</v>
      </c>
      <c r="BE204">
        <v>6.1</v>
      </c>
      <c r="BF204">
        <v>6</v>
      </c>
      <c r="BG204">
        <v>6</v>
      </c>
      <c r="BH204">
        <v>6</v>
      </c>
      <c r="BI204">
        <v>6</v>
      </c>
      <c r="BJ204">
        <v>6.1</v>
      </c>
      <c r="BK204">
        <v>6.3</v>
      </c>
      <c r="BL204">
        <v>6.2</v>
      </c>
      <c r="BM204">
        <v>6.1</v>
      </c>
      <c r="BN204">
        <v>5.9</v>
      </c>
      <c r="BO204">
        <v>5.7</v>
      </c>
      <c r="BP204">
        <v>5.6</v>
      </c>
      <c r="BQ204">
        <v>5.6</v>
      </c>
      <c r="BR204">
        <v>5.5</v>
      </c>
      <c r="BS204">
        <v>5.3</v>
      </c>
      <c r="BT204">
        <v>5.2</v>
      </c>
      <c r="BU204">
        <v>5.2</v>
      </c>
      <c r="BV204">
        <v>5.2</v>
      </c>
      <c r="BW204">
        <v>5.3</v>
      </c>
      <c r="BX204">
        <v>5.0999999999999996</v>
      </c>
      <c r="BY204">
        <v>4.9000000000000004</v>
      </c>
      <c r="BZ204">
        <v>4.7</v>
      </c>
      <c r="CA204">
        <v>4.4000000000000004</v>
      </c>
      <c r="CB204">
        <v>4.3</v>
      </c>
      <c r="CC204">
        <v>4</v>
      </c>
      <c r="CD204">
        <v>3.9</v>
      </c>
      <c r="CE204">
        <v>3.7</v>
      </c>
      <c r="CF204">
        <v>3.6</v>
      </c>
      <c r="CG204">
        <v>3.5</v>
      </c>
      <c r="CH204">
        <v>3.5</v>
      </c>
      <c r="CI204">
        <v>3.6</v>
      </c>
      <c r="CJ204">
        <v>3.5</v>
      </c>
      <c r="CK204">
        <v>3.3</v>
      </c>
      <c r="CL204">
        <v>3.1</v>
      </c>
      <c r="CM204">
        <v>2.9</v>
      </c>
      <c r="CN204">
        <v>2.8</v>
      </c>
      <c r="CO204">
        <v>2.7</v>
      </c>
      <c r="CP204">
        <v>2.7</v>
      </c>
      <c r="CQ204">
        <v>2.7</v>
      </c>
      <c r="CR204">
        <v>2.7</v>
      </c>
      <c r="CS204">
        <v>2.9</v>
      </c>
      <c r="CT204">
        <v>3.2</v>
      </c>
      <c r="CU204">
        <v>3.3</v>
      </c>
      <c r="CV204">
        <v>3.4</v>
      </c>
      <c r="CW204">
        <v>3.4</v>
      </c>
      <c r="CX204">
        <v>3.4</v>
      </c>
      <c r="CY204">
        <v>3.3</v>
      </c>
      <c r="CZ204">
        <v>3.2</v>
      </c>
      <c r="DA204">
        <v>3.3</v>
      </c>
      <c r="DB204">
        <v>3.3</v>
      </c>
      <c r="DC204">
        <v>3.3</v>
      </c>
      <c r="DD204">
        <v>3.3</v>
      </c>
      <c r="DE204">
        <v>3.3</v>
      </c>
      <c r="DF204">
        <v>3.4</v>
      </c>
      <c r="DG204">
        <v>3.5</v>
      </c>
      <c r="DH204">
        <v>3.6</v>
      </c>
      <c r="DI204">
        <v>3.6</v>
      </c>
      <c r="DJ204">
        <v>3.5</v>
      </c>
      <c r="DK204">
        <v>3.4</v>
      </c>
      <c r="DL204">
        <v>3.4</v>
      </c>
      <c r="DM204">
        <v>3.4</v>
      </c>
      <c r="DN204">
        <v>3.4</v>
      </c>
      <c r="DO204">
        <v>3.6</v>
      </c>
      <c r="DP204">
        <v>3.8</v>
      </c>
      <c r="DQ204">
        <v>4</v>
      </c>
      <c r="DR204">
        <v>4.2</v>
      </c>
      <c r="DS204">
        <v>4.5</v>
      </c>
      <c r="DT204">
        <v>4.5</v>
      </c>
      <c r="DU204">
        <v>5.0999999999999996</v>
      </c>
      <c r="DV204">
        <v>4.9000000000000004</v>
      </c>
      <c r="DW204">
        <v>4.8</v>
      </c>
      <c r="DX204">
        <v>4.8</v>
      </c>
      <c r="DY204">
        <v>4.8</v>
      </c>
      <c r="DZ204">
        <v>4.8</v>
      </c>
      <c r="EA204">
        <v>4.9000000000000004</v>
      </c>
      <c r="EB204">
        <v>5.0999999999999996</v>
      </c>
      <c r="EC204">
        <v>5.0999999999999996</v>
      </c>
      <c r="ED204">
        <v>5.2</v>
      </c>
      <c r="EE204">
        <v>5.4</v>
      </c>
      <c r="EF204">
        <v>5.4</v>
      </c>
      <c r="EG204">
        <v>5.3</v>
      </c>
      <c r="EH204">
        <v>5.3</v>
      </c>
      <c r="EI204">
        <v>5.3</v>
      </c>
      <c r="EJ204">
        <v>5.3</v>
      </c>
      <c r="EK204">
        <v>5.3</v>
      </c>
      <c r="EL204">
        <v>5.3</v>
      </c>
      <c r="EM204">
        <v>5.3</v>
      </c>
      <c r="EN204">
        <v>5.4</v>
      </c>
      <c r="EO204">
        <v>5.3</v>
      </c>
      <c r="EP204">
        <v>5.5</v>
      </c>
      <c r="EQ204">
        <v>5.7</v>
      </c>
      <c r="ER204">
        <v>5.7</v>
      </c>
      <c r="ES204">
        <v>8.9</v>
      </c>
      <c r="ET204">
        <v>10.8</v>
      </c>
      <c r="EU204">
        <v>10.3</v>
      </c>
    </row>
    <row r="205" spans="1:154" x14ac:dyDescent="0.2">
      <c r="A205" t="s">
        <v>125</v>
      </c>
      <c r="B205">
        <v>0.9</v>
      </c>
      <c r="C205">
        <v>0.9</v>
      </c>
      <c r="D205">
        <v>0.9</v>
      </c>
      <c r="E205">
        <v>0.9</v>
      </c>
      <c r="F205">
        <v>0.8</v>
      </c>
      <c r="G205">
        <v>0.9</v>
      </c>
      <c r="H205">
        <v>0.9</v>
      </c>
      <c r="I205">
        <v>1</v>
      </c>
      <c r="J205">
        <v>1</v>
      </c>
      <c r="K205">
        <v>1</v>
      </c>
      <c r="L205">
        <v>1.2</v>
      </c>
      <c r="M205">
        <v>1.4</v>
      </c>
      <c r="N205">
        <v>1.6</v>
      </c>
      <c r="O205">
        <v>2.1</v>
      </c>
      <c r="P205">
        <v>2.2000000000000002</v>
      </c>
      <c r="Q205">
        <v>2.2000000000000002</v>
      </c>
      <c r="R205">
        <v>2.2999999999999998</v>
      </c>
      <c r="S205">
        <v>2.2000000000000002</v>
      </c>
      <c r="T205">
        <v>2.2999999999999998</v>
      </c>
      <c r="U205">
        <v>2.2000000000000002</v>
      </c>
      <c r="V205">
        <v>2.2999999999999998</v>
      </c>
      <c r="W205">
        <v>2.2000000000000002</v>
      </c>
      <c r="X205">
        <v>2.2000000000000002</v>
      </c>
      <c r="Y205">
        <v>2.1</v>
      </c>
      <c r="Z205">
        <v>2.2000000000000002</v>
      </c>
      <c r="AA205">
        <v>2.2000000000000002</v>
      </c>
      <c r="AB205">
        <v>2.1</v>
      </c>
      <c r="AC205">
        <v>2</v>
      </c>
      <c r="AD205">
        <v>1.9</v>
      </c>
      <c r="AE205">
        <v>1.8</v>
      </c>
      <c r="AF205">
        <v>1.9</v>
      </c>
      <c r="AG205">
        <v>1.9</v>
      </c>
      <c r="AH205">
        <v>1.8</v>
      </c>
      <c r="AI205">
        <v>1.7</v>
      </c>
      <c r="AJ205">
        <v>1.7</v>
      </c>
      <c r="AK205">
        <v>1.6</v>
      </c>
      <c r="AL205">
        <v>1.8</v>
      </c>
      <c r="AM205">
        <v>1.9</v>
      </c>
      <c r="AN205">
        <v>1.9</v>
      </c>
      <c r="AO205">
        <v>1.9</v>
      </c>
      <c r="AP205">
        <v>1.9</v>
      </c>
      <c r="AQ205">
        <v>1.9</v>
      </c>
      <c r="AR205">
        <v>2</v>
      </c>
      <c r="AS205">
        <v>2</v>
      </c>
      <c r="AT205">
        <v>2</v>
      </c>
      <c r="AU205">
        <v>2</v>
      </c>
      <c r="AV205">
        <v>2</v>
      </c>
      <c r="AW205">
        <v>2</v>
      </c>
      <c r="AX205">
        <v>2.1</v>
      </c>
      <c r="AY205">
        <v>2.2999999999999998</v>
      </c>
      <c r="AZ205">
        <v>2.2000000000000002</v>
      </c>
      <c r="BA205">
        <v>2.2000000000000002</v>
      </c>
      <c r="BB205">
        <v>2.1</v>
      </c>
      <c r="BC205">
        <v>2.1</v>
      </c>
      <c r="BD205">
        <v>2.1</v>
      </c>
      <c r="BE205">
        <v>2</v>
      </c>
      <c r="BF205">
        <v>2</v>
      </c>
      <c r="BG205">
        <v>2</v>
      </c>
      <c r="BH205">
        <v>2</v>
      </c>
      <c r="BI205">
        <v>1.9</v>
      </c>
      <c r="BJ205">
        <v>2</v>
      </c>
      <c r="BK205">
        <v>2.1</v>
      </c>
      <c r="BL205">
        <v>2</v>
      </c>
      <c r="BM205">
        <v>1.9</v>
      </c>
      <c r="BN205">
        <v>1.9</v>
      </c>
      <c r="BO205">
        <v>1.8</v>
      </c>
      <c r="BP205">
        <v>1.7</v>
      </c>
      <c r="BQ205">
        <v>1.7</v>
      </c>
      <c r="BR205">
        <v>1.6</v>
      </c>
      <c r="BS205">
        <v>1.5</v>
      </c>
      <c r="BT205">
        <v>1.4</v>
      </c>
      <c r="BU205">
        <v>1.4</v>
      </c>
      <c r="BV205">
        <v>1.5</v>
      </c>
      <c r="BW205">
        <v>1.5</v>
      </c>
      <c r="BX205">
        <v>1.4</v>
      </c>
      <c r="BY205">
        <v>1.4</v>
      </c>
      <c r="BZ205">
        <v>1.3</v>
      </c>
      <c r="CA205">
        <v>1.2</v>
      </c>
      <c r="CB205">
        <v>1.2</v>
      </c>
      <c r="CC205">
        <v>1.1000000000000001</v>
      </c>
      <c r="CD205">
        <v>1.1000000000000001</v>
      </c>
      <c r="CE205">
        <v>1.1000000000000001</v>
      </c>
      <c r="CF205">
        <v>1</v>
      </c>
      <c r="CG205">
        <v>1</v>
      </c>
      <c r="CH205">
        <v>1</v>
      </c>
      <c r="CI205">
        <v>1.1000000000000001</v>
      </c>
      <c r="CJ205">
        <v>1.1000000000000001</v>
      </c>
      <c r="CK205">
        <v>1</v>
      </c>
      <c r="CL205">
        <v>1</v>
      </c>
      <c r="CM205">
        <v>0.9</v>
      </c>
      <c r="CN205">
        <v>0.9</v>
      </c>
      <c r="CO205">
        <v>0.9</v>
      </c>
      <c r="CP205">
        <v>0.9</v>
      </c>
      <c r="CQ205">
        <v>0.9</v>
      </c>
      <c r="CR205">
        <v>0.9</v>
      </c>
      <c r="CS205">
        <v>0.9</v>
      </c>
      <c r="CT205">
        <v>0.9</v>
      </c>
      <c r="CU205">
        <v>1</v>
      </c>
      <c r="CV205">
        <v>1</v>
      </c>
      <c r="CW205">
        <v>0.9</v>
      </c>
      <c r="CX205">
        <v>1</v>
      </c>
      <c r="CY205">
        <v>0.9</v>
      </c>
      <c r="CZ205">
        <v>0.9</v>
      </c>
      <c r="DA205">
        <v>0.9</v>
      </c>
      <c r="DB205">
        <v>0.9</v>
      </c>
      <c r="DC205">
        <v>0.9</v>
      </c>
      <c r="DD205">
        <v>0.9</v>
      </c>
      <c r="DE205">
        <v>0.9</v>
      </c>
      <c r="DF205">
        <v>0.9</v>
      </c>
      <c r="DG205">
        <v>0.9</v>
      </c>
      <c r="DH205">
        <v>0.9</v>
      </c>
      <c r="DI205">
        <v>0.9</v>
      </c>
      <c r="DJ205">
        <v>0.9</v>
      </c>
      <c r="DK205">
        <v>0.9</v>
      </c>
      <c r="DL205">
        <v>0.9</v>
      </c>
      <c r="DM205">
        <v>0.9</v>
      </c>
      <c r="DN205">
        <v>0.9</v>
      </c>
      <c r="DO205">
        <v>0.9</v>
      </c>
      <c r="DP205">
        <v>0.9</v>
      </c>
      <c r="DQ205">
        <v>1</v>
      </c>
      <c r="DR205">
        <v>1</v>
      </c>
      <c r="DS205">
        <v>1</v>
      </c>
      <c r="DT205">
        <v>1</v>
      </c>
      <c r="DU205">
        <v>1</v>
      </c>
      <c r="DV205">
        <v>0.9</v>
      </c>
      <c r="DW205">
        <v>0.9</v>
      </c>
      <c r="DX205">
        <v>0.9</v>
      </c>
      <c r="DY205">
        <v>0.9</v>
      </c>
      <c r="DZ205">
        <v>0.9</v>
      </c>
      <c r="EA205">
        <v>0.8</v>
      </c>
      <c r="EB205">
        <v>0.8</v>
      </c>
      <c r="EC205">
        <v>0.8</v>
      </c>
      <c r="ED205">
        <v>0.9</v>
      </c>
      <c r="EE205">
        <v>1</v>
      </c>
      <c r="EF205">
        <v>1.1000000000000001</v>
      </c>
      <c r="EG205">
        <v>1.1000000000000001</v>
      </c>
      <c r="EH205">
        <v>1.2</v>
      </c>
      <c r="EI205">
        <v>1.2</v>
      </c>
      <c r="EJ205">
        <v>1.3</v>
      </c>
      <c r="EK205">
        <v>1.4</v>
      </c>
      <c r="EL205">
        <v>1.4</v>
      </c>
      <c r="EM205">
        <v>1.5</v>
      </c>
      <c r="EN205">
        <v>1.5</v>
      </c>
      <c r="EO205">
        <v>1.5</v>
      </c>
      <c r="EP205">
        <v>1.5</v>
      </c>
      <c r="EQ205">
        <v>1.6</v>
      </c>
      <c r="ER205">
        <v>1.6</v>
      </c>
      <c r="ES205">
        <v>3.2</v>
      </c>
      <c r="ET205">
        <v>4.5</v>
      </c>
      <c r="EU205">
        <v>4.2</v>
      </c>
    </row>
    <row r="206" spans="1:154" x14ac:dyDescent="0.2">
      <c r="A206" t="s">
        <v>126</v>
      </c>
      <c r="B206">
        <v>0.8</v>
      </c>
      <c r="C206">
        <v>0.8</v>
      </c>
      <c r="D206">
        <v>0.8</v>
      </c>
      <c r="E206">
        <v>0.8</v>
      </c>
      <c r="F206">
        <v>0.8</v>
      </c>
      <c r="G206">
        <v>0.8</v>
      </c>
      <c r="H206">
        <v>0.8</v>
      </c>
      <c r="I206">
        <v>0.9</v>
      </c>
      <c r="J206">
        <v>0.9</v>
      </c>
      <c r="K206">
        <v>1</v>
      </c>
      <c r="L206">
        <v>1.2</v>
      </c>
      <c r="M206">
        <v>1.3</v>
      </c>
      <c r="N206">
        <v>1.5</v>
      </c>
      <c r="O206">
        <v>1.8</v>
      </c>
      <c r="P206">
        <v>1.9</v>
      </c>
      <c r="Q206">
        <v>2</v>
      </c>
      <c r="R206">
        <v>2</v>
      </c>
      <c r="S206">
        <v>2</v>
      </c>
      <c r="T206">
        <v>2</v>
      </c>
      <c r="U206">
        <v>2</v>
      </c>
      <c r="V206">
        <v>2</v>
      </c>
      <c r="W206">
        <v>1.8</v>
      </c>
      <c r="X206">
        <v>1.8</v>
      </c>
      <c r="Y206">
        <v>1.7</v>
      </c>
      <c r="Z206">
        <v>1.9</v>
      </c>
      <c r="AA206">
        <v>1.9</v>
      </c>
      <c r="AB206">
        <v>1.8</v>
      </c>
      <c r="AC206">
        <v>1.8</v>
      </c>
      <c r="AD206">
        <v>1.7</v>
      </c>
      <c r="AE206">
        <v>1.6</v>
      </c>
      <c r="AF206">
        <v>1.6</v>
      </c>
      <c r="AG206">
        <v>1.6</v>
      </c>
      <c r="AH206">
        <v>1.6</v>
      </c>
      <c r="AI206">
        <v>1.5</v>
      </c>
      <c r="AJ206">
        <v>1.4</v>
      </c>
      <c r="AK206">
        <v>1.4</v>
      </c>
      <c r="AL206">
        <v>1.5</v>
      </c>
      <c r="AM206">
        <v>1.5</v>
      </c>
      <c r="AN206">
        <v>1.6</v>
      </c>
      <c r="AO206">
        <v>1.5</v>
      </c>
      <c r="AP206">
        <v>1.5</v>
      </c>
      <c r="AQ206">
        <v>1.5</v>
      </c>
      <c r="AR206">
        <v>1.6</v>
      </c>
      <c r="AS206">
        <v>1.6</v>
      </c>
      <c r="AT206">
        <v>1.6</v>
      </c>
      <c r="AU206">
        <v>1.6</v>
      </c>
      <c r="AV206">
        <v>1.6</v>
      </c>
      <c r="AW206">
        <v>1.6</v>
      </c>
      <c r="AX206">
        <v>1.7</v>
      </c>
      <c r="AY206">
        <v>1.7</v>
      </c>
      <c r="AZ206">
        <v>1.7</v>
      </c>
      <c r="BA206">
        <v>1.6</v>
      </c>
      <c r="BB206">
        <v>1.6</v>
      </c>
      <c r="BC206">
        <v>1.5</v>
      </c>
      <c r="BD206">
        <v>1.5</v>
      </c>
      <c r="BE206">
        <v>1.5</v>
      </c>
      <c r="BF206">
        <v>1.5</v>
      </c>
      <c r="BG206">
        <v>1.5</v>
      </c>
      <c r="BH206">
        <v>1.4</v>
      </c>
      <c r="BI206">
        <v>1.3</v>
      </c>
      <c r="BJ206">
        <v>1.4</v>
      </c>
      <c r="BK206">
        <v>1.5</v>
      </c>
      <c r="BL206">
        <v>1.4</v>
      </c>
      <c r="BM206">
        <v>1.4</v>
      </c>
      <c r="BN206">
        <v>1.3</v>
      </c>
      <c r="BO206">
        <v>1.2</v>
      </c>
      <c r="BP206">
        <v>1.2</v>
      </c>
      <c r="BQ206">
        <v>1.1000000000000001</v>
      </c>
      <c r="BR206">
        <v>1.1000000000000001</v>
      </c>
      <c r="BS206">
        <v>1</v>
      </c>
      <c r="BT206">
        <v>0.9</v>
      </c>
      <c r="BU206">
        <v>0.9</v>
      </c>
      <c r="BV206">
        <v>1</v>
      </c>
      <c r="BW206">
        <v>1.1000000000000001</v>
      </c>
      <c r="BX206">
        <v>1.1000000000000001</v>
      </c>
      <c r="BY206">
        <v>1</v>
      </c>
      <c r="BZ206">
        <v>1</v>
      </c>
      <c r="CA206">
        <v>0.9</v>
      </c>
      <c r="CB206">
        <v>0.8</v>
      </c>
      <c r="CC206">
        <v>0.8</v>
      </c>
      <c r="CD206">
        <v>0.8</v>
      </c>
      <c r="CE206">
        <v>0.7</v>
      </c>
      <c r="CF206">
        <v>0.7</v>
      </c>
      <c r="CG206">
        <v>0.7</v>
      </c>
      <c r="CH206">
        <v>0.7</v>
      </c>
      <c r="CI206">
        <v>0.7</v>
      </c>
      <c r="CJ206">
        <v>0.7</v>
      </c>
      <c r="CK206">
        <v>0.7</v>
      </c>
      <c r="CL206">
        <v>0.7</v>
      </c>
      <c r="CM206">
        <v>0.7</v>
      </c>
      <c r="CN206">
        <v>0.6</v>
      </c>
      <c r="CO206">
        <v>0.6</v>
      </c>
      <c r="CP206">
        <v>0.6</v>
      </c>
      <c r="CQ206">
        <v>0.7</v>
      </c>
      <c r="CR206">
        <v>0.7</v>
      </c>
      <c r="CS206">
        <v>0.6</v>
      </c>
      <c r="CT206">
        <v>0.7</v>
      </c>
      <c r="CU206">
        <v>0.7</v>
      </c>
      <c r="CV206">
        <v>0.7</v>
      </c>
      <c r="CW206">
        <v>0.7</v>
      </c>
      <c r="CX206">
        <v>0.7</v>
      </c>
      <c r="CY206">
        <v>0.7</v>
      </c>
      <c r="CZ206">
        <v>0.7</v>
      </c>
      <c r="DA206">
        <v>0.8</v>
      </c>
      <c r="DB206">
        <v>0.8</v>
      </c>
      <c r="DC206">
        <v>0.8</v>
      </c>
      <c r="DD206">
        <v>0.8</v>
      </c>
      <c r="DE206">
        <v>0.7</v>
      </c>
      <c r="DF206">
        <v>0.8</v>
      </c>
      <c r="DG206">
        <v>0.8</v>
      </c>
      <c r="DH206">
        <v>0.8</v>
      </c>
      <c r="DI206">
        <v>0.9</v>
      </c>
      <c r="DJ206">
        <v>0.9</v>
      </c>
      <c r="DK206">
        <v>0.9</v>
      </c>
      <c r="DL206">
        <v>0.9</v>
      </c>
      <c r="DM206">
        <v>0.9</v>
      </c>
      <c r="DN206">
        <v>0.9</v>
      </c>
      <c r="DO206">
        <v>0.9</v>
      </c>
      <c r="DP206">
        <v>0.9</v>
      </c>
      <c r="DQ206">
        <v>0.9</v>
      </c>
      <c r="DR206">
        <v>0.9</v>
      </c>
      <c r="DS206">
        <v>1</v>
      </c>
      <c r="DT206">
        <v>0.9</v>
      </c>
      <c r="DU206">
        <v>0.9</v>
      </c>
      <c r="DV206">
        <v>0.9</v>
      </c>
      <c r="DW206">
        <v>0.9</v>
      </c>
      <c r="DX206">
        <v>0.8</v>
      </c>
      <c r="DY206">
        <v>0.8</v>
      </c>
      <c r="DZ206">
        <v>0.8</v>
      </c>
      <c r="EA206">
        <v>0.8</v>
      </c>
      <c r="EB206">
        <v>0.8</v>
      </c>
      <c r="EC206">
        <v>0.8</v>
      </c>
      <c r="ED206">
        <v>0.9</v>
      </c>
      <c r="EE206">
        <v>1</v>
      </c>
      <c r="EF206">
        <v>1.2</v>
      </c>
      <c r="EG206">
        <v>1.1000000000000001</v>
      </c>
      <c r="EH206">
        <v>1.2</v>
      </c>
      <c r="EI206">
        <v>1.3</v>
      </c>
      <c r="EJ206">
        <v>1.3</v>
      </c>
      <c r="EK206">
        <v>1.3</v>
      </c>
      <c r="EL206">
        <v>1.4</v>
      </c>
      <c r="EM206">
        <v>1.5</v>
      </c>
      <c r="EN206">
        <v>1.5</v>
      </c>
      <c r="EO206">
        <v>1.5</v>
      </c>
      <c r="EP206">
        <v>1.5</v>
      </c>
      <c r="EQ206">
        <v>1.6</v>
      </c>
      <c r="ER206">
        <v>1.6</v>
      </c>
      <c r="ES206">
        <v>3.2</v>
      </c>
      <c r="ET206">
        <v>4.5999999999999996</v>
      </c>
      <c r="EU206">
        <v>4.3</v>
      </c>
    </row>
    <row r="207" spans="1:154" x14ac:dyDescent="0.2">
      <c r="A207" t="s">
        <v>138</v>
      </c>
      <c r="B207">
        <v>1.5</v>
      </c>
      <c r="C207">
        <v>1.5</v>
      </c>
      <c r="D207">
        <v>1.5</v>
      </c>
      <c r="E207">
        <v>1.5</v>
      </c>
      <c r="F207">
        <v>1.5</v>
      </c>
      <c r="G207">
        <v>1.5</v>
      </c>
      <c r="H207">
        <v>1.5</v>
      </c>
      <c r="I207">
        <v>1.6</v>
      </c>
      <c r="J207">
        <v>1.7</v>
      </c>
      <c r="K207">
        <v>1.7</v>
      </c>
      <c r="L207">
        <v>2</v>
      </c>
      <c r="M207">
        <v>2.2000000000000002</v>
      </c>
      <c r="N207">
        <v>2.5</v>
      </c>
      <c r="O207">
        <v>2.9</v>
      </c>
      <c r="P207">
        <v>3.1</v>
      </c>
      <c r="Q207">
        <v>3.1</v>
      </c>
      <c r="R207">
        <v>3.1</v>
      </c>
      <c r="S207">
        <v>3</v>
      </c>
      <c r="T207">
        <v>3</v>
      </c>
      <c r="U207">
        <v>3.1</v>
      </c>
      <c r="V207">
        <v>3.1</v>
      </c>
      <c r="W207">
        <v>3.1</v>
      </c>
      <c r="X207">
        <v>3.1</v>
      </c>
      <c r="Y207">
        <v>3.1</v>
      </c>
      <c r="Z207">
        <v>3.3</v>
      </c>
      <c r="AA207">
        <v>3.3</v>
      </c>
      <c r="AB207">
        <v>3.2</v>
      </c>
      <c r="AC207">
        <v>3.1</v>
      </c>
      <c r="AD207">
        <v>3</v>
      </c>
      <c r="AE207">
        <v>2.8</v>
      </c>
      <c r="AF207">
        <v>2.8</v>
      </c>
      <c r="AG207">
        <v>2.8</v>
      </c>
      <c r="AH207">
        <v>2.7</v>
      </c>
      <c r="AI207">
        <v>2.7</v>
      </c>
      <c r="AJ207">
        <v>2.7</v>
      </c>
      <c r="AK207">
        <v>2.7</v>
      </c>
      <c r="AL207">
        <v>2.9</v>
      </c>
      <c r="AM207">
        <v>3</v>
      </c>
      <c r="AN207">
        <v>3</v>
      </c>
      <c r="AO207">
        <v>2.9</v>
      </c>
      <c r="AP207">
        <v>3</v>
      </c>
      <c r="AQ207">
        <v>2.9</v>
      </c>
      <c r="AR207">
        <v>3</v>
      </c>
      <c r="AS207">
        <v>3</v>
      </c>
      <c r="AT207">
        <v>3.1</v>
      </c>
      <c r="AU207">
        <v>3.1</v>
      </c>
      <c r="AV207">
        <v>3.1</v>
      </c>
      <c r="AW207">
        <v>3.2</v>
      </c>
      <c r="AX207">
        <v>3.3</v>
      </c>
      <c r="AY207">
        <v>3.4</v>
      </c>
      <c r="AZ207">
        <v>3.4</v>
      </c>
      <c r="BA207">
        <v>3.3</v>
      </c>
      <c r="BB207">
        <v>3.2</v>
      </c>
      <c r="BC207">
        <v>3.1</v>
      </c>
      <c r="BD207">
        <v>3.1</v>
      </c>
      <c r="BE207">
        <v>3.1</v>
      </c>
      <c r="BF207">
        <v>3.1</v>
      </c>
      <c r="BG207">
        <v>3.1</v>
      </c>
      <c r="BH207">
        <v>3</v>
      </c>
      <c r="BI207">
        <v>3</v>
      </c>
      <c r="BJ207">
        <v>3.1</v>
      </c>
      <c r="BK207">
        <v>3.2</v>
      </c>
      <c r="BL207">
        <v>3.2</v>
      </c>
      <c r="BM207">
        <v>3</v>
      </c>
      <c r="BN207">
        <v>2.9</v>
      </c>
      <c r="BO207">
        <v>2.8</v>
      </c>
      <c r="BP207">
        <v>2.7</v>
      </c>
      <c r="BQ207">
        <v>2.6</v>
      </c>
      <c r="BR207">
        <v>2.5</v>
      </c>
      <c r="BS207">
        <v>2.5</v>
      </c>
      <c r="BT207">
        <v>2.4</v>
      </c>
      <c r="BU207">
        <v>2.4</v>
      </c>
      <c r="BV207">
        <v>2.4</v>
      </c>
      <c r="BW207">
        <v>2.5</v>
      </c>
      <c r="BX207">
        <v>2.4</v>
      </c>
      <c r="BY207">
        <v>2.2999999999999998</v>
      </c>
      <c r="BZ207">
        <v>2.1</v>
      </c>
      <c r="CA207">
        <v>2</v>
      </c>
      <c r="CB207">
        <v>1.9</v>
      </c>
      <c r="CC207">
        <v>1.8</v>
      </c>
      <c r="CD207">
        <v>1.7</v>
      </c>
      <c r="CE207">
        <v>1.7</v>
      </c>
      <c r="CF207">
        <v>1.6</v>
      </c>
      <c r="CG207">
        <v>1.6</v>
      </c>
      <c r="CH207">
        <v>1.7</v>
      </c>
      <c r="CI207">
        <v>1.7</v>
      </c>
      <c r="CJ207">
        <v>1.7</v>
      </c>
      <c r="CK207">
        <v>1.6</v>
      </c>
      <c r="CL207">
        <v>1.5</v>
      </c>
      <c r="CM207">
        <v>1.4</v>
      </c>
      <c r="CN207">
        <v>1.4</v>
      </c>
      <c r="CO207">
        <v>1.4</v>
      </c>
      <c r="CP207">
        <v>1.4</v>
      </c>
      <c r="CQ207">
        <v>1.4</v>
      </c>
      <c r="CR207">
        <v>1.4</v>
      </c>
      <c r="CS207">
        <v>1.4</v>
      </c>
      <c r="CT207">
        <v>1.5</v>
      </c>
      <c r="CU207">
        <v>1.6</v>
      </c>
      <c r="CV207">
        <v>1.6</v>
      </c>
      <c r="CW207">
        <v>1.6</v>
      </c>
      <c r="CX207">
        <v>1.6</v>
      </c>
      <c r="CY207">
        <v>1.5</v>
      </c>
      <c r="CZ207">
        <v>1.5</v>
      </c>
      <c r="DA207">
        <v>1.6</v>
      </c>
      <c r="DB207">
        <v>1.6</v>
      </c>
      <c r="DC207">
        <v>1.6</v>
      </c>
      <c r="DD207">
        <v>1.6</v>
      </c>
      <c r="DE207">
        <v>1.6</v>
      </c>
      <c r="DF207">
        <v>1.6</v>
      </c>
      <c r="DG207">
        <v>1.7</v>
      </c>
      <c r="DH207">
        <v>1.7</v>
      </c>
      <c r="DI207">
        <v>1.7</v>
      </c>
      <c r="DJ207">
        <v>1.7</v>
      </c>
      <c r="DK207">
        <v>1.6</v>
      </c>
      <c r="DL207">
        <v>1.6</v>
      </c>
      <c r="DM207">
        <v>1.6</v>
      </c>
      <c r="DN207">
        <v>1.6</v>
      </c>
      <c r="DO207">
        <v>1.7</v>
      </c>
      <c r="DP207">
        <v>1.7</v>
      </c>
      <c r="DQ207">
        <v>1.7</v>
      </c>
      <c r="DR207">
        <v>1.8</v>
      </c>
      <c r="DS207">
        <v>1.9</v>
      </c>
      <c r="DT207">
        <v>1.9</v>
      </c>
      <c r="DU207">
        <v>2</v>
      </c>
      <c r="DV207">
        <v>1.9</v>
      </c>
      <c r="DW207">
        <v>1.9</v>
      </c>
      <c r="DX207">
        <v>1.9</v>
      </c>
      <c r="DY207">
        <v>1.9</v>
      </c>
      <c r="DZ207">
        <v>1.9</v>
      </c>
      <c r="EA207">
        <v>2</v>
      </c>
      <c r="EB207">
        <v>2.1</v>
      </c>
      <c r="EC207">
        <v>2.1</v>
      </c>
      <c r="ED207">
        <v>2.2000000000000002</v>
      </c>
      <c r="EE207">
        <v>2.2999999999999998</v>
      </c>
      <c r="EF207">
        <v>2.4</v>
      </c>
      <c r="EG207">
        <v>2.4</v>
      </c>
      <c r="EH207">
        <v>2.5</v>
      </c>
      <c r="EI207">
        <v>2.5</v>
      </c>
      <c r="EJ207">
        <v>2.6</v>
      </c>
      <c r="EK207">
        <v>2.6</v>
      </c>
      <c r="EL207">
        <v>2.6</v>
      </c>
      <c r="EM207">
        <v>2.7</v>
      </c>
      <c r="EN207">
        <v>2.7</v>
      </c>
      <c r="EO207">
        <v>2.7</v>
      </c>
      <c r="EP207">
        <v>2.8</v>
      </c>
      <c r="EQ207">
        <v>2.8</v>
      </c>
      <c r="ER207">
        <v>2.9</v>
      </c>
      <c r="ES207">
        <v>5.0999999999999996</v>
      </c>
      <c r="ET207">
        <v>6.3</v>
      </c>
      <c r="EU207">
        <v>6</v>
      </c>
    </row>
    <row r="208" spans="1:154" x14ac:dyDescent="0.2">
      <c r="A208" t="s">
        <v>127</v>
      </c>
      <c r="B208">
        <v>2</v>
      </c>
      <c r="C208">
        <v>2.1</v>
      </c>
      <c r="D208">
        <v>2.2000000000000002</v>
      </c>
      <c r="E208">
        <v>2.2000000000000002</v>
      </c>
      <c r="F208">
        <v>2.1</v>
      </c>
      <c r="G208">
        <v>2.1</v>
      </c>
      <c r="H208">
        <v>2.2000000000000002</v>
      </c>
      <c r="I208">
        <v>2.2999999999999998</v>
      </c>
      <c r="J208">
        <v>2.2999999999999998</v>
      </c>
      <c r="K208">
        <v>2.5</v>
      </c>
      <c r="L208">
        <v>2.6</v>
      </c>
      <c r="M208">
        <v>2.9</v>
      </c>
      <c r="N208">
        <v>3.2</v>
      </c>
      <c r="O208">
        <v>3.7</v>
      </c>
      <c r="P208">
        <v>3.9</v>
      </c>
      <c r="Q208">
        <v>4</v>
      </c>
      <c r="R208">
        <v>4.0999999999999996</v>
      </c>
      <c r="S208">
        <v>4</v>
      </c>
      <c r="T208">
        <v>4.0999999999999996</v>
      </c>
      <c r="U208">
        <v>4.2</v>
      </c>
      <c r="V208">
        <v>4.2</v>
      </c>
      <c r="W208">
        <v>4.2</v>
      </c>
      <c r="X208">
        <v>4.3</v>
      </c>
      <c r="Y208">
        <v>4.3</v>
      </c>
      <c r="Z208">
        <v>4.4000000000000004</v>
      </c>
      <c r="AA208">
        <v>4.4000000000000004</v>
      </c>
      <c r="AB208">
        <v>4.3</v>
      </c>
      <c r="AC208">
        <v>4.2</v>
      </c>
      <c r="AD208">
        <v>4</v>
      </c>
      <c r="AE208">
        <v>3.8</v>
      </c>
      <c r="AF208">
        <v>3.7</v>
      </c>
      <c r="AG208">
        <v>3.7</v>
      </c>
      <c r="AH208">
        <v>3.6</v>
      </c>
      <c r="AI208">
        <v>3.5</v>
      </c>
      <c r="AJ208">
        <v>3.5</v>
      </c>
      <c r="AK208">
        <v>3.6</v>
      </c>
      <c r="AL208">
        <v>3.7</v>
      </c>
      <c r="AM208">
        <v>3.8</v>
      </c>
      <c r="AN208">
        <v>3.8</v>
      </c>
      <c r="AO208">
        <v>3.9</v>
      </c>
      <c r="AP208">
        <v>3.9</v>
      </c>
      <c r="AQ208">
        <v>3.8</v>
      </c>
      <c r="AR208">
        <v>4</v>
      </c>
      <c r="AS208">
        <v>4</v>
      </c>
      <c r="AT208">
        <v>4.0999999999999996</v>
      </c>
      <c r="AU208">
        <v>4.0999999999999996</v>
      </c>
      <c r="AV208">
        <v>4.0999999999999996</v>
      </c>
      <c r="AW208">
        <v>4.0999999999999996</v>
      </c>
      <c r="AX208">
        <v>4.2</v>
      </c>
      <c r="AY208">
        <v>4.4000000000000004</v>
      </c>
      <c r="AZ208">
        <v>4.3</v>
      </c>
      <c r="BA208">
        <v>4.2</v>
      </c>
      <c r="BB208">
        <v>4.2</v>
      </c>
      <c r="BC208">
        <v>4.0999999999999996</v>
      </c>
      <c r="BD208">
        <v>4.0999999999999996</v>
      </c>
      <c r="BE208">
        <v>4.0999999999999996</v>
      </c>
      <c r="BF208">
        <v>4</v>
      </c>
      <c r="BG208">
        <v>4</v>
      </c>
      <c r="BH208">
        <v>3.9</v>
      </c>
      <c r="BI208">
        <v>3.8</v>
      </c>
      <c r="BJ208">
        <v>3.9</v>
      </c>
      <c r="BK208">
        <v>4</v>
      </c>
      <c r="BL208">
        <v>3.9</v>
      </c>
      <c r="BM208">
        <v>3.8</v>
      </c>
      <c r="BN208">
        <v>3.6</v>
      </c>
      <c r="BO208">
        <v>3.5</v>
      </c>
      <c r="BP208">
        <v>3.4</v>
      </c>
      <c r="BQ208">
        <v>3.4</v>
      </c>
      <c r="BR208">
        <v>3.2</v>
      </c>
      <c r="BS208">
        <v>3.1</v>
      </c>
      <c r="BT208">
        <v>3.1</v>
      </c>
      <c r="BU208">
        <v>3</v>
      </c>
      <c r="BV208">
        <v>3.1</v>
      </c>
      <c r="BW208">
        <v>3.1</v>
      </c>
      <c r="BX208">
        <v>3</v>
      </c>
      <c r="BY208">
        <v>2.9</v>
      </c>
      <c r="BZ208">
        <v>2.8</v>
      </c>
      <c r="CA208">
        <v>2.6</v>
      </c>
      <c r="CB208">
        <v>2.6</v>
      </c>
      <c r="CC208">
        <v>2.5</v>
      </c>
      <c r="CD208">
        <v>2.4</v>
      </c>
      <c r="CE208">
        <v>2.2999999999999998</v>
      </c>
      <c r="CF208">
        <v>2.2000000000000002</v>
      </c>
      <c r="CG208">
        <v>2.1</v>
      </c>
      <c r="CH208">
        <v>2.2000000000000002</v>
      </c>
      <c r="CI208">
        <v>2.2000000000000002</v>
      </c>
      <c r="CJ208">
        <v>2.2000000000000002</v>
      </c>
      <c r="CK208">
        <v>2.2000000000000002</v>
      </c>
      <c r="CL208">
        <v>2.2000000000000002</v>
      </c>
      <c r="CM208">
        <v>2.1</v>
      </c>
      <c r="CN208">
        <v>2.1</v>
      </c>
      <c r="CO208">
        <v>2.1</v>
      </c>
      <c r="CP208">
        <v>2.1</v>
      </c>
      <c r="CQ208">
        <v>2.1</v>
      </c>
      <c r="CR208">
        <v>2</v>
      </c>
      <c r="CS208">
        <v>2</v>
      </c>
      <c r="CT208">
        <v>2</v>
      </c>
      <c r="CU208">
        <v>2.1</v>
      </c>
      <c r="CV208">
        <v>2.1</v>
      </c>
      <c r="CW208">
        <v>2.1</v>
      </c>
      <c r="CX208">
        <v>2</v>
      </c>
      <c r="CY208">
        <v>2</v>
      </c>
      <c r="CZ208">
        <v>1.9</v>
      </c>
      <c r="DA208">
        <v>2</v>
      </c>
      <c r="DB208">
        <v>1.9</v>
      </c>
      <c r="DC208">
        <v>2</v>
      </c>
      <c r="DD208">
        <v>1.9</v>
      </c>
      <c r="DE208">
        <v>1.9</v>
      </c>
      <c r="DF208">
        <v>1.9</v>
      </c>
      <c r="DG208">
        <v>1.9</v>
      </c>
      <c r="DH208">
        <v>2</v>
      </c>
      <c r="DI208">
        <v>2</v>
      </c>
      <c r="DJ208">
        <v>2</v>
      </c>
      <c r="DK208">
        <v>1.9</v>
      </c>
      <c r="DL208">
        <v>1.9</v>
      </c>
      <c r="DM208">
        <v>1.9</v>
      </c>
      <c r="DN208">
        <v>1.9</v>
      </c>
      <c r="DO208">
        <v>1.9</v>
      </c>
      <c r="DP208">
        <v>1.8</v>
      </c>
      <c r="DQ208">
        <v>1.8</v>
      </c>
      <c r="DR208">
        <v>1.9</v>
      </c>
      <c r="DS208">
        <v>2</v>
      </c>
      <c r="DT208">
        <v>2</v>
      </c>
      <c r="DU208">
        <v>2</v>
      </c>
      <c r="DV208">
        <v>2</v>
      </c>
      <c r="DW208">
        <v>1.8</v>
      </c>
      <c r="DX208">
        <v>1.9</v>
      </c>
      <c r="DY208">
        <v>2</v>
      </c>
      <c r="DZ208">
        <v>2.1</v>
      </c>
      <c r="EA208">
        <v>2.2000000000000002</v>
      </c>
      <c r="EB208">
        <v>2.2000000000000002</v>
      </c>
      <c r="EC208">
        <v>2.2999999999999998</v>
      </c>
      <c r="ED208">
        <v>2.4</v>
      </c>
      <c r="EE208">
        <v>2.6</v>
      </c>
      <c r="EF208">
        <v>2.7</v>
      </c>
      <c r="EG208">
        <v>2.8</v>
      </c>
      <c r="EH208">
        <v>2.8</v>
      </c>
      <c r="EI208">
        <v>2.9</v>
      </c>
      <c r="EJ208">
        <v>3</v>
      </c>
      <c r="EK208">
        <v>3</v>
      </c>
      <c r="EL208">
        <v>3</v>
      </c>
      <c r="EM208">
        <v>3.1</v>
      </c>
      <c r="EN208">
        <v>3.1</v>
      </c>
      <c r="EO208">
        <v>3.1</v>
      </c>
      <c r="EP208">
        <v>3.2</v>
      </c>
      <c r="EQ208">
        <v>3.3</v>
      </c>
      <c r="ER208">
        <v>3.3</v>
      </c>
      <c r="ES208">
        <v>5.3</v>
      </c>
      <c r="ET208">
        <v>7</v>
      </c>
      <c r="EU208">
        <v>6.7</v>
      </c>
    </row>
    <row r="209" spans="1:151" x14ac:dyDescent="0.2">
      <c r="A209" t="s">
        <v>139</v>
      </c>
      <c r="B209">
        <v>1.6</v>
      </c>
      <c r="C209">
        <v>1.6</v>
      </c>
      <c r="D209">
        <v>1.6</v>
      </c>
      <c r="E209">
        <v>1.6</v>
      </c>
      <c r="F209">
        <v>1.6</v>
      </c>
      <c r="G209">
        <v>1.6</v>
      </c>
      <c r="H209">
        <v>1.6</v>
      </c>
      <c r="I209">
        <v>1.7</v>
      </c>
      <c r="J209">
        <v>1.8</v>
      </c>
      <c r="K209">
        <v>1.9</v>
      </c>
      <c r="L209">
        <v>2.1</v>
      </c>
      <c r="M209">
        <v>2.2999999999999998</v>
      </c>
      <c r="N209">
        <v>2.6</v>
      </c>
      <c r="O209">
        <v>3</v>
      </c>
      <c r="P209">
        <v>3.2</v>
      </c>
      <c r="Q209">
        <v>3.2</v>
      </c>
      <c r="R209">
        <v>3.3</v>
      </c>
      <c r="S209">
        <v>3.2</v>
      </c>
      <c r="T209">
        <v>3.2</v>
      </c>
      <c r="U209">
        <v>3.3</v>
      </c>
      <c r="V209">
        <v>3.3</v>
      </c>
      <c r="W209">
        <v>3.3</v>
      </c>
      <c r="X209">
        <v>3.3</v>
      </c>
      <c r="Y209">
        <v>3.3</v>
      </c>
      <c r="Z209">
        <v>3.4</v>
      </c>
      <c r="AA209">
        <v>3.5</v>
      </c>
      <c r="AB209">
        <v>3.4</v>
      </c>
      <c r="AC209">
        <v>3.3</v>
      </c>
      <c r="AD209">
        <v>3.1</v>
      </c>
      <c r="AE209">
        <v>3</v>
      </c>
      <c r="AF209">
        <v>2.9</v>
      </c>
      <c r="AG209">
        <v>2.9</v>
      </c>
      <c r="AH209">
        <v>2.9</v>
      </c>
      <c r="AI209">
        <v>2.8</v>
      </c>
      <c r="AJ209">
        <v>2.8</v>
      </c>
      <c r="AK209">
        <v>2.9</v>
      </c>
      <c r="AL209">
        <v>3</v>
      </c>
      <c r="AM209">
        <v>3.1</v>
      </c>
      <c r="AN209">
        <v>3.1</v>
      </c>
      <c r="AO209">
        <v>3.1</v>
      </c>
      <c r="AP209">
        <v>3.1</v>
      </c>
      <c r="AQ209">
        <v>3.1</v>
      </c>
      <c r="AR209">
        <v>3.1</v>
      </c>
      <c r="AS209">
        <v>3.2</v>
      </c>
      <c r="AT209">
        <v>3.2</v>
      </c>
      <c r="AU209">
        <v>3.2</v>
      </c>
      <c r="AV209">
        <v>3.3</v>
      </c>
      <c r="AW209">
        <v>3.3</v>
      </c>
      <c r="AX209">
        <v>3.5</v>
      </c>
      <c r="AY209">
        <v>3.6</v>
      </c>
      <c r="AZ209">
        <v>3.5</v>
      </c>
      <c r="BA209">
        <v>3.4</v>
      </c>
      <c r="BB209">
        <v>3.4</v>
      </c>
      <c r="BC209">
        <v>3.3</v>
      </c>
      <c r="BD209">
        <v>3.3</v>
      </c>
      <c r="BE209">
        <v>3.3</v>
      </c>
      <c r="BF209">
        <v>3.2</v>
      </c>
      <c r="BG209">
        <v>3.2</v>
      </c>
      <c r="BH209">
        <v>3.2</v>
      </c>
      <c r="BI209">
        <v>3.2</v>
      </c>
      <c r="BJ209">
        <v>3.3</v>
      </c>
      <c r="BK209">
        <v>3.4</v>
      </c>
      <c r="BL209">
        <v>3.3</v>
      </c>
      <c r="BM209">
        <v>3.2</v>
      </c>
      <c r="BN209">
        <v>3.1</v>
      </c>
      <c r="BO209">
        <v>2.9</v>
      </c>
      <c r="BP209">
        <v>2.8</v>
      </c>
      <c r="BQ209">
        <v>2.8</v>
      </c>
      <c r="BR209">
        <v>2.7</v>
      </c>
      <c r="BS209">
        <v>2.6</v>
      </c>
      <c r="BT209">
        <v>2.5</v>
      </c>
      <c r="BU209">
        <v>2.5</v>
      </c>
      <c r="BV209">
        <v>2.5</v>
      </c>
      <c r="BW209">
        <v>2.6</v>
      </c>
      <c r="BX209">
        <v>2.5</v>
      </c>
      <c r="BY209">
        <v>2.4</v>
      </c>
      <c r="BZ209">
        <v>2.2000000000000002</v>
      </c>
      <c r="CA209">
        <v>2.1</v>
      </c>
      <c r="CB209">
        <v>2</v>
      </c>
      <c r="CC209">
        <v>1.9</v>
      </c>
      <c r="CD209">
        <v>1.9</v>
      </c>
      <c r="CE209">
        <v>1.8</v>
      </c>
      <c r="CF209">
        <v>1.7</v>
      </c>
      <c r="CG209">
        <v>1.7</v>
      </c>
      <c r="CH209">
        <v>1.8</v>
      </c>
      <c r="CI209">
        <v>1.8</v>
      </c>
      <c r="CJ209">
        <v>1.8</v>
      </c>
      <c r="CK209">
        <v>1.7</v>
      </c>
      <c r="CL209">
        <v>1.6</v>
      </c>
      <c r="CM209">
        <v>1.5</v>
      </c>
      <c r="CN209">
        <v>1.5</v>
      </c>
      <c r="CO209">
        <v>1.5</v>
      </c>
      <c r="CP209">
        <v>1.5</v>
      </c>
      <c r="CQ209">
        <v>1.5</v>
      </c>
      <c r="CR209">
        <v>1.5</v>
      </c>
      <c r="CS209">
        <v>1.5</v>
      </c>
      <c r="CT209">
        <v>1.6</v>
      </c>
      <c r="CU209">
        <v>1.7</v>
      </c>
      <c r="CV209">
        <v>1.7</v>
      </c>
      <c r="CW209">
        <v>1.7</v>
      </c>
      <c r="CX209">
        <v>1.7</v>
      </c>
      <c r="CY209">
        <v>1.6</v>
      </c>
      <c r="CZ209">
        <v>1.6</v>
      </c>
      <c r="DA209">
        <v>1.6</v>
      </c>
      <c r="DB209">
        <v>1.6</v>
      </c>
      <c r="DC209">
        <v>1.6</v>
      </c>
      <c r="DD209">
        <v>1.6</v>
      </c>
      <c r="DE209">
        <v>1.6</v>
      </c>
      <c r="DF209">
        <v>1.6</v>
      </c>
      <c r="DG209">
        <v>1.7</v>
      </c>
      <c r="DH209">
        <v>1.7</v>
      </c>
      <c r="DI209">
        <v>1.7</v>
      </c>
      <c r="DJ209">
        <v>1.7</v>
      </c>
      <c r="DK209">
        <v>1.7</v>
      </c>
      <c r="DL209">
        <v>1.7</v>
      </c>
      <c r="DM209">
        <v>1.7</v>
      </c>
      <c r="DN209">
        <v>1.7</v>
      </c>
      <c r="DO209">
        <v>1.7</v>
      </c>
      <c r="DP209">
        <v>1.7</v>
      </c>
      <c r="DQ209">
        <v>1.8</v>
      </c>
      <c r="DR209">
        <v>1.8</v>
      </c>
      <c r="DS209">
        <v>1.9</v>
      </c>
      <c r="DT209">
        <v>1.9</v>
      </c>
      <c r="DU209">
        <v>2</v>
      </c>
      <c r="DV209">
        <v>1.9</v>
      </c>
      <c r="DW209">
        <v>1.9</v>
      </c>
      <c r="DX209">
        <v>1.9</v>
      </c>
      <c r="DY209">
        <v>1.9</v>
      </c>
      <c r="DZ209">
        <v>1.9</v>
      </c>
      <c r="EA209">
        <v>2</v>
      </c>
      <c r="EB209">
        <v>2.1</v>
      </c>
      <c r="EC209">
        <v>2.2000000000000002</v>
      </c>
      <c r="ED209">
        <v>2.2000000000000002</v>
      </c>
      <c r="EE209">
        <v>2.4</v>
      </c>
      <c r="EF209">
        <v>2.4</v>
      </c>
      <c r="EG209">
        <v>2.5</v>
      </c>
      <c r="EH209">
        <v>2.5</v>
      </c>
      <c r="EI209">
        <v>2.6</v>
      </c>
      <c r="EJ209">
        <v>2.6</v>
      </c>
      <c r="EK209">
        <v>2.6</v>
      </c>
      <c r="EL209">
        <v>2.7</v>
      </c>
      <c r="EM209">
        <v>2.7</v>
      </c>
      <c r="EN209">
        <v>2.8</v>
      </c>
      <c r="EO209">
        <v>2.8</v>
      </c>
      <c r="EP209">
        <v>2.8</v>
      </c>
      <c r="EQ209">
        <v>2.9</v>
      </c>
      <c r="ER209">
        <v>2.9</v>
      </c>
      <c r="ES209">
        <v>5.0999999999999996</v>
      </c>
      <c r="ET209">
        <v>6.4</v>
      </c>
      <c r="EU209">
        <v>6.1</v>
      </c>
    </row>
    <row r="210" spans="1:151" x14ac:dyDescent="0.2">
      <c r="A210" t="s">
        <v>140</v>
      </c>
      <c r="B210">
        <v>1.3</v>
      </c>
      <c r="C210">
        <v>1.3</v>
      </c>
      <c r="D210">
        <v>1.3</v>
      </c>
      <c r="E210">
        <v>1.3</v>
      </c>
      <c r="F210">
        <v>1.3</v>
      </c>
      <c r="G210">
        <v>1.3</v>
      </c>
      <c r="H210">
        <v>1.3</v>
      </c>
      <c r="I210">
        <v>1.4</v>
      </c>
      <c r="J210">
        <v>1.5</v>
      </c>
      <c r="K210">
        <v>1.5</v>
      </c>
      <c r="L210">
        <v>1.7</v>
      </c>
      <c r="M210">
        <v>1.9</v>
      </c>
      <c r="N210">
        <v>2.2000000000000002</v>
      </c>
      <c r="O210">
        <v>2.6</v>
      </c>
      <c r="P210">
        <v>2.8</v>
      </c>
      <c r="Q210">
        <v>2.8</v>
      </c>
      <c r="R210">
        <v>2.8</v>
      </c>
      <c r="S210">
        <v>2.8</v>
      </c>
      <c r="T210">
        <v>2.8</v>
      </c>
      <c r="U210">
        <v>2.9</v>
      </c>
      <c r="V210">
        <v>2.8</v>
      </c>
      <c r="W210">
        <v>2.8</v>
      </c>
      <c r="X210">
        <v>2.8</v>
      </c>
      <c r="Y210">
        <v>2.8</v>
      </c>
      <c r="Z210">
        <v>3</v>
      </c>
      <c r="AA210">
        <v>2.9</v>
      </c>
      <c r="AB210">
        <v>2.8</v>
      </c>
      <c r="AC210">
        <v>2.8</v>
      </c>
      <c r="AD210">
        <v>2.6</v>
      </c>
      <c r="AE210">
        <v>2.4</v>
      </c>
      <c r="AF210">
        <v>2.4</v>
      </c>
      <c r="AG210">
        <v>2.4</v>
      </c>
      <c r="AH210">
        <v>2.4</v>
      </c>
      <c r="AI210">
        <v>2.2999999999999998</v>
      </c>
      <c r="AJ210">
        <v>2.2999999999999998</v>
      </c>
      <c r="AK210">
        <v>2.2999999999999998</v>
      </c>
      <c r="AL210">
        <v>2.5</v>
      </c>
      <c r="AM210">
        <v>2.5</v>
      </c>
      <c r="AN210">
        <v>2.5</v>
      </c>
      <c r="AO210">
        <v>2.5</v>
      </c>
      <c r="AP210">
        <v>2.5</v>
      </c>
      <c r="AQ210">
        <v>2.4</v>
      </c>
      <c r="AR210">
        <v>2.5</v>
      </c>
      <c r="AS210">
        <v>2.5</v>
      </c>
      <c r="AT210">
        <v>2.5</v>
      </c>
      <c r="AU210">
        <v>2.5</v>
      </c>
      <c r="AV210">
        <v>2.5</v>
      </c>
      <c r="AW210">
        <v>2.5</v>
      </c>
      <c r="AX210">
        <v>2.7</v>
      </c>
      <c r="AY210">
        <v>2.8</v>
      </c>
      <c r="AZ210">
        <v>2.7</v>
      </c>
      <c r="BA210">
        <v>2.6</v>
      </c>
      <c r="BB210">
        <v>2.6</v>
      </c>
      <c r="BC210">
        <v>2.5</v>
      </c>
      <c r="BD210">
        <v>2.5</v>
      </c>
      <c r="BE210">
        <v>2.5</v>
      </c>
      <c r="BF210">
        <v>2.4</v>
      </c>
      <c r="BG210">
        <v>2.4</v>
      </c>
      <c r="BH210">
        <v>2.4</v>
      </c>
      <c r="BI210">
        <v>2.4</v>
      </c>
      <c r="BJ210">
        <v>2.5</v>
      </c>
      <c r="BK210">
        <v>2.6</v>
      </c>
      <c r="BL210">
        <v>2.5</v>
      </c>
      <c r="BM210">
        <v>2.4</v>
      </c>
      <c r="BN210">
        <v>2.2999999999999998</v>
      </c>
      <c r="BO210">
        <v>2.2000000000000002</v>
      </c>
      <c r="BP210">
        <v>2.1</v>
      </c>
      <c r="BQ210">
        <v>2.1</v>
      </c>
      <c r="BR210">
        <v>2</v>
      </c>
      <c r="BS210">
        <v>1.9</v>
      </c>
      <c r="BT210">
        <v>1.8</v>
      </c>
      <c r="BU210">
        <v>1.8</v>
      </c>
      <c r="BV210">
        <v>1.8</v>
      </c>
      <c r="BW210">
        <v>1.8</v>
      </c>
      <c r="BX210">
        <v>1.8</v>
      </c>
      <c r="BY210">
        <v>1.6</v>
      </c>
      <c r="BZ210">
        <v>1.6</v>
      </c>
      <c r="CA210">
        <v>1.4</v>
      </c>
      <c r="CB210">
        <v>1.4</v>
      </c>
      <c r="CC210">
        <v>1.3</v>
      </c>
      <c r="CD210">
        <v>1.3</v>
      </c>
      <c r="CE210">
        <v>1.2</v>
      </c>
      <c r="CF210">
        <v>1.2</v>
      </c>
      <c r="CG210">
        <v>1.2</v>
      </c>
      <c r="CH210">
        <v>1.2</v>
      </c>
      <c r="CI210">
        <v>1.2</v>
      </c>
      <c r="CJ210">
        <v>1.2</v>
      </c>
      <c r="CK210">
        <v>1.1000000000000001</v>
      </c>
      <c r="CL210">
        <v>1.1000000000000001</v>
      </c>
      <c r="CM210">
        <v>1</v>
      </c>
      <c r="CN210">
        <v>1</v>
      </c>
      <c r="CO210">
        <v>1</v>
      </c>
      <c r="CP210">
        <v>1</v>
      </c>
      <c r="CQ210">
        <v>1</v>
      </c>
      <c r="CR210">
        <v>1</v>
      </c>
      <c r="CS210">
        <v>1</v>
      </c>
      <c r="CT210">
        <v>1.1000000000000001</v>
      </c>
      <c r="CU210">
        <v>1.1000000000000001</v>
      </c>
      <c r="CV210">
        <v>1.1000000000000001</v>
      </c>
      <c r="CW210">
        <v>1.1000000000000001</v>
      </c>
      <c r="CX210">
        <v>1.1000000000000001</v>
      </c>
      <c r="CY210">
        <v>1</v>
      </c>
      <c r="CZ210">
        <v>1</v>
      </c>
      <c r="DA210">
        <v>1.1000000000000001</v>
      </c>
      <c r="DB210">
        <v>1.1000000000000001</v>
      </c>
      <c r="DC210">
        <v>1.1000000000000001</v>
      </c>
      <c r="DD210">
        <v>1.1000000000000001</v>
      </c>
      <c r="DE210">
        <v>1.1000000000000001</v>
      </c>
      <c r="DF210">
        <v>1.1000000000000001</v>
      </c>
      <c r="DG210">
        <v>1.1000000000000001</v>
      </c>
      <c r="DH210">
        <v>1.2</v>
      </c>
      <c r="DI210">
        <v>1.2</v>
      </c>
      <c r="DJ210">
        <v>1.2</v>
      </c>
      <c r="DK210">
        <v>1.1000000000000001</v>
      </c>
      <c r="DL210">
        <v>1.1000000000000001</v>
      </c>
      <c r="DM210">
        <v>1.1000000000000001</v>
      </c>
      <c r="DN210">
        <v>1.1000000000000001</v>
      </c>
      <c r="DO210">
        <v>1.2</v>
      </c>
      <c r="DP210">
        <v>1.2</v>
      </c>
      <c r="DQ210">
        <v>1.2</v>
      </c>
      <c r="DR210">
        <v>1.2</v>
      </c>
      <c r="DS210">
        <v>1.3</v>
      </c>
      <c r="DT210">
        <v>1.3</v>
      </c>
      <c r="DU210">
        <v>1.4</v>
      </c>
      <c r="DV210">
        <v>1.3</v>
      </c>
      <c r="DW210">
        <v>1.3</v>
      </c>
      <c r="DX210">
        <v>1.3</v>
      </c>
      <c r="DY210">
        <v>1.3</v>
      </c>
      <c r="DZ210">
        <v>1.4</v>
      </c>
      <c r="EA210">
        <v>1.4</v>
      </c>
      <c r="EB210">
        <v>1.5</v>
      </c>
      <c r="EC210">
        <v>1.5</v>
      </c>
      <c r="ED210">
        <v>1.6</v>
      </c>
      <c r="EE210">
        <v>1.7</v>
      </c>
      <c r="EF210">
        <v>1.7</v>
      </c>
      <c r="EG210">
        <v>1.7</v>
      </c>
      <c r="EH210">
        <v>1.8</v>
      </c>
      <c r="EI210">
        <v>1.8</v>
      </c>
      <c r="EJ210">
        <v>1.8</v>
      </c>
      <c r="EK210">
        <v>1.9</v>
      </c>
      <c r="EL210">
        <v>1.9</v>
      </c>
      <c r="EM210">
        <v>2</v>
      </c>
      <c r="EN210">
        <v>2</v>
      </c>
      <c r="EO210">
        <v>2</v>
      </c>
      <c r="EP210">
        <v>2.1</v>
      </c>
      <c r="EQ210">
        <v>2.1</v>
      </c>
      <c r="ER210">
        <v>2.2000000000000002</v>
      </c>
      <c r="ES210">
        <v>3.9</v>
      </c>
      <c r="ET210">
        <v>5.4</v>
      </c>
      <c r="EU210">
        <v>5.0999999999999996</v>
      </c>
    </row>
    <row r="211" spans="1:151" x14ac:dyDescent="0.2">
      <c r="A211" t="s">
        <v>141</v>
      </c>
      <c r="B211">
        <v>2</v>
      </c>
      <c r="C211">
        <v>2.1</v>
      </c>
      <c r="D211">
        <v>2.1</v>
      </c>
      <c r="E211">
        <v>2.1</v>
      </c>
      <c r="F211">
        <v>2.1</v>
      </c>
      <c r="G211">
        <v>2.1</v>
      </c>
      <c r="H211">
        <v>2.1</v>
      </c>
      <c r="I211">
        <v>2.2999999999999998</v>
      </c>
      <c r="J211">
        <v>2.2999999999999998</v>
      </c>
      <c r="K211">
        <v>2.4</v>
      </c>
      <c r="L211">
        <v>2.6</v>
      </c>
      <c r="M211">
        <v>2.8</v>
      </c>
      <c r="N211">
        <v>3.1</v>
      </c>
      <c r="O211">
        <v>3.6</v>
      </c>
      <c r="P211">
        <v>3.8</v>
      </c>
      <c r="Q211">
        <v>3.8</v>
      </c>
      <c r="R211">
        <v>3.9</v>
      </c>
      <c r="S211">
        <v>3.8</v>
      </c>
      <c r="T211">
        <v>3.9</v>
      </c>
      <c r="U211">
        <v>3.9</v>
      </c>
      <c r="V211">
        <v>3.9</v>
      </c>
      <c r="W211">
        <v>3.9</v>
      </c>
      <c r="X211">
        <v>3.9</v>
      </c>
      <c r="Y211">
        <v>3.8</v>
      </c>
      <c r="Z211">
        <v>4</v>
      </c>
      <c r="AA211">
        <v>4</v>
      </c>
      <c r="AB211">
        <v>3.9</v>
      </c>
      <c r="AC211">
        <v>3.8</v>
      </c>
      <c r="AD211">
        <v>3.6</v>
      </c>
      <c r="AE211">
        <v>3.5</v>
      </c>
      <c r="AF211">
        <v>3.5</v>
      </c>
      <c r="AG211">
        <v>3.5</v>
      </c>
      <c r="AH211">
        <v>3.5</v>
      </c>
      <c r="AI211">
        <v>3.4</v>
      </c>
      <c r="AJ211">
        <v>3.4</v>
      </c>
      <c r="AK211">
        <v>3.4</v>
      </c>
      <c r="AL211">
        <v>3.6</v>
      </c>
      <c r="AM211">
        <v>3.6</v>
      </c>
      <c r="AN211">
        <v>3.6</v>
      </c>
      <c r="AO211">
        <v>3.6</v>
      </c>
      <c r="AP211">
        <v>3.6</v>
      </c>
      <c r="AQ211">
        <v>3.6</v>
      </c>
      <c r="AR211">
        <v>3.7</v>
      </c>
      <c r="AS211">
        <v>3.8</v>
      </c>
      <c r="AT211">
        <v>3.8</v>
      </c>
      <c r="AU211">
        <v>3.8</v>
      </c>
      <c r="AV211">
        <v>3.7</v>
      </c>
      <c r="AW211">
        <v>3.8</v>
      </c>
      <c r="AX211">
        <v>4</v>
      </c>
      <c r="AY211">
        <v>4</v>
      </c>
      <c r="AZ211">
        <v>4</v>
      </c>
      <c r="BA211">
        <v>3.9</v>
      </c>
      <c r="BB211">
        <v>3.8</v>
      </c>
      <c r="BC211">
        <v>3.7</v>
      </c>
      <c r="BD211">
        <v>3.7</v>
      </c>
      <c r="BE211">
        <v>3.7</v>
      </c>
      <c r="BF211">
        <v>3.7</v>
      </c>
      <c r="BG211">
        <v>3.7</v>
      </c>
      <c r="BH211">
        <v>3.7</v>
      </c>
      <c r="BI211">
        <v>3.6</v>
      </c>
      <c r="BJ211">
        <v>3.8</v>
      </c>
      <c r="BK211">
        <v>3.8</v>
      </c>
      <c r="BL211">
        <v>3.8</v>
      </c>
      <c r="BM211">
        <v>3.7</v>
      </c>
      <c r="BN211">
        <v>3.6</v>
      </c>
      <c r="BO211">
        <v>3.4</v>
      </c>
      <c r="BP211">
        <v>3.4</v>
      </c>
      <c r="BQ211">
        <v>3.3</v>
      </c>
      <c r="BR211">
        <v>3.1</v>
      </c>
      <c r="BS211">
        <v>3</v>
      </c>
      <c r="BT211">
        <v>2.9</v>
      </c>
      <c r="BU211">
        <v>2.8</v>
      </c>
      <c r="BV211">
        <v>2.9</v>
      </c>
      <c r="BW211">
        <v>2.9</v>
      </c>
      <c r="BX211">
        <v>2.8</v>
      </c>
      <c r="BY211">
        <v>2.7</v>
      </c>
      <c r="BZ211">
        <v>2.5</v>
      </c>
      <c r="CA211">
        <v>2.4</v>
      </c>
      <c r="CB211">
        <v>2.2999999999999998</v>
      </c>
      <c r="CC211">
        <v>2.2000000000000002</v>
      </c>
      <c r="CD211">
        <v>2.2000000000000002</v>
      </c>
      <c r="CE211">
        <v>2.1</v>
      </c>
      <c r="CF211">
        <v>2</v>
      </c>
      <c r="CG211">
        <v>1.9</v>
      </c>
      <c r="CH211">
        <v>2</v>
      </c>
      <c r="CI211">
        <v>2</v>
      </c>
      <c r="CJ211">
        <v>2</v>
      </c>
      <c r="CK211">
        <v>1.9</v>
      </c>
      <c r="CL211">
        <v>1.8</v>
      </c>
      <c r="CM211">
        <v>1.8</v>
      </c>
      <c r="CN211">
        <v>1.8</v>
      </c>
      <c r="CO211">
        <v>1.8</v>
      </c>
      <c r="CP211">
        <v>1.8</v>
      </c>
      <c r="CQ211">
        <v>1.7</v>
      </c>
      <c r="CR211">
        <v>1.7</v>
      </c>
      <c r="CS211">
        <v>1.7</v>
      </c>
      <c r="CT211">
        <v>1.8</v>
      </c>
      <c r="CU211">
        <v>1.8</v>
      </c>
      <c r="CV211">
        <v>1.8</v>
      </c>
      <c r="CW211">
        <v>1.8</v>
      </c>
      <c r="CX211">
        <v>1.8</v>
      </c>
      <c r="CY211">
        <v>1.8</v>
      </c>
      <c r="CZ211">
        <v>1.7</v>
      </c>
      <c r="DA211">
        <v>1.8</v>
      </c>
      <c r="DB211">
        <v>1.8</v>
      </c>
      <c r="DC211">
        <v>1.8</v>
      </c>
      <c r="DD211">
        <v>1.7</v>
      </c>
      <c r="DE211">
        <v>1.7</v>
      </c>
      <c r="DF211">
        <v>1.8</v>
      </c>
      <c r="DG211">
        <v>1.8</v>
      </c>
      <c r="DH211">
        <v>1.9</v>
      </c>
      <c r="DI211">
        <v>1.9</v>
      </c>
      <c r="DJ211">
        <v>1.9</v>
      </c>
      <c r="DK211">
        <v>1.9</v>
      </c>
      <c r="DL211">
        <v>1.8</v>
      </c>
      <c r="DM211">
        <v>1.8</v>
      </c>
      <c r="DN211">
        <v>1.8</v>
      </c>
      <c r="DO211">
        <v>1.8</v>
      </c>
      <c r="DP211">
        <v>1.8</v>
      </c>
      <c r="DQ211">
        <v>1.9</v>
      </c>
      <c r="DR211">
        <v>1.9</v>
      </c>
      <c r="DS211">
        <v>2</v>
      </c>
      <c r="DT211">
        <v>2.1</v>
      </c>
      <c r="DU211">
        <v>2.1</v>
      </c>
      <c r="DV211">
        <v>2.1</v>
      </c>
      <c r="DW211">
        <v>2.1</v>
      </c>
      <c r="DX211">
        <v>2.1</v>
      </c>
      <c r="DY211">
        <v>2.1</v>
      </c>
      <c r="DZ211">
        <v>2.1</v>
      </c>
      <c r="EA211">
        <v>2.2000000000000002</v>
      </c>
      <c r="EB211">
        <v>2.2000000000000002</v>
      </c>
      <c r="EC211">
        <v>2.2999999999999998</v>
      </c>
      <c r="ED211">
        <v>2.4</v>
      </c>
      <c r="EE211">
        <v>2.5</v>
      </c>
      <c r="EF211">
        <v>2.6</v>
      </c>
      <c r="EG211">
        <v>2.6</v>
      </c>
      <c r="EH211">
        <v>2.6</v>
      </c>
      <c r="EI211">
        <v>2.7</v>
      </c>
      <c r="EJ211">
        <v>2.7</v>
      </c>
      <c r="EK211">
        <v>2.8</v>
      </c>
      <c r="EL211">
        <v>2.8</v>
      </c>
      <c r="EM211">
        <v>2.8</v>
      </c>
      <c r="EN211">
        <v>2.8</v>
      </c>
      <c r="EO211">
        <v>2.9</v>
      </c>
      <c r="EP211">
        <v>2.9</v>
      </c>
      <c r="EQ211">
        <v>3</v>
      </c>
      <c r="ER211">
        <v>3</v>
      </c>
      <c r="ES211">
        <v>5</v>
      </c>
      <c r="ET211">
        <v>6.5</v>
      </c>
      <c r="EU211">
        <v>6.4</v>
      </c>
    </row>
    <row r="212" spans="1:151" x14ac:dyDescent="0.2">
      <c r="A212" t="s">
        <v>226</v>
      </c>
      <c r="B212">
        <v>2.1</v>
      </c>
      <c r="C212">
        <v>2.1</v>
      </c>
      <c r="D212">
        <v>2.1</v>
      </c>
      <c r="E212">
        <v>2.1</v>
      </c>
      <c r="F212">
        <v>2.1</v>
      </c>
      <c r="G212">
        <v>2.1</v>
      </c>
      <c r="H212">
        <v>2.2000000000000002</v>
      </c>
      <c r="I212">
        <v>2.2999999999999998</v>
      </c>
      <c r="J212">
        <v>2.2999999999999998</v>
      </c>
      <c r="K212">
        <v>2.4</v>
      </c>
      <c r="L212">
        <v>2.6</v>
      </c>
      <c r="M212">
        <v>2.9</v>
      </c>
      <c r="N212">
        <v>3.2</v>
      </c>
      <c r="O212">
        <v>3.6</v>
      </c>
      <c r="P212">
        <v>3.8</v>
      </c>
      <c r="Q212">
        <v>3.8</v>
      </c>
      <c r="R212">
        <v>3.9</v>
      </c>
      <c r="S212">
        <v>3.8</v>
      </c>
      <c r="T212">
        <v>3.9</v>
      </c>
      <c r="U212">
        <v>3.9</v>
      </c>
      <c r="V212">
        <v>3.9</v>
      </c>
      <c r="W212">
        <v>3.9</v>
      </c>
      <c r="X212">
        <v>3.9</v>
      </c>
      <c r="Y212">
        <v>3.9</v>
      </c>
      <c r="Z212">
        <v>4</v>
      </c>
      <c r="AA212">
        <v>4</v>
      </c>
      <c r="AB212">
        <v>3.9</v>
      </c>
      <c r="AC212">
        <v>3.8</v>
      </c>
      <c r="AD212">
        <v>3.7</v>
      </c>
      <c r="AE212">
        <v>3.5</v>
      </c>
      <c r="AF212">
        <v>3.5</v>
      </c>
      <c r="AG212">
        <v>3.5</v>
      </c>
      <c r="AH212">
        <v>3.5</v>
      </c>
      <c r="AI212">
        <v>3.4</v>
      </c>
      <c r="AJ212">
        <v>3.4</v>
      </c>
      <c r="AK212">
        <v>3.5</v>
      </c>
      <c r="AL212">
        <v>3.6</v>
      </c>
      <c r="AM212">
        <v>3.7</v>
      </c>
      <c r="AN212">
        <v>3.7</v>
      </c>
      <c r="AO212">
        <v>3.7</v>
      </c>
      <c r="AP212">
        <v>3.6</v>
      </c>
      <c r="AQ212">
        <v>3.6</v>
      </c>
      <c r="AR212">
        <v>3.7</v>
      </c>
      <c r="AS212">
        <v>3.8</v>
      </c>
      <c r="AT212">
        <v>3.8</v>
      </c>
      <c r="AU212">
        <v>3.8</v>
      </c>
      <c r="AV212">
        <v>3.8</v>
      </c>
      <c r="AW212">
        <v>3.8</v>
      </c>
      <c r="AX212">
        <v>4</v>
      </c>
      <c r="AY212">
        <v>4.0999999999999996</v>
      </c>
      <c r="AZ212">
        <v>4</v>
      </c>
      <c r="BA212">
        <v>3.9</v>
      </c>
      <c r="BB212">
        <v>3.9</v>
      </c>
      <c r="BC212">
        <v>3.8</v>
      </c>
      <c r="BD212">
        <v>3.8</v>
      </c>
      <c r="BE212">
        <v>3.8</v>
      </c>
      <c r="BF212">
        <v>3.7</v>
      </c>
      <c r="BG212">
        <v>3.7</v>
      </c>
      <c r="BH212">
        <v>3.7</v>
      </c>
      <c r="BI212">
        <v>3.7</v>
      </c>
      <c r="BJ212">
        <v>3.8</v>
      </c>
      <c r="BK212">
        <v>3.9</v>
      </c>
      <c r="BL212">
        <v>3.8</v>
      </c>
      <c r="BM212">
        <v>3.7</v>
      </c>
      <c r="BN212">
        <v>3.6</v>
      </c>
      <c r="BO212">
        <v>3.5</v>
      </c>
      <c r="BP212">
        <v>3.4</v>
      </c>
      <c r="BQ212">
        <v>3.3</v>
      </c>
      <c r="BR212">
        <v>3.2</v>
      </c>
      <c r="BS212">
        <v>3</v>
      </c>
      <c r="BT212">
        <v>2.9</v>
      </c>
      <c r="BU212">
        <v>2.9</v>
      </c>
      <c r="BV212">
        <v>3</v>
      </c>
      <c r="BW212">
        <v>3</v>
      </c>
      <c r="BX212">
        <v>2.9</v>
      </c>
      <c r="BY212">
        <v>2.7</v>
      </c>
      <c r="BZ212">
        <v>2.6</v>
      </c>
      <c r="CA212">
        <v>2.4</v>
      </c>
      <c r="CB212">
        <v>2.4</v>
      </c>
      <c r="CC212">
        <v>2.2999999999999998</v>
      </c>
      <c r="CD212">
        <v>2.2000000000000002</v>
      </c>
      <c r="CE212">
        <v>2.1</v>
      </c>
      <c r="CF212">
        <v>2</v>
      </c>
      <c r="CG212">
        <v>2</v>
      </c>
      <c r="CH212">
        <v>2.1</v>
      </c>
      <c r="CI212">
        <v>2.1</v>
      </c>
      <c r="CJ212">
        <v>2</v>
      </c>
      <c r="CK212">
        <v>2</v>
      </c>
      <c r="CL212">
        <v>1.9</v>
      </c>
      <c r="CM212">
        <v>1.8</v>
      </c>
      <c r="CN212">
        <v>1.9</v>
      </c>
      <c r="CO212">
        <v>1.8</v>
      </c>
      <c r="CP212">
        <v>1.8</v>
      </c>
      <c r="CQ212">
        <v>1.8</v>
      </c>
      <c r="CR212">
        <v>1.7</v>
      </c>
      <c r="CS212">
        <v>1.7</v>
      </c>
      <c r="CT212">
        <v>1.8</v>
      </c>
      <c r="CU212">
        <v>1.9</v>
      </c>
      <c r="CV212">
        <v>1.9</v>
      </c>
      <c r="CW212">
        <v>1.9</v>
      </c>
      <c r="CX212">
        <v>1.8</v>
      </c>
      <c r="CY212">
        <v>1.8</v>
      </c>
      <c r="CZ212">
        <v>1.8</v>
      </c>
      <c r="DA212">
        <v>1.8</v>
      </c>
      <c r="DB212">
        <v>1.8</v>
      </c>
      <c r="DC212">
        <v>1.8</v>
      </c>
      <c r="DD212">
        <v>1.8</v>
      </c>
      <c r="DE212">
        <v>1.8</v>
      </c>
      <c r="DF212">
        <v>1.8</v>
      </c>
      <c r="DG212">
        <v>1.9</v>
      </c>
      <c r="DH212">
        <v>1.9</v>
      </c>
      <c r="DI212">
        <v>2</v>
      </c>
      <c r="DJ212">
        <v>1.9</v>
      </c>
      <c r="DK212">
        <v>1.9</v>
      </c>
      <c r="DL212">
        <v>1.9</v>
      </c>
      <c r="DM212">
        <v>1.9</v>
      </c>
      <c r="DN212">
        <v>1.9</v>
      </c>
      <c r="DO212">
        <v>1.9</v>
      </c>
      <c r="DP212">
        <v>1.9</v>
      </c>
      <c r="DQ212">
        <v>1.9</v>
      </c>
      <c r="DR212">
        <v>2</v>
      </c>
      <c r="DS212">
        <v>2.1</v>
      </c>
      <c r="DT212">
        <v>2.1</v>
      </c>
      <c r="DU212">
        <v>2.2000000000000002</v>
      </c>
      <c r="DV212">
        <v>2.1</v>
      </c>
      <c r="DW212">
        <v>2.1</v>
      </c>
      <c r="DX212">
        <v>2.1</v>
      </c>
      <c r="DY212">
        <v>2.2000000000000002</v>
      </c>
      <c r="DZ212">
        <v>2.2000000000000002</v>
      </c>
      <c r="EA212">
        <v>2.2000000000000002</v>
      </c>
      <c r="EB212">
        <v>2.2999999999999998</v>
      </c>
      <c r="EC212">
        <v>2.2999999999999998</v>
      </c>
      <c r="ED212">
        <v>2.4</v>
      </c>
      <c r="EE212">
        <v>2.6</v>
      </c>
      <c r="EF212">
        <v>2.6</v>
      </c>
      <c r="EG212">
        <v>2.7</v>
      </c>
      <c r="EH212">
        <v>2.7</v>
      </c>
      <c r="EI212">
        <v>2.7</v>
      </c>
      <c r="EJ212">
        <v>2.8</v>
      </c>
      <c r="EK212">
        <v>2.8</v>
      </c>
      <c r="EL212">
        <v>2.8</v>
      </c>
      <c r="EM212">
        <v>2.9</v>
      </c>
      <c r="EN212">
        <v>2.9</v>
      </c>
      <c r="EO212">
        <v>2.9</v>
      </c>
      <c r="EP212">
        <v>2.9</v>
      </c>
      <c r="EQ212">
        <v>3</v>
      </c>
      <c r="ER212">
        <v>3.1</v>
      </c>
      <c r="ES212">
        <v>5.0999999999999996</v>
      </c>
      <c r="ET212">
        <v>6.4</v>
      </c>
      <c r="EU212">
        <v>6.3</v>
      </c>
    </row>
    <row r="213" spans="1:151" x14ac:dyDescent="0.2">
      <c r="A213" t="s">
        <v>227</v>
      </c>
      <c r="B213">
        <v>2.1</v>
      </c>
      <c r="C213">
        <v>2.1</v>
      </c>
      <c r="D213">
        <v>2.1</v>
      </c>
      <c r="E213">
        <v>2.1</v>
      </c>
      <c r="F213">
        <v>2.1</v>
      </c>
      <c r="G213">
        <v>2.1</v>
      </c>
      <c r="H213">
        <v>2.2000000000000002</v>
      </c>
      <c r="I213">
        <v>2.2999999999999998</v>
      </c>
      <c r="J213">
        <v>2.2999999999999998</v>
      </c>
      <c r="K213">
        <v>2.4</v>
      </c>
      <c r="L213">
        <v>2.6</v>
      </c>
      <c r="M213">
        <v>2.9</v>
      </c>
      <c r="N213">
        <v>3.2</v>
      </c>
      <c r="O213">
        <v>3.6</v>
      </c>
      <c r="P213">
        <v>3.8</v>
      </c>
      <c r="Q213">
        <v>3.9</v>
      </c>
      <c r="R213">
        <v>3.9</v>
      </c>
      <c r="S213">
        <v>3.8</v>
      </c>
      <c r="T213">
        <v>3.9</v>
      </c>
      <c r="U213">
        <v>4</v>
      </c>
      <c r="V213">
        <v>3.9</v>
      </c>
      <c r="W213">
        <v>3.9</v>
      </c>
      <c r="X213">
        <v>3.9</v>
      </c>
      <c r="Y213">
        <v>3.9</v>
      </c>
      <c r="Z213">
        <v>4.0999999999999996</v>
      </c>
      <c r="AA213">
        <v>4.0999999999999996</v>
      </c>
      <c r="AB213">
        <v>4</v>
      </c>
      <c r="AC213">
        <v>3.9</v>
      </c>
      <c r="AD213">
        <v>3.7</v>
      </c>
      <c r="AE213">
        <v>3.5</v>
      </c>
      <c r="AF213">
        <v>3.5</v>
      </c>
      <c r="AG213">
        <v>3.6</v>
      </c>
      <c r="AH213">
        <v>3.5</v>
      </c>
      <c r="AI213">
        <v>3.5</v>
      </c>
      <c r="AJ213">
        <v>3.5</v>
      </c>
      <c r="AK213">
        <v>3.5</v>
      </c>
      <c r="AL213">
        <v>3.7</v>
      </c>
      <c r="AM213">
        <v>3.8</v>
      </c>
      <c r="AN213">
        <v>3.7</v>
      </c>
      <c r="AO213">
        <v>3.7</v>
      </c>
      <c r="AP213">
        <v>3.7</v>
      </c>
      <c r="AQ213">
        <v>3.6</v>
      </c>
      <c r="AR213">
        <v>3.8</v>
      </c>
      <c r="AS213">
        <v>3.9</v>
      </c>
      <c r="AT213">
        <v>3.9</v>
      </c>
      <c r="AU213">
        <v>3.8</v>
      </c>
      <c r="AV213">
        <v>3.8</v>
      </c>
      <c r="AW213">
        <v>3.8</v>
      </c>
      <c r="AX213">
        <v>4</v>
      </c>
      <c r="AY213">
        <v>4.0999999999999996</v>
      </c>
      <c r="AZ213">
        <v>4.0999999999999996</v>
      </c>
      <c r="BA213">
        <v>4</v>
      </c>
      <c r="BB213">
        <v>3.9</v>
      </c>
      <c r="BC213">
        <v>3.8</v>
      </c>
      <c r="BD213">
        <v>3.8</v>
      </c>
      <c r="BE213">
        <v>3.8</v>
      </c>
      <c r="BF213">
        <v>3.8</v>
      </c>
      <c r="BG213">
        <v>3.8</v>
      </c>
      <c r="BH213">
        <v>3.8</v>
      </c>
      <c r="BI213">
        <v>3.7</v>
      </c>
      <c r="BJ213">
        <v>3.9</v>
      </c>
      <c r="BK213">
        <v>3.9</v>
      </c>
      <c r="BL213">
        <v>3.9</v>
      </c>
      <c r="BM213">
        <v>3.8</v>
      </c>
      <c r="BN213">
        <v>3.7</v>
      </c>
      <c r="BO213">
        <v>3.5</v>
      </c>
      <c r="BP213">
        <v>3.5</v>
      </c>
      <c r="BQ213">
        <v>3.4</v>
      </c>
      <c r="BR213">
        <v>3.2</v>
      </c>
      <c r="BS213">
        <v>3.1</v>
      </c>
      <c r="BT213">
        <v>3</v>
      </c>
      <c r="BU213">
        <v>2.9</v>
      </c>
      <c r="BV213">
        <v>3</v>
      </c>
      <c r="BW213">
        <v>3</v>
      </c>
      <c r="BX213">
        <v>2.9</v>
      </c>
      <c r="BY213">
        <v>2.8</v>
      </c>
      <c r="BZ213">
        <v>2.7</v>
      </c>
      <c r="CA213">
        <v>2.5</v>
      </c>
      <c r="CB213">
        <v>2.4</v>
      </c>
      <c r="CC213">
        <v>2.4</v>
      </c>
      <c r="CD213">
        <v>2.2999999999999998</v>
      </c>
      <c r="CE213">
        <v>2.2000000000000002</v>
      </c>
      <c r="CF213">
        <v>2.1</v>
      </c>
      <c r="CG213">
        <v>2</v>
      </c>
      <c r="CH213">
        <v>2.1</v>
      </c>
      <c r="CI213">
        <v>2.1</v>
      </c>
      <c r="CJ213">
        <v>2.1</v>
      </c>
      <c r="CK213">
        <v>2</v>
      </c>
      <c r="CL213">
        <v>2</v>
      </c>
      <c r="CM213">
        <v>1.9</v>
      </c>
      <c r="CN213">
        <v>1.9</v>
      </c>
      <c r="CO213">
        <v>1.9</v>
      </c>
      <c r="CP213">
        <v>1.9</v>
      </c>
      <c r="CQ213">
        <v>1.8</v>
      </c>
      <c r="CR213">
        <v>1.8</v>
      </c>
      <c r="CS213">
        <v>1.8</v>
      </c>
      <c r="CT213">
        <v>1.9</v>
      </c>
      <c r="CU213">
        <v>1.9</v>
      </c>
      <c r="CV213">
        <v>1.9</v>
      </c>
      <c r="CW213">
        <v>1.9</v>
      </c>
      <c r="CX213">
        <v>1.9</v>
      </c>
      <c r="CY213">
        <v>1.9</v>
      </c>
      <c r="CZ213">
        <v>1.8</v>
      </c>
      <c r="DA213">
        <v>1.9</v>
      </c>
      <c r="DB213">
        <v>1.9</v>
      </c>
      <c r="DC213">
        <v>1.8</v>
      </c>
      <c r="DD213">
        <v>1.8</v>
      </c>
      <c r="DE213">
        <v>1.8</v>
      </c>
      <c r="DF213">
        <v>1.9</v>
      </c>
      <c r="DG213">
        <v>1.9</v>
      </c>
      <c r="DH213">
        <v>2</v>
      </c>
      <c r="DI213">
        <v>2</v>
      </c>
      <c r="DJ213">
        <v>1.9</v>
      </c>
      <c r="DK213">
        <v>1.9</v>
      </c>
      <c r="DL213">
        <v>1.9</v>
      </c>
      <c r="DM213">
        <v>1.9</v>
      </c>
      <c r="DN213">
        <v>1.9</v>
      </c>
      <c r="DO213">
        <v>1.9</v>
      </c>
      <c r="DP213">
        <v>1.9</v>
      </c>
      <c r="DQ213">
        <v>1.9</v>
      </c>
      <c r="DR213">
        <v>2</v>
      </c>
      <c r="DS213">
        <v>2.1</v>
      </c>
      <c r="DT213">
        <v>2.1</v>
      </c>
      <c r="DU213">
        <v>2.2000000000000002</v>
      </c>
      <c r="DV213">
        <v>2.2000000000000002</v>
      </c>
      <c r="DW213">
        <v>2.1</v>
      </c>
      <c r="DX213">
        <v>2.1</v>
      </c>
      <c r="DY213">
        <v>2.2000000000000002</v>
      </c>
      <c r="DZ213">
        <v>2.2000000000000002</v>
      </c>
      <c r="EA213">
        <v>2.2000000000000002</v>
      </c>
      <c r="EB213">
        <v>2.2999999999999998</v>
      </c>
      <c r="EC213">
        <v>2.2999999999999998</v>
      </c>
      <c r="ED213">
        <v>2.4</v>
      </c>
      <c r="EE213">
        <v>2.6</v>
      </c>
      <c r="EF213">
        <v>2.6</v>
      </c>
      <c r="EG213">
        <v>2.7</v>
      </c>
      <c r="EH213">
        <v>2.7</v>
      </c>
      <c r="EI213">
        <v>2.7</v>
      </c>
      <c r="EJ213">
        <v>2.8</v>
      </c>
      <c r="EK213">
        <v>2.8</v>
      </c>
      <c r="EL213">
        <v>2.8</v>
      </c>
      <c r="EM213">
        <v>2.8</v>
      </c>
      <c r="EN213">
        <v>2.9</v>
      </c>
      <c r="EO213">
        <v>2.9</v>
      </c>
      <c r="EP213">
        <v>2.9</v>
      </c>
      <c r="EQ213">
        <v>3</v>
      </c>
      <c r="ER213">
        <v>3</v>
      </c>
      <c r="ES213">
        <v>5.0999999999999996</v>
      </c>
      <c r="ET213">
        <v>6.4</v>
      </c>
      <c r="EU213">
        <v>6.3</v>
      </c>
    </row>
    <row r="214" spans="1:151" x14ac:dyDescent="0.2">
      <c r="A214" t="s">
        <v>228</v>
      </c>
      <c r="N214">
        <v>2.8</v>
      </c>
      <c r="O214">
        <v>3.3</v>
      </c>
      <c r="P214">
        <v>3.5</v>
      </c>
      <c r="Q214">
        <v>3.5</v>
      </c>
      <c r="R214">
        <v>3.6</v>
      </c>
      <c r="S214">
        <v>3.5</v>
      </c>
      <c r="T214">
        <v>3.6</v>
      </c>
      <c r="U214">
        <v>3.6</v>
      </c>
      <c r="V214">
        <v>3.7</v>
      </c>
      <c r="W214">
        <v>3.7</v>
      </c>
      <c r="X214">
        <v>3.6</v>
      </c>
      <c r="Y214">
        <v>3.6</v>
      </c>
      <c r="Z214">
        <v>3.8</v>
      </c>
      <c r="AA214">
        <v>3.8</v>
      </c>
      <c r="AB214">
        <v>3.8</v>
      </c>
      <c r="AC214">
        <v>3.7</v>
      </c>
      <c r="AD214">
        <v>3.5</v>
      </c>
      <c r="AE214">
        <v>3.3</v>
      </c>
      <c r="AF214">
        <v>3.2</v>
      </c>
      <c r="AG214">
        <v>3.2</v>
      </c>
      <c r="AH214">
        <v>3.1</v>
      </c>
      <c r="AI214">
        <v>3.1</v>
      </c>
      <c r="AJ214">
        <v>3.1</v>
      </c>
      <c r="AK214">
        <v>3.2</v>
      </c>
      <c r="AL214">
        <v>3.3</v>
      </c>
      <c r="AM214">
        <v>3.4</v>
      </c>
      <c r="AN214">
        <v>3.4</v>
      </c>
      <c r="AO214">
        <v>3.4</v>
      </c>
      <c r="AP214">
        <v>3.4</v>
      </c>
      <c r="AQ214">
        <v>3.4</v>
      </c>
      <c r="AR214">
        <v>3.5</v>
      </c>
      <c r="AS214">
        <v>3.5</v>
      </c>
      <c r="AT214">
        <v>3.6</v>
      </c>
      <c r="AU214">
        <v>3.6</v>
      </c>
      <c r="AV214">
        <v>3.6</v>
      </c>
      <c r="AW214">
        <v>3.6</v>
      </c>
      <c r="AX214">
        <v>3.8</v>
      </c>
      <c r="AY214">
        <v>3.9</v>
      </c>
      <c r="AZ214">
        <v>3.9</v>
      </c>
      <c r="BA214">
        <v>3.8</v>
      </c>
      <c r="BB214">
        <v>3.7</v>
      </c>
      <c r="BC214">
        <v>3.6</v>
      </c>
      <c r="BD214">
        <v>3.6</v>
      </c>
      <c r="BE214">
        <v>3.6</v>
      </c>
      <c r="BF214">
        <v>3.5</v>
      </c>
      <c r="BG214">
        <v>3.5</v>
      </c>
      <c r="BH214">
        <v>3.4</v>
      </c>
      <c r="BI214">
        <v>3.4</v>
      </c>
      <c r="BJ214">
        <v>3.5</v>
      </c>
      <c r="BK214">
        <v>3.6</v>
      </c>
      <c r="BL214">
        <v>3.5</v>
      </c>
      <c r="BM214">
        <v>3.4</v>
      </c>
      <c r="BN214">
        <v>3.3</v>
      </c>
      <c r="BO214">
        <v>3.1</v>
      </c>
      <c r="BP214">
        <v>3</v>
      </c>
      <c r="BQ214">
        <v>3</v>
      </c>
      <c r="BR214">
        <v>2.9</v>
      </c>
      <c r="BS214">
        <v>2.8</v>
      </c>
      <c r="BT214">
        <v>2.7</v>
      </c>
      <c r="BU214">
        <v>2.6</v>
      </c>
      <c r="BV214">
        <v>2.7</v>
      </c>
      <c r="BW214">
        <v>2.8</v>
      </c>
      <c r="BX214">
        <v>2.6</v>
      </c>
      <c r="BY214">
        <v>2.5</v>
      </c>
      <c r="BZ214">
        <v>2.4</v>
      </c>
      <c r="CA214">
        <v>2.2000000000000002</v>
      </c>
      <c r="CB214">
        <v>2.2000000000000002</v>
      </c>
      <c r="CC214">
        <v>2.1</v>
      </c>
      <c r="CD214">
        <v>2</v>
      </c>
      <c r="CE214">
        <v>1.9</v>
      </c>
      <c r="CF214">
        <v>1.8</v>
      </c>
      <c r="CG214">
        <v>1.8</v>
      </c>
      <c r="CH214">
        <v>1.9</v>
      </c>
      <c r="CI214">
        <v>1.9</v>
      </c>
      <c r="CJ214">
        <v>1.9</v>
      </c>
      <c r="CK214">
        <v>1.8</v>
      </c>
      <c r="CL214">
        <v>1.8</v>
      </c>
      <c r="CM214">
        <v>1.7</v>
      </c>
      <c r="CN214">
        <v>1.7</v>
      </c>
      <c r="CO214">
        <v>1.7</v>
      </c>
      <c r="CP214">
        <v>1.7</v>
      </c>
      <c r="CQ214">
        <v>1.7</v>
      </c>
      <c r="CR214">
        <v>1.7</v>
      </c>
      <c r="CS214">
        <v>1.6</v>
      </c>
      <c r="CT214">
        <v>1.7</v>
      </c>
      <c r="CU214">
        <v>1.8</v>
      </c>
      <c r="CV214">
        <v>1.8</v>
      </c>
      <c r="CW214">
        <v>1.8</v>
      </c>
      <c r="CX214">
        <v>1.8</v>
      </c>
      <c r="CY214">
        <v>1.7</v>
      </c>
      <c r="CZ214">
        <v>1.7</v>
      </c>
      <c r="DA214">
        <v>1.7</v>
      </c>
      <c r="DB214">
        <v>1.7</v>
      </c>
      <c r="DC214">
        <v>1.7</v>
      </c>
      <c r="DD214">
        <v>1.7</v>
      </c>
      <c r="DE214">
        <v>1.7</v>
      </c>
      <c r="DF214">
        <v>1.7</v>
      </c>
      <c r="DG214">
        <v>1.8</v>
      </c>
      <c r="DH214">
        <v>1.8</v>
      </c>
      <c r="DI214">
        <v>1.8</v>
      </c>
      <c r="DJ214">
        <v>1.8</v>
      </c>
      <c r="DK214">
        <v>1.7</v>
      </c>
      <c r="DL214">
        <v>1.7</v>
      </c>
      <c r="DM214">
        <v>1.7</v>
      </c>
      <c r="DN214">
        <v>1.7</v>
      </c>
      <c r="DO214">
        <v>1.7</v>
      </c>
      <c r="DP214">
        <v>1.7</v>
      </c>
      <c r="DQ214">
        <v>1.7</v>
      </c>
      <c r="DR214">
        <v>1.7</v>
      </c>
      <c r="DS214">
        <v>1.8</v>
      </c>
      <c r="DT214">
        <v>1.8</v>
      </c>
      <c r="DU214">
        <v>1.9</v>
      </c>
      <c r="DV214">
        <v>1.8</v>
      </c>
      <c r="DW214">
        <v>1.8</v>
      </c>
      <c r="DX214">
        <v>1.8</v>
      </c>
      <c r="DY214">
        <v>1.9</v>
      </c>
      <c r="DZ214">
        <v>1.9</v>
      </c>
      <c r="EA214">
        <v>2</v>
      </c>
      <c r="EB214">
        <v>2</v>
      </c>
      <c r="EC214">
        <v>2.1</v>
      </c>
      <c r="ED214">
        <v>2.2000000000000002</v>
      </c>
      <c r="EE214">
        <v>2.2999999999999998</v>
      </c>
      <c r="EF214">
        <v>2.4</v>
      </c>
      <c r="EG214">
        <v>2.5</v>
      </c>
      <c r="EH214">
        <v>2.5</v>
      </c>
      <c r="EI214">
        <v>2.6</v>
      </c>
      <c r="EJ214">
        <v>2.7</v>
      </c>
      <c r="EK214">
        <v>2.7</v>
      </c>
      <c r="EL214">
        <v>2.8</v>
      </c>
      <c r="EM214">
        <v>2.8</v>
      </c>
      <c r="EN214">
        <v>2.9</v>
      </c>
      <c r="EO214">
        <v>2.9</v>
      </c>
      <c r="EP214">
        <v>2.9</v>
      </c>
      <c r="EQ214">
        <v>3</v>
      </c>
      <c r="ER214">
        <v>3</v>
      </c>
      <c r="ES214">
        <v>5.2</v>
      </c>
      <c r="ET214">
        <v>6.6</v>
      </c>
      <c r="EU214">
        <v>6.4</v>
      </c>
    </row>
    <row r="215" spans="1:151" x14ac:dyDescent="0.2">
      <c r="A215" t="s">
        <v>229</v>
      </c>
      <c r="N215">
        <v>1.5</v>
      </c>
      <c r="O215">
        <v>1.9</v>
      </c>
      <c r="P215">
        <v>2.1</v>
      </c>
      <c r="Q215">
        <v>2.1</v>
      </c>
      <c r="R215">
        <v>2.2000000000000002</v>
      </c>
      <c r="S215">
        <v>2.1</v>
      </c>
      <c r="T215">
        <v>2.1</v>
      </c>
      <c r="U215">
        <v>2.1</v>
      </c>
      <c r="V215">
        <v>2.1</v>
      </c>
      <c r="W215">
        <v>2</v>
      </c>
      <c r="X215">
        <v>2</v>
      </c>
      <c r="Y215">
        <v>1.9</v>
      </c>
      <c r="Z215">
        <v>2.1</v>
      </c>
      <c r="AA215">
        <v>2.1</v>
      </c>
      <c r="AB215">
        <v>2</v>
      </c>
      <c r="AC215">
        <v>1.9</v>
      </c>
      <c r="AD215">
        <v>1.8</v>
      </c>
      <c r="AE215">
        <v>1.7</v>
      </c>
      <c r="AF215">
        <v>1.7</v>
      </c>
      <c r="AG215">
        <v>1.7</v>
      </c>
      <c r="AH215">
        <v>1.7</v>
      </c>
      <c r="AI215">
        <v>1.6</v>
      </c>
      <c r="AJ215">
        <v>1.6</v>
      </c>
      <c r="AK215">
        <v>1.6</v>
      </c>
      <c r="AL215">
        <v>1.7</v>
      </c>
      <c r="AM215">
        <v>1.8</v>
      </c>
      <c r="AN215">
        <v>1.8</v>
      </c>
      <c r="AO215">
        <v>1.7</v>
      </c>
      <c r="AP215">
        <v>1.7</v>
      </c>
      <c r="AQ215">
        <v>1.7</v>
      </c>
      <c r="AR215">
        <v>1.8</v>
      </c>
      <c r="AS215">
        <v>1.8</v>
      </c>
      <c r="AT215">
        <v>1.8</v>
      </c>
      <c r="AU215">
        <v>1.8</v>
      </c>
      <c r="AV215">
        <v>1.8</v>
      </c>
      <c r="AW215">
        <v>1.8</v>
      </c>
      <c r="AX215">
        <v>1.9</v>
      </c>
      <c r="AY215">
        <v>2</v>
      </c>
      <c r="AZ215">
        <v>2</v>
      </c>
      <c r="BA215">
        <v>1.9</v>
      </c>
      <c r="BB215">
        <v>1.8</v>
      </c>
      <c r="BC215">
        <v>1.8</v>
      </c>
      <c r="BD215">
        <v>1.8</v>
      </c>
      <c r="BE215">
        <v>1.8</v>
      </c>
      <c r="BF215">
        <v>1.7</v>
      </c>
      <c r="BG215">
        <v>1.7</v>
      </c>
      <c r="BH215">
        <v>1.7</v>
      </c>
      <c r="BI215">
        <v>1.6</v>
      </c>
      <c r="BJ215">
        <v>1.7</v>
      </c>
      <c r="BK215">
        <v>1.8</v>
      </c>
      <c r="BL215">
        <v>1.7</v>
      </c>
      <c r="BM215">
        <v>1.7</v>
      </c>
      <c r="BN215">
        <v>1.6</v>
      </c>
      <c r="BO215">
        <v>1.5</v>
      </c>
      <c r="BP215">
        <v>1.4</v>
      </c>
      <c r="BQ215">
        <v>1.4</v>
      </c>
      <c r="BR215">
        <v>1.3</v>
      </c>
      <c r="BS215">
        <v>1.3</v>
      </c>
      <c r="BT215">
        <v>1.2</v>
      </c>
      <c r="BU215">
        <v>1.2</v>
      </c>
      <c r="BV215">
        <v>1.3</v>
      </c>
      <c r="BW215">
        <v>1.3</v>
      </c>
      <c r="BX215">
        <v>1.2</v>
      </c>
      <c r="BY215">
        <v>1.2</v>
      </c>
      <c r="BZ215">
        <v>1.1000000000000001</v>
      </c>
      <c r="CA215">
        <v>1</v>
      </c>
      <c r="CB215">
        <v>1</v>
      </c>
      <c r="CC215">
        <v>1</v>
      </c>
      <c r="CD215">
        <v>0.9</v>
      </c>
      <c r="CE215">
        <v>0.9</v>
      </c>
      <c r="CF215">
        <v>0.9</v>
      </c>
      <c r="CG215">
        <v>0.8</v>
      </c>
      <c r="CH215">
        <v>0.9</v>
      </c>
      <c r="CI215">
        <v>0.9</v>
      </c>
      <c r="CJ215">
        <v>0.9</v>
      </c>
      <c r="CK215">
        <v>0.9</v>
      </c>
      <c r="CL215">
        <v>0.8</v>
      </c>
      <c r="CM215">
        <v>0.8</v>
      </c>
      <c r="CN215">
        <v>0.8</v>
      </c>
      <c r="CO215">
        <v>0.8</v>
      </c>
      <c r="CP215">
        <v>0.8</v>
      </c>
      <c r="CQ215">
        <v>0.8</v>
      </c>
      <c r="CR215">
        <v>0.8</v>
      </c>
      <c r="CS215">
        <v>0.8</v>
      </c>
      <c r="CT215">
        <v>0.8</v>
      </c>
      <c r="CU215">
        <v>0.8</v>
      </c>
      <c r="CV215">
        <v>0.8</v>
      </c>
      <c r="CW215">
        <v>0.8</v>
      </c>
      <c r="CX215">
        <v>0.8</v>
      </c>
      <c r="CY215">
        <v>0.8</v>
      </c>
      <c r="CZ215">
        <v>0.8</v>
      </c>
      <c r="DA215">
        <v>0.8</v>
      </c>
      <c r="DB215">
        <v>0.8</v>
      </c>
      <c r="DC215">
        <v>0.8</v>
      </c>
      <c r="DD215">
        <v>0.8</v>
      </c>
      <c r="DE215">
        <v>0.8</v>
      </c>
      <c r="DF215">
        <v>0.8</v>
      </c>
      <c r="DG215">
        <v>0.8</v>
      </c>
      <c r="DH215">
        <v>0.8</v>
      </c>
      <c r="DI215">
        <v>0.9</v>
      </c>
      <c r="DJ215">
        <v>0.8</v>
      </c>
      <c r="DK215">
        <v>0.9</v>
      </c>
      <c r="DL215">
        <v>0.9</v>
      </c>
      <c r="DM215">
        <v>0.9</v>
      </c>
      <c r="DN215">
        <v>0.9</v>
      </c>
      <c r="DO215">
        <v>0.8</v>
      </c>
      <c r="DP215">
        <v>0.8</v>
      </c>
      <c r="DQ215">
        <v>0.9</v>
      </c>
      <c r="DR215">
        <v>0.9</v>
      </c>
      <c r="DS215">
        <v>0.9</v>
      </c>
      <c r="DT215">
        <v>0.9</v>
      </c>
      <c r="DU215">
        <v>0.9</v>
      </c>
      <c r="DV215">
        <v>0.9</v>
      </c>
      <c r="DW215">
        <v>0.8</v>
      </c>
      <c r="DX215">
        <v>0.8</v>
      </c>
      <c r="DY215">
        <v>0.8</v>
      </c>
      <c r="DZ215">
        <v>0.8</v>
      </c>
      <c r="EA215">
        <v>0.8</v>
      </c>
      <c r="EB215">
        <v>0.8</v>
      </c>
      <c r="EC215">
        <v>0.8</v>
      </c>
      <c r="ED215">
        <v>0.9</v>
      </c>
      <c r="EE215">
        <v>1</v>
      </c>
      <c r="EF215">
        <v>1.1000000000000001</v>
      </c>
      <c r="EG215">
        <v>1.1000000000000001</v>
      </c>
      <c r="EH215">
        <v>1.1000000000000001</v>
      </c>
      <c r="EI215">
        <v>1.2</v>
      </c>
      <c r="EJ215">
        <v>1.3</v>
      </c>
      <c r="EK215">
        <v>1.3</v>
      </c>
      <c r="EL215">
        <v>1.4</v>
      </c>
      <c r="EM215">
        <v>1.4</v>
      </c>
      <c r="EN215">
        <v>1.4</v>
      </c>
      <c r="EO215">
        <v>1.4</v>
      </c>
      <c r="EP215">
        <v>1.5</v>
      </c>
      <c r="EQ215">
        <v>1.5</v>
      </c>
      <c r="ER215">
        <v>1.5</v>
      </c>
      <c r="ES215">
        <v>3.2</v>
      </c>
      <c r="ET215">
        <v>4.5</v>
      </c>
      <c r="EU215">
        <v>4.2</v>
      </c>
    </row>
    <row r="216" spans="1:151" x14ac:dyDescent="0.2">
      <c r="A216" t="s">
        <v>230</v>
      </c>
      <c r="N216">
        <v>3.1</v>
      </c>
      <c r="O216">
        <v>3.5</v>
      </c>
      <c r="P216">
        <v>3.6</v>
      </c>
      <c r="Q216">
        <v>3.7</v>
      </c>
      <c r="R216">
        <v>3.7</v>
      </c>
      <c r="S216">
        <v>3.5</v>
      </c>
      <c r="T216">
        <v>3.5</v>
      </c>
      <c r="U216">
        <v>3.6</v>
      </c>
      <c r="V216">
        <v>3.6</v>
      </c>
      <c r="W216">
        <v>3.6</v>
      </c>
      <c r="X216">
        <v>3.7</v>
      </c>
      <c r="Y216">
        <v>3.8</v>
      </c>
      <c r="Z216">
        <v>3.9</v>
      </c>
      <c r="AA216">
        <v>4</v>
      </c>
      <c r="AB216">
        <v>3.9</v>
      </c>
      <c r="AC216">
        <v>3.8</v>
      </c>
      <c r="AD216">
        <v>3.6</v>
      </c>
      <c r="AE216">
        <v>3.4</v>
      </c>
      <c r="AF216">
        <v>3.4</v>
      </c>
      <c r="AG216">
        <v>3.4</v>
      </c>
      <c r="AH216">
        <v>3.3</v>
      </c>
      <c r="AI216">
        <v>3.3</v>
      </c>
      <c r="AJ216">
        <v>3.4</v>
      </c>
      <c r="AK216">
        <v>3.4</v>
      </c>
      <c r="AL216">
        <v>3.6</v>
      </c>
      <c r="AM216">
        <v>3.7</v>
      </c>
      <c r="AN216">
        <v>3.7</v>
      </c>
      <c r="AO216">
        <v>3.6</v>
      </c>
      <c r="AP216">
        <v>3.7</v>
      </c>
      <c r="AQ216">
        <v>3.6</v>
      </c>
      <c r="AR216">
        <v>3.6</v>
      </c>
      <c r="AS216">
        <v>3.8</v>
      </c>
      <c r="AT216">
        <v>3.8</v>
      </c>
      <c r="AU216">
        <v>3.9</v>
      </c>
      <c r="AV216">
        <v>3.9</v>
      </c>
      <c r="AW216">
        <v>4</v>
      </c>
      <c r="AX216">
        <v>4.2</v>
      </c>
      <c r="AY216">
        <v>4.3</v>
      </c>
      <c r="AZ216">
        <v>4.2</v>
      </c>
      <c r="BA216">
        <v>4.2</v>
      </c>
      <c r="BB216">
        <v>4.0999999999999996</v>
      </c>
      <c r="BC216">
        <v>4</v>
      </c>
      <c r="BD216">
        <v>4</v>
      </c>
      <c r="BE216">
        <v>4</v>
      </c>
      <c r="BF216">
        <v>4</v>
      </c>
      <c r="BG216">
        <v>3.9</v>
      </c>
      <c r="BH216">
        <v>3.9</v>
      </c>
      <c r="BI216">
        <v>4</v>
      </c>
      <c r="BJ216">
        <v>4.0999999999999996</v>
      </c>
      <c r="BK216">
        <v>4.2</v>
      </c>
      <c r="BL216">
        <v>4.0999999999999996</v>
      </c>
      <c r="BM216">
        <v>4</v>
      </c>
      <c r="BN216">
        <v>3.9</v>
      </c>
      <c r="BO216">
        <v>3.7</v>
      </c>
      <c r="BP216">
        <v>3.6</v>
      </c>
      <c r="BQ216">
        <v>3.5</v>
      </c>
      <c r="BR216">
        <v>3.4</v>
      </c>
      <c r="BS216">
        <v>3.3</v>
      </c>
      <c r="BT216">
        <v>3.2</v>
      </c>
      <c r="BU216">
        <v>3.3</v>
      </c>
      <c r="BV216">
        <v>3.3</v>
      </c>
      <c r="BW216">
        <v>3.3</v>
      </c>
      <c r="BX216">
        <v>3.2</v>
      </c>
      <c r="BY216">
        <v>3</v>
      </c>
      <c r="BZ216">
        <v>2.9</v>
      </c>
      <c r="CA216">
        <v>2.7</v>
      </c>
      <c r="CB216">
        <v>2.6</v>
      </c>
      <c r="CC216">
        <v>2.4</v>
      </c>
      <c r="CD216">
        <v>2.4</v>
      </c>
      <c r="CE216">
        <v>2.2999999999999998</v>
      </c>
      <c r="CF216">
        <v>2.2999999999999998</v>
      </c>
      <c r="CG216">
        <v>2.2000000000000002</v>
      </c>
      <c r="CH216">
        <v>2.2999999999999998</v>
      </c>
      <c r="CI216">
        <v>2.2999999999999998</v>
      </c>
      <c r="CJ216">
        <v>2.2000000000000002</v>
      </c>
      <c r="CK216">
        <v>2.1</v>
      </c>
      <c r="CL216">
        <v>1.9</v>
      </c>
      <c r="CM216">
        <v>1.8</v>
      </c>
      <c r="CN216">
        <v>1.7</v>
      </c>
      <c r="CO216">
        <v>1.7</v>
      </c>
      <c r="CP216">
        <v>1.7</v>
      </c>
      <c r="CQ216">
        <v>1.7</v>
      </c>
      <c r="CR216">
        <v>1.8</v>
      </c>
      <c r="CS216">
        <v>1.9</v>
      </c>
      <c r="CT216">
        <v>2</v>
      </c>
      <c r="CU216">
        <v>2.1</v>
      </c>
      <c r="CV216">
        <v>2.1</v>
      </c>
      <c r="CW216">
        <v>2.1</v>
      </c>
      <c r="CX216">
        <v>2.1</v>
      </c>
      <c r="CY216">
        <v>2.1</v>
      </c>
      <c r="CZ216">
        <v>2</v>
      </c>
      <c r="DA216">
        <v>2.1</v>
      </c>
      <c r="DB216">
        <v>2.1</v>
      </c>
      <c r="DC216">
        <v>2.1</v>
      </c>
      <c r="DD216">
        <v>2.1</v>
      </c>
      <c r="DE216">
        <v>2.1</v>
      </c>
      <c r="DF216">
        <v>2.2000000000000002</v>
      </c>
      <c r="DG216">
        <v>2.2000000000000002</v>
      </c>
      <c r="DH216">
        <v>2.2999999999999998</v>
      </c>
      <c r="DI216">
        <v>2.2999999999999998</v>
      </c>
      <c r="DJ216">
        <v>2.2000000000000002</v>
      </c>
      <c r="DK216">
        <v>2.2000000000000002</v>
      </c>
      <c r="DL216">
        <v>2.2000000000000002</v>
      </c>
      <c r="DM216">
        <v>2.2000000000000002</v>
      </c>
      <c r="DN216">
        <v>2.2000000000000002</v>
      </c>
      <c r="DO216">
        <v>2.2999999999999998</v>
      </c>
      <c r="DP216">
        <v>2.4</v>
      </c>
      <c r="DQ216">
        <v>2.5</v>
      </c>
      <c r="DR216">
        <v>2.6</v>
      </c>
      <c r="DS216">
        <v>2.7</v>
      </c>
      <c r="DT216">
        <v>2.8</v>
      </c>
      <c r="DU216">
        <v>3</v>
      </c>
      <c r="DV216">
        <v>2.9</v>
      </c>
      <c r="DW216">
        <v>2.8</v>
      </c>
      <c r="DX216">
        <v>2.8</v>
      </c>
      <c r="DY216">
        <v>2.8</v>
      </c>
      <c r="DZ216">
        <v>2.8</v>
      </c>
      <c r="EA216">
        <v>3</v>
      </c>
      <c r="EB216">
        <v>3.1</v>
      </c>
      <c r="EC216">
        <v>3.2</v>
      </c>
      <c r="ED216">
        <v>3.3</v>
      </c>
      <c r="EE216">
        <v>3.4</v>
      </c>
      <c r="EF216">
        <v>3.5</v>
      </c>
      <c r="EG216">
        <v>3.4</v>
      </c>
      <c r="EH216">
        <v>3.5</v>
      </c>
      <c r="EI216">
        <v>3.5</v>
      </c>
      <c r="EJ216">
        <v>3.5</v>
      </c>
      <c r="EK216">
        <v>3.5</v>
      </c>
      <c r="EL216">
        <v>3.5</v>
      </c>
      <c r="EM216">
        <v>3.6</v>
      </c>
      <c r="EN216">
        <v>3.6</v>
      </c>
      <c r="EO216">
        <v>3.6</v>
      </c>
      <c r="EP216">
        <v>3.7</v>
      </c>
      <c r="EQ216">
        <v>3.7</v>
      </c>
      <c r="ER216">
        <v>3.7</v>
      </c>
      <c r="ES216">
        <v>6.4</v>
      </c>
      <c r="ET216">
        <v>7.5</v>
      </c>
      <c r="EU216">
        <v>7.2</v>
      </c>
    </row>
    <row r="217" spans="1:151" x14ac:dyDescent="0.2">
      <c r="A217" t="s">
        <v>231</v>
      </c>
      <c r="N217">
        <v>1.9</v>
      </c>
      <c r="O217">
        <v>2.4</v>
      </c>
      <c r="P217">
        <v>2.5</v>
      </c>
      <c r="Q217">
        <v>2.6</v>
      </c>
      <c r="R217">
        <v>2.6</v>
      </c>
      <c r="S217">
        <v>2.5</v>
      </c>
      <c r="T217">
        <v>2.5</v>
      </c>
      <c r="U217">
        <v>2.6</v>
      </c>
      <c r="V217">
        <v>2.7</v>
      </c>
      <c r="W217">
        <v>2.6</v>
      </c>
      <c r="X217">
        <v>2.6</v>
      </c>
      <c r="Y217">
        <v>2.6</v>
      </c>
      <c r="Z217">
        <v>2.7</v>
      </c>
      <c r="AA217">
        <v>2.8</v>
      </c>
      <c r="AB217">
        <v>2.7</v>
      </c>
      <c r="AC217">
        <v>2.6</v>
      </c>
      <c r="AD217">
        <v>2.5</v>
      </c>
      <c r="AE217">
        <v>2.2999999999999998</v>
      </c>
      <c r="AF217">
        <v>2.2999999999999998</v>
      </c>
      <c r="AG217">
        <v>2.2999999999999998</v>
      </c>
      <c r="AH217">
        <v>2.2999999999999998</v>
      </c>
      <c r="AI217">
        <v>2.2000000000000002</v>
      </c>
      <c r="AJ217">
        <v>2.2000000000000002</v>
      </c>
      <c r="AK217">
        <v>2.2999999999999998</v>
      </c>
      <c r="AL217">
        <v>2.4</v>
      </c>
      <c r="AM217">
        <v>2.5</v>
      </c>
      <c r="AN217">
        <v>2.4</v>
      </c>
      <c r="AO217">
        <v>2.4</v>
      </c>
      <c r="AP217">
        <v>2.5</v>
      </c>
      <c r="AQ217">
        <v>2.4</v>
      </c>
      <c r="AR217">
        <v>2.5</v>
      </c>
      <c r="AS217">
        <v>2.5</v>
      </c>
      <c r="AT217">
        <v>2.5</v>
      </c>
      <c r="AU217">
        <v>2.5</v>
      </c>
      <c r="AV217">
        <v>2.5</v>
      </c>
      <c r="AW217">
        <v>2.6</v>
      </c>
      <c r="AX217">
        <v>2.7</v>
      </c>
      <c r="AY217">
        <v>2.8</v>
      </c>
      <c r="AZ217">
        <v>2.8</v>
      </c>
      <c r="BA217">
        <v>2.7</v>
      </c>
      <c r="BB217">
        <v>2.6</v>
      </c>
      <c r="BC217">
        <v>2.5</v>
      </c>
      <c r="BD217">
        <v>2.5</v>
      </c>
      <c r="BE217">
        <v>2.5</v>
      </c>
      <c r="BF217">
        <v>2.5</v>
      </c>
      <c r="BG217">
        <v>2.6</v>
      </c>
      <c r="BH217">
        <v>2.6</v>
      </c>
      <c r="BI217">
        <v>2.5</v>
      </c>
      <c r="BJ217">
        <v>2.6</v>
      </c>
      <c r="BK217">
        <v>2.7</v>
      </c>
      <c r="BL217">
        <v>2.6</v>
      </c>
      <c r="BM217">
        <v>2.5</v>
      </c>
      <c r="BN217">
        <v>2.5</v>
      </c>
      <c r="BO217">
        <v>2.2999999999999998</v>
      </c>
      <c r="BP217">
        <v>2.2000000000000002</v>
      </c>
      <c r="BQ217">
        <v>2.2000000000000002</v>
      </c>
      <c r="BR217">
        <v>2.1</v>
      </c>
      <c r="BS217">
        <v>2</v>
      </c>
      <c r="BT217">
        <v>1.9</v>
      </c>
      <c r="BU217">
        <v>1.9</v>
      </c>
      <c r="BV217">
        <v>2</v>
      </c>
      <c r="BW217">
        <v>2</v>
      </c>
      <c r="BX217">
        <v>1.9</v>
      </c>
      <c r="BY217">
        <v>1.8</v>
      </c>
      <c r="BZ217">
        <v>1.7</v>
      </c>
      <c r="CA217">
        <v>1.5</v>
      </c>
      <c r="CB217">
        <v>1.5</v>
      </c>
      <c r="CC217">
        <v>1.4</v>
      </c>
      <c r="CD217">
        <v>1.3</v>
      </c>
      <c r="CE217">
        <v>1.3</v>
      </c>
      <c r="CF217">
        <v>1.3</v>
      </c>
      <c r="CG217">
        <v>1.2</v>
      </c>
      <c r="CH217">
        <v>1.3</v>
      </c>
      <c r="CI217">
        <v>1.4</v>
      </c>
      <c r="CJ217">
        <v>1.4</v>
      </c>
      <c r="CK217">
        <v>1.3</v>
      </c>
      <c r="CL217">
        <v>1.2</v>
      </c>
      <c r="CM217">
        <v>1.2</v>
      </c>
      <c r="CN217">
        <v>1.2</v>
      </c>
      <c r="CO217">
        <v>1.2</v>
      </c>
      <c r="CP217">
        <v>1.2</v>
      </c>
      <c r="CQ217">
        <v>1.2</v>
      </c>
      <c r="CR217">
        <v>1.2</v>
      </c>
      <c r="CS217">
        <v>1.2</v>
      </c>
      <c r="CT217">
        <v>1.2</v>
      </c>
      <c r="CU217">
        <v>1.3</v>
      </c>
      <c r="CV217">
        <v>1.3</v>
      </c>
      <c r="CW217">
        <v>1.3</v>
      </c>
      <c r="CX217">
        <v>1.3</v>
      </c>
      <c r="CY217">
        <v>1.3</v>
      </c>
      <c r="CZ217">
        <v>1.3</v>
      </c>
      <c r="DA217">
        <v>1.3</v>
      </c>
      <c r="DB217">
        <v>1.3</v>
      </c>
      <c r="DC217">
        <v>1.3</v>
      </c>
      <c r="DD217">
        <v>1.3</v>
      </c>
      <c r="DE217">
        <v>1.3</v>
      </c>
      <c r="DF217">
        <v>1.3</v>
      </c>
      <c r="DG217">
        <v>1.4</v>
      </c>
      <c r="DH217">
        <v>1.5</v>
      </c>
      <c r="DI217">
        <v>1.4</v>
      </c>
      <c r="DJ217">
        <v>1.4</v>
      </c>
      <c r="DK217">
        <v>1.4</v>
      </c>
      <c r="DL217">
        <v>1.4</v>
      </c>
      <c r="DM217">
        <v>1.4</v>
      </c>
      <c r="DN217">
        <v>1.4</v>
      </c>
      <c r="DO217">
        <v>1.4</v>
      </c>
      <c r="DP217">
        <v>1.4</v>
      </c>
      <c r="DQ217">
        <v>1.4</v>
      </c>
      <c r="DR217">
        <v>1.4</v>
      </c>
      <c r="DS217">
        <v>1.5</v>
      </c>
      <c r="DT217">
        <v>1.5</v>
      </c>
      <c r="DU217">
        <v>1.5</v>
      </c>
      <c r="DV217">
        <v>1.4</v>
      </c>
      <c r="DW217">
        <v>1.4</v>
      </c>
      <c r="DX217">
        <v>1.4</v>
      </c>
      <c r="DY217">
        <v>1.4</v>
      </c>
      <c r="DZ217">
        <v>1.4</v>
      </c>
      <c r="EA217">
        <v>1.5</v>
      </c>
      <c r="EB217">
        <v>1.5</v>
      </c>
      <c r="EC217">
        <v>1.6</v>
      </c>
      <c r="ED217">
        <v>1.7</v>
      </c>
      <c r="EE217">
        <v>1.8</v>
      </c>
      <c r="EF217">
        <v>1.9</v>
      </c>
      <c r="EG217">
        <v>1.9</v>
      </c>
      <c r="EH217">
        <v>2</v>
      </c>
      <c r="EI217">
        <v>2</v>
      </c>
      <c r="EJ217">
        <v>2.1</v>
      </c>
      <c r="EK217">
        <v>2.1</v>
      </c>
      <c r="EL217">
        <v>2.2000000000000002</v>
      </c>
      <c r="EM217">
        <v>2.2000000000000002</v>
      </c>
      <c r="EN217">
        <v>2.2999999999999998</v>
      </c>
      <c r="EO217">
        <v>2.2999999999999998</v>
      </c>
      <c r="EP217">
        <v>2.4</v>
      </c>
      <c r="EQ217">
        <v>2.5</v>
      </c>
      <c r="ER217">
        <v>2.5</v>
      </c>
      <c r="ES217">
        <v>4.5999999999999996</v>
      </c>
      <c r="ET217">
        <v>5.9</v>
      </c>
      <c r="EU217">
        <v>5.6</v>
      </c>
    </row>
    <row r="221" spans="1:151" ht="15" x14ac:dyDescent="0.25">
      <c r="A221" t="s">
        <v>1592</v>
      </c>
      <c r="B221" s="18" t="s">
        <v>1595</v>
      </c>
      <c r="C221" s="18" t="s">
        <v>1596</v>
      </c>
      <c r="D221" s="18">
        <v>2019</v>
      </c>
      <c r="E221" s="18">
        <v>2020</v>
      </c>
      <c r="F221" s="18">
        <v>2021</v>
      </c>
      <c r="G221" s="18">
        <v>2022</v>
      </c>
      <c r="H221" s="18">
        <v>2023</v>
      </c>
      <c r="I221" s="18"/>
      <c r="J221" t="s">
        <v>1439</v>
      </c>
      <c r="K221" t="s">
        <v>1440</v>
      </c>
      <c r="L221" s="18"/>
      <c r="M221" s="18"/>
      <c r="N221" s="18"/>
      <c r="O221" s="18"/>
      <c r="P221" s="18"/>
      <c r="Q221" s="18"/>
      <c r="R221" s="18"/>
      <c r="S221" s="18"/>
    </row>
    <row r="222" spans="1:151" x14ac:dyDescent="0.2">
      <c r="A222" t="s">
        <v>115</v>
      </c>
      <c r="B222" s="3">
        <v>91.860465116279073</v>
      </c>
      <c r="C222" s="3">
        <v>94.24460431654677</v>
      </c>
      <c r="D222" s="3">
        <v>95.973154362416096</v>
      </c>
      <c r="E222" s="3">
        <v>95.541401273885356</v>
      </c>
      <c r="F222" s="3">
        <v>95.714285714285722</v>
      </c>
      <c r="G222" s="3">
        <v>93.006993006993014</v>
      </c>
      <c r="H222" s="3">
        <v>94.615384615384613</v>
      </c>
      <c r="I222" s="3"/>
      <c r="J222" s="3">
        <f>MAX(B222:F244)</f>
        <v>97.350993377483448</v>
      </c>
      <c r="K222" s="3">
        <f>MIN(B222:F244)</f>
        <v>89.932885906040269</v>
      </c>
      <c r="L222" s="3"/>
      <c r="M222" s="3"/>
      <c r="N222" s="3"/>
      <c r="O222" s="3"/>
      <c r="P222" s="3"/>
      <c r="Q222" s="3"/>
      <c r="R222" s="3"/>
      <c r="S222" s="3"/>
    </row>
    <row r="223" spans="1:151" x14ac:dyDescent="0.2">
      <c r="A223" t="s">
        <v>116</v>
      </c>
      <c r="B223" s="3">
        <v>93.75</v>
      </c>
      <c r="C223" s="3">
        <v>94.262295081967224</v>
      </c>
      <c r="D223" s="3">
        <v>95.833333333333343</v>
      </c>
      <c r="E223" s="3">
        <v>96.124031007751938</v>
      </c>
      <c r="F223" s="3">
        <v>95.798319327731093</v>
      </c>
      <c r="G223" s="3">
        <v>94.776119402985074</v>
      </c>
      <c r="H223" s="3">
        <v>93.84615384615384</v>
      </c>
      <c r="I223" s="3"/>
      <c r="J223" s="3"/>
      <c r="K223" s="3"/>
      <c r="L223" s="3"/>
      <c r="M223" s="3"/>
      <c r="N223" s="3"/>
      <c r="O223" s="3"/>
      <c r="P223" s="3"/>
      <c r="Q223" s="3"/>
      <c r="R223" s="3"/>
      <c r="S223" s="3"/>
    </row>
    <row r="224" spans="1:151" x14ac:dyDescent="0.2">
      <c r="A224" t="s">
        <v>117</v>
      </c>
      <c r="B224" s="3">
        <v>94.482758620689651</v>
      </c>
      <c r="C224" s="3">
        <v>92.125984251968504</v>
      </c>
      <c r="D224" s="3">
        <v>97.014925373134332</v>
      </c>
      <c r="E224" s="3">
        <v>96.022727272727266</v>
      </c>
      <c r="F224" s="3">
        <v>89.932885906040269</v>
      </c>
      <c r="G224" s="3">
        <v>93.84615384615384</v>
      </c>
      <c r="H224" s="3">
        <v>89.312977099236647</v>
      </c>
      <c r="I224" s="3"/>
      <c r="J224" s="3"/>
      <c r="K224" s="3"/>
      <c r="L224" s="3"/>
      <c r="M224" s="3"/>
      <c r="N224" s="3"/>
      <c r="O224" s="3"/>
      <c r="P224" s="3"/>
      <c r="Q224" s="3"/>
      <c r="R224" s="3"/>
      <c r="S224" s="3"/>
    </row>
    <row r="225" spans="1:19" x14ac:dyDescent="0.2">
      <c r="A225" t="s">
        <v>118</v>
      </c>
      <c r="B225" s="3">
        <v>93.406593406593402</v>
      </c>
      <c r="C225" s="3">
        <v>93.670886075949369</v>
      </c>
      <c r="D225" s="3">
        <v>96.15384615384616</v>
      </c>
      <c r="E225" s="3">
        <v>95.294117647058812</v>
      </c>
      <c r="F225" s="3">
        <v>92.631578947368425</v>
      </c>
      <c r="G225" s="3">
        <v>93.023255813953483</v>
      </c>
      <c r="H225" s="3">
        <v>91.025641025641022</v>
      </c>
      <c r="I225" s="3"/>
      <c r="J225" s="3"/>
      <c r="K225" s="3"/>
      <c r="L225" s="3"/>
      <c r="M225" s="3"/>
      <c r="N225" s="3"/>
      <c r="O225" s="3"/>
      <c r="P225" s="3"/>
      <c r="Q225" s="3"/>
      <c r="R225" s="3"/>
      <c r="S225" s="3"/>
    </row>
    <row r="226" spans="1:19" x14ac:dyDescent="0.2">
      <c r="A226" t="s">
        <v>119</v>
      </c>
      <c r="B226" s="3">
        <v>92.792792792792795</v>
      </c>
      <c r="C226" s="3">
        <v>93.103448275862064</v>
      </c>
      <c r="D226" s="3">
        <v>95.50561797752809</v>
      </c>
      <c r="E226" s="3">
        <v>95</v>
      </c>
      <c r="F226" s="3">
        <v>95.348837209302332</v>
      </c>
      <c r="G226" s="3">
        <v>95.555555555555557</v>
      </c>
      <c r="H226" s="3">
        <v>94.252873563218387</v>
      </c>
      <c r="I226" s="3"/>
      <c r="J226" s="3"/>
      <c r="K226" s="3"/>
      <c r="L226" s="3"/>
      <c r="M226" s="3"/>
      <c r="N226" s="3"/>
      <c r="O226" s="3"/>
      <c r="P226" s="3"/>
      <c r="Q226" s="3"/>
      <c r="R226" s="3"/>
      <c r="S226" s="3"/>
    </row>
    <row r="227" spans="1:19" x14ac:dyDescent="0.2">
      <c r="A227" t="s">
        <v>120</v>
      </c>
      <c r="B227" s="3">
        <v>92.700729927007302</v>
      </c>
      <c r="C227" s="3">
        <v>92.682926829268297</v>
      </c>
      <c r="D227" s="3">
        <v>95.652173913043484</v>
      </c>
      <c r="E227" s="3">
        <v>92.1875</v>
      </c>
      <c r="F227" s="3">
        <v>93.162393162393158</v>
      </c>
      <c r="G227" s="3">
        <v>94.067796610169495</v>
      </c>
      <c r="H227" s="3">
        <v>93.043478260869563</v>
      </c>
      <c r="I227" s="3"/>
      <c r="J227" s="3"/>
      <c r="K227" s="3"/>
      <c r="L227" s="3"/>
      <c r="M227" s="3"/>
      <c r="N227" s="3"/>
      <c r="O227" s="3"/>
      <c r="P227" s="3"/>
      <c r="Q227" s="3"/>
      <c r="R227" s="3"/>
      <c r="S227" s="3"/>
    </row>
    <row r="228" spans="1:19" x14ac:dyDescent="0.2">
      <c r="A228" t="s">
        <v>121</v>
      </c>
      <c r="B228" s="3">
        <v>93.010752688172033</v>
      </c>
      <c r="C228" s="3">
        <v>93.684210526315795</v>
      </c>
      <c r="D228" s="3">
        <v>94.797687861271669</v>
      </c>
      <c r="E228" s="3">
        <v>93.90862944162437</v>
      </c>
      <c r="F228" s="3">
        <v>93.75</v>
      </c>
      <c r="G228" s="3">
        <v>94.071146245059296</v>
      </c>
      <c r="H228" s="3">
        <v>92.696629213483149</v>
      </c>
      <c r="I228" s="3"/>
      <c r="J228" s="3"/>
      <c r="K228" s="3"/>
      <c r="L228" s="3"/>
      <c r="M228" s="3"/>
      <c r="N228" s="3"/>
      <c r="O228" s="3"/>
      <c r="P228" s="3"/>
      <c r="Q228" s="3"/>
      <c r="R228" s="3"/>
      <c r="S228" s="3"/>
    </row>
    <row r="229" spans="1:19" x14ac:dyDescent="0.2">
      <c r="A229" t="s">
        <v>122</v>
      </c>
      <c r="B229" s="3">
        <v>95.424836601307192</v>
      </c>
      <c r="C229" s="3">
        <v>95.035460992907801</v>
      </c>
      <c r="D229" s="3">
        <v>96.026490066225165</v>
      </c>
      <c r="E229" s="3">
        <v>97.163120567375884</v>
      </c>
      <c r="F229" s="3">
        <v>93.939393939393938</v>
      </c>
      <c r="G229" s="3">
        <v>94.326241134751783</v>
      </c>
      <c r="H229" s="3">
        <v>94.01709401709401</v>
      </c>
      <c r="I229" s="3"/>
      <c r="J229" s="3"/>
      <c r="K229" s="3"/>
      <c r="L229" s="3"/>
      <c r="M229" s="3"/>
      <c r="N229" s="3"/>
      <c r="O229" s="3"/>
      <c r="P229" s="3"/>
      <c r="Q229" s="3"/>
      <c r="R229" s="3"/>
      <c r="S229" s="3"/>
    </row>
    <row r="230" spans="1:19" x14ac:dyDescent="0.2">
      <c r="A230" t="s">
        <v>123</v>
      </c>
      <c r="B230" s="3">
        <v>94.85294117647058</v>
      </c>
      <c r="C230" s="3">
        <v>92.982456140350877</v>
      </c>
      <c r="D230" s="3">
        <v>96.521739130434781</v>
      </c>
      <c r="E230" s="3">
        <v>93.162393162393158</v>
      </c>
      <c r="F230" s="3">
        <v>92.72727272727272</v>
      </c>
      <c r="G230" s="3">
        <v>95.161290322580655</v>
      </c>
      <c r="H230" s="3">
        <v>94.690265486725664</v>
      </c>
      <c r="I230" s="3"/>
      <c r="J230" s="3"/>
      <c r="K230" s="3"/>
      <c r="L230" s="3"/>
      <c r="M230" s="3"/>
      <c r="N230" s="3"/>
      <c r="O230" s="3"/>
      <c r="P230" s="3"/>
      <c r="Q230" s="3"/>
      <c r="R230" s="3"/>
      <c r="S230" s="3"/>
    </row>
    <row r="231" spans="1:19" x14ac:dyDescent="0.2">
      <c r="A231" t="s">
        <v>124</v>
      </c>
      <c r="B231" s="3">
        <v>92.241379310344826</v>
      </c>
      <c r="C231" s="3">
        <v>94.594594594594597</v>
      </c>
      <c r="D231" s="3">
        <v>96.116504854368941</v>
      </c>
      <c r="E231" s="3">
        <v>92.561983471074385</v>
      </c>
      <c r="F231" s="3">
        <v>92.857142857142861</v>
      </c>
      <c r="G231" s="3">
        <v>94.696969696969703</v>
      </c>
      <c r="H231" s="3">
        <v>93.859649122807014</v>
      </c>
      <c r="I231" s="3"/>
      <c r="J231" s="3"/>
      <c r="K231" s="3"/>
      <c r="L231" s="3"/>
      <c r="M231" s="3"/>
      <c r="N231" s="3"/>
      <c r="O231" s="3"/>
      <c r="P231" s="3"/>
      <c r="Q231" s="3"/>
      <c r="R231" s="3"/>
      <c r="S231" s="3"/>
    </row>
    <row r="232" spans="1:19" x14ac:dyDescent="0.2">
      <c r="A232" t="s">
        <v>125</v>
      </c>
      <c r="B232" s="3">
        <v>95.205479452054803</v>
      </c>
      <c r="C232" s="3">
        <v>94.85294117647058</v>
      </c>
      <c r="D232" s="3">
        <v>94.117647058823522</v>
      </c>
      <c r="E232" s="3">
        <v>95.035460992907801</v>
      </c>
      <c r="F232" s="3">
        <v>95.333333333333343</v>
      </c>
      <c r="G232" s="3">
        <v>94</v>
      </c>
      <c r="H232" s="3">
        <v>95.348837209302332</v>
      </c>
      <c r="I232" s="3"/>
      <c r="J232" s="3"/>
      <c r="K232" s="3"/>
      <c r="L232" s="3"/>
      <c r="M232" s="3"/>
      <c r="N232" s="3"/>
      <c r="O232" s="3"/>
      <c r="P232" s="3"/>
      <c r="Q232" s="3"/>
      <c r="R232" s="3"/>
      <c r="S232" s="3"/>
    </row>
    <row r="233" spans="1:19" x14ac:dyDescent="0.2">
      <c r="A233" t="s">
        <v>126</v>
      </c>
      <c r="B233" s="3">
        <v>97.350993377483448</v>
      </c>
      <c r="C233" s="3">
        <v>94.964028776978409</v>
      </c>
      <c r="D233" s="3">
        <v>94.964028776978409</v>
      </c>
      <c r="E233" s="3">
        <v>94.308943089430898</v>
      </c>
      <c r="F233" s="3">
        <v>92.96875</v>
      </c>
      <c r="G233" s="3">
        <v>93.984962406015043</v>
      </c>
      <c r="H233" s="3">
        <v>94.594594594594597</v>
      </c>
      <c r="I233" s="3"/>
      <c r="J233" s="3"/>
      <c r="K233" s="3"/>
      <c r="L233" s="3"/>
      <c r="M233" s="3"/>
      <c r="N233" s="3"/>
      <c r="O233" s="3"/>
      <c r="P233" s="3"/>
      <c r="Q233" s="3"/>
      <c r="R233" s="3"/>
      <c r="S233" s="3"/>
    </row>
    <row r="234" spans="1:19" x14ac:dyDescent="0.2">
      <c r="A234" t="s">
        <v>138</v>
      </c>
      <c r="B234" s="3">
        <v>93.957345971563981</v>
      </c>
      <c r="C234" s="3">
        <v>93.899204244031836</v>
      </c>
      <c r="D234" s="3">
        <v>95.672436750998671</v>
      </c>
      <c r="E234" s="3">
        <v>94.733542319749219</v>
      </c>
      <c r="F234" s="3">
        <v>93.661971830985919</v>
      </c>
      <c r="G234" s="3">
        <v>94.186046511627907</v>
      </c>
      <c r="H234" s="3">
        <v>93.440334961618973</v>
      </c>
      <c r="I234" s="3"/>
      <c r="J234" s="3"/>
      <c r="K234" s="3"/>
      <c r="L234" s="3"/>
      <c r="M234" s="3"/>
      <c r="N234" s="3"/>
      <c r="O234" s="3"/>
      <c r="P234" s="3"/>
      <c r="Q234" s="3"/>
      <c r="R234" s="3"/>
      <c r="S234" s="3"/>
    </row>
    <row r="235" spans="1:19" x14ac:dyDescent="0.2">
      <c r="A235" t="s">
        <v>127</v>
      </c>
      <c r="B235" s="3">
        <v>93.771626297577853</v>
      </c>
      <c r="C235" s="3">
        <v>92.490118577075094</v>
      </c>
      <c r="D235" s="3">
        <v>95.2191235059761</v>
      </c>
      <c r="E235" s="3">
        <v>94.50171821305841</v>
      </c>
      <c r="F235" s="3">
        <v>93.559322033898312</v>
      </c>
      <c r="G235" s="3">
        <v>94.385964912280713</v>
      </c>
      <c r="H235" s="3">
        <v>92.996108949416339</v>
      </c>
      <c r="I235" s="3"/>
      <c r="J235" s="3"/>
      <c r="K235" s="3"/>
      <c r="L235" s="3"/>
      <c r="M235" s="3"/>
      <c r="N235" s="3"/>
      <c r="O235" s="3"/>
      <c r="P235" s="3"/>
      <c r="Q235" s="3"/>
      <c r="R235" s="3"/>
      <c r="S235" s="3"/>
    </row>
    <row r="236" spans="1:19" x14ac:dyDescent="0.2">
      <c r="A236" t="s">
        <v>139</v>
      </c>
      <c r="B236" s="3">
        <v>93.93019726858877</v>
      </c>
      <c r="C236" s="3">
        <v>93.69676320272572</v>
      </c>
      <c r="D236" s="3">
        <v>95.607529948659447</v>
      </c>
      <c r="E236" s="3">
        <v>94.697773064687169</v>
      </c>
      <c r="F236" s="3">
        <v>93.645665051157778</v>
      </c>
      <c r="G236" s="3">
        <v>94.21573736321001</v>
      </c>
      <c r="H236" s="3">
        <v>93.372781065088759</v>
      </c>
      <c r="I236" s="3"/>
      <c r="J236" s="3"/>
      <c r="K236" s="3"/>
      <c r="L236" s="3"/>
      <c r="M236" s="3"/>
      <c r="N236" s="3"/>
      <c r="O236" s="3"/>
      <c r="P236" s="3"/>
      <c r="Q236" s="3"/>
      <c r="R236" s="3"/>
      <c r="S236" s="3"/>
    </row>
    <row r="237" spans="1:19" x14ac:dyDescent="0.2">
      <c r="A237" t="s">
        <v>140</v>
      </c>
      <c r="B237" s="3">
        <v>95.034802784222734</v>
      </c>
      <c r="C237" s="3">
        <v>94.37722419928825</v>
      </c>
      <c r="D237" s="3">
        <v>95.32700847799758</v>
      </c>
      <c r="E237" s="3">
        <v>94.908844065166804</v>
      </c>
      <c r="F237" s="3">
        <v>90.930061864317921</v>
      </c>
      <c r="G237" s="3">
        <v>94.04651162790698</v>
      </c>
      <c r="H237" s="3">
        <v>93.376358695652172</v>
      </c>
      <c r="I237" s="3"/>
      <c r="J237" s="3"/>
      <c r="K237" s="3"/>
      <c r="L237" s="3"/>
      <c r="M237" s="3"/>
      <c r="N237" s="3"/>
      <c r="O237" s="3"/>
      <c r="P237" s="3"/>
      <c r="Q237" s="3"/>
      <c r="R237" s="3"/>
      <c r="S237" s="3"/>
    </row>
    <row r="238" spans="1:19" x14ac:dyDescent="0.2">
      <c r="A238" t="s">
        <v>141</v>
      </c>
      <c r="B238" s="3">
        <v>95.278521244563393</v>
      </c>
      <c r="C238" s="3">
        <v>93.75</v>
      </c>
      <c r="D238" s="3">
        <v>94.818345208293223</v>
      </c>
      <c r="E238" s="3">
        <v>94.698098999554333</v>
      </c>
      <c r="F238" s="3">
        <v>92.877321431556425</v>
      </c>
      <c r="G238" s="3">
        <v>93.528206234494661</v>
      </c>
      <c r="H238" s="3">
        <v>92.378069066471497</v>
      </c>
      <c r="I238" s="3"/>
      <c r="J238" s="3"/>
      <c r="K238" s="3"/>
      <c r="L238" s="3"/>
      <c r="M238" s="3"/>
      <c r="N238" s="3"/>
      <c r="O238" s="3"/>
      <c r="P238" s="3"/>
      <c r="Q238" s="3"/>
      <c r="R238" s="3"/>
      <c r="S238" s="3"/>
    </row>
    <row r="239" spans="1:19" x14ac:dyDescent="0.2">
      <c r="A239" t="s">
        <v>226</v>
      </c>
      <c r="B239" s="3">
        <v>95.252312599681019</v>
      </c>
      <c r="C239" s="3">
        <v>93.758652679654602</v>
      </c>
      <c r="D239" s="3">
        <v>94.78263404112684</v>
      </c>
      <c r="E239" s="3">
        <v>94.699256526356976</v>
      </c>
      <c r="F239" s="3">
        <v>92.932640904230951</v>
      </c>
      <c r="G239" s="3">
        <v>93.446017798175404</v>
      </c>
      <c r="H239" s="3">
        <v>92.362912469083668</v>
      </c>
      <c r="I239" s="3"/>
      <c r="J239" s="3"/>
      <c r="K239" s="3"/>
      <c r="L239" s="3"/>
      <c r="M239" s="3"/>
      <c r="N239" s="3"/>
      <c r="O239" s="3"/>
      <c r="P239" s="3"/>
      <c r="Q239" s="3"/>
      <c r="R239" s="3"/>
      <c r="S239" s="3"/>
    </row>
    <row r="240" spans="1:19" x14ac:dyDescent="0.2">
      <c r="A240" t="s">
        <v>227</v>
      </c>
      <c r="B240" s="3">
        <v>95.2118025859033</v>
      </c>
      <c r="C240" s="3">
        <v>93.711035458608265</v>
      </c>
      <c r="D240" s="3">
        <v>94.750882023922216</v>
      </c>
      <c r="E240" s="3">
        <v>94.589431732288872</v>
      </c>
      <c r="F240" s="3">
        <v>92.928352651492403</v>
      </c>
      <c r="G240" s="3">
        <v>93.385898157941725</v>
      </c>
      <c r="H240" s="3">
        <v>92.338057431179038</v>
      </c>
      <c r="I240" s="3"/>
      <c r="J240" s="3"/>
      <c r="K240" s="3"/>
      <c r="L240" s="3"/>
      <c r="M240" s="3"/>
      <c r="N240" s="3"/>
      <c r="O240" s="3"/>
      <c r="P240" s="3"/>
      <c r="Q240" s="3"/>
      <c r="R240" s="3"/>
      <c r="S240" s="3"/>
    </row>
    <row r="241" spans="1:19" x14ac:dyDescent="0.2">
      <c r="A241" t="s">
        <v>228</v>
      </c>
      <c r="B241" s="3">
        <v>93.729003359462482</v>
      </c>
      <c r="C241" s="3">
        <v>92.81288723667906</v>
      </c>
      <c r="D241" s="3">
        <v>95.685279187817258</v>
      </c>
      <c r="E241" s="3">
        <v>94.169416941694166</v>
      </c>
      <c r="F241" s="3">
        <v>92.849162011173178</v>
      </c>
      <c r="G241" s="3">
        <v>94.285714285714278</v>
      </c>
      <c r="H241" s="3">
        <v>92.569269521410575</v>
      </c>
      <c r="I241" s="3"/>
      <c r="J241" s="3"/>
      <c r="K241" s="3"/>
      <c r="L241" s="3"/>
      <c r="M241" s="3"/>
      <c r="N241" s="3"/>
      <c r="O241" s="3"/>
      <c r="P241" s="3"/>
      <c r="Q241" s="3"/>
      <c r="R241" s="3"/>
      <c r="S241" s="3"/>
    </row>
    <row r="242" spans="1:19" x14ac:dyDescent="0.2">
      <c r="A242" t="s">
        <v>229</v>
      </c>
      <c r="B242" s="3">
        <v>96.296296296296291</v>
      </c>
      <c r="C242" s="3">
        <v>94.909090909090907</v>
      </c>
      <c r="D242" s="3">
        <v>94.545454545454547</v>
      </c>
      <c r="E242" s="3">
        <v>94.696969696969703</v>
      </c>
      <c r="F242" s="3">
        <v>94.24460431654677</v>
      </c>
      <c r="G242" s="3">
        <v>93.992932862190813</v>
      </c>
      <c r="H242" s="3">
        <v>95</v>
      </c>
      <c r="I242" s="3"/>
      <c r="J242" s="3"/>
      <c r="K242" s="3"/>
      <c r="L242" s="3"/>
      <c r="M242" s="3"/>
      <c r="N242" s="3"/>
      <c r="O242" s="3"/>
      <c r="P242" s="3"/>
      <c r="Q242" s="3"/>
      <c r="R242" s="3"/>
      <c r="S242" s="3"/>
    </row>
    <row r="243" spans="1:19" x14ac:dyDescent="0.2">
      <c r="A243" t="s">
        <v>230</v>
      </c>
      <c r="B243" s="3">
        <v>93.073593073593074</v>
      </c>
      <c r="C243" s="3">
        <v>93.984962406015043</v>
      </c>
      <c r="D243" s="3">
        <v>95.897435897435898</v>
      </c>
      <c r="E243" s="3">
        <v>94.698795180722897</v>
      </c>
      <c r="F243" s="3">
        <v>94.174757281553397</v>
      </c>
      <c r="G243" s="3">
        <v>94.570135746606326</v>
      </c>
      <c r="H243" s="3">
        <v>93.398533007334962</v>
      </c>
      <c r="I243" s="3"/>
      <c r="J243" s="3"/>
      <c r="K243" s="3"/>
      <c r="L243" s="3"/>
      <c r="M243" s="3"/>
      <c r="N243" s="3"/>
      <c r="O243" s="3"/>
      <c r="P243" s="3"/>
      <c r="Q243" s="3"/>
      <c r="R243" s="3"/>
      <c r="S243" s="3"/>
    </row>
    <row r="244" spans="1:19" x14ac:dyDescent="0.2">
      <c r="A244" t="s">
        <v>231</v>
      </c>
      <c r="B244" s="3">
        <v>92.458100558659211</v>
      </c>
      <c r="C244" s="3">
        <v>93.920972644376903</v>
      </c>
      <c r="D244" s="3">
        <v>95.341614906832291</v>
      </c>
      <c r="E244" s="3">
        <v>94.632768361581924</v>
      </c>
      <c r="F244" s="3">
        <v>94.505494505494497</v>
      </c>
      <c r="G244" s="3">
        <v>93.686868686868678</v>
      </c>
      <c r="H244" s="3">
        <v>93.506493506493499</v>
      </c>
      <c r="I244" s="3"/>
      <c r="J244" s="3"/>
      <c r="K244" s="3"/>
      <c r="L244" s="3"/>
      <c r="M244" s="3"/>
      <c r="N244" s="3"/>
      <c r="O244" s="3"/>
      <c r="P244" s="3"/>
      <c r="Q244" s="3"/>
      <c r="R244" s="3"/>
      <c r="S244" s="3"/>
    </row>
    <row r="248" spans="1:19" ht="15" x14ac:dyDescent="0.25">
      <c r="A248" t="s">
        <v>1593</v>
      </c>
      <c r="B248" s="18" t="s">
        <v>1594</v>
      </c>
      <c r="C248" s="18" t="s">
        <v>1595</v>
      </c>
      <c r="D248" s="18" t="s">
        <v>1596</v>
      </c>
      <c r="E248" s="18">
        <v>2019</v>
      </c>
      <c r="F248" s="18">
        <v>2020</v>
      </c>
      <c r="G248" s="18">
        <v>2021</v>
      </c>
      <c r="H248" s="18">
        <v>2022</v>
      </c>
      <c r="I248" s="18"/>
      <c r="J248" s="18"/>
      <c r="K248" s="18"/>
      <c r="L248" s="18"/>
      <c r="M248" s="18"/>
      <c r="N248" s="18"/>
      <c r="O248" s="18"/>
      <c r="P248" s="18"/>
      <c r="Q248" s="18"/>
    </row>
    <row r="249" spans="1:19" x14ac:dyDescent="0.2">
      <c r="A249" t="s">
        <v>115</v>
      </c>
      <c r="B249" s="3">
        <v>1.4453781512605042</v>
      </c>
      <c r="C249" s="3">
        <v>1.0145985401459854</v>
      </c>
      <c r="D249" s="3">
        <v>1.4607843137254901</v>
      </c>
      <c r="E249" s="3">
        <v>1.162962962962963</v>
      </c>
      <c r="F249" s="3">
        <v>1.0606060606060606</v>
      </c>
      <c r="G249" s="3">
        <v>0.88271604938271608</v>
      </c>
      <c r="H249" s="3">
        <v>0.94890510948905105</v>
      </c>
      <c r="I249" s="3"/>
      <c r="J249" s="3"/>
      <c r="K249" s="3"/>
      <c r="L249" s="3"/>
      <c r="M249" s="3"/>
      <c r="N249" s="3"/>
      <c r="O249" s="3"/>
      <c r="P249" s="3"/>
      <c r="Q249" s="3"/>
      <c r="R249" s="3"/>
    </row>
    <row r="250" spans="1:19" x14ac:dyDescent="0.2">
      <c r="A250" t="s">
        <v>116</v>
      </c>
      <c r="B250" s="3">
        <v>1.3846153846153846</v>
      </c>
      <c r="C250" s="3">
        <v>0.99186991869918695</v>
      </c>
      <c r="D250" s="3">
        <v>1.1764705882352942</v>
      </c>
      <c r="E250" s="3">
        <v>1.205607476635514</v>
      </c>
      <c r="F250" s="3">
        <v>1.072072072072072</v>
      </c>
      <c r="G250" s="3">
        <v>1.2407407407407407</v>
      </c>
      <c r="H250" s="3">
        <v>1.056910569105691</v>
      </c>
      <c r="I250" s="3"/>
      <c r="J250" s="3"/>
      <c r="K250" s="3"/>
      <c r="L250" s="3"/>
      <c r="M250" s="3"/>
      <c r="N250" s="3"/>
      <c r="O250" s="3"/>
      <c r="P250" s="3"/>
      <c r="Q250" s="3"/>
      <c r="R250" s="3"/>
    </row>
    <row r="251" spans="1:19" x14ac:dyDescent="0.2">
      <c r="A251" t="s">
        <v>117</v>
      </c>
      <c r="B251" s="3">
        <v>1.6292134831460674</v>
      </c>
      <c r="C251" s="3">
        <v>1.0583333333333333</v>
      </c>
      <c r="D251" s="3">
        <v>1.3267326732673268</v>
      </c>
      <c r="E251" s="3">
        <v>1.6448598130841121</v>
      </c>
      <c r="F251" s="3">
        <v>0.98026315789473684</v>
      </c>
      <c r="G251" s="3">
        <v>0.90909090909090906</v>
      </c>
      <c r="H251" s="3">
        <v>0.891156462585034</v>
      </c>
      <c r="I251" s="3"/>
      <c r="J251" s="3"/>
      <c r="K251" s="3"/>
      <c r="L251" s="3"/>
      <c r="M251" s="3"/>
      <c r="N251" s="3"/>
      <c r="O251" s="3"/>
      <c r="P251" s="3"/>
      <c r="Q251" s="3"/>
      <c r="R251" s="3"/>
    </row>
    <row r="252" spans="1:19" x14ac:dyDescent="0.2">
      <c r="A252" t="s">
        <v>118</v>
      </c>
      <c r="B252" s="3">
        <v>1.3787878787878789</v>
      </c>
      <c r="C252" s="3">
        <v>1</v>
      </c>
      <c r="D252" s="3">
        <v>1.164179104477612</v>
      </c>
      <c r="E252" s="3">
        <v>1.2142857142857142</v>
      </c>
      <c r="F252" s="3">
        <v>1.484375</v>
      </c>
      <c r="G252" s="3">
        <v>1.1025641025641026</v>
      </c>
      <c r="H252" s="3">
        <v>0.8764044943820225</v>
      </c>
      <c r="I252" s="3"/>
      <c r="J252" s="3"/>
      <c r="K252" s="3"/>
      <c r="L252" s="3"/>
      <c r="M252" s="3"/>
      <c r="N252" s="3"/>
      <c r="O252" s="3"/>
      <c r="P252" s="3"/>
      <c r="Q252" s="3"/>
      <c r="R252" s="3"/>
    </row>
    <row r="253" spans="1:19" x14ac:dyDescent="0.2">
      <c r="A253" t="s">
        <v>119</v>
      </c>
      <c r="B253" s="3">
        <v>1.5857142857142856</v>
      </c>
      <c r="C253" s="3">
        <v>0.87</v>
      </c>
      <c r="D253" s="3">
        <v>1.1558441558441559</v>
      </c>
      <c r="E253" s="3">
        <v>1.0389610389610389</v>
      </c>
      <c r="F253" s="3">
        <v>1.1621621621621621</v>
      </c>
      <c r="G253" s="3">
        <v>1.1111111111111112</v>
      </c>
      <c r="H253" s="3">
        <v>0.86138613861386137</v>
      </c>
      <c r="I253" s="3"/>
      <c r="J253" s="3"/>
      <c r="K253" s="3"/>
      <c r="L253" s="3"/>
      <c r="M253" s="3"/>
      <c r="N253" s="3"/>
      <c r="O253" s="3"/>
      <c r="P253" s="3"/>
      <c r="Q253" s="3"/>
      <c r="R253" s="3"/>
    </row>
    <row r="254" spans="1:19" x14ac:dyDescent="0.2">
      <c r="A254" t="s">
        <v>120</v>
      </c>
      <c r="B254" s="3">
        <v>1.5930232558139534</v>
      </c>
      <c r="C254" s="3">
        <v>1.1081081081081081</v>
      </c>
      <c r="D254" s="3">
        <v>1.1274509803921569</v>
      </c>
      <c r="E254" s="3">
        <v>1.2307692307692308</v>
      </c>
      <c r="F254" s="3">
        <v>1.1359223300970873</v>
      </c>
      <c r="G254" s="3">
        <v>1.0925925925925926</v>
      </c>
      <c r="H254" s="3">
        <v>0.99137931034482762</v>
      </c>
      <c r="I254" s="3"/>
      <c r="J254" s="3"/>
      <c r="K254" s="3"/>
      <c r="L254" s="3"/>
      <c r="M254" s="3"/>
      <c r="N254" s="3"/>
      <c r="O254" s="3"/>
      <c r="P254" s="3"/>
      <c r="Q254" s="3"/>
      <c r="R254" s="3"/>
    </row>
    <row r="255" spans="1:19" x14ac:dyDescent="0.2">
      <c r="A255" t="s">
        <v>121</v>
      </c>
      <c r="B255" s="3">
        <v>1.2077922077922079</v>
      </c>
      <c r="C255" s="3">
        <v>1.165644171779141</v>
      </c>
      <c r="D255" s="3">
        <v>1.1849315068493151</v>
      </c>
      <c r="E255" s="3">
        <v>1.2792207792207793</v>
      </c>
      <c r="F255" s="3">
        <v>1.5448275862068965</v>
      </c>
      <c r="G255" s="3">
        <v>1.3901098901098901</v>
      </c>
      <c r="H255" s="3">
        <v>0.93193717277486909</v>
      </c>
      <c r="I255" s="3"/>
      <c r="J255" s="3"/>
      <c r="K255" s="3"/>
      <c r="L255" s="3"/>
      <c r="M255" s="3"/>
      <c r="N255" s="3"/>
      <c r="O255" s="3"/>
      <c r="P255" s="3"/>
      <c r="Q255" s="3"/>
      <c r="R255" s="3"/>
    </row>
    <row r="256" spans="1:19" x14ac:dyDescent="0.2">
      <c r="A256" t="s">
        <v>122</v>
      </c>
      <c r="B256" s="3">
        <v>1.2966101694915255</v>
      </c>
      <c r="C256" s="3">
        <v>1.0681818181818181</v>
      </c>
      <c r="D256" s="3">
        <v>1.26890756302521</v>
      </c>
      <c r="E256" s="3">
        <v>1.014388489208633</v>
      </c>
      <c r="F256" s="3">
        <v>0.92957746478873238</v>
      </c>
      <c r="G256" s="3">
        <v>1.0444444444444445</v>
      </c>
      <c r="H256" s="3">
        <v>0.9285714285714286</v>
      </c>
      <c r="I256" s="3"/>
      <c r="J256" s="3"/>
      <c r="K256" s="3"/>
      <c r="L256" s="3"/>
      <c r="M256" s="3"/>
      <c r="N256" s="3"/>
      <c r="O256" s="3"/>
      <c r="P256" s="3"/>
      <c r="Q256" s="3"/>
      <c r="R256" s="3"/>
    </row>
    <row r="257" spans="1:18" x14ac:dyDescent="0.2">
      <c r="A257" t="s">
        <v>123</v>
      </c>
      <c r="B257" s="3">
        <v>1.4945054945054945</v>
      </c>
      <c r="C257" s="3">
        <v>1.027027027027027</v>
      </c>
      <c r="D257" s="3">
        <v>1.2105263157894737</v>
      </c>
      <c r="E257" s="3">
        <v>1.1584158415841583</v>
      </c>
      <c r="F257" s="3">
        <v>1.0891089108910892</v>
      </c>
      <c r="G257" s="3">
        <v>1.117117117117117</v>
      </c>
      <c r="H257" s="3">
        <v>0.99122807017543857</v>
      </c>
      <c r="I257" s="3"/>
      <c r="J257" s="3"/>
      <c r="K257" s="3"/>
      <c r="L257" s="3"/>
      <c r="M257" s="3"/>
      <c r="N257" s="3"/>
      <c r="O257" s="3"/>
      <c r="P257" s="3"/>
      <c r="Q257" s="3"/>
      <c r="R257" s="3"/>
    </row>
    <row r="258" spans="1:18" x14ac:dyDescent="0.2">
      <c r="A258" t="s">
        <v>124</v>
      </c>
      <c r="B258" s="3">
        <v>1.2473118279569892</v>
      </c>
      <c r="C258" s="3">
        <v>1.1212121212121211</v>
      </c>
      <c r="D258" s="3">
        <v>1.1704545454545454</v>
      </c>
      <c r="E258" s="3">
        <v>1.174757281553398</v>
      </c>
      <c r="F258" s="3">
        <v>1.2584269662921348</v>
      </c>
      <c r="G258" s="3">
        <v>1.4666666666666666</v>
      </c>
      <c r="H258" s="3">
        <v>1.0961538461538463</v>
      </c>
      <c r="I258" s="3"/>
      <c r="J258" s="3"/>
      <c r="K258" s="3"/>
      <c r="L258" s="3"/>
      <c r="M258" s="3"/>
      <c r="N258" s="3"/>
      <c r="O258" s="3"/>
      <c r="P258" s="3"/>
      <c r="Q258" s="3"/>
      <c r="R258" s="3"/>
    </row>
    <row r="259" spans="1:18" x14ac:dyDescent="0.2">
      <c r="A259" t="s">
        <v>125</v>
      </c>
      <c r="B259" s="3">
        <v>1.4313725490196079</v>
      </c>
      <c r="C259" s="3">
        <v>1.0880000000000001</v>
      </c>
      <c r="D259" s="3">
        <v>1.2252252252252251</v>
      </c>
      <c r="E259" s="3">
        <v>1.1848739495798319</v>
      </c>
      <c r="F259" s="3">
        <v>1.2096774193548387</v>
      </c>
      <c r="G259" s="3">
        <v>0.967741935483871</v>
      </c>
      <c r="H259" s="3">
        <v>1.015748031496063</v>
      </c>
      <c r="I259" s="3"/>
      <c r="J259" s="3"/>
      <c r="K259" s="3"/>
      <c r="L259" s="3"/>
      <c r="M259" s="3"/>
      <c r="N259" s="3"/>
      <c r="O259" s="3"/>
      <c r="P259" s="3"/>
      <c r="Q259" s="3"/>
      <c r="R259" s="3"/>
    </row>
    <row r="260" spans="1:18" x14ac:dyDescent="0.2">
      <c r="A260" t="s">
        <v>126</v>
      </c>
      <c r="B260" s="3">
        <v>1.0202702702702702</v>
      </c>
      <c r="C260" s="3">
        <v>1.0220588235294117</v>
      </c>
      <c r="D260" s="3">
        <v>1.1031746031746033</v>
      </c>
      <c r="E260" s="3">
        <v>0.97619047619047616</v>
      </c>
      <c r="F260" s="3">
        <v>1.0578512396694215</v>
      </c>
      <c r="G260" s="3">
        <v>1.0555555555555556</v>
      </c>
      <c r="H260" s="3">
        <v>0.8671875</v>
      </c>
      <c r="I260" s="3"/>
      <c r="J260" s="3"/>
      <c r="K260" s="3"/>
      <c r="L260" s="3"/>
      <c r="M260" s="3"/>
      <c r="N260" s="3"/>
      <c r="O260" s="3"/>
      <c r="P260" s="3"/>
      <c r="Q260" s="3"/>
      <c r="R260" s="3"/>
    </row>
    <row r="261" spans="1:18" x14ac:dyDescent="0.2">
      <c r="A261" t="s">
        <v>138</v>
      </c>
      <c r="B261" s="3">
        <v>1.3612903225806452</v>
      </c>
      <c r="C261" s="3">
        <v>1.0501392757660166</v>
      </c>
      <c r="D261" s="3">
        <v>1.2152103559870551</v>
      </c>
      <c r="E261" s="3">
        <v>1.1885245901639345</v>
      </c>
      <c r="F261" s="3">
        <v>1.150220913107511</v>
      </c>
      <c r="G261" s="3">
        <v>1.1048005409060175</v>
      </c>
      <c r="H261" s="3">
        <v>0.95342648037258815</v>
      </c>
      <c r="I261" s="3"/>
      <c r="J261" s="3"/>
      <c r="K261" s="3"/>
      <c r="L261" s="3"/>
      <c r="M261" s="3"/>
      <c r="N261" s="3"/>
      <c r="O261" s="3"/>
      <c r="P261" s="3"/>
      <c r="Q261" s="3"/>
      <c r="R261" s="3"/>
    </row>
    <row r="262" spans="1:18" x14ac:dyDescent="0.2">
      <c r="A262" t="s">
        <v>127</v>
      </c>
      <c r="B262" s="3">
        <v>1.4450000000000001</v>
      </c>
      <c r="C262" s="3">
        <v>1.0411522633744856</v>
      </c>
      <c r="D262" s="3">
        <v>1.1205357142857142</v>
      </c>
      <c r="E262" s="3">
        <v>1.3726415094339623</v>
      </c>
      <c r="F262" s="3">
        <v>1.3915094339622642</v>
      </c>
      <c r="G262" s="3">
        <v>0.89341692789968652</v>
      </c>
      <c r="H262" s="3">
        <v>0.98467432950191569</v>
      </c>
      <c r="I262" s="3"/>
      <c r="J262" s="3"/>
      <c r="K262" s="3"/>
      <c r="L262" s="3"/>
      <c r="M262" s="3"/>
      <c r="N262" s="3"/>
      <c r="O262" s="3"/>
      <c r="P262" s="3"/>
      <c r="Q262" s="3"/>
      <c r="R262" s="3"/>
    </row>
    <row r="263" spans="1:18" x14ac:dyDescent="0.2">
      <c r="A263" t="s">
        <v>139</v>
      </c>
      <c r="B263" s="3">
        <v>1.3729166666666666</v>
      </c>
      <c r="C263" s="3">
        <v>1.0488385944014293</v>
      </c>
      <c r="D263" s="3">
        <v>1.2006849315068493</v>
      </c>
      <c r="E263" s="3">
        <v>1.2136422136422136</v>
      </c>
      <c r="F263" s="3">
        <v>1.1828025477707007</v>
      </c>
      <c r="G263" s="3">
        <v>1.0672969966629589</v>
      </c>
      <c r="H263" s="3">
        <v>0.95804988662131518</v>
      </c>
      <c r="I263" s="3"/>
      <c r="J263" s="3"/>
      <c r="K263" s="3"/>
      <c r="L263" s="3"/>
      <c r="M263" s="3"/>
      <c r="N263" s="3"/>
      <c r="O263" s="3"/>
      <c r="P263" s="3"/>
      <c r="Q263" s="3"/>
      <c r="R263" s="3"/>
    </row>
    <row r="264" spans="1:18" x14ac:dyDescent="0.2">
      <c r="A264" t="s">
        <v>140</v>
      </c>
      <c r="B264" s="3">
        <v>1.3313975040158161</v>
      </c>
      <c r="C264" s="3">
        <v>1.0910805413800755</v>
      </c>
      <c r="D264" s="3">
        <v>1.2206480226684735</v>
      </c>
      <c r="E264" s="3">
        <v>1.1710197592550533</v>
      </c>
      <c r="F264" s="3">
        <v>1.0800679501698753</v>
      </c>
      <c r="G264" s="3">
        <v>0.99322451493686481</v>
      </c>
      <c r="H264" s="3">
        <v>0.8955587102007706</v>
      </c>
      <c r="I264" s="3"/>
      <c r="J264" s="3"/>
      <c r="K264" s="3"/>
      <c r="L264" s="3"/>
      <c r="M264" s="3"/>
      <c r="N264" s="3"/>
      <c r="O264" s="3"/>
      <c r="P264" s="3"/>
      <c r="Q264" s="3"/>
      <c r="R264" s="3"/>
    </row>
    <row r="265" spans="1:18" x14ac:dyDescent="0.2">
      <c r="A265" t="s">
        <v>141</v>
      </c>
      <c r="B265" s="3">
        <v>1.5064258714825705</v>
      </c>
      <c r="C265" s="3">
        <v>1.0680090611628492</v>
      </c>
      <c r="D265" s="3">
        <v>1.1723670843210294</v>
      </c>
      <c r="E265" s="3">
        <v>1.2049515767642538</v>
      </c>
      <c r="F265" s="3">
        <v>1.121562084028572</v>
      </c>
      <c r="G265" s="3">
        <v>1.1176227461380819</v>
      </c>
      <c r="H265" s="3">
        <v>0.97306571706053735</v>
      </c>
      <c r="I265" s="3"/>
      <c r="J265" s="3"/>
      <c r="K265" s="3"/>
      <c r="L265" s="3"/>
      <c r="M265" s="3"/>
      <c r="N265" s="3"/>
      <c r="O265" s="3"/>
      <c r="P265" s="3"/>
      <c r="Q265" s="3"/>
      <c r="R265" s="3"/>
    </row>
    <row r="266" spans="1:18" x14ac:dyDescent="0.2">
      <c r="A266" t="s">
        <v>226</v>
      </c>
      <c r="B266" s="3">
        <v>1.4782436485033668</v>
      </c>
      <c r="C266" s="3">
        <v>1.0706917892999588</v>
      </c>
      <c r="D266" s="3">
        <v>1.1730604848360515</v>
      </c>
      <c r="E266" s="3">
        <v>1.1977703754540432</v>
      </c>
      <c r="F266" s="3">
        <v>1.1096045963764554</v>
      </c>
      <c r="G266" s="3">
        <v>1.1091143287241803</v>
      </c>
      <c r="H266" s="3">
        <v>0.97454438565549673</v>
      </c>
      <c r="I266" s="3"/>
      <c r="J266" s="3"/>
      <c r="K266" s="3"/>
      <c r="L266" s="3"/>
      <c r="M266" s="3"/>
      <c r="N266" s="3"/>
      <c r="O266" s="3"/>
      <c r="P266" s="3"/>
      <c r="Q266" s="3"/>
      <c r="R266" s="3"/>
    </row>
    <row r="267" spans="1:18" x14ac:dyDescent="0.2">
      <c r="A267" t="s">
        <v>227</v>
      </c>
      <c r="B267" s="3">
        <v>1.4777614631154397</v>
      </c>
      <c r="C267" s="3">
        <v>1.0767687434002111</v>
      </c>
      <c r="D267" s="3">
        <v>1.1755205260052264</v>
      </c>
      <c r="E267" s="3">
        <v>1.1987841644837642</v>
      </c>
      <c r="F267" s="3">
        <v>1.113071960961262</v>
      </c>
      <c r="G267" s="3">
        <v>1.1118255265207631</v>
      </c>
      <c r="H267" s="3">
        <v>0.97520912327419029</v>
      </c>
      <c r="I267" s="3"/>
      <c r="J267" s="3"/>
      <c r="K267" s="3"/>
      <c r="L267" s="3"/>
      <c r="M267" s="3"/>
      <c r="N267" s="3"/>
      <c r="O267" s="3"/>
      <c r="P267" s="3"/>
      <c r="Q267" s="3"/>
      <c r="R267" s="3"/>
    </row>
    <row r="268" spans="1:18" x14ac:dyDescent="0.2">
      <c r="A268" t="s">
        <v>228</v>
      </c>
      <c r="B268" s="3">
        <v>1.4403225806451614</v>
      </c>
      <c r="C268" s="3">
        <v>1.0788770053475936</v>
      </c>
      <c r="D268" s="3">
        <v>1.1796407185628743</v>
      </c>
      <c r="E268" s="3">
        <v>1.3407079646017699</v>
      </c>
      <c r="F268" s="3">
        <v>1.2552594670406731</v>
      </c>
      <c r="G268" s="3">
        <v>1.0544611819235226</v>
      </c>
      <c r="H268" s="3">
        <v>0.95778045838359471</v>
      </c>
      <c r="I268" s="3"/>
      <c r="J268" s="3"/>
      <c r="K268" s="3"/>
      <c r="L268" s="3"/>
      <c r="M268" s="3"/>
      <c r="N268" s="3"/>
      <c r="O268" s="3"/>
      <c r="P268" s="3"/>
      <c r="Q268" s="3"/>
      <c r="R268" s="3"/>
    </row>
    <row r="269" spans="1:18" x14ac:dyDescent="0.2">
      <c r="A269" t="s">
        <v>229</v>
      </c>
      <c r="B269" s="3">
        <v>1.1879999999999999</v>
      </c>
      <c r="C269" s="3">
        <v>1.053639846743295</v>
      </c>
      <c r="D269" s="3">
        <v>1.1603375527426161</v>
      </c>
      <c r="E269" s="3">
        <v>1.0775510204081633</v>
      </c>
      <c r="F269" s="3">
        <v>1.1346938775510205</v>
      </c>
      <c r="G269" s="3">
        <v>1.0071174377224199</v>
      </c>
      <c r="H269" s="3">
        <v>0.94117647058823528</v>
      </c>
      <c r="I269" s="3"/>
      <c r="J269" s="3"/>
      <c r="K269" s="3"/>
      <c r="L269" s="3"/>
      <c r="M269" s="3"/>
      <c r="N269" s="3"/>
      <c r="O269" s="3"/>
      <c r="P269" s="3"/>
      <c r="Q269" s="3"/>
      <c r="R269" s="3"/>
    </row>
    <row r="270" spans="1:18" x14ac:dyDescent="0.2">
      <c r="A270" t="s">
        <v>230</v>
      </c>
      <c r="B270" s="3">
        <v>1.3873873873873874</v>
      </c>
      <c r="C270" s="3">
        <v>0.99501246882793015</v>
      </c>
      <c r="D270" s="3">
        <v>1.1676646706586826</v>
      </c>
      <c r="E270" s="3">
        <v>1.1624649859943978</v>
      </c>
      <c r="F270" s="3">
        <v>1.2189349112426036</v>
      </c>
      <c r="G270" s="3">
        <v>1.2380952380952381</v>
      </c>
      <c r="H270" s="3">
        <v>0.98081534772182255</v>
      </c>
      <c r="I270" s="3"/>
      <c r="J270" s="3"/>
      <c r="K270" s="3"/>
      <c r="L270" s="3"/>
      <c r="M270" s="3"/>
      <c r="N270" s="3"/>
      <c r="O270" s="3"/>
      <c r="P270" s="3"/>
      <c r="Q270" s="3"/>
      <c r="R270" s="3"/>
    </row>
    <row r="271" spans="1:18" x14ac:dyDescent="0.2">
      <c r="A271" t="s">
        <v>231</v>
      </c>
      <c r="B271" s="3">
        <v>1.3113553113553114</v>
      </c>
      <c r="C271" s="3">
        <v>1.0966666666666667</v>
      </c>
      <c r="D271" s="3">
        <v>1.2983870967741935</v>
      </c>
      <c r="E271" s="3">
        <v>1.2249134948096885</v>
      </c>
      <c r="F271" s="3">
        <v>1.3140794223826715</v>
      </c>
      <c r="G271" s="3">
        <v>1.1511627906976745</v>
      </c>
      <c r="H271" s="3">
        <v>0.93902439024390238</v>
      </c>
      <c r="I271" s="3"/>
      <c r="J271" s="3"/>
      <c r="K271" s="3"/>
      <c r="L271" s="3"/>
      <c r="M271" s="3"/>
      <c r="N271" s="3"/>
      <c r="O271" s="3"/>
      <c r="P271" s="3"/>
      <c r="Q271" s="3"/>
      <c r="R271" s="3"/>
    </row>
    <row r="275" spans="1:28" ht="15" x14ac:dyDescent="0.25">
      <c r="A275" t="s">
        <v>174</v>
      </c>
      <c r="B275" s="18">
        <v>2000</v>
      </c>
      <c r="C275" s="18">
        <v>2001</v>
      </c>
      <c r="D275" s="18">
        <v>2002</v>
      </c>
      <c r="E275" s="18">
        <v>2003</v>
      </c>
      <c r="F275" s="18">
        <v>2004</v>
      </c>
      <c r="G275" s="18">
        <v>2005</v>
      </c>
      <c r="H275" s="18">
        <v>2006</v>
      </c>
      <c r="I275" s="18">
        <v>2007</v>
      </c>
      <c r="J275" s="18">
        <v>2008</v>
      </c>
      <c r="K275" s="18">
        <v>2009</v>
      </c>
      <c r="L275" s="18">
        <v>2010</v>
      </c>
      <c r="M275" s="18">
        <v>2011</v>
      </c>
      <c r="N275" s="18">
        <v>2012</v>
      </c>
      <c r="O275" s="18">
        <v>2013</v>
      </c>
      <c r="P275" s="18">
        <v>2014</v>
      </c>
      <c r="Q275" s="18">
        <v>2015</v>
      </c>
      <c r="R275" s="18">
        <v>2016</v>
      </c>
      <c r="S275" s="18">
        <v>2017</v>
      </c>
      <c r="T275" s="18">
        <v>2018</v>
      </c>
      <c r="U275" s="18">
        <v>2019</v>
      </c>
      <c r="V275" s="18">
        <v>2020</v>
      </c>
      <c r="W275" s="18">
        <v>2021</v>
      </c>
      <c r="X275" s="18">
        <v>2022</v>
      </c>
      <c r="Y275" s="18">
        <v>2023</v>
      </c>
      <c r="AA275" t="s">
        <v>1439</v>
      </c>
      <c r="AB275" t="s">
        <v>1440</v>
      </c>
    </row>
    <row r="276" spans="1:28" x14ac:dyDescent="0.2">
      <c r="A276" t="s">
        <v>115</v>
      </c>
      <c r="B276" s="14">
        <v>15910.906813182479</v>
      </c>
      <c r="C276" s="14">
        <v>16248.641093337474</v>
      </c>
      <c r="D276" s="14">
        <v>16804.468417371645</v>
      </c>
      <c r="E276" s="14">
        <v>17134.310273012987</v>
      </c>
      <c r="F276" s="14">
        <v>17750.596658711216</v>
      </c>
      <c r="G276" s="14">
        <v>18673.052491111335</v>
      </c>
      <c r="H276" s="14">
        <v>19370.351429673694</v>
      </c>
      <c r="I276" s="14">
        <v>19825.927299048424</v>
      </c>
      <c r="J276" s="14">
        <v>20653.654108034498</v>
      </c>
      <c r="K276" s="14">
        <v>19326.844953065847</v>
      </c>
      <c r="L276" s="14">
        <v>19585.381491771746</v>
      </c>
      <c r="M276" s="14">
        <v>19754.233351632112</v>
      </c>
      <c r="N276" s="14">
        <v>20517.343228694328</v>
      </c>
      <c r="O276" s="14">
        <v>20410.340582683628</v>
      </c>
      <c r="P276" s="14">
        <v>21708.898627124399</v>
      </c>
      <c r="Q276" s="14">
        <v>22379.194092149624</v>
      </c>
      <c r="R276" s="14">
        <v>22441.75829395141</v>
      </c>
      <c r="S276" s="14">
        <v>22608.53267108685</v>
      </c>
      <c r="T276" s="14">
        <v>23130.122358347275</v>
      </c>
      <c r="U276" s="14">
        <v>24826.391550288965</v>
      </c>
      <c r="V276" s="14">
        <v>23578.91212879762</v>
      </c>
      <c r="W276" s="14">
        <v>23952.680133012065</v>
      </c>
      <c r="X276" s="14">
        <v>25728.191136346875</v>
      </c>
      <c r="Y276" s="14">
        <v>28485.063239877643</v>
      </c>
      <c r="AA276" s="14">
        <f>MAX(B276:Y294)</f>
        <v>42041.200046180995</v>
      </c>
      <c r="AB276" s="14">
        <f>MIN(B276:Y294)</f>
        <v>8762.1487825516197</v>
      </c>
    </row>
    <row r="277" spans="1:28" x14ac:dyDescent="0.2">
      <c r="A277" t="s">
        <v>116</v>
      </c>
      <c r="B277" s="14">
        <v>12742.300137133539</v>
      </c>
      <c r="C277" s="14">
        <v>13450.927382719879</v>
      </c>
      <c r="D277" s="14">
        <v>14023.724566429519</v>
      </c>
      <c r="E277" s="14">
        <v>14703.336026780562</v>
      </c>
      <c r="F277" s="14">
        <v>15400.702812673391</v>
      </c>
      <c r="G277" s="14">
        <v>16347.468256317026</v>
      </c>
      <c r="H277" s="14">
        <v>16642.27472297721</v>
      </c>
      <c r="I277" s="14">
        <v>17162.889040407172</v>
      </c>
      <c r="J277" s="14">
        <v>18333.29910387272</v>
      </c>
      <c r="K277" s="14">
        <v>17848.848329189321</v>
      </c>
      <c r="L277" s="14">
        <v>18216.921286485976</v>
      </c>
      <c r="M277" s="14">
        <v>18393.09428950863</v>
      </c>
      <c r="N277" s="14">
        <v>18357.392393382113</v>
      </c>
      <c r="O277" s="14">
        <v>18856.491285225606</v>
      </c>
      <c r="P277" s="14">
        <v>19832.292411908398</v>
      </c>
      <c r="Q277" s="14">
        <v>19475.736984687115</v>
      </c>
      <c r="R277" s="14">
        <v>19061.546286876906</v>
      </c>
      <c r="S277" s="14">
        <v>20424.960745580709</v>
      </c>
      <c r="T277" s="14">
        <v>21595.360431398483</v>
      </c>
      <c r="U277" s="14">
        <v>21774.691456250119</v>
      </c>
      <c r="V277" s="14">
        <v>21191.319892866457</v>
      </c>
      <c r="W277" s="14">
        <v>23322.330828507769</v>
      </c>
      <c r="X277" s="14">
        <v>24658.83846397969</v>
      </c>
      <c r="Y277" s="14">
        <v>27210.373955070369</v>
      </c>
    </row>
    <row r="278" spans="1:28" x14ac:dyDescent="0.2">
      <c r="A278" t="s">
        <v>117</v>
      </c>
      <c r="B278" s="14">
        <v>21471.424060625199</v>
      </c>
      <c r="C278" s="14">
        <v>22046.163153241196</v>
      </c>
      <c r="D278" s="14">
        <v>23633.438653750451</v>
      </c>
      <c r="E278" s="14">
        <v>25100.274677914287</v>
      </c>
      <c r="F278" s="14">
        <v>25646.54440001359</v>
      </c>
      <c r="G278" s="14">
        <v>26847.427491943548</v>
      </c>
      <c r="H278" s="14">
        <v>27299.449404435476</v>
      </c>
      <c r="I278" s="14">
        <v>28089.156783244074</v>
      </c>
      <c r="J278" s="14">
        <v>29655.333915227897</v>
      </c>
      <c r="K278" s="14">
        <v>27837.843511851028</v>
      </c>
      <c r="L278" s="14">
        <v>27777.489438118275</v>
      </c>
      <c r="M278" s="14">
        <v>28420.966353837957</v>
      </c>
      <c r="N278" s="14">
        <v>29344.66607445692</v>
      </c>
      <c r="O278" s="14">
        <v>30042.875858509666</v>
      </c>
      <c r="P278" s="14">
        <v>31966.136330462705</v>
      </c>
      <c r="Q278" s="14">
        <v>34326.828193410554</v>
      </c>
      <c r="R278" s="14">
        <v>36740.47495396818</v>
      </c>
      <c r="S278" s="14">
        <v>34621.488945484074</v>
      </c>
      <c r="T278" s="14">
        <v>34380.696276778137</v>
      </c>
      <c r="U278" s="14">
        <v>34100.484516536759</v>
      </c>
      <c r="V278" s="14">
        <v>31201.329041636382</v>
      </c>
      <c r="W278" s="14">
        <v>32554.635804107209</v>
      </c>
      <c r="X278" s="14">
        <v>32957.414576670599</v>
      </c>
      <c r="Y278" s="14">
        <v>35982.071102494636</v>
      </c>
    </row>
    <row r="279" spans="1:28" x14ac:dyDescent="0.2">
      <c r="A279" t="s">
        <v>118</v>
      </c>
      <c r="B279" s="14">
        <v>16443.653209288081</v>
      </c>
      <c r="C279" s="14">
        <v>16656.155036981821</v>
      </c>
      <c r="D279" s="14">
        <v>15798.556486751904</v>
      </c>
      <c r="E279" s="14">
        <v>16476.971942826895</v>
      </c>
      <c r="F279" s="14">
        <v>18048.616179194971</v>
      </c>
      <c r="G279" s="14">
        <v>17715.747848336821</v>
      </c>
      <c r="H279" s="14">
        <v>16570.284697508894</v>
      </c>
      <c r="I279" s="14">
        <v>16351.647545418697</v>
      </c>
      <c r="J279" s="14">
        <v>18225.183890466829</v>
      </c>
      <c r="K279" s="14">
        <v>16327.309401150271</v>
      </c>
      <c r="L279" s="14">
        <v>16880.942091616249</v>
      </c>
      <c r="M279" s="14">
        <v>18197.604683220252</v>
      </c>
      <c r="N279" s="14">
        <v>17941.521935998706</v>
      </c>
      <c r="O279" s="14">
        <v>18021.236124630512</v>
      </c>
      <c r="P279" s="14">
        <v>18722.065736042867</v>
      </c>
      <c r="Q279" s="14">
        <v>20273.154075970979</v>
      </c>
      <c r="R279" s="14">
        <v>20129.669651126893</v>
      </c>
      <c r="S279" s="14">
        <v>20221.279573184063</v>
      </c>
      <c r="T279" s="14">
        <v>20946.955222843648</v>
      </c>
      <c r="U279" s="14">
        <v>21431.899363255165</v>
      </c>
      <c r="V279" s="14">
        <v>20502.178517918957</v>
      </c>
      <c r="W279" s="14">
        <v>21647.547383503934</v>
      </c>
      <c r="X279" s="14">
        <v>26133.664757007991</v>
      </c>
      <c r="Y279" s="14">
        <v>27632.788322891283</v>
      </c>
    </row>
    <row r="280" spans="1:28" x14ac:dyDescent="0.2">
      <c r="A280" t="s">
        <v>119</v>
      </c>
      <c r="B280" s="14">
        <v>11968.843668647645</v>
      </c>
      <c r="C280" s="14">
        <v>12071.202449530334</v>
      </c>
      <c r="D280" s="14">
        <v>12766.832981842499</v>
      </c>
      <c r="E280" s="14">
        <v>13314.390095392735</v>
      </c>
      <c r="F280" s="14">
        <v>13576.924231357993</v>
      </c>
      <c r="G280" s="14">
        <v>14737.609473051651</v>
      </c>
      <c r="H280" s="14">
        <v>15585.20137797773</v>
      </c>
      <c r="I280" s="14">
        <v>15774.479798271446</v>
      </c>
      <c r="J280" s="14">
        <v>16586.818346662592</v>
      </c>
      <c r="K280" s="14">
        <v>16128.116841348519</v>
      </c>
      <c r="L280" s="14">
        <v>15818.701968923544</v>
      </c>
      <c r="M280" s="14">
        <v>15961.330511372566</v>
      </c>
      <c r="N280" s="14">
        <v>16425.567315247034</v>
      </c>
      <c r="O280" s="14">
        <v>16830.554500041708</v>
      </c>
      <c r="P280" s="14">
        <v>16726.30440209703</v>
      </c>
      <c r="Q280" s="14">
        <v>17807.194882162341</v>
      </c>
      <c r="R280" s="14">
        <v>18922.506522634689</v>
      </c>
      <c r="S280" s="14">
        <v>20147.577799165865</v>
      </c>
      <c r="T280" s="14">
        <v>19830.854476523768</v>
      </c>
      <c r="U280" s="14">
        <v>20545.509260525814</v>
      </c>
      <c r="V280" s="14">
        <v>19956.746694407182</v>
      </c>
      <c r="W280" s="14">
        <v>19047.61904761905</v>
      </c>
      <c r="X280" s="14">
        <v>22660.268330959661</v>
      </c>
      <c r="Y280" s="14">
        <v>25244.380377494479</v>
      </c>
    </row>
    <row r="281" spans="1:28" x14ac:dyDescent="0.2">
      <c r="A281" t="s">
        <v>120</v>
      </c>
      <c r="B281" s="14">
        <v>8785.2038671710798</v>
      </c>
      <c r="C281" s="14">
        <v>9155.3486235658893</v>
      </c>
      <c r="D281" s="14">
        <v>9837.8174503394512</v>
      </c>
      <c r="E281" s="14">
        <v>10202.052966966276</v>
      </c>
      <c r="F281" s="14">
        <v>10499.754970961452</v>
      </c>
      <c r="G281" s="14">
        <v>10920.275793732711</v>
      </c>
      <c r="H281" s="14">
        <v>11048.025088650664</v>
      </c>
      <c r="I281" s="14">
        <v>11482.699805068227</v>
      </c>
      <c r="J281" s="14">
        <v>12395.11439322293</v>
      </c>
      <c r="K281" s="14">
        <v>11648.101569050186</v>
      </c>
      <c r="L281" s="14">
        <v>11901.935177490206</v>
      </c>
      <c r="M281" s="14">
        <v>11958.807460251952</v>
      </c>
      <c r="N281" s="14">
        <v>12640.285814143139</v>
      </c>
      <c r="O281" s="14">
        <v>12866.319327407378</v>
      </c>
      <c r="P281" s="14">
        <v>13136.179979892633</v>
      </c>
      <c r="Q281" s="14">
        <v>13627.307244088568</v>
      </c>
      <c r="R281" s="14">
        <v>14378.925886747236</v>
      </c>
      <c r="S281" s="14">
        <v>14820.307293768714</v>
      </c>
      <c r="T281" s="14">
        <v>15366.452410846467</v>
      </c>
      <c r="U281" s="14">
        <v>16525.692141446511</v>
      </c>
      <c r="V281" s="14">
        <v>16444.85095103877</v>
      </c>
      <c r="W281" s="14">
        <v>17626.750746142978</v>
      </c>
      <c r="X281" s="14">
        <v>19743.853416845846</v>
      </c>
      <c r="Y281" s="14">
        <v>20475.788262156919</v>
      </c>
    </row>
    <row r="282" spans="1:28" x14ac:dyDescent="0.2">
      <c r="A282" t="s">
        <v>121</v>
      </c>
      <c r="B282" s="14">
        <v>15393.160358644767</v>
      </c>
      <c r="C282" s="14">
        <v>16123.235285660887</v>
      </c>
      <c r="D282" s="14">
        <v>16695.406803574228</v>
      </c>
      <c r="E282" s="14">
        <v>17749.175197881708</v>
      </c>
      <c r="F282" s="14">
        <v>18496.646560087738</v>
      </c>
      <c r="G282" s="14">
        <v>19127.608072380764</v>
      </c>
      <c r="H282" s="14">
        <v>19496.651916287585</v>
      </c>
      <c r="I282" s="14">
        <v>20244.888013483054</v>
      </c>
      <c r="J282" s="14">
        <v>21346.08577172512</v>
      </c>
      <c r="K282" s="14">
        <v>20126.126363840256</v>
      </c>
      <c r="L282" s="14">
        <v>20521.793429123387</v>
      </c>
      <c r="M282" s="14">
        <v>20813.538429932461</v>
      </c>
      <c r="N282" s="14">
        <v>20380.167283766361</v>
      </c>
      <c r="O282" s="14">
        <v>20978.230848419415</v>
      </c>
      <c r="P282" s="14">
        <v>21594.75635494872</v>
      </c>
      <c r="Q282" s="14">
        <v>22356.683240713661</v>
      </c>
      <c r="R282" s="14">
        <v>22885.99784276271</v>
      </c>
      <c r="S282" s="14">
        <v>23466.079766826282</v>
      </c>
      <c r="T282" s="14">
        <v>24533.16389565463</v>
      </c>
      <c r="U282" s="14">
        <v>26190.808772174885</v>
      </c>
      <c r="V282" s="14">
        <v>25982.270649614478</v>
      </c>
      <c r="W282" s="14">
        <v>26718.054069961574</v>
      </c>
      <c r="X282" s="14">
        <v>28548.784002482982</v>
      </c>
      <c r="Y282" s="14">
        <v>30132.419769039076</v>
      </c>
    </row>
    <row r="283" spans="1:28" x14ac:dyDescent="0.2">
      <c r="A283" t="s">
        <v>122</v>
      </c>
      <c r="B283" s="14">
        <v>15574.361642885182</v>
      </c>
      <c r="C283" s="14">
        <v>16513.795060507862</v>
      </c>
      <c r="D283" s="14">
        <v>17203.611200219973</v>
      </c>
      <c r="E283" s="14">
        <v>18164.348462664715</v>
      </c>
      <c r="F283" s="14">
        <v>18892.271343541277</v>
      </c>
      <c r="G283" s="14">
        <v>20131.936081102944</v>
      </c>
      <c r="H283" s="14">
        <v>20400</v>
      </c>
      <c r="I283" s="14">
        <v>21116.925361524591</v>
      </c>
      <c r="J283" s="14">
        <v>22171.618210383236</v>
      </c>
      <c r="K283" s="14">
        <v>20711.359600541517</v>
      </c>
      <c r="L283" s="14">
        <v>21299.635836484471</v>
      </c>
      <c r="M283" s="14">
        <v>22392.523688567937</v>
      </c>
      <c r="N283" s="14">
        <v>23784.946236559139</v>
      </c>
      <c r="O283" s="14">
        <v>25399.328168917527</v>
      </c>
      <c r="P283" s="14">
        <v>26300.09541984733</v>
      </c>
      <c r="Q283" s="14">
        <v>28470.7181381917</v>
      </c>
      <c r="R283" s="14">
        <v>30594.56077910879</v>
      </c>
      <c r="S283" s="14">
        <v>31530.353028551173</v>
      </c>
      <c r="T283" s="14">
        <v>33793.479629085719</v>
      </c>
      <c r="U283" s="14">
        <v>33895.044950867654</v>
      </c>
      <c r="V283" s="14">
        <v>32861.034060524275</v>
      </c>
      <c r="W283" s="14">
        <v>34877.46538324657</v>
      </c>
      <c r="X283" s="14">
        <v>36752.927187752881</v>
      </c>
      <c r="Y283" s="14">
        <v>42041.200046180995</v>
      </c>
    </row>
    <row r="284" spans="1:28" x14ac:dyDescent="0.2">
      <c r="A284" t="s">
        <v>123</v>
      </c>
      <c r="B284" s="14">
        <v>13910.126769595028</v>
      </c>
      <c r="C284" s="14">
        <v>14465.209587160807</v>
      </c>
      <c r="D284" s="14">
        <v>15244.98276584093</v>
      </c>
      <c r="E284" s="14">
        <v>16067.268723872739</v>
      </c>
      <c r="F284" s="14">
        <v>16307.887838589244</v>
      </c>
      <c r="G284" s="14">
        <v>16148.155174049134</v>
      </c>
      <c r="H284" s="14">
        <v>15897.40373761445</v>
      </c>
      <c r="I284" s="14">
        <v>16265.677877907201</v>
      </c>
      <c r="J284" s="14">
        <v>17066.504706954143</v>
      </c>
      <c r="K284" s="14">
        <v>14891.377884687665</v>
      </c>
      <c r="L284" s="14">
        <v>15476.366869165802</v>
      </c>
      <c r="M284" s="14">
        <v>15859.27642968223</v>
      </c>
      <c r="N284" s="14">
        <v>15607.070751085741</v>
      </c>
      <c r="O284" s="14">
        <v>15977.288245229454</v>
      </c>
      <c r="P284" s="14">
        <v>16617.964139809352</v>
      </c>
      <c r="Q284" s="14">
        <v>17138.092669016209</v>
      </c>
      <c r="R284" s="14">
        <v>17825.655719638529</v>
      </c>
      <c r="S284" s="14">
        <v>17794.151696334935</v>
      </c>
      <c r="T284" s="14">
        <v>18867.924528301886</v>
      </c>
      <c r="U284" s="14">
        <v>20994.571060346036</v>
      </c>
      <c r="V284" s="14">
        <v>21137.703872921425</v>
      </c>
      <c r="W284" s="14">
        <v>22605.736509479822</v>
      </c>
      <c r="X284" s="14">
        <v>21653.225024091476</v>
      </c>
      <c r="Y284" s="14">
        <v>23304.445998216725</v>
      </c>
    </row>
    <row r="285" spans="1:28" x14ac:dyDescent="0.2">
      <c r="A285" t="s">
        <v>124</v>
      </c>
      <c r="B285" s="14">
        <v>8762.1487825516197</v>
      </c>
      <c r="C285" s="14">
        <v>9017.7514792899401</v>
      </c>
      <c r="D285" s="14">
        <v>9500.685333855492</v>
      </c>
      <c r="E285" s="14">
        <v>10106.133916029343</v>
      </c>
      <c r="F285" s="14">
        <v>10521.656753272973</v>
      </c>
      <c r="G285" s="14">
        <v>11260.547095536771</v>
      </c>
      <c r="H285" s="14">
        <v>11558.552788944529</v>
      </c>
      <c r="I285" s="14">
        <v>11849.629124979905</v>
      </c>
      <c r="J285" s="14">
        <v>12721.062618595826</v>
      </c>
      <c r="K285" s="14">
        <v>11969.441652750176</v>
      </c>
      <c r="L285" s="14">
        <v>12044.222069089494</v>
      </c>
      <c r="M285" s="14">
        <v>12045.951697147364</v>
      </c>
      <c r="N285" s="14">
        <v>11935.460104619464</v>
      </c>
      <c r="O285" s="14">
        <v>12262.993368196558</v>
      </c>
      <c r="P285" s="14">
        <v>12523.883341144237</v>
      </c>
      <c r="Q285" s="14">
        <v>12873.385456940745</v>
      </c>
      <c r="R285" s="14">
        <v>13442.756085572011</v>
      </c>
      <c r="S285" s="14">
        <v>14223.770258743247</v>
      </c>
      <c r="T285" s="14">
        <v>14739.293422696808</v>
      </c>
      <c r="U285" s="14">
        <v>15274.775287290931</v>
      </c>
      <c r="V285" s="14">
        <v>15005.89517310372</v>
      </c>
      <c r="W285" s="14">
        <v>15548.351320223521</v>
      </c>
      <c r="X285" s="14">
        <v>17137.089608995728</v>
      </c>
      <c r="Y285" s="14">
        <v>18427.929563725178</v>
      </c>
    </row>
    <row r="286" spans="1:28" x14ac:dyDescent="0.2">
      <c r="A286" t="s">
        <v>125</v>
      </c>
      <c r="B286" s="14">
        <v>21387.672617042776</v>
      </c>
      <c r="C286" s="14">
        <v>21991.073665457312</v>
      </c>
      <c r="D286" s="14">
        <v>22829.95776319785</v>
      </c>
      <c r="E286" s="14">
        <v>23608.599557966645</v>
      </c>
      <c r="F286" s="14">
        <v>24193.913492271891</v>
      </c>
      <c r="G286" s="14">
        <v>25403.020077157867</v>
      </c>
      <c r="H286" s="14">
        <v>26150.295941375422</v>
      </c>
      <c r="I286" s="14">
        <v>27193.445859927771</v>
      </c>
      <c r="J286" s="14">
        <v>28469.568339788148</v>
      </c>
      <c r="K286" s="14">
        <v>27460.978059919467</v>
      </c>
      <c r="L286" s="14">
        <v>28054.042347610241</v>
      </c>
      <c r="M286" s="14">
        <v>28062.467482058357</v>
      </c>
      <c r="N286" s="14">
        <v>28325.385510381333</v>
      </c>
      <c r="O286" s="14">
        <v>29274.994715704925</v>
      </c>
      <c r="P286" s="14">
        <v>29188.703321749876</v>
      </c>
      <c r="Q286" s="14">
        <v>29313.032964235714</v>
      </c>
      <c r="R286" s="14">
        <v>30222.676843181998</v>
      </c>
      <c r="S286" s="14">
        <v>31784.271059993782</v>
      </c>
      <c r="T286" s="14">
        <v>33838.139363345086</v>
      </c>
      <c r="U286" s="14">
        <v>37307.417377682468</v>
      </c>
      <c r="V286" s="14">
        <v>37089.027323565344</v>
      </c>
      <c r="W286" s="14">
        <v>38175.32089783399</v>
      </c>
      <c r="X286" s="14">
        <v>38986.690208811844</v>
      </c>
      <c r="Y286" s="14">
        <v>39983.432687898465</v>
      </c>
    </row>
    <row r="287" spans="1:28" x14ac:dyDescent="0.2">
      <c r="A287" t="s">
        <v>126</v>
      </c>
      <c r="B287" s="14">
        <v>17784.464633605308</v>
      </c>
      <c r="C287" s="14">
        <v>18548.952897192667</v>
      </c>
      <c r="D287" s="14">
        <v>18914.457900696696</v>
      </c>
      <c r="E287" s="14">
        <v>19637.896350225117</v>
      </c>
      <c r="F287" s="14">
        <v>20745.546033044488</v>
      </c>
      <c r="G287" s="14">
        <v>22545.028665338083</v>
      </c>
      <c r="H287" s="14">
        <v>22736.61398199006</v>
      </c>
      <c r="I287" s="14">
        <v>22776.722024842325</v>
      </c>
      <c r="J287" s="14">
        <v>23891.92007262856</v>
      </c>
      <c r="K287" s="14">
        <v>23604.731587067941</v>
      </c>
      <c r="L287" s="14">
        <v>24017.88846018941</v>
      </c>
      <c r="M287" s="14">
        <v>25050.760980858337</v>
      </c>
      <c r="N287" s="14">
        <v>24895.582398918563</v>
      </c>
      <c r="O287" s="14">
        <v>25077.281094786566</v>
      </c>
      <c r="P287" s="14">
        <v>25618.773214843615</v>
      </c>
      <c r="Q287" s="14">
        <v>28561.719628122577</v>
      </c>
      <c r="R287" s="14">
        <v>30703.65804961892</v>
      </c>
      <c r="S287" s="14">
        <v>31377.910850734257</v>
      </c>
      <c r="T287" s="14">
        <v>30511.5712545676</v>
      </c>
      <c r="U287" s="14">
        <v>30861.946195661614</v>
      </c>
      <c r="V287" s="14">
        <v>29322.205932107816</v>
      </c>
      <c r="W287" s="14">
        <v>30428.015564202335</v>
      </c>
      <c r="X287" s="14">
        <v>32888.61309339125</v>
      </c>
      <c r="Y287" s="14">
        <v>35156.383524183897</v>
      </c>
    </row>
    <row r="288" spans="1:28" x14ac:dyDescent="0.2">
      <c r="A288" t="s">
        <v>138</v>
      </c>
      <c r="B288" s="14">
        <v>14830.762773471912</v>
      </c>
      <c r="C288" s="14">
        <v>15357.641335522845</v>
      </c>
      <c r="D288" s="14">
        <v>15926.444844088881</v>
      </c>
      <c r="E288" s="14">
        <v>16676.970244157725</v>
      </c>
      <c r="F288" s="14">
        <v>17333.096319627675</v>
      </c>
      <c r="G288" s="14">
        <v>18137.501208900125</v>
      </c>
      <c r="H288" s="14">
        <v>18390.453889297471</v>
      </c>
      <c r="I288" s="14">
        <v>18852.940528814292</v>
      </c>
      <c r="J288" s="14">
        <v>19968.973686651098</v>
      </c>
      <c r="K288" s="14">
        <v>18851.51842616262</v>
      </c>
      <c r="L288" s="14">
        <v>19176.874520027137</v>
      </c>
      <c r="M288" s="14">
        <v>19605.636953055848</v>
      </c>
      <c r="N288" s="14">
        <v>19828.014249165575</v>
      </c>
      <c r="O288" s="14">
        <v>20318.5055781093</v>
      </c>
      <c r="P288" s="14">
        <v>20975.483123941449</v>
      </c>
      <c r="Q288" s="14">
        <v>21950.328803387703</v>
      </c>
      <c r="R288" s="14">
        <v>22781.51457000618</v>
      </c>
      <c r="S288" s="14">
        <v>23318.102530162891</v>
      </c>
      <c r="T288" s="14">
        <v>24096.292437210734</v>
      </c>
      <c r="U288" s="14">
        <v>25185.559622226203</v>
      </c>
      <c r="V288" s="14">
        <v>24467.289254711981</v>
      </c>
      <c r="W288" s="14">
        <v>25520.223597322103</v>
      </c>
      <c r="X288" s="14">
        <v>27214.564983106233</v>
      </c>
      <c r="Y288" s="14">
        <v>29379.270685129213</v>
      </c>
    </row>
    <row r="289" spans="1:25" x14ac:dyDescent="0.2">
      <c r="A289" t="s">
        <v>127</v>
      </c>
      <c r="B289" s="14">
        <v>10834.131538913529</v>
      </c>
      <c r="C289" s="14">
        <v>11305.385576522604</v>
      </c>
      <c r="D289" s="14">
        <v>11903.525105689239</v>
      </c>
      <c r="E289" s="14">
        <v>12641.394495120619</v>
      </c>
      <c r="F289" s="14">
        <v>13314.297758282662</v>
      </c>
      <c r="G289" s="14">
        <v>14192.893239930503</v>
      </c>
      <c r="H289" s="14">
        <v>14778.402859419752</v>
      </c>
      <c r="I289" s="14">
        <v>15240.946900994433</v>
      </c>
      <c r="J289" s="14">
        <v>16086.808352438195</v>
      </c>
      <c r="K289" s="14">
        <v>15551.627406524998</v>
      </c>
      <c r="L289" s="14">
        <v>15856.099993149068</v>
      </c>
      <c r="M289" s="14">
        <v>16120.203107008703</v>
      </c>
      <c r="N289" s="14">
        <v>16677.606062414223</v>
      </c>
      <c r="O289" s="14">
        <v>17050.065662303932</v>
      </c>
      <c r="P289" s="14">
        <v>17245.973202130106</v>
      </c>
      <c r="Q289" s="14">
        <v>17577.353760546594</v>
      </c>
      <c r="R289" s="14">
        <v>18208.746540590408</v>
      </c>
      <c r="S289" s="14">
        <v>19185.220274751304</v>
      </c>
      <c r="T289" s="14">
        <v>19689.628335849829</v>
      </c>
      <c r="U289" s="14">
        <v>21043.265726169546</v>
      </c>
      <c r="V289" s="14">
        <v>21318.714242912785</v>
      </c>
      <c r="W289" s="14">
        <v>21314.526818219168</v>
      </c>
      <c r="X289" s="14">
        <v>23912.105326456833</v>
      </c>
      <c r="Y289" s="14">
        <v>26698.047419804741</v>
      </c>
    </row>
    <row r="290" spans="1:25" x14ac:dyDescent="0.2">
      <c r="A290" t="s">
        <v>139</v>
      </c>
      <c r="B290" s="14">
        <v>14199.508884386962</v>
      </c>
      <c r="C290" s="14">
        <v>14717.58456269791</v>
      </c>
      <c r="D290" s="14">
        <v>15292.940606457216</v>
      </c>
      <c r="E290" s="14">
        <v>16043.569417668363</v>
      </c>
      <c r="F290" s="14">
        <v>16706.523821599498</v>
      </c>
      <c r="G290" s="14">
        <v>17526.416213210105</v>
      </c>
      <c r="H290" s="14">
        <v>17833.233522730039</v>
      </c>
      <c r="I290" s="14">
        <v>18297.50272749404</v>
      </c>
      <c r="J290" s="14">
        <v>19372.810032755842</v>
      </c>
      <c r="K290" s="14">
        <v>18345.041784159119</v>
      </c>
      <c r="L290" s="14">
        <v>18668.025938927229</v>
      </c>
      <c r="M290" s="14">
        <v>19072.389134265672</v>
      </c>
      <c r="N290" s="14">
        <v>19344.299091963723</v>
      </c>
      <c r="O290" s="14">
        <v>19815.39999034697</v>
      </c>
      <c r="P290" s="14">
        <v>20401.49109857294</v>
      </c>
      <c r="Q290" s="14">
        <v>21277.117854296554</v>
      </c>
      <c r="R290" s="14">
        <v>22079.859509899219</v>
      </c>
      <c r="S290" s="14">
        <v>22685.807685360218</v>
      </c>
      <c r="T290" s="14">
        <v>23425.489168413696</v>
      </c>
      <c r="U290" s="14">
        <v>24556.464129653788</v>
      </c>
      <c r="V290" s="14">
        <v>23989.698837061464</v>
      </c>
      <c r="W290" s="14">
        <v>24886.801133199351</v>
      </c>
      <c r="X290" s="14">
        <v>26716.875642693907</v>
      </c>
      <c r="Y290" s="14">
        <v>28973.917938948402</v>
      </c>
    </row>
    <row r="291" spans="1:25" x14ac:dyDescent="0.2">
      <c r="A291" t="s">
        <v>140</v>
      </c>
      <c r="B291" s="14">
        <v>18661.556994858205</v>
      </c>
      <c r="C291" s="14">
        <v>19305.911958809735</v>
      </c>
      <c r="D291" s="14">
        <v>20124.442026989534</v>
      </c>
      <c r="E291" s="14">
        <v>21007.739439688106</v>
      </c>
      <c r="F291" s="14">
        <v>21577.135409622406</v>
      </c>
      <c r="G291" s="14">
        <v>22506.807351940097</v>
      </c>
      <c r="H291" s="14">
        <v>23292.738204643989</v>
      </c>
      <c r="I291" s="14">
        <v>24088.32253213866</v>
      </c>
      <c r="J291" s="14">
        <v>25197.240244616947</v>
      </c>
      <c r="K291" s="14">
        <v>24533.024799898056</v>
      </c>
      <c r="L291" s="14">
        <v>24922.791713604853</v>
      </c>
      <c r="M291" s="14">
        <v>25399.686389952643</v>
      </c>
      <c r="N291" s="14">
        <v>26055.90574266134</v>
      </c>
      <c r="O291" s="14">
        <v>26752.84145925333</v>
      </c>
      <c r="P291" s="14">
        <v>27591.851970950975</v>
      </c>
      <c r="Q291" s="14">
        <v>28432.251112029269</v>
      </c>
      <c r="R291" s="14">
        <v>28832.396204975339</v>
      </c>
      <c r="S291" s="14">
        <v>29749.229989952859</v>
      </c>
      <c r="T291" s="14">
        <v>30643.113927550574</v>
      </c>
      <c r="U291" s="14">
        <v>32221.384698551297</v>
      </c>
      <c r="V291" s="14">
        <v>31596.788517803212</v>
      </c>
      <c r="W291" s="14">
        <v>32675.40743273139</v>
      </c>
      <c r="X291" s="14">
        <v>34770.661695149582</v>
      </c>
      <c r="Y291" s="14">
        <v>37384.628347756559</v>
      </c>
    </row>
    <row r="292" spans="1:25" x14ac:dyDescent="0.2">
      <c r="A292" t="s">
        <v>141</v>
      </c>
      <c r="B292" s="14">
        <v>16983.704386649926</v>
      </c>
      <c r="C292" s="14">
        <v>17667.047268554223</v>
      </c>
      <c r="D292" s="14">
        <v>18347.996157028647</v>
      </c>
      <c r="E292" s="14">
        <v>19280.601540891406</v>
      </c>
      <c r="F292" s="14">
        <v>20091.88239372363</v>
      </c>
      <c r="G292" s="14">
        <v>21081.379346976686</v>
      </c>
      <c r="H292" s="14">
        <v>22000.841908042872</v>
      </c>
      <c r="I292" s="14">
        <v>22948.129966795375</v>
      </c>
      <c r="J292" s="14">
        <v>23558.099101446813</v>
      </c>
      <c r="K292" s="14">
        <v>22964.0250346092</v>
      </c>
      <c r="L292" s="14">
        <v>23389.545000677401</v>
      </c>
      <c r="M292" s="14">
        <v>23705.763717135818</v>
      </c>
      <c r="N292" s="14">
        <v>24342.265055896059</v>
      </c>
      <c r="O292" s="14">
        <v>25110.274386137673</v>
      </c>
      <c r="P292" s="14">
        <v>26129.587358131925</v>
      </c>
      <c r="Q292" s="14">
        <v>26847.66550463653</v>
      </c>
      <c r="R292" s="14">
        <v>27679.955486290466</v>
      </c>
      <c r="S292" s="14">
        <v>28726.536936258453</v>
      </c>
      <c r="T292" s="14">
        <v>29500.329443996379</v>
      </c>
      <c r="U292" s="14">
        <v>30514.054618761184</v>
      </c>
      <c r="V292" s="14">
        <v>29050.813709152691</v>
      </c>
      <c r="W292" s="14">
        <v>31159.427042304796</v>
      </c>
      <c r="X292" s="14">
        <v>33906.060753472841</v>
      </c>
      <c r="Y292" s="14">
        <v>36632.313533761975</v>
      </c>
    </row>
    <row r="293" spans="1:25" x14ac:dyDescent="0.2">
      <c r="A293" t="s">
        <v>226</v>
      </c>
      <c r="B293" s="14">
        <v>16521.98312745908</v>
      </c>
      <c r="C293" s="14">
        <v>17207.055188495691</v>
      </c>
      <c r="D293" s="14">
        <v>17874.340084091142</v>
      </c>
      <c r="E293" s="14">
        <v>18801.127630591716</v>
      </c>
      <c r="F293" s="14">
        <v>19629.570699880394</v>
      </c>
      <c r="G293" s="14">
        <v>20598.718836085405</v>
      </c>
      <c r="H293" s="14">
        <v>21529.790524497606</v>
      </c>
      <c r="I293" s="14">
        <v>22431.791506249971</v>
      </c>
      <c r="J293" s="14">
        <v>23035.735757841419</v>
      </c>
      <c r="K293" s="14">
        <v>22495.866474811541</v>
      </c>
      <c r="L293" s="14">
        <v>22870.291560986276</v>
      </c>
      <c r="M293" s="14">
        <v>23206.162493958313</v>
      </c>
      <c r="N293" s="14">
        <v>23841.398148160715</v>
      </c>
      <c r="O293" s="14">
        <v>24633.209405836402</v>
      </c>
      <c r="P293" s="14">
        <v>25623.597609889206</v>
      </c>
      <c r="Q293" s="14">
        <v>26275.920010829232</v>
      </c>
      <c r="R293" s="14">
        <v>27052.617272869182</v>
      </c>
      <c r="S293" s="14">
        <v>28078.478844938465</v>
      </c>
      <c r="T293" s="14">
        <v>28793.329928323939</v>
      </c>
      <c r="U293" s="14">
        <v>29788.759064661586</v>
      </c>
      <c r="V293" s="14">
        <v>28270.008936312497</v>
      </c>
      <c r="W293" s="14">
        <v>30442.788151401815</v>
      </c>
      <c r="X293" s="14">
        <v>33446.547464979005</v>
      </c>
      <c r="Y293" s="14" t="s">
        <v>496</v>
      </c>
    </row>
    <row r="294" spans="1:25" x14ac:dyDescent="0.2">
      <c r="A294" t="s">
        <v>227</v>
      </c>
      <c r="B294" s="14">
        <v>16769.926806961885</v>
      </c>
      <c r="C294" s="14">
        <v>17443.146531383209</v>
      </c>
      <c r="D294" s="14">
        <v>18060.216848870434</v>
      </c>
      <c r="E294" s="14">
        <v>18996.569593382006</v>
      </c>
      <c r="F294" s="14">
        <v>19839.962940008172</v>
      </c>
      <c r="G294" s="14">
        <v>20854.786951133057</v>
      </c>
      <c r="H294" s="14">
        <v>21798.341515203283</v>
      </c>
      <c r="I294" s="14">
        <v>22670.889931069571</v>
      </c>
      <c r="J294" s="14">
        <v>23324.733405137427</v>
      </c>
      <c r="K294" s="14">
        <v>22649.646518981557</v>
      </c>
      <c r="L294" s="14">
        <v>23088.202039227363</v>
      </c>
      <c r="M294" s="14">
        <v>23454.524754584982</v>
      </c>
      <c r="N294" s="14">
        <v>24042.214562963083</v>
      </c>
      <c r="O294" s="14">
        <v>24800.168172373687</v>
      </c>
      <c r="P294" s="14">
        <v>25709.543414814416</v>
      </c>
      <c r="Q294" s="14">
        <v>26248.335241231791</v>
      </c>
      <c r="R294" s="14">
        <v>27032.484466333153</v>
      </c>
      <c r="S294" s="14">
        <v>28115.650537795682</v>
      </c>
      <c r="T294" s="14">
        <v>28904.5398133981</v>
      </c>
      <c r="U294" s="14">
        <v>29877.296380349439</v>
      </c>
      <c r="V294" s="14">
        <v>28281.456480064156</v>
      </c>
      <c r="W294" s="14">
        <v>30554.159254401246</v>
      </c>
      <c r="X294" s="14">
        <v>33808.852203848604</v>
      </c>
      <c r="Y294" s="14" t="s">
        <v>496</v>
      </c>
    </row>
    <row r="295" spans="1:25" x14ac:dyDescent="0.2">
      <c r="A295" t="s">
        <v>228</v>
      </c>
      <c r="B295" s="14">
        <v>13330.161557496656</v>
      </c>
      <c r="C295" s="14">
        <v>13866.424483558938</v>
      </c>
      <c r="D295" s="14">
        <v>14636.324094955235</v>
      </c>
      <c r="E295" s="14">
        <v>15499.76939541618</v>
      </c>
      <c r="F295" s="14">
        <v>16060.530709388655</v>
      </c>
      <c r="G295" s="14">
        <v>16699.090487147329</v>
      </c>
      <c r="H295" s="14">
        <v>17024.168613944043</v>
      </c>
      <c r="I295" s="14">
        <v>17571.240732351413</v>
      </c>
      <c r="J295" s="14">
        <v>18575.538842057445</v>
      </c>
      <c r="K295" s="14">
        <v>17422.478211771318</v>
      </c>
      <c r="L295" s="14">
        <v>17745.403073964775</v>
      </c>
      <c r="M295" s="14">
        <v>18067.199669990994</v>
      </c>
      <c r="N295" s="14">
        <v>18342.930086769284</v>
      </c>
      <c r="O295" s="14">
        <v>18795.535575879709</v>
      </c>
      <c r="P295" s="14">
        <v>19404.002625089997</v>
      </c>
      <c r="Q295" s="14">
        <v>20159.893152566292</v>
      </c>
      <c r="R295" s="14">
        <v>21046.484203906068</v>
      </c>
      <c r="S295" s="14">
        <v>21316.51594007876</v>
      </c>
      <c r="T295" s="14">
        <v>21982.338032145028</v>
      </c>
      <c r="U295" s="14">
        <v>23328.151190535518</v>
      </c>
      <c r="V295" s="14">
        <v>23012.607958516845</v>
      </c>
      <c r="W295" s="14">
        <v>23801.230000480471</v>
      </c>
      <c r="X295" s="14">
        <v>25235.347743257869</v>
      </c>
      <c r="Y295" s="14">
        <v>27345.448933493586</v>
      </c>
    </row>
    <row r="296" spans="1:25" x14ac:dyDescent="0.2">
      <c r="A296" t="s">
        <v>229</v>
      </c>
      <c r="B296" s="14">
        <v>18231.289966855042</v>
      </c>
      <c r="C296" s="14">
        <v>19011.904242794226</v>
      </c>
      <c r="D296" s="14">
        <v>19656.25621148877</v>
      </c>
      <c r="E296" s="14">
        <v>20484.955007364682</v>
      </c>
      <c r="F296" s="14">
        <v>21288.814773184447</v>
      </c>
      <c r="G296" s="14">
        <v>22699.490971897027</v>
      </c>
      <c r="H296" s="14">
        <v>23111.009703141513</v>
      </c>
      <c r="I296" s="14">
        <v>23731.364509018513</v>
      </c>
      <c r="J296" s="14">
        <v>24889.024233125241</v>
      </c>
      <c r="K296" s="14">
        <v>23974.816442358697</v>
      </c>
      <c r="L296" s="14">
        <v>24514.992699431732</v>
      </c>
      <c r="M296" s="14">
        <v>25215.818746374585</v>
      </c>
      <c r="N296" s="14">
        <v>25714.027220962515</v>
      </c>
      <c r="O296" s="14">
        <v>26638.224005681015</v>
      </c>
      <c r="P296" s="14">
        <v>27087.935006872765</v>
      </c>
      <c r="Q296" s="14">
        <v>28795.475355651339</v>
      </c>
      <c r="R296" s="14">
        <v>30498.340160354099</v>
      </c>
      <c r="S296" s="14">
        <v>31571.866522573393</v>
      </c>
      <c r="T296" s="14">
        <v>32773.83364355642</v>
      </c>
      <c r="U296" s="14">
        <v>34166.587027455047</v>
      </c>
      <c r="V296" s="14">
        <v>33267.68597134942</v>
      </c>
      <c r="W296" s="14">
        <v>34665.813532301618</v>
      </c>
      <c r="X296" s="14">
        <v>36348.925956391002</v>
      </c>
      <c r="Y296" s="14">
        <v>39139.142355309945</v>
      </c>
    </row>
    <row r="297" spans="1:25" x14ac:dyDescent="0.2">
      <c r="A297" t="s">
        <v>230</v>
      </c>
      <c r="B297" s="14">
        <v>12328.746379147351</v>
      </c>
      <c r="C297" s="14">
        <v>12674.845936923748</v>
      </c>
      <c r="D297" s="14">
        <v>12922.362872818212</v>
      </c>
      <c r="E297" s="14">
        <v>13560.55974458257</v>
      </c>
      <c r="F297" s="14">
        <v>14292.704336741659</v>
      </c>
      <c r="G297" s="14">
        <v>14943.680068637637</v>
      </c>
      <c r="H297" s="14">
        <v>15039.382456604833</v>
      </c>
      <c r="I297" s="14">
        <v>15266.675805121764</v>
      </c>
      <c r="J297" s="14">
        <v>16436.08628640703</v>
      </c>
      <c r="K297" s="14">
        <v>15568.947038482538</v>
      </c>
      <c r="L297" s="14">
        <v>15759.85365707374</v>
      </c>
      <c r="M297" s="14">
        <v>16139.22233071047</v>
      </c>
      <c r="N297" s="14">
        <v>16135.138439211758</v>
      </c>
      <c r="O297" s="14">
        <v>16475.623641647839</v>
      </c>
      <c r="P297" s="14">
        <v>16966.610953473006</v>
      </c>
      <c r="Q297" s="14">
        <v>17514.450195701913</v>
      </c>
      <c r="R297" s="14">
        <v>17749.056708947381</v>
      </c>
      <c r="S297" s="14">
        <v>18651.327257333531</v>
      </c>
      <c r="T297" s="14">
        <v>19235.917243489235</v>
      </c>
      <c r="U297" s="14">
        <v>19694.473852174877</v>
      </c>
      <c r="V297" s="14">
        <v>19123.922020147154</v>
      </c>
      <c r="W297" s="14">
        <v>19964.571904145625</v>
      </c>
      <c r="X297" s="14">
        <v>22557.3201964449</v>
      </c>
      <c r="Y297" s="14">
        <v>24565.819565102538</v>
      </c>
    </row>
    <row r="298" spans="1:25" x14ac:dyDescent="0.2">
      <c r="A298" t="s">
        <v>231</v>
      </c>
      <c r="B298" s="14">
        <v>15611.849506270573</v>
      </c>
      <c r="C298" s="14">
        <v>16176.592054183529</v>
      </c>
      <c r="D298" s="14">
        <v>16741.924279263636</v>
      </c>
      <c r="E298" s="14">
        <v>17486.086470459573</v>
      </c>
      <c r="F298" s="14">
        <v>18175.915609243864</v>
      </c>
      <c r="G298" s="14">
        <v>18930.851947682007</v>
      </c>
      <c r="H298" s="14">
        <v>19441.826410038713</v>
      </c>
      <c r="I298" s="14">
        <v>20063.058610795051</v>
      </c>
      <c r="J298" s="14">
        <v>21045.94008604543</v>
      </c>
      <c r="K298" s="14">
        <v>19780.162222022689</v>
      </c>
      <c r="L298" s="14">
        <v>20117.17162762177</v>
      </c>
      <c r="M298" s="14">
        <v>20356.057759994746</v>
      </c>
      <c r="N298" s="14">
        <v>20439.549357459808</v>
      </c>
      <c r="O298" s="14">
        <v>20732.115038519267</v>
      </c>
      <c r="P298" s="14">
        <v>21644.24765730993</v>
      </c>
      <c r="Q298" s="14">
        <v>22366.397406232249</v>
      </c>
      <c r="R298" s="14">
        <v>22693.992062405912</v>
      </c>
      <c r="S298" s="14">
        <v>23095.312056833376</v>
      </c>
      <c r="T298" s="14">
        <v>23925.919746391923</v>
      </c>
      <c r="U298" s="14">
        <v>25601.921384667297</v>
      </c>
      <c r="V298" s="14">
        <v>24945.602767284865</v>
      </c>
      <c r="W298" s="14">
        <v>25529.333565652847</v>
      </c>
      <c r="X298" s="14">
        <v>27338.484612609875</v>
      </c>
      <c r="Y298" s="14">
        <v>29425.993115638663</v>
      </c>
    </row>
  </sheetData>
  <phoneticPr fontId="37"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A9450-2AE8-47C5-9663-F0A44F4ADA50}">
  <sheetPr codeName="Sheet28"/>
  <dimension ref="A1:AI92"/>
  <sheetViews>
    <sheetView workbookViewId="0">
      <pane xSplit="1" ySplit="4" topLeftCell="B11"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35" max="35" width="9" style="173"/>
  </cols>
  <sheetData>
    <row r="1" spans="1:35" x14ac:dyDescent="0.2">
      <c r="A1" t="s">
        <v>1618</v>
      </c>
    </row>
    <row r="2" spans="1:35" x14ac:dyDescent="0.2">
      <c r="A2" t="s">
        <v>1619</v>
      </c>
    </row>
    <row r="4" spans="1:35" x14ac:dyDescent="0.2">
      <c r="A4" s="25" t="str" cm="1">
        <f t="array" ref="A4">INDEX(A$16:A$38,Control!$B$3)</f>
        <v>Ashford</v>
      </c>
      <c r="B4" t="s">
        <v>1620</v>
      </c>
      <c r="C4" t="s">
        <v>1621</v>
      </c>
      <c r="D4" t="s">
        <v>1622</v>
      </c>
      <c r="E4" t="s">
        <v>1623</v>
      </c>
      <c r="F4" t="s">
        <v>1624</v>
      </c>
      <c r="G4" t="s">
        <v>1625</v>
      </c>
      <c r="H4" t="s">
        <v>1626</v>
      </c>
      <c r="I4" t="s">
        <v>1627</v>
      </c>
      <c r="J4" t="s">
        <v>1628</v>
      </c>
      <c r="K4" t="s">
        <v>1629</v>
      </c>
      <c r="L4" t="s">
        <v>1630</v>
      </c>
      <c r="M4" t="s">
        <v>1631</v>
      </c>
      <c r="N4" t="s">
        <v>1632</v>
      </c>
      <c r="O4" t="s">
        <v>1633</v>
      </c>
      <c r="P4" t="s">
        <v>1634</v>
      </c>
      <c r="Q4" t="s">
        <v>1635</v>
      </c>
      <c r="R4" t="s">
        <v>1636</v>
      </c>
      <c r="S4" t="s">
        <v>1637</v>
      </c>
      <c r="T4" t="s">
        <v>1638</v>
      </c>
      <c r="U4" t="s">
        <v>1639</v>
      </c>
      <c r="V4" t="s">
        <v>1640</v>
      </c>
      <c r="W4" t="s">
        <v>1641</v>
      </c>
      <c r="X4" t="s">
        <v>1642</v>
      </c>
      <c r="Y4" t="s">
        <v>1643</v>
      </c>
      <c r="Z4" t="s">
        <v>1644</v>
      </c>
      <c r="AA4" t="s">
        <v>1645</v>
      </c>
      <c r="AB4" t="s">
        <v>1646</v>
      </c>
      <c r="AC4" t="s">
        <v>1647</v>
      </c>
      <c r="AD4" t="s">
        <v>1648</v>
      </c>
      <c r="AE4" t="s">
        <v>1649</v>
      </c>
      <c r="AF4" t="s">
        <v>2080</v>
      </c>
      <c r="AG4" t="s">
        <v>2111</v>
      </c>
      <c r="AH4" t="s">
        <v>2180</v>
      </c>
    </row>
    <row r="5" spans="1:35" x14ac:dyDescent="0.2">
      <c r="A5" t="s">
        <v>1650</v>
      </c>
      <c r="B5" s="25" cm="1">
        <f t="array" ref="B5">INDEX(B$16:B$38,Control!$B$3)</f>
        <v>165</v>
      </c>
      <c r="C5" s="25" cm="1">
        <f t="array" ref="C5">INDEX(C$16:C$38,Control!$B$3)</f>
        <v>175</v>
      </c>
      <c r="D5" s="25" cm="1">
        <f t="array" ref="D5">INDEX(D$16:D$38,Control!$B$3)</f>
        <v>185</v>
      </c>
      <c r="E5" s="25" cm="1">
        <f t="array" ref="E5">INDEX(E$16:E$38,Control!$B$3)</f>
        <v>175</v>
      </c>
      <c r="F5" s="25" cm="1">
        <f t="array" ref="F5">INDEX(F$16:F$38,Control!$B$3)</f>
        <v>185</v>
      </c>
      <c r="G5" s="25" cm="1">
        <f t="array" ref="G5">INDEX(G$16:G$38,Control!$B$3)</f>
        <v>210</v>
      </c>
      <c r="H5" s="25" cm="1">
        <f t="array" ref="H5">INDEX(H$16:H$38,Control!$B$3)</f>
        <v>175</v>
      </c>
      <c r="I5" s="25" cm="1">
        <f t="array" ref="I5">INDEX(I$16:I$38,Control!$B$3)</f>
        <v>155</v>
      </c>
      <c r="J5" s="25" cm="1">
        <f t="array" ref="J5">INDEX(J$16:J$38,Control!$B$3)</f>
        <v>215</v>
      </c>
      <c r="K5" s="25" cm="1">
        <f t="array" ref="K5">INDEX(K$16:K$38,Control!$B$3)</f>
        <v>215</v>
      </c>
      <c r="L5" s="25" cm="1">
        <f t="array" ref="L5">INDEX(L$16:L$38,Control!$B$3)</f>
        <v>190</v>
      </c>
      <c r="M5" s="25" cm="1">
        <f t="array" ref="M5">INDEX(M$16:M$38,Control!$B$3)</f>
        <v>170</v>
      </c>
      <c r="N5" s="25" cm="1">
        <f t="array" ref="N5">INDEX(N$16:N$38,Control!$B$3)</f>
        <v>215</v>
      </c>
      <c r="O5" s="25" cm="1">
        <f t="array" ref="O5">INDEX(O$16:O$38,Control!$B$3)</f>
        <v>160</v>
      </c>
      <c r="P5" s="25" cm="1">
        <f t="array" ref="P5">INDEX(P$16:P$38,Control!$B$3)</f>
        <v>160</v>
      </c>
      <c r="Q5" s="25" cm="1">
        <f t="array" ref="Q5">INDEX(Q$16:Q$38,Control!$B$3)</f>
        <v>140</v>
      </c>
      <c r="R5" s="25" cm="1">
        <f t="array" ref="R5">INDEX(R$16:R$38,Control!$B$3)</f>
        <v>210</v>
      </c>
      <c r="S5" s="25" cm="1">
        <f t="array" ref="S5">INDEX(S$16:S$38,Control!$B$3)</f>
        <v>175</v>
      </c>
      <c r="T5" s="25" cm="1">
        <f t="array" ref="T5">INDEX(T$16:T$38,Control!$B$3)</f>
        <v>130</v>
      </c>
      <c r="U5" s="25" cm="1">
        <f t="array" ref="U5">INDEX(U$16:U$38,Control!$B$3)</f>
        <v>170</v>
      </c>
      <c r="V5" s="25" cm="1">
        <f t="array" ref="V5">INDEX(V$16:V$38,Control!$B$3)</f>
        <v>180</v>
      </c>
      <c r="W5" s="25" cm="1">
        <f t="array" ref="W5">INDEX(W$16:W$38,Control!$B$3)</f>
        <v>175</v>
      </c>
      <c r="X5" s="25" cm="1">
        <f t="array" ref="X5">INDEX(X$16:X$38,Control!$B$3)</f>
        <v>125</v>
      </c>
      <c r="Y5" s="25" cm="1">
        <f t="array" ref="Y5">INDEX(Y$16:Y$38,Control!$B$3)</f>
        <v>130</v>
      </c>
      <c r="Z5" s="25" cm="1">
        <f t="array" ref="Z5">INDEX(Z$16:Z$38,Control!$B$3)</f>
        <v>180</v>
      </c>
      <c r="AA5" s="25" cm="1">
        <f t="array" ref="AA5">INDEX(AA$16:AA$38,Control!$B$3)</f>
        <v>170</v>
      </c>
      <c r="AB5" s="25" cm="1">
        <f t="array" ref="AB5">INDEX(AB$16:AB$38,Control!$B$3)</f>
        <v>155</v>
      </c>
      <c r="AC5" s="25" cm="1">
        <f t="array" ref="AC5">INDEX(AC$16:AC$38,Control!$B$3)</f>
        <v>155</v>
      </c>
      <c r="AD5" s="25" cm="1">
        <f t="array" ref="AD5">INDEX(AD$16:AD$38,Control!$B$3)</f>
        <v>190</v>
      </c>
      <c r="AE5" s="25" cm="1">
        <f t="array" ref="AE5">INDEX(AE$16:AE$38,Control!$B$3)</f>
        <v>155</v>
      </c>
      <c r="AF5" s="25" cm="1">
        <f t="array" ref="AF5">INDEX(AF$16:AF$38,Control!$B$3)</f>
        <v>155</v>
      </c>
      <c r="AG5" s="25" cm="1">
        <f t="array" ref="AG5">INDEX(AG$16:AG$38,Control!$B$3)</f>
        <v>165</v>
      </c>
      <c r="AH5" s="25" cm="1">
        <f t="array" ref="AH5">INDEX(AH$16:AH$38,Control!$B$3)</f>
        <v>210</v>
      </c>
    </row>
    <row r="6" spans="1:35" x14ac:dyDescent="0.2">
      <c r="A6" t="s">
        <v>1651</v>
      </c>
      <c r="B6" s="25" cm="1">
        <f t="array" ref="B6">INDEX(B$43:B$65,Control!$B$3)*-1</f>
        <v>-220</v>
      </c>
      <c r="C6" s="25" cm="1">
        <f t="array" ref="C6">INDEX(C$43:C$65,Control!$B$3)*-1</f>
        <v>-170</v>
      </c>
      <c r="D6" s="25" cm="1">
        <f t="array" ref="D6">INDEX(D$43:D$65,Control!$B$3)*-1</f>
        <v>-150</v>
      </c>
      <c r="E6" s="25" cm="1">
        <f t="array" ref="E6">INDEX(E$43:E$65,Control!$B$3)*-1</f>
        <v>-130</v>
      </c>
      <c r="F6" s="25" cm="1">
        <f t="array" ref="F6">INDEX(F$43:F$65,Control!$B$3)*-1</f>
        <v>-150</v>
      </c>
      <c r="G6" s="25" cm="1">
        <f t="array" ref="G6">INDEX(G$43:G$65,Control!$B$3)*-1</f>
        <v>-140</v>
      </c>
      <c r="H6" s="25" cm="1">
        <f t="array" ref="H6">INDEX(H$43:H$65,Control!$B$3)*-1</f>
        <v>-105</v>
      </c>
      <c r="I6" s="25" cm="1">
        <f t="array" ref="I6">INDEX(I$43:I$65,Control!$B$3)*-1</f>
        <v>-145</v>
      </c>
      <c r="J6" s="25" cm="1">
        <f t="array" ref="J6">INDEX(J$43:J$65,Control!$B$3)*-1</f>
        <v>-145</v>
      </c>
      <c r="K6" s="25" cm="1">
        <f t="array" ref="K6">INDEX(K$43:K$65,Control!$B$3)*-1</f>
        <v>-215</v>
      </c>
      <c r="L6" s="25" cm="1">
        <f t="array" ref="L6">INDEX(L$43:L$65,Control!$B$3)*-1</f>
        <v>-185</v>
      </c>
      <c r="M6" s="25" cm="1">
        <f t="array" ref="M6">INDEX(M$43:M$65,Control!$B$3)*-1</f>
        <v>-155</v>
      </c>
      <c r="N6" s="25" cm="1">
        <f t="array" ref="N6">INDEX(N$43:N$65,Control!$B$3)*-1</f>
        <v>-190</v>
      </c>
      <c r="O6" s="25" cm="1">
        <f t="array" ref="O6">INDEX(O$43:O$65,Control!$B$3)*-1</f>
        <v>-195</v>
      </c>
      <c r="P6" s="25" cm="1">
        <f t="array" ref="P6">INDEX(P$43:P$65,Control!$B$3)*-1</f>
        <v>-130</v>
      </c>
      <c r="Q6" s="25" cm="1">
        <f t="array" ref="Q6">INDEX(Q$43:Q$65,Control!$B$3)*-1</f>
        <v>-155</v>
      </c>
      <c r="R6" s="25" cm="1">
        <f t="array" ref="R6">INDEX(R$43:R$65,Control!$B$3)*-1</f>
        <v>-175</v>
      </c>
      <c r="S6" s="25" cm="1">
        <f t="array" ref="S6">INDEX(S$43:S$65,Control!$B$3)*-1</f>
        <v>-320</v>
      </c>
      <c r="T6" s="25" cm="1">
        <f t="array" ref="T6">INDEX(T$43:T$65,Control!$B$3)*-1</f>
        <v>-165</v>
      </c>
      <c r="U6" s="25" cm="1">
        <f t="array" ref="U6">INDEX(U$43:U$65,Control!$B$3)*-1</f>
        <v>-185</v>
      </c>
      <c r="V6" s="25" cm="1">
        <f t="array" ref="V6">INDEX(V$43:V$65,Control!$B$3)*-1</f>
        <v>-245</v>
      </c>
      <c r="W6" s="25" cm="1">
        <f t="array" ref="W6">INDEX(W$43:W$65,Control!$B$3)*-1</f>
        <v>-200</v>
      </c>
      <c r="X6" s="25" cm="1">
        <f t="array" ref="X6">INDEX(X$43:X$65,Control!$B$3)*-1</f>
        <v>-155</v>
      </c>
      <c r="Y6" s="25" cm="1">
        <f t="array" ref="Y6">INDEX(Y$43:Y$65,Control!$B$3)*-1</f>
        <v>-150</v>
      </c>
      <c r="Z6" s="25" cm="1">
        <f t="array" ref="Z6">INDEX(Z$43:Z$65,Control!$B$3)*-1</f>
        <v>-195</v>
      </c>
      <c r="AA6" s="25" cm="1">
        <f t="array" ref="AA6">INDEX(AA$43:AA$65,Control!$B$3)*-1</f>
        <v>-175</v>
      </c>
      <c r="AB6" s="25" cm="1">
        <f t="array" ref="AB6">INDEX(AB$43:AB$65,Control!$B$3)*-1</f>
        <v>-130</v>
      </c>
      <c r="AC6" s="25" cm="1">
        <f t="array" ref="AC6">INDEX(AC$43:AC$65,Control!$B$3)*-1</f>
        <v>-150</v>
      </c>
      <c r="AD6" s="25" cm="1">
        <f t="array" ref="AD6">INDEX(AD$43:AD$65,Control!$B$3)*-1</f>
        <v>-165</v>
      </c>
      <c r="AE6" s="25" cm="1">
        <f t="array" ref="AE6">INDEX(AE$43:AE$65,Control!$B$3)*-1</f>
        <v>-150</v>
      </c>
      <c r="AF6" s="25" cm="1">
        <f t="array" ref="AF6">INDEX(AF$43:AF$65,Control!$B$3)*-1</f>
        <v>-145</v>
      </c>
      <c r="AG6" s="25" cm="1">
        <f t="array" ref="AG6">INDEX(AG$43:AG$65,Control!$B$3)*-1</f>
        <v>-175</v>
      </c>
      <c r="AH6" s="25" cm="1">
        <f t="array" ref="AH6">INDEX(AH$43:AH$65,Control!$B$3)*-1</f>
        <v>-185</v>
      </c>
    </row>
    <row r="7" spans="1:35" x14ac:dyDescent="0.2">
      <c r="A7" t="s">
        <v>209</v>
      </c>
      <c r="B7" s="26" cm="1">
        <f t="array" ref="B7">INDEX(B$70:B$92,Control!$B$3)</f>
        <v>0.75</v>
      </c>
      <c r="C7" s="26" cm="1">
        <f t="array" ref="C7">INDEX(C$70:C$92,Control!$B$3)</f>
        <v>1.0294117647058822</v>
      </c>
      <c r="D7" s="26" cm="1">
        <f t="array" ref="D7">INDEX(D$70:D$92,Control!$B$3)</f>
        <v>1.2333333333333334</v>
      </c>
      <c r="E7" s="26" cm="1">
        <f t="array" ref="E7">INDEX(E$70:E$92,Control!$B$3)</f>
        <v>1.3461538461538463</v>
      </c>
      <c r="F7" s="26" cm="1">
        <f t="array" ref="F7">INDEX(F$70:F$92,Control!$B$3)</f>
        <v>1.2333333333333334</v>
      </c>
      <c r="G7" s="26" cm="1">
        <f t="array" ref="G7">INDEX(G$70:G$92,Control!$B$3)</f>
        <v>1.5</v>
      </c>
      <c r="H7" s="26" cm="1">
        <f t="array" ref="H7">INDEX(H$70:H$92,Control!$B$3)</f>
        <v>1.6666666666666667</v>
      </c>
      <c r="I7" s="26" cm="1">
        <f t="array" ref="I7">INDEX(I$70:I$92,Control!$B$3)</f>
        <v>1.0689655172413792</v>
      </c>
      <c r="J7" s="26" cm="1">
        <f t="array" ref="J7">INDEX(J$70:J$92,Control!$B$3)</f>
        <v>1.4827586206896552</v>
      </c>
      <c r="K7" s="26" cm="1">
        <f t="array" ref="K7">INDEX(K$70:K$92,Control!$B$3)</f>
        <v>1</v>
      </c>
      <c r="L7" s="26" cm="1">
        <f t="array" ref="L7">INDEX(L$70:L$92,Control!$B$3)</f>
        <v>1.027027027027027</v>
      </c>
      <c r="M7" s="26" cm="1">
        <f t="array" ref="M7">INDEX(M$70:M$92,Control!$B$3)</f>
        <v>1.096774193548387</v>
      </c>
      <c r="N7" s="26" cm="1">
        <f t="array" ref="N7">INDEX(N$70:N$92,Control!$B$3)</f>
        <v>1.131578947368421</v>
      </c>
      <c r="O7" s="26" cm="1">
        <f t="array" ref="O7">INDEX(O$70:O$92,Control!$B$3)</f>
        <v>0.82051282051282048</v>
      </c>
      <c r="P7" s="26" cm="1">
        <f t="array" ref="P7">INDEX(P$70:P$92,Control!$B$3)</f>
        <v>1.2307692307692308</v>
      </c>
      <c r="Q7" s="26" cm="1">
        <f t="array" ref="Q7">INDEX(Q$70:Q$92,Control!$B$3)</f>
        <v>0.90322580645161288</v>
      </c>
      <c r="R7" s="26" cm="1">
        <f t="array" ref="R7">INDEX(R$70:R$92,Control!$B$3)</f>
        <v>1.2</v>
      </c>
      <c r="S7" s="26" cm="1">
        <f t="array" ref="S7">INDEX(S$70:S$92,Control!$B$3)</f>
        <v>0.546875</v>
      </c>
      <c r="T7" s="26" cm="1">
        <f t="array" ref="T7">INDEX(T$70:T$92,Control!$B$3)</f>
        <v>0.78787878787878785</v>
      </c>
      <c r="U7" s="26" cm="1">
        <f t="array" ref="U7">INDEX(U$70:U$92,Control!$B$3)</f>
        <v>0.91891891891891897</v>
      </c>
      <c r="V7" s="26" cm="1">
        <f t="array" ref="V7">INDEX(V$70:V$92,Control!$B$3)</f>
        <v>0.73469387755102045</v>
      </c>
      <c r="W7" s="26" cm="1">
        <f t="array" ref="W7">INDEX(W$70:W$92,Control!$B$3)</f>
        <v>0.875</v>
      </c>
      <c r="X7" s="26" cm="1">
        <f t="array" ref="X7">INDEX(X$70:X$92,Control!$B$3)</f>
        <v>0.80645161290322576</v>
      </c>
      <c r="Y7" s="26" cm="1">
        <f t="array" ref="Y7">INDEX(Y$70:Y$92,Control!$B$3)</f>
        <v>0.8666666666666667</v>
      </c>
      <c r="Z7" s="26" cm="1">
        <f t="array" ref="Z7">INDEX(Z$70:Z$92,Control!$B$3)</f>
        <v>0.92307692307692313</v>
      </c>
      <c r="AA7" s="26" cm="1">
        <f t="array" ref="AA7">INDEX(AA$70:AA$92,Control!$B$3)</f>
        <v>0.97142857142857142</v>
      </c>
      <c r="AB7" s="26" cm="1">
        <f t="array" ref="AB7">INDEX(AB$70:AB$92,Control!$B$3)</f>
        <v>1.1923076923076923</v>
      </c>
      <c r="AC7" s="26" cm="1">
        <f t="array" ref="AC7">INDEX(AC$70:AC$92,Control!$B$3)</f>
        <v>1.0333333333333334</v>
      </c>
      <c r="AD7" s="26" cm="1">
        <f t="array" ref="AD7">INDEX(AD$70:AD$92,Control!$B$3)</f>
        <v>1.1515151515151516</v>
      </c>
      <c r="AE7" s="26" cm="1">
        <f t="array" ref="AE7">INDEX(AE$70:AE$92,Control!$B$3)</f>
        <v>1.0333333333333334</v>
      </c>
      <c r="AF7" s="26" cm="1">
        <f t="array" ref="AF7">INDEX(AF$70:AF$92,Control!$B$3)</f>
        <v>1.0689655172413792</v>
      </c>
      <c r="AG7" s="26" cm="1">
        <f t="array" ref="AG7">INDEX(AG$70:AG$92,Control!$B$3)</f>
        <v>0.94285714285714284</v>
      </c>
      <c r="AH7" s="26" cm="1">
        <f t="array" ref="AH7">INDEX(AH$70:AH$92,Control!$B$3)</f>
        <v>1.1351351351351351</v>
      </c>
    </row>
    <row r="8" spans="1:35" x14ac:dyDescent="0.2">
      <c r="A8" t="s">
        <v>1652</v>
      </c>
      <c r="B8">
        <v>1</v>
      </c>
      <c r="C8">
        <v>1</v>
      </c>
      <c r="D8">
        <v>1</v>
      </c>
      <c r="E8">
        <v>1</v>
      </c>
      <c r="F8">
        <v>1</v>
      </c>
      <c r="G8">
        <v>1</v>
      </c>
      <c r="H8">
        <v>1</v>
      </c>
      <c r="I8">
        <v>1</v>
      </c>
      <c r="J8">
        <v>1</v>
      </c>
      <c r="K8">
        <v>1</v>
      </c>
      <c r="L8">
        <v>1</v>
      </c>
      <c r="M8">
        <v>1</v>
      </c>
      <c r="N8">
        <v>1</v>
      </c>
      <c r="O8">
        <v>1</v>
      </c>
      <c r="P8">
        <v>1</v>
      </c>
      <c r="Q8">
        <v>1</v>
      </c>
      <c r="R8">
        <v>1</v>
      </c>
      <c r="S8">
        <v>1</v>
      </c>
      <c r="T8">
        <v>1</v>
      </c>
      <c r="U8">
        <v>1</v>
      </c>
      <c r="V8">
        <v>1</v>
      </c>
      <c r="W8">
        <v>1</v>
      </c>
      <c r="X8">
        <v>1</v>
      </c>
      <c r="Y8">
        <v>1</v>
      </c>
      <c r="Z8">
        <v>1</v>
      </c>
      <c r="AA8">
        <v>1</v>
      </c>
      <c r="AB8">
        <v>1</v>
      </c>
      <c r="AC8">
        <v>1</v>
      </c>
      <c r="AD8">
        <v>1</v>
      </c>
      <c r="AE8">
        <v>1</v>
      </c>
      <c r="AF8">
        <v>1</v>
      </c>
      <c r="AG8">
        <v>1</v>
      </c>
      <c r="AH8">
        <v>1</v>
      </c>
      <c r="AI8" s="173">
        <v>1</v>
      </c>
    </row>
    <row r="14" spans="1:35" x14ac:dyDescent="0.2">
      <c r="A14" t="s">
        <v>1650</v>
      </c>
    </row>
    <row r="15" spans="1:35" x14ac:dyDescent="0.2">
      <c r="B15" t="s">
        <v>1620</v>
      </c>
      <c r="C15" t="s">
        <v>1621</v>
      </c>
      <c r="D15" t="s">
        <v>1622</v>
      </c>
      <c r="E15" t="s">
        <v>1623</v>
      </c>
      <c r="F15" t="s">
        <v>1624</v>
      </c>
      <c r="G15" t="s">
        <v>1625</v>
      </c>
      <c r="H15" t="s">
        <v>1626</v>
      </c>
      <c r="I15" t="s">
        <v>1627</v>
      </c>
      <c r="J15" t="s">
        <v>1628</v>
      </c>
      <c r="K15" t="s">
        <v>1629</v>
      </c>
      <c r="L15" t="s">
        <v>1630</v>
      </c>
      <c r="M15" t="s">
        <v>1631</v>
      </c>
      <c r="N15" t="s">
        <v>1632</v>
      </c>
      <c r="O15" t="s">
        <v>1633</v>
      </c>
      <c r="P15" t="s">
        <v>1634</v>
      </c>
      <c r="Q15" t="s">
        <v>1635</v>
      </c>
      <c r="R15" t="s">
        <v>1636</v>
      </c>
      <c r="S15" t="s">
        <v>1637</v>
      </c>
      <c r="T15" t="s">
        <v>1638</v>
      </c>
      <c r="U15" t="s">
        <v>1639</v>
      </c>
      <c r="V15" t="s">
        <v>1640</v>
      </c>
      <c r="W15" t="s">
        <v>1641</v>
      </c>
      <c r="X15" t="s">
        <v>1642</v>
      </c>
      <c r="Y15" t="s">
        <v>1643</v>
      </c>
      <c r="Z15" t="s">
        <v>1644</v>
      </c>
      <c r="AA15" t="s">
        <v>1645</v>
      </c>
      <c r="AB15" t="s">
        <v>1646</v>
      </c>
      <c r="AC15" t="s">
        <v>1647</v>
      </c>
      <c r="AD15" t="s">
        <v>1648</v>
      </c>
      <c r="AE15" t="s">
        <v>1649</v>
      </c>
      <c r="AF15" t="s">
        <v>2080</v>
      </c>
      <c r="AG15" t="s">
        <v>2111</v>
      </c>
      <c r="AH15" t="s">
        <v>2180</v>
      </c>
    </row>
    <row r="16" spans="1:35" x14ac:dyDescent="0.2">
      <c r="A16" t="s">
        <v>115</v>
      </c>
      <c r="B16" s="14">
        <v>165</v>
      </c>
      <c r="C16" s="14">
        <v>175</v>
      </c>
      <c r="D16" s="14">
        <v>185</v>
      </c>
      <c r="E16" s="14">
        <v>175</v>
      </c>
      <c r="F16" s="14">
        <v>185</v>
      </c>
      <c r="G16" s="14">
        <v>210</v>
      </c>
      <c r="H16" s="14">
        <v>175</v>
      </c>
      <c r="I16" s="14">
        <v>155</v>
      </c>
      <c r="J16" s="14">
        <v>215</v>
      </c>
      <c r="K16" s="14">
        <v>215</v>
      </c>
      <c r="L16" s="14">
        <v>190</v>
      </c>
      <c r="M16" s="14">
        <v>170</v>
      </c>
      <c r="N16" s="14">
        <v>215</v>
      </c>
      <c r="O16" s="14">
        <v>160</v>
      </c>
      <c r="P16" s="14">
        <v>160</v>
      </c>
      <c r="Q16" s="14">
        <v>140</v>
      </c>
      <c r="R16" s="14">
        <v>210</v>
      </c>
      <c r="S16" s="14">
        <v>175</v>
      </c>
      <c r="T16" s="14">
        <v>130</v>
      </c>
      <c r="U16" s="14">
        <v>170</v>
      </c>
      <c r="V16" s="14">
        <v>180</v>
      </c>
      <c r="W16" s="14">
        <v>175</v>
      </c>
      <c r="X16" s="14">
        <v>125</v>
      </c>
      <c r="Y16" s="14">
        <v>130</v>
      </c>
      <c r="Z16" s="14">
        <v>180</v>
      </c>
      <c r="AA16" s="14">
        <v>170</v>
      </c>
      <c r="AB16" s="14">
        <v>155</v>
      </c>
      <c r="AC16" s="14">
        <v>155</v>
      </c>
      <c r="AD16" s="14">
        <v>190</v>
      </c>
      <c r="AE16" s="14">
        <v>155</v>
      </c>
      <c r="AF16" s="14">
        <v>155</v>
      </c>
      <c r="AG16" s="14">
        <v>165</v>
      </c>
      <c r="AH16" s="14">
        <v>210</v>
      </c>
    </row>
    <row r="17" spans="1:34" x14ac:dyDescent="0.2">
      <c r="A17" t="s">
        <v>116</v>
      </c>
      <c r="B17" s="14">
        <v>160</v>
      </c>
      <c r="C17" s="14">
        <v>145</v>
      </c>
      <c r="D17" s="14">
        <v>150</v>
      </c>
      <c r="E17" s="14">
        <v>115</v>
      </c>
      <c r="F17" s="14">
        <v>135</v>
      </c>
      <c r="G17" s="14">
        <v>185</v>
      </c>
      <c r="H17" s="14">
        <v>140</v>
      </c>
      <c r="I17" s="14">
        <v>115</v>
      </c>
      <c r="J17" s="14">
        <v>155</v>
      </c>
      <c r="K17" s="14">
        <v>180</v>
      </c>
      <c r="L17" s="14">
        <v>150</v>
      </c>
      <c r="M17" s="14">
        <v>135</v>
      </c>
      <c r="N17" s="14">
        <v>155</v>
      </c>
      <c r="O17" s="14">
        <v>120</v>
      </c>
      <c r="P17" s="14">
        <v>125</v>
      </c>
      <c r="Q17" s="14">
        <v>155</v>
      </c>
      <c r="R17" s="14">
        <v>175</v>
      </c>
      <c r="S17" s="14">
        <v>170</v>
      </c>
      <c r="T17" s="14">
        <v>155</v>
      </c>
      <c r="U17" s="14">
        <v>145</v>
      </c>
      <c r="V17" s="14">
        <v>205</v>
      </c>
      <c r="W17" s="14">
        <v>175</v>
      </c>
      <c r="X17" s="14">
        <v>125</v>
      </c>
      <c r="Y17" s="14">
        <v>105</v>
      </c>
      <c r="Z17" s="14">
        <v>165</v>
      </c>
      <c r="AA17" s="14">
        <v>135</v>
      </c>
      <c r="AB17" s="14">
        <v>140</v>
      </c>
      <c r="AC17" s="14">
        <v>150</v>
      </c>
      <c r="AD17" s="14">
        <v>165</v>
      </c>
      <c r="AE17" s="14">
        <v>165</v>
      </c>
      <c r="AF17" s="14">
        <v>140</v>
      </c>
      <c r="AG17" s="14">
        <v>135</v>
      </c>
      <c r="AH17" s="14">
        <v>185</v>
      </c>
    </row>
    <row r="18" spans="1:34" x14ac:dyDescent="0.2">
      <c r="A18" t="s">
        <v>117</v>
      </c>
      <c r="B18" s="14">
        <v>220</v>
      </c>
      <c r="C18" s="14">
        <v>150</v>
      </c>
      <c r="D18" s="14">
        <v>150</v>
      </c>
      <c r="E18" s="14">
        <v>130</v>
      </c>
      <c r="F18" s="14">
        <v>180</v>
      </c>
      <c r="G18" s="14">
        <v>170</v>
      </c>
      <c r="H18" s="14">
        <v>140</v>
      </c>
      <c r="I18" s="14">
        <v>160</v>
      </c>
      <c r="J18" s="14">
        <v>190</v>
      </c>
      <c r="K18" s="14">
        <v>200</v>
      </c>
      <c r="L18" s="14">
        <v>325</v>
      </c>
      <c r="M18" s="14">
        <v>170</v>
      </c>
      <c r="N18" s="14">
        <v>150</v>
      </c>
      <c r="O18" s="14">
        <v>140</v>
      </c>
      <c r="P18" s="14">
        <v>215</v>
      </c>
      <c r="Q18" s="14">
        <v>255</v>
      </c>
      <c r="R18" s="14">
        <v>170</v>
      </c>
      <c r="S18" s="14">
        <v>155</v>
      </c>
      <c r="T18" s="14">
        <v>160</v>
      </c>
      <c r="U18" s="14">
        <v>140</v>
      </c>
      <c r="V18" s="14">
        <v>170</v>
      </c>
      <c r="W18" s="14">
        <v>185</v>
      </c>
      <c r="X18" s="14">
        <v>155</v>
      </c>
      <c r="Y18" s="14">
        <v>135</v>
      </c>
      <c r="Z18" s="14">
        <v>165</v>
      </c>
      <c r="AA18" s="14">
        <v>150</v>
      </c>
      <c r="AB18" s="14">
        <v>165</v>
      </c>
      <c r="AC18" s="14">
        <v>135</v>
      </c>
      <c r="AD18" s="14">
        <v>170</v>
      </c>
      <c r="AE18" s="14">
        <v>175</v>
      </c>
      <c r="AF18" s="14">
        <v>170</v>
      </c>
      <c r="AG18" s="14">
        <v>135</v>
      </c>
      <c r="AH18" s="14">
        <v>185</v>
      </c>
    </row>
    <row r="19" spans="1:34" x14ac:dyDescent="0.2">
      <c r="A19" t="s">
        <v>118</v>
      </c>
      <c r="B19" s="14">
        <v>105</v>
      </c>
      <c r="C19" s="14">
        <v>90</v>
      </c>
      <c r="D19" s="14">
        <v>80</v>
      </c>
      <c r="E19" s="14">
        <v>80</v>
      </c>
      <c r="F19" s="14">
        <v>85</v>
      </c>
      <c r="G19" s="14">
        <v>125</v>
      </c>
      <c r="H19" s="14">
        <v>90</v>
      </c>
      <c r="I19" s="14">
        <v>95</v>
      </c>
      <c r="J19" s="14">
        <v>120</v>
      </c>
      <c r="K19" s="14">
        <v>95</v>
      </c>
      <c r="L19" s="14">
        <v>90</v>
      </c>
      <c r="M19" s="14">
        <v>100</v>
      </c>
      <c r="N19" s="14">
        <v>150</v>
      </c>
      <c r="O19" s="14">
        <v>85</v>
      </c>
      <c r="P19" s="14">
        <v>85</v>
      </c>
      <c r="Q19" s="14">
        <v>80</v>
      </c>
      <c r="R19" s="14">
        <v>125</v>
      </c>
      <c r="S19" s="14">
        <v>110</v>
      </c>
      <c r="T19" s="14">
        <v>85</v>
      </c>
      <c r="U19" s="14">
        <v>100</v>
      </c>
      <c r="V19" s="14">
        <v>110</v>
      </c>
      <c r="W19" s="14">
        <v>100</v>
      </c>
      <c r="X19" s="14">
        <v>80</v>
      </c>
      <c r="Y19" s="14">
        <v>80</v>
      </c>
      <c r="Z19" s="14">
        <v>105</v>
      </c>
      <c r="AA19" s="14">
        <v>110</v>
      </c>
      <c r="AB19" s="14">
        <v>105</v>
      </c>
      <c r="AC19" s="14">
        <v>95</v>
      </c>
      <c r="AD19" s="14">
        <v>125</v>
      </c>
      <c r="AE19" s="14">
        <v>100</v>
      </c>
      <c r="AF19" s="14">
        <v>85</v>
      </c>
      <c r="AG19" s="14">
        <v>80</v>
      </c>
      <c r="AH19" s="14">
        <v>105</v>
      </c>
    </row>
    <row r="20" spans="1:34" x14ac:dyDescent="0.2">
      <c r="A20" t="s">
        <v>119</v>
      </c>
      <c r="B20" s="14">
        <v>95</v>
      </c>
      <c r="C20" s="14">
        <v>90</v>
      </c>
      <c r="D20" s="14">
        <v>110</v>
      </c>
      <c r="E20" s="14">
        <v>90</v>
      </c>
      <c r="F20" s="14">
        <v>120</v>
      </c>
      <c r="G20" s="14">
        <v>125</v>
      </c>
      <c r="H20" s="14">
        <v>95</v>
      </c>
      <c r="I20" s="14">
        <v>100</v>
      </c>
      <c r="J20" s="14">
        <v>100</v>
      </c>
      <c r="K20" s="14">
        <v>120</v>
      </c>
      <c r="L20" s="14">
        <v>80</v>
      </c>
      <c r="M20" s="14">
        <v>90</v>
      </c>
      <c r="N20" s="14">
        <v>115</v>
      </c>
      <c r="O20" s="14">
        <v>95</v>
      </c>
      <c r="P20" s="14">
        <v>110</v>
      </c>
      <c r="Q20" s="14">
        <v>85</v>
      </c>
      <c r="R20" s="14">
        <v>105</v>
      </c>
      <c r="S20" s="14">
        <v>120</v>
      </c>
      <c r="T20" s="14">
        <v>105</v>
      </c>
      <c r="U20" s="14">
        <v>90</v>
      </c>
      <c r="V20" s="14">
        <v>130</v>
      </c>
      <c r="W20" s="14">
        <v>115</v>
      </c>
      <c r="X20" s="14">
        <v>90</v>
      </c>
      <c r="Y20" s="14">
        <v>75</v>
      </c>
      <c r="Z20" s="14">
        <v>105</v>
      </c>
      <c r="AA20" s="14">
        <v>120</v>
      </c>
      <c r="AB20" s="14">
        <v>105</v>
      </c>
      <c r="AC20" s="14">
        <v>70</v>
      </c>
      <c r="AD20" s="14">
        <v>105</v>
      </c>
      <c r="AE20" s="14">
        <v>120</v>
      </c>
      <c r="AF20" s="14">
        <v>100</v>
      </c>
      <c r="AG20" s="14">
        <v>90</v>
      </c>
      <c r="AH20" s="14">
        <v>125</v>
      </c>
    </row>
    <row r="21" spans="1:34" x14ac:dyDescent="0.2">
      <c r="A21" t="s">
        <v>120</v>
      </c>
      <c r="B21" s="14">
        <v>170</v>
      </c>
      <c r="C21" s="14">
        <v>125</v>
      </c>
      <c r="D21" s="14">
        <v>160</v>
      </c>
      <c r="E21" s="14">
        <v>130</v>
      </c>
      <c r="F21" s="14">
        <v>140</v>
      </c>
      <c r="G21" s="14">
        <v>170</v>
      </c>
      <c r="H21" s="14">
        <v>130</v>
      </c>
      <c r="I21" s="14">
        <v>135</v>
      </c>
      <c r="J21" s="14">
        <v>150</v>
      </c>
      <c r="K21" s="14">
        <v>175</v>
      </c>
      <c r="L21" s="14">
        <v>145</v>
      </c>
      <c r="M21" s="14">
        <v>155</v>
      </c>
      <c r="N21" s="14">
        <v>160</v>
      </c>
      <c r="O21" s="14">
        <v>135</v>
      </c>
      <c r="P21" s="14">
        <v>120</v>
      </c>
      <c r="Q21" s="14">
        <v>135</v>
      </c>
      <c r="R21" s="14">
        <v>175</v>
      </c>
      <c r="S21" s="14">
        <v>160</v>
      </c>
      <c r="T21" s="14">
        <v>110</v>
      </c>
      <c r="U21" s="14">
        <v>125</v>
      </c>
      <c r="V21" s="14">
        <v>160</v>
      </c>
      <c r="W21" s="14">
        <v>160</v>
      </c>
      <c r="X21" s="14">
        <v>130</v>
      </c>
      <c r="Y21" s="14">
        <v>120</v>
      </c>
      <c r="Z21" s="14">
        <v>135</v>
      </c>
      <c r="AA21" s="14">
        <v>125</v>
      </c>
      <c r="AB21" s="14">
        <v>140</v>
      </c>
      <c r="AC21" s="14">
        <v>110</v>
      </c>
      <c r="AD21" s="14">
        <v>145</v>
      </c>
      <c r="AE21" s="14">
        <v>130</v>
      </c>
      <c r="AF21" s="14">
        <v>130</v>
      </c>
      <c r="AG21" s="14">
        <v>110</v>
      </c>
      <c r="AH21" s="14">
        <v>140</v>
      </c>
    </row>
    <row r="22" spans="1:34" x14ac:dyDescent="0.2">
      <c r="A22" t="s">
        <v>121</v>
      </c>
      <c r="B22" s="14">
        <v>250</v>
      </c>
      <c r="C22" s="14">
        <v>210</v>
      </c>
      <c r="D22" s="14">
        <v>235</v>
      </c>
      <c r="E22" s="14">
        <v>210</v>
      </c>
      <c r="F22" s="14">
        <v>230</v>
      </c>
      <c r="G22" s="14">
        <v>260</v>
      </c>
      <c r="H22" s="14">
        <v>195</v>
      </c>
      <c r="I22" s="14">
        <v>205</v>
      </c>
      <c r="J22" s="14">
        <v>265</v>
      </c>
      <c r="K22" s="14">
        <v>270</v>
      </c>
      <c r="L22" s="14">
        <v>225</v>
      </c>
      <c r="M22" s="14">
        <v>225</v>
      </c>
      <c r="N22" s="14">
        <v>285</v>
      </c>
      <c r="O22" s="14">
        <v>240</v>
      </c>
      <c r="P22" s="14">
        <v>270</v>
      </c>
      <c r="Q22" s="14">
        <v>285</v>
      </c>
      <c r="R22" s="14">
        <v>285</v>
      </c>
      <c r="S22" s="14">
        <v>315</v>
      </c>
      <c r="T22" s="14">
        <v>330</v>
      </c>
      <c r="U22" s="14">
        <v>315</v>
      </c>
      <c r="V22" s="14">
        <v>275</v>
      </c>
      <c r="W22" s="14">
        <v>220</v>
      </c>
      <c r="X22" s="14">
        <v>180</v>
      </c>
      <c r="Y22" s="14">
        <v>175</v>
      </c>
      <c r="Z22" s="14">
        <v>215</v>
      </c>
      <c r="AA22" s="14">
        <v>220</v>
      </c>
      <c r="AB22" s="14">
        <v>245</v>
      </c>
      <c r="AC22" s="14">
        <v>200</v>
      </c>
      <c r="AD22" s="14">
        <v>225</v>
      </c>
      <c r="AE22" s="14">
        <v>230</v>
      </c>
      <c r="AF22" s="14">
        <v>210</v>
      </c>
      <c r="AG22" s="14">
        <v>185</v>
      </c>
      <c r="AH22" s="14">
        <v>265</v>
      </c>
    </row>
    <row r="23" spans="1:34" x14ac:dyDescent="0.2">
      <c r="A23" t="s">
        <v>122</v>
      </c>
      <c r="B23" s="14">
        <v>165</v>
      </c>
      <c r="C23" s="14">
        <v>175</v>
      </c>
      <c r="D23" s="14">
        <v>160</v>
      </c>
      <c r="E23" s="14">
        <v>150</v>
      </c>
      <c r="F23" s="14">
        <v>190</v>
      </c>
      <c r="G23" s="14">
        <v>205</v>
      </c>
      <c r="H23" s="14">
        <v>175</v>
      </c>
      <c r="I23" s="14">
        <v>150</v>
      </c>
      <c r="J23" s="14">
        <v>185</v>
      </c>
      <c r="K23" s="14">
        <v>195</v>
      </c>
      <c r="L23" s="14">
        <v>165</v>
      </c>
      <c r="M23" s="14">
        <v>145</v>
      </c>
      <c r="N23" s="14">
        <v>165</v>
      </c>
      <c r="O23" s="14">
        <v>150</v>
      </c>
      <c r="P23" s="14">
        <v>160</v>
      </c>
      <c r="Q23" s="14">
        <v>145</v>
      </c>
      <c r="R23" s="14">
        <v>165</v>
      </c>
      <c r="S23" s="14">
        <v>180</v>
      </c>
      <c r="T23" s="14">
        <v>160</v>
      </c>
      <c r="U23" s="14">
        <v>155</v>
      </c>
      <c r="V23" s="14">
        <v>160</v>
      </c>
      <c r="W23" s="14">
        <v>145</v>
      </c>
      <c r="X23" s="14">
        <v>120</v>
      </c>
      <c r="Y23" s="14">
        <v>115</v>
      </c>
      <c r="Z23" s="14">
        <v>170</v>
      </c>
      <c r="AA23" s="14">
        <v>175</v>
      </c>
      <c r="AB23" s="14">
        <v>145</v>
      </c>
      <c r="AC23" s="14">
        <v>145</v>
      </c>
      <c r="AD23" s="14">
        <v>180</v>
      </c>
      <c r="AE23" s="14">
        <v>170</v>
      </c>
      <c r="AF23" s="14">
        <v>125</v>
      </c>
      <c r="AG23" s="14">
        <v>140</v>
      </c>
      <c r="AH23" s="14">
        <v>170</v>
      </c>
    </row>
    <row r="24" spans="1:34" x14ac:dyDescent="0.2">
      <c r="A24" t="s">
        <v>123</v>
      </c>
      <c r="B24" s="14">
        <v>165</v>
      </c>
      <c r="C24" s="14">
        <v>145</v>
      </c>
      <c r="D24" s="14">
        <v>140</v>
      </c>
      <c r="E24" s="14">
        <v>105</v>
      </c>
      <c r="F24" s="14">
        <v>140</v>
      </c>
      <c r="G24" s="14">
        <v>180</v>
      </c>
      <c r="H24" s="14">
        <v>130</v>
      </c>
      <c r="I24" s="14">
        <v>135</v>
      </c>
      <c r="J24" s="14">
        <v>160</v>
      </c>
      <c r="K24" s="14">
        <v>155</v>
      </c>
      <c r="L24" s="14">
        <v>125</v>
      </c>
      <c r="M24" s="14">
        <v>125</v>
      </c>
      <c r="N24" s="14">
        <v>150</v>
      </c>
      <c r="O24" s="14">
        <v>115</v>
      </c>
      <c r="P24" s="14">
        <v>120</v>
      </c>
      <c r="Q24" s="14">
        <v>150</v>
      </c>
      <c r="R24" s="14">
        <v>165</v>
      </c>
      <c r="S24" s="14">
        <v>140</v>
      </c>
      <c r="T24" s="14">
        <v>145</v>
      </c>
      <c r="U24" s="14">
        <v>120</v>
      </c>
      <c r="V24" s="14">
        <v>175</v>
      </c>
      <c r="W24" s="14">
        <v>155</v>
      </c>
      <c r="X24" s="14">
        <v>105</v>
      </c>
      <c r="Y24" s="14">
        <v>115</v>
      </c>
      <c r="Z24" s="14">
        <v>120</v>
      </c>
      <c r="AA24" s="14">
        <v>130</v>
      </c>
      <c r="AB24" s="14">
        <v>140</v>
      </c>
      <c r="AC24" s="14">
        <v>130</v>
      </c>
      <c r="AD24" s="14">
        <v>165</v>
      </c>
      <c r="AE24" s="14">
        <v>160</v>
      </c>
      <c r="AF24" s="14">
        <v>130</v>
      </c>
      <c r="AG24" s="14">
        <v>110</v>
      </c>
      <c r="AH24" s="14">
        <v>165</v>
      </c>
    </row>
    <row r="25" spans="1:34" x14ac:dyDescent="0.2">
      <c r="A25" t="s">
        <v>124</v>
      </c>
      <c r="B25" s="14">
        <v>145</v>
      </c>
      <c r="C25" s="14">
        <v>130</v>
      </c>
      <c r="D25" s="14">
        <v>130</v>
      </c>
      <c r="E25" s="14">
        <v>115</v>
      </c>
      <c r="F25" s="14">
        <v>130</v>
      </c>
      <c r="G25" s="14">
        <v>125</v>
      </c>
      <c r="H25" s="14">
        <v>120</v>
      </c>
      <c r="I25" s="14">
        <v>115</v>
      </c>
      <c r="J25" s="14">
        <v>155</v>
      </c>
      <c r="K25" s="14">
        <v>155</v>
      </c>
      <c r="L25" s="14">
        <v>145</v>
      </c>
      <c r="M25" s="14">
        <v>115</v>
      </c>
      <c r="N25" s="14">
        <v>165</v>
      </c>
      <c r="O25" s="14">
        <v>105</v>
      </c>
      <c r="P25" s="14">
        <v>125</v>
      </c>
      <c r="Q25" s="14">
        <v>135</v>
      </c>
      <c r="R25" s="14">
        <v>160</v>
      </c>
      <c r="S25" s="14">
        <v>175</v>
      </c>
      <c r="T25" s="14">
        <v>150</v>
      </c>
      <c r="U25" s="14">
        <v>140</v>
      </c>
      <c r="V25" s="14">
        <v>140</v>
      </c>
      <c r="W25" s="14">
        <v>170</v>
      </c>
      <c r="X25" s="14">
        <v>115</v>
      </c>
      <c r="Y25" s="14">
        <v>110</v>
      </c>
      <c r="Z25" s="14">
        <v>145</v>
      </c>
      <c r="AA25" s="14">
        <v>160</v>
      </c>
      <c r="AB25" s="14">
        <v>145</v>
      </c>
      <c r="AC25" s="14">
        <v>135</v>
      </c>
      <c r="AD25" s="14">
        <v>180</v>
      </c>
      <c r="AE25" s="14">
        <v>185</v>
      </c>
      <c r="AF25" s="14">
        <v>150</v>
      </c>
      <c r="AG25" s="14">
        <v>100</v>
      </c>
      <c r="AH25" s="14">
        <v>175</v>
      </c>
    </row>
    <row r="26" spans="1:34" x14ac:dyDescent="0.2">
      <c r="A26" t="s">
        <v>125</v>
      </c>
      <c r="B26" s="14">
        <v>200</v>
      </c>
      <c r="C26" s="14">
        <v>190</v>
      </c>
      <c r="D26" s="14">
        <v>165</v>
      </c>
      <c r="E26" s="14">
        <v>120</v>
      </c>
      <c r="F26" s="14">
        <v>185</v>
      </c>
      <c r="G26" s="14">
        <v>185</v>
      </c>
      <c r="H26" s="14">
        <v>160</v>
      </c>
      <c r="I26" s="14">
        <v>150</v>
      </c>
      <c r="J26" s="14">
        <v>175</v>
      </c>
      <c r="K26" s="14">
        <v>180</v>
      </c>
      <c r="L26" s="14">
        <v>160</v>
      </c>
      <c r="M26" s="14">
        <v>170</v>
      </c>
      <c r="N26" s="14">
        <v>200</v>
      </c>
      <c r="O26" s="14">
        <v>140</v>
      </c>
      <c r="P26" s="14">
        <v>255</v>
      </c>
      <c r="Q26" s="14">
        <v>160</v>
      </c>
      <c r="R26" s="14">
        <v>185</v>
      </c>
      <c r="S26" s="14">
        <v>170</v>
      </c>
      <c r="T26" s="14">
        <v>220</v>
      </c>
      <c r="U26" s="14">
        <v>145</v>
      </c>
      <c r="V26" s="14">
        <v>170</v>
      </c>
      <c r="W26" s="14">
        <v>170</v>
      </c>
      <c r="X26" s="14">
        <v>135</v>
      </c>
      <c r="Y26" s="14">
        <v>125</v>
      </c>
      <c r="Z26" s="14">
        <v>180</v>
      </c>
      <c r="AA26" s="14">
        <v>155</v>
      </c>
      <c r="AB26" s="14">
        <v>150</v>
      </c>
      <c r="AC26" s="14">
        <v>130</v>
      </c>
      <c r="AD26" s="14">
        <v>165</v>
      </c>
      <c r="AE26" s="14">
        <v>155</v>
      </c>
      <c r="AF26" s="14">
        <v>130</v>
      </c>
      <c r="AG26" s="14">
        <v>105</v>
      </c>
      <c r="AH26" s="14">
        <v>160</v>
      </c>
    </row>
    <row r="27" spans="1:34" x14ac:dyDescent="0.2">
      <c r="A27" t="s">
        <v>126</v>
      </c>
      <c r="B27" s="14">
        <v>200</v>
      </c>
      <c r="C27" s="14">
        <v>170</v>
      </c>
      <c r="D27" s="14">
        <v>185</v>
      </c>
      <c r="E27" s="14">
        <v>150</v>
      </c>
      <c r="F27" s="14">
        <v>190</v>
      </c>
      <c r="G27" s="14">
        <v>205</v>
      </c>
      <c r="H27" s="14">
        <v>155</v>
      </c>
      <c r="I27" s="14">
        <v>135</v>
      </c>
      <c r="J27" s="14">
        <v>160</v>
      </c>
      <c r="K27" s="14">
        <v>160</v>
      </c>
      <c r="L27" s="14">
        <v>155</v>
      </c>
      <c r="M27" s="14">
        <v>135</v>
      </c>
      <c r="N27" s="14">
        <v>180</v>
      </c>
      <c r="O27" s="14">
        <v>165</v>
      </c>
      <c r="P27" s="14">
        <v>125</v>
      </c>
      <c r="Q27" s="14">
        <v>130</v>
      </c>
      <c r="R27" s="14">
        <v>180</v>
      </c>
      <c r="S27" s="14">
        <v>160</v>
      </c>
      <c r="T27" s="14">
        <v>145</v>
      </c>
      <c r="U27" s="14">
        <v>150</v>
      </c>
      <c r="V27" s="14">
        <v>160</v>
      </c>
      <c r="W27" s="14">
        <v>145</v>
      </c>
      <c r="X27" s="14">
        <v>105</v>
      </c>
      <c r="Y27" s="14">
        <v>125</v>
      </c>
      <c r="Z27" s="14">
        <v>155</v>
      </c>
      <c r="AA27" s="14">
        <v>135</v>
      </c>
      <c r="AB27" s="14">
        <v>135</v>
      </c>
      <c r="AC27" s="14">
        <v>140</v>
      </c>
      <c r="AD27" s="14">
        <v>165</v>
      </c>
      <c r="AE27" s="14">
        <v>150</v>
      </c>
      <c r="AF27" s="14">
        <v>155</v>
      </c>
      <c r="AG27" s="14">
        <v>110</v>
      </c>
      <c r="AH27" s="14">
        <v>180</v>
      </c>
    </row>
    <row r="28" spans="1:34" x14ac:dyDescent="0.2">
      <c r="A28" t="s">
        <v>138</v>
      </c>
      <c r="B28" s="14">
        <v>2040</v>
      </c>
      <c r="C28" s="14">
        <v>1795</v>
      </c>
      <c r="D28" s="14">
        <v>1850</v>
      </c>
      <c r="E28" s="14">
        <v>1570</v>
      </c>
      <c r="F28" s="14">
        <v>1910</v>
      </c>
      <c r="G28" s="14">
        <v>2145</v>
      </c>
      <c r="H28" s="14">
        <v>1705</v>
      </c>
      <c r="I28" s="14">
        <v>1650</v>
      </c>
      <c r="J28" s="14">
        <v>2030</v>
      </c>
      <c r="K28" s="14">
        <v>2100</v>
      </c>
      <c r="L28" s="14">
        <v>1955</v>
      </c>
      <c r="M28" s="14">
        <v>1735</v>
      </c>
      <c r="N28" s="14">
        <v>2090</v>
      </c>
      <c r="O28" s="14">
        <v>1650</v>
      </c>
      <c r="P28" s="14">
        <v>1870</v>
      </c>
      <c r="Q28" s="14">
        <v>1855</v>
      </c>
      <c r="R28" s="14">
        <v>2100</v>
      </c>
      <c r="S28" s="14">
        <v>2030</v>
      </c>
      <c r="T28" s="14">
        <v>1895</v>
      </c>
      <c r="U28" s="14">
        <v>1795</v>
      </c>
      <c r="V28" s="14">
        <v>2035</v>
      </c>
      <c r="W28" s="14">
        <v>1915</v>
      </c>
      <c r="X28" s="14">
        <v>1465</v>
      </c>
      <c r="Y28" s="14">
        <v>1410</v>
      </c>
      <c r="Z28" s="14">
        <v>1840</v>
      </c>
      <c r="AA28" s="14">
        <v>1785</v>
      </c>
      <c r="AB28" s="14">
        <v>1770</v>
      </c>
      <c r="AC28" s="14">
        <v>1595</v>
      </c>
      <c r="AD28" s="14">
        <v>1980</v>
      </c>
      <c r="AE28" s="14">
        <v>1910</v>
      </c>
      <c r="AF28" s="14">
        <v>1695</v>
      </c>
      <c r="AG28" s="14">
        <v>1480</v>
      </c>
      <c r="AH28" s="14">
        <v>2075</v>
      </c>
    </row>
    <row r="29" spans="1:34" x14ac:dyDescent="0.2">
      <c r="A29" t="s">
        <v>127</v>
      </c>
      <c r="B29" s="14">
        <v>335</v>
      </c>
      <c r="C29" s="14">
        <v>285</v>
      </c>
      <c r="D29" s="14">
        <v>300</v>
      </c>
      <c r="E29" s="14">
        <v>250</v>
      </c>
      <c r="F29" s="14">
        <v>335</v>
      </c>
      <c r="G29" s="14">
        <v>335</v>
      </c>
      <c r="H29" s="14">
        <v>265</v>
      </c>
      <c r="I29" s="14">
        <v>285</v>
      </c>
      <c r="J29" s="14">
        <v>325</v>
      </c>
      <c r="K29" s="14">
        <v>315</v>
      </c>
      <c r="L29" s="14">
        <v>275</v>
      </c>
      <c r="M29" s="14">
        <v>330</v>
      </c>
      <c r="N29" s="14">
        <v>440</v>
      </c>
      <c r="O29" s="14">
        <v>290</v>
      </c>
      <c r="P29" s="14">
        <v>295</v>
      </c>
      <c r="Q29" s="14">
        <v>290</v>
      </c>
      <c r="R29" s="14">
        <v>360</v>
      </c>
      <c r="S29" s="14">
        <v>320</v>
      </c>
      <c r="T29" s="14">
        <v>380</v>
      </c>
      <c r="U29" s="14">
        <v>340</v>
      </c>
      <c r="V29" s="14">
        <v>370</v>
      </c>
      <c r="W29" s="14">
        <v>310</v>
      </c>
      <c r="X29" s="14">
        <v>275</v>
      </c>
      <c r="Y29" s="14">
        <v>260</v>
      </c>
      <c r="Z29" s="14">
        <v>285</v>
      </c>
      <c r="AA29" s="14">
        <v>300</v>
      </c>
      <c r="AB29" s="14">
        <v>305</v>
      </c>
      <c r="AC29" s="14">
        <v>290</v>
      </c>
      <c r="AD29" s="14">
        <v>320</v>
      </c>
      <c r="AE29" s="14">
        <v>290</v>
      </c>
      <c r="AF29" s="14">
        <v>305</v>
      </c>
      <c r="AG29" s="14">
        <v>245</v>
      </c>
      <c r="AH29" s="14">
        <v>340</v>
      </c>
    </row>
    <row r="30" spans="1:34" ht="15" x14ac:dyDescent="0.25">
      <c r="A30" t="s">
        <v>139</v>
      </c>
      <c r="B30" s="176">
        <f>SUM(B28:B29)</f>
        <v>2375</v>
      </c>
      <c r="C30" s="176">
        <f t="shared" ref="C30:AE30" si="0">SUM(C28:C29)</f>
        <v>2080</v>
      </c>
      <c r="D30" s="176">
        <f t="shared" si="0"/>
        <v>2150</v>
      </c>
      <c r="E30" s="176">
        <f t="shared" si="0"/>
        <v>1820</v>
      </c>
      <c r="F30" s="176">
        <f t="shared" si="0"/>
        <v>2245</v>
      </c>
      <c r="G30" s="176">
        <f t="shared" si="0"/>
        <v>2480</v>
      </c>
      <c r="H30" s="176">
        <f t="shared" si="0"/>
        <v>1970</v>
      </c>
      <c r="I30" s="176">
        <f t="shared" si="0"/>
        <v>1935</v>
      </c>
      <c r="J30" s="176">
        <f t="shared" si="0"/>
        <v>2355</v>
      </c>
      <c r="K30" s="176">
        <f t="shared" si="0"/>
        <v>2415</v>
      </c>
      <c r="L30" s="176">
        <f t="shared" si="0"/>
        <v>2230</v>
      </c>
      <c r="M30" s="176">
        <f t="shared" si="0"/>
        <v>2065</v>
      </c>
      <c r="N30" s="176">
        <f t="shared" si="0"/>
        <v>2530</v>
      </c>
      <c r="O30" s="176">
        <f t="shared" si="0"/>
        <v>1940</v>
      </c>
      <c r="P30" s="176">
        <f t="shared" si="0"/>
        <v>2165</v>
      </c>
      <c r="Q30" s="176">
        <f t="shared" si="0"/>
        <v>2145</v>
      </c>
      <c r="R30" s="176">
        <f t="shared" si="0"/>
        <v>2460</v>
      </c>
      <c r="S30" s="176">
        <f t="shared" si="0"/>
        <v>2350</v>
      </c>
      <c r="T30" s="176">
        <f t="shared" si="0"/>
        <v>2275</v>
      </c>
      <c r="U30" s="176">
        <f t="shared" si="0"/>
        <v>2135</v>
      </c>
      <c r="V30" s="176">
        <f t="shared" si="0"/>
        <v>2405</v>
      </c>
      <c r="W30" s="176">
        <f t="shared" si="0"/>
        <v>2225</v>
      </c>
      <c r="X30" s="176">
        <f t="shared" si="0"/>
        <v>1740</v>
      </c>
      <c r="Y30" s="176">
        <f t="shared" si="0"/>
        <v>1670</v>
      </c>
      <c r="Z30" s="176">
        <f t="shared" si="0"/>
        <v>2125</v>
      </c>
      <c r="AA30" s="176">
        <f t="shared" si="0"/>
        <v>2085</v>
      </c>
      <c r="AB30" s="176">
        <f t="shared" si="0"/>
        <v>2075</v>
      </c>
      <c r="AC30" s="176">
        <f t="shared" si="0"/>
        <v>1885</v>
      </c>
      <c r="AD30" s="176">
        <f t="shared" si="0"/>
        <v>2300</v>
      </c>
      <c r="AE30" s="176">
        <f t="shared" si="0"/>
        <v>2200</v>
      </c>
      <c r="AF30" s="176">
        <f>SUM(AF28:AF29)</f>
        <v>2000</v>
      </c>
      <c r="AG30" s="176">
        <f>SUM(AG28:AG29)</f>
        <v>1725</v>
      </c>
      <c r="AH30" s="176">
        <f>SUM(AH28:AH29)</f>
        <v>2415</v>
      </c>
    </row>
    <row r="31" spans="1:34" x14ac:dyDescent="0.2">
      <c r="A31" t="s">
        <v>140</v>
      </c>
      <c r="B31" s="14">
        <v>12805</v>
      </c>
      <c r="C31" s="14">
        <v>11560</v>
      </c>
      <c r="D31" s="14">
        <v>11725</v>
      </c>
      <c r="E31" s="14">
        <v>10320</v>
      </c>
      <c r="F31" s="14">
        <v>12075</v>
      </c>
      <c r="G31" s="14">
        <v>13525</v>
      </c>
      <c r="H31" s="14">
        <v>11255</v>
      </c>
      <c r="I31" s="14">
        <v>10975</v>
      </c>
      <c r="J31" s="14">
        <v>13555</v>
      </c>
      <c r="K31" s="14">
        <v>13430</v>
      </c>
      <c r="L31" s="14">
        <v>11905</v>
      </c>
      <c r="M31" s="14">
        <v>10700</v>
      </c>
      <c r="N31" s="14">
        <v>12320</v>
      </c>
      <c r="O31" s="14">
        <v>10090</v>
      </c>
      <c r="P31" s="14">
        <v>10760</v>
      </c>
      <c r="Q31" s="14">
        <v>10885</v>
      </c>
      <c r="R31" s="14">
        <v>13105</v>
      </c>
      <c r="S31" s="14">
        <v>12420</v>
      </c>
      <c r="T31" s="14">
        <v>10585</v>
      </c>
      <c r="U31" s="14">
        <v>10490</v>
      </c>
      <c r="V31" s="14">
        <v>12770</v>
      </c>
      <c r="W31" s="14">
        <v>11435</v>
      </c>
      <c r="X31" s="14">
        <v>8870</v>
      </c>
      <c r="Y31" s="14">
        <v>9020</v>
      </c>
      <c r="Z31" s="14">
        <v>10805</v>
      </c>
      <c r="AA31" s="14">
        <v>10720</v>
      </c>
      <c r="AB31" s="14">
        <v>10440</v>
      </c>
      <c r="AC31" s="14">
        <v>9480</v>
      </c>
      <c r="AD31" s="14">
        <v>11585</v>
      </c>
      <c r="AE31" s="14">
        <v>11285</v>
      </c>
      <c r="AF31" s="14">
        <v>9980</v>
      </c>
      <c r="AG31" s="14">
        <v>8895</v>
      </c>
      <c r="AH31" s="14">
        <v>12035</v>
      </c>
    </row>
    <row r="32" spans="1:34" x14ac:dyDescent="0.2">
      <c r="A32" t="s">
        <v>141</v>
      </c>
      <c r="B32" s="14">
        <v>82010</v>
      </c>
      <c r="C32" s="14">
        <v>69105</v>
      </c>
      <c r="D32" s="14">
        <v>72820</v>
      </c>
      <c r="E32" s="14">
        <v>63940</v>
      </c>
      <c r="F32" s="14">
        <v>75085</v>
      </c>
      <c r="G32" s="14">
        <v>82350</v>
      </c>
      <c r="H32" s="14">
        <v>68250</v>
      </c>
      <c r="I32" s="14">
        <v>66230</v>
      </c>
      <c r="J32" s="14">
        <v>82985</v>
      </c>
      <c r="K32" s="14">
        <v>80440</v>
      </c>
      <c r="L32" s="14">
        <v>73830</v>
      </c>
      <c r="M32" s="14">
        <v>67680</v>
      </c>
      <c r="N32" s="14">
        <v>78015</v>
      </c>
      <c r="O32" s="14">
        <v>63200</v>
      </c>
      <c r="P32" s="14">
        <v>66990</v>
      </c>
      <c r="Q32" s="14">
        <v>71045</v>
      </c>
      <c r="R32" s="14">
        <v>89225</v>
      </c>
      <c r="S32" s="14">
        <v>79060</v>
      </c>
      <c r="T32" s="14">
        <v>70735</v>
      </c>
      <c r="U32" s="14">
        <v>69920</v>
      </c>
      <c r="V32" s="14">
        <v>88935</v>
      </c>
      <c r="W32" s="14">
        <v>77105</v>
      </c>
      <c r="X32" s="14">
        <v>60350</v>
      </c>
      <c r="Y32" s="14">
        <v>61295</v>
      </c>
      <c r="Z32" s="14">
        <v>70500</v>
      </c>
      <c r="AA32" s="14">
        <v>66885</v>
      </c>
      <c r="AB32" s="14">
        <v>67990</v>
      </c>
      <c r="AC32" s="14">
        <v>62115</v>
      </c>
      <c r="AD32" s="14">
        <v>75925</v>
      </c>
      <c r="AE32" s="14">
        <v>71155</v>
      </c>
      <c r="AF32" s="14">
        <v>65610</v>
      </c>
      <c r="AG32" s="14">
        <v>57160</v>
      </c>
      <c r="AH32" s="14">
        <v>78900</v>
      </c>
    </row>
    <row r="33" spans="1:34" x14ac:dyDescent="0.2">
      <c r="A33" t="s">
        <v>226</v>
      </c>
      <c r="B33" s="14">
        <v>90165</v>
      </c>
      <c r="C33" s="14">
        <v>76440</v>
      </c>
      <c r="D33" s="14">
        <v>80560</v>
      </c>
      <c r="E33" s="14">
        <v>70735</v>
      </c>
      <c r="F33" s="14">
        <v>82840</v>
      </c>
      <c r="G33" s="14">
        <v>91415</v>
      </c>
      <c r="H33" s="14">
        <v>75405</v>
      </c>
      <c r="I33" s="14">
        <v>73360</v>
      </c>
      <c r="J33" s="14">
        <v>91595</v>
      </c>
      <c r="K33" s="14">
        <v>89730</v>
      </c>
      <c r="L33" s="14">
        <v>81770</v>
      </c>
      <c r="M33" s="14">
        <v>74655</v>
      </c>
      <c r="N33" s="14">
        <v>85820</v>
      </c>
      <c r="O33" s="14">
        <v>69385</v>
      </c>
      <c r="P33" s="14">
        <v>73555</v>
      </c>
      <c r="Q33" s="14">
        <v>78605</v>
      </c>
      <c r="R33" s="14">
        <v>97890</v>
      </c>
      <c r="S33" s="14">
        <v>86900</v>
      </c>
      <c r="T33" s="14">
        <v>78305</v>
      </c>
      <c r="U33" s="14">
        <v>77185</v>
      </c>
      <c r="V33" s="14">
        <v>98010</v>
      </c>
      <c r="W33" s="14">
        <v>85045</v>
      </c>
      <c r="X33" s="14">
        <v>66740</v>
      </c>
      <c r="Y33" s="14">
        <v>67745</v>
      </c>
      <c r="Z33" s="14">
        <v>77830</v>
      </c>
      <c r="AA33" s="14">
        <v>73830</v>
      </c>
      <c r="AB33" s="14">
        <v>75255</v>
      </c>
      <c r="AC33" s="14">
        <v>68600</v>
      </c>
      <c r="AD33" s="14">
        <v>83685</v>
      </c>
      <c r="AE33" s="14">
        <v>78790</v>
      </c>
      <c r="AF33" s="14">
        <v>72535</v>
      </c>
      <c r="AG33" s="14">
        <v>63010</v>
      </c>
      <c r="AH33" s="14">
        <v>86825</v>
      </c>
    </row>
    <row r="34" spans="1:34" x14ac:dyDescent="0.2">
      <c r="A34" t="s">
        <v>227</v>
      </c>
      <c r="B34" s="14">
        <v>97340</v>
      </c>
      <c r="C34" s="14">
        <v>80930</v>
      </c>
      <c r="D34" s="14">
        <v>86380</v>
      </c>
      <c r="E34" s="14">
        <v>73975</v>
      </c>
      <c r="F34" s="14">
        <v>88295</v>
      </c>
      <c r="G34" s="14">
        <v>95715</v>
      </c>
      <c r="H34" s="14">
        <v>79410</v>
      </c>
      <c r="I34" s="14">
        <v>76730</v>
      </c>
      <c r="J34" s="14">
        <v>97110</v>
      </c>
      <c r="K34" s="14">
        <v>95675</v>
      </c>
      <c r="L34" s="14">
        <v>84970</v>
      </c>
      <c r="M34" s="14">
        <v>77970</v>
      </c>
      <c r="N34" s="14">
        <v>89910</v>
      </c>
      <c r="O34" s="14">
        <v>73415</v>
      </c>
      <c r="P34" s="14">
        <v>76585</v>
      </c>
      <c r="Q34" s="14">
        <v>82080</v>
      </c>
      <c r="R34" s="14">
        <v>101845</v>
      </c>
      <c r="S34" s="14">
        <v>91400</v>
      </c>
      <c r="T34" s="14">
        <v>81165</v>
      </c>
      <c r="U34" s="14">
        <v>79870</v>
      </c>
      <c r="V34" s="14">
        <v>101410</v>
      </c>
      <c r="W34" s="14">
        <v>87685</v>
      </c>
      <c r="X34" s="14">
        <v>68460</v>
      </c>
      <c r="Y34" s="14">
        <v>69955</v>
      </c>
      <c r="Z34" s="14">
        <v>80860</v>
      </c>
      <c r="AA34" s="14">
        <v>76460</v>
      </c>
      <c r="AB34" s="14">
        <v>78325</v>
      </c>
      <c r="AC34" s="14">
        <v>71500</v>
      </c>
      <c r="AD34" s="14">
        <v>87085</v>
      </c>
      <c r="AE34" s="14">
        <v>81815</v>
      </c>
      <c r="AF34" s="14">
        <v>75555</v>
      </c>
      <c r="AG34" s="14">
        <v>65580</v>
      </c>
      <c r="AH34" s="14">
        <v>89515</v>
      </c>
    </row>
    <row r="35" spans="1:34" x14ac:dyDescent="0.2">
      <c r="A35" t="s">
        <v>228</v>
      </c>
      <c r="B35" s="22">
        <f>SUM(B18,B21,B22,B24,B29)</f>
        <v>1140</v>
      </c>
      <c r="C35" s="22">
        <f t="shared" ref="C35:Z35" si="1">SUM(C18,C21,C22,C24,C29)</f>
        <v>915</v>
      </c>
      <c r="D35" s="22">
        <f t="shared" si="1"/>
        <v>985</v>
      </c>
      <c r="E35" s="22">
        <f t="shared" si="1"/>
        <v>825</v>
      </c>
      <c r="F35" s="22">
        <f t="shared" si="1"/>
        <v>1025</v>
      </c>
      <c r="G35" s="22">
        <f t="shared" si="1"/>
        <v>1115</v>
      </c>
      <c r="H35" s="22">
        <f t="shared" si="1"/>
        <v>860</v>
      </c>
      <c r="I35" s="22">
        <f t="shared" si="1"/>
        <v>920</v>
      </c>
      <c r="J35" s="22">
        <f t="shared" si="1"/>
        <v>1090</v>
      </c>
      <c r="K35" s="22">
        <f t="shared" si="1"/>
        <v>1115</v>
      </c>
      <c r="L35" s="22">
        <f t="shared" si="1"/>
        <v>1095</v>
      </c>
      <c r="M35" s="22">
        <f t="shared" si="1"/>
        <v>1005</v>
      </c>
      <c r="N35" s="22">
        <f t="shared" si="1"/>
        <v>1185</v>
      </c>
      <c r="O35" s="22">
        <f t="shared" si="1"/>
        <v>920</v>
      </c>
      <c r="P35" s="22">
        <f t="shared" si="1"/>
        <v>1020</v>
      </c>
      <c r="Q35" s="22">
        <f t="shared" si="1"/>
        <v>1115</v>
      </c>
      <c r="R35" s="22">
        <f t="shared" si="1"/>
        <v>1155</v>
      </c>
      <c r="S35" s="22">
        <f t="shared" si="1"/>
        <v>1090</v>
      </c>
      <c r="T35" s="22">
        <f t="shared" si="1"/>
        <v>1125</v>
      </c>
      <c r="U35" s="22">
        <f t="shared" si="1"/>
        <v>1040</v>
      </c>
      <c r="V35" s="22">
        <f t="shared" si="1"/>
        <v>1150</v>
      </c>
      <c r="W35" s="22">
        <f t="shared" si="1"/>
        <v>1030</v>
      </c>
      <c r="X35" s="22">
        <f t="shared" si="1"/>
        <v>845</v>
      </c>
      <c r="Y35" s="22">
        <f t="shared" si="1"/>
        <v>805</v>
      </c>
      <c r="Z35" s="22">
        <f t="shared" si="1"/>
        <v>920</v>
      </c>
      <c r="AA35" s="22">
        <f t="shared" ref="AA35:AB35" si="2">SUM(AA18,AA21,AA22,AA24,AA29)</f>
        <v>925</v>
      </c>
      <c r="AB35" s="22">
        <f t="shared" si="2"/>
        <v>995</v>
      </c>
      <c r="AC35" s="22">
        <f t="shared" ref="AC35:AD35" si="3">SUM(AC18,AC21,AC22,AC24,AC29)</f>
        <v>865</v>
      </c>
      <c r="AD35" s="22">
        <f t="shared" si="3"/>
        <v>1025</v>
      </c>
      <c r="AE35" s="22">
        <f t="shared" ref="AE35:AF35" si="4">SUM(AE18,AE21,AE22,AE24,AE29)</f>
        <v>985</v>
      </c>
      <c r="AF35" s="22">
        <f t="shared" si="4"/>
        <v>945</v>
      </c>
      <c r="AG35" s="22">
        <f t="shared" ref="AG35:AH35" si="5">SUM(AG18,AG21,AG22,AG24,AG29)</f>
        <v>785</v>
      </c>
      <c r="AH35" s="22">
        <f t="shared" si="5"/>
        <v>1095</v>
      </c>
    </row>
    <row r="36" spans="1:34" x14ac:dyDescent="0.2">
      <c r="A36" t="s">
        <v>229</v>
      </c>
      <c r="B36" s="22">
        <f>SUM(B23,B26,B27)</f>
        <v>565</v>
      </c>
      <c r="C36" s="22">
        <f t="shared" ref="C36:Z36" si="6">SUM(C23,C26,C27)</f>
        <v>535</v>
      </c>
      <c r="D36" s="22">
        <f t="shared" si="6"/>
        <v>510</v>
      </c>
      <c r="E36" s="22">
        <f t="shared" si="6"/>
        <v>420</v>
      </c>
      <c r="F36" s="22">
        <f t="shared" si="6"/>
        <v>565</v>
      </c>
      <c r="G36" s="22">
        <f t="shared" si="6"/>
        <v>595</v>
      </c>
      <c r="H36" s="22">
        <f t="shared" si="6"/>
        <v>490</v>
      </c>
      <c r="I36" s="22">
        <f t="shared" si="6"/>
        <v>435</v>
      </c>
      <c r="J36" s="22">
        <f t="shared" si="6"/>
        <v>520</v>
      </c>
      <c r="K36" s="22">
        <f t="shared" si="6"/>
        <v>535</v>
      </c>
      <c r="L36" s="22">
        <f t="shared" si="6"/>
        <v>480</v>
      </c>
      <c r="M36" s="22">
        <f t="shared" si="6"/>
        <v>450</v>
      </c>
      <c r="N36" s="22">
        <f t="shared" si="6"/>
        <v>545</v>
      </c>
      <c r="O36" s="22">
        <f t="shared" si="6"/>
        <v>455</v>
      </c>
      <c r="P36" s="22">
        <f t="shared" si="6"/>
        <v>540</v>
      </c>
      <c r="Q36" s="22">
        <f t="shared" si="6"/>
        <v>435</v>
      </c>
      <c r="R36" s="22">
        <f t="shared" si="6"/>
        <v>530</v>
      </c>
      <c r="S36" s="22">
        <f t="shared" si="6"/>
        <v>510</v>
      </c>
      <c r="T36" s="22">
        <f t="shared" si="6"/>
        <v>525</v>
      </c>
      <c r="U36" s="22">
        <f t="shared" si="6"/>
        <v>450</v>
      </c>
      <c r="V36" s="22">
        <f t="shared" si="6"/>
        <v>490</v>
      </c>
      <c r="W36" s="22">
        <f t="shared" si="6"/>
        <v>460</v>
      </c>
      <c r="X36" s="22">
        <f t="shared" si="6"/>
        <v>360</v>
      </c>
      <c r="Y36" s="22">
        <f t="shared" si="6"/>
        <v>365</v>
      </c>
      <c r="Z36" s="22">
        <f t="shared" si="6"/>
        <v>505</v>
      </c>
      <c r="AA36" s="22">
        <f t="shared" ref="AA36:AB36" si="7">SUM(AA23,AA26,AA27)</f>
        <v>465</v>
      </c>
      <c r="AB36" s="22">
        <f t="shared" si="7"/>
        <v>430</v>
      </c>
      <c r="AC36" s="22">
        <f t="shared" ref="AC36:AD36" si="8">SUM(AC23,AC26,AC27)</f>
        <v>415</v>
      </c>
      <c r="AD36" s="22">
        <f t="shared" si="8"/>
        <v>510</v>
      </c>
      <c r="AE36" s="22">
        <f t="shared" ref="AE36:AF36" si="9">SUM(AE23,AE26,AE27)</f>
        <v>475</v>
      </c>
      <c r="AF36" s="22">
        <f t="shared" si="9"/>
        <v>410</v>
      </c>
      <c r="AG36" s="22">
        <f t="shared" ref="AG36:AH36" si="10">SUM(AG23,AG26,AG27)</f>
        <v>355</v>
      </c>
      <c r="AH36" s="22">
        <f t="shared" si="10"/>
        <v>510</v>
      </c>
    </row>
    <row r="37" spans="1:34" x14ac:dyDescent="0.2">
      <c r="A37" t="s">
        <v>230</v>
      </c>
      <c r="B37" s="22">
        <f>SUM(B17,B19,B20,B25)</f>
        <v>505</v>
      </c>
      <c r="C37" s="22">
        <f t="shared" ref="C37:Z37" si="11">SUM(C17,C19,C20,C25)</f>
        <v>455</v>
      </c>
      <c r="D37" s="22">
        <f t="shared" si="11"/>
        <v>470</v>
      </c>
      <c r="E37" s="22">
        <f t="shared" si="11"/>
        <v>400</v>
      </c>
      <c r="F37" s="22">
        <f t="shared" si="11"/>
        <v>470</v>
      </c>
      <c r="G37" s="22">
        <f t="shared" si="11"/>
        <v>560</v>
      </c>
      <c r="H37" s="22">
        <f t="shared" si="11"/>
        <v>445</v>
      </c>
      <c r="I37" s="22">
        <f t="shared" si="11"/>
        <v>425</v>
      </c>
      <c r="J37" s="22">
        <f t="shared" si="11"/>
        <v>530</v>
      </c>
      <c r="K37" s="22">
        <f t="shared" si="11"/>
        <v>550</v>
      </c>
      <c r="L37" s="22">
        <f t="shared" si="11"/>
        <v>465</v>
      </c>
      <c r="M37" s="22">
        <f t="shared" si="11"/>
        <v>440</v>
      </c>
      <c r="N37" s="22">
        <f t="shared" si="11"/>
        <v>585</v>
      </c>
      <c r="O37" s="22">
        <f t="shared" si="11"/>
        <v>405</v>
      </c>
      <c r="P37" s="22">
        <f t="shared" si="11"/>
        <v>445</v>
      </c>
      <c r="Q37" s="22">
        <f t="shared" si="11"/>
        <v>455</v>
      </c>
      <c r="R37" s="22">
        <f t="shared" si="11"/>
        <v>565</v>
      </c>
      <c r="S37" s="22">
        <f t="shared" si="11"/>
        <v>575</v>
      </c>
      <c r="T37" s="22">
        <f t="shared" si="11"/>
        <v>495</v>
      </c>
      <c r="U37" s="22">
        <f t="shared" si="11"/>
        <v>475</v>
      </c>
      <c r="V37" s="22">
        <f t="shared" si="11"/>
        <v>585</v>
      </c>
      <c r="W37" s="22">
        <f t="shared" si="11"/>
        <v>560</v>
      </c>
      <c r="X37" s="22">
        <f t="shared" si="11"/>
        <v>410</v>
      </c>
      <c r="Y37" s="22">
        <f t="shared" si="11"/>
        <v>370</v>
      </c>
      <c r="Z37" s="22">
        <f t="shared" si="11"/>
        <v>520</v>
      </c>
      <c r="AA37" s="22">
        <f t="shared" ref="AA37:AB37" si="12">SUM(AA17,AA19,AA20,AA25)</f>
        <v>525</v>
      </c>
      <c r="AB37" s="22">
        <f t="shared" si="12"/>
        <v>495</v>
      </c>
      <c r="AC37" s="22">
        <f t="shared" ref="AC37:AD37" si="13">SUM(AC17,AC19,AC20,AC25)</f>
        <v>450</v>
      </c>
      <c r="AD37" s="22">
        <f t="shared" si="13"/>
        <v>575</v>
      </c>
      <c r="AE37" s="22">
        <f t="shared" ref="AE37:AF37" si="14">SUM(AE17,AE19,AE20,AE25)</f>
        <v>570</v>
      </c>
      <c r="AF37" s="22">
        <f t="shared" si="14"/>
        <v>475</v>
      </c>
      <c r="AG37" s="22">
        <f t="shared" ref="AG37:AH37" si="15">SUM(AG17,AG19,AG20,AG25)</f>
        <v>405</v>
      </c>
      <c r="AH37" s="22">
        <f t="shared" si="15"/>
        <v>590</v>
      </c>
    </row>
    <row r="38" spans="1:34" x14ac:dyDescent="0.2">
      <c r="A38" t="s">
        <v>231</v>
      </c>
      <c r="B38" s="22">
        <f>SUM(B16,B22)</f>
        <v>415</v>
      </c>
      <c r="C38" s="22">
        <f t="shared" ref="C38:Z38" si="16">SUM(C16,C22)</f>
        <v>385</v>
      </c>
      <c r="D38" s="22">
        <f t="shared" si="16"/>
        <v>420</v>
      </c>
      <c r="E38" s="22">
        <f t="shared" si="16"/>
        <v>385</v>
      </c>
      <c r="F38" s="22">
        <f t="shared" si="16"/>
        <v>415</v>
      </c>
      <c r="G38" s="22">
        <f t="shared" si="16"/>
        <v>470</v>
      </c>
      <c r="H38" s="22">
        <f t="shared" si="16"/>
        <v>370</v>
      </c>
      <c r="I38" s="22">
        <f t="shared" si="16"/>
        <v>360</v>
      </c>
      <c r="J38" s="22">
        <f t="shared" si="16"/>
        <v>480</v>
      </c>
      <c r="K38" s="22">
        <f t="shared" si="16"/>
        <v>485</v>
      </c>
      <c r="L38" s="22">
        <f t="shared" si="16"/>
        <v>415</v>
      </c>
      <c r="M38" s="22">
        <f t="shared" si="16"/>
        <v>395</v>
      </c>
      <c r="N38" s="22">
        <f t="shared" si="16"/>
        <v>500</v>
      </c>
      <c r="O38" s="22">
        <f t="shared" si="16"/>
        <v>400</v>
      </c>
      <c r="P38" s="22">
        <f t="shared" si="16"/>
        <v>430</v>
      </c>
      <c r="Q38" s="22">
        <f t="shared" si="16"/>
        <v>425</v>
      </c>
      <c r="R38" s="22">
        <f t="shared" si="16"/>
        <v>495</v>
      </c>
      <c r="S38" s="22">
        <f t="shared" si="16"/>
        <v>490</v>
      </c>
      <c r="T38" s="22">
        <f t="shared" si="16"/>
        <v>460</v>
      </c>
      <c r="U38" s="22">
        <f t="shared" si="16"/>
        <v>485</v>
      </c>
      <c r="V38" s="22">
        <f t="shared" si="16"/>
        <v>455</v>
      </c>
      <c r="W38" s="22">
        <f t="shared" si="16"/>
        <v>395</v>
      </c>
      <c r="X38" s="22">
        <f t="shared" si="16"/>
        <v>305</v>
      </c>
      <c r="Y38" s="22">
        <f t="shared" si="16"/>
        <v>305</v>
      </c>
      <c r="Z38" s="22">
        <f t="shared" si="16"/>
        <v>395</v>
      </c>
      <c r="AA38" s="22">
        <f t="shared" ref="AA38:AB38" si="17">SUM(AA16,AA22)</f>
        <v>390</v>
      </c>
      <c r="AB38" s="22">
        <f t="shared" si="17"/>
        <v>400</v>
      </c>
      <c r="AC38" s="22">
        <f t="shared" ref="AC38:AD38" si="18">SUM(AC16,AC22)</f>
        <v>355</v>
      </c>
      <c r="AD38" s="22">
        <f t="shared" si="18"/>
        <v>415</v>
      </c>
      <c r="AE38" s="22">
        <f t="shared" ref="AE38:AF38" si="19">SUM(AE16,AE22)</f>
        <v>385</v>
      </c>
      <c r="AF38" s="22">
        <f t="shared" si="19"/>
        <v>365</v>
      </c>
      <c r="AG38" s="22">
        <f t="shared" ref="AG38:AH38" si="20">SUM(AG16,AG22)</f>
        <v>350</v>
      </c>
      <c r="AH38" s="22">
        <f t="shared" si="20"/>
        <v>475</v>
      </c>
    </row>
    <row r="41" spans="1:34" x14ac:dyDescent="0.2">
      <c r="A41" t="s">
        <v>1651</v>
      </c>
    </row>
    <row r="42" spans="1:34" x14ac:dyDescent="0.2">
      <c r="B42" t="s">
        <v>1620</v>
      </c>
      <c r="C42" t="s">
        <v>1621</v>
      </c>
      <c r="D42" t="s">
        <v>1622</v>
      </c>
      <c r="E42" t="s">
        <v>1623</v>
      </c>
      <c r="F42" t="s">
        <v>1624</v>
      </c>
      <c r="G42" t="s">
        <v>1625</v>
      </c>
      <c r="H42" t="s">
        <v>1626</v>
      </c>
      <c r="I42" t="s">
        <v>1627</v>
      </c>
      <c r="J42" t="s">
        <v>1628</v>
      </c>
      <c r="K42" t="s">
        <v>1629</v>
      </c>
      <c r="L42" t="s">
        <v>1630</v>
      </c>
      <c r="M42" t="s">
        <v>1631</v>
      </c>
      <c r="N42" t="s">
        <v>1632</v>
      </c>
      <c r="O42" t="s">
        <v>1633</v>
      </c>
      <c r="P42" t="s">
        <v>1634</v>
      </c>
      <c r="Q42" t="s">
        <v>1635</v>
      </c>
      <c r="R42" t="s">
        <v>1636</v>
      </c>
      <c r="S42" t="s">
        <v>1637</v>
      </c>
      <c r="T42" t="s">
        <v>1638</v>
      </c>
      <c r="U42" t="s">
        <v>1639</v>
      </c>
      <c r="V42" t="s">
        <v>1640</v>
      </c>
      <c r="W42" t="s">
        <v>1641</v>
      </c>
      <c r="X42" t="s">
        <v>1642</v>
      </c>
      <c r="Y42" t="s">
        <v>1643</v>
      </c>
      <c r="Z42" t="s">
        <v>1644</v>
      </c>
      <c r="AA42" t="s">
        <v>1645</v>
      </c>
      <c r="AB42" t="s">
        <v>1646</v>
      </c>
      <c r="AC42" t="s">
        <v>1647</v>
      </c>
      <c r="AD42" t="s">
        <v>1648</v>
      </c>
      <c r="AE42" t="s">
        <v>1649</v>
      </c>
      <c r="AF42" t="s">
        <v>2080</v>
      </c>
      <c r="AG42" t="s">
        <v>2111</v>
      </c>
      <c r="AH42" t="s">
        <v>2180</v>
      </c>
    </row>
    <row r="43" spans="1:34" x14ac:dyDescent="0.2">
      <c r="A43" t="s">
        <v>115</v>
      </c>
      <c r="B43" s="14">
        <v>220</v>
      </c>
      <c r="C43" s="14">
        <v>170</v>
      </c>
      <c r="D43" s="14">
        <v>150</v>
      </c>
      <c r="E43" s="14">
        <v>130</v>
      </c>
      <c r="F43" s="14">
        <v>150</v>
      </c>
      <c r="G43" s="14">
        <v>140</v>
      </c>
      <c r="H43" s="14">
        <v>105</v>
      </c>
      <c r="I43" s="14">
        <v>145</v>
      </c>
      <c r="J43" s="14">
        <v>145</v>
      </c>
      <c r="K43" s="14">
        <v>215</v>
      </c>
      <c r="L43" s="14">
        <v>185</v>
      </c>
      <c r="M43" s="14">
        <v>155</v>
      </c>
      <c r="N43" s="14">
        <v>190</v>
      </c>
      <c r="O43" s="14">
        <v>195</v>
      </c>
      <c r="P43" s="14">
        <v>130</v>
      </c>
      <c r="Q43" s="14">
        <v>155</v>
      </c>
      <c r="R43" s="14">
        <v>175</v>
      </c>
      <c r="S43" s="14">
        <v>320</v>
      </c>
      <c r="T43" s="14">
        <v>165</v>
      </c>
      <c r="U43" s="14">
        <v>185</v>
      </c>
      <c r="V43" s="14">
        <v>245</v>
      </c>
      <c r="W43" s="14">
        <v>200</v>
      </c>
      <c r="X43" s="14">
        <v>155</v>
      </c>
      <c r="Y43" s="14">
        <v>150</v>
      </c>
      <c r="Z43" s="14">
        <v>195</v>
      </c>
      <c r="AA43" s="14">
        <v>175</v>
      </c>
      <c r="AB43" s="14">
        <v>130</v>
      </c>
      <c r="AC43" s="14">
        <v>150</v>
      </c>
      <c r="AD43" s="14">
        <v>165</v>
      </c>
      <c r="AE43" s="14">
        <v>150</v>
      </c>
      <c r="AF43" s="14">
        <v>145</v>
      </c>
      <c r="AG43" s="14">
        <v>175</v>
      </c>
      <c r="AH43" s="14">
        <v>185</v>
      </c>
    </row>
    <row r="44" spans="1:34" x14ac:dyDescent="0.2">
      <c r="A44" t="s">
        <v>116</v>
      </c>
      <c r="B44" s="14">
        <v>155</v>
      </c>
      <c r="C44" s="14">
        <v>155</v>
      </c>
      <c r="D44" s="14">
        <v>155</v>
      </c>
      <c r="E44" s="14">
        <v>130</v>
      </c>
      <c r="F44" s="14">
        <v>130</v>
      </c>
      <c r="G44" s="14">
        <v>150</v>
      </c>
      <c r="H44" s="14">
        <v>110</v>
      </c>
      <c r="I44" s="14">
        <v>120</v>
      </c>
      <c r="J44" s="14">
        <v>145</v>
      </c>
      <c r="K44" s="14">
        <v>160</v>
      </c>
      <c r="L44" s="14">
        <v>130</v>
      </c>
      <c r="M44" s="14">
        <v>110</v>
      </c>
      <c r="N44" s="14">
        <v>170</v>
      </c>
      <c r="O44" s="14">
        <v>120</v>
      </c>
      <c r="P44" s="14">
        <v>120</v>
      </c>
      <c r="Q44" s="14">
        <v>145</v>
      </c>
      <c r="R44" s="14">
        <v>155</v>
      </c>
      <c r="S44" s="14">
        <v>140</v>
      </c>
      <c r="T44" s="14">
        <v>130</v>
      </c>
      <c r="U44" s="14">
        <v>140</v>
      </c>
      <c r="V44" s="14">
        <v>215</v>
      </c>
      <c r="W44" s="14">
        <v>150</v>
      </c>
      <c r="X44" s="14">
        <v>140</v>
      </c>
      <c r="Y44" s="14">
        <v>140</v>
      </c>
      <c r="Z44" s="14">
        <v>195</v>
      </c>
      <c r="AA44" s="14">
        <v>160</v>
      </c>
      <c r="AB44" s="14">
        <v>150</v>
      </c>
      <c r="AC44" s="14">
        <v>135</v>
      </c>
      <c r="AD44" s="14">
        <v>160</v>
      </c>
      <c r="AE44" s="14">
        <v>145</v>
      </c>
      <c r="AF44" s="14">
        <v>115</v>
      </c>
      <c r="AG44" s="14">
        <v>145</v>
      </c>
      <c r="AH44" s="14">
        <v>145</v>
      </c>
    </row>
    <row r="45" spans="1:34" x14ac:dyDescent="0.2">
      <c r="A45" t="s">
        <v>117</v>
      </c>
      <c r="B45" s="14">
        <v>140</v>
      </c>
      <c r="C45" s="14">
        <v>175</v>
      </c>
      <c r="D45" s="14">
        <v>155</v>
      </c>
      <c r="E45" s="14">
        <v>125</v>
      </c>
      <c r="F45" s="14">
        <v>160</v>
      </c>
      <c r="G45" s="14">
        <v>130</v>
      </c>
      <c r="H45" s="14">
        <v>120</v>
      </c>
      <c r="I45" s="14">
        <v>120</v>
      </c>
      <c r="J45" s="14">
        <v>130</v>
      </c>
      <c r="K45" s="14">
        <v>150</v>
      </c>
      <c r="L45" s="14">
        <v>140</v>
      </c>
      <c r="M45" s="14">
        <v>120</v>
      </c>
      <c r="N45" s="14">
        <v>180</v>
      </c>
      <c r="O45" s="14">
        <v>140</v>
      </c>
      <c r="P45" s="14">
        <v>255</v>
      </c>
      <c r="Q45" s="14">
        <v>140</v>
      </c>
      <c r="R45" s="14">
        <v>170</v>
      </c>
      <c r="S45" s="14">
        <v>195</v>
      </c>
      <c r="T45" s="14">
        <v>205</v>
      </c>
      <c r="U45" s="14">
        <v>265</v>
      </c>
      <c r="V45" s="14">
        <v>255</v>
      </c>
      <c r="W45" s="14">
        <v>190</v>
      </c>
      <c r="X45" s="14">
        <v>165</v>
      </c>
      <c r="Y45" s="14">
        <v>185</v>
      </c>
      <c r="Z45" s="14">
        <v>205</v>
      </c>
      <c r="AA45" s="14">
        <v>140</v>
      </c>
      <c r="AB45" s="14">
        <v>120</v>
      </c>
      <c r="AC45" s="14">
        <v>130</v>
      </c>
      <c r="AD45" s="14">
        <v>180</v>
      </c>
      <c r="AE45" s="14">
        <v>140</v>
      </c>
      <c r="AF45" s="14">
        <v>135</v>
      </c>
      <c r="AG45" s="14">
        <v>165</v>
      </c>
      <c r="AH45" s="14">
        <v>165</v>
      </c>
    </row>
    <row r="46" spans="1:34" x14ac:dyDescent="0.2">
      <c r="A46" t="s">
        <v>118</v>
      </c>
      <c r="B46" s="14">
        <v>125</v>
      </c>
      <c r="C46" s="14">
        <v>100</v>
      </c>
      <c r="D46" s="14">
        <v>75</v>
      </c>
      <c r="E46" s="14">
        <v>75</v>
      </c>
      <c r="F46" s="14">
        <v>100</v>
      </c>
      <c r="G46" s="14">
        <v>100</v>
      </c>
      <c r="H46" s="14">
        <v>50</v>
      </c>
      <c r="I46" s="14">
        <v>70</v>
      </c>
      <c r="J46" s="14">
        <v>90</v>
      </c>
      <c r="K46" s="14">
        <v>105</v>
      </c>
      <c r="L46" s="14">
        <v>95</v>
      </c>
      <c r="M46" s="14">
        <v>65</v>
      </c>
      <c r="N46" s="14">
        <v>100</v>
      </c>
      <c r="O46" s="14">
        <v>75</v>
      </c>
      <c r="P46" s="14">
        <v>60</v>
      </c>
      <c r="Q46" s="14">
        <v>100</v>
      </c>
      <c r="R46" s="14">
        <v>80</v>
      </c>
      <c r="S46" s="14">
        <v>95</v>
      </c>
      <c r="T46" s="14">
        <v>90</v>
      </c>
      <c r="U46" s="14">
        <v>105</v>
      </c>
      <c r="V46" s="14">
        <v>130</v>
      </c>
      <c r="W46" s="14">
        <v>125</v>
      </c>
      <c r="X46" s="14">
        <v>125</v>
      </c>
      <c r="Y46" s="14">
        <v>95</v>
      </c>
      <c r="Z46" s="14">
        <v>125</v>
      </c>
      <c r="AA46" s="14">
        <v>105</v>
      </c>
      <c r="AB46" s="14">
        <v>80</v>
      </c>
      <c r="AC46" s="14">
        <v>95</v>
      </c>
      <c r="AD46" s="14">
        <v>110</v>
      </c>
      <c r="AE46" s="14">
        <v>105</v>
      </c>
      <c r="AF46" s="14">
        <v>105</v>
      </c>
      <c r="AG46" s="14">
        <v>90</v>
      </c>
      <c r="AH46" s="14">
        <v>105</v>
      </c>
    </row>
    <row r="47" spans="1:34" x14ac:dyDescent="0.2">
      <c r="A47" t="s">
        <v>119</v>
      </c>
      <c r="B47" s="14">
        <v>135</v>
      </c>
      <c r="C47" s="14">
        <v>125</v>
      </c>
      <c r="D47" s="14">
        <v>115</v>
      </c>
      <c r="E47" s="14">
        <v>105</v>
      </c>
      <c r="F47" s="14">
        <v>115</v>
      </c>
      <c r="G47" s="14">
        <v>110</v>
      </c>
      <c r="H47" s="14">
        <v>80</v>
      </c>
      <c r="I47" s="14">
        <v>80</v>
      </c>
      <c r="J47" s="14">
        <v>100</v>
      </c>
      <c r="K47" s="14">
        <v>115</v>
      </c>
      <c r="L47" s="14">
        <v>90</v>
      </c>
      <c r="M47" s="14">
        <v>75</v>
      </c>
      <c r="N47" s="14">
        <v>130</v>
      </c>
      <c r="O47" s="14">
        <v>95</v>
      </c>
      <c r="P47" s="14">
        <v>75</v>
      </c>
      <c r="Q47" s="14">
        <v>85</v>
      </c>
      <c r="R47" s="14">
        <v>95</v>
      </c>
      <c r="S47" s="14">
        <v>105</v>
      </c>
      <c r="T47" s="14">
        <v>110</v>
      </c>
      <c r="U47" s="14">
        <v>105</v>
      </c>
      <c r="V47" s="14">
        <v>150</v>
      </c>
      <c r="W47" s="14">
        <v>155</v>
      </c>
      <c r="X47" s="14">
        <v>110</v>
      </c>
      <c r="Y47" s="14">
        <v>110</v>
      </c>
      <c r="Z47" s="14">
        <v>135</v>
      </c>
      <c r="AA47" s="14">
        <v>110</v>
      </c>
      <c r="AB47" s="14">
        <v>105</v>
      </c>
      <c r="AC47" s="14">
        <v>95</v>
      </c>
      <c r="AD47" s="14">
        <v>105</v>
      </c>
      <c r="AE47" s="14">
        <v>105</v>
      </c>
      <c r="AF47" s="14">
        <v>105</v>
      </c>
      <c r="AG47" s="14">
        <v>105</v>
      </c>
      <c r="AH47" s="14">
        <v>105</v>
      </c>
    </row>
    <row r="48" spans="1:34" x14ac:dyDescent="0.2">
      <c r="A48" t="s">
        <v>120</v>
      </c>
      <c r="B48" s="14">
        <v>140</v>
      </c>
      <c r="C48" s="14">
        <v>135</v>
      </c>
      <c r="D48" s="14">
        <v>150</v>
      </c>
      <c r="E48" s="14">
        <v>95</v>
      </c>
      <c r="F48" s="14">
        <v>145</v>
      </c>
      <c r="G48" s="14">
        <v>140</v>
      </c>
      <c r="H48" s="14">
        <v>90</v>
      </c>
      <c r="I48" s="14">
        <v>120</v>
      </c>
      <c r="J48" s="14">
        <v>120</v>
      </c>
      <c r="K48" s="14">
        <v>155</v>
      </c>
      <c r="L48" s="14">
        <v>140</v>
      </c>
      <c r="M48" s="14">
        <v>105</v>
      </c>
      <c r="N48" s="14">
        <v>155</v>
      </c>
      <c r="O48" s="14">
        <v>120</v>
      </c>
      <c r="P48" s="14">
        <v>105</v>
      </c>
      <c r="Q48" s="14">
        <v>130</v>
      </c>
      <c r="R48" s="14">
        <v>135</v>
      </c>
      <c r="S48" s="14">
        <v>140</v>
      </c>
      <c r="T48" s="14">
        <v>150</v>
      </c>
      <c r="U48" s="14">
        <v>135</v>
      </c>
      <c r="V48" s="14">
        <v>190</v>
      </c>
      <c r="W48" s="14">
        <v>175</v>
      </c>
      <c r="X48" s="14">
        <v>120</v>
      </c>
      <c r="Y48" s="14">
        <v>145</v>
      </c>
      <c r="Z48" s="14">
        <v>160</v>
      </c>
      <c r="AA48" s="14">
        <v>150</v>
      </c>
      <c r="AB48" s="14">
        <v>110</v>
      </c>
      <c r="AC48" s="14">
        <v>115</v>
      </c>
      <c r="AD48" s="14">
        <v>130</v>
      </c>
      <c r="AE48" s="14">
        <v>115</v>
      </c>
      <c r="AF48" s="14">
        <v>185</v>
      </c>
      <c r="AG48" s="14">
        <v>125</v>
      </c>
      <c r="AH48" s="14">
        <v>135</v>
      </c>
    </row>
    <row r="49" spans="1:34" x14ac:dyDescent="0.2">
      <c r="A49" t="s">
        <v>121</v>
      </c>
      <c r="B49" s="14">
        <v>215</v>
      </c>
      <c r="C49" s="14">
        <v>235</v>
      </c>
      <c r="D49" s="14">
        <v>195</v>
      </c>
      <c r="E49" s="14">
        <v>175</v>
      </c>
      <c r="F49" s="14">
        <v>190</v>
      </c>
      <c r="G49" s="14">
        <v>190</v>
      </c>
      <c r="H49" s="14">
        <v>150</v>
      </c>
      <c r="I49" s="14">
        <v>195</v>
      </c>
      <c r="J49" s="14">
        <v>175</v>
      </c>
      <c r="K49" s="14">
        <v>245</v>
      </c>
      <c r="L49" s="14">
        <v>205</v>
      </c>
      <c r="M49" s="14">
        <v>195</v>
      </c>
      <c r="N49" s="14">
        <v>230</v>
      </c>
      <c r="O49" s="14">
        <v>155</v>
      </c>
      <c r="P49" s="14">
        <v>155</v>
      </c>
      <c r="Q49" s="14">
        <v>210</v>
      </c>
      <c r="R49" s="14">
        <v>220</v>
      </c>
      <c r="S49" s="14">
        <v>245</v>
      </c>
      <c r="T49" s="14">
        <v>215</v>
      </c>
      <c r="U49" s="14">
        <v>310</v>
      </c>
      <c r="V49" s="14">
        <v>300</v>
      </c>
      <c r="W49" s="14">
        <v>295</v>
      </c>
      <c r="X49" s="14">
        <v>185</v>
      </c>
      <c r="Y49" s="14">
        <v>415</v>
      </c>
      <c r="Z49" s="14">
        <v>290</v>
      </c>
      <c r="AA49" s="14">
        <v>330</v>
      </c>
      <c r="AB49" s="14">
        <v>205</v>
      </c>
      <c r="AC49" s="14">
        <v>195</v>
      </c>
      <c r="AD49" s="14">
        <v>235</v>
      </c>
      <c r="AE49" s="14">
        <v>205</v>
      </c>
      <c r="AF49" s="14">
        <v>145</v>
      </c>
      <c r="AG49" s="14">
        <v>185</v>
      </c>
      <c r="AH49" s="14">
        <v>215</v>
      </c>
    </row>
    <row r="50" spans="1:34" x14ac:dyDescent="0.2">
      <c r="A50" t="s">
        <v>122</v>
      </c>
      <c r="B50" s="14">
        <v>150</v>
      </c>
      <c r="C50" s="14">
        <v>160</v>
      </c>
      <c r="D50" s="14">
        <v>170</v>
      </c>
      <c r="E50" s="14">
        <v>125</v>
      </c>
      <c r="F50" s="14">
        <v>160</v>
      </c>
      <c r="G50" s="14">
        <v>150</v>
      </c>
      <c r="H50" s="14">
        <v>115</v>
      </c>
      <c r="I50" s="14">
        <v>155</v>
      </c>
      <c r="J50" s="14">
        <v>160</v>
      </c>
      <c r="K50" s="14">
        <v>200</v>
      </c>
      <c r="L50" s="14">
        <v>145</v>
      </c>
      <c r="M50" s="14">
        <v>150</v>
      </c>
      <c r="N50" s="14">
        <v>195</v>
      </c>
      <c r="O50" s="14">
        <v>170</v>
      </c>
      <c r="P50" s="14">
        <v>135</v>
      </c>
      <c r="Q50" s="14">
        <v>180</v>
      </c>
      <c r="R50" s="14">
        <v>175</v>
      </c>
      <c r="S50" s="14">
        <v>185</v>
      </c>
      <c r="T50" s="14">
        <v>160</v>
      </c>
      <c r="U50" s="14">
        <v>165</v>
      </c>
      <c r="V50" s="14">
        <v>200</v>
      </c>
      <c r="W50" s="14">
        <v>200</v>
      </c>
      <c r="X50" s="14">
        <v>145</v>
      </c>
      <c r="Y50" s="14">
        <v>135</v>
      </c>
      <c r="Z50" s="14">
        <v>190</v>
      </c>
      <c r="AA50" s="14">
        <v>185</v>
      </c>
      <c r="AB50" s="14">
        <v>145</v>
      </c>
      <c r="AC50" s="14">
        <v>155</v>
      </c>
      <c r="AD50" s="14">
        <v>155</v>
      </c>
      <c r="AE50" s="14">
        <v>145</v>
      </c>
      <c r="AF50" s="14">
        <v>90</v>
      </c>
      <c r="AG50" s="14">
        <v>130</v>
      </c>
      <c r="AH50" s="14">
        <v>160</v>
      </c>
    </row>
    <row r="51" spans="1:34" x14ac:dyDescent="0.2">
      <c r="A51" t="s">
        <v>123</v>
      </c>
      <c r="B51" s="14">
        <v>140</v>
      </c>
      <c r="C51" s="14">
        <v>135</v>
      </c>
      <c r="D51" s="14">
        <v>150</v>
      </c>
      <c r="E51" s="14">
        <v>110</v>
      </c>
      <c r="F51" s="14">
        <v>140</v>
      </c>
      <c r="G51" s="14">
        <v>110</v>
      </c>
      <c r="H51" s="14">
        <v>105</v>
      </c>
      <c r="I51" s="14">
        <v>110</v>
      </c>
      <c r="J51" s="14">
        <v>120</v>
      </c>
      <c r="K51" s="14">
        <v>135</v>
      </c>
      <c r="L51" s="14">
        <v>125</v>
      </c>
      <c r="M51" s="14">
        <v>125</v>
      </c>
      <c r="N51" s="14">
        <v>145</v>
      </c>
      <c r="O51" s="14">
        <v>105</v>
      </c>
      <c r="P51" s="14">
        <v>105</v>
      </c>
      <c r="Q51" s="14">
        <v>155</v>
      </c>
      <c r="R51" s="14">
        <v>135</v>
      </c>
      <c r="S51" s="14">
        <v>140</v>
      </c>
      <c r="T51" s="14">
        <v>140</v>
      </c>
      <c r="U51" s="14">
        <v>150</v>
      </c>
      <c r="V51" s="14">
        <v>195</v>
      </c>
      <c r="W51" s="14">
        <v>150</v>
      </c>
      <c r="X51" s="14">
        <v>130</v>
      </c>
      <c r="Y51" s="14">
        <v>150</v>
      </c>
      <c r="Z51" s="14">
        <v>145</v>
      </c>
      <c r="AA51" s="14">
        <v>115</v>
      </c>
      <c r="AB51" s="14">
        <v>120</v>
      </c>
      <c r="AC51" s="14">
        <v>115</v>
      </c>
      <c r="AD51" s="14">
        <v>140</v>
      </c>
      <c r="AE51" s="14">
        <v>115</v>
      </c>
      <c r="AF51" s="14">
        <v>115</v>
      </c>
      <c r="AG51" s="14">
        <v>125</v>
      </c>
      <c r="AH51" s="14">
        <v>125</v>
      </c>
    </row>
    <row r="52" spans="1:34" x14ac:dyDescent="0.2">
      <c r="A52" t="s">
        <v>124</v>
      </c>
      <c r="B52" s="14">
        <v>125</v>
      </c>
      <c r="C52" s="14">
        <v>130</v>
      </c>
      <c r="D52" s="14">
        <v>115</v>
      </c>
      <c r="E52" s="14">
        <v>100</v>
      </c>
      <c r="F52" s="14">
        <v>110</v>
      </c>
      <c r="G52" s="14">
        <v>135</v>
      </c>
      <c r="H52" s="14">
        <v>95</v>
      </c>
      <c r="I52" s="14">
        <v>110</v>
      </c>
      <c r="J52" s="14">
        <v>115</v>
      </c>
      <c r="K52" s="14">
        <v>165</v>
      </c>
      <c r="L52" s="14">
        <v>115</v>
      </c>
      <c r="M52" s="14">
        <v>105</v>
      </c>
      <c r="N52" s="14">
        <v>150</v>
      </c>
      <c r="O52" s="14">
        <v>95</v>
      </c>
      <c r="P52" s="14">
        <v>75</v>
      </c>
      <c r="Q52" s="14">
        <v>130</v>
      </c>
      <c r="R52" s="14">
        <v>95</v>
      </c>
      <c r="S52" s="14">
        <v>135</v>
      </c>
      <c r="T52" s="14">
        <v>95</v>
      </c>
      <c r="U52" s="14">
        <v>135</v>
      </c>
      <c r="V52" s="14">
        <v>185</v>
      </c>
      <c r="W52" s="14">
        <v>125</v>
      </c>
      <c r="X52" s="14">
        <v>130</v>
      </c>
      <c r="Y52" s="14">
        <v>125</v>
      </c>
      <c r="Z52" s="14">
        <v>175</v>
      </c>
      <c r="AA52" s="14">
        <v>130</v>
      </c>
      <c r="AB52" s="14">
        <v>130</v>
      </c>
      <c r="AC52" s="14">
        <v>130</v>
      </c>
      <c r="AD52" s="14">
        <v>130</v>
      </c>
      <c r="AE52" s="14">
        <v>155</v>
      </c>
      <c r="AF52" s="14">
        <v>105</v>
      </c>
      <c r="AG52" s="14">
        <v>140</v>
      </c>
      <c r="AH52" s="14">
        <v>130</v>
      </c>
    </row>
    <row r="53" spans="1:34" x14ac:dyDescent="0.2">
      <c r="A53" t="s">
        <v>125</v>
      </c>
      <c r="B53" s="14">
        <v>145</v>
      </c>
      <c r="C53" s="14">
        <v>175</v>
      </c>
      <c r="D53" s="14">
        <v>145</v>
      </c>
      <c r="E53" s="14">
        <v>130</v>
      </c>
      <c r="F53" s="14">
        <v>145</v>
      </c>
      <c r="G53" s="14">
        <v>160</v>
      </c>
      <c r="H53" s="14">
        <v>105</v>
      </c>
      <c r="I53" s="14">
        <v>135</v>
      </c>
      <c r="J53" s="14">
        <v>135</v>
      </c>
      <c r="K53" s="14">
        <v>180</v>
      </c>
      <c r="L53" s="14">
        <v>150</v>
      </c>
      <c r="M53" s="14">
        <v>120</v>
      </c>
      <c r="N53" s="14">
        <v>180</v>
      </c>
      <c r="O53" s="14">
        <v>165</v>
      </c>
      <c r="P53" s="14">
        <v>105</v>
      </c>
      <c r="Q53" s="14">
        <v>175</v>
      </c>
      <c r="R53" s="14">
        <v>160</v>
      </c>
      <c r="S53" s="14">
        <v>200</v>
      </c>
      <c r="T53" s="14">
        <v>230</v>
      </c>
      <c r="U53" s="14">
        <v>245</v>
      </c>
      <c r="V53" s="14">
        <v>195</v>
      </c>
      <c r="W53" s="14">
        <v>170</v>
      </c>
      <c r="X53" s="14">
        <v>140</v>
      </c>
      <c r="Y53" s="14">
        <v>170</v>
      </c>
      <c r="Z53" s="14">
        <v>245</v>
      </c>
      <c r="AA53" s="14">
        <v>155</v>
      </c>
      <c r="AB53" s="14">
        <v>175</v>
      </c>
      <c r="AC53" s="14">
        <v>130</v>
      </c>
      <c r="AD53" s="14">
        <v>155</v>
      </c>
      <c r="AE53" s="14">
        <v>145</v>
      </c>
      <c r="AF53" s="14">
        <v>130</v>
      </c>
      <c r="AG53" s="14">
        <v>145</v>
      </c>
      <c r="AH53" s="14">
        <v>150</v>
      </c>
    </row>
    <row r="54" spans="1:34" x14ac:dyDescent="0.2">
      <c r="A54" t="s">
        <v>126</v>
      </c>
      <c r="B54" s="14">
        <v>195</v>
      </c>
      <c r="C54" s="14">
        <v>225</v>
      </c>
      <c r="D54" s="14">
        <v>175</v>
      </c>
      <c r="E54" s="14">
        <v>155</v>
      </c>
      <c r="F54" s="14">
        <v>205</v>
      </c>
      <c r="G54" s="14">
        <v>215</v>
      </c>
      <c r="H54" s="14">
        <v>175</v>
      </c>
      <c r="I54" s="14">
        <v>160</v>
      </c>
      <c r="J54" s="14">
        <v>170</v>
      </c>
      <c r="K54" s="14">
        <v>230</v>
      </c>
      <c r="L54" s="14">
        <v>195</v>
      </c>
      <c r="M54" s="14">
        <v>185</v>
      </c>
      <c r="N54" s="14">
        <v>240</v>
      </c>
      <c r="O54" s="14">
        <v>200</v>
      </c>
      <c r="P54" s="14">
        <v>145</v>
      </c>
      <c r="Q54" s="14">
        <v>160</v>
      </c>
      <c r="R54" s="14">
        <v>185</v>
      </c>
      <c r="S54" s="14">
        <v>185</v>
      </c>
      <c r="T54" s="14">
        <v>175</v>
      </c>
      <c r="U54" s="14">
        <v>160</v>
      </c>
      <c r="V54" s="14">
        <v>205</v>
      </c>
      <c r="W54" s="14">
        <v>200</v>
      </c>
      <c r="X54" s="14">
        <v>135</v>
      </c>
      <c r="Y54" s="14">
        <v>155</v>
      </c>
      <c r="Z54" s="14">
        <v>170</v>
      </c>
      <c r="AA54" s="14">
        <v>180</v>
      </c>
      <c r="AB54" s="14">
        <v>130</v>
      </c>
      <c r="AC54" s="14">
        <v>125</v>
      </c>
      <c r="AD54" s="14">
        <v>155</v>
      </c>
      <c r="AE54" s="14">
        <v>145</v>
      </c>
      <c r="AF54" s="14">
        <v>130</v>
      </c>
      <c r="AG54" s="14">
        <v>125</v>
      </c>
      <c r="AH54" s="14">
        <v>160</v>
      </c>
    </row>
    <row r="55" spans="1:34" x14ac:dyDescent="0.2">
      <c r="A55" t="s">
        <v>138</v>
      </c>
      <c r="B55" s="14">
        <v>1885</v>
      </c>
      <c r="C55" s="14">
        <v>1920</v>
      </c>
      <c r="D55" s="14">
        <v>1750</v>
      </c>
      <c r="E55" s="14">
        <v>1455</v>
      </c>
      <c r="F55" s="14">
        <v>1750</v>
      </c>
      <c r="G55" s="14">
        <v>1730</v>
      </c>
      <c r="H55" s="14">
        <v>1300</v>
      </c>
      <c r="I55" s="14">
        <v>1520</v>
      </c>
      <c r="J55" s="14">
        <v>1605</v>
      </c>
      <c r="K55" s="14">
        <v>2055</v>
      </c>
      <c r="L55" s="14">
        <v>1715</v>
      </c>
      <c r="M55" s="14">
        <v>1510</v>
      </c>
      <c r="N55" s="14">
        <v>2065</v>
      </c>
      <c r="O55" s="14">
        <v>1635</v>
      </c>
      <c r="P55" s="14">
        <v>1465</v>
      </c>
      <c r="Q55" s="14">
        <v>1765</v>
      </c>
      <c r="R55" s="14">
        <v>1780</v>
      </c>
      <c r="S55" s="14">
        <v>2085</v>
      </c>
      <c r="T55" s="14">
        <v>1865</v>
      </c>
      <c r="U55" s="14">
        <v>2100</v>
      </c>
      <c r="V55" s="14">
        <v>2465</v>
      </c>
      <c r="W55" s="14">
        <v>2135</v>
      </c>
      <c r="X55" s="14">
        <v>1680</v>
      </c>
      <c r="Y55" s="14">
        <v>1975</v>
      </c>
      <c r="Z55" s="14">
        <v>2230</v>
      </c>
      <c r="AA55" s="14">
        <v>1935</v>
      </c>
      <c r="AB55" s="14">
        <v>1600</v>
      </c>
      <c r="AC55" s="14">
        <v>1570</v>
      </c>
      <c r="AD55" s="14">
        <v>1820</v>
      </c>
      <c r="AE55" s="14">
        <v>1675</v>
      </c>
      <c r="AF55" s="14">
        <v>1490</v>
      </c>
      <c r="AG55" s="14">
        <v>1650</v>
      </c>
      <c r="AH55" s="14">
        <v>1780</v>
      </c>
    </row>
    <row r="56" spans="1:34" x14ac:dyDescent="0.2">
      <c r="A56" t="s">
        <v>127</v>
      </c>
      <c r="B56" s="14">
        <v>280</v>
      </c>
      <c r="C56" s="14">
        <v>350</v>
      </c>
      <c r="D56" s="14">
        <v>315</v>
      </c>
      <c r="E56" s="14">
        <v>260</v>
      </c>
      <c r="F56" s="14">
        <v>345</v>
      </c>
      <c r="G56" s="14">
        <v>295</v>
      </c>
      <c r="H56" s="14">
        <v>225</v>
      </c>
      <c r="I56" s="14">
        <v>265</v>
      </c>
      <c r="J56" s="14">
        <v>275</v>
      </c>
      <c r="K56" s="14">
        <v>295</v>
      </c>
      <c r="L56" s="14">
        <v>235</v>
      </c>
      <c r="M56" s="14">
        <v>235</v>
      </c>
      <c r="N56" s="14">
        <v>330</v>
      </c>
      <c r="O56" s="14">
        <v>260</v>
      </c>
      <c r="P56" s="14">
        <v>195</v>
      </c>
      <c r="Q56" s="14">
        <v>275</v>
      </c>
      <c r="R56" s="14">
        <v>275</v>
      </c>
      <c r="S56" s="14">
        <v>320</v>
      </c>
      <c r="T56" s="14">
        <v>320</v>
      </c>
      <c r="U56" s="14">
        <v>370</v>
      </c>
      <c r="V56" s="14">
        <v>455</v>
      </c>
      <c r="W56" s="14">
        <v>330</v>
      </c>
      <c r="X56" s="14">
        <v>285</v>
      </c>
      <c r="Y56" s="14">
        <v>300</v>
      </c>
      <c r="Z56" s="14">
        <v>385</v>
      </c>
      <c r="AA56" s="14">
        <v>325</v>
      </c>
      <c r="AB56" s="14">
        <v>250</v>
      </c>
      <c r="AC56" s="14">
        <v>240</v>
      </c>
      <c r="AD56" s="14">
        <v>310</v>
      </c>
      <c r="AE56" s="14">
        <v>275</v>
      </c>
      <c r="AF56" s="14">
        <v>220</v>
      </c>
      <c r="AG56" s="14">
        <v>225</v>
      </c>
      <c r="AH56" s="14">
        <v>280</v>
      </c>
    </row>
    <row r="57" spans="1:34" ht="15" x14ac:dyDescent="0.25">
      <c r="A57" t="s">
        <v>139</v>
      </c>
      <c r="B57" s="176">
        <f>SUM(B55:B56)</f>
        <v>2165</v>
      </c>
      <c r="C57" s="176">
        <f t="shared" ref="C57:AH57" si="21">SUM(C55:C56)</f>
        <v>2270</v>
      </c>
      <c r="D57" s="176">
        <f t="shared" si="21"/>
        <v>2065</v>
      </c>
      <c r="E57" s="176">
        <f t="shared" si="21"/>
        <v>1715</v>
      </c>
      <c r="F57" s="176">
        <f t="shared" si="21"/>
        <v>2095</v>
      </c>
      <c r="G57" s="176">
        <f t="shared" si="21"/>
        <v>2025</v>
      </c>
      <c r="H57" s="176">
        <f t="shared" si="21"/>
        <v>1525</v>
      </c>
      <c r="I57" s="176">
        <f t="shared" si="21"/>
        <v>1785</v>
      </c>
      <c r="J57" s="176">
        <f t="shared" si="21"/>
        <v>1880</v>
      </c>
      <c r="K57" s="176">
        <f t="shared" si="21"/>
        <v>2350</v>
      </c>
      <c r="L57" s="176">
        <f t="shared" si="21"/>
        <v>1950</v>
      </c>
      <c r="M57" s="176">
        <f t="shared" si="21"/>
        <v>1745</v>
      </c>
      <c r="N57" s="176">
        <f t="shared" si="21"/>
        <v>2395</v>
      </c>
      <c r="O57" s="176">
        <f t="shared" si="21"/>
        <v>1895</v>
      </c>
      <c r="P57" s="176">
        <f t="shared" si="21"/>
        <v>1660</v>
      </c>
      <c r="Q57" s="176">
        <f t="shared" si="21"/>
        <v>2040</v>
      </c>
      <c r="R57" s="176">
        <f t="shared" si="21"/>
        <v>2055</v>
      </c>
      <c r="S57" s="176">
        <f t="shared" si="21"/>
        <v>2405</v>
      </c>
      <c r="T57" s="176">
        <f t="shared" si="21"/>
        <v>2185</v>
      </c>
      <c r="U57" s="176">
        <f t="shared" si="21"/>
        <v>2470</v>
      </c>
      <c r="V57" s="176">
        <f t="shared" si="21"/>
        <v>2920</v>
      </c>
      <c r="W57" s="176">
        <f t="shared" si="21"/>
        <v>2465</v>
      </c>
      <c r="X57" s="176">
        <f t="shared" si="21"/>
        <v>1965</v>
      </c>
      <c r="Y57" s="176">
        <f t="shared" si="21"/>
        <v>2275</v>
      </c>
      <c r="Z57" s="176">
        <f t="shared" si="21"/>
        <v>2615</v>
      </c>
      <c r="AA57" s="176">
        <f t="shared" si="21"/>
        <v>2260</v>
      </c>
      <c r="AB57" s="176">
        <f t="shared" si="21"/>
        <v>1850</v>
      </c>
      <c r="AC57" s="176">
        <f t="shared" si="21"/>
        <v>1810</v>
      </c>
      <c r="AD57" s="176">
        <f t="shared" si="21"/>
        <v>2130</v>
      </c>
      <c r="AE57" s="176">
        <f t="shared" si="21"/>
        <v>1950</v>
      </c>
      <c r="AF57" s="176">
        <f t="shared" si="21"/>
        <v>1710</v>
      </c>
      <c r="AG57" s="176">
        <f t="shared" si="21"/>
        <v>1875</v>
      </c>
      <c r="AH57" s="176">
        <f t="shared" si="21"/>
        <v>2060</v>
      </c>
    </row>
    <row r="58" spans="1:34" x14ac:dyDescent="0.2">
      <c r="A58" t="s">
        <v>140</v>
      </c>
      <c r="B58" s="14">
        <v>11320</v>
      </c>
      <c r="C58" s="14">
        <v>12035</v>
      </c>
      <c r="D58" s="14">
        <v>11130</v>
      </c>
      <c r="E58" s="14">
        <v>9125</v>
      </c>
      <c r="F58" s="14">
        <v>11365</v>
      </c>
      <c r="G58" s="14">
        <v>11190</v>
      </c>
      <c r="H58" s="14">
        <v>8625</v>
      </c>
      <c r="I58" s="14">
        <v>9760</v>
      </c>
      <c r="J58" s="14">
        <v>10715</v>
      </c>
      <c r="K58" s="14">
        <v>13075</v>
      </c>
      <c r="L58" s="14">
        <v>10310</v>
      </c>
      <c r="M58" s="14">
        <v>9640</v>
      </c>
      <c r="N58" s="14">
        <v>13350</v>
      </c>
      <c r="O58" s="14">
        <v>10985</v>
      </c>
      <c r="P58" s="14">
        <v>8925</v>
      </c>
      <c r="Q58" s="14">
        <v>11425</v>
      </c>
      <c r="R58" s="14">
        <v>12145</v>
      </c>
      <c r="S58" s="14">
        <v>13200</v>
      </c>
      <c r="T58" s="14">
        <v>11895</v>
      </c>
      <c r="U58" s="14">
        <v>12805</v>
      </c>
      <c r="V58" s="14">
        <v>16200</v>
      </c>
      <c r="W58" s="14">
        <v>13725</v>
      </c>
      <c r="X58" s="14">
        <v>10670</v>
      </c>
      <c r="Y58" s="14">
        <v>11720</v>
      </c>
      <c r="Z58" s="14">
        <v>13850</v>
      </c>
      <c r="AA58" s="14">
        <v>11890</v>
      </c>
      <c r="AB58" s="14">
        <v>9400</v>
      </c>
      <c r="AC58" s="14">
        <v>9495</v>
      </c>
      <c r="AD58" s="14">
        <v>11300</v>
      </c>
      <c r="AE58" s="14">
        <v>10560</v>
      </c>
      <c r="AF58" s="14">
        <v>8940</v>
      </c>
      <c r="AG58" s="14">
        <v>9480</v>
      </c>
      <c r="AH58" s="14">
        <v>11385</v>
      </c>
    </row>
    <row r="59" spans="1:34" x14ac:dyDescent="0.2">
      <c r="A59" t="s">
        <v>141</v>
      </c>
      <c r="B59" s="14">
        <v>68830</v>
      </c>
      <c r="C59" s="14">
        <v>73390</v>
      </c>
      <c r="D59" s="14">
        <v>70040</v>
      </c>
      <c r="E59" s="14">
        <v>56605</v>
      </c>
      <c r="F59" s="14">
        <v>72335</v>
      </c>
      <c r="G59" s="14">
        <v>69410</v>
      </c>
      <c r="H59" s="14">
        <v>55600</v>
      </c>
      <c r="I59" s="14">
        <v>60390</v>
      </c>
      <c r="J59" s="14">
        <v>66715</v>
      </c>
      <c r="K59" s="14">
        <v>79005</v>
      </c>
      <c r="L59" s="14">
        <v>62470</v>
      </c>
      <c r="M59" s="14">
        <v>59175</v>
      </c>
      <c r="N59" s="14">
        <v>80370</v>
      </c>
      <c r="O59" s="14">
        <v>63115</v>
      </c>
      <c r="P59" s="14">
        <v>51675</v>
      </c>
      <c r="Q59" s="14">
        <v>68320</v>
      </c>
      <c r="R59" s="14">
        <v>73335</v>
      </c>
      <c r="S59" s="14">
        <v>76750</v>
      </c>
      <c r="T59" s="14">
        <v>72670</v>
      </c>
      <c r="U59" s="14">
        <v>74840</v>
      </c>
      <c r="V59" s="14">
        <v>98230</v>
      </c>
      <c r="W59" s="14">
        <v>84850</v>
      </c>
      <c r="X59" s="14">
        <v>69405</v>
      </c>
      <c r="Y59" s="14">
        <v>72315</v>
      </c>
      <c r="Z59" s="14">
        <v>93490</v>
      </c>
      <c r="AA59" s="14">
        <v>73295</v>
      </c>
      <c r="AB59" s="14">
        <v>59330</v>
      </c>
      <c r="AC59" s="14">
        <v>65310</v>
      </c>
      <c r="AD59" s="14">
        <v>75580</v>
      </c>
      <c r="AE59" s="14">
        <v>64990</v>
      </c>
      <c r="AF59" s="14">
        <v>56635</v>
      </c>
      <c r="AG59" s="14">
        <v>60065</v>
      </c>
      <c r="AH59" s="14">
        <v>72825</v>
      </c>
    </row>
    <row r="60" spans="1:34" x14ac:dyDescent="0.2">
      <c r="A60" t="s">
        <v>226</v>
      </c>
      <c r="B60" s="14">
        <v>76420</v>
      </c>
      <c r="C60" s="14">
        <v>81125</v>
      </c>
      <c r="D60" s="14">
        <v>77495</v>
      </c>
      <c r="E60" s="14">
        <v>62850</v>
      </c>
      <c r="F60" s="14">
        <v>79865</v>
      </c>
      <c r="G60" s="14">
        <v>77180</v>
      </c>
      <c r="H60" s="14">
        <v>61685</v>
      </c>
      <c r="I60" s="14">
        <v>67190</v>
      </c>
      <c r="J60" s="14">
        <v>74025</v>
      </c>
      <c r="K60" s="14">
        <v>88100</v>
      </c>
      <c r="L60" s="14">
        <v>69520</v>
      </c>
      <c r="M60" s="14">
        <v>65745</v>
      </c>
      <c r="N60" s="14">
        <v>89565</v>
      </c>
      <c r="O60" s="14">
        <v>70080</v>
      </c>
      <c r="P60" s="14">
        <v>58030</v>
      </c>
      <c r="Q60" s="14">
        <v>76120</v>
      </c>
      <c r="R60" s="14">
        <v>81975</v>
      </c>
      <c r="S60" s="14">
        <v>85550</v>
      </c>
      <c r="T60" s="14">
        <v>80850</v>
      </c>
      <c r="U60" s="14">
        <v>83675</v>
      </c>
      <c r="V60" s="14">
        <v>108675</v>
      </c>
      <c r="W60" s="14">
        <v>93955</v>
      </c>
      <c r="X60" s="14">
        <v>76890</v>
      </c>
      <c r="Y60" s="14">
        <v>80365</v>
      </c>
      <c r="Z60" s="14">
        <v>103315</v>
      </c>
      <c r="AA60" s="14">
        <v>81355</v>
      </c>
      <c r="AB60" s="14">
        <v>65935</v>
      </c>
      <c r="AC60" s="14">
        <v>72305</v>
      </c>
      <c r="AD60" s="14">
        <v>83695</v>
      </c>
      <c r="AE60" s="14">
        <v>72370</v>
      </c>
      <c r="AF60" s="14">
        <v>62860</v>
      </c>
      <c r="AG60" s="14">
        <v>66590</v>
      </c>
      <c r="AH60" s="14">
        <v>80510</v>
      </c>
    </row>
    <row r="61" spans="1:34" x14ac:dyDescent="0.2">
      <c r="A61" t="s">
        <v>227</v>
      </c>
      <c r="B61" s="14">
        <v>78950</v>
      </c>
      <c r="C61" s="14">
        <v>96390</v>
      </c>
      <c r="D61" s="14">
        <v>82555</v>
      </c>
      <c r="E61" s="14">
        <v>67655</v>
      </c>
      <c r="F61" s="14">
        <v>86775</v>
      </c>
      <c r="G61" s="14">
        <v>80550</v>
      </c>
      <c r="H61" s="14">
        <v>65660</v>
      </c>
      <c r="I61" s="14">
        <v>72375</v>
      </c>
      <c r="J61" s="14">
        <v>77990</v>
      </c>
      <c r="K61" s="14">
        <v>91410</v>
      </c>
      <c r="L61" s="14">
        <v>74440</v>
      </c>
      <c r="M61" s="14">
        <v>67990</v>
      </c>
      <c r="N61" s="14">
        <v>96660</v>
      </c>
      <c r="O61" s="14">
        <v>72665</v>
      </c>
      <c r="P61" s="14">
        <v>60415</v>
      </c>
      <c r="Q61" s="14">
        <v>78965</v>
      </c>
      <c r="R61" s="14">
        <v>86600</v>
      </c>
      <c r="S61" s="14">
        <v>88515</v>
      </c>
      <c r="T61" s="14">
        <v>83235</v>
      </c>
      <c r="U61" s="14">
        <v>87040</v>
      </c>
      <c r="V61" s="14">
        <v>114120</v>
      </c>
      <c r="W61" s="14">
        <v>97955</v>
      </c>
      <c r="X61" s="14">
        <v>80345</v>
      </c>
      <c r="Y61" s="14">
        <v>83080</v>
      </c>
      <c r="Z61" s="14">
        <v>106840</v>
      </c>
      <c r="AA61" s="14">
        <v>83660</v>
      </c>
      <c r="AB61" s="14">
        <v>68015</v>
      </c>
      <c r="AC61" s="14">
        <v>74895</v>
      </c>
      <c r="AD61" s="14">
        <v>87305</v>
      </c>
      <c r="AE61" s="14">
        <v>75180</v>
      </c>
      <c r="AF61" s="14">
        <v>65255</v>
      </c>
      <c r="AG61" s="14">
        <v>69280</v>
      </c>
      <c r="AH61" s="14">
        <v>83425</v>
      </c>
    </row>
    <row r="62" spans="1:34" x14ac:dyDescent="0.2">
      <c r="A62" t="s">
        <v>228</v>
      </c>
      <c r="B62" s="22">
        <f>SUM(B45,B48,B49,B51,B56)</f>
        <v>915</v>
      </c>
      <c r="C62" s="22">
        <f t="shared" ref="C62:Z62" si="22">SUM(C45,C48,C49,C51,C56)</f>
        <v>1030</v>
      </c>
      <c r="D62" s="22">
        <f t="shared" si="22"/>
        <v>965</v>
      </c>
      <c r="E62" s="22">
        <f t="shared" si="22"/>
        <v>765</v>
      </c>
      <c r="F62" s="22">
        <f t="shared" si="22"/>
        <v>980</v>
      </c>
      <c r="G62" s="22">
        <f t="shared" si="22"/>
        <v>865</v>
      </c>
      <c r="H62" s="22">
        <f t="shared" si="22"/>
        <v>690</v>
      </c>
      <c r="I62" s="22">
        <f t="shared" si="22"/>
        <v>810</v>
      </c>
      <c r="J62" s="22">
        <f t="shared" si="22"/>
        <v>820</v>
      </c>
      <c r="K62" s="22">
        <f t="shared" si="22"/>
        <v>980</v>
      </c>
      <c r="L62" s="22">
        <f t="shared" si="22"/>
        <v>845</v>
      </c>
      <c r="M62" s="22">
        <f t="shared" si="22"/>
        <v>780</v>
      </c>
      <c r="N62" s="22">
        <f t="shared" si="22"/>
        <v>1040</v>
      </c>
      <c r="O62" s="22">
        <f t="shared" si="22"/>
        <v>780</v>
      </c>
      <c r="P62" s="22">
        <f t="shared" si="22"/>
        <v>815</v>
      </c>
      <c r="Q62" s="22">
        <f t="shared" si="22"/>
        <v>910</v>
      </c>
      <c r="R62" s="22">
        <f t="shared" si="22"/>
        <v>935</v>
      </c>
      <c r="S62" s="22">
        <f t="shared" si="22"/>
        <v>1040</v>
      </c>
      <c r="T62" s="22">
        <f t="shared" si="22"/>
        <v>1030</v>
      </c>
      <c r="U62" s="22">
        <f t="shared" si="22"/>
        <v>1230</v>
      </c>
      <c r="V62" s="22">
        <f t="shared" si="22"/>
        <v>1395</v>
      </c>
      <c r="W62" s="22">
        <f t="shared" si="22"/>
        <v>1140</v>
      </c>
      <c r="X62" s="22">
        <f t="shared" si="22"/>
        <v>885</v>
      </c>
      <c r="Y62" s="22">
        <f t="shared" si="22"/>
        <v>1195</v>
      </c>
      <c r="Z62" s="22">
        <f t="shared" si="22"/>
        <v>1185</v>
      </c>
      <c r="AA62" s="22">
        <f t="shared" ref="AA62:AB62" si="23">SUM(AA45,AA48,AA49,AA51,AA56)</f>
        <v>1060</v>
      </c>
      <c r="AB62" s="22">
        <f t="shared" si="23"/>
        <v>805</v>
      </c>
      <c r="AC62" s="22">
        <f t="shared" ref="AC62:AD62" si="24">SUM(AC45,AC48,AC49,AC51,AC56)</f>
        <v>795</v>
      </c>
      <c r="AD62" s="22">
        <f t="shared" si="24"/>
        <v>995</v>
      </c>
      <c r="AE62" s="22">
        <f t="shared" ref="AE62:AF62" si="25">SUM(AE45,AE48,AE49,AE51,AE56)</f>
        <v>850</v>
      </c>
      <c r="AF62" s="22">
        <f t="shared" si="25"/>
        <v>800</v>
      </c>
      <c r="AG62" s="22">
        <f t="shared" ref="AG62:AH62" si="26">SUM(AG45,AG48,AG49,AG51,AG56)</f>
        <v>825</v>
      </c>
      <c r="AH62" s="22">
        <f t="shared" si="26"/>
        <v>920</v>
      </c>
    </row>
    <row r="63" spans="1:34" x14ac:dyDescent="0.2">
      <c r="A63" t="s">
        <v>229</v>
      </c>
      <c r="B63" s="22">
        <f>SUM(B50,B53,B54)</f>
        <v>490</v>
      </c>
      <c r="C63" s="22">
        <f t="shared" ref="C63:Z63" si="27">SUM(C50,C53,C54)</f>
        <v>560</v>
      </c>
      <c r="D63" s="22">
        <f t="shared" si="27"/>
        <v>490</v>
      </c>
      <c r="E63" s="22">
        <f t="shared" si="27"/>
        <v>410</v>
      </c>
      <c r="F63" s="22">
        <f t="shared" si="27"/>
        <v>510</v>
      </c>
      <c r="G63" s="22">
        <f t="shared" si="27"/>
        <v>525</v>
      </c>
      <c r="H63" s="22">
        <f t="shared" si="27"/>
        <v>395</v>
      </c>
      <c r="I63" s="22">
        <f t="shared" si="27"/>
        <v>450</v>
      </c>
      <c r="J63" s="22">
        <f t="shared" si="27"/>
        <v>465</v>
      </c>
      <c r="K63" s="22">
        <f t="shared" si="27"/>
        <v>610</v>
      </c>
      <c r="L63" s="22">
        <f t="shared" si="27"/>
        <v>490</v>
      </c>
      <c r="M63" s="22">
        <f t="shared" si="27"/>
        <v>455</v>
      </c>
      <c r="N63" s="22">
        <f t="shared" si="27"/>
        <v>615</v>
      </c>
      <c r="O63" s="22">
        <f t="shared" si="27"/>
        <v>535</v>
      </c>
      <c r="P63" s="22">
        <f t="shared" si="27"/>
        <v>385</v>
      </c>
      <c r="Q63" s="22">
        <f t="shared" si="27"/>
        <v>515</v>
      </c>
      <c r="R63" s="22">
        <f t="shared" si="27"/>
        <v>520</v>
      </c>
      <c r="S63" s="22">
        <f t="shared" si="27"/>
        <v>570</v>
      </c>
      <c r="T63" s="22">
        <f t="shared" si="27"/>
        <v>565</v>
      </c>
      <c r="U63" s="22">
        <f t="shared" si="27"/>
        <v>570</v>
      </c>
      <c r="V63" s="22">
        <f t="shared" si="27"/>
        <v>600</v>
      </c>
      <c r="W63" s="22">
        <f t="shared" si="27"/>
        <v>570</v>
      </c>
      <c r="X63" s="22">
        <f t="shared" si="27"/>
        <v>420</v>
      </c>
      <c r="Y63" s="22">
        <f t="shared" si="27"/>
        <v>460</v>
      </c>
      <c r="Z63" s="22">
        <f t="shared" si="27"/>
        <v>605</v>
      </c>
      <c r="AA63" s="22">
        <f t="shared" ref="AA63:AB63" si="28">SUM(AA50,AA53,AA54)</f>
        <v>520</v>
      </c>
      <c r="AB63" s="22">
        <f t="shared" si="28"/>
        <v>450</v>
      </c>
      <c r="AC63" s="22">
        <f t="shared" ref="AC63:AD63" si="29">SUM(AC50,AC53,AC54)</f>
        <v>410</v>
      </c>
      <c r="AD63" s="22">
        <f t="shared" si="29"/>
        <v>465</v>
      </c>
      <c r="AE63" s="22">
        <f t="shared" ref="AE63:AF63" si="30">SUM(AE50,AE53,AE54)</f>
        <v>435</v>
      </c>
      <c r="AF63" s="22">
        <f t="shared" si="30"/>
        <v>350</v>
      </c>
      <c r="AG63" s="22">
        <f t="shared" ref="AG63:AH63" si="31">SUM(AG50,AG53,AG54)</f>
        <v>400</v>
      </c>
      <c r="AH63" s="22">
        <f t="shared" si="31"/>
        <v>470</v>
      </c>
    </row>
    <row r="64" spans="1:34" x14ac:dyDescent="0.2">
      <c r="A64" t="s">
        <v>230</v>
      </c>
      <c r="B64" s="22">
        <f>SUM(B44,B46,B47,B52)</f>
        <v>540</v>
      </c>
      <c r="C64" s="22">
        <f t="shared" ref="C64:Z64" si="32">SUM(C44,C46,C47,C52)</f>
        <v>510</v>
      </c>
      <c r="D64" s="22">
        <f t="shared" si="32"/>
        <v>460</v>
      </c>
      <c r="E64" s="22">
        <f t="shared" si="32"/>
        <v>410</v>
      </c>
      <c r="F64" s="22">
        <f t="shared" si="32"/>
        <v>455</v>
      </c>
      <c r="G64" s="22">
        <f t="shared" si="32"/>
        <v>495</v>
      </c>
      <c r="H64" s="22">
        <f t="shared" si="32"/>
        <v>335</v>
      </c>
      <c r="I64" s="22">
        <f t="shared" si="32"/>
        <v>380</v>
      </c>
      <c r="J64" s="22">
        <f t="shared" si="32"/>
        <v>450</v>
      </c>
      <c r="K64" s="22">
        <f t="shared" si="32"/>
        <v>545</v>
      </c>
      <c r="L64" s="22">
        <f t="shared" si="32"/>
        <v>430</v>
      </c>
      <c r="M64" s="22">
        <f t="shared" si="32"/>
        <v>355</v>
      </c>
      <c r="N64" s="22">
        <f t="shared" si="32"/>
        <v>550</v>
      </c>
      <c r="O64" s="22">
        <f t="shared" si="32"/>
        <v>385</v>
      </c>
      <c r="P64" s="22">
        <f t="shared" si="32"/>
        <v>330</v>
      </c>
      <c r="Q64" s="22">
        <f t="shared" si="32"/>
        <v>460</v>
      </c>
      <c r="R64" s="22">
        <f t="shared" si="32"/>
        <v>425</v>
      </c>
      <c r="S64" s="22">
        <f t="shared" si="32"/>
        <v>475</v>
      </c>
      <c r="T64" s="22">
        <f t="shared" si="32"/>
        <v>425</v>
      </c>
      <c r="U64" s="22">
        <f t="shared" si="32"/>
        <v>485</v>
      </c>
      <c r="V64" s="22">
        <f t="shared" si="32"/>
        <v>680</v>
      </c>
      <c r="W64" s="22">
        <f t="shared" si="32"/>
        <v>555</v>
      </c>
      <c r="X64" s="22">
        <f t="shared" si="32"/>
        <v>505</v>
      </c>
      <c r="Y64" s="22">
        <f t="shared" si="32"/>
        <v>470</v>
      </c>
      <c r="Z64" s="22">
        <f t="shared" si="32"/>
        <v>630</v>
      </c>
      <c r="AA64" s="22">
        <f t="shared" ref="AA64:AB64" si="33">SUM(AA44,AA46,AA47,AA52)</f>
        <v>505</v>
      </c>
      <c r="AB64" s="22">
        <f t="shared" si="33"/>
        <v>465</v>
      </c>
      <c r="AC64" s="22">
        <f t="shared" ref="AC64:AD64" si="34">SUM(AC44,AC46,AC47,AC52)</f>
        <v>455</v>
      </c>
      <c r="AD64" s="22">
        <f t="shared" si="34"/>
        <v>505</v>
      </c>
      <c r="AE64" s="22">
        <f t="shared" ref="AE64:AF64" si="35">SUM(AE44,AE46,AE47,AE52)</f>
        <v>510</v>
      </c>
      <c r="AF64" s="22">
        <f t="shared" si="35"/>
        <v>430</v>
      </c>
      <c r="AG64" s="22">
        <f t="shared" ref="AG64:AH64" si="36">SUM(AG44,AG46,AG47,AG52)</f>
        <v>480</v>
      </c>
      <c r="AH64" s="22">
        <f t="shared" si="36"/>
        <v>485</v>
      </c>
    </row>
    <row r="65" spans="1:34" x14ac:dyDescent="0.2">
      <c r="A65" t="s">
        <v>231</v>
      </c>
      <c r="B65" s="22">
        <f>SUM(B43,B49)</f>
        <v>435</v>
      </c>
      <c r="C65" s="22">
        <f t="shared" ref="C65:Z65" si="37">SUM(C43,C49)</f>
        <v>405</v>
      </c>
      <c r="D65" s="22">
        <f t="shared" si="37"/>
        <v>345</v>
      </c>
      <c r="E65" s="22">
        <f t="shared" si="37"/>
        <v>305</v>
      </c>
      <c r="F65" s="22">
        <f t="shared" si="37"/>
        <v>340</v>
      </c>
      <c r="G65" s="22">
        <f t="shared" si="37"/>
        <v>330</v>
      </c>
      <c r="H65" s="22">
        <f t="shared" si="37"/>
        <v>255</v>
      </c>
      <c r="I65" s="22">
        <f t="shared" si="37"/>
        <v>340</v>
      </c>
      <c r="J65" s="22">
        <f t="shared" si="37"/>
        <v>320</v>
      </c>
      <c r="K65" s="22">
        <f t="shared" si="37"/>
        <v>460</v>
      </c>
      <c r="L65" s="22">
        <f t="shared" si="37"/>
        <v>390</v>
      </c>
      <c r="M65" s="22">
        <f t="shared" si="37"/>
        <v>350</v>
      </c>
      <c r="N65" s="22">
        <f t="shared" si="37"/>
        <v>420</v>
      </c>
      <c r="O65" s="22">
        <f t="shared" si="37"/>
        <v>350</v>
      </c>
      <c r="P65" s="22">
        <f t="shared" si="37"/>
        <v>285</v>
      </c>
      <c r="Q65" s="22">
        <f t="shared" si="37"/>
        <v>365</v>
      </c>
      <c r="R65" s="22">
        <f t="shared" si="37"/>
        <v>395</v>
      </c>
      <c r="S65" s="22">
        <f t="shared" si="37"/>
        <v>565</v>
      </c>
      <c r="T65" s="22">
        <f t="shared" si="37"/>
        <v>380</v>
      </c>
      <c r="U65" s="22">
        <f t="shared" si="37"/>
        <v>495</v>
      </c>
      <c r="V65" s="22">
        <f t="shared" si="37"/>
        <v>545</v>
      </c>
      <c r="W65" s="22">
        <f t="shared" si="37"/>
        <v>495</v>
      </c>
      <c r="X65" s="22">
        <f t="shared" si="37"/>
        <v>340</v>
      </c>
      <c r="Y65" s="22">
        <f t="shared" si="37"/>
        <v>565</v>
      </c>
      <c r="Z65" s="22">
        <f t="shared" si="37"/>
        <v>485</v>
      </c>
      <c r="AA65" s="22">
        <f t="shared" ref="AA65:AB65" si="38">SUM(AA43,AA49)</f>
        <v>505</v>
      </c>
      <c r="AB65" s="22">
        <f t="shared" si="38"/>
        <v>335</v>
      </c>
      <c r="AC65" s="22">
        <f t="shared" ref="AC65:AD65" si="39">SUM(AC43,AC49)</f>
        <v>345</v>
      </c>
      <c r="AD65" s="22">
        <f t="shared" si="39"/>
        <v>400</v>
      </c>
      <c r="AE65" s="22">
        <f t="shared" ref="AE65:AF65" si="40">SUM(AE43,AE49)</f>
        <v>355</v>
      </c>
      <c r="AF65" s="22">
        <f t="shared" si="40"/>
        <v>290</v>
      </c>
      <c r="AG65" s="22">
        <f t="shared" ref="AG65:AH65" si="41">SUM(AG43,AG49)</f>
        <v>360</v>
      </c>
      <c r="AH65" s="22">
        <f t="shared" si="41"/>
        <v>400</v>
      </c>
    </row>
    <row r="68" spans="1:34" x14ac:dyDescent="0.2">
      <c r="A68" t="s">
        <v>1653</v>
      </c>
    </row>
    <row r="69" spans="1:34" x14ac:dyDescent="0.2">
      <c r="B69" t="s">
        <v>1620</v>
      </c>
      <c r="C69" t="s">
        <v>1621</v>
      </c>
      <c r="D69" t="s">
        <v>1622</v>
      </c>
      <c r="E69" t="s">
        <v>1623</v>
      </c>
      <c r="F69" t="s">
        <v>1624</v>
      </c>
      <c r="G69" t="s">
        <v>1625</v>
      </c>
      <c r="H69" t="s">
        <v>1626</v>
      </c>
      <c r="I69" t="s">
        <v>1627</v>
      </c>
      <c r="J69" t="s">
        <v>1628</v>
      </c>
      <c r="K69" t="s">
        <v>1629</v>
      </c>
      <c r="L69" t="s">
        <v>1630</v>
      </c>
      <c r="M69" t="s">
        <v>1631</v>
      </c>
      <c r="N69" t="s">
        <v>1632</v>
      </c>
      <c r="O69" t="s">
        <v>1633</v>
      </c>
      <c r="P69" t="s">
        <v>1634</v>
      </c>
      <c r="Q69" t="s">
        <v>1635</v>
      </c>
      <c r="R69" t="s">
        <v>1636</v>
      </c>
      <c r="S69" t="s">
        <v>1637</v>
      </c>
      <c r="T69" t="s">
        <v>1638</v>
      </c>
      <c r="U69" t="s">
        <v>1639</v>
      </c>
      <c r="V69" t="s">
        <v>1640</v>
      </c>
      <c r="W69" t="s">
        <v>1641</v>
      </c>
      <c r="X69" t="s">
        <v>1642</v>
      </c>
      <c r="Y69" t="s">
        <v>1643</v>
      </c>
      <c r="Z69" t="s">
        <v>1644</v>
      </c>
      <c r="AA69" t="s">
        <v>1645</v>
      </c>
      <c r="AB69" t="s">
        <v>1646</v>
      </c>
      <c r="AC69" t="s">
        <v>1647</v>
      </c>
      <c r="AD69" t="s">
        <v>1648</v>
      </c>
      <c r="AE69" t="s">
        <v>1649</v>
      </c>
      <c r="AF69" t="s">
        <v>2080</v>
      </c>
      <c r="AG69" t="s">
        <v>2111</v>
      </c>
      <c r="AH69" t="s">
        <v>2180</v>
      </c>
    </row>
    <row r="70" spans="1:34" x14ac:dyDescent="0.2">
      <c r="A70" t="s">
        <v>115</v>
      </c>
      <c r="B70" s="26">
        <f>B16/B43</f>
        <v>0.75</v>
      </c>
      <c r="C70" s="26">
        <f t="shared" ref="C70:Z81" si="42">C16/C43</f>
        <v>1.0294117647058822</v>
      </c>
      <c r="D70" s="26">
        <f t="shared" si="42"/>
        <v>1.2333333333333334</v>
      </c>
      <c r="E70" s="26">
        <f t="shared" si="42"/>
        <v>1.3461538461538463</v>
      </c>
      <c r="F70" s="26">
        <f t="shared" si="42"/>
        <v>1.2333333333333334</v>
      </c>
      <c r="G70" s="26">
        <f t="shared" si="42"/>
        <v>1.5</v>
      </c>
      <c r="H70" s="26">
        <f t="shared" si="42"/>
        <v>1.6666666666666667</v>
      </c>
      <c r="I70" s="26">
        <f t="shared" si="42"/>
        <v>1.0689655172413792</v>
      </c>
      <c r="J70" s="26">
        <f t="shared" si="42"/>
        <v>1.4827586206896552</v>
      </c>
      <c r="K70" s="26">
        <f t="shared" si="42"/>
        <v>1</v>
      </c>
      <c r="L70" s="26">
        <f t="shared" si="42"/>
        <v>1.027027027027027</v>
      </c>
      <c r="M70" s="26">
        <f t="shared" si="42"/>
        <v>1.096774193548387</v>
      </c>
      <c r="N70" s="26">
        <f t="shared" si="42"/>
        <v>1.131578947368421</v>
      </c>
      <c r="O70" s="26">
        <f t="shared" si="42"/>
        <v>0.82051282051282048</v>
      </c>
      <c r="P70" s="26">
        <f t="shared" si="42"/>
        <v>1.2307692307692308</v>
      </c>
      <c r="Q70" s="26">
        <f t="shared" si="42"/>
        <v>0.90322580645161288</v>
      </c>
      <c r="R70" s="26">
        <f t="shared" si="42"/>
        <v>1.2</v>
      </c>
      <c r="S70" s="26">
        <f t="shared" si="42"/>
        <v>0.546875</v>
      </c>
      <c r="T70" s="26">
        <f t="shared" si="42"/>
        <v>0.78787878787878785</v>
      </c>
      <c r="U70" s="26">
        <f t="shared" si="42"/>
        <v>0.91891891891891897</v>
      </c>
      <c r="V70" s="26">
        <f t="shared" si="42"/>
        <v>0.73469387755102045</v>
      </c>
      <c r="W70" s="26">
        <f t="shared" si="42"/>
        <v>0.875</v>
      </c>
      <c r="X70" s="26">
        <f t="shared" si="42"/>
        <v>0.80645161290322576</v>
      </c>
      <c r="Y70" s="26">
        <f t="shared" si="42"/>
        <v>0.8666666666666667</v>
      </c>
      <c r="Z70" s="26">
        <f t="shared" si="42"/>
        <v>0.92307692307692313</v>
      </c>
      <c r="AA70" s="26">
        <f t="shared" ref="AA70:AB90" si="43">AA16/AA43</f>
        <v>0.97142857142857142</v>
      </c>
      <c r="AB70" s="26">
        <f t="shared" si="43"/>
        <v>1.1923076923076923</v>
      </c>
      <c r="AC70" s="26">
        <f t="shared" ref="AC70:AD70" si="44">AC16/AC43</f>
        <v>1.0333333333333334</v>
      </c>
      <c r="AD70" s="26">
        <f t="shared" si="44"/>
        <v>1.1515151515151516</v>
      </c>
      <c r="AE70" s="26">
        <f t="shared" ref="AE70:AF70" si="45">AE16/AE43</f>
        <v>1.0333333333333334</v>
      </c>
      <c r="AF70" s="26">
        <f t="shared" si="45"/>
        <v>1.0689655172413792</v>
      </c>
      <c r="AG70" s="26">
        <f t="shared" ref="AG70:AH70" si="46">AG16/AG43</f>
        <v>0.94285714285714284</v>
      </c>
      <c r="AH70" s="26">
        <f t="shared" si="46"/>
        <v>1.1351351351351351</v>
      </c>
    </row>
    <row r="71" spans="1:34" x14ac:dyDescent="0.2">
      <c r="A71" t="s">
        <v>116</v>
      </c>
      <c r="B71" s="26">
        <f t="shared" ref="B71:Q92" si="47">B17/B44</f>
        <v>1.032258064516129</v>
      </c>
      <c r="C71" s="26">
        <f t="shared" si="47"/>
        <v>0.93548387096774188</v>
      </c>
      <c r="D71" s="26">
        <f t="shared" si="47"/>
        <v>0.967741935483871</v>
      </c>
      <c r="E71" s="26">
        <f t="shared" si="47"/>
        <v>0.88461538461538458</v>
      </c>
      <c r="F71" s="26">
        <f t="shared" si="47"/>
        <v>1.0384615384615385</v>
      </c>
      <c r="G71" s="26">
        <f t="shared" si="47"/>
        <v>1.2333333333333334</v>
      </c>
      <c r="H71" s="26">
        <f t="shared" si="47"/>
        <v>1.2727272727272727</v>
      </c>
      <c r="I71" s="26">
        <f t="shared" si="47"/>
        <v>0.95833333333333337</v>
      </c>
      <c r="J71" s="26">
        <f t="shared" si="47"/>
        <v>1.0689655172413792</v>
      </c>
      <c r="K71" s="26">
        <f t="shared" si="47"/>
        <v>1.125</v>
      </c>
      <c r="L71" s="26">
        <f t="shared" si="47"/>
        <v>1.1538461538461537</v>
      </c>
      <c r="M71" s="26">
        <f t="shared" si="47"/>
        <v>1.2272727272727273</v>
      </c>
      <c r="N71" s="26">
        <f t="shared" si="47"/>
        <v>0.91176470588235292</v>
      </c>
      <c r="O71" s="26">
        <f t="shared" si="47"/>
        <v>1</v>
      </c>
      <c r="P71" s="26">
        <f t="shared" si="47"/>
        <v>1.0416666666666667</v>
      </c>
      <c r="Q71" s="26">
        <f t="shared" si="47"/>
        <v>1.0689655172413792</v>
      </c>
      <c r="R71" s="26">
        <f t="shared" si="42"/>
        <v>1.1290322580645162</v>
      </c>
      <c r="S71" s="26">
        <f t="shared" si="42"/>
        <v>1.2142857142857142</v>
      </c>
      <c r="T71" s="26">
        <f t="shared" si="42"/>
        <v>1.1923076923076923</v>
      </c>
      <c r="U71" s="26">
        <f t="shared" si="42"/>
        <v>1.0357142857142858</v>
      </c>
      <c r="V71" s="26">
        <f t="shared" si="42"/>
        <v>0.95348837209302328</v>
      </c>
      <c r="W71" s="26">
        <f t="shared" si="42"/>
        <v>1.1666666666666667</v>
      </c>
      <c r="X71" s="26">
        <f t="shared" si="42"/>
        <v>0.8928571428571429</v>
      </c>
      <c r="Y71" s="26">
        <f t="shared" si="42"/>
        <v>0.75</v>
      </c>
      <c r="Z71" s="26">
        <f t="shared" si="42"/>
        <v>0.84615384615384615</v>
      </c>
      <c r="AA71" s="26">
        <f t="shared" si="43"/>
        <v>0.84375</v>
      </c>
      <c r="AB71" s="26">
        <f t="shared" si="43"/>
        <v>0.93333333333333335</v>
      </c>
      <c r="AC71" s="26">
        <f t="shared" ref="AC71:AD71" si="48">AC17/AC44</f>
        <v>1.1111111111111112</v>
      </c>
      <c r="AD71" s="26">
        <f t="shared" si="48"/>
        <v>1.03125</v>
      </c>
      <c r="AE71" s="26">
        <f t="shared" ref="AE71:AF71" si="49">AE17/AE44</f>
        <v>1.1379310344827587</v>
      </c>
      <c r="AF71" s="26">
        <f t="shared" si="49"/>
        <v>1.2173913043478262</v>
      </c>
      <c r="AG71" s="26">
        <f t="shared" ref="AG71:AH71" si="50">AG17/AG44</f>
        <v>0.93103448275862066</v>
      </c>
      <c r="AH71" s="26">
        <f t="shared" si="50"/>
        <v>1.2758620689655173</v>
      </c>
    </row>
    <row r="72" spans="1:34" x14ac:dyDescent="0.2">
      <c r="A72" t="s">
        <v>117</v>
      </c>
      <c r="B72" s="26">
        <f t="shared" si="47"/>
        <v>1.5714285714285714</v>
      </c>
      <c r="C72" s="26">
        <f t="shared" si="42"/>
        <v>0.8571428571428571</v>
      </c>
      <c r="D72" s="26">
        <f t="shared" si="42"/>
        <v>0.967741935483871</v>
      </c>
      <c r="E72" s="26">
        <f t="shared" si="42"/>
        <v>1.04</v>
      </c>
      <c r="F72" s="26">
        <f t="shared" si="42"/>
        <v>1.125</v>
      </c>
      <c r="G72" s="26">
        <f t="shared" si="42"/>
        <v>1.3076923076923077</v>
      </c>
      <c r="H72" s="26">
        <f t="shared" si="42"/>
        <v>1.1666666666666667</v>
      </c>
      <c r="I72" s="26">
        <f t="shared" si="42"/>
        <v>1.3333333333333333</v>
      </c>
      <c r="J72" s="26">
        <f t="shared" si="42"/>
        <v>1.4615384615384615</v>
      </c>
      <c r="K72" s="26">
        <f t="shared" si="42"/>
        <v>1.3333333333333333</v>
      </c>
      <c r="L72" s="26">
        <f t="shared" si="42"/>
        <v>2.3214285714285716</v>
      </c>
      <c r="M72" s="26">
        <f t="shared" si="42"/>
        <v>1.4166666666666667</v>
      </c>
      <c r="N72" s="26">
        <f t="shared" si="42"/>
        <v>0.83333333333333337</v>
      </c>
      <c r="O72" s="26">
        <f t="shared" si="42"/>
        <v>1</v>
      </c>
      <c r="P72" s="26">
        <f t="shared" si="42"/>
        <v>0.84313725490196079</v>
      </c>
      <c r="Q72" s="26">
        <f t="shared" si="42"/>
        <v>1.8214285714285714</v>
      </c>
      <c r="R72" s="26">
        <f t="shared" si="42"/>
        <v>1</v>
      </c>
      <c r="S72" s="26">
        <f t="shared" si="42"/>
        <v>0.79487179487179482</v>
      </c>
      <c r="T72" s="26">
        <f t="shared" si="42"/>
        <v>0.78048780487804881</v>
      </c>
      <c r="U72" s="26">
        <f t="shared" si="42"/>
        <v>0.52830188679245282</v>
      </c>
      <c r="V72" s="26">
        <f t="shared" si="42"/>
        <v>0.66666666666666663</v>
      </c>
      <c r="W72" s="26">
        <f t="shared" si="42"/>
        <v>0.97368421052631582</v>
      </c>
      <c r="X72" s="26">
        <f t="shared" si="42"/>
        <v>0.93939393939393945</v>
      </c>
      <c r="Y72" s="26">
        <f t="shared" si="42"/>
        <v>0.72972972972972971</v>
      </c>
      <c r="Z72" s="26">
        <f t="shared" si="42"/>
        <v>0.80487804878048785</v>
      </c>
      <c r="AA72" s="26">
        <f t="shared" si="43"/>
        <v>1.0714285714285714</v>
      </c>
      <c r="AB72" s="26">
        <f t="shared" si="43"/>
        <v>1.375</v>
      </c>
      <c r="AC72" s="26">
        <f t="shared" ref="AC72:AD72" si="51">AC18/AC45</f>
        <v>1.0384615384615385</v>
      </c>
      <c r="AD72" s="26">
        <f t="shared" si="51"/>
        <v>0.94444444444444442</v>
      </c>
      <c r="AE72" s="26">
        <f t="shared" ref="AE72:AF72" si="52">AE18/AE45</f>
        <v>1.25</v>
      </c>
      <c r="AF72" s="26">
        <f t="shared" si="52"/>
        <v>1.2592592592592593</v>
      </c>
      <c r="AG72" s="26">
        <f t="shared" ref="AG72:AH72" si="53">AG18/AG45</f>
        <v>0.81818181818181823</v>
      </c>
      <c r="AH72" s="26">
        <f t="shared" si="53"/>
        <v>1.1212121212121211</v>
      </c>
    </row>
    <row r="73" spans="1:34" x14ac:dyDescent="0.2">
      <c r="A73" t="s">
        <v>118</v>
      </c>
      <c r="B73" s="26">
        <f t="shared" si="47"/>
        <v>0.84</v>
      </c>
      <c r="C73" s="26">
        <f t="shared" si="42"/>
        <v>0.9</v>
      </c>
      <c r="D73" s="26">
        <f t="shared" si="42"/>
        <v>1.0666666666666667</v>
      </c>
      <c r="E73" s="26">
        <f t="shared" si="42"/>
        <v>1.0666666666666667</v>
      </c>
      <c r="F73" s="26">
        <f t="shared" si="42"/>
        <v>0.85</v>
      </c>
      <c r="G73" s="26">
        <f t="shared" si="42"/>
        <v>1.25</v>
      </c>
      <c r="H73" s="26">
        <f t="shared" si="42"/>
        <v>1.8</v>
      </c>
      <c r="I73" s="26">
        <f t="shared" si="42"/>
        <v>1.3571428571428572</v>
      </c>
      <c r="J73" s="26">
        <f t="shared" si="42"/>
        <v>1.3333333333333333</v>
      </c>
      <c r="K73" s="26">
        <f t="shared" si="42"/>
        <v>0.90476190476190477</v>
      </c>
      <c r="L73" s="26">
        <f t="shared" si="42"/>
        <v>0.94736842105263153</v>
      </c>
      <c r="M73" s="26">
        <f t="shared" si="42"/>
        <v>1.5384615384615385</v>
      </c>
      <c r="N73" s="26">
        <f t="shared" si="42"/>
        <v>1.5</v>
      </c>
      <c r="O73" s="26">
        <f t="shared" si="42"/>
        <v>1.1333333333333333</v>
      </c>
      <c r="P73" s="26">
        <f t="shared" si="42"/>
        <v>1.4166666666666667</v>
      </c>
      <c r="Q73" s="26">
        <f t="shared" si="42"/>
        <v>0.8</v>
      </c>
      <c r="R73" s="26">
        <f t="shared" si="42"/>
        <v>1.5625</v>
      </c>
      <c r="S73" s="26">
        <f t="shared" si="42"/>
        <v>1.1578947368421053</v>
      </c>
      <c r="T73" s="26">
        <f t="shared" si="42"/>
        <v>0.94444444444444442</v>
      </c>
      <c r="U73" s="26">
        <f t="shared" si="42"/>
        <v>0.95238095238095233</v>
      </c>
      <c r="V73" s="26">
        <f t="shared" si="42"/>
        <v>0.84615384615384615</v>
      </c>
      <c r="W73" s="26">
        <f t="shared" si="42"/>
        <v>0.8</v>
      </c>
      <c r="X73" s="26">
        <f t="shared" si="42"/>
        <v>0.64</v>
      </c>
      <c r="Y73" s="26">
        <f t="shared" si="42"/>
        <v>0.84210526315789469</v>
      </c>
      <c r="Z73" s="26">
        <f t="shared" si="42"/>
        <v>0.84</v>
      </c>
      <c r="AA73" s="26">
        <f t="shared" si="43"/>
        <v>1.0476190476190477</v>
      </c>
      <c r="AB73" s="26">
        <f t="shared" si="43"/>
        <v>1.3125</v>
      </c>
      <c r="AC73" s="26">
        <f t="shared" ref="AC73:AD73" si="54">AC19/AC46</f>
        <v>1</v>
      </c>
      <c r="AD73" s="26">
        <f t="shared" si="54"/>
        <v>1.1363636363636365</v>
      </c>
      <c r="AE73" s="26">
        <f t="shared" ref="AE73:AF73" si="55">AE19/AE46</f>
        <v>0.95238095238095233</v>
      </c>
      <c r="AF73" s="26">
        <f t="shared" si="55"/>
        <v>0.80952380952380953</v>
      </c>
      <c r="AG73" s="26">
        <f t="shared" ref="AG73:AH73" si="56">AG19/AG46</f>
        <v>0.88888888888888884</v>
      </c>
      <c r="AH73" s="26">
        <f t="shared" si="56"/>
        <v>1</v>
      </c>
    </row>
    <row r="74" spans="1:34" x14ac:dyDescent="0.2">
      <c r="A74" t="s">
        <v>119</v>
      </c>
      <c r="B74" s="26">
        <f t="shared" si="47"/>
        <v>0.70370370370370372</v>
      </c>
      <c r="C74" s="26">
        <f t="shared" si="42"/>
        <v>0.72</v>
      </c>
      <c r="D74" s="26">
        <f t="shared" si="42"/>
        <v>0.95652173913043481</v>
      </c>
      <c r="E74" s="26">
        <f t="shared" si="42"/>
        <v>0.8571428571428571</v>
      </c>
      <c r="F74" s="26">
        <f t="shared" si="42"/>
        <v>1.0434782608695652</v>
      </c>
      <c r="G74" s="26">
        <f t="shared" si="42"/>
        <v>1.1363636363636365</v>
      </c>
      <c r="H74" s="26">
        <f t="shared" si="42"/>
        <v>1.1875</v>
      </c>
      <c r="I74" s="26">
        <f t="shared" si="42"/>
        <v>1.25</v>
      </c>
      <c r="J74" s="26">
        <f t="shared" si="42"/>
        <v>1</v>
      </c>
      <c r="K74" s="26">
        <f t="shared" si="42"/>
        <v>1.0434782608695652</v>
      </c>
      <c r="L74" s="26">
        <f t="shared" si="42"/>
        <v>0.88888888888888884</v>
      </c>
      <c r="M74" s="26">
        <f t="shared" si="42"/>
        <v>1.2</v>
      </c>
      <c r="N74" s="26">
        <f t="shared" si="42"/>
        <v>0.88461538461538458</v>
      </c>
      <c r="O74" s="26">
        <f t="shared" si="42"/>
        <v>1</v>
      </c>
      <c r="P74" s="26">
        <f t="shared" si="42"/>
        <v>1.4666666666666666</v>
      </c>
      <c r="Q74" s="26">
        <f t="shared" si="42"/>
        <v>1</v>
      </c>
      <c r="R74" s="26">
        <f t="shared" si="42"/>
        <v>1.1052631578947369</v>
      </c>
      <c r="S74" s="26">
        <f t="shared" si="42"/>
        <v>1.1428571428571428</v>
      </c>
      <c r="T74" s="26">
        <f t="shared" si="42"/>
        <v>0.95454545454545459</v>
      </c>
      <c r="U74" s="26">
        <f t="shared" si="42"/>
        <v>0.8571428571428571</v>
      </c>
      <c r="V74" s="26">
        <f t="shared" si="42"/>
        <v>0.8666666666666667</v>
      </c>
      <c r="W74" s="26">
        <f t="shared" si="42"/>
        <v>0.74193548387096775</v>
      </c>
      <c r="X74" s="26">
        <f t="shared" si="42"/>
        <v>0.81818181818181823</v>
      </c>
      <c r="Y74" s="26">
        <f t="shared" si="42"/>
        <v>0.68181818181818177</v>
      </c>
      <c r="Z74" s="26">
        <f t="shared" si="42"/>
        <v>0.77777777777777779</v>
      </c>
      <c r="AA74" s="26">
        <f t="shared" si="43"/>
        <v>1.0909090909090908</v>
      </c>
      <c r="AB74" s="26">
        <f t="shared" si="43"/>
        <v>1</v>
      </c>
      <c r="AC74" s="26">
        <f t="shared" ref="AC74:AD74" si="57">AC20/AC47</f>
        <v>0.73684210526315785</v>
      </c>
      <c r="AD74" s="26">
        <f t="shared" si="57"/>
        <v>1</v>
      </c>
      <c r="AE74" s="26">
        <f t="shared" ref="AE74:AF74" si="58">AE20/AE47</f>
        <v>1.1428571428571428</v>
      </c>
      <c r="AF74" s="26">
        <f t="shared" si="58"/>
        <v>0.95238095238095233</v>
      </c>
      <c r="AG74" s="26">
        <f t="shared" ref="AG74:AH74" si="59">AG20/AG47</f>
        <v>0.8571428571428571</v>
      </c>
      <c r="AH74" s="26">
        <f t="shared" si="59"/>
        <v>1.1904761904761905</v>
      </c>
    </row>
    <row r="75" spans="1:34" x14ac:dyDescent="0.2">
      <c r="A75" t="s">
        <v>120</v>
      </c>
      <c r="B75" s="26">
        <f t="shared" si="47"/>
        <v>1.2142857142857142</v>
      </c>
      <c r="C75" s="26">
        <f t="shared" si="42"/>
        <v>0.92592592592592593</v>
      </c>
      <c r="D75" s="26">
        <f t="shared" si="42"/>
        <v>1.0666666666666667</v>
      </c>
      <c r="E75" s="26">
        <f t="shared" si="42"/>
        <v>1.368421052631579</v>
      </c>
      <c r="F75" s="26">
        <f t="shared" si="42"/>
        <v>0.96551724137931039</v>
      </c>
      <c r="G75" s="26">
        <f t="shared" si="42"/>
        <v>1.2142857142857142</v>
      </c>
      <c r="H75" s="26">
        <f t="shared" si="42"/>
        <v>1.4444444444444444</v>
      </c>
      <c r="I75" s="26">
        <f t="shared" si="42"/>
        <v>1.125</v>
      </c>
      <c r="J75" s="26">
        <f t="shared" si="42"/>
        <v>1.25</v>
      </c>
      <c r="K75" s="26">
        <f t="shared" si="42"/>
        <v>1.1290322580645162</v>
      </c>
      <c r="L75" s="26">
        <f t="shared" si="42"/>
        <v>1.0357142857142858</v>
      </c>
      <c r="M75" s="26">
        <f t="shared" si="42"/>
        <v>1.4761904761904763</v>
      </c>
      <c r="N75" s="26">
        <f t="shared" si="42"/>
        <v>1.032258064516129</v>
      </c>
      <c r="O75" s="26">
        <f t="shared" si="42"/>
        <v>1.125</v>
      </c>
      <c r="P75" s="26">
        <f t="shared" si="42"/>
        <v>1.1428571428571428</v>
      </c>
      <c r="Q75" s="26">
        <f t="shared" si="42"/>
        <v>1.0384615384615385</v>
      </c>
      <c r="R75" s="26">
        <f t="shared" si="42"/>
        <v>1.2962962962962963</v>
      </c>
      <c r="S75" s="26">
        <f t="shared" si="42"/>
        <v>1.1428571428571428</v>
      </c>
      <c r="T75" s="26">
        <f t="shared" si="42"/>
        <v>0.73333333333333328</v>
      </c>
      <c r="U75" s="26">
        <f t="shared" si="42"/>
        <v>0.92592592592592593</v>
      </c>
      <c r="V75" s="26">
        <f t="shared" si="42"/>
        <v>0.84210526315789469</v>
      </c>
      <c r="W75" s="26">
        <f t="shared" si="42"/>
        <v>0.91428571428571426</v>
      </c>
      <c r="X75" s="26">
        <f t="shared" si="42"/>
        <v>1.0833333333333333</v>
      </c>
      <c r="Y75" s="26">
        <f t="shared" si="42"/>
        <v>0.82758620689655171</v>
      </c>
      <c r="Z75" s="26">
        <f t="shared" si="42"/>
        <v>0.84375</v>
      </c>
      <c r="AA75" s="26">
        <f t="shared" si="43"/>
        <v>0.83333333333333337</v>
      </c>
      <c r="AB75" s="26">
        <f t="shared" si="43"/>
        <v>1.2727272727272727</v>
      </c>
      <c r="AC75" s="26">
        <f t="shared" ref="AC75:AD75" si="60">AC21/AC48</f>
        <v>0.95652173913043481</v>
      </c>
      <c r="AD75" s="26">
        <f t="shared" si="60"/>
        <v>1.1153846153846154</v>
      </c>
      <c r="AE75" s="26">
        <f t="shared" ref="AE75:AF75" si="61">AE21/AE48</f>
        <v>1.1304347826086956</v>
      </c>
      <c r="AF75" s="26">
        <f t="shared" si="61"/>
        <v>0.70270270270270274</v>
      </c>
      <c r="AG75" s="26">
        <f t="shared" ref="AG75:AH75" si="62">AG21/AG48</f>
        <v>0.88</v>
      </c>
      <c r="AH75" s="26">
        <f t="shared" si="62"/>
        <v>1.037037037037037</v>
      </c>
    </row>
    <row r="76" spans="1:34" x14ac:dyDescent="0.2">
      <c r="A76" t="s">
        <v>121</v>
      </c>
      <c r="B76" s="26">
        <f t="shared" si="47"/>
        <v>1.1627906976744187</v>
      </c>
      <c r="C76" s="26">
        <f t="shared" si="42"/>
        <v>0.8936170212765957</v>
      </c>
      <c r="D76" s="26">
        <f t="shared" si="42"/>
        <v>1.2051282051282051</v>
      </c>
      <c r="E76" s="26">
        <f t="shared" si="42"/>
        <v>1.2</v>
      </c>
      <c r="F76" s="26">
        <f t="shared" si="42"/>
        <v>1.2105263157894737</v>
      </c>
      <c r="G76" s="26">
        <f t="shared" si="42"/>
        <v>1.368421052631579</v>
      </c>
      <c r="H76" s="26">
        <f t="shared" si="42"/>
        <v>1.3</v>
      </c>
      <c r="I76" s="26">
        <f t="shared" si="42"/>
        <v>1.0512820512820513</v>
      </c>
      <c r="J76" s="26">
        <f t="shared" si="42"/>
        <v>1.5142857142857142</v>
      </c>
      <c r="K76" s="26">
        <f t="shared" si="42"/>
        <v>1.1020408163265305</v>
      </c>
      <c r="L76" s="26">
        <f t="shared" si="42"/>
        <v>1.0975609756097562</v>
      </c>
      <c r="M76" s="26">
        <f t="shared" si="42"/>
        <v>1.1538461538461537</v>
      </c>
      <c r="N76" s="26">
        <f t="shared" si="42"/>
        <v>1.2391304347826086</v>
      </c>
      <c r="O76" s="26">
        <f t="shared" si="42"/>
        <v>1.5483870967741935</v>
      </c>
      <c r="P76" s="26">
        <f t="shared" si="42"/>
        <v>1.7419354838709677</v>
      </c>
      <c r="Q76" s="26">
        <f t="shared" si="42"/>
        <v>1.3571428571428572</v>
      </c>
      <c r="R76" s="26">
        <f t="shared" si="42"/>
        <v>1.2954545454545454</v>
      </c>
      <c r="S76" s="26">
        <f t="shared" si="42"/>
        <v>1.2857142857142858</v>
      </c>
      <c r="T76" s="26">
        <f t="shared" si="42"/>
        <v>1.5348837209302326</v>
      </c>
      <c r="U76" s="26">
        <f t="shared" si="42"/>
        <v>1.0161290322580645</v>
      </c>
      <c r="V76" s="26">
        <f t="shared" si="42"/>
        <v>0.91666666666666663</v>
      </c>
      <c r="W76" s="26">
        <f t="shared" si="42"/>
        <v>0.74576271186440679</v>
      </c>
      <c r="X76" s="26">
        <f t="shared" si="42"/>
        <v>0.97297297297297303</v>
      </c>
      <c r="Y76" s="26">
        <f t="shared" si="42"/>
        <v>0.42168674698795183</v>
      </c>
      <c r="Z76" s="26">
        <f t="shared" si="42"/>
        <v>0.74137931034482762</v>
      </c>
      <c r="AA76" s="26">
        <f t="shared" si="43"/>
        <v>0.66666666666666663</v>
      </c>
      <c r="AB76" s="26">
        <f t="shared" si="43"/>
        <v>1.1951219512195121</v>
      </c>
      <c r="AC76" s="26">
        <f t="shared" ref="AC76:AD76" si="63">AC22/AC49</f>
        <v>1.0256410256410255</v>
      </c>
      <c r="AD76" s="26">
        <f t="shared" si="63"/>
        <v>0.95744680851063835</v>
      </c>
      <c r="AE76" s="26">
        <f t="shared" ref="AE76:AF76" si="64">AE22/AE49</f>
        <v>1.1219512195121952</v>
      </c>
      <c r="AF76" s="26">
        <f t="shared" si="64"/>
        <v>1.4482758620689655</v>
      </c>
      <c r="AG76" s="26">
        <f t="shared" ref="AG76:AH76" si="65">AG22/AG49</f>
        <v>1</v>
      </c>
      <c r="AH76" s="26">
        <f t="shared" si="65"/>
        <v>1.2325581395348837</v>
      </c>
    </row>
    <row r="77" spans="1:34" x14ac:dyDescent="0.2">
      <c r="A77" t="s">
        <v>122</v>
      </c>
      <c r="B77" s="26">
        <f t="shared" si="47"/>
        <v>1.1000000000000001</v>
      </c>
      <c r="C77" s="26">
        <f t="shared" si="42"/>
        <v>1.09375</v>
      </c>
      <c r="D77" s="26">
        <f t="shared" si="42"/>
        <v>0.94117647058823528</v>
      </c>
      <c r="E77" s="26">
        <f t="shared" si="42"/>
        <v>1.2</v>
      </c>
      <c r="F77" s="26">
        <f t="shared" si="42"/>
        <v>1.1875</v>
      </c>
      <c r="G77" s="26">
        <f t="shared" si="42"/>
        <v>1.3666666666666667</v>
      </c>
      <c r="H77" s="26">
        <f t="shared" si="42"/>
        <v>1.5217391304347827</v>
      </c>
      <c r="I77" s="26">
        <f t="shared" si="42"/>
        <v>0.967741935483871</v>
      </c>
      <c r="J77" s="26">
        <f t="shared" si="42"/>
        <v>1.15625</v>
      </c>
      <c r="K77" s="26">
        <f t="shared" si="42"/>
        <v>0.97499999999999998</v>
      </c>
      <c r="L77" s="26">
        <f t="shared" si="42"/>
        <v>1.1379310344827587</v>
      </c>
      <c r="M77" s="26">
        <f t="shared" si="42"/>
        <v>0.96666666666666667</v>
      </c>
      <c r="N77" s="26">
        <f t="shared" si="42"/>
        <v>0.84615384615384615</v>
      </c>
      <c r="O77" s="26">
        <f t="shared" si="42"/>
        <v>0.88235294117647056</v>
      </c>
      <c r="P77" s="26">
        <f t="shared" si="42"/>
        <v>1.1851851851851851</v>
      </c>
      <c r="Q77" s="26">
        <f t="shared" si="42"/>
        <v>0.80555555555555558</v>
      </c>
      <c r="R77" s="26">
        <f t="shared" si="42"/>
        <v>0.94285714285714284</v>
      </c>
      <c r="S77" s="26">
        <f t="shared" si="42"/>
        <v>0.97297297297297303</v>
      </c>
      <c r="T77" s="26">
        <f t="shared" si="42"/>
        <v>1</v>
      </c>
      <c r="U77" s="26">
        <f t="shared" si="42"/>
        <v>0.93939393939393945</v>
      </c>
      <c r="V77" s="26">
        <f t="shared" si="42"/>
        <v>0.8</v>
      </c>
      <c r="W77" s="26">
        <f t="shared" si="42"/>
        <v>0.72499999999999998</v>
      </c>
      <c r="X77" s="26">
        <f t="shared" si="42"/>
        <v>0.82758620689655171</v>
      </c>
      <c r="Y77" s="26">
        <f t="shared" si="42"/>
        <v>0.85185185185185186</v>
      </c>
      <c r="Z77" s="26">
        <f t="shared" si="42"/>
        <v>0.89473684210526316</v>
      </c>
      <c r="AA77" s="26">
        <f t="shared" si="43"/>
        <v>0.94594594594594594</v>
      </c>
      <c r="AB77" s="26">
        <f t="shared" si="43"/>
        <v>1</v>
      </c>
      <c r="AC77" s="26">
        <f t="shared" ref="AC77:AD77" si="66">AC23/AC50</f>
        <v>0.93548387096774188</v>
      </c>
      <c r="AD77" s="26">
        <f t="shared" si="66"/>
        <v>1.1612903225806452</v>
      </c>
      <c r="AE77" s="26">
        <f t="shared" ref="AE77:AF77" si="67">AE23/AE50</f>
        <v>1.1724137931034482</v>
      </c>
      <c r="AF77" s="26">
        <f t="shared" si="67"/>
        <v>1.3888888888888888</v>
      </c>
      <c r="AG77" s="26">
        <f t="shared" ref="AG77:AH77" si="68">AG23/AG50</f>
        <v>1.0769230769230769</v>
      </c>
      <c r="AH77" s="26">
        <f t="shared" si="68"/>
        <v>1.0625</v>
      </c>
    </row>
    <row r="78" spans="1:34" x14ac:dyDescent="0.2">
      <c r="A78" t="s">
        <v>123</v>
      </c>
      <c r="B78" s="26">
        <f t="shared" si="47"/>
        <v>1.1785714285714286</v>
      </c>
      <c r="C78" s="26">
        <f t="shared" si="42"/>
        <v>1.0740740740740742</v>
      </c>
      <c r="D78" s="26">
        <f t="shared" si="42"/>
        <v>0.93333333333333335</v>
      </c>
      <c r="E78" s="26">
        <f t="shared" si="42"/>
        <v>0.95454545454545459</v>
      </c>
      <c r="F78" s="26">
        <f t="shared" si="42"/>
        <v>1</v>
      </c>
      <c r="G78" s="26">
        <f t="shared" si="42"/>
        <v>1.6363636363636365</v>
      </c>
      <c r="H78" s="26">
        <f t="shared" si="42"/>
        <v>1.2380952380952381</v>
      </c>
      <c r="I78" s="26">
        <f t="shared" si="42"/>
        <v>1.2272727272727273</v>
      </c>
      <c r="J78" s="26">
        <f t="shared" si="42"/>
        <v>1.3333333333333333</v>
      </c>
      <c r="K78" s="26">
        <f t="shared" si="42"/>
        <v>1.1481481481481481</v>
      </c>
      <c r="L78" s="26">
        <f t="shared" si="42"/>
        <v>1</v>
      </c>
      <c r="M78" s="26">
        <f t="shared" si="42"/>
        <v>1</v>
      </c>
      <c r="N78" s="26">
        <f t="shared" si="42"/>
        <v>1.0344827586206897</v>
      </c>
      <c r="O78" s="26">
        <f t="shared" si="42"/>
        <v>1.0952380952380953</v>
      </c>
      <c r="P78" s="26">
        <f t="shared" si="42"/>
        <v>1.1428571428571428</v>
      </c>
      <c r="Q78" s="26">
        <f t="shared" si="42"/>
        <v>0.967741935483871</v>
      </c>
      <c r="R78" s="26">
        <f t="shared" si="42"/>
        <v>1.2222222222222223</v>
      </c>
      <c r="S78" s="26">
        <f t="shared" si="42"/>
        <v>1</v>
      </c>
      <c r="T78" s="26">
        <f t="shared" si="42"/>
        <v>1.0357142857142858</v>
      </c>
      <c r="U78" s="26">
        <f t="shared" si="42"/>
        <v>0.8</v>
      </c>
      <c r="V78" s="26">
        <f t="shared" si="42"/>
        <v>0.89743589743589747</v>
      </c>
      <c r="W78" s="26">
        <f t="shared" si="42"/>
        <v>1.0333333333333334</v>
      </c>
      <c r="X78" s="26">
        <f t="shared" si="42"/>
        <v>0.80769230769230771</v>
      </c>
      <c r="Y78" s="26">
        <f t="shared" si="42"/>
        <v>0.76666666666666672</v>
      </c>
      <c r="Z78" s="26">
        <f t="shared" si="42"/>
        <v>0.82758620689655171</v>
      </c>
      <c r="AA78" s="26">
        <f t="shared" si="43"/>
        <v>1.1304347826086956</v>
      </c>
      <c r="AB78" s="26">
        <f t="shared" si="43"/>
        <v>1.1666666666666667</v>
      </c>
      <c r="AC78" s="26">
        <f t="shared" ref="AC78:AD78" si="69">AC24/AC51</f>
        <v>1.1304347826086956</v>
      </c>
      <c r="AD78" s="26">
        <f t="shared" si="69"/>
        <v>1.1785714285714286</v>
      </c>
      <c r="AE78" s="26">
        <f t="shared" ref="AE78:AF78" si="70">AE24/AE51</f>
        <v>1.3913043478260869</v>
      </c>
      <c r="AF78" s="26">
        <f t="shared" si="70"/>
        <v>1.1304347826086956</v>
      </c>
      <c r="AG78" s="26">
        <f t="shared" ref="AG78:AH78" si="71">AG24/AG51</f>
        <v>0.88</v>
      </c>
      <c r="AH78" s="26">
        <f t="shared" si="71"/>
        <v>1.32</v>
      </c>
    </row>
    <row r="79" spans="1:34" x14ac:dyDescent="0.2">
      <c r="A79" t="s">
        <v>124</v>
      </c>
      <c r="B79" s="26">
        <f t="shared" si="47"/>
        <v>1.1599999999999999</v>
      </c>
      <c r="C79" s="26">
        <f t="shared" si="42"/>
        <v>1</v>
      </c>
      <c r="D79" s="26">
        <f t="shared" si="42"/>
        <v>1.1304347826086956</v>
      </c>
      <c r="E79" s="26">
        <f t="shared" si="42"/>
        <v>1.1499999999999999</v>
      </c>
      <c r="F79" s="26">
        <f t="shared" si="42"/>
        <v>1.1818181818181819</v>
      </c>
      <c r="G79" s="26">
        <f t="shared" si="42"/>
        <v>0.92592592592592593</v>
      </c>
      <c r="H79" s="26">
        <f t="shared" si="42"/>
        <v>1.263157894736842</v>
      </c>
      <c r="I79" s="26">
        <f t="shared" si="42"/>
        <v>1.0454545454545454</v>
      </c>
      <c r="J79" s="26">
        <f t="shared" si="42"/>
        <v>1.3478260869565217</v>
      </c>
      <c r="K79" s="26">
        <f t="shared" si="42"/>
        <v>0.93939393939393945</v>
      </c>
      <c r="L79" s="26">
        <f t="shared" si="42"/>
        <v>1.2608695652173914</v>
      </c>
      <c r="M79" s="26">
        <f t="shared" si="42"/>
        <v>1.0952380952380953</v>
      </c>
      <c r="N79" s="26">
        <f t="shared" si="42"/>
        <v>1.1000000000000001</v>
      </c>
      <c r="O79" s="26">
        <f t="shared" si="42"/>
        <v>1.1052631578947369</v>
      </c>
      <c r="P79" s="26">
        <f t="shared" si="42"/>
        <v>1.6666666666666667</v>
      </c>
      <c r="Q79" s="26">
        <f t="shared" si="42"/>
        <v>1.0384615384615385</v>
      </c>
      <c r="R79" s="26">
        <f t="shared" si="42"/>
        <v>1.6842105263157894</v>
      </c>
      <c r="S79" s="26">
        <f t="shared" si="42"/>
        <v>1.2962962962962963</v>
      </c>
      <c r="T79" s="26">
        <f t="shared" si="42"/>
        <v>1.5789473684210527</v>
      </c>
      <c r="U79" s="26">
        <f t="shared" si="42"/>
        <v>1.037037037037037</v>
      </c>
      <c r="V79" s="26">
        <f t="shared" si="42"/>
        <v>0.7567567567567568</v>
      </c>
      <c r="W79" s="26">
        <f t="shared" si="42"/>
        <v>1.36</v>
      </c>
      <c r="X79" s="26">
        <f t="shared" si="42"/>
        <v>0.88461538461538458</v>
      </c>
      <c r="Y79" s="26">
        <f t="shared" si="42"/>
        <v>0.88</v>
      </c>
      <c r="Z79" s="26">
        <f t="shared" si="42"/>
        <v>0.82857142857142863</v>
      </c>
      <c r="AA79" s="26">
        <f t="shared" si="43"/>
        <v>1.2307692307692308</v>
      </c>
      <c r="AB79" s="26">
        <f t="shared" si="43"/>
        <v>1.1153846153846154</v>
      </c>
      <c r="AC79" s="26">
        <f t="shared" ref="AC79:AD79" si="72">AC25/AC52</f>
        <v>1.0384615384615385</v>
      </c>
      <c r="AD79" s="26">
        <f t="shared" si="72"/>
        <v>1.3846153846153846</v>
      </c>
      <c r="AE79" s="26">
        <f t="shared" ref="AE79:AF79" si="73">AE25/AE52</f>
        <v>1.1935483870967742</v>
      </c>
      <c r="AF79" s="26">
        <f t="shared" si="73"/>
        <v>1.4285714285714286</v>
      </c>
      <c r="AG79" s="26">
        <f t="shared" ref="AG79:AH79" si="74">AG25/AG52</f>
        <v>0.7142857142857143</v>
      </c>
      <c r="AH79" s="26">
        <f t="shared" si="74"/>
        <v>1.3461538461538463</v>
      </c>
    </row>
    <row r="80" spans="1:34" x14ac:dyDescent="0.2">
      <c r="A80" t="s">
        <v>125</v>
      </c>
      <c r="B80" s="26">
        <f t="shared" si="47"/>
        <v>1.3793103448275863</v>
      </c>
      <c r="C80" s="26">
        <f t="shared" si="42"/>
        <v>1.0857142857142856</v>
      </c>
      <c r="D80" s="26">
        <f t="shared" si="42"/>
        <v>1.1379310344827587</v>
      </c>
      <c r="E80" s="26">
        <f t="shared" si="42"/>
        <v>0.92307692307692313</v>
      </c>
      <c r="F80" s="26">
        <f t="shared" si="42"/>
        <v>1.2758620689655173</v>
      </c>
      <c r="G80" s="26">
        <f t="shared" si="42"/>
        <v>1.15625</v>
      </c>
      <c r="H80" s="26">
        <f t="shared" si="42"/>
        <v>1.5238095238095237</v>
      </c>
      <c r="I80" s="26">
        <f t="shared" si="42"/>
        <v>1.1111111111111112</v>
      </c>
      <c r="J80" s="26">
        <f t="shared" si="42"/>
        <v>1.2962962962962963</v>
      </c>
      <c r="K80" s="26">
        <f t="shared" si="42"/>
        <v>1</v>
      </c>
      <c r="L80" s="26">
        <f t="shared" si="42"/>
        <v>1.0666666666666667</v>
      </c>
      <c r="M80" s="26">
        <f t="shared" si="42"/>
        <v>1.4166666666666667</v>
      </c>
      <c r="N80" s="26">
        <f t="shared" si="42"/>
        <v>1.1111111111111112</v>
      </c>
      <c r="O80" s="26">
        <f t="shared" si="42"/>
        <v>0.84848484848484851</v>
      </c>
      <c r="P80" s="26">
        <f t="shared" si="42"/>
        <v>2.4285714285714284</v>
      </c>
      <c r="Q80" s="26">
        <f t="shared" si="42"/>
        <v>0.91428571428571426</v>
      </c>
      <c r="R80" s="26">
        <f t="shared" si="42"/>
        <v>1.15625</v>
      </c>
      <c r="S80" s="26">
        <f t="shared" si="42"/>
        <v>0.85</v>
      </c>
      <c r="T80" s="26">
        <f t="shared" si="42"/>
        <v>0.95652173913043481</v>
      </c>
      <c r="U80" s="26">
        <f t="shared" si="42"/>
        <v>0.59183673469387754</v>
      </c>
      <c r="V80" s="26">
        <f t="shared" si="42"/>
        <v>0.87179487179487181</v>
      </c>
      <c r="W80" s="26">
        <f t="shared" si="42"/>
        <v>1</v>
      </c>
      <c r="X80" s="26">
        <f t="shared" si="42"/>
        <v>0.9642857142857143</v>
      </c>
      <c r="Y80" s="26">
        <f t="shared" si="42"/>
        <v>0.73529411764705888</v>
      </c>
      <c r="Z80" s="26">
        <f t="shared" si="42"/>
        <v>0.73469387755102045</v>
      </c>
      <c r="AA80" s="26">
        <f t="shared" si="43"/>
        <v>1</v>
      </c>
      <c r="AB80" s="26">
        <f t="shared" si="43"/>
        <v>0.8571428571428571</v>
      </c>
      <c r="AC80" s="26">
        <f t="shared" ref="AC80:AD80" si="75">AC26/AC53</f>
        <v>1</v>
      </c>
      <c r="AD80" s="26">
        <f t="shared" si="75"/>
        <v>1.064516129032258</v>
      </c>
      <c r="AE80" s="26">
        <f t="shared" ref="AE80:AF80" si="76">AE26/AE53</f>
        <v>1.0689655172413792</v>
      </c>
      <c r="AF80" s="26">
        <f t="shared" si="76"/>
        <v>1</v>
      </c>
      <c r="AG80" s="26">
        <f t="shared" ref="AG80:AH80" si="77">AG26/AG53</f>
        <v>0.72413793103448276</v>
      </c>
      <c r="AH80" s="26">
        <f t="shared" si="77"/>
        <v>1.0666666666666667</v>
      </c>
    </row>
    <row r="81" spans="1:34" x14ac:dyDescent="0.2">
      <c r="A81" t="s">
        <v>126</v>
      </c>
      <c r="B81" s="26">
        <f t="shared" si="47"/>
        <v>1.0256410256410255</v>
      </c>
      <c r="C81" s="26">
        <f t="shared" si="42"/>
        <v>0.75555555555555554</v>
      </c>
      <c r="D81" s="26">
        <f t="shared" si="42"/>
        <v>1.0571428571428572</v>
      </c>
      <c r="E81" s="26">
        <f t="shared" si="42"/>
        <v>0.967741935483871</v>
      </c>
      <c r="F81" s="26">
        <f t="shared" si="42"/>
        <v>0.92682926829268297</v>
      </c>
      <c r="G81" s="26">
        <f t="shared" si="42"/>
        <v>0.95348837209302328</v>
      </c>
      <c r="H81" s="26">
        <f t="shared" si="42"/>
        <v>0.88571428571428568</v>
      </c>
      <c r="I81" s="26">
        <f t="shared" ref="C81:Z91" si="78">I27/I54</f>
        <v>0.84375</v>
      </c>
      <c r="J81" s="26">
        <f t="shared" si="78"/>
        <v>0.94117647058823528</v>
      </c>
      <c r="K81" s="26">
        <f t="shared" si="78"/>
        <v>0.69565217391304346</v>
      </c>
      <c r="L81" s="26">
        <f t="shared" si="78"/>
        <v>0.79487179487179482</v>
      </c>
      <c r="M81" s="26">
        <f t="shared" si="78"/>
        <v>0.72972972972972971</v>
      </c>
      <c r="N81" s="26">
        <f t="shared" si="78"/>
        <v>0.75</v>
      </c>
      <c r="O81" s="26">
        <f t="shared" si="78"/>
        <v>0.82499999999999996</v>
      </c>
      <c r="P81" s="26">
        <f t="shared" si="78"/>
        <v>0.86206896551724133</v>
      </c>
      <c r="Q81" s="26">
        <f t="shared" si="78"/>
        <v>0.8125</v>
      </c>
      <c r="R81" s="26">
        <f t="shared" si="78"/>
        <v>0.97297297297297303</v>
      </c>
      <c r="S81" s="26">
        <f t="shared" si="78"/>
        <v>0.86486486486486491</v>
      </c>
      <c r="T81" s="26">
        <f t="shared" si="78"/>
        <v>0.82857142857142863</v>
      </c>
      <c r="U81" s="26">
        <f t="shared" si="78"/>
        <v>0.9375</v>
      </c>
      <c r="V81" s="26">
        <f t="shared" si="78"/>
        <v>0.78048780487804881</v>
      </c>
      <c r="W81" s="26">
        <f t="shared" si="78"/>
        <v>0.72499999999999998</v>
      </c>
      <c r="X81" s="26">
        <f t="shared" si="78"/>
        <v>0.77777777777777779</v>
      </c>
      <c r="Y81" s="26">
        <f t="shared" si="78"/>
        <v>0.80645161290322576</v>
      </c>
      <c r="Z81" s="26">
        <f t="shared" si="78"/>
        <v>0.91176470588235292</v>
      </c>
      <c r="AA81" s="26">
        <f t="shared" si="43"/>
        <v>0.75</v>
      </c>
      <c r="AB81" s="26">
        <f t="shared" si="43"/>
        <v>1.0384615384615385</v>
      </c>
      <c r="AC81" s="26">
        <f t="shared" ref="AC81:AD81" si="79">AC27/AC54</f>
        <v>1.1200000000000001</v>
      </c>
      <c r="AD81" s="26">
        <f t="shared" si="79"/>
        <v>1.064516129032258</v>
      </c>
      <c r="AE81" s="26">
        <f t="shared" ref="AE81:AF81" si="80">AE27/AE54</f>
        <v>1.0344827586206897</v>
      </c>
      <c r="AF81" s="26">
        <f t="shared" si="80"/>
        <v>1.1923076923076923</v>
      </c>
      <c r="AG81" s="26">
        <f t="shared" ref="AG81:AH81" si="81">AG27/AG54</f>
        <v>0.88</v>
      </c>
      <c r="AH81" s="26">
        <f t="shared" si="81"/>
        <v>1.125</v>
      </c>
    </row>
    <row r="82" spans="1:34" x14ac:dyDescent="0.2">
      <c r="A82" t="s">
        <v>138</v>
      </c>
      <c r="B82" s="26">
        <f t="shared" si="47"/>
        <v>1.0822281167108754</v>
      </c>
      <c r="C82" s="26">
        <f t="shared" si="78"/>
        <v>0.93489583333333337</v>
      </c>
      <c r="D82" s="26">
        <f t="shared" si="78"/>
        <v>1.0571428571428572</v>
      </c>
      <c r="E82" s="26">
        <f t="shared" si="78"/>
        <v>1.0790378006872852</v>
      </c>
      <c r="F82" s="26">
        <f t="shared" si="78"/>
        <v>1.0914285714285714</v>
      </c>
      <c r="G82" s="26">
        <f t="shared" si="78"/>
        <v>1.2398843930635839</v>
      </c>
      <c r="H82" s="26">
        <f t="shared" si="78"/>
        <v>1.3115384615384615</v>
      </c>
      <c r="I82" s="26">
        <f t="shared" si="78"/>
        <v>1.0855263157894737</v>
      </c>
      <c r="J82" s="26">
        <f t="shared" si="78"/>
        <v>1.2647975077881619</v>
      </c>
      <c r="K82" s="26">
        <f t="shared" si="78"/>
        <v>1.0218978102189782</v>
      </c>
      <c r="L82" s="26">
        <f t="shared" si="78"/>
        <v>1.1399416909620992</v>
      </c>
      <c r="M82" s="26">
        <f t="shared" si="78"/>
        <v>1.1490066225165563</v>
      </c>
      <c r="N82" s="26">
        <f t="shared" si="78"/>
        <v>1.0121065375302662</v>
      </c>
      <c r="O82" s="26">
        <f t="shared" si="78"/>
        <v>1.0091743119266054</v>
      </c>
      <c r="P82" s="26">
        <f t="shared" si="78"/>
        <v>1.2764505119453924</v>
      </c>
      <c r="Q82" s="26">
        <f t="shared" si="78"/>
        <v>1.0509915014164306</v>
      </c>
      <c r="R82" s="26">
        <f t="shared" si="78"/>
        <v>1.1797752808988764</v>
      </c>
      <c r="S82" s="26">
        <f t="shared" si="78"/>
        <v>0.97362110311750605</v>
      </c>
      <c r="T82" s="26">
        <f t="shared" si="78"/>
        <v>1.0160857908847185</v>
      </c>
      <c r="U82" s="26">
        <f t="shared" si="78"/>
        <v>0.85476190476190472</v>
      </c>
      <c r="V82" s="26">
        <f t="shared" si="78"/>
        <v>0.82555780933062883</v>
      </c>
      <c r="W82" s="26">
        <f t="shared" si="78"/>
        <v>0.89695550351288056</v>
      </c>
      <c r="X82" s="26">
        <f t="shared" si="78"/>
        <v>0.87202380952380953</v>
      </c>
      <c r="Y82" s="26">
        <f t="shared" si="78"/>
        <v>0.71392405063291142</v>
      </c>
      <c r="Z82" s="26">
        <f t="shared" si="78"/>
        <v>0.82511210762331844</v>
      </c>
      <c r="AA82" s="26">
        <f t="shared" si="43"/>
        <v>0.92248062015503873</v>
      </c>
      <c r="AB82" s="26">
        <f t="shared" si="43"/>
        <v>1.10625</v>
      </c>
      <c r="AC82" s="26">
        <f t="shared" ref="AC82:AD82" si="82">AC28/AC55</f>
        <v>1.015923566878981</v>
      </c>
      <c r="AD82" s="26">
        <f t="shared" si="82"/>
        <v>1.0879120879120878</v>
      </c>
      <c r="AE82" s="26">
        <f t="shared" ref="AE82:AF82" si="83">AE28/AE55</f>
        <v>1.1402985074626866</v>
      </c>
      <c r="AF82" s="26">
        <f t="shared" si="83"/>
        <v>1.1375838926174497</v>
      </c>
      <c r="AG82" s="26">
        <f t="shared" ref="AG82:AH82" si="84">AG28/AG55</f>
        <v>0.89696969696969697</v>
      </c>
      <c r="AH82" s="26">
        <f t="shared" si="84"/>
        <v>1.1657303370786516</v>
      </c>
    </row>
    <row r="83" spans="1:34" x14ac:dyDescent="0.2">
      <c r="A83" t="s">
        <v>127</v>
      </c>
      <c r="B83" s="26">
        <f t="shared" si="47"/>
        <v>1.1964285714285714</v>
      </c>
      <c r="C83" s="26">
        <f t="shared" si="78"/>
        <v>0.81428571428571428</v>
      </c>
      <c r="D83" s="26">
        <f t="shared" si="78"/>
        <v>0.95238095238095233</v>
      </c>
      <c r="E83" s="26">
        <f t="shared" si="78"/>
        <v>0.96153846153846156</v>
      </c>
      <c r="F83" s="26">
        <f t="shared" si="78"/>
        <v>0.97101449275362317</v>
      </c>
      <c r="G83" s="26">
        <f t="shared" si="78"/>
        <v>1.1355932203389831</v>
      </c>
      <c r="H83" s="26">
        <f t="shared" si="78"/>
        <v>1.1777777777777778</v>
      </c>
      <c r="I83" s="26">
        <f t="shared" si="78"/>
        <v>1.0754716981132075</v>
      </c>
      <c r="J83" s="26">
        <f t="shared" si="78"/>
        <v>1.1818181818181819</v>
      </c>
      <c r="K83" s="26">
        <f t="shared" si="78"/>
        <v>1.0677966101694916</v>
      </c>
      <c r="L83" s="26">
        <f t="shared" si="78"/>
        <v>1.1702127659574468</v>
      </c>
      <c r="M83" s="26">
        <f t="shared" si="78"/>
        <v>1.4042553191489362</v>
      </c>
      <c r="N83" s="26">
        <f t="shared" si="78"/>
        <v>1.3333333333333333</v>
      </c>
      <c r="O83" s="26">
        <f t="shared" si="78"/>
        <v>1.1153846153846154</v>
      </c>
      <c r="P83" s="26">
        <f t="shared" si="78"/>
        <v>1.5128205128205128</v>
      </c>
      <c r="Q83" s="26">
        <f t="shared" si="78"/>
        <v>1.0545454545454545</v>
      </c>
      <c r="R83" s="26">
        <f t="shared" si="78"/>
        <v>1.3090909090909091</v>
      </c>
      <c r="S83" s="26">
        <f t="shared" si="78"/>
        <v>1</v>
      </c>
      <c r="T83" s="26">
        <f t="shared" si="78"/>
        <v>1.1875</v>
      </c>
      <c r="U83" s="26">
        <f t="shared" si="78"/>
        <v>0.91891891891891897</v>
      </c>
      <c r="V83" s="26">
        <f t="shared" si="78"/>
        <v>0.81318681318681318</v>
      </c>
      <c r="W83" s="26">
        <f t="shared" si="78"/>
        <v>0.93939393939393945</v>
      </c>
      <c r="X83" s="26">
        <f t="shared" si="78"/>
        <v>0.96491228070175439</v>
      </c>
      <c r="Y83" s="26">
        <f t="shared" si="78"/>
        <v>0.8666666666666667</v>
      </c>
      <c r="Z83" s="26">
        <f t="shared" si="78"/>
        <v>0.74025974025974028</v>
      </c>
      <c r="AA83" s="26">
        <f t="shared" si="43"/>
        <v>0.92307692307692313</v>
      </c>
      <c r="AB83" s="26">
        <f t="shared" si="43"/>
        <v>1.22</v>
      </c>
      <c r="AC83" s="26">
        <f t="shared" ref="AC83:AD83" si="85">AC29/AC56</f>
        <v>1.2083333333333333</v>
      </c>
      <c r="AD83" s="26">
        <f t="shared" si="85"/>
        <v>1.032258064516129</v>
      </c>
      <c r="AE83" s="26">
        <f t="shared" ref="AE83:AF83" si="86">AE29/AE56</f>
        <v>1.0545454545454545</v>
      </c>
      <c r="AF83" s="26">
        <f t="shared" si="86"/>
        <v>1.3863636363636365</v>
      </c>
      <c r="AG83" s="26">
        <f t="shared" ref="AG83:AH83" si="87">AG29/AG56</f>
        <v>1.0888888888888888</v>
      </c>
      <c r="AH83" s="26">
        <f t="shared" si="87"/>
        <v>1.2142857142857142</v>
      </c>
    </row>
    <row r="84" spans="1:34" x14ac:dyDescent="0.2">
      <c r="A84" t="s">
        <v>139</v>
      </c>
      <c r="B84" s="26">
        <f t="shared" si="47"/>
        <v>1.0969976905311778</v>
      </c>
      <c r="C84" s="26">
        <f t="shared" si="78"/>
        <v>0.91629955947136565</v>
      </c>
      <c r="D84" s="26">
        <f t="shared" si="78"/>
        <v>1.0411622276029056</v>
      </c>
      <c r="E84" s="26">
        <f t="shared" si="78"/>
        <v>1.0612244897959184</v>
      </c>
      <c r="F84" s="26">
        <f t="shared" si="78"/>
        <v>1.071599045346062</v>
      </c>
      <c r="G84" s="26">
        <f t="shared" si="78"/>
        <v>1.2246913580246914</v>
      </c>
      <c r="H84" s="26">
        <f t="shared" si="78"/>
        <v>1.2918032786885245</v>
      </c>
      <c r="I84" s="26">
        <f t="shared" si="78"/>
        <v>1.0840336134453781</v>
      </c>
      <c r="J84" s="26">
        <f t="shared" si="78"/>
        <v>1.2526595744680851</v>
      </c>
      <c r="K84" s="26">
        <f t="shared" si="78"/>
        <v>1.0276595744680852</v>
      </c>
      <c r="L84" s="26">
        <f t="shared" si="78"/>
        <v>1.1435897435897435</v>
      </c>
      <c r="M84" s="26">
        <f t="shared" si="78"/>
        <v>1.183381088825215</v>
      </c>
      <c r="N84" s="26">
        <f t="shared" si="78"/>
        <v>1.0563674321503131</v>
      </c>
      <c r="O84" s="26">
        <f t="shared" si="78"/>
        <v>1.0237467018469657</v>
      </c>
      <c r="P84" s="26">
        <f t="shared" si="78"/>
        <v>1.3042168674698795</v>
      </c>
      <c r="Q84" s="26">
        <f t="shared" si="78"/>
        <v>1.0514705882352942</v>
      </c>
      <c r="R84" s="26">
        <f t="shared" si="78"/>
        <v>1.197080291970803</v>
      </c>
      <c r="S84" s="26">
        <f t="shared" si="78"/>
        <v>0.97713097713097719</v>
      </c>
      <c r="T84" s="26">
        <f t="shared" si="78"/>
        <v>1.0411899313501145</v>
      </c>
      <c r="U84" s="26">
        <f t="shared" si="78"/>
        <v>0.86437246963562753</v>
      </c>
      <c r="V84" s="26">
        <f t="shared" si="78"/>
        <v>0.82363013698630139</v>
      </c>
      <c r="W84" s="26">
        <f t="shared" si="78"/>
        <v>0.9026369168356998</v>
      </c>
      <c r="X84" s="26">
        <f t="shared" si="78"/>
        <v>0.8854961832061069</v>
      </c>
      <c r="Y84" s="26">
        <f t="shared" si="78"/>
        <v>0.73406593406593401</v>
      </c>
      <c r="Z84" s="26">
        <f t="shared" si="78"/>
        <v>0.81261950286806883</v>
      </c>
      <c r="AA84" s="26">
        <f t="shared" si="43"/>
        <v>0.92256637168141598</v>
      </c>
      <c r="AB84" s="26">
        <f t="shared" si="43"/>
        <v>1.1216216216216217</v>
      </c>
      <c r="AC84" s="26">
        <f t="shared" ref="AC84:AD84" si="88">AC30/AC57</f>
        <v>1.0414364640883977</v>
      </c>
      <c r="AD84" s="26">
        <f t="shared" si="88"/>
        <v>1.07981220657277</v>
      </c>
      <c r="AE84" s="26">
        <f t="shared" ref="AE84:AF84" si="89">AE30/AE57</f>
        <v>1.1282051282051282</v>
      </c>
      <c r="AF84" s="26">
        <f t="shared" si="89"/>
        <v>1.1695906432748537</v>
      </c>
      <c r="AG84" s="26">
        <f t="shared" ref="AG84:AH84" si="90">AG30/AG57</f>
        <v>0.92</v>
      </c>
      <c r="AH84" s="26">
        <f t="shared" si="90"/>
        <v>1.1723300970873787</v>
      </c>
    </row>
    <row r="85" spans="1:34" x14ac:dyDescent="0.2">
      <c r="A85" t="s">
        <v>140</v>
      </c>
      <c r="B85" s="26">
        <f t="shared" si="47"/>
        <v>1.1311837455830389</v>
      </c>
      <c r="C85" s="26">
        <f t="shared" si="78"/>
        <v>0.96053178230162028</v>
      </c>
      <c r="D85" s="26">
        <f t="shared" si="78"/>
        <v>1.0534591194968554</v>
      </c>
      <c r="E85" s="26">
        <f t="shared" si="78"/>
        <v>1.1309589041095891</v>
      </c>
      <c r="F85" s="26">
        <f t="shared" si="78"/>
        <v>1.0624725032996041</v>
      </c>
      <c r="G85" s="26">
        <f t="shared" si="78"/>
        <v>1.2086684539767649</v>
      </c>
      <c r="H85" s="26">
        <f t="shared" si="78"/>
        <v>1.304927536231884</v>
      </c>
      <c r="I85" s="26">
        <f t="shared" si="78"/>
        <v>1.1244877049180328</v>
      </c>
      <c r="J85" s="26">
        <f t="shared" si="78"/>
        <v>1.2650489967335512</v>
      </c>
      <c r="K85" s="26">
        <f t="shared" si="78"/>
        <v>1.0271510516252389</v>
      </c>
      <c r="L85" s="26">
        <f t="shared" si="78"/>
        <v>1.1547041707080505</v>
      </c>
      <c r="M85" s="26">
        <f t="shared" si="78"/>
        <v>1.1099585062240664</v>
      </c>
      <c r="N85" s="26">
        <f t="shared" si="78"/>
        <v>0.92284644194756549</v>
      </c>
      <c r="O85" s="26">
        <f t="shared" si="78"/>
        <v>0.91852526172052795</v>
      </c>
      <c r="P85" s="26">
        <f t="shared" si="78"/>
        <v>1.2056022408963585</v>
      </c>
      <c r="Q85" s="26">
        <f t="shared" si="78"/>
        <v>0.95273522975929981</v>
      </c>
      <c r="R85" s="26">
        <f t="shared" si="78"/>
        <v>1.0790448744339234</v>
      </c>
      <c r="S85" s="26">
        <f t="shared" si="78"/>
        <v>0.94090909090909092</v>
      </c>
      <c r="T85" s="26">
        <f t="shared" si="78"/>
        <v>0.88986969314838171</v>
      </c>
      <c r="U85" s="26">
        <f t="shared" si="78"/>
        <v>0.81921124560718472</v>
      </c>
      <c r="V85" s="26">
        <f t="shared" si="78"/>
        <v>0.78827160493827164</v>
      </c>
      <c r="W85" s="26">
        <f t="shared" si="78"/>
        <v>0.83315118397085608</v>
      </c>
      <c r="X85" s="26">
        <f t="shared" si="78"/>
        <v>0.83130271790065602</v>
      </c>
      <c r="Y85" s="26">
        <f t="shared" si="78"/>
        <v>0.7696245733788396</v>
      </c>
      <c r="Z85" s="26">
        <f t="shared" si="78"/>
        <v>0.78014440433212995</v>
      </c>
      <c r="AA85" s="26">
        <f t="shared" si="43"/>
        <v>0.90159798149705639</v>
      </c>
      <c r="AB85" s="26">
        <f t="shared" si="43"/>
        <v>1.1106382978723404</v>
      </c>
      <c r="AC85" s="26">
        <f t="shared" ref="AC85:AD85" si="91">AC31/AC58</f>
        <v>0.99842022116903628</v>
      </c>
      <c r="AD85" s="26">
        <f t="shared" si="91"/>
        <v>1.0252212389380531</v>
      </c>
      <c r="AE85" s="26">
        <f t="shared" ref="AE85:AF85" si="92">AE31/AE58</f>
        <v>1.068655303030303</v>
      </c>
      <c r="AF85" s="26">
        <f t="shared" si="92"/>
        <v>1.116331096196868</v>
      </c>
      <c r="AG85" s="26">
        <f t="shared" ref="AG85:AH85" si="93">AG31/AG58</f>
        <v>0.93829113924050633</v>
      </c>
      <c r="AH85" s="26">
        <f t="shared" si="93"/>
        <v>1.057092665788318</v>
      </c>
    </row>
    <row r="86" spans="1:34" x14ac:dyDescent="0.2">
      <c r="A86" t="s">
        <v>141</v>
      </c>
      <c r="B86" s="26">
        <f t="shared" si="47"/>
        <v>1.191486270521575</v>
      </c>
      <c r="C86" s="26">
        <f t="shared" si="78"/>
        <v>0.94161329881455236</v>
      </c>
      <c r="D86" s="26">
        <f t="shared" si="78"/>
        <v>1.0396916047972586</v>
      </c>
      <c r="E86" s="26">
        <f t="shared" si="78"/>
        <v>1.1295821923858316</v>
      </c>
      <c r="F86" s="26">
        <f t="shared" si="78"/>
        <v>1.0380175571991428</v>
      </c>
      <c r="G86" s="26">
        <f t="shared" si="78"/>
        <v>1.1864284685203861</v>
      </c>
      <c r="H86" s="26">
        <f t="shared" si="78"/>
        <v>1.2275179856115108</v>
      </c>
      <c r="I86" s="26">
        <f t="shared" si="78"/>
        <v>1.0967047524424574</v>
      </c>
      <c r="J86" s="26">
        <f t="shared" si="78"/>
        <v>1.2438731919358466</v>
      </c>
      <c r="K86" s="26">
        <f t="shared" si="78"/>
        <v>1.0181634073792798</v>
      </c>
      <c r="L86" s="26">
        <f t="shared" si="78"/>
        <v>1.1818472866976149</v>
      </c>
      <c r="M86" s="26">
        <f t="shared" si="78"/>
        <v>1.1437262357414448</v>
      </c>
      <c r="N86" s="26">
        <f t="shared" si="78"/>
        <v>0.9706980216498694</v>
      </c>
      <c r="O86" s="26">
        <f t="shared" si="78"/>
        <v>1.0013467479996832</v>
      </c>
      <c r="P86" s="26">
        <f t="shared" si="78"/>
        <v>1.2963715529753266</v>
      </c>
      <c r="Q86" s="26">
        <f t="shared" si="78"/>
        <v>1.039885831381733</v>
      </c>
      <c r="R86" s="26">
        <f t="shared" si="78"/>
        <v>1.2166768937069612</v>
      </c>
      <c r="S86" s="26">
        <f t="shared" si="78"/>
        <v>1.0300977198697068</v>
      </c>
      <c r="T86" s="26">
        <f t="shared" si="78"/>
        <v>0.97337278106508873</v>
      </c>
      <c r="U86" s="26">
        <f t="shared" si="78"/>
        <v>0.93425975414217</v>
      </c>
      <c r="V86" s="26">
        <f t="shared" si="78"/>
        <v>0.90537513997760355</v>
      </c>
      <c r="W86" s="26">
        <f t="shared" si="78"/>
        <v>0.90872127283441362</v>
      </c>
      <c r="X86" s="26">
        <f t="shared" si="78"/>
        <v>0.86953389525250346</v>
      </c>
      <c r="Y86" s="26">
        <f t="shared" si="78"/>
        <v>0.84761114568208529</v>
      </c>
      <c r="Z86" s="26">
        <f t="shared" si="78"/>
        <v>0.75409134666809285</v>
      </c>
      <c r="AA86" s="26">
        <f t="shared" si="43"/>
        <v>0.91254519407872292</v>
      </c>
      <c r="AB86" s="26">
        <f t="shared" si="43"/>
        <v>1.1459632563627169</v>
      </c>
      <c r="AC86" s="26">
        <f t="shared" ref="AC86:AD86" si="94">AC32/AC59</f>
        <v>0.9510794671566376</v>
      </c>
      <c r="AD86" s="26">
        <f t="shared" si="94"/>
        <v>1.0045646996559936</v>
      </c>
      <c r="AE86" s="26">
        <f t="shared" ref="AE86:AF86" si="95">AE32/AE59</f>
        <v>1.0948607478073549</v>
      </c>
      <c r="AF86" s="26">
        <f t="shared" si="95"/>
        <v>1.1584709102145316</v>
      </c>
      <c r="AG86" s="26">
        <f t="shared" ref="AG86:AH86" si="96">AG32/AG59</f>
        <v>0.95163572796137519</v>
      </c>
      <c r="AH86" s="26">
        <f t="shared" si="96"/>
        <v>1.0834191555097836</v>
      </c>
    </row>
    <row r="87" spans="1:34" x14ac:dyDescent="0.2">
      <c r="A87" t="s">
        <v>226</v>
      </c>
      <c r="B87" s="26">
        <f t="shared" si="47"/>
        <v>1.1798612928552734</v>
      </c>
      <c r="C87" s="26">
        <f t="shared" si="78"/>
        <v>0.94224961479198766</v>
      </c>
      <c r="D87" s="26">
        <f t="shared" si="78"/>
        <v>1.0395509387702433</v>
      </c>
      <c r="E87" s="26">
        <f t="shared" si="78"/>
        <v>1.1254574383452665</v>
      </c>
      <c r="F87" s="26">
        <f t="shared" si="78"/>
        <v>1.0372503599824705</v>
      </c>
      <c r="G87" s="26">
        <f t="shared" si="78"/>
        <v>1.1844389738274164</v>
      </c>
      <c r="H87" s="26">
        <f t="shared" si="78"/>
        <v>1.2224203615141445</v>
      </c>
      <c r="I87" s="26">
        <f t="shared" si="78"/>
        <v>1.0918291412412562</v>
      </c>
      <c r="J87" s="26">
        <f t="shared" si="78"/>
        <v>1.2373522458628841</v>
      </c>
      <c r="K87" s="26">
        <f t="shared" si="78"/>
        <v>1.0185017026106697</v>
      </c>
      <c r="L87" s="26">
        <f t="shared" si="78"/>
        <v>1.1762082853855005</v>
      </c>
      <c r="M87" s="26">
        <f t="shared" si="78"/>
        <v>1.1355236139630389</v>
      </c>
      <c r="N87" s="26">
        <f t="shared" si="78"/>
        <v>0.95818679171551391</v>
      </c>
      <c r="O87" s="26">
        <f t="shared" si="78"/>
        <v>0.99008276255707761</v>
      </c>
      <c r="P87" s="26">
        <f t="shared" si="78"/>
        <v>1.2675340341202825</v>
      </c>
      <c r="Q87" s="26">
        <f t="shared" si="78"/>
        <v>1.0326458223857067</v>
      </c>
      <c r="R87" s="26">
        <f t="shared" si="78"/>
        <v>1.1941445562671547</v>
      </c>
      <c r="S87" s="26">
        <f t="shared" si="78"/>
        <v>1.0157802454704852</v>
      </c>
      <c r="T87" s="26">
        <f t="shared" si="78"/>
        <v>0.96852195423623999</v>
      </c>
      <c r="U87" s="26">
        <f t="shared" si="78"/>
        <v>0.92243800418285027</v>
      </c>
      <c r="V87" s="26">
        <f t="shared" si="78"/>
        <v>0.90186335403726703</v>
      </c>
      <c r="W87" s="26">
        <f t="shared" si="78"/>
        <v>0.90516736735671333</v>
      </c>
      <c r="X87" s="26">
        <f t="shared" si="78"/>
        <v>0.86799323709194953</v>
      </c>
      <c r="Y87" s="26">
        <f t="shared" si="78"/>
        <v>0.84296646550115095</v>
      </c>
      <c r="Z87" s="26">
        <f t="shared" si="78"/>
        <v>0.75332720321347335</v>
      </c>
      <c r="AA87" s="26">
        <f t="shared" si="43"/>
        <v>0.90750414848503469</v>
      </c>
      <c r="AB87" s="26">
        <f t="shared" si="43"/>
        <v>1.1413513308561463</v>
      </c>
      <c r="AC87" s="26">
        <f t="shared" ref="AC87:AD87" si="97">AC33/AC60</f>
        <v>0.94875873037825875</v>
      </c>
      <c r="AD87" s="26">
        <f t="shared" si="97"/>
        <v>0.99988051854949522</v>
      </c>
      <c r="AE87" s="26">
        <f t="shared" ref="AE87:AF87" si="98">AE33/AE60</f>
        <v>1.0887107917645433</v>
      </c>
      <c r="AF87" s="26">
        <f t="shared" si="98"/>
        <v>1.1539134584791599</v>
      </c>
      <c r="AG87" s="26">
        <f t="shared" ref="AG87:AH87" si="99">AG33/AG60</f>
        <v>0.94623817389998499</v>
      </c>
      <c r="AH87" s="26">
        <f t="shared" si="99"/>
        <v>1.0784374611849459</v>
      </c>
    </row>
    <row r="88" spans="1:34" x14ac:dyDescent="0.2">
      <c r="A88" t="s">
        <v>227</v>
      </c>
      <c r="B88" s="26">
        <f t="shared" si="47"/>
        <v>1.2329322355921468</v>
      </c>
      <c r="C88" s="26">
        <f t="shared" si="78"/>
        <v>0.83960991804129059</v>
      </c>
      <c r="D88" s="26">
        <f t="shared" si="78"/>
        <v>1.0463327478650597</v>
      </c>
      <c r="E88" s="26">
        <f t="shared" si="78"/>
        <v>1.0934151208336413</v>
      </c>
      <c r="F88" s="26">
        <f t="shared" si="78"/>
        <v>1.0175165658311727</v>
      </c>
      <c r="G88" s="26">
        <f t="shared" si="78"/>
        <v>1.1882681564245809</v>
      </c>
      <c r="H88" s="26">
        <f t="shared" si="78"/>
        <v>1.2094121230581785</v>
      </c>
      <c r="I88" s="26">
        <f t="shared" si="78"/>
        <v>1.0601727115716753</v>
      </c>
      <c r="J88" s="26">
        <f t="shared" si="78"/>
        <v>1.2451596358507502</v>
      </c>
      <c r="K88" s="26">
        <f t="shared" si="78"/>
        <v>1.0466579148889619</v>
      </c>
      <c r="L88" s="26">
        <f t="shared" si="78"/>
        <v>1.141456206340677</v>
      </c>
      <c r="M88" s="26">
        <f t="shared" si="78"/>
        <v>1.1467862921017797</v>
      </c>
      <c r="N88" s="26">
        <f t="shared" si="78"/>
        <v>0.93016759776536317</v>
      </c>
      <c r="O88" s="26">
        <f t="shared" si="78"/>
        <v>1.0103213376453588</v>
      </c>
      <c r="P88" s="26">
        <f t="shared" si="78"/>
        <v>1.267648762724489</v>
      </c>
      <c r="Q88" s="26">
        <f t="shared" si="78"/>
        <v>1.0394478566453491</v>
      </c>
      <c r="R88" s="26">
        <f t="shared" si="78"/>
        <v>1.1760392609699768</v>
      </c>
      <c r="S88" s="26">
        <f t="shared" si="78"/>
        <v>1.0325933457606056</v>
      </c>
      <c r="T88" s="26">
        <f t="shared" si="78"/>
        <v>0.97513065417192291</v>
      </c>
      <c r="U88" s="26">
        <f t="shared" si="78"/>
        <v>0.91762408088235292</v>
      </c>
      <c r="V88" s="26">
        <f t="shared" si="78"/>
        <v>0.88862600771118117</v>
      </c>
      <c r="W88" s="26">
        <f t="shared" si="78"/>
        <v>0.89515593895155943</v>
      </c>
      <c r="X88" s="26">
        <f t="shared" si="78"/>
        <v>0.85207542473084819</v>
      </c>
      <c r="Y88" s="26">
        <f t="shared" si="78"/>
        <v>0.84201974000962931</v>
      </c>
      <c r="Z88" s="26">
        <f t="shared" si="78"/>
        <v>0.75683264694870833</v>
      </c>
      <c r="AA88" s="26">
        <f t="shared" si="43"/>
        <v>0.91393736552713367</v>
      </c>
      <c r="AB88" s="26">
        <f t="shared" si="43"/>
        <v>1.151584209365581</v>
      </c>
      <c r="AC88" s="26">
        <f t="shared" ref="AC88:AD88" si="100">AC34/AC61</f>
        <v>0.95466987115294744</v>
      </c>
      <c r="AD88" s="26">
        <f t="shared" si="100"/>
        <v>0.99748009850524022</v>
      </c>
      <c r="AE88" s="26">
        <f t="shared" ref="AE88:AF88" si="101">AE34/AE61</f>
        <v>1.0882548550146316</v>
      </c>
      <c r="AF88" s="26">
        <f t="shared" si="101"/>
        <v>1.1578423109340281</v>
      </c>
      <c r="AG88" s="26">
        <f t="shared" ref="AG88:AH88" si="102">AG34/AG61</f>
        <v>0.94659353348729791</v>
      </c>
      <c r="AH88" s="26">
        <f t="shared" si="102"/>
        <v>1.0729997003296374</v>
      </c>
    </row>
    <row r="89" spans="1:34" x14ac:dyDescent="0.2">
      <c r="A89" t="s">
        <v>228</v>
      </c>
      <c r="B89" s="26">
        <f t="shared" si="47"/>
        <v>1.2459016393442623</v>
      </c>
      <c r="C89" s="26">
        <f t="shared" si="78"/>
        <v>0.88834951456310685</v>
      </c>
      <c r="D89" s="26">
        <f t="shared" si="78"/>
        <v>1.0207253886010363</v>
      </c>
      <c r="E89" s="26">
        <f t="shared" si="78"/>
        <v>1.0784313725490196</v>
      </c>
      <c r="F89" s="26">
        <f t="shared" si="78"/>
        <v>1.0459183673469388</v>
      </c>
      <c r="G89" s="26">
        <f t="shared" si="78"/>
        <v>1.2890173410404624</v>
      </c>
      <c r="H89" s="26">
        <f t="shared" si="78"/>
        <v>1.2463768115942029</v>
      </c>
      <c r="I89" s="26">
        <f t="shared" si="78"/>
        <v>1.1358024691358024</v>
      </c>
      <c r="J89" s="26">
        <f t="shared" si="78"/>
        <v>1.3292682926829269</v>
      </c>
      <c r="K89" s="26">
        <f t="shared" si="78"/>
        <v>1.1377551020408163</v>
      </c>
      <c r="L89" s="26">
        <f t="shared" si="78"/>
        <v>1.2958579881656804</v>
      </c>
      <c r="M89" s="26">
        <f t="shared" si="78"/>
        <v>1.2884615384615385</v>
      </c>
      <c r="N89" s="26">
        <f t="shared" si="78"/>
        <v>1.1394230769230769</v>
      </c>
      <c r="O89" s="26">
        <f t="shared" si="78"/>
        <v>1.1794871794871795</v>
      </c>
      <c r="P89" s="26">
        <f t="shared" si="78"/>
        <v>1.2515337423312884</v>
      </c>
      <c r="Q89" s="26">
        <f t="shared" si="78"/>
        <v>1.2252747252747254</v>
      </c>
      <c r="R89" s="26">
        <f t="shared" si="78"/>
        <v>1.2352941176470589</v>
      </c>
      <c r="S89" s="26">
        <f t="shared" si="78"/>
        <v>1.0480769230769231</v>
      </c>
      <c r="T89" s="26">
        <f t="shared" si="78"/>
        <v>1.0922330097087378</v>
      </c>
      <c r="U89" s="26">
        <f t="shared" si="78"/>
        <v>0.84552845528455289</v>
      </c>
      <c r="V89" s="26">
        <f t="shared" si="78"/>
        <v>0.82437275985663083</v>
      </c>
      <c r="W89" s="26">
        <f t="shared" si="78"/>
        <v>0.90350877192982459</v>
      </c>
      <c r="X89" s="26">
        <f t="shared" si="78"/>
        <v>0.95480225988700562</v>
      </c>
      <c r="Y89" s="26">
        <f t="shared" si="78"/>
        <v>0.67364016736401677</v>
      </c>
      <c r="Z89" s="26">
        <f t="shared" si="78"/>
        <v>0.77637130801687759</v>
      </c>
      <c r="AA89" s="26">
        <f t="shared" si="43"/>
        <v>0.87264150943396224</v>
      </c>
      <c r="AB89" s="26">
        <f t="shared" si="43"/>
        <v>1.2360248447204969</v>
      </c>
      <c r="AC89" s="26">
        <f t="shared" ref="AC89:AD89" si="103">AC35/AC62</f>
        <v>1.0880503144654088</v>
      </c>
      <c r="AD89" s="26">
        <f t="shared" si="103"/>
        <v>1.0301507537688441</v>
      </c>
      <c r="AE89" s="26">
        <f t="shared" ref="AE89:AF89" si="104">AE35/AE62</f>
        <v>1.1588235294117648</v>
      </c>
      <c r="AF89" s="26">
        <f t="shared" si="104"/>
        <v>1.1812499999999999</v>
      </c>
      <c r="AG89" s="26">
        <f t="shared" ref="AG89:AH89" si="105">AG35/AG62</f>
        <v>0.95151515151515154</v>
      </c>
      <c r="AH89" s="26">
        <f t="shared" si="105"/>
        <v>1.1902173913043479</v>
      </c>
    </row>
    <row r="90" spans="1:34" x14ac:dyDescent="0.2">
      <c r="A90" t="s">
        <v>229</v>
      </c>
      <c r="B90" s="26">
        <f t="shared" si="47"/>
        <v>1.153061224489796</v>
      </c>
      <c r="C90" s="26">
        <f t="shared" si="78"/>
        <v>0.9553571428571429</v>
      </c>
      <c r="D90" s="26">
        <f t="shared" si="78"/>
        <v>1.0408163265306123</v>
      </c>
      <c r="E90" s="26">
        <f t="shared" si="78"/>
        <v>1.024390243902439</v>
      </c>
      <c r="F90" s="26">
        <f t="shared" si="78"/>
        <v>1.107843137254902</v>
      </c>
      <c r="G90" s="26">
        <f t="shared" si="78"/>
        <v>1.1333333333333333</v>
      </c>
      <c r="H90" s="26">
        <f t="shared" si="78"/>
        <v>1.240506329113924</v>
      </c>
      <c r="I90" s="26">
        <f t="shared" si="78"/>
        <v>0.96666666666666667</v>
      </c>
      <c r="J90" s="26">
        <f t="shared" si="78"/>
        <v>1.118279569892473</v>
      </c>
      <c r="K90" s="26">
        <f t="shared" si="78"/>
        <v>0.87704918032786883</v>
      </c>
      <c r="L90" s="26">
        <f t="shared" si="78"/>
        <v>0.97959183673469385</v>
      </c>
      <c r="M90" s="26">
        <f t="shared" si="78"/>
        <v>0.98901098901098905</v>
      </c>
      <c r="N90" s="26">
        <f t="shared" si="78"/>
        <v>0.88617886178861793</v>
      </c>
      <c r="O90" s="26">
        <f t="shared" si="78"/>
        <v>0.85046728971962615</v>
      </c>
      <c r="P90" s="26">
        <f t="shared" si="78"/>
        <v>1.4025974025974026</v>
      </c>
      <c r="Q90" s="26">
        <f t="shared" si="78"/>
        <v>0.84466019417475724</v>
      </c>
      <c r="R90" s="26">
        <f t="shared" si="78"/>
        <v>1.0192307692307692</v>
      </c>
      <c r="S90" s="26">
        <f t="shared" si="78"/>
        <v>0.89473684210526316</v>
      </c>
      <c r="T90" s="26">
        <f t="shared" si="78"/>
        <v>0.92920353982300885</v>
      </c>
      <c r="U90" s="26">
        <f t="shared" si="78"/>
        <v>0.78947368421052633</v>
      </c>
      <c r="V90" s="26">
        <f t="shared" si="78"/>
        <v>0.81666666666666665</v>
      </c>
      <c r="W90" s="26">
        <f t="shared" si="78"/>
        <v>0.80701754385964908</v>
      </c>
      <c r="X90" s="26">
        <f t="shared" si="78"/>
        <v>0.8571428571428571</v>
      </c>
      <c r="Y90" s="26">
        <f t="shared" si="78"/>
        <v>0.79347826086956519</v>
      </c>
      <c r="Z90" s="26">
        <f t="shared" si="78"/>
        <v>0.83471074380165289</v>
      </c>
      <c r="AA90" s="26">
        <f t="shared" si="43"/>
        <v>0.89423076923076927</v>
      </c>
      <c r="AB90" s="26">
        <f t="shared" si="43"/>
        <v>0.9555555555555556</v>
      </c>
      <c r="AC90" s="26">
        <f t="shared" ref="AC90:AD90" si="106">AC36/AC63</f>
        <v>1.0121951219512195</v>
      </c>
      <c r="AD90" s="26">
        <f t="shared" si="106"/>
        <v>1.096774193548387</v>
      </c>
      <c r="AE90" s="26">
        <f t="shared" ref="AE90:AF90" si="107">AE36/AE63</f>
        <v>1.0919540229885059</v>
      </c>
      <c r="AF90" s="26">
        <f t="shared" si="107"/>
        <v>1.1714285714285715</v>
      </c>
      <c r="AG90" s="26">
        <f t="shared" ref="AG90:AH90" si="108">AG36/AG63</f>
        <v>0.88749999999999996</v>
      </c>
      <c r="AH90" s="26">
        <f t="shared" si="108"/>
        <v>1.0851063829787233</v>
      </c>
    </row>
    <row r="91" spans="1:34" x14ac:dyDescent="0.2">
      <c r="A91" t="s">
        <v>230</v>
      </c>
      <c r="B91" s="26">
        <f t="shared" si="47"/>
        <v>0.93518518518518523</v>
      </c>
      <c r="C91" s="26">
        <f t="shared" si="78"/>
        <v>0.89215686274509809</v>
      </c>
      <c r="D91" s="26">
        <f t="shared" si="78"/>
        <v>1.0217391304347827</v>
      </c>
      <c r="E91" s="26">
        <f t="shared" si="78"/>
        <v>0.97560975609756095</v>
      </c>
      <c r="F91" s="26">
        <f t="shared" si="78"/>
        <v>1.0329670329670331</v>
      </c>
      <c r="G91" s="26">
        <f t="shared" si="78"/>
        <v>1.1313131313131313</v>
      </c>
      <c r="H91" s="26">
        <f t="shared" si="78"/>
        <v>1.3283582089552239</v>
      </c>
      <c r="I91" s="26">
        <f t="shared" si="78"/>
        <v>1.118421052631579</v>
      </c>
      <c r="J91" s="26">
        <f t="shared" si="78"/>
        <v>1.1777777777777778</v>
      </c>
      <c r="K91" s="26">
        <f t="shared" si="78"/>
        <v>1.0091743119266054</v>
      </c>
      <c r="L91" s="26">
        <f t="shared" si="78"/>
        <v>1.0813953488372092</v>
      </c>
      <c r="M91" s="26">
        <f t="shared" si="78"/>
        <v>1.2394366197183098</v>
      </c>
      <c r="N91" s="26">
        <f t="shared" si="78"/>
        <v>1.0636363636363637</v>
      </c>
      <c r="O91" s="26">
        <f t="shared" si="78"/>
        <v>1.051948051948052</v>
      </c>
      <c r="P91" s="26">
        <f t="shared" si="78"/>
        <v>1.3484848484848484</v>
      </c>
      <c r="Q91" s="26">
        <f t="shared" si="78"/>
        <v>0.98913043478260865</v>
      </c>
      <c r="R91" s="26">
        <f t="shared" si="78"/>
        <v>1.3294117647058823</v>
      </c>
      <c r="S91" s="26">
        <f t="shared" si="78"/>
        <v>1.2105263157894737</v>
      </c>
      <c r="T91" s="26">
        <f t="shared" si="78"/>
        <v>1.1647058823529413</v>
      </c>
      <c r="U91" s="26">
        <f t="shared" si="78"/>
        <v>0.97938144329896903</v>
      </c>
      <c r="V91" s="26">
        <f t="shared" si="78"/>
        <v>0.86029411764705888</v>
      </c>
      <c r="W91" s="26">
        <f t="shared" si="78"/>
        <v>1.0090090090090089</v>
      </c>
      <c r="X91" s="26">
        <f t="shared" ref="C91:Z92" si="109">X37/X64</f>
        <v>0.81188118811881194</v>
      </c>
      <c r="Y91" s="26">
        <f t="shared" si="109"/>
        <v>0.78723404255319152</v>
      </c>
      <c r="Z91" s="26">
        <f t="shared" si="109"/>
        <v>0.82539682539682535</v>
      </c>
      <c r="AA91" s="26">
        <f t="shared" ref="AA91:AB91" si="110">AA37/AA64</f>
        <v>1.0396039603960396</v>
      </c>
      <c r="AB91" s="26">
        <f t="shared" si="110"/>
        <v>1.064516129032258</v>
      </c>
      <c r="AC91" s="26">
        <f t="shared" ref="AC91:AD91" si="111">AC37/AC64</f>
        <v>0.98901098901098905</v>
      </c>
      <c r="AD91" s="26">
        <f t="shared" si="111"/>
        <v>1.1386138613861385</v>
      </c>
      <c r="AE91" s="26">
        <f t="shared" ref="AE91:AF91" si="112">AE37/AE64</f>
        <v>1.1176470588235294</v>
      </c>
      <c r="AF91" s="26">
        <f t="shared" si="112"/>
        <v>1.1046511627906976</v>
      </c>
      <c r="AG91" s="26">
        <f t="shared" ref="AG91:AH91" si="113">AG37/AG64</f>
        <v>0.84375</v>
      </c>
      <c r="AH91" s="26">
        <f t="shared" si="113"/>
        <v>1.2164948453608246</v>
      </c>
    </row>
    <row r="92" spans="1:34" x14ac:dyDescent="0.2">
      <c r="A92" t="s">
        <v>231</v>
      </c>
      <c r="B92" s="26">
        <f t="shared" si="47"/>
        <v>0.95402298850574707</v>
      </c>
      <c r="C92" s="26">
        <f t="shared" si="109"/>
        <v>0.95061728395061729</v>
      </c>
      <c r="D92" s="26">
        <f t="shared" si="109"/>
        <v>1.2173913043478262</v>
      </c>
      <c r="E92" s="26">
        <f t="shared" si="109"/>
        <v>1.2622950819672132</v>
      </c>
      <c r="F92" s="26">
        <f t="shared" si="109"/>
        <v>1.2205882352941178</v>
      </c>
      <c r="G92" s="26">
        <f t="shared" si="109"/>
        <v>1.4242424242424243</v>
      </c>
      <c r="H92" s="26">
        <f t="shared" si="109"/>
        <v>1.4509803921568627</v>
      </c>
      <c r="I92" s="26">
        <f t="shared" si="109"/>
        <v>1.0588235294117647</v>
      </c>
      <c r="J92" s="26">
        <f t="shared" si="109"/>
        <v>1.5</v>
      </c>
      <c r="K92" s="26">
        <f t="shared" si="109"/>
        <v>1.0543478260869565</v>
      </c>
      <c r="L92" s="26">
        <f t="shared" si="109"/>
        <v>1.0641025641025641</v>
      </c>
      <c r="M92" s="26">
        <f t="shared" si="109"/>
        <v>1.1285714285714286</v>
      </c>
      <c r="N92" s="26">
        <f t="shared" si="109"/>
        <v>1.1904761904761905</v>
      </c>
      <c r="O92" s="26">
        <f t="shared" si="109"/>
        <v>1.1428571428571428</v>
      </c>
      <c r="P92" s="26">
        <f t="shared" si="109"/>
        <v>1.5087719298245614</v>
      </c>
      <c r="Q92" s="26">
        <f t="shared" si="109"/>
        <v>1.1643835616438356</v>
      </c>
      <c r="R92" s="26">
        <f t="shared" si="109"/>
        <v>1.2531645569620253</v>
      </c>
      <c r="S92" s="26">
        <f t="shared" si="109"/>
        <v>0.86725663716814161</v>
      </c>
      <c r="T92" s="26">
        <f t="shared" si="109"/>
        <v>1.2105263157894737</v>
      </c>
      <c r="U92" s="26">
        <f t="shared" si="109"/>
        <v>0.97979797979797978</v>
      </c>
      <c r="V92" s="26">
        <f t="shared" si="109"/>
        <v>0.83486238532110091</v>
      </c>
      <c r="W92" s="26">
        <f t="shared" si="109"/>
        <v>0.79797979797979801</v>
      </c>
      <c r="X92" s="26">
        <f t="shared" si="109"/>
        <v>0.8970588235294118</v>
      </c>
      <c r="Y92" s="26">
        <f t="shared" si="109"/>
        <v>0.53982300884955747</v>
      </c>
      <c r="Z92" s="26">
        <f t="shared" si="109"/>
        <v>0.81443298969072164</v>
      </c>
      <c r="AA92" s="26">
        <f t="shared" ref="AA92:AB92" si="114">AA38/AA65</f>
        <v>0.7722772277227723</v>
      </c>
      <c r="AB92" s="26">
        <f t="shared" si="114"/>
        <v>1.1940298507462686</v>
      </c>
      <c r="AC92" s="26">
        <f t="shared" ref="AC92:AD92" si="115">AC38/AC65</f>
        <v>1.0289855072463767</v>
      </c>
      <c r="AD92" s="26">
        <f t="shared" si="115"/>
        <v>1.0375000000000001</v>
      </c>
      <c r="AE92" s="26">
        <f t="shared" ref="AE92:AF92" si="116">AE38/AE65</f>
        <v>1.0845070422535212</v>
      </c>
      <c r="AF92" s="26">
        <f t="shared" si="116"/>
        <v>1.2586206896551724</v>
      </c>
      <c r="AG92" s="26">
        <f t="shared" ref="AG92:AH92" si="117">AG38/AG65</f>
        <v>0.97222222222222221</v>
      </c>
      <c r="AH92" s="26">
        <f t="shared" si="117"/>
        <v>1.1875</v>
      </c>
    </row>
  </sheetData>
  <phoneticPr fontId="3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84166-C743-4FF2-94D8-D2F3B157CE3E}">
  <dimension ref="A1:H100"/>
  <sheetViews>
    <sheetView workbookViewId="0">
      <selection activeCell="Y201" sqref="Y201"/>
    </sheetView>
  </sheetViews>
  <sheetFormatPr defaultRowHeight="14.25" x14ac:dyDescent="0.2"/>
  <cols>
    <col min="1" max="1" width="25.625" bestFit="1" customWidth="1"/>
    <col min="8" max="8" width="9" style="59"/>
  </cols>
  <sheetData>
    <row r="1" spans="1:7" x14ac:dyDescent="0.2">
      <c r="A1" t="s">
        <v>2188</v>
      </c>
    </row>
    <row r="2" spans="1:7" x14ac:dyDescent="0.2">
      <c r="A2" s="186" t="s">
        <v>2189</v>
      </c>
    </row>
    <row r="4" spans="1:7" ht="15" x14ac:dyDescent="0.25">
      <c r="A4" t="s">
        <v>2190</v>
      </c>
      <c r="B4" s="18">
        <v>2018</v>
      </c>
      <c r="C4" s="18">
        <v>2019</v>
      </c>
      <c r="D4" s="18">
        <v>2020</v>
      </c>
      <c r="E4" s="18">
        <v>2021</v>
      </c>
      <c r="F4" s="18">
        <v>2022</v>
      </c>
      <c r="G4" s="18">
        <v>2023</v>
      </c>
    </row>
    <row r="5" spans="1:7" x14ac:dyDescent="0.2">
      <c r="A5" t="str" cm="1">
        <f t="array" ref="A5">INDEX($A$22:$A$44,Control!$B$3)</f>
        <v>Ashford</v>
      </c>
      <c r="B5" s="3" cm="1">
        <f t="array" ref="B5">INDEX(B78:B100,Control!$B$3)</f>
        <v>94.24460431654677</v>
      </c>
      <c r="C5" s="3" cm="1">
        <f t="array" ref="C5">INDEX(C78:C100,Control!$B$3)</f>
        <v>95.973154362416096</v>
      </c>
      <c r="D5" s="3" cm="1">
        <f t="array" ref="D5">INDEX(D78:D100,Control!$B$3)</f>
        <v>95.541401273885356</v>
      </c>
      <c r="E5" s="3" cm="1">
        <f t="array" ref="E5">INDEX(E78:E100,Control!$B$3)</f>
        <v>95.714285714285722</v>
      </c>
      <c r="F5" s="3" cm="1">
        <f t="array" ref="F5">INDEX(F78:F100,Control!$B$3)</f>
        <v>93.006993006993014</v>
      </c>
      <c r="G5" s="3" cm="1">
        <f t="array" ref="G5">INDEX(G78:G100,Control!$B$3)</f>
        <v>94.615384615384613</v>
      </c>
    </row>
    <row r="6" spans="1:7" x14ac:dyDescent="0.2">
      <c r="A6" t="str">
        <f>A34</f>
        <v>Kent</v>
      </c>
      <c r="B6" s="3">
        <f>B90</f>
        <v>93.965517241379317</v>
      </c>
      <c r="C6" s="3">
        <f t="shared" ref="C6:G6" si="0">C90</f>
        <v>95.739014647137154</v>
      </c>
      <c r="D6" s="3">
        <f t="shared" si="0"/>
        <v>94.858934169278996</v>
      </c>
      <c r="E6" s="3">
        <f t="shared" si="0"/>
        <v>93.661971830985919</v>
      </c>
      <c r="F6" s="3">
        <f t="shared" si="0"/>
        <v>94.186046511627907</v>
      </c>
      <c r="G6" s="3">
        <f t="shared" si="0"/>
        <v>93.440334961618973</v>
      </c>
    </row>
    <row r="7" spans="1:7" x14ac:dyDescent="0.2">
      <c r="A7" t="str">
        <f>A38</f>
        <v>England</v>
      </c>
      <c r="B7" s="3">
        <f>B94</f>
        <v>94.975490196078425</v>
      </c>
      <c r="C7" s="3">
        <f t="shared" ref="C7:G7" si="1">C94</f>
        <v>94.919442839720134</v>
      </c>
      <c r="D7" s="3">
        <f t="shared" si="1"/>
        <v>94.836409460435519</v>
      </c>
      <c r="E7" s="3">
        <f t="shared" si="1"/>
        <v>92.877321431556425</v>
      </c>
      <c r="F7" s="3">
        <f t="shared" si="1"/>
        <v>93.528206234494661</v>
      </c>
      <c r="G7" s="3">
        <f t="shared" si="1"/>
        <v>92.378069066471497</v>
      </c>
    </row>
    <row r="8" spans="1:7" x14ac:dyDescent="0.2">
      <c r="B8" s="3"/>
      <c r="C8" s="3"/>
      <c r="D8" s="3"/>
      <c r="E8" s="3"/>
      <c r="F8" s="3"/>
      <c r="G8" s="3"/>
    </row>
    <row r="9" spans="1:7" ht="15" x14ac:dyDescent="0.25">
      <c r="A9" t="s">
        <v>2191</v>
      </c>
      <c r="B9" s="18">
        <v>2018</v>
      </c>
      <c r="C9" s="18">
        <v>2019</v>
      </c>
      <c r="D9" s="18">
        <v>2020</v>
      </c>
      <c r="E9" s="18">
        <v>2021</v>
      </c>
      <c r="F9" s="18">
        <v>2022</v>
      </c>
      <c r="G9" s="18">
        <v>2023</v>
      </c>
    </row>
    <row r="10" spans="1:7" x14ac:dyDescent="0.2">
      <c r="A10" t="str">
        <f>A5</f>
        <v>Ashford</v>
      </c>
      <c r="B10" s="3" cm="1">
        <f t="array" ref="B10">INDEX(B50:B72,Control!$B$3)</f>
        <v>57.342657342657347</v>
      </c>
      <c r="C10" s="3" cm="1">
        <f t="array" ref="C10">INDEX(C50:C72,Control!$B$3)</f>
        <v>56.97674418604651</v>
      </c>
      <c r="D10" s="3" cm="1">
        <f t="array" ref="D10">INDEX(D50:D72,Control!$B$3)</f>
        <v>60.431654676258994</v>
      </c>
      <c r="E10" s="3" cm="1">
        <f t="array" ref="E10">INDEX(E50:E72,Control!$B$3)</f>
        <v>59.060402684563762</v>
      </c>
      <c r="F10" s="3" cm="1">
        <f t="array" ref="F10">INDEX(F50:F72,Control!$B$3)</f>
        <v>60.509554140127385</v>
      </c>
      <c r="G10" s="3" cm="1">
        <f t="array" ref="G10">INDEX(G50:G72,Control!$B$3)</f>
        <v>55.000000000000007</v>
      </c>
    </row>
    <row r="11" spans="1:7" x14ac:dyDescent="0.2">
      <c r="A11" t="s">
        <v>138</v>
      </c>
      <c r="B11" s="3">
        <f>B62</f>
        <v>58.788242351529696</v>
      </c>
      <c r="C11" s="3">
        <f t="shared" ref="C11:G11" si="2">C62</f>
        <v>57.938388625592417</v>
      </c>
      <c r="D11" s="3">
        <f t="shared" si="2"/>
        <v>61.671087533156502</v>
      </c>
      <c r="E11" s="3">
        <f t="shared" si="2"/>
        <v>62.183754993342212</v>
      </c>
      <c r="F11" s="3">
        <f t="shared" si="2"/>
        <v>60.250783699059561</v>
      </c>
      <c r="G11" s="3">
        <f t="shared" si="2"/>
        <v>54.737516005121634</v>
      </c>
    </row>
    <row r="12" spans="1:7" x14ac:dyDescent="0.2">
      <c r="A12" t="s">
        <v>141</v>
      </c>
      <c r="B12" s="3">
        <f>B66</f>
        <v>55.19015302341127</v>
      </c>
      <c r="C12" s="3">
        <f t="shared" ref="C12:G12" si="3">C66</f>
        <v>53.655068584810969</v>
      </c>
      <c r="D12" s="3">
        <f t="shared" si="3"/>
        <v>55.888637506284567</v>
      </c>
      <c r="E12" s="3">
        <f t="shared" si="3"/>
        <v>57.494062520059053</v>
      </c>
      <c r="F12" s="3">
        <f t="shared" si="3"/>
        <v>55.886646893393369</v>
      </c>
      <c r="G12" s="3">
        <f t="shared" si="3"/>
        <v>52.819149825318021</v>
      </c>
    </row>
    <row r="13" spans="1:7" x14ac:dyDescent="0.2">
      <c r="B13" s="3"/>
      <c r="C13" s="3"/>
      <c r="D13" s="3"/>
      <c r="E13" s="3"/>
      <c r="F13" s="3"/>
      <c r="G13" s="3"/>
    </row>
    <row r="14" spans="1:7" ht="15" x14ac:dyDescent="0.25">
      <c r="A14" t="s">
        <v>2192</v>
      </c>
      <c r="B14" s="18">
        <v>2018</v>
      </c>
      <c r="C14" s="18">
        <v>2019</v>
      </c>
      <c r="D14" s="18">
        <v>2020</v>
      </c>
      <c r="E14" s="18">
        <v>2021</v>
      </c>
      <c r="F14" s="18">
        <v>2022</v>
      </c>
      <c r="G14" s="18">
        <v>2023</v>
      </c>
    </row>
    <row r="15" spans="1:7" x14ac:dyDescent="0.2">
      <c r="A15" t="str" cm="1">
        <f t="array" ref="A15">INDEX($A$22:$A$44,Control!$B$3)</f>
        <v>Ashford</v>
      </c>
      <c r="B15" s="3" cm="1">
        <f t="array" ref="B15">INDEX(B22:B44,Control!$B$3)</f>
        <v>43.971631205673759</v>
      </c>
      <c r="C15" s="3" cm="1">
        <f t="array" ref="C15">INDEX(C22:C44,Control!$B$3)</f>
        <v>45.714285714285715</v>
      </c>
      <c r="D15" s="3" cm="1">
        <f t="array" ref="D15">INDEX(D22:D44,Control!$B$3)</f>
        <v>43.356643356643353</v>
      </c>
      <c r="E15" s="3" cm="1">
        <f t="array" ref="E15">INDEX(E22:E44,Control!$B$3)</f>
        <v>41.279069767441861</v>
      </c>
      <c r="F15" s="3" cm="1">
        <f t="array" ref="F15">INDEX(F22:F44,Control!$B$3)</f>
        <v>44.60431654676259</v>
      </c>
      <c r="G15" s="3" cm="1">
        <f t="array" ref="G15">INDEX(G22:G44,Control!$B$3)</f>
        <v>40.939597315436245</v>
      </c>
    </row>
    <row r="16" spans="1:7" x14ac:dyDescent="0.2">
      <c r="A16" t="s">
        <v>138</v>
      </c>
      <c r="B16" s="3">
        <f>B34</f>
        <v>43.576500968366688</v>
      </c>
      <c r="C16" s="3">
        <f t="shared" ref="C16:G16" si="4">C34</f>
        <v>45.377604166666671</v>
      </c>
      <c r="D16" s="3">
        <f t="shared" si="4"/>
        <v>42.591481703659269</v>
      </c>
      <c r="E16" s="3">
        <f t="shared" si="4"/>
        <v>40.995260663507111</v>
      </c>
      <c r="F16" s="3">
        <f t="shared" si="4"/>
        <v>45.291777188328915</v>
      </c>
      <c r="G16" s="3">
        <f t="shared" si="4"/>
        <v>44.141145139813581</v>
      </c>
    </row>
    <row r="17" spans="1:7" x14ac:dyDescent="0.2">
      <c r="A17" t="s">
        <v>141</v>
      </c>
      <c r="B17" s="3">
        <f>B38</f>
        <v>42.478894236222516</v>
      </c>
      <c r="C17" s="3">
        <f t="shared" ref="C17:G17" si="5">C38</f>
        <v>42.494886872043978</v>
      </c>
      <c r="D17" s="3">
        <f t="shared" si="5"/>
        <v>39.49689738857483</v>
      </c>
      <c r="E17" s="3">
        <f t="shared" si="5"/>
        <v>38.015780082524813</v>
      </c>
      <c r="F17" s="3">
        <f t="shared" si="5"/>
        <v>39.435646053293112</v>
      </c>
      <c r="G17" s="3">
        <f t="shared" si="5"/>
        <v>39.35586366262276</v>
      </c>
    </row>
    <row r="20" spans="1:7" x14ac:dyDescent="0.2">
      <c r="A20" s="291" t="s">
        <v>2186</v>
      </c>
      <c r="B20" s="291">
        <v>2013</v>
      </c>
      <c r="C20" s="291">
        <v>2014</v>
      </c>
      <c r="D20" s="291">
        <v>2015</v>
      </c>
      <c r="E20" s="291">
        <v>2016</v>
      </c>
      <c r="F20" s="291">
        <v>2017</v>
      </c>
      <c r="G20" s="291">
        <v>2019</v>
      </c>
    </row>
    <row r="21" spans="1:7" ht="15" x14ac:dyDescent="0.25">
      <c r="A21" t="s">
        <v>2185</v>
      </c>
      <c r="B21" s="18">
        <v>2018</v>
      </c>
      <c r="C21" s="18">
        <v>2019</v>
      </c>
      <c r="D21" s="18">
        <v>2020</v>
      </c>
      <c r="E21" s="18">
        <v>2021</v>
      </c>
      <c r="F21" s="18">
        <v>2022</v>
      </c>
      <c r="G21" s="18">
        <v>2023</v>
      </c>
    </row>
    <row r="22" spans="1:7" x14ac:dyDescent="0.2">
      <c r="A22" t="s">
        <v>115</v>
      </c>
      <c r="B22" s="3">
        <v>43.971631205673759</v>
      </c>
      <c r="C22" s="3">
        <v>45.714285714285715</v>
      </c>
      <c r="D22" s="3">
        <v>43.356643356643353</v>
      </c>
      <c r="E22" s="3">
        <v>41.279069767441861</v>
      </c>
      <c r="F22" s="3">
        <v>44.60431654676259</v>
      </c>
      <c r="G22" s="3">
        <v>40.939597315436245</v>
      </c>
    </row>
    <row r="23" spans="1:7" x14ac:dyDescent="0.2">
      <c r="A23" t="s">
        <v>116</v>
      </c>
      <c r="B23" s="3">
        <v>41.304347826086953</v>
      </c>
      <c r="C23" s="3">
        <v>44.61538461538462</v>
      </c>
      <c r="D23" s="3">
        <v>41.428571428571431</v>
      </c>
      <c r="E23" s="3">
        <v>40.277777777777779</v>
      </c>
      <c r="F23" s="3">
        <v>49.180327868852459</v>
      </c>
      <c r="G23" s="3">
        <v>44.166666666666664</v>
      </c>
    </row>
    <row r="24" spans="1:7" x14ac:dyDescent="0.2">
      <c r="A24" t="s">
        <v>117</v>
      </c>
      <c r="B24" s="3">
        <v>44.628099173553721</v>
      </c>
      <c r="C24" s="3">
        <v>44.444444444444443</v>
      </c>
      <c r="D24" s="3">
        <v>38.095238095238095</v>
      </c>
      <c r="E24" s="3">
        <v>37.241379310344833</v>
      </c>
      <c r="F24" s="3">
        <v>43.30708661417323</v>
      </c>
      <c r="G24" s="3">
        <v>43.283582089552233</v>
      </c>
    </row>
    <row r="25" spans="1:7" x14ac:dyDescent="0.2">
      <c r="A25" t="s">
        <v>118</v>
      </c>
      <c r="B25" s="3">
        <v>43.18181818181818</v>
      </c>
      <c r="C25" s="3">
        <v>46.913580246913575</v>
      </c>
      <c r="D25" s="3">
        <v>37.974683544303801</v>
      </c>
      <c r="E25" s="3">
        <v>35.164835164835168</v>
      </c>
      <c r="F25" s="3">
        <v>41.77215189873418</v>
      </c>
      <c r="G25" s="3">
        <v>47.435897435897431</v>
      </c>
    </row>
    <row r="26" spans="1:7" x14ac:dyDescent="0.2">
      <c r="A26" t="s">
        <v>119</v>
      </c>
      <c r="B26" s="3">
        <v>40.425531914893611</v>
      </c>
      <c r="C26" s="3">
        <v>41.111111111111107</v>
      </c>
      <c r="D26" s="3">
        <v>40</v>
      </c>
      <c r="E26" s="3">
        <v>36.036036036036037</v>
      </c>
      <c r="F26" s="3">
        <v>44.827586206896555</v>
      </c>
      <c r="G26" s="3">
        <v>41.573033707865171</v>
      </c>
    </row>
    <row r="27" spans="1:7" x14ac:dyDescent="0.2">
      <c r="A27" t="s">
        <v>120</v>
      </c>
      <c r="B27" s="3">
        <v>39.252336448598129</v>
      </c>
      <c r="C27" s="3">
        <v>45.535714285714285</v>
      </c>
      <c r="D27" s="3">
        <v>40.298507462686565</v>
      </c>
      <c r="E27" s="3">
        <v>37.956204379562038</v>
      </c>
      <c r="F27" s="3">
        <v>39.837398373983739</v>
      </c>
      <c r="G27" s="3">
        <v>44.347826086956523</v>
      </c>
    </row>
    <row r="28" spans="1:7" x14ac:dyDescent="0.2">
      <c r="A28" t="s">
        <v>121</v>
      </c>
      <c r="B28" s="3">
        <v>44.886363636363633</v>
      </c>
      <c r="C28" s="3">
        <v>47.282608695652172</v>
      </c>
      <c r="D28" s="3">
        <v>42.156862745098039</v>
      </c>
      <c r="E28" s="3">
        <v>44.623655913978496</v>
      </c>
      <c r="F28" s="3">
        <v>46.315789473684212</v>
      </c>
      <c r="G28" s="3">
        <v>47.97687861271676</v>
      </c>
    </row>
    <row r="29" spans="1:7" x14ac:dyDescent="0.2">
      <c r="A29" t="s">
        <v>122</v>
      </c>
      <c r="B29" s="3">
        <v>46.470588235294116</v>
      </c>
      <c r="C29" s="3">
        <v>45.57823129251701</v>
      </c>
      <c r="D29" s="3">
        <v>47.752808988764045</v>
      </c>
      <c r="E29" s="3">
        <v>43.790849673202615</v>
      </c>
      <c r="F29" s="3">
        <v>46.808510638297875</v>
      </c>
      <c r="G29" s="3">
        <v>45.695364238410598</v>
      </c>
    </row>
    <row r="30" spans="1:7" x14ac:dyDescent="0.2">
      <c r="A30" t="s">
        <v>123</v>
      </c>
      <c r="B30" s="3">
        <v>42.857142857142854</v>
      </c>
      <c r="C30" s="3">
        <v>46.956521739130437</v>
      </c>
      <c r="D30" s="3">
        <v>48.46153846153846</v>
      </c>
      <c r="E30" s="3">
        <v>41.911764705882355</v>
      </c>
      <c r="F30" s="3">
        <v>42.982456140350877</v>
      </c>
      <c r="G30" s="3">
        <v>45.217391304347828</v>
      </c>
    </row>
    <row r="31" spans="1:7" x14ac:dyDescent="0.2">
      <c r="A31" t="s">
        <v>124</v>
      </c>
      <c r="B31" s="3">
        <v>39.252336448598129</v>
      </c>
      <c r="C31" s="3">
        <v>41.904761904761905</v>
      </c>
      <c r="D31" s="3">
        <v>39.449541284403672</v>
      </c>
      <c r="E31" s="3">
        <v>39.655172413793103</v>
      </c>
      <c r="F31" s="3">
        <v>44.144144144144143</v>
      </c>
      <c r="G31" s="3">
        <v>41.747572815533978</v>
      </c>
    </row>
    <row r="32" spans="1:7" x14ac:dyDescent="0.2">
      <c r="A32" t="s">
        <v>125</v>
      </c>
      <c r="B32" s="3">
        <v>45.185185185185183</v>
      </c>
      <c r="C32" s="3">
        <v>46.153846153846153</v>
      </c>
      <c r="D32" s="3">
        <v>42.58064516129032</v>
      </c>
      <c r="E32" s="3">
        <v>43.835616438356162</v>
      </c>
      <c r="F32" s="3">
        <v>45.588235294117645</v>
      </c>
      <c r="G32" s="3">
        <v>44.117647058823529</v>
      </c>
    </row>
    <row r="33" spans="1:7" x14ac:dyDescent="0.2">
      <c r="A33" t="s">
        <v>126</v>
      </c>
      <c r="B33" s="3">
        <v>46.875</v>
      </c>
      <c r="C33" s="3">
        <v>46.012269938650306</v>
      </c>
      <c r="D33" s="3">
        <v>45.270270270270267</v>
      </c>
      <c r="E33" s="3">
        <v>45.033112582781456</v>
      </c>
      <c r="F33" s="3">
        <v>51.079136690647488</v>
      </c>
      <c r="G33" s="3">
        <v>42.446043165467628</v>
      </c>
    </row>
    <row r="34" spans="1:7" x14ac:dyDescent="0.2">
      <c r="A34" t="s">
        <v>138</v>
      </c>
      <c r="B34" s="3">
        <v>43.576500968366688</v>
      </c>
      <c r="C34" s="3">
        <v>45.377604166666671</v>
      </c>
      <c r="D34" s="3">
        <v>42.591481703659269</v>
      </c>
      <c r="E34" s="3">
        <v>40.995260663507111</v>
      </c>
      <c r="F34" s="3">
        <v>45.291777188328915</v>
      </c>
      <c r="G34" s="3">
        <v>44.141145139813581</v>
      </c>
    </row>
    <row r="35" spans="1:7" x14ac:dyDescent="0.2">
      <c r="A35" t="s">
        <v>127</v>
      </c>
      <c r="B35" s="3">
        <v>41.152263374485599</v>
      </c>
      <c r="C35" s="3">
        <v>42.276422764227647</v>
      </c>
      <c r="D35" s="3">
        <v>38.686131386861319</v>
      </c>
      <c r="E35" s="3">
        <v>39.100346020761243</v>
      </c>
      <c r="F35" s="3">
        <v>42.687747035573118</v>
      </c>
      <c r="G35" s="3">
        <v>41.832669322709165</v>
      </c>
    </row>
    <row r="36" spans="1:7" x14ac:dyDescent="0.2">
      <c r="A36" t="s">
        <v>139</v>
      </c>
      <c r="B36" s="3">
        <v>43.247767857142854</v>
      </c>
      <c r="C36" s="3">
        <v>44.949494949494948</v>
      </c>
      <c r="D36" s="3">
        <v>42.040185471406495</v>
      </c>
      <c r="E36" s="3">
        <v>40.718259989883663</v>
      </c>
      <c r="F36" s="3">
        <v>44.917660420215789</v>
      </c>
      <c r="G36" s="3">
        <v>43.810610382201943</v>
      </c>
    </row>
    <row r="37" spans="1:7" x14ac:dyDescent="0.2">
      <c r="A37" t="s">
        <v>140</v>
      </c>
      <c r="B37" s="3">
        <v>44.601630808527361</v>
      </c>
      <c r="C37" s="3">
        <v>45.631825273010925</v>
      </c>
      <c r="D37" s="3">
        <v>42.601421246739228</v>
      </c>
      <c r="E37" s="3">
        <v>43.174013921113691</v>
      </c>
      <c r="F37" s="3">
        <v>43.924758515505843</v>
      </c>
      <c r="G37" s="3">
        <v>41.37060960839726</v>
      </c>
    </row>
    <row r="38" spans="1:7" x14ac:dyDescent="0.2">
      <c r="A38" t="s">
        <v>141</v>
      </c>
      <c r="B38" s="3">
        <v>42.478894236222516</v>
      </c>
      <c r="C38" s="3">
        <v>42.494886872043978</v>
      </c>
      <c r="D38" s="3">
        <v>39.49689738857483</v>
      </c>
      <c r="E38" s="3">
        <v>38.015780082524813</v>
      </c>
      <c r="F38" s="3">
        <v>39.435646053293112</v>
      </c>
      <c r="G38" s="3">
        <v>39.35586366262276</v>
      </c>
    </row>
    <row r="39" spans="1:7" x14ac:dyDescent="0.2">
      <c r="A39" t="s">
        <v>226</v>
      </c>
      <c r="B39" s="3">
        <v>42.416964442621989</v>
      </c>
      <c r="C39" s="3">
        <v>42.467438494934875</v>
      </c>
      <c r="D39" s="3">
        <v>39.521354836144866</v>
      </c>
      <c r="E39" s="3">
        <v>38.230303030303034</v>
      </c>
      <c r="F39" s="3">
        <v>39.419110825661882</v>
      </c>
      <c r="G39" s="3">
        <v>39.287640089190724</v>
      </c>
    </row>
    <row r="40" spans="1:7" x14ac:dyDescent="0.2">
      <c r="A40" t="s">
        <v>227</v>
      </c>
      <c r="B40" s="3">
        <v>42.425817630495992</v>
      </c>
      <c r="C40" s="3">
        <v>42.49725239434207</v>
      </c>
      <c r="D40" s="3">
        <v>39.581455500254734</v>
      </c>
      <c r="E40" s="3">
        <v>38.359661920812997</v>
      </c>
      <c r="F40" s="3">
        <v>39.595679401504647</v>
      </c>
      <c r="G40" s="3">
        <v>39.421449674439948</v>
      </c>
    </row>
    <row r="41" spans="1:7" x14ac:dyDescent="0.2">
      <c r="A41" t="s">
        <v>228</v>
      </c>
      <c r="B41" s="3">
        <v>42.555994729907773</v>
      </c>
      <c r="C41" s="3">
        <v>44.955300127713919</v>
      </c>
      <c r="D41" s="3">
        <v>41.057367829021373</v>
      </c>
      <c r="E41" s="3">
        <v>40.201567749160134</v>
      </c>
      <c r="F41" s="3">
        <v>42.627013630731106</v>
      </c>
      <c r="G41" s="3">
        <v>42.766497461928935</v>
      </c>
    </row>
    <row r="42" spans="1:7" x14ac:dyDescent="0.2">
      <c r="A42" t="s">
        <v>229</v>
      </c>
      <c r="B42" s="3">
        <v>46.236559139784944</v>
      </c>
      <c r="C42" s="3">
        <v>45.916114790286976</v>
      </c>
      <c r="D42" s="3">
        <v>45.322245322245323</v>
      </c>
      <c r="E42" s="3">
        <v>44.222222222222221</v>
      </c>
      <c r="F42" s="3">
        <v>47.836538461538467</v>
      </c>
      <c r="G42" s="3">
        <v>44.131455399061032</v>
      </c>
    </row>
    <row r="43" spans="1:7" x14ac:dyDescent="0.2">
      <c r="A43" t="s">
        <v>230</v>
      </c>
      <c r="B43" s="3">
        <v>40.983606557377051</v>
      </c>
      <c r="C43" s="3">
        <v>43.596059113300498</v>
      </c>
      <c r="D43" s="3">
        <v>39.953271028037385</v>
      </c>
      <c r="E43" s="3">
        <v>38.095238095238095</v>
      </c>
      <c r="F43" s="3">
        <v>51.37844611528822</v>
      </c>
      <c r="G43" s="3">
        <v>52.820512820512825</v>
      </c>
    </row>
    <row r="44" spans="1:7" x14ac:dyDescent="0.2">
      <c r="A44" t="s">
        <v>231</v>
      </c>
      <c r="B44" s="3">
        <v>44.479495268138805</v>
      </c>
      <c r="C44" s="3">
        <v>46.604938271604937</v>
      </c>
      <c r="D44" s="3">
        <v>42.65129682997118</v>
      </c>
      <c r="E44" s="3">
        <v>43.016759776536311</v>
      </c>
      <c r="F44" s="3">
        <v>38.297872340425535</v>
      </c>
      <c r="G44" s="3">
        <v>37.888198757763973</v>
      </c>
    </row>
    <row r="48" spans="1:7" x14ac:dyDescent="0.2">
      <c r="A48" s="291" t="s">
        <v>2186</v>
      </c>
      <c r="B48" s="291">
        <v>2015</v>
      </c>
      <c r="C48" s="291">
        <v>2016</v>
      </c>
      <c r="D48" s="291">
        <v>2017</v>
      </c>
      <c r="E48" s="291">
        <v>2018</v>
      </c>
      <c r="F48" s="291">
        <v>2019</v>
      </c>
      <c r="G48" s="291">
        <v>2020</v>
      </c>
    </row>
    <row r="49" spans="1:7" ht="15" x14ac:dyDescent="0.25">
      <c r="A49" t="s">
        <v>2184</v>
      </c>
      <c r="B49" s="18">
        <v>2018</v>
      </c>
      <c r="C49" s="18">
        <v>2019</v>
      </c>
      <c r="D49" s="18">
        <v>2020</v>
      </c>
      <c r="E49" s="18">
        <v>2021</v>
      </c>
      <c r="F49" s="18">
        <v>2022</v>
      </c>
      <c r="G49" s="18">
        <v>2023</v>
      </c>
    </row>
    <row r="50" spans="1:7" x14ac:dyDescent="0.2">
      <c r="A50" t="s">
        <v>115</v>
      </c>
      <c r="B50" s="3">
        <v>57.342657342657347</v>
      </c>
      <c r="C50" s="3">
        <v>56.97674418604651</v>
      </c>
      <c r="D50" s="3">
        <v>60.431654676258994</v>
      </c>
      <c r="E50" s="3">
        <v>59.060402684563762</v>
      </c>
      <c r="F50" s="3">
        <v>60.509554140127385</v>
      </c>
      <c r="G50" s="3">
        <v>55.000000000000007</v>
      </c>
    </row>
    <row r="51" spans="1:7" x14ac:dyDescent="0.2">
      <c r="A51" t="s">
        <v>116</v>
      </c>
      <c r="B51" s="3">
        <v>56.428571428571431</v>
      </c>
      <c r="C51" s="3">
        <v>56.944444444444443</v>
      </c>
      <c r="D51" s="3">
        <v>64.754098360655746</v>
      </c>
      <c r="E51" s="3">
        <v>59.166666666666664</v>
      </c>
      <c r="F51" s="3">
        <v>63.565891472868216</v>
      </c>
      <c r="G51" s="3">
        <v>62.184873949579831</v>
      </c>
    </row>
    <row r="52" spans="1:7" x14ac:dyDescent="0.2">
      <c r="A52" t="s">
        <v>117</v>
      </c>
      <c r="B52" s="3">
        <v>57.142857142857139</v>
      </c>
      <c r="C52" s="3">
        <v>54.482758620689651</v>
      </c>
      <c r="D52" s="3">
        <v>61.417322834645674</v>
      </c>
      <c r="E52" s="3">
        <v>64.179104477611943</v>
      </c>
      <c r="F52" s="3">
        <v>46.590909090909086</v>
      </c>
      <c r="G52" s="3">
        <v>45.63758389261745</v>
      </c>
    </row>
    <row r="53" spans="1:7" x14ac:dyDescent="0.2">
      <c r="A53" t="s">
        <v>118</v>
      </c>
      <c r="B53" s="3">
        <v>53.164556962025308</v>
      </c>
      <c r="C53" s="3">
        <v>48.35164835164835</v>
      </c>
      <c r="D53" s="3">
        <v>58.22784810126582</v>
      </c>
      <c r="E53" s="3">
        <v>65.384615384615387</v>
      </c>
      <c r="F53" s="3">
        <v>62.352941176470587</v>
      </c>
      <c r="G53" s="3">
        <v>48.421052631578945</v>
      </c>
    </row>
    <row r="54" spans="1:7" x14ac:dyDescent="0.2">
      <c r="A54" t="s">
        <v>119</v>
      </c>
      <c r="B54" s="3">
        <v>53</v>
      </c>
      <c r="C54" s="3">
        <v>54.054054054054056</v>
      </c>
      <c r="D54" s="3">
        <v>58.620689655172406</v>
      </c>
      <c r="E54" s="3">
        <v>60.674157303370791</v>
      </c>
      <c r="F54" s="3">
        <v>61.250000000000007</v>
      </c>
      <c r="G54" s="3">
        <v>59.302325581395351</v>
      </c>
    </row>
    <row r="55" spans="1:7" x14ac:dyDescent="0.2">
      <c r="A55" t="s">
        <v>120</v>
      </c>
      <c r="B55" s="3">
        <v>58.955223880597018</v>
      </c>
      <c r="C55" s="3">
        <v>54.744525547445257</v>
      </c>
      <c r="D55" s="3">
        <v>57.72357723577236</v>
      </c>
      <c r="E55" s="3">
        <v>62.608695652173921</v>
      </c>
      <c r="F55" s="3">
        <v>57.8125</v>
      </c>
      <c r="G55" s="3">
        <v>54.700854700854705</v>
      </c>
    </row>
    <row r="56" spans="1:7" x14ac:dyDescent="0.2">
      <c r="A56" t="s">
        <v>121</v>
      </c>
      <c r="B56" s="3">
        <v>58.82352941176471</v>
      </c>
      <c r="C56" s="3">
        <v>59.677419354838712</v>
      </c>
      <c r="D56" s="3">
        <v>61.05263157894737</v>
      </c>
      <c r="E56" s="3">
        <v>67.630057803468219</v>
      </c>
      <c r="F56" s="3">
        <v>62.43654822335025</v>
      </c>
      <c r="G56" s="3">
        <v>50.892857142857139</v>
      </c>
    </row>
    <row r="57" spans="1:7" x14ac:dyDescent="0.2">
      <c r="A57" t="s">
        <v>122</v>
      </c>
      <c r="B57" s="3">
        <v>62.921348314606739</v>
      </c>
      <c r="C57" s="3">
        <v>63.398692810457511</v>
      </c>
      <c r="D57" s="3">
        <v>65.248226950354621</v>
      </c>
      <c r="E57" s="3">
        <v>60.927152317880797</v>
      </c>
      <c r="F57" s="3">
        <v>63.829787234042556</v>
      </c>
      <c r="G57" s="3">
        <v>59.090909090909093</v>
      </c>
    </row>
    <row r="58" spans="1:7" x14ac:dyDescent="0.2">
      <c r="A58" t="s">
        <v>123</v>
      </c>
      <c r="B58" s="3">
        <v>63.84615384615384</v>
      </c>
      <c r="C58" s="3">
        <v>57.352941176470587</v>
      </c>
      <c r="D58" s="3">
        <v>58.771929824561411</v>
      </c>
      <c r="E58" s="3">
        <v>64.347826086956516</v>
      </c>
      <c r="F58" s="3">
        <v>61.53846153846154</v>
      </c>
      <c r="G58" s="3">
        <v>54.54545454545454</v>
      </c>
    </row>
    <row r="59" spans="1:7" x14ac:dyDescent="0.2">
      <c r="A59" t="s">
        <v>124</v>
      </c>
      <c r="B59" s="3">
        <v>57.798165137614674</v>
      </c>
      <c r="C59" s="3">
        <v>54.310344827586206</v>
      </c>
      <c r="D59" s="3">
        <v>60.360360360360367</v>
      </c>
      <c r="E59" s="3">
        <v>58.252427184466015</v>
      </c>
      <c r="F59" s="3">
        <v>60.330578512396691</v>
      </c>
      <c r="G59" s="3">
        <v>58.928571428571431</v>
      </c>
    </row>
    <row r="60" spans="1:7" x14ac:dyDescent="0.2">
      <c r="A60" t="s">
        <v>125</v>
      </c>
      <c r="B60" s="3">
        <v>59.354838709677416</v>
      </c>
      <c r="C60" s="3">
        <v>64.38356164383562</v>
      </c>
      <c r="D60" s="3">
        <v>62.5</v>
      </c>
      <c r="E60" s="3">
        <v>62.5</v>
      </c>
      <c r="F60" s="3">
        <v>61.702127659574465</v>
      </c>
      <c r="G60" s="3">
        <v>52</v>
      </c>
    </row>
    <row r="61" spans="1:7" x14ac:dyDescent="0.2">
      <c r="A61" t="s">
        <v>126</v>
      </c>
      <c r="B61" s="3">
        <v>61.486486486486491</v>
      </c>
      <c r="C61" s="3">
        <v>64.238410596026483</v>
      </c>
      <c r="D61" s="3">
        <v>67.625899280575538</v>
      </c>
      <c r="E61" s="3">
        <v>60.431654676258994</v>
      </c>
      <c r="F61" s="3">
        <v>65.853658536585371</v>
      </c>
      <c r="G61" s="3">
        <v>61.71875</v>
      </c>
    </row>
    <row r="62" spans="1:7" x14ac:dyDescent="0.2">
      <c r="A62" t="s">
        <v>138</v>
      </c>
      <c r="B62" s="3">
        <v>58.788242351529696</v>
      </c>
      <c r="C62" s="3">
        <v>57.938388625592417</v>
      </c>
      <c r="D62" s="3">
        <v>61.671087533156502</v>
      </c>
      <c r="E62" s="3">
        <v>62.183754993342212</v>
      </c>
      <c r="F62" s="3">
        <v>60.250783699059561</v>
      </c>
      <c r="G62" s="3">
        <v>54.737516005121634</v>
      </c>
    </row>
    <row r="63" spans="1:7" x14ac:dyDescent="0.2">
      <c r="A63" t="s">
        <v>127</v>
      </c>
      <c r="B63" s="3">
        <v>56.934306569343065</v>
      </c>
      <c r="C63" s="3">
        <v>52.941176470588239</v>
      </c>
      <c r="D63" s="3">
        <v>58.89328063241107</v>
      </c>
      <c r="E63" s="3">
        <v>61.752988047808763</v>
      </c>
      <c r="F63" s="3">
        <v>50.171821305841924</v>
      </c>
      <c r="G63" s="3">
        <v>45.423728813559322</v>
      </c>
    </row>
    <row r="64" spans="1:7" x14ac:dyDescent="0.2">
      <c r="A64" t="s">
        <v>139</v>
      </c>
      <c r="B64" s="3">
        <v>58.526532715095314</v>
      </c>
      <c r="C64" s="3">
        <v>57.207890743550834</v>
      </c>
      <c r="D64" s="3">
        <v>61.272004542873368</v>
      </c>
      <c r="E64" s="3">
        <v>62.122076440387907</v>
      </c>
      <c r="F64" s="3">
        <v>58.695652173913047</v>
      </c>
      <c r="G64" s="3">
        <v>53.257942918686055</v>
      </c>
    </row>
    <row r="65" spans="1:7" x14ac:dyDescent="0.2">
      <c r="A65" t="s">
        <v>140</v>
      </c>
      <c r="B65" s="3">
        <v>58.415040028784745</v>
      </c>
      <c r="C65" s="3">
        <v>60.055684454756374</v>
      </c>
      <c r="D65" s="3">
        <v>61.413319776309109</v>
      </c>
      <c r="E65" s="3">
        <v>60.637868389180461</v>
      </c>
      <c r="F65" s="3">
        <v>58.378588052754075</v>
      </c>
      <c r="G65" s="3">
        <v>53.717101813987625</v>
      </c>
    </row>
    <row r="66" spans="1:7" x14ac:dyDescent="0.2">
      <c r="A66" t="s">
        <v>141</v>
      </c>
      <c r="B66" s="3">
        <v>55.19015302341127</v>
      </c>
      <c r="C66" s="3">
        <v>53.655068584810969</v>
      </c>
      <c r="D66" s="3">
        <v>55.888637506284567</v>
      </c>
      <c r="E66" s="3">
        <v>57.494062520059053</v>
      </c>
      <c r="F66" s="3">
        <v>55.886646893393369</v>
      </c>
      <c r="G66" s="3">
        <v>52.819149825318021</v>
      </c>
    </row>
    <row r="67" spans="1:7" x14ac:dyDescent="0.2">
      <c r="A67" t="s">
        <v>226</v>
      </c>
      <c r="B67" s="3">
        <v>55.233690682851197</v>
      </c>
      <c r="C67" s="3">
        <v>54.009569377990431</v>
      </c>
      <c r="D67" s="3">
        <v>56.033683008634839</v>
      </c>
      <c r="E67" s="3">
        <v>57.488668988734574</v>
      </c>
      <c r="F67" s="3">
        <v>55.931019061993403</v>
      </c>
      <c r="G67" s="3">
        <v>52.885290972964718</v>
      </c>
    </row>
    <row r="68" spans="1:7" x14ac:dyDescent="0.2">
      <c r="A68" t="s">
        <v>227</v>
      </c>
      <c r="B68" s="3">
        <v>55.25597314208828</v>
      </c>
      <c r="C68" s="3">
        <v>54.112793681139003</v>
      </c>
      <c r="D68" s="3">
        <v>56.148166827778482</v>
      </c>
      <c r="E68" s="3">
        <v>57.553853655738173</v>
      </c>
      <c r="F68" s="3">
        <v>55.925238782381633</v>
      </c>
      <c r="G68" s="3">
        <v>52.972794426761162</v>
      </c>
    </row>
    <row r="69" spans="1:7" x14ac:dyDescent="0.2">
      <c r="A69" t="s">
        <v>228</v>
      </c>
      <c r="B69" s="3">
        <v>58.717660292463449</v>
      </c>
      <c r="C69" s="3">
        <v>55.5431131019037</v>
      </c>
      <c r="D69" s="3">
        <v>59.603469640644356</v>
      </c>
      <c r="E69" s="3">
        <v>63.959390862944169</v>
      </c>
      <c r="F69" s="3">
        <v>53.355335533553358</v>
      </c>
      <c r="G69" s="3">
        <v>48.938547486033521</v>
      </c>
    </row>
    <row r="70" spans="1:7" x14ac:dyDescent="0.2">
      <c r="A70" t="s">
        <v>229</v>
      </c>
      <c r="B70" s="3">
        <v>61.330561330561331</v>
      </c>
      <c r="C70" s="3">
        <v>64</v>
      </c>
      <c r="D70" s="3">
        <v>65.144230769230774</v>
      </c>
      <c r="E70" s="3">
        <v>61.267605633802816</v>
      </c>
      <c r="F70" s="3">
        <v>63.703703703703709</v>
      </c>
      <c r="G70" s="3">
        <v>57.317073170731703</v>
      </c>
    </row>
    <row r="71" spans="1:7" x14ac:dyDescent="0.2">
      <c r="A71" t="s">
        <v>230</v>
      </c>
      <c r="B71" s="3">
        <v>55.373831775700936</v>
      </c>
      <c r="C71" s="3">
        <v>53.896103896103895</v>
      </c>
      <c r="D71" s="3">
        <v>60.902255639097746</v>
      </c>
      <c r="E71" s="3">
        <v>60.512820512820511</v>
      </c>
      <c r="F71" s="3">
        <v>70.361445783132524</v>
      </c>
      <c r="G71" s="3">
        <v>63.349514563106801</v>
      </c>
    </row>
    <row r="72" spans="1:7" x14ac:dyDescent="0.2">
      <c r="A72" t="s">
        <v>231</v>
      </c>
      <c r="B72" s="3">
        <v>58.213256484149852</v>
      </c>
      <c r="C72" s="3">
        <v>58.379888268156421</v>
      </c>
      <c r="D72" s="3">
        <v>60.790273556231</v>
      </c>
      <c r="E72" s="3">
        <v>63.664596273291927</v>
      </c>
      <c r="F72" s="3">
        <v>48.587570621468927</v>
      </c>
      <c r="G72" s="3">
        <v>41.758241758241759</v>
      </c>
    </row>
    <row r="76" spans="1:7" x14ac:dyDescent="0.2">
      <c r="A76" s="291" t="s">
        <v>2186</v>
      </c>
      <c r="B76" s="291">
        <v>2017</v>
      </c>
      <c r="C76" s="291">
        <v>2018</v>
      </c>
      <c r="D76" s="291">
        <v>2019</v>
      </c>
      <c r="E76" s="291">
        <v>2020</v>
      </c>
      <c r="F76" s="291">
        <v>2021</v>
      </c>
      <c r="G76" s="291">
        <v>2022</v>
      </c>
    </row>
    <row r="77" spans="1:7" ht="15" x14ac:dyDescent="0.25">
      <c r="A77" t="s">
        <v>2187</v>
      </c>
      <c r="B77" s="18">
        <v>2018</v>
      </c>
      <c r="C77" s="18">
        <v>2019</v>
      </c>
      <c r="D77" s="18">
        <v>2020</v>
      </c>
      <c r="E77" s="18">
        <v>2021</v>
      </c>
      <c r="F77" s="18">
        <v>2022</v>
      </c>
      <c r="G77" s="18">
        <v>2023</v>
      </c>
    </row>
    <row r="78" spans="1:7" x14ac:dyDescent="0.2">
      <c r="A78" t="s">
        <v>115</v>
      </c>
      <c r="B78" s="3">
        <v>94.24460431654677</v>
      </c>
      <c r="C78" s="3">
        <v>95.973154362416096</v>
      </c>
      <c r="D78" s="3">
        <v>95.541401273885356</v>
      </c>
      <c r="E78" s="3">
        <v>95.714285714285722</v>
      </c>
      <c r="F78" s="3">
        <v>93.006993006993014</v>
      </c>
      <c r="G78" s="3">
        <v>94.615384615384613</v>
      </c>
    </row>
    <row r="79" spans="1:7" x14ac:dyDescent="0.2">
      <c r="A79" t="s">
        <v>116</v>
      </c>
      <c r="B79" s="3">
        <v>94.262295081967224</v>
      </c>
      <c r="C79" s="3">
        <v>95.833333333333343</v>
      </c>
      <c r="D79" s="3">
        <v>96.124031007751938</v>
      </c>
      <c r="E79" s="3">
        <v>95.798319327731093</v>
      </c>
      <c r="F79" s="3">
        <v>94.776119402985074</v>
      </c>
      <c r="G79" s="3">
        <v>93.84615384615384</v>
      </c>
    </row>
    <row r="80" spans="1:7" x14ac:dyDescent="0.2">
      <c r="A80" t="s">
        <v>117</v>
      </c>
      <c r="B80" s="3">
        <v>92.125984251968504</v>
      </c>
      <c r="C80" s="3">
        <v>97.014925373134332</v>
      </c>
      <c r="D80" s="3">
        <v>96.022727272727266</v>
      </c>
      <c r="E80" s="3">
        <v>89.932885906040269</v>
      </c>
      <c r="F80" s="3">
        <v>93.84615384615384</v>
      </c>
      <c r="G80" s="3">
        <v>89.312977099236647</v>
      </c>
    </row>
    <row r="81" spans="1:7" x14ac:dyDescent="0.2">
      <c r="A81" t="s">
        <v>118</v>
      </c>
      <c r="B81" s="3">
        <v>93.670886075949369</v>
      </c>
      <c r="C81" s="3">
        <v>96.15384615384616</v>
      </c>
      <c r="D81" s="3">
        <v>96.470588235294116</v>
      </c>
      <c r="E81" s="3">
        <v>92.631578947368425</v>
      </c>
      <c r="F81" s="3">
        <v>93.023255813953483</v>
      </c>
      <c r="G81" s="3">
        <v>91.025641025641022</v>
      </c>
    </row>
    <row r="82" spans="1:7" x14ac:dyDescent="0.2">
      <c r="A82" t="s">
        <v>119</v>
      </c>
      <c r="B82" s="3">
        <v>93.103448275862064</v>
      </c>
      <c r="C82" s="3">
        <v>95.50561797752809</v>
      </c>
      <c r="D82" s="3">
        <v>95</v>
      </c>
      <c r="E82" s="3">
        <v>95.348837209302332</v>
      </c>
      <c r="F82" s="3">
        <v>95.555555555555557</v>
      </c>
      <c r="G82" s="3">
        <v>94.252873563218387</v>
      </c>
    </row>
    <row r="83" spans="1:7" x14ac:dyDescent="0.2">
      <c r="A83" t="s">
        <v>120</v>
      </c>
      <c r="B83" s="3">
        <v>92.682926829268297</v>
      </c>
      <c r="C83" s="3">
        <v>95.652173913043484</v>
      </c>
      <c r="D83" s="3">
        <v>92.1875</v>
      </c>
      <c r="E83" s="3">
        <v>93.162393162393158</v>
      </c>
      <c r="F83" s="3">
        <v>94.067796610169495</v>
      </c>
      <c r="G83" s="3">
        <v>93.043478260869563</v>
      </c>
    </row>
    <row r="84" spans="1:7" x14ac:dyDescent="0.2">
      <c r="A84" t="s">
        <v>121</v>
      </c>
      <c r="B84" s="3">
        <v>93.684210526315795</v>
      </c>
      <c r="C84" s="3">
        <v>94.797687861271669</v>
      </c>
      <c r="D84" s="3">
        <v>93.90862944162437</v>
      </c>
      <c r="E84" s="3">
        <v>93.75</v>
      </c>
      <c r="F84" s="3">
        <v>94.071146245059296</v>
      </c>
      <c r="G84" s="3">
        <v>92.696629213483149</v>
      </c>
    </row>
    <row r="85" spans="1:7" x14ac:dyDescent="0.2">
      <c r="A85" t="s">
        <v>122</v>
      </c>
      <c r="B85" s="3">
        <v>95.035460992907801</v>
      </c>
      <c r="C85" s="3">
        <v>96.026490066225165</v>
      </c>
      <c r="D85" s="3">
        <v>97.872340425531917</v>
      </c>
      <c r="E85" s="3">
        <v>93.939393939393938</v>
      </c>
      <c r="F85" s="3">
        <v>94.326241134751783</v>
      </c>
      <c r="G85" s="3">
        <v>94.01709401709401</v>
      </c>
    </row>
    <row r="86" spans="1:7" x14ac:dyDescent="0.2">
      <c r="A86" t="s">
        <v>123</v>
      </c>
      <c r="B86" s="3">
        <v>93.859649122807014</v>
      </c>
      <c r="C86" s="3">
        <v>96.521739130434781</v>
      </c>
      <c r="D86" s="3">
        <v>94.01709401709401</v>
      </c>
      <c r="E86" s="3">
        <v>92.72727272727272</v>
      </c>
      <c r="F86" s="3">
        <v>95.161290322580655</v>
      </c>
      <c r="G86" s="3">
        <v>94.690265486725664</v>
      </c>
    </row>
    <row r="87" spans="1:7" x14ac:dyDescent="0.2">
      <c r="A87" t="s">
        <v>124</v>
      </c>
      <c r="B87" s="3">
        <v>94.594594594594597</v>
      </c>
      <c r="C87" s="3">
        <v>96.116504854368941</v>
      </c>
      <c r="D87" s="3">
        <v>92.561983471074385</v>
      </c>
      <c r="E87" s="3">
        <v>92.857142857142861</v>
      </c>
      <c r="F87" s="3">
        <v>94.696969696969703</v>
      </c>
      <c r="G87" s="3">
        <v>93.859649122807014</v>
      </c>
    </row>
    <row r="88" spans="1:7" x14ac:dyDescent="0.2">
      <c r="A88" t="s">
        <v>125</v>
      </c>
      <c r="B88" s="3">
        <v>94.85294117647058</v>
      </c>
      <c r="C88" s="3">
        <v>94.85294117647058</v>
      </c>
      <c r="D88" s="3">
        <v>94.326241134751783</v>
      </c>
      <c r="E88" s="3">
        <v>95.333333333333343</v>
      </c>
      <c r="F88" s="3">
        <v>94</v>
      </c>
      <c r="G88" s="3">
        <v>95.348837209302332</v>
      </c>
    </row>
    <row r="89" spans="1:7" x14ac:dyDescent="0.2">
      <c r="A89" t="s">
        <v>126</v>
      </c>
      <c r="B89" s="3">
        <v>94.964028776978409</v>
      </c>
      <c r="C89" s="3">
        <v>94.964028776978409</v>
      </c>
      <c r="D89" s="3">
        <v>94.308943089430898</v>
      </c>
      <c r="E89" s="3">
        <v>92.96875</v>
      </c>
      <c r="F89" s="3">
        <v>93.984962406015043</v>
      </c>
      <c r="G89" s="3">
        <v>94.594594594594597</v>
      </c>
    </row>
    <row r="90" spans="1:7" x14ac:dyDescent="0.2">
      <c r="A90" t="s">
        <v>138</v>
      </c>
      <c r="B90" s="3">
        <v>93.965517241379317</v>
      </c>
      <c r="C90" s="3">
        <v>95.739014647137154</v>
      </c>
      <c r="D90" s="3">
        <v>94.858934169278996</v>
      </c>
      <c r="E90" s="3">
        <v>93.661971830985919</v>
      </c>
      <c r="F90" s="3">
        <v>94.186046511627907</v>
      </c>
      <c r="G90" s="3">
        <v>93.440334961618973</v>
      </c>
    </row>
    <row r="91" spans="1:7" x14ac:dyDescent="0.2">
      <c r="A91" t="s">
        <v>127</v>
      </c>
      <c r="B91" s="3">
        <v>92.885375494071141</v>
      </c>
      <c r="C91" s="3">
        <v>95.2191235059761</v>
      </c>
      <c r="D91" s="3">
        <v>94.50171821305841</v>
      </c>
      <c r="E91" s="3">
        <v>93.559322033898312</v>
      </c>
      <c r="F91" s="3">
        <v>94.385964912280713</v>
      </c>
      <c r="G91" s="3">
        <v>92.996108949416339</v>
      </c>
    </row>
    <row r="92" spans="1:7" x14ac:dyDescent="0.2">
      <c r="A92" t="s">
        <v>139</v>
      </c>
      <c r="B92" s="3">
        <v>93.810335036910843</v>
      </c>
      <c r="C92" s="3">
        <v>95.66457501426126</v>
      </c>
      <c r="D92" s="3">
        <v>94.803817603393426</v>
      </c>
      <c r="E92" s="3">
        <v>93.645665051157778</v>
      </c>
      <c r="F92" s="3">
        <v>94.21573736321001</v>
      </c>
      <c r="G92" s="3">
        <v>93.372781065088759</v>
      </c>
    </row>
    <row r="93" spans="1:7" x14ac:dyDescent="0.2">
      <c r="A93" t="s">
        <v>140</v>
      </c>
      <c r="B93" s="3">
        <v>95.200813421453987</v>
      </c>
      <c r="C93" s="3">
        <v>95.43802987484861</v>
      </c>
      <c r="D93" s="3">
        <v>95.044608223429023</v>
      </c>
      <c r="E93" s="3">
        <v>90.930061864317921</v>
      </c>
      <c r="F93" s="3">
        <v>94.04651162790698</v>
      </c>
      <c r="G93" s="3">
        <v>93.376358695652172</v>
      </c>
    </row>
    <row r="94" spans="1:7" x14ac:dyDescent="0.2">
      <c r="A94" t="s">
        <v>141</v>
      </c>
      <c r="B94" s="3">
        <v>94.975490196078425</v>
      </c>
      <c r="C94" s="3">
        <v>94.919442839720134</v>
      </c>
      <c r="D94" s="3">
        <v>94.836409460435519</v>
      </c>
      <c r="E94" s="3">
        <v>92.877321431556425</v>
      </c>
      <c r="F94" s="3">
        <v>93.528206234494661</v>
      </c>
      <c r="G94" s="3">
        <v>92.378069066471497</v>
      </c>
    </row>
    <row r="95" spans="1:7" x14ac:dyDescent="0.2">
      <c r="A95" t="s">
        <v>226</v>
      </c>
      <c r="B95" s="3">
        <v>95.354313851423683</v>
      </c>
      <c r="C95" s="3">
        <v>94.878820117463604</v>
      </c>
      <c r="D95" s="3">
        <v>94.832019676896422</v>
      </c>
      <c r="E95" s="3">
        <v>92.932640904230951</v>
      </c>
      <c r="F95" s="3">
        <v>93.446017798175404</v>
      </c>
      <c r="G95" s="3">
        <v>92.362912469083668</v>
      </c>
    </row>
    <row r="96" spans="1:7" x14ac:dyDescent="0.2">
      <c r="A96" t="s">
        <v>227</v>
      </c>
      <c r="B96" s="3">
        <v>95.282926350887521</v>
      </c>
      <c r="C96" s="3">
        <v>94.846972434959696</v>
      </c>
      <c r="D96" s="3">
        <v>94.72273757988043</v>
      </c>
      <c r="E96" s="3">
        <v>92.928352651492403</v>
      </c>
      <c r="F96" s="3">
        <v>93.385898157941725</v>
      </c>
      <c r="G96" s="3">
        <v>92.338057431179038</v>
      </c>
    </row>
    <row r="97" spans="1:7" x14ac:dyDescent="0.2">
      <c r="A97" t="s">
        <v>228</v>
      </c>
      <c r="B97" s="3">
        <v>93.060718711276337</v>
      </c>
      <c r="C97" s="3">
        <v>95.685279187817258</v>
      </c>
      <c r="D97" s="3">
        <v>94.279427942794285</v>
      </c>
      <c r="E97" s="3">
        <v>92.849162011173178</v>
      </c>
      <c r="F97" s="3">
        <v>92.857142857142861</v>
      </c>
      <c r="G97" s="3">
        <v>87.153652392947095</v>
      </c>
    </row>
    <row r="98" spans="1:7" x14ac:dyDescent="0.2">
      <c r="A98" t="s">
        <v>229</v>
      </c>
      <c r="B98" s="3">
        <v>94.951923076923066</v>
      </c>
      <c r="C98" s="3">
        <v>95.305164319248831</v>
      </c>
      <c r="D98" s="3">
        <v>95.555555555555557</v>
      </c>
      <c r="E98" s="3">
        <v>94.146341463414629</v>
      </c>
      <c r="F98" s="3">
        <v>94.103773584905653</v>
      </c>
      <c r="G98" s="3">
        <v>94.677871148459374</v>
      </c>
    </row>
    <row r="99" spans="1:7" x14ac:dyDescent="0.2">
      <c r="A99" t="s">
        <v>230</v>
      </c>
      <c r="B99" s="3">
        <v>93.984962406015043</v>
      </c>
      <c r="C99" s="3">
        <v>95.897435897435898</v>
      </c>
      <c r="D99" s="3">
        <v>94.939759036144579</v>
      </c>
      <c r="E99" s="3">
        <v>94.174757281553397</v>
      </c>
      <c r="F99" s="3">
        <v>104.07239819004526</v>
      </c>
      <c r="G99" s="3">
        <v>104.88997555012224</v>
      </c>
    </row>
    <row r="100" spans="1:7" x14ac:dyDescent="0.2">
      <c r="A100" t="s">
        <v>231</v>
      </c>
      <c r="B100" s="3">
        <v>93.920972644376903</v>
      </c>
      <c r="C100" s="3">
        <v>95.341614906832291</v>
      </c>
      <c r="D100" s="3">
        <v>94.632768361581924</v>
      </c>
      <c r="E100" s="3">
        <v>94.505494505494497</v>
      </c>
      <c r="F100" s="3">
        <v>65.656565656565661</v>
      </c>
      <c r="G100" s="3">
        <v>75.324675324675326</v>
      </c>
    </row>
  </sheetData>
  <hyperlinks>
    <hyperlink ref="A2" r:id="rId1" xr:uid="{431CB755-E412-4C56-8DDB-D978F56B441B}"/>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5B14-F4CC-477D-BB0E-D41F46CA3F7B}">
  <dimension ref="A1:Y93"/>
  <sheetViews>
    <sheetView topLeftCell="A7" workbookViewId="0">
      <selection activeCell="Y201" sqref="Y201"/>
    </sheetView>
  </sheetViews>
  <sheetFormatPr defaultRowHeight="14.25" x14ac:dyDescent="0.2"/>
  <cols>
    <col min="25" max="25" width="9" style="173"/>
  </cols>
  <sheetData>
    <row r="1" spans="1:24" x14ac:dyDescent="0.2">
      <c r="A1" t="s">
        <v>2118</v>
      </c>
    </row>
    <row r="2" spans="1:24" x14ac:dyDescent="0.2">
      <c r="A2" s="186" t="s">
        <v>2152</v>
      </c>
    </row>
    <row r="4" spans="1:24" x14ac:dyDescent="0.2">
      <c r="A4" s="25" t="str" cm="1">
        <f t="array" ref="A4">INDEX(A$17:A$39,Control!$B$3)</f>
        <v>Ashford</v>
      </c>
      <c r="B4" t="s">
        <v>1716</v>
      </c>
      <c r="C4" t="s">
        <v>1717</v>
      </c>
      <c r="D4" t="s">
        <v>1718</v>
      </c>
      <c r="E4" t="s">
        <v>1719</v>
      </c>
      <c r="F4" t="s">
        <v>1720</v>
      </c>
      <c r="G4" t="s">
        <v>1721</v>
      </c>
      <c r="H4" t="s">
        <v>1722</v>
      </c>
      <c r="I4" t="s">
        <v>1723</v>
      </c>
      <c r="J4" t="s">
        <v>1724</v>
      </c>
      <c r="K4" t="s">
        <v>1725</v>
      </c>
      <c r="L4" t="s">
        <v>1726</v>
      </c>
      <c r="M4" t="s">
        <v>1727</v>
      </c>
      <c r="N4" t="s">
        <v>1728</v>
      </c>
      <c r="O4" t="s">
        <v>1729</v>
      </c>
      <c r="P4" t="s">
        <v>1594</v>
      </c>
      <c r="Q4" t="s">
        <v>1595</v>
      </c>
      <c r="R4" t="s">
        <v>1596</v>
      </c>
      <c r="S4" t="s">
        <v>1597</v>
      </c>
      <c r="T4" t="s">
        <v>1598</v>
      </c>
      <c r="U4" t="s">
        <v>556</v>
      </c>
      <c r="V4" t="s">
        <v>561</v>
      </c>
      <c r="W4" t="s">
        <v>564</v>
      </c>
      <c r="X4" t="s">
        <v>2115</v>
      </c>
    </row>
    <row r="5" spans="1:24" x14ac:dyDescent="0.2">
      <c r="A5" t="s">
        <v>2142</v>
      </c>
      <c r="B5" s="25" cm="1">
        <f t="array" ref="B5">INDEX(B$17:B$39,Control!$B$3)</f>
        <v>125995</v>
      </c>
      <c r="C5" s="25" cm="1">
        <f t="array" ref="C5">INDEX(C$17:C$39,Control!$B$3)</f>
        <v>148500</v>
      </c>
      <c r="D5" s="25" cm="1">
        <f t="array" ref="D5">INDEX(D$17:D$39,Control!$B$3)</f>
        <v>165000</v>
      </c>
      <c r="E5" s="25" cm="1">
        <f t="array" ref="E5">INDEX(E$17:E$39,Control!$B$3)</f>
        <v>170000</v>
      </c>
      <c r="F5" s="25" cm="1">
        <f t="array" ref="F5">INDEX(F$17:F$39,Control!$B$3)</f>
        <v>180000</v>
      </c>
      <c r="G5" s="25" cm="1">
        <f t="array" ref="G5">INDEX(G$17:G$39,Control!$B$3)</f>
        <v>192600</v>
      </c>
      <c r="H5" s="25" cm="1">
        <f t="array" ref="H5">INDEX(H$17:H$39,Control!$B$3)</f>
        <v>196000</v>
      </c>
      <c r="I5" s="25" cm="1">
        <f t="array" ref="I5">INDEX(I$17:I$39,Control!$B$3)</f>
        <v>175000</v>
      </c>
      <c r="J5" s="25" cm="1">
        <f t="array" ref="J5">INDEX(J$17:J$39,Control!$B$3)</f>
        <v>189475</v>
      </c>
      <c r="K5" s="25" cm="1">
        <f t="array" ref="K5">INDEX(K$17:K$39,Control!$B$3)</f>
        <v>180000</v>
      </c>
      <c r="L5" s="25" cm="1">
        <f t="array" ref="L5">INDEX(L$17:L$39,Control!$B$3)</f>
        <v>185000</v>
      </c>
      <c r="M5" s="25" cm="1">
        <f t="array" ref="M5">INDEX(M$17:M$39,Control!$B$3)</f>
        <v>194250</v>
      </c>
      <c r="N5" s="25" cm="1">
        <f t="array" ref="N5">INDEX(N$17:N$39,Control!$B$3)</f>
        <v>212500</v>
      </c>
      <c r="O5" s="25" cm="1">
        <f t="array" ref="O5">INDEX(O$17:O$39,Control!$B$3)</f>
        <v>230000</v>
      </c>
      <c r="P5" s="25" cm="1">
        <f t="array" ref="P5">INDEX(P$17:P$39,Control!$B$3)</f>
        <v>242500</v>
      </c>
      <c r="Q5" s="25" cm="1">
        <f t="array" ref="Q5">INDEX(Q$17:Q$39,Control!$B$3)</f>
        <v>265000</v>
      </c>
      <c r="R5" s="25" cm="1">
        <f t="array" ref="R5">INDEX(R$17:R$39,Control!$B$3)</f>
        <v>285000</v>
      </c>
      <c r="S5" s="25" cm="1">
        <f t="array" ref="S5">INDEX(S$17:S$39,Control!$B$3)</f>
        <v>280000</v>
      </c>
      <c r="T5" s="25" cm="1">
        <f t="array" ref="T5">INDEX(T$17:T$39,Control!$B$3)</f>
        <v>300000</v>
      </c>
      <c r="U5" s="25" cm="1">
        <f t="array" ref="U5">INDEX(U$17:U$39,Control!$B$3)</f>
        <v>325000</v>
      </c>
      <c r="V5" s="25" cm="1">
        <f t="array" ref="V5">INDEX(V$17:V$39,Control!$B$3)</f>
        <v>340000</v>
      </c>
      <c r="W5" s="25" cm="1">
        <f t="array" ref="W5">INDEX(W$17:W$39,Control!$B$3)</f>
        <v>360000</v>
      </c>
      <c r="X5" s="25" cm="1">
        <f t="array" ref="X5">INDEX(X$17:X$39,Control!$B$3)</f>
        <v>345000</v>
      </c>
    </row>
    <row r="6" spans="1:24" x14ac:dyDescent="0.2">
      <c r="A6" t="s">
        <v>2143</v>
      </c>
      <c r="B6" s="25" cm="1">
        <f t="array" ref="B6">INDEX(B$44:B$66,Control!$B$3)</f>
        <v>21562</v>
      </c>
      <c r="C6" s="25" cm="1">
        <f t="array" ref="C6">INDEX(C$44:C$66,Control!$B$3)</f>
        <v>21590</v>
      </c>
      <c r="D6" s="25" cm="1">
        <f t="array" ref="D6">INDEX(D$44:D$66,Control!$B$3)</f>
        <v>23111</v>
      </c>
      <c r="E6" s="25" cm="1">
        <f t="array" ref="E6">INDEX(E$44:E$66,Control!$B$3)</f>
        <v>22708</v>
      </c>
      <c r="F6" s="25" cm="1">
        <f t="array" ref="F6">INDEX(F$44:F$66,Control!$B$3)</f>
        <v>23575</v>
      </c>
      <c r="G6" s="25" cm="1">
        <f t="array" ref="G6">INDEX(G$44:G$66,Control!$B$3)</f>
        <v>22830</v>
      </c>
      <c r="H6" s="25" cm="1">
        <f t="array" ref="H6">INDEX(H$44:H$66,Control!$B$3)</f>
        <v>24981</v>
      </c>
      <c r="I6" s="25" cm="1">
        <f t="array" ref="I6">INDEX(I$44:I$66,Control!$B$3)</f>
        <v>25019</v>
      </c>
      <c r="J6" s="25" cm="1">
        <f t="array" ref="J6">INDEX(J$44:J$66,Control!$B$3)</f>
        <v>24785</v>
      </c>
      <c r="K6" s="25" cm="1">
        <f t="array" ref="K6">INDEX(K$44:K$66,Control!$B$3)</f>
        <v>26388</v>
      </c>
      <c r="L6" s="25" cm="1">
        <f t="array" ref="L6">INDEX(L$44:L$66,Control!$B$3)</f>
        <v>27286</v>
      </c>
      <c r="M6" s="25" cm="1">
        <f t="array" ref="M6">INDEX(M$44:M$66,Control!$B$3)</f>
        <v>26553</v>
      </c>
      <c r="N6" s="25" cm="1">
        <f t="array" ref="N6">INDEX(N$44:N$66,Control!$B$3)</f>
        <v>25575</v>
      </c>
      <c r="O6" s="25" cm="1">
        <f t="array" ref="O6">INDEX(O$44:O$66,Control!$B$3)</f>
        <v>27883</v>
      </c>
      <c r="P6" s="25" cm="1">
        <f t="array" ref="P6">INDEX(P$44:P$66,Control!$B$3)</f>
        <v>27751</v>
      </c>
      <c r="Q6" s="25" cm="1">
        <f t="array" ref="Q6">INDEX(Q$44:Q$66,Control!$B$3)</f>
        <v>29135</v>
      </c>
      <c r="R6" s="25" cm="1">
        <f t="array" ref="R6">INDEX(R$44:R$66,Control!$B$3)</f>
        <v>30198</v>
      </c>
      <c r="S6" s="25" cm="1">
        <f t="array" ref="S6">INDEX(S$44:S$66,Control!$B$3)</f>
        <v>31385</v>
      </c>
      <c r="T6" s="25" cm="1">
        <f t="array" ref="T6">INDEX(T$44:T$66,Control!$B$3)</f>
        <v>30198</v>
      </c>
      <c r="U6" s="25" cm="1">
        <f t="array" ref="U6">INDEX(U$44:U$66,Control!$B$3)</f>
        <v>29419</v>
      </c>
      <c r="V6" s="25" cm="1">
        <f t="array" ref="V6">INDEX(V$44:V$66,Control!$B$3)</f>
        <v>32437</v>
      </c>
      <c r="W6" s="25" cm="1">
        <f t="array" ref="W6">INDEX(W$44:W$66,Control!$B$3)</f>
        <v>32887</v>
      </c>
      <c r="X6" s="25" cm="1">
        <f t="array" ref="X6">INDEX(X$44:X$66,Control!$B$3)</f>
        <v>36605</v>
      </c>
    </row>
    <row r="7" spans="1:24" x14ac:dyDescent="0.2">
      <c r="A7" t="s">
        <v>2145</v>
      </c>
      <c r="B7" s="26" cm="1">
        <f t="array" ref="B7">INDEX(B$71:B$93,Control!$B$3)</f>
        <v>5.843381875521751</v>
      </c>
      <c r="C7" s="26" cm="1">
        <f t="array" ref="C7">INDEX(C$71:C$93,Control!$B$3)</f>
        <v>6.8781843446039836</v>
      </c>
      <c r="D7" s="26" cm="1">
        <f t="array" ref="D7">INDEX(D$71:D$93,Control!$B$3)</f>
        <v>7.1394574012375056</v>
      </c>
      <c r="E7" s="26" cm="1">
        <f t="array" ref="E7">INDEX(E$71:E$93,Control!$B$3)</f>
        <v>7.486348423463097</v>
      </c>
      <c r="F7" s="26" cm="1">
        <f t="array" ref="F7">INDEX(F$71:F$93,Control!$B$3)</f>
        <v>7.6352067868504774</v>
      </c>
      <c r="G7" s="26" cm="1">
        <f t="array" ref="G7">INDEX(G$71:G$93,Control!$B$3)</f>
        <v>8.4362680683311435</v>
      </c>
      <c r="H7" s="26" cm="1">
        <f t="array" ref="H7">INDEX(H$71:H$93,Control!$B$3)</f>
        <v>7.8459629318281898</v>
      </c>
      <c r="I7" s="26" cm="1">
        <f t="array" ref="I7">INDEX(I$71:I$93,Control!$B$3)</f>
        <v>6.9946840401295018</v>
      </c>
      <c r="J7" s="26" cm="1">
        <f t="array" ref="J7">INDEX(J$71:J$93,Control!$B$3)</f>
        <v>7.6447448053258018</v>
      </c>
      <c r="K7" s="26" cm="1">
        <f t="array" ref="K7">INDEX(K$71:K$93,Control!$B$3)</f>
        <v>6.8212824010914055</v>
      </c>
      <c r="L7" s="26" cm="1">
        <f t="array" ref="L7">INDEX(L$71:L$93,Control!$B$3)</f>
        <v>6.7800337169244305</v>
      </c>
      <c r="M7" s="26" cm="1">
        <f t="array" ref="M7">INDEX(M$71:M$93,Control!$B$3)</f>
        <v>7.3155575641170492</v>
      </c>
      <c r="N7" s="26" cm="1">
        <f t="array" ref="N7">INDEX(N$71:N$93,Control!$B$3)</f>
        <v>8.3088954056695989</v>
      </c>
      <c r="O7" s="26" cm="1">
        <f t="array" ref="O7">INDEX(O$71:O$93,Control!$B$3)</f>
        <v>8.2487537209052118</v>
      </c>
      <c r="P7" s="26" cm="1">
        <f t="array" ref="P7">INDEX(P$71:P$93,Control!$B$3)</f>
        <v>8.7384238405823211</v>
      </c>
      <c r="Q7" s="26" cm="1">
        <f t="array" ref="Q7">INDEX(Q$71:Q$93,Control!$B$3)</f>
        <v>9.0955894971683549</v>
      </c>
      <c r="R7" s="26" cm="1">
        <f t="array" ref="R7">INDEX(R$71:R$93,Control!$B$3)</f>
        <v>9.4377111066958079</v>
      </c>
      <c r="S7" s="26" cm="1">
        <f t="array" ref="S7">INDEX(S$71:S$93,Control!$B$3)</f>
        <v>8.921459295841963</v>
      </c>
      <c r="T7" s="26" cm="1">
        <f t="array" ref="T7">INDEX(T$71:T$93,Control!$B$3)</f>
        <v>9.9344327438903246</v>
      </c>
      <c r="U7" s="26" cm="1">
        <f t="array" ref="U7">INDEX(U$71:U$93,Control!$B$3)</f>
        <v>11.04728236853734</v>
      </c>
      <c r="V7" s="26" cm="1">
        <f t="array" ref="V7">INDEX(V$71:V$93,Control!$B$3)</f>
        <v>10.481857138453002</v>
      </c>
      <c r="W7" s="26" cm="1">
        <f t="array" ref="W7">INDEX(W$71:W$93,Control!$B$3)</f>
        <v>10.946574634354</v>
      </c>
      <c r="X7" s="26" cm="1">
        <f t="array" ref="X7">INDEX(X$71:X$93,Control!$B$3)</f>
        <v>9.4249419478213365</v>
      </c>
    </row>
    <row r="8" spans="1:24" x14ac:dyDescent="0.2">
      <c r="A8" t="s">
        <v>140</v>
      </c>
      <c r="B8" s="26">
        <f>B86</f>
        <v>6.1188811188811192</v>
      </c>
      <c r="C8" s="26">
        <f t="shared" ref="C8:X8" si="0">C86</f>
        <v>6.9336470983737444</v>
      </c>
      <c r="D8" s="26">
        <f t="shared" si="0"/>
        <v>7.3279352226720649</v>
      </c>
      <c r="E8" s="26">
        <f t="shared" si="0"/>
        <v>7.5325087218522047</v>
      </c>
      <c r="F8" s="26">
        <f t="shared" si="0"/>
        <v>7.6762845239932105</v>
      </c>
      <c r="G8" s="26">
        <f t="shared" si="0"/>
        <v>8.0627015675391878</v>
      </c>
      <c r="H8" s="26">
        <f t="shared" si="0"/>
        <v>7.8920935571818047</v>
      </c>
      <c r="I8" s="26">
        <f t="shared" si="0"/>
        <v>6.9790976026799738</v>
      </c>
      <c r="J8" s="26">
        <f t="shared" si="0"/>
        <v>7.7371452362778435</v>
      </c>
      <c r="K8" s="26">
        <f t="shared" si="0"/>
        <v>7.6811445741992763</v>
      </c>
      <c r="L8" s="26">
        <f t="shared" si="0"/>
        <v>7.6372153015851465</v>
      </c>
      <c r="M8" s="26">
        <f t="shared" si="0"/>
        <v>7.8920741989881957</v>
      </c>
      <c r="N8" s="26">
        <f t="shared" si="0"/>
        <v>8.2024841809233653</v>
      </c>
      <c r="O8" s="26">
        <f t="shared" si="0"/>
        <v>8.8115980581232964</v>
      </c>
      <c r="P8" s="26">
        <f t="shared" si="0"/>
        <v>9.4336553788100588</v>
      </c>
      <c r="Q8" s="26">
        <f t="shared" si="0"/>
        <v>9.790298130368873</v>
      </c>
      <c r="R8" s="26">
        <f t="shared" si="0"/>
        <v>9.9221729558773379</v>
      </c>
      <c r="S8" s="26">
        <f t="shared" si="0"/>
        <v>9.6718169840699488</v>
      </c>
      <c r="T8" s="26">
        <f t="shared" si="0"/>
        <v>9.6510981779896472</v>
      </c>
      <c r="U8" s="26">
        <f t="shared" si="0"/>
        <v>10.754589115766523</v>
      </c>
      <c r="V8" s="26">
        <f t="shared" si="0"/>
        <v>10.49420719762691</v>
      </c>
      <c r="W8" s="26">
        <f t="shared" si="0"/>
        <v>10.284767858096917</v>
      </c>
      <c r="X8" s="26">
        <f t="shared" si="0"/>
        <v>9.2962145814224453</v>
      </c>
    </row>
    <row r="9" spans="1:24" x14ac:dyDescent="0.2">
      <c r="A9" t="s">
        <v>141</v>
      </c>
      <c r="B9" s="288">
        <f>B87</f>
        <v>5.1111432566661845</v>
      </c>
      <c r="C9" s="288">
        <f t="shared" ref="C9:X9" si="1">C87</f>
        <v>5.9252718654150014</v>
      </c>
      <c r="D9" s="288">
        <f t="shared" si="1"/>
        <v>6.5959532935199219</v>
      </c>
      <c r="E9" s="288">
        <f t="shared" si="1"/>
        <v>6.7773345343799596</v>
      </c>
      <c r="F9" s="288">
        <f t="shared" si="1"/>
        <v>6.9453213789619905</v>
      </c>
      <c r="G9" s="288">
        <f t="shared" si="1"/>
        <v>7.1428571428571432</v>
      </c>
      <c r="H9" s="288">
        <f t="shared" si="1"/>
        <v>6.9625948822286565</v>
      </c>
      <c r="I9" s="288">
        <f t="shared" si="1"/>
        <v>6.4005545993497801</v>
      </c>
      <c r="J9" s="288">
        <f t="shared" si="1"/>
        <v>6.8503577409042471</v>
      </c>
      <c r="K9" s="288">
        <f t="shared" si="1"/>
        <v>6.7924528301886795</v>
      </c>
      <c r="L9" s="288">
        <f t="shared" si="1"/>
        <v>6.7658242004025944</v>
      </c>
      <c r="M9" s="288">
        <f t="shared" si="1"/>
        <v>6.7579908675799087</v>
      </c>
      <c r="N9" s="288">
        <f t="shared" si="1"/>
        <v>7.0909090909090908</v>
      </c>
      <c r="O9" s="288">
        <f t="shared" si="1"/>
        <v>7.5256843164020406</v>
      </c>
      <c r="P9" s="288">
        <f t="shared" si="1"/>
        <v>7.7192982456140351</v>
      </c>
      <c r="Q9" s="288">
        <f t="shared" si="1"/>
        <v>7.907856283307547</v>
      </c>
      <c r="R9" s="288">
        <f t="shared" si="1"/>
        <v>8.0387952695232663</v>
      </c>
      <c r="S9" s="288">
        <f t="shared" si="1"/>
        <v>7.8847908249706764</v>
      </c>
      <c r="T9" s="288">
        <f t="shared" si="1"/>
        <v>7.8665827564505975</v>
      </c>
      <c r="U9" s="288">
        <f t="shared" si="1"/>
        <v>9.0634441087613293</v>
      </c>
      <c r="V9" s="288">
        <f t="shared" si="1"/>
        <v>8.5639592535833415</v>
      </c>
      <c r="W9" s="288">
        <f t="shared" si="1"/>
        <v>8.4103824515542414</v>
      </c>
      <c r="X9" s="288">
        <f t="shared" si="1"/>
        <v>7.7091474599250338</v>
      </c>
    </row>
    <row r="15" spans="1:24" x14ac:dyDescent="0.2">
      <c r="A15" t="s">
        <v>2142</v>
      </c>
    </row>
    <row r="16" spans="1:24" ht="42.75" x14ac:dyDescent="0.2">
      <c r="B16" s="2" t="s">
        <v>2119</v>
      </c>
      <c r="C16" s="2" t="s">
        <v>2120</v>
      </c>
      <c r="D16" s="2" t="s">
        <v>2121</v>
      </c>
      <c r="E16" s="2" t="s">
        <v>2122</v>
      </c>
      <c r="F16" s="2" t="s">
        <v>2123</v>
      </c>
      <c r="G16" s="2" t="s">
        <v>2124</v>
      </c>
      <c r="H16" s="2" t="s">
        <v>2125</v>
      </c>
      <c r="I16" s="2" t="s">
        <v>2126</v>
      </c>
      <c r="J16" s="2" t="s">
        <v>2127</v>
      </c>
      <c r="K16" s="2" t="s">
        <v>2128</v>
      </c>
      <c r="L16" s="2" t="s">
        <v>2129</v>
      </c>
      <c r="M16" s="2" t="s">
        <v>2130</v>
      </c>
      <c r="N16" s="2" t="s">
        <v>2131</v>
      </c>
      <c r="O16" s="2" t="s">
        <v>2132</v>
      </c>
      <c r="P16" s="2" t="s">
        <v>2133</v>
      </c>
      <c r="Q16" s="2" t="s">
        <v>2134</v>
      </c>
      <c r="R16" s="2" t="s">
        <v>2135</v>
      </c>
      <c r="S16" s="2" t="s">
        <v>2136</v>
      </c>
      <c r="T16" s="2" t="s">
        <v>2137</v>
      </c>
      <c r="U16" s="2" t="s">
        <v>2138</v>
      </c>
      <c r="V16" s="2" t="s">
        <v>2139</v>
      </c>
      <c r="W16" s="2" t="s">
        <v>2140</v>
      </c>
      <c r="X16" s="2" t="s">
        <v>2141</v>
      </c>
    </row>
    <row r="17" spans="1:24" x14ac:dyDescent="0.2">
      <c r="A17" t="s">
        <v>115</v>
      </c>
      <c r="B17" s="14">
        <v>125995</v>
      </c>
      <c r="C17" s="14">
        <v>148500</v>
      </c>
      <c r="D17" s="14">
        <v>165000</v>
      </c>
      <c r="E17" s="14">
        <v>170000</v>
      </c>
      <c r="F17" s="14">
        <v>180000</v>
      </c>
      <c r="G17" s="14">
        <v>192600</v>
      </c>
      <c r="H17" s="14">
        <v>196000</v>
      </c>
      <c r="I17" s="14">
        <v>175000</v>
      </c>
      <c r="J17" s="14">
        <v>189475</v>
      </c>
      <c r="K17" s="14">
        <v>180000</v>
      </c>
      <c r="L17" s="14">
        <v>185000</v>
      </c>
      <c r="M17" s="14">
        <v>194250</v>
      </c>
      <c r="N17" s="14">
        <v>212500</v>
      </c>
      <c r="O17" s="14">
        <v>230000</v>
      </c>
      <c r="P17" s="14">
        <v>242500</v>
      </c>
      <c r="Q17" s="14">
        <v>265000</v>
      </c>
      <c r="R17" s="14">
        <v>285000</v>
      </c>
      <c r="S17" s="14">
        <v>280000</v>
      </c>
      <c r="T17" s="14">
        <v>300000</v>
      </c>
      <c r="U17" s="14">
        <v>325000</v>
      </c>
      <c r="V17" s="14">
        <v>340000</v>
      </c>
      <c r="W17" s="14">
        <v>360000</v>
      </c>
      <c r="X17" s="14">
        <v>345000</v>
      </c>
    </row>
    <row r="18" spans="1:24" x14ac:dyDescent="0.2">
      <c r="A18" t="s">
        <v>116</v>
      </c>
      <c r="B18" s="14">
        <v>123500</v>
      </c>
      <c r="C18" s="14">
        <v>150000</v>
      </c>
      <c r="D18" s="14">
        <v>170000</v>
      </c>
      <c r="E18" s="14">
        <v>180000</v>
      </c>
      <c r="F18" s="14">
        <v>183000</v>
      </c>
      <c r="G18" s="14">
        <v>197500</v>
      </c>
      <c r="H18" s="14">
        <v>200300</v>
      </c>
      <c r="I18" s="14">
        <v>174995</v>
      </c>
      <c r="J18" s="14">
        <v>199995</v>
      </c>
      <c r="K18" s="14">
        <v>200000</v>
      </c>
      <c r="L18" s="14">
        <v>203000</v>
      </c>
      <c r="M18" s="14">
        <v>208000</v>
      </c>
      <c r="N18" s="14">
        <v>222500</v>
      </c>
      <c r="O18" s="14">
        <v>240000</v>
      </c>
      <c r="P18" s="14">
        <v>265000</v>
      </c>
      <c r="Q18" s="14">
        <v>285000</v>
      </c>
      <c r="R18" s="14">
        <v>295000</v>
      </c>
      <c r="S18" s="14">
        <v>300000</v>
      </c>
      <c r="T18" s="14">
        <v>315000</v>
      </c>
      <c r="U18" s="14">
        <v>344995</v>
      </c>
      <c r="V18" s="14">
        <v>350000</v>
      </c>
      <c r="W18" s="14">
        <v>360000</v>
      </c>
      <c r="X18" s="14">
        <v>340000</v>
      </c>
    </row>
    <row r="19" spans="1:24" x14ac:dyDescent="0.2">
      <c r="A19" t="s">
        <v>117</v>
      </c>
      <c r="B19" s="14">
        <v>120000</v>
      </c>
      <c r="C19" s="14">
        <v>145000</v>
      </c>
      <c r="D19" s="14">
        <v>159995</v>
      </c>
      <c r="E19" s="14">
        <v>167000</v>
      </c>
      <c r="F19" s="14">
        <v>176000</v>
      </c>
      <c r="G19" s="14">
        <v>190000</v>
      </c>
      <c r="H19" s="14">
        <v>200000</v>
      </c>
      <c r="I19" s="14">
        <v>175000</v>
      </c>
      <c r="J19" s="14">
        <v>180000</v>
      </c>
      <c r="K19" s="14">
        <v>185000</v>
      </c>
      <c r="L19" s="14">
        <v>193000</v>
      </c>
      <c r="M19" s="14">
        <v>200000</v>
      </c>
      <c r="N19" s="14">
        <v>214998</v>
      </c>
      <c r="O19" s="14">
        <v>246250</v>
      </c>
      <c r="P19" s="14">
        <v>276000</v>
      </c>
      <c r="Q19" s="14">
        <v>305950</v>
      </c>
      <c r="R19" s="14">
        <v>308000</v>
      </c>
      <c r="S19" s="14">
        <v>310000</v>
      </c>
      <c r="T19" s="14">
        <v>320000</v>
      </c>
      <c r="U19" s="14">
        <v>335000</v>
      </c>
      <c r="V19" s="14">
        <v>363000</v>
      </c>
      <c r="W19" s="14">
        <v>367995</v>
      </c>
      <c r="X19" s="14">
        <v>360000</v>
      </c>
    </row>
    <row r="20" spans="1:24" x14ac:dyDescent="0.2">
      <c r="A20" t="s">
        <v>118</v>
      </c>
      <c r="B20" s="14">
        <v>91000</v>
      </c>
      <c r="C20" s="14">
        <v>113000</v>
      </c>
      <c r="D20" s="14">
        <v>135000</v>
      </c>
      <c r="E20" s="14">
        <v>146975</v>
      </c>
      <c r="F20" s="14">
        <v>149995</v>
      </c>
      <c r="G20" s="14">
        <v>166250</v>
      </c>
      <c r="H20" s="14">
        <v>167000</v>
      </c>
      <c r="I20" s="14">
        <v>151000</v>
      </c>
      <c r="J20" s="14">
        <v>165000</v>
      </c>
      <c r="K20" s="14">
        <v>155000</v>
      </c>
      <c r="L20" s="14">
        <v>160000</v>
      </c>
      <c r="M20" s="14">
        <v>165000</v>
      </c>
      <c r="N20" s="14">
        <v>182000</v>
      </c>
      <c r="O20" s="14">
        <v>192000</v>
      </c>
      <c r="P20" s="14">
        <v>210000</v>
      </c>
      <c r="Q20" s="14">
        <v>226000</v>
      </c>
      <c r="R20" s="14">
        <v>244000</v>
      </c>
      <c r="S20" s="14">
        <v>250000</v>
      </c>
      <c r="T20" s="14">
        <v>250000</v>
      </c>
      <c r="U20" s="14">
        <v>280000</v>
      </c>
      <c r="V20" s="14">
        <v>310000</v>
      </c>
      <c r="W20" s="14">
        <v>315000</v>
      </c>
      <c r="X20" s="14">
        <v>286948</v>
      </c>
    </row>
    <row r="21" spans="1:24" x14ac:dyDescent="0.2">
      <c r="A21" t="s">
        <v>119</v>
      </c>
      <c r="B21" s="14">
        <v>98000</v>
      </c>
      <c r="C21" s="14">
        <v>125000</v>
      </c>
      <c r="D21" s="14">
        <v>147500</v>
      </c>
      <c r="E21" s="14">
        <v>160000</v>
      </c>
      <c r="F21" s="14">
        <v>165000</v>
      </c>
      <c r="G21" s="14">
        <v>177000</v>
      </c>
      <c r="H21" s="14">
        <v>185000</v>
      </c>
      <c r="I21" s="14">
        <v>170000</v>
      </c>
      <c r="J21" s="14">
        <v>175000</v>
      </c>
      <c r="K21" s="14">
        <v>175000</v>
      </c>
      <c r="L21" s="14">
        <v>175500</v>
      </c>
      <c r="M21" s="14">
        <v>180000</v>
      </c>
      <c r="N21" s="14">
        <v>185000</v>
      </c>
      <c r="O21" s="14">
        <v>200000</v>
      </c>
      <c r="P21" s="14">
        <v>220000</v>
      </c>
      <c r="Q21" s="14">
        <v>245000</v>
      </c>
      <c r="R21" s="14">
        <v>250000</v>
      </c>
      <c r="S21" s="14">
        <v>260000</v>
      </c>
      <c r="T21" s="14">
        <v>266500</v>
      </c>
      <c r="U21" s="14">
        <v>303000</v>
      </c>
      <c r="V21" s="14">
        <v>315000</v>
      </c>
      <c r="W21" s="14">
        <v>315000</v>
      </c>
      <c r="X21" s="14">
        <v>300000</v>
      </c>
    </row>
    <row r="22" spans="1:24" x14ac:dyDescent="0.2">
      <c r="A22" t="s">
        <v>120</v>
      </c>
      <c r="B22" s="14">
        <v>115000</v>
      </c>
      <c r="C22" s="14">
        <v>136000</v>
      </c>
      <c r="D22" s="14">
        <v>154000</v>
      </c>
      <c r="E22" s="14">
        <v>162000</v>
      </c>
      <c r="F22" s="14">
        <v>164345</v>
      </c>
      <c r="G22" s="14">
        <v>178000</v>
      </c>
      <c r="H22" s="14">
        <v>182000</v>
      </c>
      <c r="I22" s="14">
        <v>165000</v>
      </c>
      <c r="J22" s="14">
        <v>175000</v>
      </c>
      <c r="K22" s="14">
        <v>179498</v>
      </c>
      <c r="L22" s="14">
        <v>180000</v>
      </c>
      <c r="M22" s="14">
        <v>189950</v>
      </c>
      <c r="N22" s="14">
        <v>199995</v>
      </c>
      <c r="O22" s="14">
        <v>222000</v>
      </c>
      <c r="P22" s="14">
        <v>255000</v>
      </c>
      <c r="Q22" s="14">
        <v>279500</v>
      </c>
      <c r="R22" s="14">
        <v>290000</v>
      </c>
      <c r="S22" s="14">
        <v>292000</v>
      </c>
      <c r="T22" s="14">
        <v>300000</v>
      </c>
      <c r="U22" s="14">
        <v>330000</v>
      </c>
      <c r="V22" s="14">
        <v>360000</v>
      </c>
      <c r="W22" s="14">
        <v>355000</v>
      </c>
      <c r="X22" s="14">
        <v>350000</v>
      </c>
    </row>
    <row r="23" spans="1:24" x14ac:dyDescent="0.2">
      <c r="A23" t="s">
        <v>121</v>
      </c>
      <c r="B23" s="14">
        <v>132000</v>
      </c>
      <c r="C23" s="14">
        <v>155000</v>
      </c>
      <c r="D23" s="14">
        <v>175000</v>
      </c>
      <c r="E23" s="14">
        <v>180000</v>
      </c>
      <c r="F23" s="14">
        <v>187000</v>
      </c>
      <c r="G23" s="14">
        <v>205000</v>
      </c>
      <c r="H23" s="14">
        <v>211111</v>
      </c>
      <c r="I23" s="14">
        <v>180000</v>
      </c>
      <c r="J23" s="14">
        <v>200000</v>
      </c>
      <c r="K23" s="14">
        <v>198000</v>
      </c>
      <c r="L23" s="14">
        <v>202000</v>
      </c>
      <c r="M23" s="14">
        <v>207500</v>
      </c>
      <c r="N23" s="14">
        <v>220100</v>
      </c>
      <c r="O23" s="14">
        <v>245000</v>
      </c>
      <c r="P23" s="14">
        <v>265000</v>
      </c>
      <c r="Q23" s="14">
        <v>294995</v>
      </c>
      <c r="R23" s="14">
        <v>309250</v>
      </c>
      <c r="S23" s="14">
        <v>313000</v>
      </c>
      <c r="T23" s="14">
        <v>318500</v>
      </c>
      <c r="U23" s="14">
        <v>350000</v>
      </c>
      <c r="V23" s="14">
        <v>365995</v>
      </c>
      <c r="W23" s="14">
        <v>355000</v>
      </c>
      <c r="X23" s="14">
        <v>350000</v>
      </c>
    </row>
    <row r="24" spans="1:24" x14ac:dyDescent="0.2">
      <c r="A24" t="s">
        <v>122</v>
      </c>
      <c r="B24" s="14">
        <v>175000</v>
      </c>
      <c r="C24" s="14">
        <v>200000</v>
      </c>
      <c r="D24" s="14">
        <v>225000</v>
      </c>
      <c r="E24" s="14">
        <v>235000</v>
      </c>
      <c r="F24" s="14">
        <v>248000</v>
      </c>
      <c r="G24" s="14">
        <v>265000</v>
      </c>
      <c r="H24" s="14">
        <v>268000</v>
      </c>
      <c r="I24" s="14">
        <v>250000</v>
      </c>
      <c r="J24" s="14">
        <v>258750</v>
      </c>
      <c r="K24" s="14">
        <v>284000</v>
      </c>
      <c r="L24" s="14">
        <v>283500</v>
      </c>
      <c r="M24" s="14">
        <v>287500</v>
      </c>
      <c r="N24" s="14">
        <v>313000</v>
      </c>
      <c r="O24" s="14">
        <v>350000</v>
      </c>
      <c r="P24" s="14">
        <v>360000</v>
      </c>
      <c r="Q24" s="14">
        <v>383625</v>
      </c>
      <c r="R24" s="14">
        <v>416544</v>
      </c>
      <c r="S24" s="14">
        <v>393000</v>
      </c>
      <c r="T24" s="14">
        <v>415000</v>
      </c>
      <c r="U24" s="14">
        <v>446750</v>
      </c>
      <c r="V24" s="14">
        <v>475000</v>
      </c>
      <c r="W24" s="14">
        <v>460000</v>
      </c>
      <c r="X24" s="14">
        <v>475000</v>
      </c>
    </row>
    <row r="25" spans="1:24" x14ac:dyDescent="0.2">
      <c r="A25" t="s">
        <v>123</v>
      </c>
      <c r="B25" s="14">
        <v>99995</v>
      </c>
      <c r="C25" s="14">
        <v>125000</v>
      </c>
      <c r="D25" s="14">
        <v>138250</v>
      </c>
      <c r="E25" s="14">
        <v>147500</v>
      </c>
      <c r="F25" s="14">
        <v>155000</v>
      </c>
      <c r="G25" s="14">
        <v>163500</v>
      </c>
      <c r="H25" s="14">
        <v>168000</v>
      </c>
      <c r="I25" s="14">
        <v>150000</v>
      </c>
      <c r="J25" s="14">
        <v>159400</v>
      </c>
      <c r="K25" s="14">
        <v>155000</v>
      </c>
      <c r="L25" s="14">
        <v>160000</v>
      </c>
      <c r="M25" s="14">
        <v>163000</v>
      </c>
      <c r="N25" s="14">
        <v>179000</v>
      </c>
      <c r="O25" s="14">
        <v>190000</v>
      </c>
      <c r="P25" s="14">
        <v>218000</v>
      </c>
      <c r="Q25" s="14">
        <v>235000</v>
      </c>
      <c r="R25" s="14">
        <v>245000</v>
      </c>
      <c r="S25" s="14">
        <v>250000</v>
      </c>
      <c r="T25" s="14">
        <v>250000</v>
      </c>
      <c r="U25" s="14">
        <v>290000</v>
      </c>
      <c r="V25" s="14">
        <v>310000</v>
      </c>
      <c r="W25" s="14">
        <v>305000</v>
      </c>
      <c r="X25" s="14">
        <v>300000</v>
      </c>
    </row>
    <row r="26" spans="1:24" x14ac:dyDescent="0.2">
      <c r="A26" t="s">
        <v>124</v>
      </c>
      <c r="B26" s="14">
        <v>87500</v>
      </c>
      <c r="C26" s="14">
        <v>112500</v>
      </c>
      <c r="D26" s="14">
        <v>130000</v>
      </c>
      <c r="E26" s="14">
        <v>141500</v>
      </c>
      <c r="F26" s="14">
        <v>153000</v>
      </c>
      <c r="G26" s="14">
        <v>164972</v>
      </c>
      <c r="H26" s="14">
        <v>165000</v>
      </c>
      <c r="I26" s="14">
        <v>150000</v>
      </c>
      <c r="J26" s="14">
        <v>160000</v>
      </c>
      <c r="K26" s="14">
        <v>153000</v>
      </c>
      <c r="L26" s="14">
        <v>156000</v>
      </c>
      <c r="M26" s="14">
        <v>157000</v>
      </c>
      <c r="N26" s="14">
        <v>168000</v>
      </c>
      <c r="O26" s="14">
        <v>179000</v>
      </c>
      <c r="P26" s="14">
        <v>198000</v>
      </c>
      <c r="Q26" s="14">
        <v>216475</v>
      </c>
      <c r="R26" s="14">
        <v>228000</v>
      </c>
      <c r="S26" s="14">
        <v>239995</v>
      </c>
      <c r="T26" s="14">
        <v>247000</v>
      </c>
      <c r="U26" s="14">
        <v>285000</v>
      </c>
      <c r="V26" s="14">
        <v>290000</v>
      </c>
      <c r="W26" s="14">
        <v>310000</v>
      </c>
      <c r="X26" s="14">
        <v>292500</v>
      </c>
    </row>
    <row r="27" spans="1:24" x14ac:dyDescent="0.2">
      <c r="A27" t="s">
        <v>125</v>
      </c>
      <c r="B27" s="14">
        <v>157500</v>
      </c>
      <c r="C27" s="14">
        <v>179950</v>
      </c>
      <c r="D27" s="14">
        <v>199725</v>
      </c>
      <c r="E27" s="14">
        <v>205000</v>
      </c>
      <c r="F27" s="14">
        <v>222000</v>
      </c>
      <c r="G27" s="14">
        <v>238000</v>
      </c>
      <c r="H27" s="14">
        <v>240000</v>
      </c>
      <c r="I27" s="14">
        <v>210000</v>
      </c>
      <c r="J27" s="14">
        <v>234000</v>
      </c>
      <c r="K27" s="14">
        <v>240000</v>
      </c>
      <c r="L27" s="14">
        <v>232250</v>
      </c>
      <c r="M27" s="14">
        <v>247500</v>
      </c>
      <c r="N27" s="14">
        <v>267000</v>
      </c>
      <c r="O27" s="14">
        <v>283998</v>
      </c>
      <c r="P27" s="14">
        <v>319995</v>
      </c>
      <c r="Q27" s="14">
        <v>340000</v>
      </c>
      <c r="R27" s="14">
        <v>345500</v>
      </c>
      <c r="S27" s="14">
        <v>350000</v>
      </c>
      <c r="T27" s="14">
        <v>350000</v>
      </c>
      <c r="U27" s="14">
        <v>375000</v>
      </c>
      <c r="V27" s="14">
        <v>400500</v>
      </c>
      <c r="W27" s="14">
        <v>415000</v>
      </c>
      <c r="X27" s="14">
        <v>390000</v>
      </c>
    </row>
    <row r="28" spans="1:24" x14ac:dyDescent="0.2">
      <c r="A28" t="s">
        <v>126</v>
      </c>
      <c r="B28" s="14">
        <v>154656</v>
      </c>
      <c r="C28" s="14">
        <v>179950</v>
      </c>
      <c r="D28" s="14">
        <v>202500</v>
      </c>
      <c r="E28" s="14">
        <v>220000</v>
      </c>
      <c r="F28" s="14">
        <v>228000</v>
      </c>
      <c r="G28" s="14">
        <v>245000</v>
      </c>
      <c r="H28" s="14">
        <v>242000</v>
      </c>
      <c r="I28" s="14">
        <v>220000</v>
      </c>
      <c r="J28" s="14">
        <v>250000</v>
      </c>
      <c r="K28" s="14">
        <v>240000</v>
      </c>
      <c r="L28" s="14">
        <v>250000</v>
      </c>
      <c r="M28" s="14">
        <v>250000</v>
      </c>
      <c r="N28" s="14">
        <v>265000</v>
      </c>
      <c r="O28" s="14">
        <v>300000</v>
      </c>
      <c r="P28" s="14">
        <v>335000</v>
      </c>
      <c r="Q28" s="14">
        <v>357500</v>
      </c>
      <c r="R28" s="14">
        <v>370000</v>
      </c>
      <c r="S28" s="14">
        <v>380000</v>
      </c>
      <c r="T28" s="14">
        <v>390000</v>
      </c>
      <c r="U28" s="14">
        <v>436500</v>
      </c>
      <c r="V28" s="14">
        <v>450000</v>
      </c>
      <c r="W28" s="14">
        <v>460000</v>
      </c>
      <c r="X28" s="14">
        <v>430000</v>
      </c>
    </row>
    <row r="29" spans="1:24" x14ac:dyDescent="0.2">
      <c r="A29" t="s">
        <v>138</v>
      </c>
      <c r="B29" s="14">
        <v>120000</v>
      </c>
      <c r="C29" s="14">
        <v>143500</v>
      </c>
      <c r="D29" s="14">
        <v>163500</v>
      </c>
      <c r="E29" s="14">
        <v>173000</v>
      </c>
      <c r="F29" s="14">
        <v>179000</v>
      </c>
      <c r="G29" s="14">
        <v>190000</v>
      </c>
      <c r="H29" s="14">
        <v>197500</v>
      </c>
      <c r="I29" s="14">
        <v>175000</v>
      </c>
      <c r="J29" s="14">
        <v>191000</v>
      </c>
      <c r="K29" s="14">
        <v>189000</v>
      </c>
      <c r="L29" s="14">
        <v>193000</v>
      </c>
      <c r="M29" s="14">
        <v>200000</v>
      </c>
      <c r="N29" s="14">
        <v>215000</v>
      </c>
      <c r="O29" s="14">
        <v>235000</v>
      </c>
      <c r="P29" s="14">
        <v>256950</v>
      </c>
      <c r="Q29" s="14">
        <v>278000</v>
      </c>
      <c r="R29" s="14">
        <v>290000</v>
      </c>
      <c r="S29" s="14">
        <v>295000</v>
      </c>
      <c r="T29" s="14">
        <v>302500</v>
      </c>
      <c r="U29" s="14">
        <v>336000</v>
      </c>
      <c r="V29" s="14">
        <v>350000</v>
      </c>
      <c r="W29" s="14">
        <v>358000</v>
      </c>
      <c r="X29" s="14">
        <v>340000</v>
      </c>
    </row>
    <row r="30" spans="1:24" x14ac:dyDescent="0.2">
      <c r="A30" t="s">
        <v>127</v>
      </c>
      <c r="B30" s="14">
        <v>91000</v>
      </c>
      <c r="C30" s="14">
        <v>115000</v>
      </c>
      <c r="D30" s="14">
        <v>130000</v>
      </c>
      <c r="E30" s="14">
        <v>137000</v>
      </c>
      <c r="F30" s="14">
        <v>140000</v>
      </c>
      <c r="G30" s="14">
        <v>155000</v>
      </c>
      <c r="H30" s="14">
        <v>160000</v>
      </c>
      <c r="I30" s="14">
        <v>140000</v>
      </c>
      <c r="J30" s="14">
        <v>151000</v>
      </c>
      <c r="K30" s="14">
        <v>150000</v>
      </c>
      <c r="L30" s="14">
        <v>150000</v>
      </c>
      <c r="M30" s="14">
        <v>159000</v>
      </c>
      <c r="N30" s="14">
        <v>167000</v>
      </c>
      <c r="O30" s="14">
        <v>185000</v>
      </c>
      <c r="P30" s="14">
        <v>212500</v>
      </c>
      <c r="Q30" s="14">
        <v>232000</v>
      </c>
      <c r="R30" s="14">
        <v>243000</v>
      </c>
      <c r="S30" s="14">
        <v>248000</v>
      </c>
      <c r="T30" s="14">
        <v>255000</v>
      </c>
      <c r="U30" s="14">
        <v>282000</v>
      </c>
      <c r="V30" s="14">
        <v>299000</v>
      </c>
      <c r="W30" s="14">
        <v>305000</v>
      </c>
      <c r="X30" s="14">
        <v>300000</v>
      </c>
    </row>
    <row r="31" spans="1:24" x14ac:dyDescent="0.2">
      <c r="A31" t="s">
        <v>139</v>
      </c>
      <c r="B31" s="14"/>
      <c r="C31" s="14"/>
      <c r="D31" s="14"/>
      <c r="E31" s="14"/>
      <c r="F31" s="14"/>
      <c r="G31" s="14"/>
      <c r="H31" s="14"/>
      <c r="I31" s="14"/>
      <c r="J31" s="14"/>
      <c r="K31" s="14"/>
      <c r="L31" s="14"/>
      <c r="M31" s="14"/>
      <c r="N31" s="14"/>
      <c r="O31" s="14"/>
      <c r="P31" s="14"/>
      <c r="Q31" s="14"/>
      <c r="R31" s="14"/>
      <c r="S31" s="14"/>
      <c r="T31" s="14"/>
      <c r="U31" s="14"/>
      <c r="V31" s="14"/>
      <c r="W31" s="14"/>
      <c r="X31" s="14"/>
    </row>
    <row r="32" spans="1:24" x14ac:dyDescent="0.2">
      <c r="A32" t="s">
        <v>140</v>
      </c>
      <c r="B32" s="14">
        <v>140000</v>
      </c>
      <c r="C32" s="14">
        <v>165000</v>
      </c>
      <c r="D32" s="14">
        <v>181000</v>
      </c>
      <c r="E32" s="14">
        <v>190000</v>
      </c>
      <c r="F32" s="14">
        <v>199000</v>
      </c>
      <c r="G32" s="14">
        <v>215000</v>
      </c>
      <c r="H32" s="14">
        <v>220000</v>
      </c>
      <c r="I32" s="14">
        <v>200000</v>
      </c>
      <c r="J32" s="14">
        <v>223000</v>
      </c>
      <c r="K32" s="14">
        <v>224950</v>
      </c>
      <c r="L32" s="14">
        <v>225000</v>
      </c>
      <c r="M32" s="14">
        <v>234000</v>
      </c>
      <c r="N32" s="14">
        <v>245000</v>
      </c>
      <c r="O32" s="14">
        <v>265000</v>
      </c>
      <c r="P32" s="14">
        <v>290000</v>
      </c>
      <c r="Q32" s="14">
        <v>310000</v>
      </c>
      <c r="R32" s="14">
        <v>320000</v>
      </c>
      <c r="S32" s="14">
        <v>323000</v>
      </c>
      <c r="T32" s="14">
        <v>330000</v>
      </c>
      <c r="U32" s="14">
        <v>365000</v>
      </c>
      <c r="V32" s="14">
        <v>375000</v>
      </c>
      <c r="W32" s="14">
        <v>385000</v>
      </c>
      <c r="X32" s="14">
        <v>375000</v>
      </c>
    </row>
    <row r="33" spans="1:24" x14ac:dyDescent="0.2">
      <c r="A33" t="s">
        <v>141</v>
      </c>
      <c r="B33" s="14">
        <v>106000</v>
      </c>
      <c r="C33" s="14">
        <v>127500</v>
      </c>
      <c r="D33" s="14">
        <v>148000</v>
      </c>
      <c r="E33" s="14">
        <v>158000</v>
      </c>
      <c r="F33" s="14">
        <v>165000</v>
      </c>
      <c r="G33" s="14">
        <v>175000</v>
      </c>
      <c r="H33" s="14">
        <v>177950</v>
      </c>
      <c r="I33" s="14">
        <v>167342.5</v>
      </c>
      <c r="J33" s="14">
        <v>180000</v>
      </c>
      <c r="K33" s="14">
        <v>180000</v>
      </c>
      <c r="L33" s="14">
        <v>181500</v>
      </c>
      <c r="M33" s="14">
        <v>185000</v>
      </c>
      <c r="N33" s="14">
        <v>195000</v>
      </c>
      <c r="O33" s="14">
        <v>209500</v>
      </c>
      <c r="P33" s="14">
        <v>220000</v>
      </c>
      <c r="Q33" s="14">
        <v>230000</v>
      </c>
      <c r="R33" s="14">
        <v>239950</v>
      </c>
      <c r="S33" s="14">
        <v>242000</v>
      </c>
      <c r="T33" s="14">
        <v>250000</v>
      </c>
      <c r="U33" s="14">
        <v>285000</v>
      </c>
      <c r="V33" s="14">
        <v>285000</v>
      </c>
      <c r="W33" s="14">
        <v>295995</v>
      </c>
      <c r="X33" s="14">
        <v>289995</v>
      </c>
    </row>
    <row r="34" spans="1:24" x14ac:dyDescent="0.2">
      <c r="A34" t="s">
        <v>226</v>
      </c>
      <c r="B34" s="14"/>
      <c r="C34" s="14"/>
      <c r="D34" s="14"/>
      <c r="E34" s="14"/>
      <c r="F34" s="14"/>
      <c r="G34" s="14"/>
      <c r="H34" s="14"/>
      <c r="I34" s="14"/>
      <c r="J34" s="14"/>
      <c r="K34" s="14"/>
      <c r="L34" s="14"/>
      <c r="M34" s="14"/>
      <c r="N34" s="14"/>
      <c r="O34" s="14"/>
      <c r="P34" s="14"/>
      <c r="Q34" s="14"/>
      <c r="R34" s="14"/>
      <c r="S34" s="14"/>
      <c r="T34" s="14"/>
      <c r="U34" s="14"/>
      <c r="V34" s="14"/>
      <c r="W34" s="14"/>
      <c r="X34" s="14"/>
    </row>
    <row r="35" spans="1:24" x14ac:dyDescent="0.2">
      <c r="A35" t="s">
        <v>227</v>
      </c>
      <c r="B35" s="14"/>
      <c r="C35" s="14"/>
      <c r="D35" s="14"/>
      <c r="E35" s="14"/>
      <c r="F35" s="14"/>
      <c r="G35" s="14"/>
      <c r="H35" s="14"/>
      <c r="I35" s="14"/>
      <c r="J35" s="14"/>
      <c r="K35" s="14"/>
      <c r="L35" s="14"/>
      <c r="M35" s="14"/>
      <c r="N35" s="14"/>
      <c r="O35" s="14"/>
      <c r="P35" s="14"/>
      <c r="Q35" s="14"/>
      <c r="R35" s="14"/>
      <c r="S35" s="14"/>
      <c r="T35" s="14"/>
      <c r="U35" s="14"/>
      <c r="V35" s="14"/>
      <c r="W35" s="14"/>
      <c r="X35" s="14"/>
    </row>
    <row r="36" spans="1:24" x14ac:dyDescent="0.2">
      <c r="A36" t="s">
        <v>228</v>
      </c>
      <c r="B36" s="14"/>
      <c r="C36" s="14"/>
      <c r="D36" s="14"/>
      <c r="E36" s="14"/>
      <c r="F36" s="14"/>
      <c r="G36" s="14"/>
      <c r="H36" s="14"/>
      <c r="I36" s="14"/>
      <c r="J36" s="14"/>
      <c r="K36" s="14"/>
      <c r="L36" s="14"/>
      <c r="M36" s="14"/>
      <c r="N36" s="14"/>
      <c r="O36" s="14"/>
      <c r="P36" s="14"/>
      <c r="Q36" s="14"/>
      <c r="R36" s="14"/>
      <c r="S36" s="14"/>
      <c r="T36" s="14"/>
      <c r="U36" s="14"/>
      <c r="V36" s="14"/>
      <c r="W36" s="14"/>
      <c r="X36" s="14"/>
    </row>
    <row r="37" spans="1:24" x14ac:dyDescent="0.2">
      <c r="A37" t="s">
        <v>229</v>
      </c>
      <c r="B37" s="14"/>
      <c r="C37" s="14"/>
      <c r="D37" s="14"/>
      <c r="E37" s="14"/>
      <c r="F37" s="14"/>
      <c r="G37" s="14"/>
      <c r="H37" s="14"/>
      <c r="I37" s="14"/>
      <c r="J37" s="14"/>
      <c r="K37" s="14"/>
      <c r="L37" s="14"/>
      <c r="M37" s="14"/>
      <c r="N37" s="14"/>
      <c r="O37" s="14"/>
      <c r="P37" s="14"/>
      <c r="Q37" s="14"/>
      <c r="R37" s="14"/>
      <c r="S37" s="14"/>
      <c r="T37" s="14"/>
      <c r="U37" s="14"/>
      <c r="V37" s="14"/>
      <c r="W37" s="14"/>
      <c r="X37" s="14"/>
    </row>
    <row r="38" spans="1:24" x14ac:dyDescent="0.2">
      <c r="A38" t="s">
        <v>230</v>
      </c>
      <c r="B38" s="14"/>
      <c r="C38" s="14"/>
      <c r="D38" s="14"/>
      <c r="E38" s="14"/>
      <c r="F38" s="14"/>
      <c r="G38" s="14"/>
      <c r="H38" s="14"/>
      <c r="I38" s="14"/>
      <c r="J38" s="14"/>
      <c r="K38" s="14"/>
      <c r="L38" s="14"/>
      <c r="M38" s="14"/>
      <c r="N38" s="14"/>
      <c r="O38" s="14"/>
      <c r="P38" s="14"/>
      <c r="Q38" s="14"/>
      <c r="R38" s="14"/>
      <c r="S38" s="14"/>
      <c r="T38" s="14"/>
      <c r="U38" s="14"/>
      <c r="V38" s="14"/>
      <c r="W38" s="14"/>
      <c r="X38" s="14"/>
    </row>
    <row r="39" spans="1:24" x14ac:dyDescent="0.2">
      <c r="A39" t="s">
        <v>231</v>
      </c>
      <c r="B39" s="14"/>
      <c r="C39" s="14"/>
      <c r="D39" s="14"/>
      <c r="E39" s="14"/>
      <c r="F39" s="14"/>
      <c r="G39" s="14"/>
      <c r="H39" s="14"/>
      <c r="I39" s="14"/>
      <c r="J39" s="14"/>
      <c r="K39" s="14"/>
      <c r="L39" s="14"/>
      <c r="M39" s="14"/>
      <c r="N39" s="14"/>
      <c r="O39" s="14"/>
      <c r="P39" s="14"/>
      <c r="Q39" s="14"/>
      <c r="R39" s="14"/>
      <c r="S39" s="14"/>
      <c r="T39" s="14"/>
      <c r="U39" s="14"/>
      <c r="V39" s="14"/>
      <c r="W39" s="14"/>
      <c r="X39" s="14"/>
    </row>
    <row r="42" spans="1:24" x14ac:dyDescent="0.2">
      <c r="A42" t="s">
        <v>2143</v>
      </c>
    </row>
    <row r="43" spans="1:24" x14ac:dyDescent="0.2">
      <c r="B43" t="s">
        <v>1716</v>
      </c>
      <c r="C43" t="s">
        <v>1717</v>
      </c>
      <c r="D43" t="s">
        <v>1718</v>
      </c>
      <c r="E43" t="s">
        <v>1719</v>
      </c>
      <c r="F43" t="s">
        <v>1720</v>
      </c>
      <c r="G43" t="s">
        <v>1721</v>
      </c>
      <c r="H43" t="s">
        <v>1722</v>
      </c>
      <c r="I43" t="s">
        <v>1723</v>
      </c>
      <c r="J43" t="s">
        <v>1724</v>
      </c>
      <c r="K43" t="s">
        <v>1725</v>
      </c>
      <c r="L43" t="s">
        <v>1726</v>
      </c>
      <c r="M43" t="s">
        <v>1727</v>
      </c>
      <c r="N43" t="s">
        <v>1728</v>
      </c>
      <c r="O43" t="s">
        <v>1729</v>
      </c>
      <c r="P43" t="s">
        <v>1594</v>
      </c>
      <c r="Q43" t="s">
        <v>1595</v>
      </c>
      <c r="R43" t="s">
        <v>1596</v>
      </c>
      <c r="S43" t="s">
        <v>1597</v>
      </c>
      <c r="T43" t="s">
        <v>1598</v>
      </c>
      <c r="U43" t="s">
        <v>556</v>
      </c>
      <c r="V43" t="s">
        <v>561</v>
      </c>
      <c r="W43" t="s">
        <v>564</v>
      </c>
      <c r="X43" t="s">
        <v>2115</v>
      </c>
    </row>
    <row r="44" spans="1:24" x14ac:dyDescent="0.2">
      <c r="A44" t="s">
        <v>115</v>
      </c>
      <c r="B44" s="14">
        <v>21562</v>
      </c>
      <c r="C44" s="14">
        <v>21590</v>
      </c>
      <c r="D44" s="14">
        <v>23111</v>
      </c>
      <c r="E44" s="14">
        <v>22708</v>
      </c>
      <c r="F44" s="14">
        <v>23575</v>
      </c>
      <c r="G44" s="14">
        <v>22830</v>
      </c>
      <c r="H44" s="14">
        <v>24981</v>
      </c>
      <c r="I44" s="14">
        <v>25019</v>
      </c>
      <c r="J44" s="14">
        <v>24785</v>
      </c>
      <c r="K44" s="14">
        <v>26388</v>
      </c>
      <c r="L44" s="14">
        <v>27286</v>
      </c>
      <c r="M44" s="14">
        <v>26553</v>
      </c>
      <c r="N44" s="14">
        <v>25575</v>
      </c>
      <c r="O44" s="14">
        <v>27883</v>
      </c>
      <c r="P44" s="14">
        <v>27751</v>
      </c>
      <c r="Q44" s="14">
        <v>29135</v>
      </c>
      <c r="R44" s="14">
        <v>30198</v>
      </c>
      <c r="S44" s="14">
        <v>31385</v>
      </c>
      <c r="T44" s="14">
        <v>30198</v>
      </c>
      <c r="U44" s="14">
        <v>29419</v>
      </c>
      <c r="V44" s="14">
        <v>32437</v>
      </c>
      <c r="W44" s="14">
        <v>32887</v>
      </c>
      <c r="X44" s="14">
        <v>36605</v>
      </c>
    </row>
    <row r="45" spans="1:24" x14ac:dyDescent="0.2">
      <c r="A45" t="s">
        <v>116</v>
      </c>
      <c r="B45" s="14">
        <v>19670</v>
      </c>
      <c r="C45" s="14">
        <v>21924</v>
      </c>
      <c r="D45" s="14">
        <v>23162</v>
      </c>
      <c r="E45" s="14">
        <v>25937</v>
      </c>
      <c r="F45" s="14">
        <v>25050</v>
      </c>
      <c r="G45" s="14">
        <v>23076</v>
      </c>
      <c r="H45" s="14">
        <v>25331</v>
      </c>
      <c r="I45" s="14">
        <v>26987</v>
      </c>
      <c r="J45" s="14">
        <v>26172</v>
      </c>
      <c r="K45" s="14">
        <v>30129</v>
      </c>
      <c r="L45" s="14">
        <v>27859</v>
      </c>
      <c r="M45" s="14">
        <v>30055</v>
      </c>
      <c r="N45" s="14">
        <v>29871</v>
      </c>
      <c r="O45" s="14">
        <v>32133</v>
      </c>
      <c r="P45" s="14">
        <v>28517</v>
      </c>
      <c r="Q45" s="14">
        <v>32473</v>
      </c>
      <c r="R45" s="14">
        <v>30640</v>
      </c>
      <c r="S45" s="14">
        <v>34618</v>
      </c>
      <c r="T45" s="14">
        <v>30372</v>
      </c>
      <c r="U45" s="14">
        <v>30368</v>
      </c>
      <c r="V45" s="14">
        <v>35009</v>
      </c>
      <c r="W45" s="14">
        <v>34828</v>
      </c>
      <c r="X45" s="14">
        <v>36294</v>
      </c>
    </row>
    <row r="46" spans="1:24" x14ac:dyDescent="0.2">
      <c r="A46" t="s">
        <v>117</v>
      </c>
      <c r="B46" s="14">
        <v>23946</v>
      </c>
      <c r="C46" s="14">
        <v>22627</v>
      </c>
      <c r="D46" s="14">
        <v>25400</v>
      </c>
      <c r="E46" s="14">
        <v>24552</v>
      </c>
      <c r="F46" s="14">
        <v>25612</v>
      </c>
      <c r="G46" s="14">
        <v>27740</v>
      </c>
      <c r="H46" s="14">
        <v>29000</v>
      </c>
      <c r="I46" s="14">
        <v>30419</v>
      </c>
      <c r="J46" s="14">
        <v>29010</v>
      </c>
      <c r="K46" s="14">
        <v>30050</v>
      </c>
      <c r="L46" s="14">
        <v>28692</v>
      </c>
      <c r="M46" s="14">
        <v>29689</v>
      </c>
      <c r="N46" s="14">
        <v>30451</v>
      </c>
      <c r="O46" s="14">
        <v>29143</v>
      </c>
      <c r="P46" s="14">
        <v>32192</v>
      </c>
      <c r="Q46" s="14">
        <v>32836</v>
      </c>
      <c r="R46" s="14">
        <v>34560</v>
      </c>
      <c r="S46" s="14">
        <v>33816</v>
      </c>
      <c r="T46" s="14">
        <v>37970</v>
      </c>
      <c r="U46" s="14">
        <v>33413</v>
      </c>
      <c r="V46" s="14">
        <v>38020</v>
      </c>
      <c r="W46" s="14">
        <v>38760</v>
      </c>
      <c r="X46" s="14">
        <v>43516</v>
      </c>
    </row>
    <row r="47" spans="1:24" x14ac:dyDescent="0.2">
      <c r="A47" t="s">
        <v>118</v>
      </c>
      <c r="B47" s="14">
        <v>19536</v>
      </c>
      <c r="C47" s="14">
        <v>20244</v>
      </c>
      <c r="D47" s="14">
        <v>20306</v>
      </c>
      <c r="E47" s="14">
        <v>21608</v>
      </c>
      <c r="F47" s="14">
        <v>21986</v>
      </c>
      <c r="G47" s="14">
        <v>24094</v>
      </c>
      <c r="H47" s="14">
        <v>26924</v>
      </c>
      <c r="I47" s="14">
        <v>26005</v>
      </c>
      <c r="J47" s="14">
        <v>27881</v>
      </c>
      <c r="K47" s="14">
        <v>26347</v>
      </c>
      <c r="L47" s="14">
        <v>27189</v>
      </c>
      <c r="M47" s="14">
        <v>27286</v>
      </c>
      <c r="N47" s="14">
        <v>27797</v>
      </c>
      <c r="O47" s="14">
        <v>25969</v>
      </c>
      <c r="P47" s="14">
        <v>25126</v>
      </c>
      <c r="Q47" s="14">
        <v>25580</v>
      </c>
      <c r="R47" s="14">
        <v>28882</v>
      </c>
      <c r="S47" s="14">
        <v>30977</v>
      </c>
      <c r="T47" s="14">
        <v>34496</v>
      </c>
      <c r="U47" s="14">
        <v>30223</v>
      </c>
      <c r="V47" s="14">
        <v>33223</v>
      </c>
      <c r="W47" s="14">
        <v>34222</v>
      </c>
      <c r="X47" s="14">
        <v>38985</v>
      </c>
    </row>
    <row r="48" spans="1:24" x14ac:dyDescent="0.2">
      <c r="A48" t="s">
        <v>119</v>
      </c>
      <c r="B48" s="14">
        <v>19077</v>
      </c>
      <c r="C48" s="14">
        <v>19078</v>
      </c>
      <c r="D48" s="14">
        <v>22897</v>
      </c>
      <c r="E48" s="14">
        <v>22794</v>
      </c>
      <c r="F48" s="14">
        <v>20958</v>
      </c>
      <c r="G48" s="14">
        <v>21124</v>
      </c>
      <c r="H48" s="14">
        <v>24997</v>
      </c>
      <c r="I48" s="14">
        <v>24726</v>
      </c>
      <c r="J48" s="14">
        <v>24393</v>
      </c>
      <c r="K48" s="14">
        <v>25958</v>
      </c>
      <c r="L48" s="14">
        <v>27345</v>
      </c>
      <c r="M48" s="14">
        <v>27576</v>
      </c>
      <c r="N48" s="14">
        <v>25710</v>
      </c>
      <c r="O48" s="14">
        <v>28223</v>
      </c>
      <c r="P48" s="14">
        <v>24503</v>
      </c>
      <c r="Q48" s="14">
        <v>27374</v>
      </c>
      <c r="R48" s="14">
        <v>27247</v>
      </c>
      <c r="S48" s="14">
        <v>29669</v>
      </c>
      <c r="T48" s="14">
        <v>30893</v>
      </c>
      <c r="U48" s="14">
        <v>31964</v>
      </c>
      <c r="V48" s="14">
        <v>33774</v>
      </c>
      <c r="W48" s="14">
        <v>34422</v>
      </c>
      <c r="X48" s="14">
        <v>36515</v>
      </c>
    </row>
    <row r="49" spans="1:24" x14ac:dyDescent="0.2">
      <c r="A49" t="s">
        <v>120</v>
      </c>
      <c r="B49" s="14">
        <v>23339</v>
      </c>
      <c r="C49" s="14">
        <v>22992</v>
      </c>
      <c r="D49" s="14">
        <v>23917</v>
      </c>
      <c r="E49" s="14">
        <v>25373</v>
      </c>
      <c r="F49" s="14">
        <v>27836</v>
      </c>
      <c r="G49" s="14">
        <v>25755</v>
      </c>
      <c r="H49" s="14">
        <v>26341</v>
      </c>
      <c r="I49" s="14">
        <v>28323</v>
      </c>
      <c r="J49" s="14">
        <v>29089</v>
      </c>
      <c r="K49" s="14">
        <v>29774</v>
      </c>
      <c r="L49" s="14">
        <v>28868</v>
      </c>
      <c r="M49" s="14">
        <v>29033</v>
      </c>
      <c r="N49" s="14">
        <v>28210</v>
      </c>
      <c r="O49" s="14">
        <v>28713</v>
      </c>
      <c r="P49" s="14">
        <v>29668</v>
      </c>
      <c r="Q49" s="14">
        <v>28945</v>
      </c>
      <c r="R49" s="14">
        <v>30447</v>
      </c>
      <c r="S49" s="14">
        <v>32577</v>
      </c>
      <c r="T49" s="14">
        <v>29748</v>
      </c>
      <c r="U49" s="14">
        <v>31197</v>
      </c>
      <c r="V49" s="14">
        <v>34712</v>
      </c>
      <c r="W49" s="14">
        <v>39644</v>
      </c>
      <c r="X49" s="14">
        <v>37809</v>
      </c>
    </row>
    <row r="50" spans="1:24" x14ac:dyDescent="0.2">
      <c r="A50" t="s">
        <v>121</v>
      </c>
      <c r="B50" s="14">
        <v>21572</v>
      </c>
      <c r="C50" s="14">
        <v>23734</v>
      </c>
      <c r="D50" s="14">
        <v>23317</v>
      </c>
      <c r="E50" s="14">
        <v>24870</v>
      </c>
      <c r="F50" s="14">
        <v>25845</v>
      </c>
      <c r="G50" s="14">
        <v>27234</v>
      </c>
      <c r="H50" s="14">
        <v>27138</v>
      </c>
      <c r="I50" s="14">
        <v>29371</v>
      </c>
      <c r="J50" s="14">
        <v>29101</v>
      </c>
      <c r="K50" s="14">
        <v>29744</v>
      </c>
      <c r="L50" s="14">
        <v>29606</v>
      </c>
      <c r="M50" s="14">
        <v>26735</v>
      </c>
      <c r="N50" s="14">
        <v>28231</v>
      </c>
      <c r="O50" s="14">
        <v>29845</v>
      </c>
      <c r="P50" s="14">
        <v>29634</v>
      </c>
      <c r="Q50" s="14">
        <v>29964</v>
      </c>
      <c r="R50" s="14">
        <v>29987</v>
      </c>
      <c r="S50" s="14">
        <v>30746</v>
      </c>
      <c r="T50" s="14">
        <v>32404</v>
      </c>
      <c r="U50" s="14">
        <v>32000</v>
      </c>
      <c r="V50" s="14">
        <v>34778</v>
      </c>
      <c r="W50" s="14">
        <v>33305</v>
      </c>
      <c r="X50" s="14">
        <v>35917</v>
      </c>
    </row>
    <row r="51" spans="1:24" x14ac:dyDescent="0.2">
      <c r="A51" t="s">
        <v>122</v>
      </c>
      <c r="B51" s="14">
        <v>23809</v>
      </c>
      <c r="C51" s="14">
        <v>25012</v>
      </c>
      <c r="D51" s="14">
        <v>27969</v>
      </c>
      <c r="E51" s="14">
        <v>27374</v>
      </c>
      <c r="F51" s="14">
        <v>28768</v>
      </c>
      <c r="G51" s="14">
        <v>32499</v>
      </c>
      <c r="H51" s="14">
        <v>32833</v>
      </c>
      <c r="I51" s="14">
        <v>31779</v>
      </c>
      <c r="J51" s="14">
        <v>32489</v>
      </c>
      <c r="K51" s="14">
        <v>32694</v>
      </c>
      <c r="L51" s="14">
        <v>30261</v>
      </c>
      <c r="M51" s="14">
        <v>30212</v>
      </c>
      <c r="N51" s="14">
        <v>32398</v>
      </c>
      <c r="O51" s="14">
        <v>30728</v>
      </c>
      <c r="P51" s="14">
        <v>30907</v>
      </c>
      <c r="Q51" s="14">
        <v>33182</v>
      </c>
      <c r="R51" s="14">
        <v>31788</v>
      </c>
      <c r="S51" s="14">
        <v>37470</v>
      </c>
      <c r="T51" s="14">
        <v>37186</v>
      </c>
      <c r="U51" s="14">
        <v>38457</v>
      </c>
      <c r="V51" s="14">
        <v>34888</v>
      </c>
      <c r="W51" s="14">
        <v>40808</v>
      </c>
      <c r="X51" s="14">
        <v>45565</v>
      </c>
    </row>
    <row r="52" spans="1:24" x14ac:dyDescent="0.2">
      <c r="A52" t="s">
        <v>123</v>
      </c>
      <c r="B52" s="14">
        <v>20986</v>
      </c>
      <c r="C52" s="14">
        <v>23249</v>
      </c>
      <c r="D52" s="14">
        <v>23926</v>
      </c>
      <c r="E52" s="14">
        <v>23984</v>
      </c>
      <c r="F52" s="14">
        <v>23581</v>
      </c>
      <c r="G52" s="14">
        <v>24813</v>
      </c>
      <c r="H52" s="14">
        <v>25978</v>
      </c>
      <c r="I52" s="14">
        <v>26972</v>
      </c>
      <c r="J52" s="14">
        <v>26791</v>
      </c>
      <c r="K52" s="14">
        <v>29144</v>
      </c>
      <c r="L52" s="14">
        <v>28919</v>
      </c>
      <c r="M52" s="14">
        <v>27665</v>
      </c>
      <c r="N52" s="14">
        <v>28701</v>
      </c>
      <c r="O52" s="14">
        <v>29617</v>
      </c>
      <c r="P52" s="14">
        <v>27483</v>
      </c>
      <c r="Q52" s="14">
        <v>29766</v>
      </c>
      <c r="R52" s="14">
        <v>30872</v>
      </c>
      <c r="S52" s="14">
        <v>31281</v>
      </c>
      <c r="T52" s="14">
        <v>31965</v>
      </c>
      <c r="U52" s="14">
        <v>31580</v>
      </c>
      <c r="V52" s="14">
        <v>34933</v>
      </c>
      <c r="W52" s="14">
        <v>37647</v>
      </c>
      <c r="X52" s="14">
        <v>38388</v>
      </c>
    </row>
    <row r="53" spans="1:24" x14ac:dyDescent="0.2">
      <c r="A53" t="s">
        <v>124</v>
      </c>
      <c r="B53" s="14">
        <v>17403</v>
      </c>
      <c r="C53" s="14">
        <v>18037</v>
      </c>
      <c r="D53" s="14">
        <v>19632</v>
      </c>
      <c r="E53" s="14">
        <v>20139</v>
      </c>
      <c r="F53" s="14">
        <v>20541</v>
      </c>
      <c r="G53" s="14">
        <v>23574</v>
      </c>
      <c r="H53" s="14">
        <v>22647</v>
      </c>
      <c r="I53" s="14">
        <v>21604</v>
      </c>
      <c r="J53" s="14">
        <v>21203</v>
      </c>
      <c r="K53" s="14">
        <v>22016</v>
      </c>
      <c r="L53" s="14">
        <v>22000</v>
      </c>
      <c r="M53" s="14">
        <v>24000</v>
      </c>
      <c r="N53" s="14">
        <v>22652</v>
      </c>
      <c r="O53" s="14">
        <v>22695</v>
      </c>
      <c r="P53" s="14">
        <v>24113</v>
      </c>
      <c r="Q53" s="14">
        <v>24919</v>
      </c>
      <c r="R53" s="14">
        <v>24303</v>
      </c>
      <c r="S53" s="14">
        <v>26381</v>
      </c>
      <c r="T53" s="14">
        <v>26864</v>
      </c>
      <c r="U53" s="14">
        <v>27885</v>
      </c>
      <c r="V53" s="14">
        <v>29818</v>
      </c>
      <c r="W53" s="14">
        <v>32866</v>
      </c>
      <c r="X53" s="14">
        <v>37034</v>
      </c>
    </row>
    <row r="54" spans="1:24" x14ac:dyDescent="0.2">
      <c r="A54" t="s">
        <v>125</v>
      </c>
      <c r="B54" s="14">
        <v>21970</v>
      </c>
      <c r="C54" s="14">
        <v>23461</v>
      </c>
      <c r="D54" s="14">
        <v>24725</v>
      </c>
      <c r="E54" s="14">
        <v>24124</v>
      </c>
      <c r="F54" s="14">
        <v>26729</v>
      </c>
      <c r="G54" s="14">
        <v>27347</v>
      </c>
      <c r="H54" s="14">
        <v>29128</v>
      </c>
      <c r="I54" s="14">
        <v>30860</v>
      </c>
      <c r="J54" s="14">
        <v>29711</v>
      </c>
      <c r="K54" s="14">
        <v>32579</v>
      </c>
      <c r="L54" s="14">
        <v>30890</v>
      </c>
      <c r="M54" s="14">
        <v>30707</v>
      </c>
      <c r="N54" s="14">
        <v>29700</v>
      </c>
      <c r="O54" s="14">
        <v>34995</v>
      </c>
      <c r="P54" s="14">
        <v>33490</v>
      </c>
      <c r="Q54" s="14">
        <v>33864</v>
      </c>
      <c r="R54" s="14">
        <v>35113</v>
      </c>
      <c r="S54" s="14">
        <v>36248</v>
      </c>
      <c r="T54" s="14">
        <v>35997</v>
      </c>
      <c r="U54" s="14">
        <v>36669</v>
      </c>
      <c r="V54" s="14">
        <v>37677</v>
      </c>
      <c r="W54" s="14">
        <v>40343</v>
      </c>
      <c r="X54" s="14">
        <v>38587</v>
      </c>
    </row>
    <row r="55" spans="1:24" x14ac:dyDescent="0.2">
      <c r="A55" t="s">
        <v>126</v>
      </c>
      <c r="B55" s="14">
        <v>25098</v>
      </c>
      <c r="C55" s="14">
        <v>24727</v>
      </c>
      <c r="D55" s="14">
        <v>25835</v>
      </c>
      <c r="E55" s="14">
        <v>26863</v>
      </c>
      <c r="F55" s="14">
        <v>27342</v>
      </c>
      <c r="G55" s="14">
        <v>27459</v>
      </c>
      <c r="H55" s="14">
        <v>31228</v>
      </c>
      <c r="I55" s="14">
        <v>31497</v>
      </c>
      <c r="J55" s="14">
        <v>30945</v>
      </c>
      <c r="K55" s="14">
        <v>33225</v>
      </c>
      <c r="L55" s="14">
        <v>34269</v>
      </c>
      <c r="M55" s="14">
        <v>34435</v>
      </c>
      <c r="N55" s="14">
        <v>35237</v>
      </c>
      <c r="O55" s="14">
        <v>35133</v>
      </c>
      <c r="P55" s="14">
        <v>30000</v>
      </c>
      <c r="Q55" s="14">
        <v>31150</v>
      </c>
      <c r="R55" s="14">
        <v>35883</v>
      </c>
      <c r="S55" s="14">
        <v>37345</v>
      </c>
      <c r="T55" s="14">
        <v>43112</v>
      </c>
      <c r="U55" s="14">
        <v>35603</v>
      </c>
      <c r="V55" s="14">
        <v>34252</v>
      </c>
      <c r="W55" s="14">
        <v>37208</v>
      </c>
      <c r="X55" s="14">
        <v>45105</v>
      </c>
    </row>
    <row r="56" spans="1:24" x14ac:dyDescent="0.2">
      <c r="A56" t="s">
        <v>138</v>
      </c>
      <c r="B56" s="14">
        <v>21309</v>
      </c>
      <c r="C56" s="14">
        <v>22562</v>
      </c>
      <c r="D56" s="14">
        <v>23785</v>
      </c>
      <c r="E56" s="14">
        <v>24497</v>
      </c>
      <c r="F56" s="14">
        <v>25000</v>
      </c>
      <c r="G56" s="14">
        <v>25601</v>
      </c>
      <c r="H56" s="14">
        <v>27198</v>
      </c>
      <c r="I56" s="14">
        <v>28120</v>
      </c>
      <c r="J56" s="14">
        <v>27899</v>
      </c>
      <c r="K56" s="14">
        <v>29291</v>
      </c>
      <c r="L56" s="14">
        <v>28747</v>
      </c>
      <c r="M56" s="14">
        <v>28609</v>
      </c>
      <c r="N56" s="14">
        <v>28723</v>
      </c>
      <c r="O56" s="14">
        <v>29687</v>
      </c>
      <c r="P56" s="14">
        <v>29100</v>
      </c>
      <c r="Q56" s="14">
        <v>30000</v>
      </c>
      <c r="R56" s="14">
        <v>30940</v>
      </c>
      <c r="S56" s="14">
        <v>32737</v>
      </c>
      <c r="T56" s="14">
        <v>32821</v>
      </c>
      <c r="U56" s="14">
        <v>32284</v>
      </c>
      <c r="V56" s="14">
        <v>34579</v>
      </c>
      <c r="W56" s="14">
        <v>35840</v>
      </c>
      <c r="X56" s="14">
        <v>38998</v>
      </c>
    </row>
    <row r="57" spans="1:24" x14ac:dyDescent="0.2">
      <c r="A57" t="s">
        <v>127</v>
      </c>
      <c r="B57" s="14">
        <v>21437</v>
      </c>
      <c r="C57" s="14">
        <v>21499</v>
      </c>
      <c r="D57" s="14">
        <v>22301</v>
      </c>
      <c r="E57" s="14">
        <v>22171</v>
      </c>
      <c r="F57" s="14">
        <v>24055</v>
      </c>
      <c r="G57" s="14">
        <v>24766</v>
      </c>
      <c r="H57" s="14">
        <v>26499</v>
      </c>
      <c r="I57" s="14">
        <v>27280</v>
      </c>
      <c r="J57" s="14">
        <v>27165</v>
      </c>
      <c r="K57" s="14">
        <v>28155</v>
      </c>
      <c r="L57" s="14">
        <v>28616</v>
      </c>
      <c r="M57" s="14">
        <v>27950</v>
      </c>
      <c r="N57" s="14">
        <v>29472</v>
      </c>
      <c r="O57" s="14">
        <v>29239</v>
      </c>
      <c r="P57" s="14">
        <v>29244</v>
      </c>
      <c r="Q57" s="14">
        <v>30365</v>
      </c>
      <c r="R57" s="14">
        <v>30514</v>
      </c>
      <c r="S57" s="14">
        <v>31382</v>
      </c>
      <c r="T57" s="14">
        <v>33266</v>
      </c>
      <c r="U57" s="14">
        <v>30154</v>
      </c>
      <c r="V57" s="14">
        <v>33478</v>
      </c>
      <c r="W57" s="14">
        <v>35418</v>
      </c>
      <c r="X57" s="14">
        <v>38329</v>
      </c>
    </row>
    <row r="58" spans="1:24" x14ac:dyDescent="0.2">
      <c r="A58" t="s">
        <v>139</v>
      </c>
      <c r="B58" s="14"/>
      <c r="C58" s="14"/>
      <c r="D58" s="14"/>
      <c r="E58" s="14"/>
      <c r="F58" s="14"/>
      <c r="G58" s="14"/>
      <c r="H58" s="14"/>
      <c r="I58" s="14"/>
      <c r="J58" s="14"/>
      <c r="K58" s="14"/>
      <c r="L58" s="14"/>
      <c r="M58" s="14"/>
      <c r="N58" s="14"/>
      <c r="O58" s="14"/>
      <c r="P58" s="14"/>
      <c r="Q58" s="14"/>
      <c r="R58" s="14"/>
      <c r="S58" s="14"/>
      <c r="T58" s="14"/>
      <c r="U58" s="14"/>
      <c r="V58" s="14"/>
      <c r="W58" s="14"/>
      <c r="X58" s="14"/>
    </row>
    <row r="59" spans="1:24" x14ac:dyDescent="0.2">
      <c r="A59" t="s">
        <v>140</v>
      </c>
      <c r="B59" s="14">
        <v>22880</v>
      </c>
      <c r="C59" s="14">
        <v>23797</v>
      </c>
      <c r="D59" s="14">
        <v>24700</v>
      </c>
      <c r="E59" s="14">
        <v>25224</v>
      </c>
      <c r="F59" s="14">
        <v>25924</v>
      </c>
      <c r="G59" s="14">
        <v>26666</v>
      </c>
      <c r="H59" s="14">
        <v>27876</v>
      </c>
      <c r="I59" s="14">
        <v>28657</v>
      </c>
      <c r="J59" s="14">
        <v>28822</v>
      </c>
      <c r="K59" s="14">
        <v>29286</v>
      </c>
      <c r="L59" s="14">
        <v>29461</v>
      </c>
      <c r="M59" s="14">
        <v>29650</v>
      </c>
      <c r="N59" s="14">
        <v>29869</v>
      </c>
      <c r="O59" s="14">
        <v>30074</v>
      </c>
      <c r="P59" s="14">
        <v>30741</v>
      </c>
      <c r="Q59" s="14">
        <v>31664</v>
      </c>
      <c r="R59" s="14">
        <v>32251</v>
      </c>
      <c r="S59" s="14">
        <v>33396</v>
      </c>
      <c r="T59" s="14">
        <v>34193</v>
      </c>
      <c r="U59" s="14">
        <v>33939</v>
      </c>
      <c r="V59" s="14">
        <v>35734</v>
      </c>
      <c r="W59" s="14">
        <v>37434</v>
      </c>
      <c r="X59" s="14">
        <v>40339</v>
      </c>
    </row>
    <row r="60" spans="1:24" x14ac:dyDescent="0.2">
      <c r="A60" t="s">
        <v>141</v>
      </c>
      <c r="B60" s="14">
        <v>20739</v>
      </c>
      <c r="C60" s="14">
        <v>21518</v>
      </c>
      <c r="D60" s="14">
        <v>22438</v>
      </c>
      <c r="E60" s="14">
        <v>23313</v>
      </c>
      <c r="F60" s="14">
        <v>23757</v>
      </c>
      <c r="G60" s="14">
        <v>24500</v>
      </c>
      <c r="H60" s="14">
        <v>25558</v>
      </c>
      <c r="I60" s="14">
        <v>26145</v>
      </c>
      <c r="J60" s="14">
        <v>26276</v>
      </c>
      <c r="K60" s="14">
        <v>26500</v>
      </c>
      <c r="L60" s="14">
        <v>26826</v>
      </c>
      <c r="M60" s="14">
        <v>27375</v>
      </c>
      <c r="N60" s="14">
        <v>27500</v>
      </c>
      <c r="O60" s="14">
        <v>27838</v>
      </c>
      <c r="P60" s="14">
        <v>28500</v>
      </c>
      <c r="Q60" s="14">
        <v>29085</v>
      </c>
      <c r="R60" s="14">
        <v>29849</v>
      </c>
      <c r="S60" s="14">
        <v>30692</v>
      </c>
      <c r="T60" s="14">
        <v>31780</v>
      </c>
      <c r="U60" s="14">
        <v>31445</v>
      </c>
      <c r="V60" s="14">
        <v>33279</v>
      </c>
      <c r="W60" s="14">
        <v>35194</v>
      </c>
      <c r="X60" s="14">
        <v>37617</v>
      </c>
    </row>
    <row r="61" spans="1:24" x14ac:dyDescent="0.2">
      <c r="A61" t="s">
        <v>226</v>
      </c>
      <c r="B61" s="14"/>
      <c r="C61" s="14"/>
      <c r="D61" s="14"/>
      <c r="E61" s="14"/>
      <c r="F61" s="14"/>
      <c r="G61" s="14"/>
      <c r="H61" s="14"/>
      <c r="I61" s="14"/>
      <c r="J61" s="14"/>
      <c r="K61" s="14"/>
      <c r="L61" s="14"/>
      <c r="M61" s="14"/>
      <c r="N61" s="14"/>
      <c r="O61" s="14"/>
      <c r="P61" s="14"/>
      <c r="Q61" s="14"/>
      <c r="R61" s="14"/>
      <c r="S61" s="14"/>
      <c r="T61" s="14"/>
      <c r="U61" s="14"/>
      <c r="V61" s="14"/>
      <c r="W61" s="14"/>
      <c r="X61" s="14"/>
    </row>
    <row r="62" spans="1:24" x14ac:dyDescent="0.2">
      <c r="A62" t="s">
        <v>227</v>
      </c>
      <c r="B62" s="14"/>
      <c r="C62" s="14"/>
      <c r="D62" s="14"/>
      <c r="E62" s="14"/>
      <c r="F62" s="14"/>
      <c r="G62" s="14"/>
      <c r="H62" s="14"/>
      <c r="I62" s="14"/>
      <c r="J62" s="14"/>
      <c r="K62" s="14"/>
      <c r="L62" s="14"/>
      <c r="M62" s="14"/>
      <c r="N62" s="14"/>
      <c r="O62" s="14"/>
      <c r="P62" s="14"/>
      <c r="Q62" s="14"/>
      <c r="R62" s="14"/>
      <c r="S62" s="14"/>
      <c r="T62" s="14"/>
      <c r="U62" s="14"/>
      <c r="V62" s="14"/>
      <c r="W62" s="14"/>
      <c r="X62" s="14"/>
    </row>
    <row r="63" spans="1:24" x14ac:dyDescent="0.2">
      <c r="A63" t="s">
        <v>228</v>
      </c>
      <c r="B63" s="14"/>
      <c r="C63" s="14"/>
      <c r="D63" s="14"/>
      <c r="E63" s="14"/>
      <c r="F63" s="14"/>
      <c r="G63" s="14"/>
      <c r="H63" s="14"/>
      <c r="I63" s="14"/>
      <c r="J63" s="14"/>
      <c r="K63" s="14"/>
      <c r="L63" s="14"/>
      <c r="M63" s="14"/>
      <c r="N63" s="14"/>
      <c r="O63" s="14"/>
      <c r="P63" s="14"/>
      <c r="Q63" s="14"/>
      <c r="R63" s="14"/>
      <c r="S63" s="14"/>
      <c r="T63" s="14"/>
      <c r="U63" s="14"/>
      <c r="V63" s="14"/>
      <c r="W63" s="14"/>
      <c r="X63" s="14"/>
    </row>
    <row r="64" spans="1:24" x14ac:dyDescent="0.2">
      <c r="A64" t="s">
        <v>229</v>
      </c>
      <c r="B64" s="14"/>
      <c r="C64" s="14"/>
      <c r="D64" s="14"/>
      <c r="E64" s="14"/>
      <c r="F64" s="14"/>
      <c r="G64" s="14"/>
      <c r="H64" s="14"/>
      <c r="I64" s="14"/>
      <c r="J64" s="14"/>
      <c r="K64" s="14"/>
      <c r="L64" s="14"/>
      <c r="M64" s="14"/>
      <c r="N64" s="14"/>
      <c r="O64" s="14"/>
      <c r="P64" s="14"/>
      <c r="Q64" s="14"/>
      <c r="R64" s="14"/>
      <c r="S64" s="14"/>
      <c r="T64" s="14"/>
      <c r="U64" s="14"/>
      <c r="V64" s="14"/>
      <c r="W64" s="14"/>
      <c r="X64" s="14"/>
    </row>
    <row r="65" spans="1:24" x14ac:dyDescent="0.2">
      <c r="A65" t="s">
        <v>230</v>
      </c>
      <c r="B65" s="14"/>
      <c r="C65" s="14"/>
      <c r="D65" s="14"/>
      <c r="E65" s="14"/>
      <c r="F65" s="14"/>
      <c r="G65" s="14"/>
      <c r="H65" s="14"/>
      <c r="I65" s="14"/>
      <c r="J65" s="14"/>
      <c r="K65" s="14"/>
      <c r="L65" s="14"/>
      <c r="M65" s="14"/>
      <c r="N65" s="14"/>
      <c r="O65" s="14"/>
      <c r="P65" s="14"/>
      <c r="Q65" s="14"/>
      <c r="R65" s="14"/>
      <c r="S65" s="14"/>
      <c r="T65" s="14"/>
      <c r="U65" s="14"/>
      <c r="V65" s="14"/>
      <c r="W65" s="14"/>
      <c r="X65" s="14"/>
    </row>
    <row r="66" spans="1:24" x14ac:dyDescent="0.2">
      <c r="A66" t="s">
        <v>231</v>
      </c>
      <c r="B66" s="14"/>
      <c r="C66" s="14"/>
      <c r="D66" s="14"/>
      <c r="E66" s="14"/>
      <c r="F66" s="14"/>
      <c r="G66" s="14"/>
      <c r="H66" s="14"/>
      <c r="I66" s="14"/>
      <c r="J66" s="14"/>
      <c r="K66" s="14"/>
      <c r="L66" s="14"/>
      <c r="M66" s="14"/>
      <c r="N66" s="14"/>
      <c r="O66" s="14"/>
      <c r="P66" s="14"/>
      <c r="Q66" s="14"/>
      <c r="R66" s="14"/>
      <c r="S66" s="14"/>
      <c r="T66" s="14"/>
      <c r="U66" s="14"/>
      <c r="V66" s="14"/>
      <c r="W66" s="14"/>
      <c r="X66" s="14"/>
    </row>
    <row r="69" spans="1:24" x14ac:dyDescent="0.2">
      <c r="A69" t="s">
        <v>2144</v>
      </c>
    </row>
    <row r="70" spans="1:24" x14ac:dyDescent="0.2">
      <c r="B70" t="s">
        <v>1716</v>
      </c>
      <c r="C70" t="s">
        <v>1717</v>
      </c>
      <c r="D70" t="s">
        <v>1718</v>
      </c>
      <c r="E70" t="s">
        <v>1719</v>
      </c>
      <c r="F70" t="s">
        <v>1720</v>
      </c>
      <c r="G70" t="s">
        <v>1721</v>
      </c>
      <c r="H70" t="s">
        <v>1722</v>
      </c>
      <c r="I70" t="s">
        <v>1723</v>
      </c>
      <c r="J70" t="s">
        <v>1724</v>
      </c>
      <c r="K70" t="s">
        <v>1725</v>
      </c>
      <c r="L70" t="s">
        <v>1726</v>
      </c>
      <c r="M70" t="s">
        <v>1727</v>
      </c>
      <c r="N70" t="s">
        <v>1728</v>
      </c>
      <c r="O70" t="s">
        <v>1729</v>
      </c>
      <c r="P70" t="s">
        <v>1594</v>
      </c>
      <c r="Q70" t="s">
        <v>1595</v>
      </c>
      <c r="R70" t="s">
        <v>1596</v>
      </c>
      <c r="S70" t="s">
        <v>1597</v>
      </c>
      <c r="T70" t="s">
        <v>1598</v>
      </c>
      <c r="U70" t="s">
        <v>556</v>
      </c>
      <c r="V70" t="s">
        <v>561</v>
      </c>
      <c r="W70" t="s">
        <v>564</v>
      </c>
      <c r="X70" t="s">
        <v>2115</v>
      </c>
    </row>
    <row r="71" spans="1:24" x14ac:dyDescent="0.2">
      <c r="A71" t="s">
        <v>115</v>
      </c>
      <c r="B71" s="288">
        <f>B17/B44</f>
        <v>5.843381875521751</v>
      </c>
      <c r="C71" s="288">
        <f t="shared" ref="C71:X83" si="2">C17/C44</f>
        <v>6.8781843446039836</v>
      </c>
      <c r="D71" s="288">
        <f t="shared" si="2"/>
        <v>7.1394574012375056</v>
      </c>
      <c r="E71" s="288">
        <f t="shared" si="2"/>
        <v>7.486348423463097</v>
      </c>
      <c r="F71" s="288">
        <f t="shared" si="2"/>
        <v>7.6352067868504774</v>
      </c>
      <c r="G71" s="288">
        <f t="shared" si="2"/>
        <v>8.4362680683311435</v>
      </c>
      <c r="H71" s="288">
        <f t="shared" si="2"/>
        <v>7.8459629318281898</v>
      </c>
      <c r="I71" s="288">
        <f t="shared" si="2"/>
        <v>6.9946840401295018</v>
      </c>
      <c r="J71" s="288">
        <f t="shared" si="2"/>
        <v>7.6447448053258018</v>
      </c>
      <c r="K71" s="288">
        <f t="shared" si="2"/>
        <v>6.8212824010914055</v>
      </c>
      <c r="L71" s="288">
        <f t="shared" si="2"/>
        <v>6.7800337169244305</v>
      </c>
      <c r="M71" s="288">
        <f t="shared" si="2"/>
        <v>7.3155575641170492</v>
      </c>
      <c r="N71" s="288">
        <f t="shared" si="2"/>
        <v>8.3088954056695989</v>
      </c>
      <c r="O71" s="288">
        <f t="shared" si="2"/>
        <v>8.2487537209052118</v>
      </c>
      <c r="P71" s="288">
        <f t="shared" si="2"/>
        <v>8.7384238405823211</v>
      </c>
      <c r="Q71" s="288">
        <f t="shared" si="2"/>
        <v>9.0955894971683549</v>
      </c>
      <c r="R71" s="288">
        <f t="shared" si="2"/>
        <v>9.4377111066958079</v>
      </c>
      <c r="S71" s="288">
        <f t="shared" si="2"/>
        <v>8.921459295841963</v>
      </c>
      <c r="T71" s="288">
        <f t="shared" si="2"/>
        <v>9.9344327438903246</v>
      </c>
      <c r="U71" s="288">
        <f t="shared" si="2"/>
        <v>11.04728236853734</v>
      </c>
      <c r="V71" s="288">
        <f t="shared" si="2"/>
        <v>10.481857138453002</v>
      </c>
      <c r="W71" s="288">
        <f t="shared" si="2"/>
        <v>10.946574634354</v>
      </c>
      <c r="X71" s="288">
        <f t="shared" si="2"/>
        <v>9.4249419478213365</v>
      </c>
    </row>
    <row r="72" spans="1:24" x14ac:dyDescent="0.2">
      <c r="A72" t="s">
        <v>116</v>
      </c>
      <c r="B72" s="288">
        <f t="shared" ref="B72:Q93" si="3">B18/B45</f>
        <v>6.2785968479918655</v>
      </c>
      <c r="C72" s="288">
        <f t="shared" si="3"/>
        <v>6.8418171866447732</v>
      </c>
      <c r="D72" s="288">
        <f t="shared" si="3"/>
        <v>7.3396079785856143</v>
      </c>
      <c r="E72" s="288">
        <f t="shared" si="3"/>
        <v>6.939892817210934</v>
      </c>
      <c r="F72" s="288">
        <f t="shared" si="3"/>
        <v>7.3053892215568865</v>
      </c>
      <c r="G72" s="288">
        <f t="shared" si="3"/>
        <v>8.5586756803605475</v>
      </c>
      <c r="H72" s="288">
        <f t="shared" si="3"/>
        <v>7.9073072519837355</v>
      </c>
      <c r="I72" s="288">
        <f t="shared" si="3"/>
        <v>6.4844184236854785</v>
      </c>
      <c r="J72" s="288">
        <f t="shared" si="3"/>
        <v>7.6415635029802846</v>
      </c>
      <c r="K72" s="288">
        <f t="shared" si="3"/>
        <v>6.6381227388894422</v>
      </c>
      <c r="L72" s="288">
        <f t="shared" si="3"/>
        <v>7.2866937075989808</v>
      </c>
      <c r="M72" s="288">
        <f t="shared" si="3"/>
        <v>6.9206454832806523</v>
      </c>
      <c r="N72" s="288">
        <f t="shared" si="3"/>
        <v>7.4486960597234777</v>
      </c>
      <c r="O72" s="288">
        <f t="shared" si="3"/>
        <v>7.4689571468583695</v>
      </c>
      <c r="P72" s="288">
        <f t="shared" si="3"/>
        <v>9.2927025984500471</v>
      </c>
      <c r="Q72" s="288">
        <f t="shared" si="3"/>
        <v>8.7765220336895275</v>
      </c>
      <c r="R72" s="288">
        <f t="shared" si="2"/>
        <v>9.6279373368146217</v>
      </c>
      <c r="S72" s="288">
        <f t="shared" si="2"/>
        <v>8.6660119013230119</v>
      </c>
      <c r="T72" s="288">
        <f t="shared" si="2"/>
        <v>10.371394705649941</v>
      </c>
      <c r="U72" s="288">
        <f t="shared" si="2"/>
        <v>11.36047813487882</v>
      </c>
      <c r="V72" s="288">
        <f t="shared" si="2"/>
        <v>9.9974292324830749</v>
      </c>
      <c r="W72" s="288">
        <f t="shared" si="2"/>
        <v>10.336510853336396</v>
      </c>
      <c r="X72" s="288">
        <f t="shared" si="2"/>
        <v>9.3679396043423147</v>
      </c>
    </row>
    <row r="73" spans="1:24" x14ac:dyDescent="0.2">
      <c r="A73" t="s">
        <v>117</v>
      </c>
      <c r="B73" s="288">
        <f t="shared" si="3"/>
        <v>5.0112753695815586</v>
      </c>
      <c r="C73" s="288">
        <f t="shared" si="2"/>
        <v>6.4082733018075748</v>
      </c>
      <c r="D73" s="288">
        <f t="shared" si="2"/>
        <v>6.2990157480314961</v>
      </c>
      <c r="E73" s="288">
        <f t="shared" si="2"/>
        <v>6.801889866405995</v>
      </c>
      <c r="F73" s="288">
        <f t="shared" si="2"/>
        <v>6.8717788536623461</v>
      </c>
      <c r="G73" s="288">
        <f t="shared" si="2"/>
        <v>6.8493150684931505</v>
      </c>
      <c r="H73" s="288">
        <f t="shared" si="2"/>
        <v>6.8965517241379306</v>
      </c>
      <c r="I73" s="288">
        <f t="shared" si="2"/>
        <v>5.7529833327854298</v>
      </c>
      <c r="J73" s="288">
        <f t="shared" si="2"/>
        <v>6.2047569803516032</v>
      </c>
      <c r="K73" s="288">
        <f t="shared" si="2"/>
        <v>6.1564059900166388</v>
      </c>
      <c r="L73" s="288">
        <f t="shared" si="2"/>
        <v>6.7266136902272411</v>
      </c>
      <c r="M73" s="288">
        <f t="shared" si="2"/>
        <v>6.7365017346491971</v>
      </c>
      <c r="N73" s="288">
        <f t="shared" si="2"/>
        <v>7.0604577846376149</v>
      </c>
      <c r="O73" s="288">
        <f t="shared" si="2"/>
        <v>8.4497134817966586</v>
      </c>
      <c r="P73" s="288">
        <f t="shared" si="2"/>
        <v>8.5735586481113319</v>
      </c>
      <c r="Q73" s="288">
        <f t="shared" si="2"/>
        <v>9.3175173589962235</v>
      </c>
      <c r="R73" s="288">
        <f t="shared" si="2"/>
        <v>8.9120370370370363</v>
      </c>
      <c r="S73" s="288">
        <f t="shared" si="2"/>
        <v>9.1672581026732907</v>
      </c>
      <c r="T73" s="288">
        <f t="shared" si="2"/>
        <v>8.4277060837503299</v>
      </c>
      <c r="U73" s="288">
        <f t="shared" si="2"/>
        <v>10.026037769730344</v>
      </c>
      <c r="V73" s="288">
        <f t="shared" si="2"/>
        <v>9.5476065228826936</v>
      </c>
      <c r="W73" s="288">
        <f t="shared" si="2"/>
        <v>9.4941950464396285</v>
      </c>
      <c r="X73" s="288">
        <f t="shared" si="2"/>
        <v>8.2728191929405277</v>
      </c>
    </row>
    <row r="74" spans="1:24" x14ac:dyDescent="0.2">
      <c r="A74" t="s">
        <v>118</v>
      </c>
      <c r="B74" s="288">
        <f t="shared" si="3"/>
        <v>4.6580671580671584</v>
      </c>
      <c r="C74" s="288">
        <f t="shared" si="2"/>
        <v>5.5819008101165775</v>
      </c>
      <c r="D74" s="288">
        <f t="shared" si="2"/>
        <v>6.6482812961686202</v>
      </c>
      <c r="E74" s="288">
        <f t="shared" si="2"/>
        <v>6.8018789337282488</v>
      </c>
      <c r="F74" s="288">
        <f t="shared" si="2"/>
        <v>6.8222960065496228</v>
      </c>
      <c r="G74" s="288">
        <f t="shared" si="2"/>
        <v>6.9000581057524695</v>
      </c>
      <c r="H74" s="288">
        <f t="shared" si="2"/>
        <v>6.20264448076066</v>
      </c>
      <c r="I74" s="288">
        <f t="shared" si="2"/>
        <v>5.8065756585272066</v>
      </c>
      <c r="J74" s="288">
        <f t="shared" si="2"/>
        <v>5.9180086797460634</v>
      </c>
      <c r="K74" s="288">
        <f t="shared" si="2"/>
        <v>5.8830227350362474</v>
      </c>
      <c r="L74" s="288">
        <f t="shared" si="2"/>
        <v>5.8847327963514653</v>
      </c>
      <c r="M74" s="288">
        <f t="shared" si="2"/>
        <v>6.0470570988785459</v>
      </c>
      <c r="N74" s="288">
        <f t="shared" si="2"/>
        <v>6.5474691513472676</v>
      </c>
      <c r="O74" s="288">
        <f t="shared" si="2"/>
        <v>7.3934306288266782</v>
      </c>
      <c r="P74" s="288">
        <f t="shared" si="2"/>
        <v>8.3578763034307091</v>
      </c>
      <c r="Q74" s="288">
        <f t="shared" si="2"/>
        <v>8.8350273651290063</v>
      </c>
      <c r="R74" s="288">
        <f t="shared" si="2"/>
        <v>8.4481684093899307</v>
      </c>
      <c r="S74" s="288">
        <f t="shared" si="2"/>
        <v>8.0705039222649066</v>
      </c>
      <c r="T74" s="288">
        <f t="shared" si="2"/>
        <v>7.2472170686456403</v>
      </c>
      <c r="U74" s="288">
        <f t="shared" si="2"/>
        <v>9.2644674585580518</v>
      </c>
      <c r="V74" s="288">
        <f t="shared" si="2"/>
        <v>9.3308852301116705</v>
      </c>
      <c r="W74" s="288">
        <f t="shared" si="2"/>
        <v>9.2046052247092511</v>
      </c>
      <c r="X74" s="288">
        <f t="shared" si="2"/>
        <v>7.3604719764011799</v>
      </c>
    </row>
    <row r="75" spans="1:24" x14ac:dyDescent="0.2">
      <c r="A75" t="s">
        <v>119</v>
      </c>
      <c r="B75" s="288">
        <f t="shared" si="3"/>
        <v>5.1370760601771766</v>
      </c>
      <c r="C75" s="288">
        <f t="shared" si="2"/>
        <v>6.552049481077681</v>
      </c>
      <c r="D75" s="288">
        <f t="shared" si="2"/>
        <v>6.4418919509106001</v>
      </c>
      <c r="E75" s="288">
        <f t="shared" si="2"/>
        <v>7.0193910678248663</v>
      </c>
      <c r="F75" s="288">
        <f t="shared" si="2"/>
        <v>7.8728886344116802</v>
      </c>
      <c r="G75" s="288">
        <f t="shared" si="2"/>
        <v>8.3790948683961375</v>
      </c>
      <c r="H75" s="288">
        <f t="shared" si="2"/>
        <v>7.4008881065727889</v>
      </c>
      <c r="I75" s="288">
        <f t="shared" si="2"/>
        <v>6.8753538785084523</v>
      </c>
      <c r="J75" s="288">
        <f t="shared" si="2"/>
        <v>7.1741893166072233</v>
      </c>
      <c r="K75" s="288">
        <f t="shared" si="2"/>
        <v>6.7416596039756529</v>
      </c>
      <c r="L75" s="288">
        <f t="shared" si="2"/>
        <v>6.41799232035107</v>
      </c>
      <c r="M75" s="288">
        <f t="shared" si="2"/>
        <v>6.5274151436031334</v>
      </c>
      <c r="N75" s="288">
        <f t="shared" si="2"/>
        <v>7.1956437183975108</v>
      </c>
      <c r="O75" s="288">
        <f t="shared" si="2"/>
        <v>7.0864188782198916</v>
      </c>
      <c r="P75" s="288">
        <f t="shared" si="2"/>
        <v>8.978492429498429</v>
      </c>
      <c r="Q75" s="288">
        <f t="shared" si="2"/>
        <v>8.9500986337400459</v>
      </c>
      <c r="R75" s="288">
        <f t="shared" si="2"/>
        <v>9.1753220538040878</v>
      </c>
      <c r="S75" s="288">
        <f t="shared" si="2"/>
        <v>8.7633556911254171</v>
      </c>
      <c r="T75" s="288">
        <f t="shared" si="2"/>
        <v>8.6265497038163979</v>
      </c>
      <c r="U75" s="288">
        <f t="shared" si="2"/>
        <v>9.4794143411337757</v>
      </c>
      <c r="V75" s="288">
        <f t="shared" si="2"/>
        <v>9.3267010126132526</v>
      </c>
      <c r="W75" s="288">
        <f t="shared" si="2"/>
        <v>9.1511242809830922</v>
      </c>
      <c r="X75" s="288">
        <f t="shared" si="2"/>
        <v>8.2158017253183626</v>
      </c>
    </row>
    <row r="76" spans="1:24" x14ac:dyDescent="0.2">
      <c r="A76" t="s">
        <v>120</v>
      </c>
      <c r="B76" s="288">
        <f t="shared" si="3"/>
        <v>4.9273747804104717</v>
      </c>
      <c r="C76" s="288">
        <f t="shared" si="2"/>
        <v>5.9151009046624914</v>
      </c>
      <c r="D76" s="288">
        <f t="shared" si="2"/>
        <v>6.4389346489944392</v>
      </c>
      <c r="E76" s="288">
        <f t="shared" si="2"/>
        <v>6.3847396839159734</v>
      </c>
      <c r="F76" s="288">
        <f t="shared" si="2"/>
        <v>5.9040451214254919</v>
      </c>
      <c r="G76" s="288">
        <f t="shared" si="2"/>
        <v>6.9112793632304408</v>
      </c>
      <c r="H76" s="288">
        <f t="shared" si="2"/>
        <v>6.9093808131809729</v>
      </c>
      <c r="I76" s="288">
        <f t="shared" si="2"/>
        <v>5.8256540620696962</v>
      </c>
      <c r="J76" s="288">
        <f t="shared" si="2"/>
        <v>6.0160198012994606</v>
      </c>
      <c r="K76" s="288">
        <f t="shared" si="2"/>
        <v>6.0286827433331096</v>
      </c>
      <c r="L76" s="288">
        <f t="shared" si="2"/>
        <v>6.2352778162671472</v>
      </c>
      <c r="M76" s="288">
        <f t="shared" si="2"/>
        <v>6.5425550235938417</v>
      </c>
      <c r="N76" s="288">
        <f t="shared" si="2"/>
        <v>7.0895072669266215</v>
      </c>
      <c r="O76" s="288">
        <f t="shared" si="2"/>
        <v>7.7316894786333714</v>
      </c>
      <c r="P76" s="288">
        <f t="shared" si="2"/>
        <v>8.595119320479979</v>
      </c>
      <c r="Q76" s="288">
        <f t="shared" si="2"/>
        <v>9.6562446018310588</v>
      </c>
      <c r="R76" s="288">
        <f t="shared" si="2"/>
        <v>9.5247479226196337</v>
      </c>
      <c r="S76" s="288">
        <f t="shared" si="2"/>
        <v>8.9633790711237982</v>
      </c>
      <c r="T76" s="288">
        <f t="shared" si="2"/>
        <v>10.084711577248891</v>
      </c>
      <c r="U76" s="288">
        <f t="shared" si="2"/>
        <v>10.5779401865564</v>
      </c>
      <c r="V76" s="288">
        <f t="shared" si="2"/>
        <v>10.371053238073289</v>
      </c>
      <c r="W76" s="288">
        <f t="shared" si="2"/>
        <v>8.9546968015336503</v>
      </c>
      <c r="X76" s="288">
        <f t="shared" si="2"/>
        <v>9.2570551984977119</v>
      </c>
    </row>
    <row r="77" spans="1:24" x14ac:dyDescent="0.2">
      <c r="A77" t="s">
        <v>121</v>
      </c>
      <c r="B77" s="288">
        <f t="shared" si="3"/>
        <v>6.1190432041535328</v>
      </c>
      <c r="C77" s="288">
        <f t="shared" si="2"/>
        <v>6.5307154293418721</v>
      </c>
      <c r="D77" s="288">
        <f t="shared" si="2"/>
        <v>7.5052536775743022</v>
      </c>
      <c r="E77" s="288">
        <f t="shared" si="2"/>
        <v>7.2376357056694811</v>
      </c>
      <c r="F77" s="288">
        <f t="shared" si="2"/>
        <v>7.2354420584252273</v>
      </c>
      <c r="G77" s="288">
        <f t="shared" si="2"/>
        <v>7.5273555114929867</v>
      </c>
      <c r="H77" s="288">
        <f t="shared" si="2"/>
        <v>7.7791657454491858</v>
      </c>
      <c r="I77" s="288">
        <f t="shared" si="2"/>
        <v>6.1284940928126383</v>
      </c>
      <c r="J77" s="288">
        <f t="shared" si="2"/>
        <v>6.8726160613037353</v>
      </c>
      <c r="K77" s="288">
        <f t="shared" si="2"/>
        <v>6.6568047337278102</v>
      </c>
      <c r="L77" s="288">
        <f t="shared" si="2"/>
        <v>6.8229412956833073</v>
      </c>
      <c r="M77" s="288">
        <f t="shared" si="2"/>
        <v>7.7613615111277348</v>
      </c>
      <c r="N77" s="288">
        <f t="shared" si="2"/>
        <v>7.7963940349261449</v>
      </c>
      <c r="O77" s="288">
        <f t="shared" si="2"/>
        <v>8.2090802479477301</v>
      </c>
      <c r="P77" s="288">
        <f t="shared" si="2"/>
        <v>8.9424309914287647</v>
      </c>
      <c r="Q77" s="288">
        <f t="shared" si="2"/>
        <v>9.8449806434387934</v>
      </c>
      <c r="R77" s="288">
        <f t="shared" si="2"/>
        <v>10.31280221429286</v>
      </c>
      <c r="S77" s="288">
        <f t="shared" si="2"/>
        <v>10.180186040460548</v>
      </c>
      <c r="T77" s="288">
        <f t="shared" si="2"/>
        <v>9.8290334526601661</v>
      </c>
      <c r="U77" s="288">
        <f t="shared" si="2"/>
        <v>10.9375</v>
      </c>
      <c r="V77" s="288">
        <f t="shared" si="2"/>
        <v>10.523750646960723</v>
      </c>
      <c r="W77" s="288">
        <f t="shared" si="2"/>
        <v>10.659060201170995</v>
      </c>
      <c r="X77" s="288">
        <f t="shared" si="2"/>
        <v>9.7446891444162933</v>
      </c>
    </row>
    <row r="78" spans="1:24" x14ac:dyDescent="0.2">
      <c r="A78" t="s">
        <v>122</v>
      </c>
      <c r="B78" s="288">
        <f t="shared" si="3"/>
        <v>7.350161703557478</v>
      </c>
      <c r="C78" s="288">
        <f t="shared" si="2"/>
        <v>7.9961618423156882</v>
      </c>
      <c r="D78" s="288">
        <f t="shared" si="2"/>
        <v>8.0446208302048703</v>
      </c>
      <c r="E78" s="288">
        <f t="shared" si="2"/>
        <v>8.5847884854241254</v>
      </c>
      <c r="F78" s="288">
        <f t="shared" si="2"/>
        <v>8.6206896551724146</v>
      </c>
      <c r="G78" s="288">
        <f t="shared" si="2"/>
        <v>8.154097049139974</v>
      </c>
      <c r="H78" s="288">
        <f t="shared" si="2"/>
        <v>8.1625194164407766</v>
      </c>
      <c r="I78" s="288">
        <f t="shared" si="2"/>
        <v>7.8668302967368389</v>
      </c>
      <c r="J78" s="288">
        <f t="shared" si="2"/>
        <v>7.9642340484471665</v>
      </c>
      <c r="K78" s="288">
        <f t="shared" si="2"/>
        <v>8.6866091637609344</v>
      </c>
      <c r="L78" s="288">
        <f t="shared" si="2"/>
        <v>9.3684941013185288</v>
      </c>
      <c r="M78" s="288">
        <f t="shared" si="2"/>
        <v>9.5160863233152391</v>
      </c>
      <c r="N78" s="288">
        <f t="shared" si="2"/>
        <v>9.6610901907525157</v>
      </c>
      <c r="O78" s="288">
        <f t="shared" si="2"/>
        <v>11.390262952356156</v>
      </c>
      <c r="P78" s="288">
        <f t="shared" si="2"/>
        <v>11.647846766104767</v>
      </c>
      <c r="Q78" s="288">
        <f t="shared" si="2"/>
        <v>11.561238020613585</v>
      </c>
      <c r="R78" s="288">
        <f t="shared" si="2"/>
        <v>13.103812759531898</v>
      </c>
      <c r="S78" s="288">
        <f t="shared" si="2"/>
        <v>10.488390712570055</v>
      </c>
      <c r="T78" s="288">
        <f t="shared" si="2"/>
        <v>11.160114021405905</v>
      </c>
      <c r="U78" s="288">
        <f t="shared" si="2"/>
        <v>11.616870790753309</v>
      </c>
      <c r="V78" s="288">
        <f t="shared" si="2"/>
        <v>13.614996560421922</v>
      </c>
      <c r="W78" s="288">
        <f t="shared" si="2"/>
        <v>11.272299549108018</v>
      </c>
      <c r="X78" s="288">
        <f t="shared" si="2"/>
        <v>10.424668056622407</v>
      </c>
    </row>
    <row r="79" spans="1:24" x14ac:dyDescent="0.2">
      <c r="A79" t="s">
        <v>123</v>
      </c>
      <c r="B79" s="288">
        <f t="shared" si="3"/>
        <v>4.7648432288192124</v>
      </c>
      <c r="C79" s="288">
        <f t="shared" si="2"/>
        <v>5.376575336573616</v>
      </c>
      <c r="D79" s="288">
        <f t="shared" si="2"/>
        <v>5.7782328847279114</v>
      </c>
      <c r="E79" s="288">
        <f t="shared" si="2"/>
        <v>6.1499332888592395</v>
      </c>
      <c r="F79" s="288">
        <f t="shared" si="2"/>
        <v>6.5730885034561721</v>
      </c>
      <c r="G79" s="288">
        <f t="shared" si="2"/>
        <v>6.5892878732922258</v>
      </c>
      <c r="H79" s="288">
        <f t="shared" si="2"/>
        <v>6.4670105473862503</v>
      </c>
      <c r="I79" s="288">
        <f t="shared" si="2"/>
        <v>5.5613228533293784</v>
      </c>
      <c r="J79" s="288">
        <f t="shared" si="2"/>
        <v>5.9497592475084913</v>
      </c>
      <c r="K79" s="288">
        <f t="shared" si="2"/>
        <v>5.3184188855339007</v>
      </c>
      <c r="L79" s="288">
        <f t="shared" si="2"/>
        <v>5.5326947681455101</v>
      </c>
      <c r="M79" s="288">
        <f t="shared" si="2"/>
        <v>5.8919212000722938</v>
      </c>
      <c r="N79" s="288">
        <f t="shared" si="2"/>
        <v>6.2367164907146089</v>
      </c>
      <c r="O79" s="288">
        <f t="shared" si="2"/>
        <v>6.4152344937029406</v>
      </c>
      <c r="P79" s="288">
        <f t="shared" si="2"/>
        <v>7.932176254411818</v>
      </c>
      <c r="Q79" s="288">
        <f t="shared" si="2"/>
        <v>7.8949136598804008</v>
      </c>
      <c r="R79" s="288">
        <f t="shared" si="2"/>
        <v>7.935993780772221</v>
      </c>
      <c r="S79" s="288">
        <f t="shared" si="2"/>
        <v>7.9920718647102076</v>
      </c>
      <c r="T79" s="288">
        <f t="shared" si="2"/>
        <v>7.8210542781166899</v>
      </c>
      <c r="U79" s="288">
        <f t="shared" si="2"/>
        <v>9.1830272324255855</v>
      </c>
      <c r="V79" s="288">
        <f t="shared" si="2"/>
        <v>8.8741304783442594</v>
      </c>
      <c r="W79" s="288">
        <f t="shared" si="2"/>
        <v>8.1015751587111851</v>
      </c>
      <c r="X79" s="288">
        <f t="shared" si="2"/>
        <v>7.8149421694279466</v>
      </c>
    </row>
    <row r="80" spans="1:24" x14ac:dyDescent="0.2">
      <c r="A80" t="s">
        <v>124</v>
      </c>
      <c r="B80" s="288">
        <f t="shared" si="3"/>
        <v>5.0278687582600705</v>
      </c>
      <c r="C80" s="288">
        <f t="shared" si="2"/>
        <v>6.2371791317846652</v>
      </c>
      <c r="D80" s="288">
        <f t="shared" si="2"/>
        <v>6.6218418907905461</v>
      </c>
      <c r="E80" s="288">
        <f t="shared" si="2"/>
        <v>7.0261681314861715</v>
      </c>
      <c r="F80" s="288">
        <f t="shared" si="2"/>
        <v>7.4485175989484445</v>
      </c>
      <c r="G80" s="288">
        <f t="shared" si="2"/>
        <v>6.9980486977178247</v>
      </c>
      <c r="H80" s="288">
        <f t="shared" si="2"/>
        <v>7.2857332096966489</v>
      </c>
      <c r="I80" s="288">
        <f t="shared" si="2"/>
        <v>6.9431586743195703</v>
      </c>
      <c r="J80" s="288">
        <f t="shared" si="2"/>
        <v>7.5461019667028255</v>
      </c>
      <c r="K80" s="288">
        <f t="shared" si="2"/>
        <v>6.9494912790697674</v>
      </c>
      <c r="L80" s="288">
        <f t="shared" si="2"/>
        <v>7.0909090909090908</v>
      </c>
      <c r="M80" s="288">
        <f t="shared" si="2"/>
        <v>6.541666666666667</v>
      </c>
      <c r="N80" s="288">
        <f t="shared" si="2"/>
        <v>7.4165636588380721</v>
      </c>
      <c r="O80" s="288">
        <f t="shared" si="2"/>
        <v>7.8871998237497243</v>
      </c>
      <c r="P80" s="288">
        <f t="shared" si="2"/>
        <v>8.2113382822543848</v>
      </c>
      <c r="Q80" s="288">
        <f t="shared" si="2"/>
        <v>8.6871463541875684</v>
      </c>
      <c r="R80" s="288">
        <f t="shared" si="2"/>
        <v>9.381557832366374</v>
      </c>
      <c r="S80" s="288">
        <f t="shared" si="2"/>
        <v>9.0972669724422879</v>
      </c>
      <c r="T80" s="288">
        <f t="shared" si="2"/>
        <v>9.1944609886837405</v>
      </c>
      <c r="U80" s="288">
        <f t="shared" si="2"/>
        <v>10.220548682087143</v>
      </c>
      <c r="V80" s="288">
        <f t="shared" si="2"/>
        <v>9.725669058957676</v>
      </c>
      <c r="W80" s="288">
        <f t="shared" si="2"/>
        <v>9.4322400048682535</v>
      </c>
      <c r="X80" s="288">
        <f t="shared" si="2"/>
        <v>7.8981476481071446</v>
      </c>
    </row>
    <row r="81" spans="1:24" x14ac:dyDescent="0.2">
      <c r="A81" t="s">
        <v>125</v>
      </c>
      <c r="B81" s="288">
        <f t="shared" si="3"/>
        <v>7.1688666363222575</v>
      </c>
      <c r="C81" s="288">
        <f t="shared" si="2"/>
        <v>7.6701760368270744</v>
      </c>
      <c r="D81" s="288">
        <f t="shared" si="2"/>
        <v>8.0778564206268957</v>
      </c>
      <c r="E81" s="288">
        <f t="shared" si="2"/>
        <v>8.4977615652462273</v>
      </c>
      <c r="F81" s="288">
        <f t="shared" si="2"/>
        <v>8.3055856934415804</v>
      </c>
      <c r="G81" s="288">
        <f t="shared" si="2"/>
        <v>8.7029655903755447</v>
      </c>
      <c r="H81" s="288">
        <f t="shared" si="2"/>
        <v>8.2394946443284809</v>
      </c>
      <c r="I81" s="288">
        <f t="shared" si="2"/>
        <v>6.8049254698639015</v>
      </c>
      <c r="J81" s="288">
        <f t="shared" si="2"/>
        <v>7.8758708895695193</v>
      </c>
      <c r="K81" s="288">
        <f t="shared" si="2"/>
        <v>7.3667086159796185</v>
      </c>
      <c r="L81" s="288">
        <f t="shared" si="2"/>
        <v>7.5186144383295561</v>
      </c>
      <c r="M81" s="288">
        <f t="shared" si="2"/>
        <v>8.0600514540658477</v>
      </c>
      <c r="N81" s="288">
        <f t="shared" si="2"/>
        <v>8.9898989898989896</v>
      </c>
      <c r="O81" s="288">
        <f t="shared" si="2"/>
        <v>8.115387912558937</v>
      </c>
      <c r="P81" s="288">
        <f t="shared" si="2"/>
        <v>9.5549417736637796</v>
      </c>
      <c r="Q81" s="288">
        <f t="shared" si="2"/>
        <v>10.040160642570282</v>
      </c>
      <c r="R81" s="288">
        <f t="shared" si="2"/>
        <v>9.8396605245920306</v>
      </c>
      <c r="S81" s="288">
        <f t="shared" si="2"/>
        <v>9.6557051423526818</v>
      </c>
      <c r="T81" s="288">
        <f t="shared" si="2"/>
        <v>9.7230324749284662</v>
      </c>
      <c r="U81" s="288">
        <f t="shared" si="2"/>
        <v>10.226621942240039</v>
      </c>
      <c r="V81" s="288">
        <f t="shared" si="2"/>
        <v>10.629827215542639</v>
      </c>
      <c r="W81" s="288">
        <f t="shared" si="2"/>
        <v>10.2867907691545</v>
      </c>
      <c r="X81" s="288">
        <f t="shared" si="2"/>
        <v>10.107030865317334</v>
      </c>
    </row>
    <row r="82" spans="1:24" x14ac:dyDescent="0.2">
      <c r="A82" t="s">
        <v>126</v>
      </c>
      <c r="B82" s="288">
        <f t="shared" si="3"/>
        <v>6.1620846282572312</v>
      </c>
      <c r="C82" s="288">
        <f t="shared" si="2"/>
        <v>7.2774699720952807</v>
      </c>
      <c r="D82" s="288">
        <f t="shared" si="2"/>
        <v>7.8382039868395585</v>
      </c>
      <c r="E82" s="288">
        <f t="shared" si="2"/>
        <v>8.1897033093846563</v>
      </c>
      <c r="F82" s="288">
        <f t="shared" si="2"/>
        <v>8.3388193987272334</v>
      </c>
      <c r="G82" s="288">
        <f t="shared" si="2"/>
        <v>8.922393386503515</v>
      </c>
      <c r="H82" s="288">
        <f t="shared" si="2"/>
        <v>7.7494556167541946</v>
      </c>
      <c r="I82" s="288">
        <f t="shared" si="2"/>
        <v>6.9847922024319775</v>
      </c>
      <c r="J82" s="288">
        <f t="shared" si="2"/>
        <v>8.0788495718209727</v>
      </c>
      <c r="K82" s="288">
        <f t="shared" si="2"/>
        <v>7.2234762979683973</v>
      </c>
      <c r="L82" s="288">
        <f t="shared" si="2"/>
        <v>7.2952230879220288</v>
      </c>
      <c r="M82" s="288">
        <f t="shared" si="2"/>
        <v>7.2600551764193408</v>
      </c>
      <c r="N82" s="288">
        <f t="shared" si="2"/>
        <v>7.5205040156653515</v>
      </c>
      <c r="O82" s="288">
        <f t="shared" si="2"/>
        <v>8.5389804457347793</v>
      </c>
      <c r="P82" s="288">
        <f t="shared" si="2"/>
        <v>11.166666666666666</v>
      </c>
      <c r="Q82" s="288">
        <f t="shared" si="2"/>
        <v>11.476725521669342</v>
      </c>
      <c r="R82" s="288">
        <f t="shared" si="2"/>
        <v>10.311289468550568</v>
      </c>
      <c r="S82" s="288">
        <f t="shared" si="2"/>
        <v>10.175391618690588</v>
      </c>
      <c r="T82" s="288">
        <f t="shared" si="2"/>
        <v>9.0462052328817961</v>
      </c>
      <c r="U82" s="288">
        <f t="shared" si="2"/>
        <v>12.260202791899559</v>
      </c>
      <c r="V82" s="288">
        <f t="shared" si="2"/>
        <v>13.137918953637744</v>
      </c>
      <c r="W82" s="288">
        <f t="shared" si="2"/>
        <v>12.362932702644592</v>
      </c>
      <c r="X82" s="288">
        <f t="shared" si="2"/>
        <v>9.5333111628422564</v>
      </c>
    </row>
    <row r="83" spans="1:24" x14ac:dyDescent="0.2">
      <c r="A83" t="s">
        <v>138</v>
      </c>
      <c r="B83" s="288">
        <f t="shared" si="3"/>
        <v>5.6314233422497537</v>
      </c>
      <c r="C83" s="288">
        <f t="shared" si="2"/>
        <v>6.3602517507313179</v>
      </c>
      <c r="D83" s="288">
        <f t="shared" si="2"/>
        <v>6.8740803027117927</v>
      </c>
      <c r="E83" s="288">
        <f t="shared" si="2"/>
        <v>7.0620892354165816</v>
      </c>
      <c r="F83" s="288">
        <f t="shared" si="2"/>
        <v>7.16</v>
      </c>
      <c r="G83" s="288">
        <f t="shared" si="2"/>
        <v>7.4215850943322526</v>
      </c>
      <c r="H83" s="288">
        <f t="shared" si="2"/>
        <v>7.2615633502463419</v>
      </c>
      <c r="I83" s="288">
        <f t="shared" ref="C83:X93" si="4">I29/I56</f>
        <v>6.2233285917496444</v>
      </c>
      <c r="J83" s="288">
        <f t="shared" si="4"/>
        <v>6.8461235169719341</v>
      </c>
      <c r="K83" s="288">
        <f t="shared" si="4"/>
        <v>6.4524939401181252</v>
      </c>
      <c r="L83" s="288">
        <f t="shared" si="4"/>
        <v>6.7137440428566455</v>
      </c>
      <c r="M83" s="288">
        <f t="shared" si="4"/>
        <v>6.9908070886783875</v>
      </c>
      <c r="N83" s="288">
        <f t="shared" si="4"/>
        <v>7.4852905337186231</v>
      </c>
      <c r="O83" s="288">
        <f t="shared" si="4"/>
        <v>7.9159227944891706</v>
      </c>
      <c r="P83" s="288">
        <f t="shared" si="4"/>
        <v>8.8298969072164954</v>
      </c>
      <c r="Q83" s="288">
        <f t="shared" si="4"/>
        <v>9.2666666666666675</v>
      </c>
      <c r="R83" s="288">
        <f t="shared" si="4"/>
        <v>9.3729799612152558</v>
      </c>
      <c r="S83" s="288">
        <f t="shared" si="4"/>
        <v>9.0112105568622667</v>
      </c>
      <c r="T83" s="288">
        <f t="shared" si="4"/>
        <v>9.2166600652021575</v>
      </c>
      <c r="U83" s="288">
        <f t="shared" si="4"/>
        <v>10.407632263660018</v>
      </c>
      <c r="V83" s="288">
        <f t="shared" si="4"/>
        <v>10.121750195205182</v>
      </c>
      <c r="W83" s="288">
        <f t="shared" si="4"/>
        <v>9.9888392857142865</v>
      </c>
      <c r="X83" s="288">
        <f t="shared" si="4"/>
        <v>8.7183958151700089</v>
      </c>
    </row>
    <row r="84" spans="1:24" x14ac:dyDescent="0.2">
      <c r="A84" t="s">
        <v>127</v>
      </c>
      <c r="B84" s="288">
        <f t="shared" si="3"/>
        <v>4.2449969678593087</v>
      </c>
      <c r="C84" s="288">
        <f t="shared" si="4"/>
        <v>5.3490860040001857</v>
      </c>
      <c r="D84" s="288">
        <f t="shared" si="4"/>
        <v>5.8293350073987718</v>
      </c>
      <c r="E84" s="288">
        <f t="shared" si="4"/>
        <v>6.1792431554733662</v>
      </c>
      <c r="F84" s="288">
        <f t="shared" si="4"/>
        <v>5.819995842860112</v>
      </c>
      <c r="G84" s="288">
        <f t="shared" si="4"/>
        <v>6.2585803117176777</v>
      </c>
      <c r="H84" s="288">
        <f t="shared" si="4"/>
        <v>6.0379636967432733</v>
      </c>
      <c r="I84" s="288">
        <f t="shared" si="4"/>
        <v>5.1319648093841641</v>
      </c>
      <c r="J84" s="288">
        <f t="shared" si="4"/>
        <v>5.558623228418921</v>
      </c>
      <c r="K84" s="288">
        <f t="shared" si="4"/>
        <v>5.3276505061267985</v>
      </c>
      <c r="L84" s="288">
        <f t="shared" si="4"/>
        <v>5.2418227564998601</v>
      </c>
      <c r="M84" s="288">
        <f t="shared" si="4"/>
        <v>5.6887298747763868</v>
      </c>
      <c r="N84" s="288">
        <f t="shared" si="4"/>
        <v>5.6663952225841481</v>
      </c>
      <c r="O84" s="288">
        <f t="shared" si="4"/>
        <v>6.3271657717432195</v>
      </c>
      <c r="P84" s="288">
        <f t="shared" si="4"/>
        <v>7.2664478183559025</v>
      </c>
      <c r="Q84" s="288">
        <f t="shared" si="4"/>
        <v>7.6403754322410666</v>
      </c>
      <c r="R84" s="288">
        <f t="shared" si="4"/>
        <v>7.9635577112145244</v>
      </c>
      <c r="S84" s="288">
        <f t="shared" si="4"/>
        <v>7.9026193359250527</v>
      </c>
      <c r="T84" s="288">
        <f t="shared" si="4"/>
        <v>7.6654842782420491</v>
      </c>
      <c r="U84" s="288">
        <f t="shared" si="4"/>
        <v>9.3519931020760101</v>
      </c>
      <c r="V84" s="288">
        <f t="shared" si="4"/>
        <v>8.9312384252344827</v>
      </c>
      <c r="W84" s="288">
        <f t="shared" si="4"/>
        <v>8.6114405104748997</v>
      </c>
      <c r="X84" s="288">
        <f t="shared" si="4"/>
        <v>7.8269717446320017</v>
      </c>
    </row>
    <row r="85" spans="1:24" x14ac:dyDescent="0.2">
      <c r="A85" t="s">
        <v>139</v>
      </c>
      <c r="B85" s="288" t="e">
        <f t="shared" si="3"/>
        <v>#DIV/0!</v>
      </c>
      <c r="C85" s="288" t="e">
        <f t="shared" si="4"/>
        <v>#DIV/0!</v>
      </c>
      <c r="D85" s="288" t="e">
        <f t="shared" si="4"/>
        <v>#DIV/0!</v>
      </c>
      <c r="E85" s="288" t="e">
        <f t="shared" si="4"/>
        <v>#DIV/0!</v>
      </c>
      <c r="F85" s="288" t="e">
        <f t="shared" si="4"/>
        <v>#DIV/0!</v>
      </c>
      <c r="G85" s="288" t="e">
        <f t="shared" si="4"/>
        <v>#DIV/0!</v>
      </c>
      <c r="H85" s="288" t="e">
        <f t="shared" si="4"/>
        <v>#DIV/0!</v>
      </c>
      <c r="I85" s="288" t="e">
        <f t="shared" si="4"/>
        <v>#DIV/0!</v>
      </c>
      <c r="J85" s="288" t="e">
        <f t="shared" si="4"/>
        <v>#DIV/0!</v>
      </c>
      <c r="K85" s="288" t="e">
        <f t="shared" si="4"/>
        <v>#DIV/0!</v>
      </c>
      <c r="L85" s="288" t="e">
        <f t="shared" si="4"/>
        <v>#DIV/0!</v>
      </c>
      <c r="M85" s="288" t="e">
        <f t="shared" si="4"/>
        <v>#DIV/0!</v>
      </c>
      <c r="N85" s="288" t="e">
        <f t="shared" si="4"/>
        <v>#DIV/0!</v>
      </c>
      <c r="O85" s="288" t="e">
        <f t="shared" si="4"/>
        <v>#DIV/0!</v>
      </c>
      <c r="P85" s="288" t="e">
        <f t="shared" si="4"/>
        <v>#DIV/0!</v>
      </c>
      <c r="Q85" s="288" t="e">
        <f t="shared" si="4"/>
        <v>#DIV/0!</v>
      </c>
      <c r="R85" s="288" t="e">
        <f t="shared" si="4"/>
        <v>#DIV/0!</v>
      </c>
      <c r="S85" s="288" t="e">
        <f t="shared" si="4"/>
        <v>#DIV/0!</v>
      </c>
      <c r="T85" s="288" t="e">
        <f t="shared" si="4"/>
        <v>#DIV/0!</v>
      </c>
      <c r="U85" s="288" t="e">
        <f t="shared" si="4"/>
        <v>#DIV/0!</v>
      </c>
      <c r="V85" s="288" t="e">
        <f t="shared" si="4"/>
        <v>#DIV/0!</v>
      </c>
      <c r="W85" s="288" t="e">
        <f t="shared" si="4"/>
        <v>#DIV/0!</v>
      </c>
      <c r="X85" s="288" t="e">
        <f t="shared" si="4"/>
        <v>#DIV/0!</v>
      </c>
    </row>
    <row r="86" spans="1:24" x14ac:dyDescent="0.2">
      <c r="A86" t="s">
        <v>140</v>
      </c>
      <c r="B86" s="288">
        <f t="shared" si="3"/>
        <v>6.1188811188811192</v>
      </c>
      <c r="C86" s="288">
        <f t="shared" si="4"/>
        <v>6.9336470983737444</v>
      </c>
      <c r="D86" s="288">
        <f t="shared" si="4"/>
        <v>7.3279352226720649</v>
      </c>
      <c r="E86" s="288">
        <f t="shared" si="4"/>
        <v>7.5325087218522047</v>
      </c>
      <c r="F86" s="288">
        <f t="shared" si="4"/>
        <v>7.6762845239932105</v>
      </c>
      <c r="G86" s="288">
        <f t="shared" si="4"/>
        <v>8.0627015675391878</v>
      </c>
      <c r="H86" s="288">
        <f t="shared" si="4"/>
        <v>7.8920935571818047</v>
      </c>
      <c r="I86" s="288">
        <f t="shared" si="4"/>
        <v>6.9790976026799738</v>
      </c>
      <c r="J86" s="288">
        <f t="shared" si="4"/>
        <v>7.7371452362778435</v>
      </c>
      <c r="K86" s="288">
        <f t="shared" si="4"/>
        <v>7.6811445741992763</v>
      </c>
      <c r="L86" s="288">
        <f t="shared" si="4"/>
        <v>7.6372153015851465</v>
      </c>
      <c r="M86" s="288">
        <f t="shared" si="4"/>
        <v>7.8920741989881957</v>
      </c>
      <c r="N86" s="288">
        <f t="shared" si="4"/>
        <v>8.2024841809233653</v>
      </c>
      <c r="O86" s="288">
        <f t="shared" si="4"/>
        <v>8.8115980581232964</v>
      </c>
      <c r="P86" s="288">
        <f t="shared" si="4"/>
        <v>9.4336553788100588</v>
      </c>
      <c r="Q86" s="288">
        <f t="shared" si="4"/>
        <v>9.790298130368873</v>
      </c>
      <c r="R86" s="288">
        <f t="shared" si="4"/>
        <v>9.9221729558773379</v>
      </c>
      <c r="S86" s="288">
        <f t="shared" si="4"/>
        <v>9.6718169840699488</v>
      </c>
      <c r="T86" s="288">
        <f t="shared" si="4"/>
        <v>9.6510981779896472</v>
      </c>
      <c r="U86" s="288">
        <f t="shared" si="4"/>
        <v>10.754589115766523</v>
      </c>
      <c r="V86" s="288">
        <f t="shared" si="4"/>
        <v>10.49420719762691</v>
      </c>
      <c r="W86" s="288">
        <f t="shared" si="4"/>
        <v>10.284767858096917</v>
      </c>
      <c r="X86" s="288">
        <f t="shared" si="4"/>
        <v>9.2962145814224453</v>
      </c>
    </row>
    <row r="87" spans="1:24" x14ac:dyDescent="0.2">
      <c r="A87" t="s">
        <v>141</v>
      </c>
      <c r="B87" s="288">
        <f t="shared" si="3"/>
        <v>5.1111432566661845</v>
      </c>
      <c r="C87" s="288">
        <f t="shared" si="4"/>
        <v>5.9252718654150014</v>
      </c>
      <c r="D87" s="288">
        <f t="shared" si="4"/>
        <v>6.5959532935199219</v>
      </c>
      <c r="E87" s="288">
        <f t="shared" si="4"/>
        <v>6.7773345343799596</v>
      </c>
      <c r="F87" s="288">
        <f t="shared" si="4"/>
        <v>6.9453213789619905</v>
      </c>
      <c r="G87" s="288">
        <f t="shared" si="4"/>
        <v>7.1428571428571432</v>
      </c>
      <c r="H87" s="288">
        <f t="shared" si="4"/>
        <v>6.9625948822286565</v>
      </c>
      <c r="I87" s="288">
        <f t="shared" si="4"/>
        <v>6.4005545993497801</v>
      </c>
      <c r="J87" s="288">
        <f t="shared" si="4"/>
        <v>6.8503577409042471</v>
      </c>
      <c r="K87" s="288">
        <f t="shared" si="4"/>
        <v>6.7924528301886795</v>
      </c>
      <c r="L87" s="288">
        <f t="shared" si="4"/>
        <v>6.7658242004025944</v>
      </c>
      <c r="M87" s="288">
        <f t="shared" si="4"/>
        <v>6.7579908675799087</v>
      </c>
      <c r="N87" s="288">
        <f t="shared" si="4"/>
        <v>7.0909090909090908</v>
      </c>
      <c r="O87" s="288">
        <f t="shared" si="4"/>
        <v>7.5256843164020406</v>
      </c>
      <c r="P87" s="288">
        <f t="shared" si="4"/>
        <v>7.7192982456140351</v>
      </c>
      <c r="Q87" s="288">
        <f t="shared" si="4"/>
        <v>7.907856283307547</v>
      </c>
      <c r="R87" s="288">
        <f t="shared" si="4"/>
        <v>8.0387952695232663</v>
      </c>
      <c r="S87" s="288">
        <f t="shared" si="4"/>
        <v>7.8847908249706764</v>
      </c>
      <c r="T87" s="288">
        <f t="shared" si="4"/>
        <v>7.8665827564505975</v>
      </c>
      <c r="U87" s="288">
        <f t="shared" si="4"/>
        <v>9.0634441087613293</v>
      </c>
      <c r="V87" s="288">
        <f t="shared" si="4"/>
        <v>8.5639592535833415</v>
      </c>
      <c r="W87" s="288">
        <f t="shared" si="4"/>
        <v>8.4103824515542414</v>
      </c>
      <c r="X87" s="288">
        <f t="shared" si="4"/>
        <v>7.7091474599250338</v>
      </c>
    </row>
    <row r="88" spans="1:24" x14ac:dyDescent="0.2">
      <c r="A88" t="s">
        <v>226</v>
      </c>
      <c r="B88" s="288" t="e">
        <f t="shared" si="3"/>
        <v>#DIV/0!</v>
      </c>
      <c r="C88" s="288" t="e">
        <f t="shared" si="4"/>
        <v>#DIV/0!</v>
      </c>
      <c r="D88" s="288" t="e">
        <f t="shared" si="4"/>
        <v>#DIV/0!</v>
      </c>
      <c r="E88" s="288" t="e">
        <f t="shared" si="4"/>
        <v>#DIV/0!</v>
      </c>
      <c r="F88" s="288" t="e">
        <f t="shared" si="4"/>
        <v>#DIV/0!</v>
      </c>
      <c r="G88" s="288" t="e">
        <f t="shared" si="4"/>
        <v>#DIV/0!</v>
      </c>
      <c r="H88" s="288" t="e">
        <f t="shared" si="4"/>
        <v>#DIV/0!</v>
      </c>
      <c r="I88" s="288" t="e">
        <f t="shared" si="4"/>
        <v>#DIV/0!</v>
      </c>
      <c r="J88" s="288" t="e">
        <f t="shared" si="4"/>
        <v>#DIV/0!</v>
      </c>
      <c r="K88" s="288" t="e">
        <f t="shared" si="4"/>
        <v>#DIV/0!</v>
      </c>
      <c r="L88" s="288" t="e">
        <f t="shared" si="4"/>
        <v>#DIV/0!</v>
      </c>
      <c r="M88" s="288" t="e">
        <f t="shared" si="4"/>
        <v>#DIV/0!</v>
      </c>
      <c r="N88" s="288" t="e">
        <f t="shared" si="4"/>
        <v>#DIV/0!</v>
      </c>
      <c r="O88" s="288" t="e">
        <f t="shared" si="4"/>
        <v>#DIV/0!</v>
      </c>
      <c r="P88" s="288" t="e">
        <f t="shared" si="4"/>
        <v>#DIV/0!</v>
      </c>
      <c r="Q88" s="288" t="e">
        <f t="shared" si="4"/>
        <v>#DIV/0!</v>
      </c>
      <c r="R88" s="288" t="e">
        <f t="shared" si="4"/>
        <v>#DIV/0!</v>
      </c>
      <c r="S88" s="288" t="e">
        <f t="shared" si="4"/>
        <v>#DIV/0!</v>
      </c>
      <c r="T88" s="288" t="e">
        <f t="shared" si="4"/>
        <v>#DIV/0!</v>
      </c>
      <c r="U88" s="288" t="e">
        <f t="shared" si="4"/>
        <v>#DIV/0!</v>
      </c>
      <c r="V88" s="288" t="e">
        <f t="shared" si="4"/>
        <v>#DIV/0!</v>
      </c>
      <c r="W88" s="288" t="e">
        <f t="shared" si="4"/>
        <v>#DIV/0!</v>
      </c>
      <c r="X88" s="288" t="e">
        <f t="shared" si="4"/>
        <v>#DIV/0!</v>
      </c>
    </row>
    <row r="89" spans="1:24" x14ac:dyDescent="0.2">
      <c r="A89" t="s">
        <v>227</v>
      </c>
      <c r="B89" s="288" t="e">
        <f t="shared" si="3"/>
        <v>#DIV/0!</v>
      </c>
      <c r="C89" s="288" t="e">
        <f t="shared" si="4"/>
        <v>#DIV/0!</v>
      </c>
      <c r="D89" s="288" t="e">
        <f t="shared" si="4"/>
        <v>#DIV/0!</v>
      </c>
      <c r="E89" s="288" t="e">
        <f t="shared" si="4"/>
        <v>#DIV/0!</v>
      </c>
      <c r="F89" s="288" t="e">
        <f t="shared" si="4"/>
        <v>#DIV/0!</v>
      </c>
      <c r="G89" s="288" t="e">
        <f t="shared" si="4"/>
        <v>#DIV/0!</v>
      </c>
      <c r="H89" s="288" t="e">
        <f t="shared" si="4"/>
        <v>#DIV/0!</v>
      </c>
      <c r="I89" s="288" t="e">
        <f t="shared" si="4"/>
        <v>#DIV/0!</v>
      </c>
      <c r="J89" s="288" t="e">
        <f t="shared" si="4"/>
        <v>#DIV/0!</v>
      </c>
      <c r="K89" s="288" t="e">
        <f t="shared" si="4"/>
        <v>#DIV/0!</v>
      </c>
      <c r="L89" s="288" t="e">
        <f t="shared" si="4"/>
        <v>#DIV/0!</v>
      </c>
      <c r="M89" s="288" t="e">
        <f t="shared" si="4"/>
        <v>#DIV/0!</v>
      </c>
      <c r="N89" s="288" t="e">
        <f t="shared" si="4"/>
        <v>#DIV/0!</v>
      </c>
      <c r="O89" s="288" t="e">
        <f t="shared" si="4"/>
        <v>#DIV/0!</v>
      </c>
      <c r="P89" s="288" t="e">
        <f t="shared" si="4"/>
        <v>#DIV/0!</v>
      </c>
      <c r="Q89" s="288" t="e">
        <f t="shared" si="4"/>
        <v>#DIV/0!</v>
      </c>
      <c r="R89" s="288" t="e">
        <f t="shared" si="4"/>
        <v>#DIV/0!</v>
      </c>
      <c r="S89" s="288" t="e">
        <f t="shared" si="4"/>
        <v>#DIV/0!</v>
      </c>
      <c r="T89" s="288" t="e">
        <f t="shared" si="4"/>
        <v>#DIV/0!</v>
      </c>
      <c r="U89" s="288" t="e">
        <f t="shared" si="4"/>
        <v>#DIV/0!</v>
      </c>
      <c r="V89" s="288" t="e">
        <f t="shared" si="4"/>
        <v>#DIV/0!</v>
      </c>
      <c r="W89" s="288" t="e">
        <f t="shared" si="4"/>
        <v>#DIV/0!</v>
      </c>
      <c r="X89" s="288" t="e">
        <f t="shared" si="4"/>
        <v>#DIV/0!</v>
      </c>
    </row>
    <row r="90" spans="1:24" x14ac:dyDescent="0.2">
      <c r="A90" t="s">
        <v>228</v>
      </c>
      <c r="B90" s="288" t="e">
        <f t="shared" si="3"/>
        <v>#DIV/0!</v>
      </c>
      <c r="C90" s="288" t="e">
        <f t="shared" si="4"/>
        <v>#DIV/0!</v>
      </c>
      <c r="D90" s="288" t="e">
        <f t="shared" si="4"/>
        <v>#DIV/0!</v>
      </c>
      <c r="E90" s="288" t="e">
        <f t="shared" si="4"/>
        <v>#DIV/0!</v>
      </c>
      <c r="F90" s="288" t="e">
        <f t="shared" si="4"/>
        <v>#DIV/0!</v>
      </c>
      <c r="G90" s="288" t="e">
        <f t="shared" si="4"/>
        <v>#DIV/0!</v>
      </c>
      <c r="H90" s="288" t="e">
        <f t="shared" si="4"/>
        <v>#DIV/0!</v>
      </c>
      <c r="I90" s="288" t="e">
        <f t="shared" si="4"/>
        <v>#DIV/0!</v>
      </c>
      <c r="J90" s="288" t="e">
        <f t="shared" si="4"/>
        <v>#DIV/0!</v>
      </c>
      <c r="K90" s="288" t="e">
        <f t="shared" si="4"/>
        <v>#DIV/0!</v>
      </c>
      <c r="L90" s="288" t="e">
        <f t="shared" si="4"/>
        <v>#DIV/0!</v>
      </c>
      <c r="M90" s="288" t="e">
        <f t="shared" si="4"/>
        <v>#DIV/0!</v>
      </c>
      <c r="N90" s="288" t="e">
        <f t="shared" si="4"/>
        <v>#DIV/0!</v>
      </c>
      <c r="O90" s="288" t="e">
        <f t="shared" si="4"/>
        <v>#DIV/0!</v>
      </c>
      <c r="P90" s="288" t="e">
        <f t="shared" si="4"/>
        <v>#DIV/0!</v>
      </c>
      <c r="Q90" s="288" t="e">
        <f t="shared" si="4"/>
        <v>#DIV/0!</v>
      </c>
      <c r="R90" s="288" t="e">
        <f t="shared" si="4"/>
        <v>#DIV/0!</v>
      </c>
      <c r="S90" s="288" t="e">
        <f t="shared" si="4"/>
        <v>#DIV/0!</v>
      </c>
      <c r="T90" s="288" t="e">
        <f t="shared" si="4"/>
        <v>#DIV/0!</v>
      </c>
      <c r="U90" s="288" t="e">
        <f t="shared" si="4"/>
        <v>#DIV/0!</v>
      </c>
      <c r="V90" s="288" t="e">
        <f t="shared" si="4"/>
        <v>#DIV/0!</v>
      </c>
      <c r="W90" s="288" t="e">
        <f t="shared" si="4"/>
        <v>#DIV/0!</v>
      </c>
      <c r="X90" s="288" t="e">
        <f t="shared" si="4"/>
        <v>#DIV/0!</v>
      </c>
    </row>
    <row r="91" spans="1:24" x14ac:dyDescent="0.2">
      <c r="A91" t="s">
        <v>229</v>
      </c>
      <c r="B91" s="288" t="e">
        <f t="shared" si="3"/>
        <v>#DIV/0!</v>
      </c>
      <c r="C91" s="288" t="e">
        <f t="shared" si="4"/>
        <v>#DIV/0!</v>
      </c>
      <c r="D91" s="288" t="e">
        <f t="shared" si="4"/>
        <v>#DIV/0!</v>
      </c>
      <c r="E91" s="288" t="e">
        <f t="shared" si="4"/>
        <v>#DIV/0!</v>
      </c>
      <c r="F91" s="288" t="e">
        <f t="shared" si="4"/>
        <v>#DIV/0!</v>
      </c>
      <c r="G91" s="288" t="e">
        <f t="shared" si="4"/>
        <v>#DIV/0!</v>
      </c>
      <c r="H91" s="288" t="e">
        <f t="shared" si="4"/>
        <v>#DIV/0!</v>
      </c>
      <c r="I91" s="288" t="e">
        <f t="shared" si="4"/>
        <v>#DIV/0!</v>
      </c>
      <c r="J91" s="288" t="e">
        <f t="shared" si="4"/>
        <v>#DIV/0!</v>
      </c>
      <c r="K91" s="288" t="e">
        <f t="shared" si="4"/>
        <v>#DIV/0!</v>
      </c>
      <c r="L91" s="288" t="e">
        <f t="shared" si="4"/>
        <v>#DIV/0!</v>
      </c>
      <c r="M91" s="288" t="e">
        <f t="shared" si="4"/>
        <v>#DIV/0!</v>
      </c>
      <c r="N91" s="288" t="e">
        <f t="shared" si="4"/>
        <v>#DIV/0!</v>
      </c>
      <c r="O91" s="288" t="e">
        <f t="shared" si="4"/>
        <v>#DIV/0!</v>
      </c>
      <c r="P91" s="288" t="e">
        <f t="shared" si="4"/>
        <v>#DIV/0!</v>
      </c>
      <c r="Q91" s="288" t="e">
        <f t="shared" si="4"/>
        <v>#DIV/0!</v>
      </c>
      <c r="R91" s="288" t="e">
        <f t="shared" si="4"/>
        <v>#DIV/0!</v>
      </c>
      <c r="S91" s="288" t="e">
        <f t="shared" si="4"/>
        <v>#DIV/0!</v>
      </c>
      <c r="T91" s="288" t="e">
        <f t="shared" si="4"/>
        <v>#DIV/0!</v>
      </c>
      <c r="U91" s="288" t="e">
        <f t="shared" si="4"/>
        <v>#DIV/0!</v>
      </c>
      <c r="V91" s="288" t="e">
        <f t="shared" si="4"/>
        <v>#DIV/0!</v>
      </c>
      <c r="W91" s="288" t="e">
        <f t="shared" si="4"/>
        <v>#DIV/0!</v>
      </c>
      <c r="X91" s="288" t="e">
        <f t="shared" si="4"/>
        <v>#DIV/0!</v>
      </c>
    </row>
    <row r="92" spans="1:24" x14ac:dyDescent="0.2">
      <c r="A92" t="s">
        <v>230</v>
      </c>
      <c r="B92" s="288" t="e">
        <f t="shared" si="3"/>
        <v>#DIV/0!</v>
      </c>
      <c r="C92" s="288" t="e">
        <f t="shared" si="4"/>
        <v>#DIV/0!</v>
      </c>
      <c r="D92" s="288" t="e">
        <f t="shared" si="4"/>
        <v>#DIV/0!</v>
      </c>
      <c r="E92" s="288" t="e">
        <f t="shared" si="4"/>
        <v>#DIV/0!</v>
      </c>
      <c r="F92" s="288" t="e">
        <f t="shared" si="4"/>
        <v>#DIV/0!</v>
      </c>
      <c r="G92" s="288" t="e">
        <f t="shared" si="4"/>
        <v>#DIV/0!</v>
      </c>
      <c r="H92" s="288" t="e">
        <f t="shared" si="4"/>
        <v>#DIV/0!</v>
      </c>
      <c r="I92" s="288" t="e">
        <f t="shared" si="4"/>
        <v>#DIV/0!</v>
      </c>
      <c r="J92" s="288" t="e">
        <f t="shared" si="4"/>
        <v>#DIV/0!</v>
      </c>
      <c r="K92" s="288" t="e">
        <f t="shared" si="4"/>
        <v>#DIV/0!</v>
      </c>
      <c r="L92" s="288" t="e">
        <f t="shared" si="4"/>
        <v>#DIV/0!</v>
      </c>
      <c r="M92" s="288" t="e">
        <f t="shared" si="4"/>
        <v>#DIV/0!</v>
      </c>
      <c r="N92" s="288" t="e">
        <f t="shared" si="4"/>
        <v>#DIV/0!</v>
      </c>
      <c r="O92" s="288" t="e">
        <f t="shared" si="4"/>
        <v>#DIV/0!</v>
      </c>
      <c r="P92" s="288" t="e">
        <f t="shared" si="4"/>
        <v>#DIV/0!</v>
      </c>
      <c r="Q92" s="288" t="e">
        <f t="shared" si="4"/>
        <v>#DIV/0!</v>
      </c>
      <c r="R92" s="288" t="e">
        <f t="shared" si="4"/>
        <v>#DIV/0!</v>
      </c>
      <c r="S92" s="288" t="e">
        <f t="shared" si="4"/>
        <v>#DIV/0!</v>
      </c>
      <c r="T92" s="288" t="e">
        <f t="shared" si="4"/>
        <v>#DIV/0!</v>
      </c>
      <c r="U92" s="288" t="e">
        <f t="shared" si="4"/>
        <v>#DIV/0!</v>
      </c>
      <c r="V92" s="288" t="e">
        <f t="shared" si="4"/>
        <v>#DIV/0!</v>
      </c>
      <c r="W92" s="288" t="e">
        <f t="shared" si="4"/>
        <v>#DIV/0!</v>
      </c>
      <c r="X92" s="288" t="e">
        <f t="shared" si="4"/>
        <v>#DIV/0!</v>
      </c>
    </row>
    <row r="93" spans="1:24" x14ac:dyDescent="0.2">
      <c r="A93" t="s">
        <v>231</v>
      </c>
      <c r="B93" s="288" t="e">
        <f t="shared" si="3"/>
        <v>#DIV/0!</v>
      </c>
      <c r="C93" s="288" t="e">
        <f t="shared" si="4"/>
        <v>#DIV/0!</v>
      </c>
      <c r="D93" s="288" t="e">
        <f t="shared" si="4"/>
        <v>#DIV/0!</v>
      </c>
      <c r="E93" s="288" t="e">
        <f t="shared" si="4"/>
        <v>#DIV/0!</v>
      </c>
      <c r="F93" s="288" t="e">
        <f t="shared" si="4"/>
        <v>#DIV/0!</v>
      </c>
      <c r="G93" s="288" t="e">
        <f t="shared" si="4"/>
        <v>#DIV/0!</v>
      </c>
      <c r="H93" s="288" t="e">
        <f t="shared" si="4"/>
        <v>#DIV/0!</v>
      </c>
      <c r="I93" s="288" t="e">
        <f t="shared" si="4"/>
        <v>#DIV/0!</v>
      </c>
      <c r="J93" s="288" t="e">
        <f t="shared" si="4"/>
        <v>#DIV/0!</v>
      </c>
      <c r="K93" s="288" t="e">
        <f t="shared" si="4"/>
        <v>#DIV/0!</v>
      </c>
      <c r="L93" s="288" t="e">
        <f t="shared" si="4"/>
        <v>#DIV/0!</v>
      </c>
      <c r="M93" s="288" t="e">
        <f t="shared" si="4"/>
        <v>#DIV/0!</v>
      </c>
      <c r="N93" s="288" t="e">
        <f t="shared" si="4"/>
        <v>#DIV/0!</v>
      </c>
      <c r="O93" s="288" t="e">
        <f t="shared" si="4"/>
        <v>#DIV/0!</v>
      </c>
      <c r="P93" s="288" t="e">
        <f t="shared" si="4"/>
        <v>#DIV/0!</v>
      </c>
      <c r="Q93" s="288" t="e">
        <f t="shared" si="4"/>
        <v>#DIV/0!</v>
      </c>
      <c r="R93" s="288" t="e">
        <f t="shared" si="4"/>
        <v>#DIV/0!</v>
      </c>
      <c r="S93" s="288" t="e">
        <f t="shared" si="4"/>
        <v>#DIV/0!</v>
      </c>
      <c r="T93" s="288" t="e">
        <f t="shared" si="4"/>
        <v>#DIV/0!</v>
      </c>
      <c r="U93" s="288" t="e">
        <f t="shared" si="4"/>
        <v>#DIV/0!</v>
      </c>
      <c r="V93" s="288" t="e">
        <f t="shared" si="4"/>
        <v>#DIV/0!</v>
      </c>
      <c r="W93" s="288" t="e">
        <f t="shared" si="4"/>
        <v>#DIV/0!</v>
      </c>
      <c r="X93" s="288" t="e">
        <f t="shared" si="4"/>
        <v>#DIV/0!</v>
      </c>
    </row>
  </sheetData>
  <hyperlinks>
    <hyperlink ref="A2" r:id="rId1" display="https://www.ons.gov.uk/releases/housingaffordabilityinenglandandwales2024" xr:uid="{A11022AA-F25C-466E-8036-ADDBFB0963AE}"/>
  </hyperlinks>
  <pageMargins left="0.7" right="0.7" top="0.75" bottom="0.75" header="0.3" footer="0.3"/>
  <ignoredErrors>
    <ignoredError sqref="B43:X43 B70:X70 B4:X4"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8C59E-914B-4D50-8A39-CCA074699988}">
  <sheetPr codeName="Sheet13"/>
  <dimension ref="A1:BZ160"/>
  <sheetViews>
    <sheetView workbookViewId="0">
      <pane xSplit="1" ySplit="4" topLeftCell="B5"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8.75" bestFit="1" customWidth="1"/>
    <col min="2" max="2" width="10.375" bestFit="1" customWidth="1"/>
    <col min="77" max="77" width="9" style="59"/>
  </cols>
  <sheetData>
    <row r="1" spans="1:77" x14ac:dyDescent="0.2">
      <c r="A1" t="s">
        <v>1654</v>
      </c>
    </row>
    <row r="3" spans="1:77" x14ac:dyDescent="0.2">
      <c r="A3" t="s">
        <v>1655</v>
      </c>
    </row>
    <row r="4" spans="1:77" x14ac:dyDescent="0.2">
      <c r="B4" s="20">
        <f>B18</f>
        <v>43556</v>
      </c>
      <c r="C4" s="20">
        <f t="shared" ref="C4:M4" si="0">C18</f>
        <v>43586</v>
      </c>
      <c r="D4" s="20">
        <f t="shared" si="0"/>
        <v>43617</v>
      </c>
      <c r="E4" s="20">
        <f t="shared" si="0"/>
        <v>43647</v>
      </c>
      <c r="F4" s="20">
        <f t="shared" si="0"/>
        <v>43678</v>
      </c>
      <c r="G4" s="20">
        <f t="shared" si="0"/>
        <v>43709</v>
      </c>
      <c r="H4" s="20">
        <f t="shared" si="0"/>
        <v>43739</v>
      </c>
      <c r="I4" s="20">
        <f t="shared" si="0"/>
        <v>43770</v>
      </c>
      <c r="J4" s="20">
        <f t="shared" si="0"/>
        <v>43800</v>
      </c>
      <c r="K4" s="20">
        <f t="shared" si="0"/>
        <v>43831</v>
      </c>
      <c r="L4" s="20">
        <f t="shared" si="0"/>
        <v>43862</v>
      </c>
      <c r="M4" s="20">
        <f t="shared" si="0"/>
        <v>43891</v>
      </c>
      <c r="N4" s="20">
        <f>N18</f>
        <v>43922</v>
      </c>
      <c r="O4" s="20">
        <v>43952</v>
      </c>
      <c r="P4" s="20">
        <v>43983</v>
      </c>
      <c r="Q4" s="20">
        <v>44013</v>
      </c>
      <c r="R4" s="20">
        <v>44044</v>
      </c>
      <c r="S4" s="20">
        <v>44075</v>
      </c>
      <c r="T4" s="20">
        <v>44105</v>
      </c>
      <c r="U4" s="20">
        <v>44136</v>
      </c>
      <c r="V4" s="20">
        <v>44166</v>
      </c>
      <c r="W4" s="20">
        <v>44197</v>
      </c>
      <c r="X4" s="20">
        <v>44228</v>
      </c>
      <c r="Y4" s="20">
        <v>44256</v>
      </c>
      <c r="Z4" s="20">
        <v>44287</v>
      </c>
      <c r="AA4" s="20">
        <v>44317</v>
      </c>
      <c r="AB4" s="20">
        <v>44348</v>
      </c>
      <c r="AC4" s="20">
        <v>44378</v>
      </c>
      <c r="AD4" s="20">
        <v>44409</v>
      </c>
      <c r="AE4" s="20">
        <v>44440</v>
      </c>
      <c r="AF4" s="20">
        <v>44470</v>
      </c>
      <c r="AG4" s="20">
        <v>44501</v>
      </c>
      <c r="AH4" s="20">
        <v>44531</v>
      </c>
      <c r="AI4" s="20">
        <v>44562</v>
      </c>
      <c r="AJ4" s="20">
        <v>44593</v>
      </c>
      <c r="AK4" s="20">
        <v>44621</v>
      </c>
      <c r="AL4" s="20">
        <v>44652</v>
      </c>
      <c r="AM4" s="20">
        <v>44682</v>
      </c>
      <c r="AN4" s="20">
        <v>44713</v>
      </c>
      <c r="AO4" s="20">
        <v>44743</v>
      </c>
      <c r="AP4" s="20">
        <v>44774</v>
      </c>
      <c r="AQ4" s="20">
        <v>44805</v>
      </c>
      <c r="AR4" s="20">
        <v>44835</v>
      </c>
      <c r="AS4" s="20">
        <v>44866</v>
      </c>
      <c r="AT4" s="20">
        <v>44896</v>
      </c>
      <c r="AU4" s="20">
        <v>44927</v>
      </c>
      <c r="AV4" s="20">
        <v>44958</v>
      </c>
      <c r="AW4" s="20">
        <v>44986</v>
      </c>
      <c r="AX4" s="20">
        <v>45017</v>
      </c>
      <c r="AY4" s="20">
        <v>45047</v>
      </c>
      <c r="AZ4" s="20">
        <v>45078</v>
      </c>
      <c r="BA4" s="20">
        <v>45108</v>
      </c>
      <c r="BB4" s="20">
        <v>45139</v>
      </c>
      <c r="BC4" s="20">
        <v>45170</v>
      </c>
      <c r="BD4" s="20">
        <v>45200</v>
      </c>
      <c r="BE4" s="20">
        <v>45231</v>
      </c>
      <c r="BF4" s="20">
        <v>45261</v>
      </c>
      <c r="BG4" s="20">
        <v>45292</v>
      </c>
      <c r="BH4" s="20">
        <v>45323</v>
      </c>
      <c r="BI4" s="20">
        <v>45352</v>
      </c>
      <c r="BJ4" s="20">
        <v>45383</v>
      </c>
      <c r="BK4" s="20">
        <v>45413</v>
      </c>
      <c r="BL4" s="20">
        <v>45444</v>
      </c>
      <c r="BM4" s="20">
        <v>45474</v>
      </c>
      <c r="BN4" s="20">
        <v>45505</v>
      </c>
      <c r="BO4" s="20">
        <v>45536</v>
      </c>
      <c r="BP4" s="20">
        <v>45566</v>
      </c>
      <c r="BQ4" s="20">
        <v>45597</v>
      </c>
      <c r="BR4" s="20">
        <v>45627</v>
      </c>
      <c r="BS4" s="20">
        <v>45658</v>
      </c>
      <c r="BT4" s="20">
        <v>45689</v>
      </c>
      <c r="BU4" s="20">
        <v>45717</v>
      </c>
      <c r="BV4" s="20">
        <v>45748</v>
      </c>
      <c r="BW4" s="20">
        <v>45778</v>
      </c>
      <c r="BX4" s="20">
        <v>45809</v>
      </c>
      <c r="BY4" s="131"/>
    </row>
    <row r="5" spans="1:77" x14ac:dyDescent="0.2">
      <c r="A5" t="s">
        <v>141</v>
      </c>
      <c r="B5" s="30">
        <f>IF(ISERROR((B64)),"-",(B64))</f>
        <v>4.7128157353428124E-2</v>
      </c>
      <c r="C5" s="30">
        <f t="shared" ref="C5:BM5" si="1">IF(ISERROR((C64)),"-",(C64))</f>
        <v>4.9248204859266759E-2</v>
      </c>
      <c r="D5" s="30">
        <f t="shared" si="1"/>
        <v>5.2096702154560061E-2</v>
      </c>
      <c r="E5" s="30">
        <f t="shared" si="1"/>
        <v>5.4433292501040384E-2</v>
      </c>
      <c r="F5" s="30">
        <f t="shared" si="1"/>
        <v>5.6884077006442893E-2</v>
      </c>
      <c r="G5" s="30">
        <f t="shared" si="1"/>
        <v>5.9487562675160643E-2</v>
      </c>
      <c r="H5" s="30">
        <f t="shared" si="1"/>
        <v>6.1764472811020071E-2</v>
      </c>
      <c r="I5" s="30">
        <f t="shared" si="1"/>
        <v>6.4407764107446169E-2</v>
      </c>
      <c r="J5" s="30">
        <f t="shared" si="1"/>
        <v>6.6298277345118214E-2</v>
      </c>
      <c r="K5" s="30">
        <f t="shared" si="1"/>
        <v>6.7339773243995205E-2</v>
      </c>
      <c r="L5" s="30">
        <f t="shared" si="1"/>
        <v>7.0793603105764935E-2</v>
      </c>
      <c r="M5" s="30">
        <f t="shared" si="1"/>
        <v>7.3174459568732281E-2</v>
      </c>
      <c r="N5" s="30">
        <f t="shared" si="1"/>
        <v>0.1020407385474057</v>
      </c>
      <c r="O5" s="30">
        <f t="shared" si="1"/>
        <v>0.12880395352882112</v>
      </c>
      <c r="P5" s="30">
        <f t="shared" si="1"/>
        <v>0.13278869516332661</v>
      </c>
      <c r="Q5" s="30">
        <f t="shared" si="1"/>
        <v>0.13465542994500615</v>
      </c>
      <c r="R5" s="30">
        <f t="shared" si="1"/>
        <v>0.13614437450626482</v>
      </c>
      <c r="S5" s="30">
        <f t="shared" si="1"/>
        <v>0.13798457939261483</v>
      </c>
      <c r="T5" s="30">
        <f t="shared" si="1"/>
        <v>0.13898343981942754</v>
      </c>
      <c r="U5" s="30">
        <f t="shared" si="1"/>
        <v>0.14200550784309413</v>
      </c>
      <c r="V5" s="30">
        <f t="shared" si="1"/>
        <v>0.14430241599665289</v>
      </c>
      <c r="W5" s="30">
        <f t="shared" si="1"/>
        <v>0.14479926652310637</v>
      </c>
      <c r="X5" s="30">
        <f t="shared" si="1"/>
        <v>0.14595840586059766</v>
      </c>
      <c r="Y5" s="30">
        <f t="shared" si="1"/>
        <v>0.14656098126216893</v>
      </c>
      <c r="Z5" s="30">
        <f t="shared" si="1"/>
        <v>0.14621321690628153</v>
      </c>
      <c r="AA5" s="30">
        <f t="shared" si="1"/>
        <v>0.14577576966299421</v>
      </c>
      <c r="AB5" s="30">
        <f t="shared" si="1"/>
        <v>0.14393254921924237</v>
      </c>
      <c r="AC5" s="30">
        <f t="shared" si="1"/>
        <v>0.14276263614908977</v>
      </c>
      <c r="AD5" s="30">
        <f t="shared" si="1"/>
        <v>0.14187432202526862</v>
      </c>
      <c r="AE5" s="30">
        <f t="shared" si="1"/>
        <v>0.1402743178026882</v>
      </c>
      <c r="AF5" s="30">
        <f t="shared" si="1"/>
        <v>0.13926974233921016</v>
      </c>
      <c r="AG5" s="30">
        <f t="shared" si="1"/>
        <v>0.13824469971402967</v>
      </c>
      <c r="AH5" s="30">
        <f t="shared" si="1"/>
        <v>0.13701425550446628</v>
      </c>
      <c r="AI5" s="30">
        <f t="shared" si="1"/>
        <v>0.13588690514644114</v>
      </c>
      <c r="AJ5" s="30">
        <f t="shared" si="1"/>
        <v>0.13579321664355898</v>
      </c>
      <c r="AK5" s="30">
        <f t="shared" si="1"/>
        <v>0.13509654702698193</v>
      </c>
      <c r="AL5" s="30">
        <f t="shared" si="1"/>
        <v>0.13541854685903329</v>
      </c>
      <c r="AM5" s="30">
        <f t="shared" si="1"/>
        <v>0.13521219070195092</v>
      </c>
      <c r="AN5" s="30">
        <f t="shared" si="1"/>
        <v>0.13690455980474475</v>
      </c>
      <c r="AO5" s="30">
        <f t="shared" si="1"/>
        <v>0.13834299098799652</v>
      </c>
      <c r="AP5" s="30">
        <f t="shared" si="1"/>
        <v>0.1393158039754481</v>
      </c>
      <c r="AQ5" s="30">
        <f t="shared" si="1"/>
        <v>0.13988285546133103</v>
      </c>
      <c r="AR5" s="30">
        <f t="shared" si="1"/>
        <v>0.14101854554241361</v>
      </c>
      <c r="AS5" s="30">
        <f t="shared" si="1"/>
        <v>0.14161920973632616</v>
      </c>
      <c r="AT5" s="30">
        <f t="shared" si="1"/>
        <v>0.14216749932278613</v>
      </c>
      <c r="AU5" s="30">
        <f t="shared" si="1"/>
        <v>0.14266630510804898</v>
      </c>
      <c r="AV5" s="30">
        <f t="shared" si="1"/>
        <v>0.14357180765572788</v>
      </c>
      <c r="AW5" s="30">
        <f t="shared" si="1"/>
        <v>0.14400548527652857</v>
      </c>
      <c r="AX5" s="30">
        <f t="shared" si="1"/>
        <v>0.14510498359694179</v>
      </c>
      <c r="AY5" s="30">
        <f t="shared" si="1"/>
        <v>0.1459575447124121</v>
      </c>
      <c r="AZ5" s="30">
        <f t="shared" si="1"/>
        <v>0.14286508967760345</v>
      </c>
      <c r="BA5" s="30">
        <f t="shared" si="1"/>
        <v>0.14395875262135743</v>
      </c>
      <c r="BB5" s="30">
        <f t="shared" si="1"/>
        <v>0.14475450238598064</v>
      </c>
      <c r="BC5" s="30">
        <f t="shared" si="1"/>
        <v>0.14608148744558783</v>
      </c>
      <c r="BD5" s="30">
        <f t="shared" si="1"/>
        <v>0.14770084221561577</v>
      </c>
      <c r="BE5" s="30">
        <f t="shared" si="1"/>
        <v>0.14913273948901795</v>
      </c>
      <c r="BF5" s="30">
        <f t="shared" si="1"/>
        <v>0.15130122861469048</v>
      </c>
      <c r="BG5" s="30">
        <f t="shared" si="1"/>
        <v>0.15243416469000179</v>
      </c>
      <c r="BH5" s="30">
        <f t="shared" si="1"/>
        <v>0.15474126811287031</v>
      </c>
      <c r="BI5" s="30">
        <f t="shared" si="1"/>
        <v>0.15804349311779739</v>
      </c>
      <c r="BJ5" s="30">
        <f t="shared" si="1"/>
        <v>0.15992220500100307</v>
      </c>
      <c r="BK5" s="30">
        <f t="shared" si="1"/>
        <v>0.16186633533087585</v>
      </c>
      <c r="BL5" s="30">
        <f t="shared" si="1"/>
        <v>0.16402459248196427</v>
      </c>
      <c r="BM5" s="30">
        <f t="shared" si="1"/>
        <v>0.16533216161136335</v>
      </c>
      <c r="BN5" s="30">
        <f t="shared" ref="BN5:BO5" si="2">IF(ISERROR((BN64)),"-",(BN64))</f>
        <v>0.16687109471592701</v>
      </c>
      <c r="BO5" s="30">
        <f t="shared" si="2"/>
        <v>0.16958698069212605</v>
      </c>
      <c r="BP5" s="30">
        <f t="shared" ref="BP5:BQ5" si="3">IF(ISERROR((BP64)),"-",(BP64))</f>
        <v>0.17168103289218539</v>
      </c>
      <c r="BQ5" s="30">
        <f t="shared" si="3"/>
        <v>0.17436743644027011</v>
      </c>
      <c r="BR5" s="30">
        <f t="shared" ref="BR5:BT5" si="4">IF(ISERROR((BR64)),"-",(BR64))</f>
        <v>0.17626810156274519</v>
      </c>
      <c r="BS5" s="30">
        <f t="shared" si="4"/>
        <v>0.17709595380288295</v>
      </c>
      <c r="BT5" s="30">
        <f t="shared" si="4"/>
        <v>0.18001134949374892</v>
      </c>
      <c r="BU5" s="30">
        <f t="shared" ref="BU5:BX5" si="5">IF(ISERROR((BU64)),"-",(BU64))</f>
        <v>0.18177265567397741</v>
      </c>
      <c r="BV5" s="30">
        <f t="shared" si="5"/>
        <v>0.18366159953176719</v>
      </c>
      <c r="BW5" s="30">
        <f t="shared" si="5"/>
        <v>0.18489042934192737</v>
      </c>
      <c r="BX5" s="30">
        <f t="shared" si="5"/>
        <v>0.18881903873163672</v>
      </c>
    </row>
    <row r="6" spans="1:77" x14ac:dyDescent="0.2">
      <c r="A6" t="str">
        <f>INDEX(A19:A41,Control!$B$3)</f>
        <v>Ashford</v>
      </c>
      <c r="B6" s="30">
        <f>IF(ISERROR((INDEX(B48:B70,Control!$B$3))),"-",(INDEX(B48:B70,Control!$B$3)))</f>
        <v>4.0783199756518208E-2</v>
      </c>
      <c r="C6" s="30">
        <f>IF(ISERROR((INDEX(C48:C70,Control!$B$3))),"-",(INDEX(C48:C70,Control!$B$3)))</f>
        <v>4.3395556457339959E-2</v>
      </c>
      <c r="D6" s="30">
        <f>IF(ISERROR((INDEX(D48:D70,Control!$B$3))),"-",(INDEX(D48:D70,Control!$B$3)))</f>
        <v>4.6174773912386329E-2</v>
      </c>
      <c r="E6" s="30">
        <f>IF(ISERROR((INDEX(E48:E70,Control!$B$3))),"-",(INDEX(E48:E70,Control!$B$3)))</f>
        <v>4.9625916316094414E-2</v>
      </c>
      <c r="F6" s="30">
        <f>IF(ISERROR((INDEX(F48:F70,Control!$B$3))),"-",(INDEX(F48:F70,Control!$B$3)))</f>
        <v>5.1578204902133662E-2</v>
      </c>
      <c r="G6" s="30">
        <f>IF(ISERROR((INDEX(G48:G70,Control!$B$3))),"-",(INDEX(G48:G70,Control!$B$3)))</f>
        <v>5.451293548630879E-2</v>
      </c>
      <c r="H6" s="30">
        <f>IF(ISERROR((INDEX(H48:H70,Control!$B$3))),"-",(INDEX(H48:H70,Control!$B$3)))</f>
        <v>5.7233544096531225E-2</v>
      </c>
      <c r="I6" s="30">
        <f>IF(ISERROR((INDEX(I48:I70,Control!$B$3))),"-",(INDEX(I48:I70,Control!$B$3)))</f>
        <v>6.0495755346751647E-2</v>
      </c>
      <c r="J6" s="30">
        <f>IF(ISERROR((INDEX(J48:J70,Control!$B$3))),"-",(INDEX(J48:J70,Control!$B$3)))</f>
        <v>6.2372471471395824E-2</v>
      </c>
      <c r="K6" s="30">
        <f>IF(ISERROR((INDEX(K48:K70,Control!$B$3))),"-",(INDEX(K48:K70,Control!$B$3)))</f>
        <v>6.2863692470463764E-2</v>
      </c>
      <c r="L6" s="30">
        <f>IF(ISERROR((INDEX(L48:L70,Control!$B$3))),"-",(INDEX(L48:L70,Control!$B$3)))</f>
        <v>6.6591933899287095E-2</v>
      </c>
      <c r="M6" s="30">
        <f>IF(ISERROR((INDEX(M48:M70,Control!$B$3))),"-",(INDEX(M48:M70,Control!$B$3)))</f>
        <v>6.9375519560672089E-2</v>
      </c>
      <c r="N6" s="30">
        <f>IF(ISERROR((INDEX(N48:N70,Control!$B$3))),"-",(INDEX(N48:N70,Control!$B$3)))</f>
        <v>0.1043655691865884</v>
      </c>
      <c r="O6" s="30">
        <f>IF(ISERROR((INDEX(O48:O70,Control!$B$3))),"-",(INDEX(O48:O70,Control!$B$3)))</f>
        <v>0.12834723026928987</v>
      </c>
      <c r="P6" s="30">
        <f>IF(ISERROR((INDEX(P48:P70,Control!$B$3))),"-",(INDEX(P48:P70,Control!$B$3)))</f>
        <v>0.13077952450630947</v>
      </c>
      <c r="Q6" s="30">
        <f>IF(ISERROR((INDEX(Q48:Q70,Control!$B$3))),"-",(INDEX(Q48:Q70,Control!$B$3)))</f>
        <v>0.1314298578021236</v>
      </c>
      <c r="R6" s="30">
        <f>IF(ISERROR((INDEX(R48:R70,Control!$B$3))),"-",(INDEX(R48:R70,Control!$B$3)))</f>
        <v>0.1330181718130542</v>
      </c>
      <c r="S6" s="30">
        <f>IF(ISERROR((INDEX(S48:S70,Control!$B$3))),"-",(INDEX(S48:S70,Control!$B$3)))</f>
        <v>0.13389362048049624</v>
      </c>
      <c r="T6" s="30">
        <f>IF(ISERROR((INDEX(T48:T70,Control!$B$3))),"-",(INDEX(T48:T70,Control!$B$3)))</f>
        <v>0.13415625508072887</v>
      </c>
      <c r="U6" s="30">
        <f>IF(ISERROR((INDEX(U48:U70,Control!$B$3))),"-",(INDEX(U48:U70,Control!$B$3)))</f>
        <v>0.13558198576770594</v>
      </c>
      <c r="V6" s="30">
        <f>IF(ISERROR((INDEX(V48:V70,Control!$B$3))),"-",(INDEX(V48:V70,Control!$B$3)))</f>
        <v>0.13698270363561324</v>
      </c>
      <c r="W6" s="30">
        <f>IF(ISERROR((INDEX(W48:W70,Control!$B$3))),"-",(INDEX(W48:W70,Control!$B$3)))</f>
        <v>0.13817081254142749</v>
      </c>
      <c r="X6" s="30">
        <f>IF(ISERROR((INDEX(X48:X70,Control!$B$3))),"-",(INDEX(X48:X70,Control!$B$3)))</f>
        <v>0.13898372916119511</v>
      </c>
      <c r="Y6" s="30">
        <f>IF(ISERROR((INDEX(Y48:Y70,Control!$B$3))),"-",(INDEX(Y48:Y70,Control!$B$3)))</f>
        <v>0.13824585099863679</v>
      </c>
      <c r="Z6" s="30">
        <f>IF(ISERROR((INDEX(Z48:Z70,Control!$B$3))),"-",(INDEX(Z48:Z70,Control!$B$3)))</f>
        <v>0.13669505621631087</v>
      </c>
      <c r="AA6" s="30">
        <f>IF(ISERROR((INDEX(AA48:AA70,Control!$B$3))),"-",(INDEX(AA48:AA70,Control!$B$3)))</f>
        <v>0.13655748571142712</v>
      </c>
      <c r="AB6" s="30">
        <f>IF(ISERROR((INDEX(AB48:AB70,Control!$B$3))),"-",(INDEX(AB48:AB70,Control!$B$3)))</f>
        <v>0.13312036705847527</v>
      </c>
      <c r="AC6" s="30">
        <f>IF(ISERROR((INDEX(AC48:AC70,Control!$B$3))),"-",(INDEX(AC48:AC70,Control!$B$3)))</f>
        <v>0.1309742590377049</v>
      </c>
      <c r="AD6" s="30">
        <f>IF(ISERROR((INDEX(AD48:AD70,Control!$B$3))),"-",(INDEX(AD48:AD70,Control!$B$3)))</f>
        <v>0.12922283754948999</v>
      </c>
      <c r="AE6" s="30">
        <f>IF(ISERROR((INDEX(AE48:AE70,Control!$B$3))),"-",(INDEX(AE48:AE70,Control!$B$3)))</f>
        <v>0.12701505975800781</v>
      </c>
      <c r="AF6" s="30">
        <f>IF(ISERROR((INDEX(AF48:AF70,Control!$B$3))),"-",(INDEX(AF48:AF70,Control!$B$3)))</f>
        <v>0.12718773511600084</v>
      </c>
      <c r="AG6" s="30">
        <f>IF(ISERROR((INDEX(AG48:AG70,Control!$B$3))),"-",(INDEX(AG48:AG70,Control!$B$3)))</f>
        <v>0.12606534528904623</v>
      </c>
      <c r="AH6" s="30">
        <f>IF(ISERROR((INDEX(AH48:AH70,Control!$B$3))),"-",(INDEX(AH48:AH70,Control!$B$3)))</f>
        <v>0.12526363826979292</v>
      </c>
      <c r="AI6" s="30">
        <f>IF(ISERROR((INDEX(AI48:AI70,Control!$B$3))),"-",(INDEX(AI48:AI70,Control!$B$3)))</f>
        <v>0.12484428382895273</v>
      </c>
      <c r="AJ6" s="30">
        <f>IF(ISERROR((INDEX(AJ48:AJ70,Control!$B$3))),"-",(INDEX(AJ48:AJ70,Control!$B$3)))</f>
        <v>0.1244372633422549</v>
      </c>
      <c r="AK6" s="30">
        <f>IF(ISERROR((INDEX(AK48:AK70,Control!$B$3))),"-",(INDEX(AK48:AK70,Control!$B$3)))</f>
        <v>0.1240795786721265</v>
      </c>
      <c r="AL6" s="30">
        <f>IF(ISERROR((INDEX(AL48:AL70,Control!$B$3))),"-",(INDEX(AL48:AL70,Control!$B$3)))</f>
        <v>0.12530064013221998</v>
      </c>
      <c r="AM6" s="30">
        <f>IF(ISERROR((INDEX(AM48:AM70,Control!$B$3))),"-",(INDEX(AM48:AM70,Control!$B$3)))</f>
        <v>0.1250292931410881</v>
      </c>
      <c r="AN6" s="30">
        <f>IF(ISERROR((INDEX(AN48:AN70,Control!$B$3))),"-",(INDEX(AN48:AN70,Control!$B$3)))</f>
        <v>0.12357802625182304</v>
      </c>
      <c r="AO6" s="30">
        <f>IF(ISERROR((INDEX(AO48:AO70,Control!$B$3))),"-",(INDEX(AO48:AO70,Control!$B$3)))</f>
        <v>0.12479338842975207</v>
      </c>
      <c r="AP6" s="30">
        <f>IF(ISERROR((INDEX(AP48:AP70,Control!$B$3))),"-",(INDEX(AP48:AP70,Control!$B$3)))</f>
        <v>0.12551045211473019</v>
      </c>
      <c r="AQ6" s="30">
        <f>IF(ISERROR((INDEX(AQ48:AQ70,Control!$B$3))),"-",(INDEX(AQ48:AQ70,Control!$B$3)))</f>
        <v>0.12564414195430237</v>
      </c>
      <c r="AR6" s="30">
        <f>IF(ISERROR((INDEX(AR48:AR70,Control!$B$3))),"-",(INDEX(AR48:AR70,Control!$B$3)))</f>
        <v>0.12683519688867281</v>
      </c>
      <c r="AS6" s="30">
        <f>IF(ISERROR((INDEX(AS48:AS70,Control!$B$3))),"-",(INDEX(AS48:AS70,Control!$B$3)))</f>
        <v>0.12752795333009237</v>
      </c>
      <c r="AT6" s="30">
        <f>IF(ISERROR((INDEX(AT48:AT70,Control!$B$3))),"-",(INDEX(AT48:AT70,Control!$B$3)))</f>
        <v>0.12784394749635392</v>
      </c>
      <c r="AU6" s="30">
        <f>IF(ISERROR((INDEX(AU48:AU70,Control!$B$3))),"-",(INDEX(AU48:AU70,Control!$B$3)))</f>
        <v>0.12769810403500242</v>
      </c>
      <c r="AV6" s="30">
        <f>IF(ISERROR((INDEX(AV48:AV70,Control!$B$3))),"-",(INDEX(AV48:AV70,Control!$B$3)))</f>
        <v>0.12865824015556637</v>
      </c>
      <c r="AW6" s="30">
        <f>IF(ISERROR((INDEX(AW48:AW70,Control!$B$3))),"-",(INDEX(AW48:AW70,Control!$B$3)))</f>
        <v>0.12919299951385513</v>
      </c>
      <c r="AX6" s="30">
        <f>IF(ISERROR((INDEX(AX48:AX70,Control!$B$3))),"-",(INDEX(AX48:AX70,Control!$B$3)))</f>
        <v>0.13028682547399126</v>
      </c>
      <c r="AY6" s="30">
        <f>IF(ISERROR((INDEX(AY48:AY70,Control!$B$3))),"-",(INDEX(AY48:AY70,Control!$B$3)))</f>
        <v>0.13107681088964512</v>
      </c>
      <c r="AZ6" s="30">
        <f>IF(ISERROR((INDEX(AZ48:AZ70,Control!$B$3))),"-",(INDEX(AZ48:AZ70,Control!$B$3)))</f>
        <v>0.12963801444129353</v>
      </c>
      <c r="BA6" s="30">
        <f>IF(ISERROR((INDEX(BA48:BA70,Control!$B$3))),"-",(INDEX(BA48:BA70,Control!$B$3)))</f>
        <v>0.13042442151419106</v>
      </c>
      <c r="BB6" s="30">
        <f>IF(ISERROR((INDEX(BB48:BB70,Control!$B$3))),"-",(INDEX(BB48:BB70,Control!$B$3)))</f>
        <v>0.13057931987703453</v>
      </c>
      <c r="BC6" s="30">
        <f>IF(ISERROR((INDEX(BC48:BC70,Control!$B$3))),"-",(INDEX(BC48:BC70,Control!$B$3)))</f>
        <v>0.1319495746252651</v>
      </c>
      <c r="BD6" s="30">
        <f>IF(ISERROR((INDEX(BD48:BD70,Control!$B$3))),"-",(INDEX(BD48:BD70,Control!$B$3)))</f>
        <v>0.13441603317208017</v>
      </c>
      <c r="BE6" s="30">
        <f>IF(ISERROR((INDEX(BE48:BE70,Control!$B$3))),"-",(INDEX(BE48:BE70,Control!$B$3)))</f>
        <v>0.13589352524843315</v>
      </c>
      <c r="BF6" s="30">
        <f>IF(ISERROR((INDEX(BF48:BF70,Control!$B$3))),"-",(INDEX(BF48:BF70,Control!$B$3)))</f>
        <v>0.13763315301575196</v>
      </c>
      <c r="BG6" s="30">
        <f>IF(ISERROR((INDEX(BG48:BG70,Control!$B$3))),"-",(INDEX(BG48:BG70,Control!$B$3)))</f>
        <v>0.13959917069799585</v>
      </c>
      <c r="BH6" s="30">
        <f>IF(ISERROR((INDEX(BH48:BH70,Control!$B$3))),"-",(INDEX(BH48:BH70,Control!$B$3)))</f>
        <v>0.14275671424826633</v>
      </c>
      <c r="BI6" s="30">
        <f>IF(ISERROR((INDEX(BI48:BI70,Control!$B$3))),"-",(INDEX(BI48:BI70,Control!$B$3)))</f>
        <v>0.14627171555894478</v>
      </c>
      <c r="BJ6" s="30">
        <f>IF(ISERROR((INDEX(BJ48:BJ70,Control!$B$3))),"-",(INDEX(BJ48:BJ70,Control!$B$3)))</f>
        <v>0.14753473297905298</v>
      </c>
      <c r="BK6" s="30">
        <f>IF(ISERROR((INDEX(BK48:BK70,Control!$B$3))),"-",(INDEX(BK48:BK70,Control!$B$3)))</f>
        <v>0.1478802754807807</v>
      </c>
      <c r="BL6" s="30">
        <f>IF(ISERROR((INDEX(BL48:BL70,Control!$B$3))),"-",(INDEX(BL48:BL70,Control!$B$3)))</f>
        <v>0.14873817410575985</v>
      </c>
      <c r="BM6" s="30">
        <f>IF(ISERROR((INDEX(BM48:BM70,Control!$B$3))),"-",(INDEX(BM48:BM70,Control!$B$3)))</f>
        <v>0.15076376808140504</v>
      </c>
      <c r="BN6" s="30">
        <f>IF(ISERROR((INDEX(BN48:BN70,Control!$B$3))),"-",(INDEX(BN48:BN70,Control!$B$3)))</f>
        <v>0.15259871791816601</v>
      </c>
      <c r="BO6" s="30">
        <f>IF(ISERROR((INDEX(BO48:BO70,Control!$B$3))),"-",(INDEX(BO48:BO70,Control!$B$3)))</f>
        <v>0.15501751543025999</v>
      </c>
      <c r="BP6" s="30">
        <f>IF(ISERROR((INDEX(BP48:BP70,Control!$B$3))),"-",(INDEX(BP48:BP70,Control!$B$3)))</f>
        <v>0.15691204156042227</v>
      </c>
      <c r="BQ6" s="30">
        <f>IF(ISERROR((INDEX(BQ48:BQ70,Control!$B$3))),"-",(INDEX(BQ48:BQ70,Control!$B$3)))</f>
        <v>0.15918785596835308</v>
      </c>
      <c r="BR6" s="30">
        <f>IF(ISERROR((INDEX(BR48:BR70,Control!$B$3))),"-",(INDEX(BR48:BR70,Control!$B$3)))</f>
        <v>0.16005766985201247</v>
      </c>
      <c r="BS6" s="30">
        <f>IF(ISERROR((INDEX(BS48:BS70,Control!$B$3))),"-",(INDEX(BS48:BS70,Control!$B$3)))</f>
        <v>0.16097514477039296</v>
      </c>
      <c r="BT6" s="30">
        <f>IF(ISERROR((INDEX(BT48:BT70,Control!$B$3))),"-",(INDEX(BT48:BT70,Control!$B$3)))</f>
        <v>0.16273860305507232</v>
      </c>
      <c r="BU6" s="30">
        <f>IF(ISERROR((INDEX(BU48:BU70,Control!$B$3))),"-",(INDEX(BU48:BU70,Control!$B$3)))</f>
        <v>0.16465695970259514</v>
      </c>
      <c r="BV6" s="30">
        <f>IF(ISERROR((INDEX(BV48:BV70,Control!$B$3))),"-",(INDEX(BV48:BV70,Control!$B$3)))</f>
        <v>0.16643233324595477</v>
      </c>
      <c r="BW6" s="30">
        <f>IF(ISERROR((INDEX(BW48:BW70,Control!$B$3))),"-",(INDEX(BW48:BW70,Control!$B$3)))</f>
        <v>0.16717107928413125</v>
      </c>
      <c r="BX6" s="30">
        <f>IF(ISERROR((INDEX(BX48:BX70,Control!$B$3))),"-",(INDEX(BX48:BX70,Control!$B$3)))</f>
        <v>0.17101970783785717</v>
      </c>
    </row>
    <row r="9" spans="1:77" x14ac:dyDescent="0.2">
      <c r="A9" t="s">
        <v>1656</v>
      </c>
    </row>
    <row r="10" spans="1:77" x14ac:dyDescent="0.2">
      <c r="A10" t="str">
        <f>A6</f>
        <v>Ashford</v>
      </c>
      <c r="B10" s="20">
        <f>B18</f>
        <v>43556</v>
      </c>
      <c r="C10" s="20">
        <f t="shared" ref="C10:N10" si="6">C18</f>
        <v>43586</v>
      </c>
      <c r="D10" s="20">
        <f t="shared" si="6"/>
        <v>43617</v>
      </c>
      <c r="E10" s="20">
        <f t="shared" si="6"/>
        <v>43647</v>
      </c>
      <c r="F10" s="20">
        <f t="shared" si="6"/>
        <v>43678</v>
      </c>
      <c r="G10" s="20">
        <f t="shared" si="6"/>
        <v>43709</v>
      </c>
      <c r="H10" s="20">
        <f t="shared" si="6"/>
        <v>43739</v>
      </c>
      <c r="I10" s="20">
        <f t="shared" si="6"/>
        <v>43770</v>
      </c>
      <c r="J10" s="20">
        <f t="shared" si="6"/>
        <v>43800</v>
      </c>
      <c r="K10" s="20">
        <f t="shared" si="6"/>
        <v>43831</v>
      </c>
      <c r="L10" s="20">
        <f t="shared" si="6"/>
        <v>43862</v>
      </c>
      <c r="M10" s="20">
        <f t="shared" si="6"/>
        <v>43891</v>
      </c>
      <c r="N10" s="20">
        <f t="shared" si="6"/>
        <v>43922</v>
      </c>
      <c r="O10" s="20">
        <v>43952</v>
      </c>
      <c r="P10" s="20">
        <v>43983</v>
      </c>
      <c r="Q10" s="20">
        <v>44013</v>
      </c>
      <c r="R10" s="20">
        <v>44044</v>
      </c>
      <c r="S10" s="20">
        <v>44075</v>
      </c>
      <c r="T10" s="20">
        <v>44105</v>
      </c>
      <c r="U10" s="20">
        <v>44136</v>
      </c>
      <c r="V10" s="20">
        <v>44166</v>
      </c>
      <c r="W10" s="20">
        <v>44197</v>
      </c>
      <c r="X10" s="20">
        <v>44228</v>
      </c>
      <c r="Y10" s="20">
        <v>44256</v>
      </c>
      <c r="Z10" s="20">
        <v>44287</v>
      </c>
      <c r="AA10" s="20">
        <v>44317</v>
      </c>
      <c r="AB10" s="20">
        <v>44348</v>
      </c>
      <c r="AC10" s="20">
        <v>44378</v>
      </c>
      <c r="AD10" s="20">
        <v>44409</v>
      </c>
      <c r="AE10" s="20">
        <v>44440</v>
      </c>
      <c r="AF10" s="20">
        <v>44470</v>
      </c>
      <c r="AG10" s="20">
        <v>44501</v>
      </c>
      <c r="AH10" s="20">
        <v>44531</v>
      </c>
      <c r="AI10" s="20">
        <v>44562</v>
      </c>
      <c r="AJ10" s="20">
        <v>44593</v>
      </c>
      <c r="AK10" s="20">
        <v>44621</v>
      </c>
      <c r="AL10" s="20">
        <v>44652</v>
      </c>
      <c r="AM10" s="20">
        <v>44682</v>
      </c>
      <c r="AN10" s="20">
        <v>44713</v>
      </c>
      <c r="AO10" s="20">
        <v>44743</v>
      </c>
      <c r="AP10" s="20">
        <v>44774</v>
      </c>
      <c r="AQ10" s="20">
        <v>44805</v>
      </c>
      <c r="AR10" s="20">
        <v>44835</v>
      </c>
      <c r="AS10" s="20">
        <v>44866</v>
      </c>
      <c r="AT10" s="20">
        <v>44896</v>
      </c>
      <c r="AU10" s="20">
        <v>44927</v>
      </c>
      <c r="AV10" s="20">
        <v>44958</v>
      </c>
      <c r="AW10" s="20">
        <v>44986</v>
      </c>
      <c r="AX10" s="20">
        <v>45017</v>
      </c>
      <c r="AY10" s="20">
        <v>45047</v>
      </c>
      <c r="AZ10" s="20">
        <v>45078</v>
      </c>
      <c r="BA10" s="20">
        <v>45108</v>
      </c>
      <c r="BB10" s="20">
        <v>45139</v>
      </c>
      <c r="BC10" s="20">
        <v>45170</v>
      </c>
      <c r="BD10" s="20">
        <v>45200</v>
      </c>
      <c r="BE10" s="20">
        <v>45231</v>
      </c>
      <c r="BF10" s="20">
        <v>45261</v>
      </c>
      <c r="BG10" s="20">
        <v>45292</v>
      </c>
      <c r="BH10" s="20">
        <v>45323</v>
      </c>
      <c r="BI10" s="20">
        <v>45352</v>
      </c>
      <c r="BJ10" s="20">
        <v>45383</v>
      </c>
      <c r="BK10" s="20">
        <v>45413</v>
      </c>
      <c r="BL10" s="20">
        <v>45444</v>
      </c>
      <c r="BM10" s="20">
        <v>45474</v>
      </c>
      <c r="BN10" s="20">
        <v>45505</v>
      </c>
      <c r="BO10" s="20">
        <v>45536</v>
      </c>
      <c r="BP10" s="20">
        <v>45566</v>
      </c>
      <c r="BQ10" s="20">
        <v>45597</v>
      </c>
      <c r="BR10" s="20">
        <v>45627</v>
      </c>
      <c r="BS10" s="20">
        <v>45658</v>
      </c>
      <c r="BT10" s="20">
        <v>45689</v>
      </c>
      <c r="BU10" s="20">
        <v>45717</v>
      </c>
      <c r="BV10" s="20">
        <v>45748</v>
      </c>
      <c r="BW10" s="20">
        <v>45778</v>
      </c>
      <c r="BX10" s="20"/>
    </row>
    <row r="11" spans="1:77" x14ac:dyDescent="0.2">
      <c r="A11" t="s">
        <v>1657</v>
      </c>
      <c r="B11" s="22">
        <f>INDEX(B78:B100,Control!$B$3)</f>
        <v>1089</v>
      </c>
      <c r="C11" s="22">
        <f>INDEX(C78:C100,Control!$B$3)</f>
        <v>1197</v>
      </c>
      <c r="D11" s="22">
        <f>INDEX(D78:D100,Control!$B$3)</f>
        <v>1316</v>
      </c>
      <c r="E11" s="22">
        <f>INDEX(E78:E100,Control!$B$3)</f>
        <v>1440</v>
      </c>
      <c r="F11" s="22">
        <f>INDEX(F78:F100,Control!$B$3)</f>
        <v>1504</v>
      </c>
      <c r="G11" s="22">
        <f>INDEX(G78:G100,Control!$B$3)</f>
        <v>1570</v>
      </c>
      <c r="H11" s="22">
        <f>INDEX(H78:H100,Control!$B$3)</f>
        <v>1664</v>
      </c>
      <c r="I11" s="22">
        <f>INDEX(I78:I100,Control!$B$3)</f>
        <v>1829</v>
      </c>
      <c r="J11" s="22">
        <f>INDEX(J78:J100,Control!$B$3)</f>
        <v>1857</v>
      </c>
      <c r="K11" s="22">
        <f>INDEX(K78:K100,Control!$B$3)</f>
        <v>1809</v>
      </c>
      <c r="L11" s="22">
        <f>INDEX(L78:L100,Control!$B$3)</f>
        <v>1912</v>
      </c>
      <c r="M11" s="22">
        <f>INDEX(M78:M100,Control!$B$3)</f>
        <v>2012</v>
      </c>
      <c r="N11" s="22">
        <f>INDEX(N78:N100,Control!$B$3)</f>
        <v>3104</v>
      </c>
      <c r="O11" s="22">
        <f>INDEX(O78:O100,Control!$B$3)</f>
        <v>3596</v>
      </c>
      <c r="P11" s="22">
        <f>INDEX(P78:P100,Control!$B$3)</f>
        <v>3909</v>
      </c>
      <c r="Q11" s="22">
        <f>INDEX(Q78:Q100,Control!$B$3)</f>
        <v>4072</v>
      </c>
      <c r="R11" s="22">
        <f>INDEX(R78:R100,Control!$B$3)</f>
        <v>4093</v>
      </c>
      <c r="S11" s="22">
        <f>INDEX(S78:S100,Control!$B$3)</f>
        <v>4236</v>
      </c>
      <c r="T11" s="22">
        <f>INDEX(T78:T100,Control!$B$3)</f>
        <v>4311</v>
      </c>
      <c r="U11" s="22">
        <f>INDEX(U78:U100,Control!$B$3)</f>
        <v>4292</v>
      </c>
      <c r="V11" s="22">
        <f>INDEX(V78:V100,Control!$B$3)</f>
        <v>4353</v>
      </c>
      <c r="W11" s="22">
        <f>INDEX(W78:W100,Control!$B$3)</f>
        <v>4366</v>
      </c>
      <c r="X11" s="22">
        <f>INDEX(X78:X100,Control!$B$3)</f>
        <v>4300</v>
      </c>
      <c r="Y11" s="22">
        <f>INDEX(Y78:Y100,Control!$B$3)</f>
        <v>4255</v>
      </c>
      <c r="Z11" s="22">
        <f>INDEX(Z78:Z100,Control!$B$3)</f>
        <v>4209</v>
      </c>
      <c r="AA11" s="22">
        <f>INDEX(AA78:AA100,Control!$B$3)</f>
        <v>4341</v>
      </c>
      <c r="AB11" s="22">
        <f>INDEX(AB78:AB100,Control!$B$3)</f>
        <v>4446</v>
      </c>
      <c r="AC11" s="22">
        <f>INDEX(AC78:AC100,Control!$B$3)</f>
        <v>4397</v>
      </c>
      <c r="AD11" s="22">
        <f>INDEX(AD78:AD100,Control!$B$3)</f>
        <v>4227</v>
      </c>
      <c r="AE11" s="22">
        <f>INDEX(AE78:AE100,Control!$B$3)</f>
        <v>4223</v>
      </c>
      <c r="AF11" s="22">
        <f>INDEX(AF78:AF100,Control!$B$3)</f>
        <v>4270</v>
      </c>
      <c r="AG11" s="22">
        <f>INDEX(AG78:AG100,Control!$B$3)</f>
        <v>4221</v>
      </c>
      <c r="AH11" s="22">
        <f>INDEX(AH78:AH100,Control!$B$3)</f>
        <v>4234</v>
      </c>
      <c r="AI11" s="22">
        <f>INDEX(AI78:AI100,Control!$B$3)</f>
        <v>4076</v>
      </c>
      <c r="AJ11" s="22">
        <f>INDEX(AJ78:AJ100,Control!$B$3)</f>
        <v>4120</v>
      </c>
      <c r="AK11" s="22">
        <f>INDEX(AK78:AK100,Control!$B$3)</f>
        <v>4238</v>
      </c>
      <c r="AL11" s="22">
        <f>INDEX(AL78:AL100,Control!$B$3)</f>
        <v>4252</v>
      </c>
      <c r="AM11" s="22">
        <f>INDEX(AM78:AM100,Control!$B$3)</f>
        <v>4248</v>
      </c>
      <c r="AN11" s="22">
        <f>INDEX(AN78:AN100,Control!$B$3)</f>
        <v>4316</v>
      </c>
      <c r="AO11" s="22">
        <f>INDEX(AO78:AO100,Control!$B$3)</f>
        <v>4316</v>
      </c>
      <c r="AP11" s="22">
        <f>INDEX(AP78:AP100,Control!$B$3)</f>
        <v>4341</v>
      </c>
      <c r="AQ11" s="22">
        <f>INDEX(AQ78:AQ100,Control!$B$3)</f>
        <v>4345</v>
      </c>
      <c r="AR11" s="22">
        <f>INDEX(AR78:AR100,Control!$B$3)</f>
        <v>4311</v>
      </c>
      <c r="AS11" s="22">
        <f>INDEX(AS78:AS100,Control!$B$3)</f>
        <v>4328</v>
      </c>
      <c r="AT11" s="22">
        <f>INDEX(AT78:AT100,Control!$B$3)</f>
        <v>4332</v>
      </c>
      <c r="AU11" s="22">
        <f>INDEX(AU78:AU100,Control!$B$3)</f>
        <v>4170</v>
      </c>
      <c r="AV11" s="22">
        <f>INDEX(AV78:AV100,Control!$B$3)</f>
        <v>4190</v>
      </c>
      <c r="AW11" s="22">
        <f>INDEX(AW78:AW100,Control!$B$3)</f>
        <v>4181</v>
      </c>
      <c r="AX11" s="22">
        <f>INDEX(AX78:AX100,Control!$B$3)</f>
        <v>4220</v>
      </c>
      <c r="AY11" s="22">
        <f>INDEX(AY78:AY100,Control!$B$3)</f>
        <v>4191</v>
      </c>
      <c r="AZ11" s="22">
        <f>INDEX(AZ78:AZ100,Control!$B$3)</f>
        <v>4255</v>
      </c>
      <c r="BA11" s="22">
        <f>INDEX(BA78:BA100,Control!$B$3)</f>
        <v>4308</v>
      </c>
      <c r="BB11" s="22">
        <f>INDEX(BB78:BB100,Control!$B$3)</f>
        <v>4295</v>
      </c>
      <c r="BC11" s="22">
        <f>INDEX(BC78:BC100,Control!$B$3)</f>
        <v>4353</v>
      </c>
      <c r="BD11" s="22">
        <f>INDEX(BD78:BD100,Control!$B$3)</f>
        <v>4553</v>
      </c>
      <c r="BE11" s="22">
        <f>INDEX(BE78:BE100,Control!$B$3)</f>
        <v>4650</v>
      </c>
      <c r="BF11" s="22">
        <f>INDEX(BF78:BF100,Control!$B$3)</f>
        <v>4658</v>
      </c>
      <c r="BG11" s="22">
        <f>INDEX(BG78:BG100,Control!$B$3)</f>
        <v>4634</v>
      </c>
      <c r="BH11" s="22">
        <f>INDEX(BH78:BH100,Control!$B$3)</f>
        <v>4726</v>
      </c>
      <c r="BI11" s="22">
        <f>INDEX(BI78:BI100,Control!$B$3)</f>
        <v>4888</v>
      </c>
      <c r="BJ11" s="22">
        <f>INDEX(BJ78:BJ100,Control!$B$3)</f>
        <v>4921</v>
      </c>
      <c r="BK11" s="22">
        <f>INDEX(BK78:BK100,Control!$B$3)</f>
        <v>4914</v>
      </c>
      <c r="BL11" s="22">
        <f>INDEX(BL78:BL100,Control!$B$3)</f>
        <v>4986</v>
      </c>
      <c r="BM11" s="22">
        <f>INDEX(BM78:BM100,Control!$B$3)</f>
        <v>4953</v>
      </c>
      <c r="BN11" s="22">
        <f>INDEX(BN78:BN100,Control!$B$3)</f>
        <v>4987</v>
      </c>
      <c r="BO11" s="22">
        <f>INDEX(BO78:BO100,Control!$B$3)</f>
        <v>5035</v>
      </c>
      <c r="BP11" s="22">
        <f>INDEX(BP78:BP100,Control!$B$3)</f>
        <v>5092</v>
      </c>
      <c r="BQ11" s="22">
        <f>INDEX(BQ78:BQ100,Control!$B$3)</f>
        <v>5155</v>
      </c>
      <c r="BR11" s="22">
        <f>INDEX(BR78:BR100,Control!$B$3)</f>
        <v>5181</v>
      </c>
      <c r="BS11" s="22">
        <f>INDEX(BS78:BS100,Control!$B$3)</f>
        <v>5063</v>
      </c>
      <c r="BT11" s="22">
        <f>INDEX(BT78:BT100,Control!$B$3)</f>
        <v>5007</v>
      </c>
      <c r="BU11" s="22">
        <f>INDEX(BU78:BU100,Control!$B$3)</f>
        <v>5019</v>
      </c>
      <c r="BV11" s="22">
        <f>INDEX(BV78:BV100,Control!$B$3)</f>
        <v>5103</v>
      </c>
      <c r="BW11" s="22">
        <f>INDEX(BW78:BW100,Control!$B$3)</f>
        <v>5031</v>
      </c>
      <c r="BX11" s="22"/>
    </row>
    <row r="12" spans="1:77" x14ac:dyDescent="0.2">
      <c r="A12" t="s">
        <v>1658</v>
      </c>
      <c r="B12" s="22">
        <f>INDEX(B108:B130,Control!$B$3)</f>
        <v>2123</v>
      </c>
      <c r="C12" s="22">
        <f>INDEX(C108:C130,Control!$B$3)</f>
        <v>2227</v>
      </c>
      <c r="D12" s="22">
        <f>INDEX(D108:D130,Control!$B$3)</f>
        <v>2346</v>
      </c>
      <c r="E12" s="22">
        <f>INDEX(E108:E130,Control!$B$3)</f>
        <v>2498</v>
      </c>
      <c r="F12" s="22">
        <f>INDEX(F108:F130,Control!$B$3)</f>
        <v>2590</v>
      </c>
      <c r="G12" s="22">
        <f>INDEX(G108:G130,Control!$B$3)</f>
        <v>2759</v>
      </c>
      <c r="H12" s="22">
        <f>INDEX(H108:H130,Control!$B$3)</f>
        <v>2874</v>
      </c>
      <c r="I12" s="22">
        <f>INDEX(I108:I130,Control!$B$3)</f>
        <v>2973</v>
      </c>
      <c r="J12" s="22">
        <f>INDEX(J108:J130,Control!$B$3)</f>
        <v>3096</v>
      </c>
      <c r="K12" s="22">
        <f>INDEX(K108:K130,Control!$B$3)</f>
        <v>3182</v>
      </c>
      <c r="L12" s="22">
        <f>INDEX(L108:L130,Control!$B$3)</f>
        <v>3374</v>
      </c>
      <c r="M12" s="22">
        <f>INDEX(M108:M130,Control!$B$3)</f>
        <v>3498</v>
      </c>
      <c r="N12" s="22">
        <f>INDEX(N108:N130,Control!$B$3)</f>
        <v>5185</v>
      </c>
      <c r="O12" s="22">
        <f>INDEX(O108:O130,Control!$B$3)</f>
        <v>6592</v>
      </c>
      <c r="P12" s="22">
        <f>INDEX(P108:P130,Control!$B$3)</f>
        <v>6545</v>
      </c>
      <c r="Q12" s="22">
        <f>INDEX(Q108:Q130,Control!$B$3)</f>
        <v>6434</v>
      </c>
      <c r="R12" s="22">
        <f>INDEX(R108:R130,Control!$B$3)</f>
        <v>6550</v>
      </c>
      <c r="S12" s="22">
        <f>INDEX(S108:S130,Control!$B$3)</f>
        <v>6468</v>
      </c>
      <c r="T12" s="22">
        <f>INDEX(T108:T130,Control!$B$3)</f>
        <v>6417</v>
      </c>
      <c r="U12" s="22">
        <f>INDEX(U108:U130,Control!$B$3)</f>
        <v>6549</v>
      </c>
      <c r="V12" s="22">
        <f>INDEX(V108:V130,Control!$B$3)</f>
        <v>6598</v>
      </c>
      <c r="W12" s="22">
        <f>INDEX(W108:W130,Control!$B$3)</f>
        <v>6685</v>
      </c>
      <c r="X12" s="22">
        <f>INDEX(X108:X130,Control!$B$3)</f>
        <v>6814</v>
      </c>
      <c r="Y12" s="22">
        <f>INDEX(Y108:Y130,Control!$B$3)</f>
        <v>6794</v>
      </c>
      <c r="Z12" s="22">
        <f>INDEX(Z108:Z130,Control!$B$3)</f>
        <v>6723</v>
      </c>
      <c r="AA12" s="22">
        <f>INDEX(AA108:AA130,Control!$B$3)</f>
        <v>6573</v>
      </c>
      <c r="AB12" s="22">
        <f>INDEX(AB108:AB130,Control!$B$3)</f>
        <v>6345</v>
      </c>
      <c r="AC12" s="22">
        <f>INDEX(AC108:AC130,Control!$B$3)</f>
        <v>6218</v>
      </c>
      <c r="AD12" s="22">
        <f>INDEX(AD108:AD130,Control!$B$3)</f>
        <v>6248</v>
      </c>
      <c r="AE12" s="22">
        <f>INDEX(AE108:AE130,Control!$B$3)</f>
        <v>6073</v>
      </c>
      <c r="AF12" s="22">
        <f>INDEX(AF108:AF130,Control!$B$3)</f>
        <v>6039</v>
      </c>
      <c r="AG12" s="22">
        <f>INDEX(AG108:AG130,Control!$B$3)</f>
        <v>5998</v>
      </c>
      <c r="AH12" s="22">
        <f>INDEX(AH108:AH130,Control!$B$3)</f>
        <v>5920</v>
      </c>
      <c r="AI12" s="22">
        <f>INDEX(AI108:AI130,Control!$B$3)</f>
        <v>6044</v>
      </c>
      <c r="AJ12" s="22">
        <f>INDEX(AJ108:AJ130,Control!$B$3)</f>
        <v>5968</v>
      </c>
      <c r="AK12" s="22">
        <f>INDEX(AK108:AK130,Control!$B$3)</f>
        <v>5822</v>
      </c>
      <c r="AL12" s="22">
        <f>INDEX(AL108:AL130,Control!$B$3)</f>
        <v>5909</v>
      </c>
      <c r="AM12" s="22">
        <f>INDEX(AM108:AM130,Control!$B$3)</f>
        <v>5888</v>
      </c>
      <c r="AN12" s="22">
        <f>INDEX(AN108:AN130,Control!$B$3)</f>
        <v>5857</v>
      </c>
      <c r="AO12" s="22">
        <f>INDEX(AO108:AO130,Control!$B$3)</f>
        <v>5954</v>
      </c>
      <c r="AP12" s="22">
        <f>INDEX(AP108:AP130,Control!$B$3)</f>
        <v>5979</v>
      </c>
      <c r="AQ12" s="22">
        <f>INDEX(AQ108:AQ130,Control!$B$3)</f>
        <v>5990</v>
      </c>
      <c r="AR12" s="22">
        <f>INDEX(AR108:AR130,Control!$B$3)</f>
        <v>6121</v>
      </c>
      <c r="AS12" s="22">
        <f>INDEX(AS108:AS130,Control!$B$3)</f>
        <v>6156</v>
      </c>
      <c r="AT12" s="22">
        <f>INDEX(AT108:AT130,Control!$B$3)</f>
        <v>6182</v>
      </c>
      <c r="AU12" s="22">
        <f>INDEX(AU108:AU130,Control!$B$3)</f>
        <v>6335</v>
      </c>
      <c r="AV12" s="22">
        <f>INDEX(AV108:AV130,Control!$B$3)</f>
        <v>6394</v>
      </c>
      <c r="AW12" s="22">
        <f>INDEX(AW108:AW130,Control!$B$3)</f>
        <v>6449</v>
      </c>
      <c r="AX12" s="22">
        <f>INDEX(AX108:AX130,Control!$B$3)</f>
        <v>6506</v>
      </c>
      <c r="AY12" s="22">
        <f>INDEX(AY108:AY130,Control!$B$3)</f>
        <v>6592</v>
      </c>
      <c r="AZ12" s="22">
        <f>INDEX(AZ108:AZ130,Control!$B$3)</f>
        <v>6625</v>
      </c>
      <c r="BA12" s="22">
        <f>INDEX(BA108:BA130,Control!$B$3)</f>
        <v>6646</v>
      </c>
      <c r="BB12" s="22">
        <f>INDEX(BB108:BB130,Control!$B$3)</f>
        <v>6665</v>
      </c>
      <c r="BC12" s="22">
        <f>INDEX(BC108:BC130,Control!$B$3)</f>
        <v>6715</v>
      </c>
      <c r="BD12" s="22">
        <f>INDEX(BD108:BD130,Control!$B$3)</f>
        <v>6730</v>
      </c>
      <c r="BE12" s="22">
        <f>INDEX(BE108:BE130,Control!$B$3)</f>
        <v>6755</v>
      </c>
      <c r="BF12" s="22">
        <f>INDEX(BF108:BF130,Control!$B$3)</f>
        <v>6888</v>
      </c>
      <c r="BG12" s="22">
        <f>INDEX(BG108:BG130,Control!$B$3)</f>
        <v>7081</v>
      </c>
      <c r="BH12" s="22">
        <f>INDEX(BH108:BH130,Control!$B$3)</f>
        <v>7259</v>
      </c>
      <c r="BI12" s="22">
        <f>INDEX(BI108:BI130,Control!$B$3)</f>
        <v>7387</v>
      </c>
      <c r="BJ12" s="22">
        <f>INDEX(BJ108:BJ130,Control!$B$3)</f>
        <v>7454</v>
      </c>
      <c r="BK12" s="22">
        <f>INDEX(BK108:BK130,Control!$B$3)</f>
        <v>7495</v>
      </c>
      <c r="BL12" s="22">
        <f>INDEX(BL108:BL130,Control!$B$3)</f>
        <v>7497</v>
      </c>
      <c r="BM12" s="22">
        <f>INDEX(BM108:BM130,Control!$B$3)</f>
        <v>7698</v>
      </c>
      <c r="BN12" s="22">
        <f>INDEX(BN108:BN130,Control!$B$3)</f>
        <v>7817</v>
      </c>
      <c r="BO12" s="22">
        <f>INDEX(BO108:BO130,Control!$B$3)</f>
        <v>7974</v>
      </c>
      <c r="BP12" s="22">
        <f>INDEX(BP108:BP130,Control!$B$3)</f>
        <v>8075</v>
      </c>
      <c r="BQ12" s="22">
        <f>INDEX(BQ108:BQ130,Control!$B$3)</f>
        <v>8203</v>
      </c>
      <c r="BR12" s="22">
        <f>INDEX(BR108:BR130,Control!$B$3)</f>
        <v>8255</v>
      </c>
      <c r="BS12" s="22">
        <f>INDEX(BS108:BS130,Control!$B$3)</f>
        <v>8449</v>
      </c>
      <c r="BT12" s="22">
        <f>INDEX(BT108:BT130,Control!$B$3)</f>
        <v>8654</v>
      </c>
      <c r="BU12" s="22">
        <f>INDEX(BU108:BU130,Control!$B$3)</f>
        <v>8798</v>
      </c>
      <c r="BV12" s="22">
        <f>INDEX(BV108:BV130,Control!$B$3)</f>
        <v>8866</v>
      </c>
      <c r="BW12" s="22">
        <f>INDEX(BW108:BW130,Control!$B$3)</f>
        <v>8997</v>
      </c>
      <c r="BX12" s="22"/>
    </row>
    <row r="16" spans="1:77" x14ac:dyDescent="0.2">
      <c r="N16" s="7"/>
    </row>
    <row r="17" spans="1:78" x14ac:dyDescent="0.2">
      <c r="A17" t="s">
        <v>1659</v>
      </c>
    </row>
    <row r="18" spans="1:78" x14ac:dyDescent="0.2">
      <c r="B18" s="20">
        <v>43556</v>
      </c>
      <c r="C18" s="20">
        <v>43586</v>
      </c>
      <c r="D18" s="20">
        <v>43617</v>
      </c>
      <c r="E18" s="20">
        <v>43647</v>
      </c>
      <c r="F18" s="20">
        <v>43678</v>
      </c>
      <c r="G18" s="20">
        <v>43709</v>
      </c>
      <c r="H18" s="20">
        <v>43739</v>
      </c>
      <c r="I18" s="20">
        <v>43770</v>
      </c>
      <c r="J18" s="20">
        <v>43800</v>
      </c>
      <c r="K18" s="20">
        <v>43831</v>
      </c>
      <c r="L18" s="20">
        <v>43862</v>
      </c>
      <c r="M18" s="20">
        <v>43891</v>
      </c>
      <c r="N18" s="20">
        <v>43922</v>
      </c>
      <c r="O18" s="20">
        <v>43952</v>
      </c>
      <c r="P18" s="20">
        <v>43983</v>
      </c>
      <c r="Q18" s="20">
        <v>44013</v>
      </c>
      <c r="R18" s="20">
        <v>44044</v>
      </c>
      <c r="S18" s="20">
        <v>44075</v>
      </c>
      <c r="T18" s="20">
        <v>44105</v>
      </c>
      <c r="U18" s="20">
        <v>44136</v>
      </c>
      <c r="V18" s="20">
        <v>44166</v>
      </c>
      <c r="W18" s="20">
        <v>44197</v>
      </c>
      <c r="X18" s="20">
        <v>44228</v>
      </c>
      <c r="Y18" s="20">
        <v>44256</v>
      </c>
      <c r="Z18" s="20">
        <v>44287</v>
      </c>
      <c r="AA18" s="20">
        <v>44317</v>
      </c>
      <c r="AB18" s="20">
        <v>44348</v>
      </c>
      <c r="AC18" s="20">
        <v>44378</v>
      </c>
      <c r="AD18" s="20">
        <v>44409</v>
      </c>
      <c r="AE18" s="20">
        <v>44440</v>
      </c>
      <c r="AF18" s="20">
        <v>44470</v>
      </c>
      <c r="AG18" s="20">
        <v>44501</v>
      </c>
      <c r="AH18" s="20">
        <v>44531</v>
      </c>
      <c r="AI18" s="20">
        <v>44562</v>
      </c>
      <c r="AJ18" s="20">
        <v>44593</v>
      </c>
      <c r="AK18" s="20">
        <v>44621</v>
      </c>
      <c r="AL18" s="20">
        <v>44652</v>
      </c>
      <c r="AM18" s="20">
        <v>44682</v>
      </c>
      <c r="AN18" s="20">
        <v>44713</v>
      </c>
      <c r="AO18" s="20">
        <v>44743</v>
      </c>
      <c r="AP18" s="20">
        <v>44774</v>
      </c>
      <c r="AQ18" s="20">
        <v>44805</v>
      </c>
      <c r="AR18" s="20">
        <v>44835</v>
      </c>
      <c r="AS18" s="20">
        <v>44866</v>
      </c>
      <c r="AT18" s="20">
        <v>44896</v>
      </c>
      <c r="AU18" s="20">
        <v>44927</v>
      </c>
      <c r="AV18" s="20">
        <v>44958</v>
      </c>
      <c r="AW18" s="20">
        <v>44986</v>
      </c>
      <c r="AX18" s="20">
        <v>45017</v>
      </c>
      <c r="AY18" s="20">
        <v>45047</v>
      </c>
      <c r="AZ18" s="20">
        <v>45078</v>
      </c>
      <c r="BA18" s="20">
        <v>45108</v>
      </c>
      <c r="BB18" s="20">
        <v>45139</v>
      </c>
      <c r="BC18" s="20">
        <v>45170</v>
      </c>
      <c r="BD18" s="20">
        <v>45200</v>
      </c>
      <c r="BE18" s="20">
        <v>45231</v>
      </c>
      <c r="BF18" s="20">
        <v>45261</v>
      </c>
      <c r="BG18" s="20">
        <v>45292</v>
      </c>
      <c r="BH18" s="20">
        <v>45323</v>
      </c>
      <c r="BI18" s="20">
        <v>45352</v>
      </c>
      <c r="BJ18" s="20">
        <v>45383</v>
      </c>
      <c r="BK18" s="20">
        <v>45413</v>
      </c>
      <c r="BL18" s="20">
        <v>45444</v>
      </c>
      <c r="BM18" s="20">
        <v>45474</v>
      </c>
      <c r="BN18" s="20">
        <v>45505</v>
      </c>
      <c r="BO18" s="20">
        <v>45536</v>
      </c>
      <c r="BP18" s="20">
        <v>45566</v>
      </c>
      <c r="BQ18" s="20">
        <v>45597</v>
      </c>
      <c r="BR18" s="20">
        <v>45627</v>
      </c>
      <c r="BS18" s="20">
        <v>45658</v>
      </c>
      <c r="BT18" s="20">
        <v>45689</v>
      </c>
      <c r="BU18" s="20">
        <v>45717</v>
      </c>
      <c r="BV18" s="20">
        <v>45748</v>
      </c>
      <c r="BW18" s="20">
        <v>45778</v>
      </c>
      <c r="BX18" s="20">
        <v>45809</v>
      </c>
    </row>
    <row r="19" spans="1:78" x14ac:dyDescent="0.2">
      <c r="A19" t="s">
        <v>115</v>
      </c>
      <c r="B19" s="14">
        <v>3216</v>
      </c>
      <c r="C19" s="14">
        <v>3422</v>
      </c>
      <c r="D19" s="14">
        <v>3666</v>
      </c>
      <c r="E19" s="14">
        <v>3940</v>
      </c>
      <c r="F19" s="14">
        <v>4095</v>
      </c>
      <c r="G19" s="14">
        <v>4328</v>
      </c>
      <c r="H19" s="14">
        <v>4544</v>
      </c>
      <c r="I19" s="14">
        <v>4803</v>
      </c>
      <c r="J19" s="14">
        <v>4952</v>
      </c>
      <c r="K19" s="14">
        <v>4991</v>
      </c>
      <c r="L19" s="14">
        <v>5287</v>
      </c>
      <c r="M19" s="14">
        <v>5508</v>
      </c>
      <c r="N19" s="14">
        <v>8286</v>
      </c>
      <c r="O19" s="14">
        <v>10190</v>
      </c>
      <c r="P19" s="14">
        <v>10457</v>
      </c>
      <c r="Q19" s="14">
        <v>10509</v>
      </c>
      <c r="R19">
        <v>10636</v>
      </c>
      <c r="S19">
        <v>10706</v>
      </c>
      <c r="T19">
        <v>10727</v>
      </c>
      <c r="U19">
        <v>10841</v>
      </c>
      <c r="V19">
        <v>10953</v>
      </c>
      <c r="W19">
        <v>11048</v>
      </c>
      <c r="X19">
        <v>11113</v>
      </c>
      <c r="Y19">
        <v>11054</v>
      </c>
      <c r="Z19">
        <v>10930</v>
      </c>
      <c r="AA19">
        <v>10919</v>
      </c>
      <c r="AB19">
        <v>10793</v>
      </c>
      <c r="AC19">
        <v>10619</v>
      </c>
      <c r="AD19">
        <v>10477</v>
      </c>
      <c r="AE19">
        <v>10298</v>
      </c>
      <c r="AF19">
        <v>10312</v>
      </c>
      <c r="AG19">
        <v>10221</v>
      </c>
      <c r="AH19">
        <v>10156</v>
      </c>
      <c r="AI19">
        <v>10122</v>
      </c>
      <c r="AJ19">
        <v>10089</v>
      </c>
      <c r="AK19">
        <v>10060</v>
      </c>
      <c r="AL19">
        <v>10159</v>
      </c>
      <c r="AM19">
        <v>10137</v>
      </c>
      <c r="AN19">
        <v>10168</v>
      </c>
      <c r="AO19">
        <v>10268</v>
      </c>
      <c r="AP19">
        <v>10327</v>
      </c>
      <c r="AQ19">
        <v>10338</v>
      </c>
      <c r="AR19">
        <v>10436</v>
      </c>
      <c r="AS19">
        <v>10493</v>
      </c>
      <c r="AT19">
        <v>10519</v>
      </c>
      <c r="AU19">
        <v>10507</v>
      </c>
      <c r="AV19">
        <v>10586</v>
      </c>
      <c r="AW19">
        <v>10630</v>
      </c>
      <c r="AX19">
        <v>10720</v>
      </c>
      <c r="AY19">
        <v>10785</v>
      </c>
      <c r="AZ19">
        <v>10880</v>
      </c>
      <c r="BA19">
        <v>10946</v>
      </c>
      <c r="BB19">
        <v>10959</v>
      </c>
      <c r="BC19">
        <v>11074</v>
      </c>
      <c r="BD19">
        <v>11281</v>
      </c>
      <c r="BE19">
        <v>11405</v>
      </c>
      <c r="BF19">
        <v>11551</v>
      </c>
      <c r="BG19">
        <v>11716</v>
      </c>
      <c r="BH19">
        <v>11981</v>
      </c>
      <c r="BI19">
        <v>12276</v>
      </c>
      <c r="BJ19">
        <v>12382</v>
      </c>
      <c r="BK19">
        <v>12411</v>
      </c>
      <c r="BL19">
        <v>12483</v>
      </c>
      <c r="BM19">
        <v>12653</v>
      </c>
      <c r="BN19">
        <v>12807</v>
      </c>
      <c r="BO19">
        <v>13010</v>
      </c>
      <c r="BP19">
        <v>13169</v>
      </c>
      <c r="BQ19">
        <v>13360</v>
      </c>
      <c r="BR19">
        <v>13433</v>
      </c>
      <c r="BS19">
        <v>13510</v>
      </c>
      <c r="BT19">
        <v>13658</v>
      </c>
      <c r="BU19">
        <v>13819</v>
      </c>
      <c r="BV19">
        <v>13968</v>
      </c>
      <c r="BW19">
        <v>14030</v>
      </c>
      <c r="BX19">
        <v>14353</v>
      </c>
    </row>
    <row r="20" spans="1:78" x14ac:dyDescent="0.2">
      <c r="A20" t="s">
        <v>116</v>
      </c>
      <c r="B20" s="14">
        <v>3405</v>
      </c>
      <c r="C20" s="14">
        <v>3610</v>
      </c>
      <c r="D20" s="14">
        <v>3902</v>
      </c>
      <c r="E20" s="14">
        <v>4087</v>
      </c>
      <c r="F20" s="14">
        <v>4316</v>
      </c>
      <c r="G20" s="14">
        <v>4556</v>
      </c>
      <c r="H20" s="14">
        <v>4725</v>
      </c>
      <c r="I20" s="14">
        <v>4970</v>
      </c>
      <c r="J20" s="14">
        <v>5189</v>
      </c>
      <c r="K20" s="14">
        <v>5250</v>
      </c>
      <c r="L20" s="14">
        <v>5562</v>
      </c>
      <c r="M20" s="14">
        <v>5780</v>
      </c>
      <c r="N20" s="14">
        <v>9027</v>
      </c>
      <c r="O20" s="14">
        <v>10928</v>
      </c>
      <c r="P20" s="14">
        <v>11201</v>
      </c>
      <c r="Q20" s="14">
        <v>11281</v>
      </c>
      <c r="R20">
        <v>11224</v>
      </c>
      <c r="S20">
        <v>11372</v>
      </c>
      <c r="T20">
        <v>11359</v>
      </c>
      <c r="U20">
        <v>11451</v>
      </c>
      <c r="V20">
        <v>11616</v>
      </c>
      <c r="W20">
        <v>11717</v>
      </c>
      <c r="X20">
        <v>11824</v>
      </c>
      <c r="Y20">
        <v>11831</v>
      </c>
      <c r="Z20">
        <v>11707</v>
      </c>
      <c r="AA20">
        <v>11585</v>
      </c>
      <c r="AB20">
        <v>11415</v>
      </c>
      <c r="AC20">
        <v>11289</v>
      </c>
      <c r="AD20">
        <v>11144</v>
      </c>
      <c r="AE20">
        <v>11030</v>
      </c>
      <c r="AF20">
        <v>11059</v>
      </c>
      <c r="AG20">
        <v>11110</v>
      </c>
      <c r="AH20">
        <v>11021</v>
      </c>
      <c r="AI20">
        <v>11069</v>
      </c>
      <c r="AJ20">
        <v>11118</v>
      </c>
      <c r="AK20">
        <v>11136</v>
      </c>
      <c r="AL20">
        <v>11152</v>
      </c>
      <c r="AM20">
        <v>11146</v>
      </c>
      <c r="AN20">
        <v>11200</v>
      </c>
      <c r="AO20">
        <v>11259</v>
      </c>
      <c r="AP20">
        <v>11319</v>
      </c>
      <c r="AQ20">
        <v>11410</v>
      </c>
      <c r="AR20">
        <v>11583</v>
      </c>
      <c r="AS20">
        <v>11630</v>
      </c>
      <c r="AT20">
        <v>11772</v>
      </c>
      <c r="AU20">
        <v>11871</v>
      </c>
      <c r="AV20">
        <v>12003</v>
      </c>
      <c r="AW20">
        <v>12031</v>
      </c>
      <c r="AX20">
        <v>12096</v>
      </c>
      <c r="AY20">
        <v>12220</v>
      </c>
      <c r="AZ20">
        <v>12315</v>
      </c>
      <c r="BA20">
        <v>12414</v>
      </c>
      <c r="BB20">
        <v>12543</v>
      </c>
      <c r="BC20">
        <v>12742</v>
      </c>
      <c r="BD20">
        <v>12893</v>
      </c>
      <c r="BE20">
        <v>13109</v>
      </c>
      <c r="BF20">
        <v>13269</v>
      </c>
      <c r="BG20">
        <v>13410</v>
      </c>
      <c r="BH20">
        <v>13713</v>
      </c>
      <c r="BI20">
        <v>14016</v>
      </c>
      <c r="BJ20">
        <v>14052</v>
      </c>
      <c r="BK20">
        <v>14119</v>
      </c>
      <c r="BL20">
        <v>14182</v>
      </c>
      <c r="BM20">
        <v>14301</v>
      </c>
      <c r="BN20">
        <v>14430</v>
      </c>
      <c r="BO20">
        <v>14635</v>
      </c>
      <c r="BP20">
        <v>14824</v>
      </c>
      <c r="BQ20">
        <v>15093</v>
      </c>
      <c r="BR20">
        <v>15274</v>
      </c>
      <c r="BS20">
        <v>15384</v>
      </c>
      <c r="BT20">
        <v>15745</v>
      </c>
      <c r="BU20">
        <v>15947</v>
      </c>
      <c r="BV20">
        <v>16083</v>
      </c>
      <c r="BW20">
        <v>16239</v>
      </c>
      <c r="BX20">
        <v>16547</v>
      </c>
    </row>
    <row r="21" spans="1:78" x14ac:dyDescent="0.2">
      <c r="A21" t="s">
        <v>117</v>
      </c>
      <c r="B21" s="14">
        <v>2334</v>
      </c>
      <c r="C21" s="14">
        <v>2479</v>
      </c>
      <c r="D21" s="14">
        <v>2726</v>
      </c>
      <c r="E21" s="14">
        <v>2919</v>
      </c>
      <c r="F21" s="14">
        <v>3136</v>
      </c>
      <c r="G21" s="14">
        <v>3342</v>
      </c>
      <c r="H21" s="14">
        <v>3524</v>
      </c>
      <c r="I21" s="14">
        <v>3660</v>
      </c>
      <c r="J21" s="14">
        <v>3828</v>
      </c>
      <c r="K21" s="14">
        <v>3937</v>
      </c>
      <c r="L21" s="14">
        <v>4177</v>
      </c>
      <c r="M21" s="14">
        <v>4283</v>
      </c>
      <c r="N21" s="14">
        <v>6611</v>
      </c>
      <c r="O21" s="14">
        <v>8683</v>
      </c>
      <c r="P21" s="14">
        <v>8875</v>
      </c>
      <c r="Q21" s="14">
        <v>8902</v>
      </c>
      <c r="R21">
        <v>8917</v>
      </c>
      <c r="S21">
        <v>8953</v>
      </c>
      <c r="T21">
        <v>8988</v>
      </c>
      <c r="U21">
        <v>9143</v>
      </c>
      <c r="V21">
        <v>9309</v>
      </c>
      <c r="W21">
        <v>9372</v>
      </c>
      <c r="X21">
        <v>9577</v>
      </c>
      <c r="Y21">
        <v>9570</v>
      </c>
      <c r="Z21">
        <v>9477</v>
      </c>
      <c r="AA21">
        <v>9418</v>
      </c>
      <c r="AB21">
        <v>9335</v>
      </c>
      <c r="AC21">
        <v>9192</v>
      </c>
      <c r="AD21">
        <v>9148</v>
      </c>
      <c r="AE21">
        <v>9043</v>
      </c>
      <c r="AF21">
        <v>9013</v>
      </c>
      <c r="AG21">
        <v>8924</v>
      </c>
      <c r="AH21">
        <v>8801</v>
      </c>
      <c r="AI21">
        <v>8668</v>
      </c>
      <c r="AJ21">
        <v>8657</v>
      </c>
      <c r="AK21">
        <v>8582</v>
      </c>
      <c r="AL21">
        <v>8607</v>
      </c>
      <c r="AM21">
        <v>8609</v>
      </c>
      <c r="AN21">
        <v>8633</v>
      </c>
      <c r="AO21">
        <v>8668</v>
      </c>
      <c r="AP21">
        <v>8750</v>
      </c>
      <c r="AQ21">
        <v>8766</v>
      </c>
      <c r="AR21">
        <v>8887</v>
      </c>
      <c r="AS21">
        <v>8886</v>
      </c>
      <c r="AT21">
        <v>9005</v>
      </c>
      <c r="AU21">
        <v>9013</v>
      </c>
      <c r="AV21">
        <v>9109</v>
      </c>
      <c r="AW21">
        <v>9155</v>
      </c>
      <c r="AX21">
        <v>9232</v>
      </c>
      <c r="AY21">
        <v>9256</v>
      </c>
      <c r="AZ21">
        <v>9353</v>
      </c>
      <c r="BA21">
        <v>9439</v>
      </c>
      <c r="BB21">
        <v>9450</v>
      </c>
      <c r="BC21">
        <v>9612</v>
      </c>
      <c r="BD21">
        <v>9793</v>
      </c>
      <c r="BE21">
        <v>9886</v>
      </c>
      <c r="BF21">
        <v>9972</v>
      </c>
      <c r="BG21">
        <v>10087</v>
      </c>
      <c r="BH21">
        <v>10158</v>
      </c>
      <c r="BI21">
        <v>10274</v>
      </c>
      <c r="BJ21">
        <v>10380</v>
      </c>
      <c r="BK21">
        <v>10424</v>
      </c>
      <c r="BL21">
        <v>10517</v>
      </c>
      <c r="BM21">
        <v>10589</v>
      </c>
      <c r="BN21">
        <v>10661</v>
      </c>
      <c r="BO21">
        <v>10840</v>
      </c>
      <c r="BP21">
        <v>10952</v>
      </c>
      <c r="BQ21">
        <v>11114</v>
      </c>
      <c r="BR21">
        <v>11284</v>
      </c>
      <c r="BS21">
        <v>11311</v>
      </c>
      <c r="BT21">
        <v>11460</v>
      </c>
      <c r="BU21">
        <v>11550</v>
      </c>
      <c r="BV21">
        <v>11693</v>
      </c>
      <c r="BW21">
        <v>11734</v>
      </c>
      <c r="BX21">
        <v>11949</v>
      </c>
    </row>
    <row r="22" spans="1:78" x14ac:dyDescent="0.2">
      <c r="A22" t="s">
        <v>118</v>
      </c>
      <c r="B22" s="14">
        <v>5514</v>
      </c>
      <c r="C22" s="14">
        <v>5552</v>
      </c>
      <c r="D22" s="14">
        <v>5748</v>
      </c>
      <c r="E22" s="14">
        <v>5865</v>
      </c>
      <c r="F22" s="14">
        <v>6002</v>
      </c>
      <c r="G22" s="14">
        <v>6130</v>
      </c>
      <c r="H22" s="14">
        <v>6248</v>
      </c>
      <c r="I22" s="14">
        <v>6366</v>
      </c>
      <c r="J22" s="14">
        <v>6486</v>
      </c>
      <c r="K22" s="14">
        <v>6505</v>
      </c>
      <c r="L22" s="14">
        <v>6798</v>
      </c>
      <c r="M22" s="14">
        <v>6961</v>
      </c>
      <c r="N22" s="14">
        <v>9559</v>
      </c>
      <c r="O22" s="14">
        <v>10787</v>
      </c>
      <c r="P22" s="14">
        <v>10954</v>
      </c>
      <c r="Q22" s="14">
        <v>11023</v>
      </c>
      <c r="R22">
        <v>11087</v>
      </c>
      <c r="S22">
        <v>11151</v>
      </c>
      <c r="T22">
        <v>11130</v>
      </c>
      <c r="U22">
        <v>11244</v>
      </c>
      <c r="V22">
        <v>11378</v>
      </c>
      <c r="W22">
        <v>11394</v>
      </c>
      <c r="X22">
        <v>11419</v>
      </c>
      <c r="Y22">
        <v>11392</v>
      </c>
      <c r="Z22">
        <v>11339</v>
      </c>
      <c r="AA22">
        <v>11243</v>
      </c>
      <c r="AB22">
        <v>11195</v>
      </c>
      <c r="AC22">
        <v>11032</v>
      </c>
      <c r="AD22">
        <v>10876</v>
      </c>
      <c r="AE22">
        <v>10798</v>
      </c>
      <c r="AF22">
        <v>10778</v>
      </c>
      <c r="AG22">
        <v>10706</v>
      </c>
      <c r="AH22">
        <v>10682</v>
      </c>
      <c r="AI22">
        <v>10635</v>
      </c>
      <c r="AJ22">
        <v>10675</v>
      </c>
      <c r="AK22">
        <v>10655</v>
      </c>
      <c r="AL22">
        <v>10717</v>
      </c>
      <c r="AM22">
        <v>10719</v>
      </c>
      <c r="AN22">
        <v>10680</v>
      </c>
      <c r="AO22">
        <v>10813</v>
      </c>
      <c r="AP22">
        <v>10888</v>
      </c>
      <c r="AQ22">
        <v>10953</v>
      </c>
      <c r="AR22">
        <v>11078</v>
      </c>
      <c r="AS22">
        <v>11117</v>
      </c>
      <c r="AT22">
        <v>11175</v>
      </c>
      <c r="AU22">
        <v>11170</v>
      </c>
      <c r="AV22">
        <v>11229</v>
      </c>
      <c r="AW22">
        <v>11267</v>
      </c>
      <c r="AX22">
        <v>11263</v>
      </c>
      <c r="AY22">
        <v>11328</v>
      </c>
      <c r="AZ22">
        <v>11343</v>
      </c>
      <c r="BA22">
        <v>11460</v>
      </c>
      <c r="BB22">
        <v>11557</v>
      </c>
      <c r="BC22">
        <v>11698</v>
      </c>
      <c r="BD22">
        <v>11943</v>
      </c>
      <c r="BE22">
        <v>12072</v>
      </c>
      <c r="BF22">
        <v>12220</v>
      </c>
      <c r="BG22">
        <v>12287</v>
      </c>
      <c r="BH22">
        <v>12519</v>
      </c>
      <c r="BI22">
        <v>12834</v>
      </c>
      <c r="BJ22">
        <v>12873</v>
      </c>
      <c r="BK22">
        <v>12859</v>
      </c>
      <c r="BL22">
        <v>12897</v>
      </c>
      <c r="BM22">
        <v>12938</v>
      </c>
      <c r="BN22">
        <v>13111</v>
      </c>
      <c r="BO22">
        <v>13271</v>
      </c>
      <c r="BP22">
        <v>13420</v>
      </c>
      <c r="BQ22">
        <v>13519</v>
      </c>
      <c r="BR22">
        <v>13597</v>
      </c>
      <c r="BS22">
        <v>13626</v>
      </c>
      <c r="BT22">
        <v>13832</v>
      </c>
      <c r="BU22">
        <v>14000</v>
      </c>
      <c r="BV22">
        <v>14187</v>
      </c>
      <c r="BW22">
        <v>14245</v>
      </c>
      <c r="BX22">
        <v>14441</v>
      </c>
    </row>
    <row r="23" spans="1:78" x14ac:dyDescent="0.2">
      <c r="A23" t="s">
        <v>119</v>
      </c>
      <c r="B23" s="14">
        <v>3244</v>
      </c>
      <c r="C23" s="14">
        <v>3391</v>
      </c>
      <c r="D23" s="14">
        <v>3608</v>
      </c>
      <c r="E23" s="14">
        <v>3704</v>
      </c>
      <c r="F23" s="14">
        <v>3840</v>
      </c>
      <c r="G23" s="14">
        <v>4032</v>
      </c>
      <c r="H23" s="14">
        <v>4233</v>
      </c>
      <c r="I23" s="14">
        <v>4444</v>
      </c>
      <c r="J23" s="14">
        <v>4611</v>
      </c>
      <c r="K23" s="14">
        <v>4682</v>
      </c>
      <c r="L23" s="14">
        <v>4950</v>
      </c>
      <c r="M23" s="14">
        <v>5031</v>
      </c>
      <c r="N23" s="14">
        <v>7581</v>
      </c>
      <c r="O23" s="14">
        <v>9070</v>
      </c>
      <c r="P23" s="14">
        <v>9282</v>
      </c>
      <c r="Q23" s="14">
        <v>9431</v>
      </c>
      <c r="R23">
        <v>9515</v>
      </c>
      <c r="S23">
        <v>9611</v>
      </c>
      <c r="T23">
        <v>9596</v>
      </c>
      <c r="U23">
        <v>9810</v>
      </c>
      <c r="V23">
        <v>10054</v>
      </c>
      <c r="W23">
        <v>10072</v>
      </c>
      <c r="X23">
        <v>10176</v>
      </c>
      <c r="Y23">
        <v>10160</v>
      </c>
      <c r="Z23">
        <v>10101</v>
      </c>
      <c r="AA23">
        <v>10074</v>
      </c>
      <c r="AB23">
        <v>10014</v>
      </c>
      <c r="AC23">
        <v>9808</v>
      </c>
      <c r="AD23">
        <v>9674</v>
      </c>
      <c r="AE23">
        <v>9667</v>
      </c>
      <c r="AF23">
        <v>9593</v>
      </c>
      <c r="AG23">
        <v>9545</v>
      </c>
      <c r="AH23">
        <v>9488</v>
      </c>
      <c r="AI23">
        <v>9385</v>
      </c>
      <c r="AJ23">
        <v>9435</v>
      </c>
      <c r="AK23">
        <v>9422</v>
      </c>
      <c r="AL23">
        <v>9365</v>
      </c>
      <c r="AM23">
        <v>9316</v>
      </c>
      <c r="AN23">
        <v>9270</v>
      </c>
      <c r="AO23">
        <v>9337</v>
      </c>
      <c r="AP23">
        <v>9445</v>
      </c>
      <c r="AQ23">
        <v>9477</v>
      </c>
      <c r="AR23">
        <v>9523</v>
      </c>
      <c r="AS23">
        <v>9602</v>
      </c>
      <c r="AT23">
        <v>9633</v>
      </c>
      <c r="AU23">
        <v>9680</v>
      </c>
      <c r="AV23">
        <v>9754</v>
      </c>
      <c r="AW23">
        <v>9772</v>
      </c>
      <c r="AX23">
        <v>9839</v>
      </c>
      <c r="AY23">
        <v>9860</v>
      </c>
      <c r="AZ23">
        <v>9931</v>
      </c>
      <c r="BA23">
        <v>9986</v>
      </c>
      <c r="BB23">
        <v>10079</v>
      </c>
      <c r="BC23">
        <v>10209</v>
      </c>
      <c r="BD23">
        <v>10370</v>
      </c>
      <c r="BE23">
        <v>10460</v>
      </c>
      <c r="BF23">
        <v>10647</v>
      </c>
      <c r="BG23">
        <v>10711</v>
      </c>
      <c r="BH23">
        <v>10879</v>
      </c>
      <c r="BI23">
        <v>11001</v>
      </c>
      <c r="BJ23">
        <v>11088</v>
      </c>
      <c r="BK23">
        <v>11105</v>
      </c>
      <c r="BL23">
        <v>11161</v>
      </c>
      <c r="BM23">
        <v>11244</v>
      </c>
      <c r="BN23">
        <v>11426</v>
      </c>
      <c r="BO23">
        <v>11532</v>
      </c>
      <c r="BP23">
        <v>11665</v>
      </c>
      <c r="BQ23">
        <v>11808</v>
      </c>
      <c r="BR23">
        <v>11998</v>
      </c>
      <c r="BS23">
        <v>11992</v>
      </c>
      <c r="BT23">
        <v>12255</v>
      </c>
      <c r="BU23">
        <v>12410</v>
      </c>
      <c r="BV23">
        <v>12486</v>
      </c>
      <c r="BW23">
        <v>12598</v>
      </c>
      <c r="BX23">
        <v>12922</v>
      </c>
    </row>
    <row r="24" spans="1:78" x14ac:dyDescent="0.2">
      <c r="A24" t="s">
        <v>120</v>
      </c>
      <c r="B24" s="14">
        <v>3096</v>
      </c>
      <c r="C24" s="14">
        <v>3278</v>
      </c>
      <c r="D24" s="14">
        <v>3573</v>
      </c>
      <c r="E24" s="14">
        <v>3822</v>
      </c>
      <c r="F24" s="14">
        <v>4047</v>
      </c>
      <c r="G24" s="14">
        <v>4232</v>
      </c>
      <c r="H24" s="14">
        <v>4386</v>
      </c>
      <c r="I24" s="14">
        <v>4601</v>
      </c>
      <c r="J24" s="14">
        <v>4738</v>
      </c>
      <c r="K24" s="14">
        <v>4755</v>
      </c>
      <c r="L24" s="14">
        <v>5023</v>
      </c>
      <c r="M24" s="14">
        <v>5203</v>
      </c>
      <c r="N24" s="14">
        <v>7412</v>
      </c>
      <c r="O24" s="14">
        <v>9635</v>
      </c>
      <c r="P24" s="14">
        <v>9982</v>
      </c>
      <c r="Q24" s="14">
        <v>10064</v>
      </c>
      <c r="R24">
        <v>10100</v>
      </c>
      <c r="S24">
        <v>10179</v>
      </c>
      <c r="T24">
        <v>10246</v>
      </c>
      <c r="U24">
        <v>10354</v>
      </c>
      <c r="V24">
        <v>10441</v>
      </c>
      <c r="W24">
        <v>10505</v>
      </c>
      <c r="X24">
        <v>10558</v>
      </c>
      <c r="Y24">
        <v>10583</v>
      </c>
      <c r="Z24">
        <v>10600</v>
      </c>
      <c r="AA24">
        <v>10586</v>
      </c>
      <c r="AB24">
        <v>10483</v>
      </c>
      <c r="AC24">
        <v>10351</v>
      </c>
      <c r="AD24">
        <v>10347</v>
      </c>
      <c r="AE24">
        <v>10222</v>
      </c>
      <c r="AF24">
        <v>10135</v>
      </c>
      <c r="AG24">
        <v>9985</v>
      </c>
      <c r="AH24">
        <v>10011</v>
      </c>
      <c r="AI24">
        <v>9963</v>
      </c>
      <c r="AJ24">
        <v>9949</v>
      </c>
      <c r="AK24">
        <v>9940</v>
      </c>
      <c r="AL24">
        <v>10049</v>
      </c>
      <c r="AM24">
        <v>10032</v>
      </c>
      <c r="AN24">
        <v>10125</v>
      </c>
      <c r="AO24">
        <v>10248</v>
      </c>
      <c r="AP24">
        <v>10262</v>
      </c>
      <c r="AQ24">
        <v>10299</v>
      </c>
      <c r="AR24">
        <v>10393</v>
      </c>
      <c r="AS24">
        <v>10417</v>
      </c>
      <c r="AT24">
        <v>10437</v>
      </c>
      <c r="AU24">
        <v>10534</v>
      </c>
      <c r="AV24">
        <v>10603</v>
      </c>
      <c r="AW24">
        <v>10600</v>
      </c>
      <c r="AX24">
        <v>10656</v>
      </c>
      <c r="AY24">
        <v>10708</v>
      </c>
      <c r="AZ24">
        <v>10791</v>
      </c>
      <c r="BA24">
        <v>10881</v>
      </c>
      <c r="BB24">
        <v>10932</v>
      </c>
      <c r="BC24">
        <v>11091</v>
      </c>
      <c r="BD24">
        <v>11213</v>
      </c>
      <c r="BE24">
        <v>11394</v>
      </c>
      <c r="BF24">
        <v>11578</v>
      </c>
      <c r="BG24">
        <v>11617</v>
      </c>
      <c r="BH24">
        <v>11779</v>
      </c>
      <c r="BI24">
        <v>11956</v>
      </c>
      <c r="BJ24">
        <v>12116</v>
      </c>
      <c r="BK24">
        <v>12156</v>
      </c>
      <c r="BL24">
        <v>12260</v>
      </c>
      <c r="BM24">
        <v>12384</v>
      </c>
      <c r="BN24">
        <v>12495</v>
      </c>
      <c r="BO24">
        <v>12701</v>
      </c>
      <c r="BP24">
        <v>12818</v>
      </c>
      <c r="BQ24">
        <v>12903</v>
      </c>
      <c r="BR24">
        <v>13042</v>
      </c>
      <c r="BS24">
        <v>13063</v>
      </c>
      <c r="BT24">
        <v>13239</v>
      </c>
      <c r="BU24">
        <v>13324</v>
      </c>
      <c r="BV24">
        <v>13464</v>
      </c>
      <c r="BW24">
        <v>13543</v>
      </c>
      <c r="BX24">
        <v>13787</v>
      </c>
    </row>
    <row r="25" spans="1:78" x14ac:dyDescent="0.2">
      <c r="A25" t="s">
        <v>121</v>
      </c>
      <c r="B25" s="14">
        <v>2344</v>
      </c>
      <c r="C25" s="14">
        <v>2641</v>
      </c>
      <c r="D25" s="14">
        <v>2999</v>
      </c>
      <c r="E25" s="14">
        <v>3295</v>
      </c>
      <c r="F25" s="14">
        <v>3518</v>
      </c>
      <c r="G25" s="14">
        <v>3875</v>
      </c>
      <c r="H25" s="14">
        <v>4181</v>
      </c>
      <c r="I25" s="14">
        <v>4546</v>
      </c>
      <c r="J25" s="14">
        <v>4792</v>
      </c>
      <c r="K25" s="14">
        <v>4891</v>
      </c>
      <c r="L25" s="14">
        <v>5240</v>
      </c>
      <c r="M25" s="14">
        <v>5505</v>
      </c>
      <c r="N25" s="14">
        <v>8585</v>
      </c>
      <c r="O25" s="14">
        <v>11406</v>
      </c>
      <c r="P25" s="14">
        <v>11700</v>
      </c>
      <c r="Q25" s="14">
        <v>11691</v>
      </c>
      <c r="R25">
        <v>11644</v>
      </c>
      <c r="S25">
        <v>11719</v>
      </c>
      <c r="T25">
        <v>11728</v>
      </c>
      <c r="U25">
        <v>11875</v>
      </c>
      <c r="V25">
        <v>12143</v>
      </c>
      <c r="W25">
        <v>12353</v>
      </c>
      <c r="X25">
        <v>12479</v>
      </c>
      <c r="Y25">
        <v>12526</v>
      </c>
      <c r="Z25">
        <v>12535</v>
      </c>
      <c r="AA25">
        <v>12498</v>
      </c>
      <c r="AB25">
        <v>12349</v>
      </c>
      <c r="AC25">
        <v>12201</v>
      </c>
      <c r="AD25">
        <v>12239</v>
      </c>
      <c r="AE25">
        <v>12132</v>
      </c>
      <c r="AF25">
        <v>12047</v>
      </c>
      <c r="AG25">
        <v>11998</v>
      </c>
      <c r="AH25">
        <v>11893</v>
      </c>
      <c r="AI25">
        <v>11895</v>
      </c>
      <c r="AJ25">
        <v>11998</v>
      </c>
      <c r="AK25">
        <v>11944</v>
      </c>
      <c r="AL25">
        <v>11970</v>
      </c>
      <c r="AM25">
        <v>12025</v>
      </c>
      <c r="AN25">
        <v>12111</v>
      </c>
      <c r="AO25">
        <v>12329</v>
      </c>
      <c r="AP25">
        <v>12435</v>
      </c>
      <c r="AQ25">
        <v>12498</v>
      </c>
      <c r="AR25">
        <v>12665</v>
      </c>
      <c r="AS25">
        <v>12728</v>
      </c>
      <c r="AT25">
        <v>12730</v>
      </c>
      <c r="AU25">
        <v>12779</v>
      </c>
      <c r="AV25">
        <v>12843</v>
      </c>
      <c r="AW25">
        <v>12871</v>
      </c>
      <c r="AX25">
        <v>12979</v>
      </c>
      <c r="AY25">
        <v>13115</v>
      </c>
      <c r="AZ25">
        <v>13174</v>
      </c>
      <c r="BA25">
        <v>13192</v>
      </c>
      <c r="BB25">
        <v>13378</v>
      </c>
      <c r="BC25">
        <v>13578</v>
      </c>
      <c r="BD25">
        <v>13892</v>
      </c>
      <c r="BE25">
        <v>14113</v>
      </c>
      <c r="BF25">
        <v>14278</v>
      </c>
      <c r="BG25">
        <v>14364</v>
      </c>
      <c r="BH25">
        <v>14644</v>
      </c>
      <c r="BI25">
        <v>15008</v>
      </c>
      <c r="BJ25">
        <v>15138</v>
      </c>
      <c r="BK25">
        <v>15218</v>
      </c>
      <c r="BL25">
        <v>15446</v>
      </c>
      <c r="BM25">
        <v>15480</v>
      </c>
      <c r="BN25">
        <v>15566</v>
      </c>
      <c r="BO25">
        <v>15885</v>
      </c>
      <c r="BP25">
        <v>16052</v>
      </c>
      <c r="BQ25">
        <v>16245</v>
      </c>
      <c r="BR25">
        <v>16504</v>
      </c>
      <c r="BS25">
        <v>16569</v>
      </c>
      <c r="BT25">
        <v>16839</v>
      </c>
      <c r="BU25">
        <v>17035</v>
      </c>
      <c r="BV25">
        <v>17302</v>
      </c>
      <c r="BW25">
        <v>17479</v>
      </c>
      <c r="BX25">
        <v>17871</v>
      </c>
    </row>
    <row r="26" spans="1:78" x14ac:dyDescent="0.2">
      <c r="A26" t="s">
        <v>122</v>
      </c>
      <c r="B26" s="14">
        <v>1298</v>
      </c>
      <c r="C26" s="14">
        <v>1404</v>
      </c>
      <c r="D26" s="14">
        <v>1577</v>
      </c>
      <c r="E26" s="14">
        <v>1693</v>
      </c>
      <c r="F26" s="14">
        <v>1802</v>
      </c>
      <c r="G26" s="14">
        <v>1966</v>
      </c>
      <c r="H26" s="14">
        <v>2109</v>
      </c>
      <c r="I26" s="14">
        <v>2235</v>
      </c>
      <c r="J26" s="14">
        <v>2340</v>
      </c>
      <c r="K26" s="14">
        <v>2424</v>
      </c>
      <c r="L26" s="14">
        <v>2576</v>
      </c>
      <c r="M26" s="14">
        <v>2683</v>
      </c>
      <c r="N26" s="14">
        <v>4394</v>
      </c>
      <c r="O26" s="14">
        <v>6016</v>
      </c>
      <c r="P26" s="14">
        <v>6132</v>
      </c>
      <c r="Q26" s="14">
        <v>6155</v>
      </c>
      <c r="R26">
        <v>6115</v>
      </c>
      <c r="S26">
        <v>6150</v>
      </c>
      <c r="T26">
        <v>6176</v>
      </c>
      <c r="U26">
        <v>6277</v>
      </c>
      <c r="V26">
        <v>6376</v>
      </c>
      <c r="W26">
        <v>6390</v>
      </c>
      <c r="X26">
        <v>6506</v>
      </c>
      <c r="Y26">
        <v>6574</v>
      </c>
      <c r="Z26">
        <v>6540</v>
      </c>
      <c r="AA26">
        <v>6452</v>
      </c>
      <c r="AB26">
        <v>6302</v>
      </c>
      <c r="AC26">
        <v>6213</v>
      </c>
      <c r="AD26">
        <v>6148</v>
      </c>
      <c r="AE26">
        <v>6023</v>
      </c>
      <c r="AF26">
        <v>5933</v>
      </c>
      <c r="AG26">
        <v>5861</v>
      </c>
      <c r="AH26">
        <v>5765</v>
      </c>
      <c r="AI26">
        <v>5661</v>
      </c>
      <c r="AJ26">
        <v>5641</v>
      </c>
      <c r="AK26">
        <v>5603</v>
      </c>
      <c r="AL26">
        <v>5573</v>
      </c>
      <c r="AM26">
        <v>5570</v>
      </c>
      <c r="AN26">
        <v>5621</v>
      </c>
      <c r="AO26">
        <v>5706</v>
      </c>
      <c r="AP26">
        <v>5743</v>
      </c>
      <c r="AQ26">
        <v>5758</v>
      </c>
      <c r="AR26">
        <v>5842</v>
      </c>
      <c r="AS26">
        <v>5892</v>
      </c>
      <c r="AT26">
        <v>5960</v>
      </c>
      <c r="AU26">
        <v>5970</v>
      </c>
      <c r="AV26">
        <v>6001</v>
      </c>
      <c r="AW26">
        <v>5985</v>
      </c>
      <c r="AX26">
        <v>6013</v>
      </c>
      <c r="AY26">
        <v>6061</v>
      </c>
      <c r="AZ26">
        <v>6069</v>
      </c>
      <c r="BA26">
        <v>6157</v>
      </c>
      <c r="BB26">
        <v>6230</v>
      </c>
      <c r="BC26">
        <v>6337</v>
      </c>
      <c r="BD26">
        <v>6501</v>
      </c>
      <c r="BE26">
        <v>6552</v>
      </c>
      <c r="BF26">
        <v>6669</v>
      </c>
      <c r="BG26">
        <v>6729</v>
      </c>
      <c r="BH26">
        <v>6803</v>
      </c>
      <c r="BI26">
        <v>6939</v>
      </c>
      <c r="BJ26">
        <v>6968</v>
      </c>
      <c r="BK26">
        <v>6978</v>
      </c>
      <c r="BL26">
        <v>7033</v>
      </c>
      <c r="BM26">
        <v>7076</v>
      </c>
      <c r="BN26">
        <v>7146</v>
      </c>
      <c r="BO26">
        <v>7306</v>
      </c>
      <c r="BP26">
        <v>7407</v>
      </c>
      <c r="BQ26">
        <v>7544</v>
      </c>
      <c r="BR26">
        <v>7629</v>
      </c>
      <c r="BS26">
        <v>7679</v>
      </c>
      <c r="BT26">
        <v>7785</v>
      </c>
      <c r="BU26">
        <v>7870</v>
      </c>
      <c r="BV26">
        <v>7962</v>
      </c>
      <c r="BW26">
        <v>8015</v>
      </c>
      <c r="BX26">
        <v>8237</v>
      </c>
    </row>
    <row r="27" spans="1:78" x14ac:dyDescent="0.2">
      <c r="A27" t="s">
        <v>123</v>
      </c>
      <c r="B27" s="14">
        <v>5912</v>
      </c>
      <c r="C27" s="14">
        <v>6093</v>
      </c>
      <c r="D27" s="14">
        <v>6303</v>
      </c>
      <c r="E27" s="14">
        <v>6518</v>
      </c>
      <c r="F27" s="14">
        <v>6748</v>
      </c>
      <c r="G27" s="14">
        <v>6973</v>
      </c>
      <c r="H27" s="14">
        <v>7239</v>
      </c>
      <c r="I27" s="14">
        <v>7549</v>
      </c>
      <c r="J27" s="14">
        <v>7683</v>
      </c>
      <c r="K27" s="14">
        <v>7685</v>
      </c>
      <c r="L27" s="14">
        <v>8008</v>
      </c>
      <c r="M27" s="14">
        <v>8215</v>
      </c>
      <c r="N27" s="14">
        <v>11648</v>
      </c>
      <c r="O27" s="14">
        <v>13627</v>
      </c>
      <c r="P27" s="14">
        <v>13849</v>
      </c>
      <c r="Q27" s="14">
        <v>13900</v>
      </c>
      <c r="R27">
        <v>13877</v>
      </c>
      <c r="S27">
        <v>13998</v>
      </c>
      <c r="T27">
        <v>14016</v>
      </c>
      <c r="U27">
        <v>14202</v>
      </c>
      <c r="V27">
        <v>14264</v>
      </c>
      <c r="W27">
        <v>14336</v>
      </c>
      <c r="X27">
        <v>14551</v>
      </c>
      <c r="Y27">
        <v>14602</v>
      </c>
      <c r="Z27">
        <v>14563</v>
      </c>
      <c r="AA27">
        <v>14560</v>
      </c>
      <c r="AB27">
        <v>14527</v>
      </c>
      <c r="AC27">
        <v>14409</v>
      </c>
      <c r="AD27">
        <v>14392</v>
      </c>
      <c r="AE27">
        <v>14269</v>
      </c>
      <c r="AF27">
        <v>14285</v>
      </c>
      <c r="AG27">
        <v>14198</v>
      </c>
      <c r="AH27">
        <v>14033</v>
      </c>
      <c r="AI27">
        <v>13986</v>
      </c>
      <c r="AJ27">
        <v>14034</v>
      </c>
      <c r="AK27">
        <v>13986</v>
      </c>
      <c r="AL27">
        <v>13987</v>
      </c>
      <c r="AM27">
        <v>13968</v>
      </c>
      <c r="AN27">
        <v>13997</v>
      </c>
      <c r="AO27">
        <v>14110</v>
      </c>
      <c r="AP27">
        <v>14231</v>
      </c>
      <c r="AQ27">
        <v>14304</v>
      </c>
      <c r="AR27">
        <v>14515</v>
      </c>
      <c r="AS27">
        <v>14594</v>
      </c>
      <c r="AT27">
        <v>14652</v>
      </c>
      <c r="AU27">
        <v>14722</v>
      </c>
      <c r="AV27">
        <v>14888</v>
      </c>
      <c r="AW27">
        <v>14926</v>
      </c>
      <c r="AX27">
        <v>14988</v>
      </c>
      <c r="AY27">
        <v>15055</v>
      </c>
      <c r="AZ27">
        <v>15083</v>
      </c>
      <c r="BA27">
        <v>15182</v>
      </c>
      <c r="BB27">
        <v>15263</v>
      </c>
      <c r="BC27">
        <v>15506</v>
      </c>
      <c r="BD27">
        <v>15876</v>
      </c>
      <c r="BE27">
        <v>16204</v>
      </c>
      <c r="BF27">
        <v>16441</v>
      </c>
      <c r="BG27">
        <v>16601</v>
      </c>
      <c r="BH27">
        <v>16796</v>
      </c>
      <c r="BI27">
        <v>17121</v>
      </c>
      <c r="BJ27">
        <v>17194</v>
      </c>
      <c r="BK27">
        <v>17308</v>
      </c>
      <c r="BL27">
        <v>17371</v>
      </c>
      <c r="BM27">
        <v>17499</v>
      </c>
      <c r="BN27">
        <v>17672</v>
      </c>
      <c r="BO27">
        <v>17975</v>
      </c>
      <c r="BP27">
        <v>18173</v>
      </c>
      <c r="BQ27">
        <v>18466</v>
      </c>
      <c r="BR27">
        <v>18593</v>
      </c>
      <c r="BS27">
        <v>18650</v>
      </c>
      <c r="BT27">
        <v>19048</v>
      </c>
      <c r="BU27">
        <v>19192</v>
      </c>
      <c r="BV27">
        <v>19360</v>
      </c>
      <c r="BW27">
        <v>19487</v>
      </c>
      <c r="BX27">
        <v>19891</v>
      </c>
    </row>
    <row r="28" spans="1:78" x14ac:dyDescent="0.2">
      <c r="A28" t="s">
        <v>124</v>
      </c>
      <c r="B28" s="14">
        <v>8878</v>
      </c>
      <c r="C28" s="14">
        <v>9068</v>
      </c>
      <c r="D28" s="14">
        <v>9326</v>
      </c>
      <c r="E28" s="14">
        <v>9526</v>
      </c>
      <c r="F28" s="14">
        <v>9726</v>
      </c>
      <c r="G28" s="14">
        <v>9946</v>
      </c>
      <c r="H28" s="14">
        <v>10221</v>
      </c>
      <c r="I28" s="14">
        <v>10475</v>
      </c>
      <c r="J28" s="14">
        <v>10689</v>
      </c>
      <c r="K28" s="14">
        <v>10846</v>
      </c>
      <c r="L28" s="14">
        <v>11280</v>
      </c>
      <c r="M28" s="14">
        <v>11526</v>
      </c>
      <c r="N28" s="14">
        <v>15467</v>
      </c>
      <c r="O28" s="14">
        <v>17806</v>
      </c>
      <c r="P28" s="14">
        <v>18073</v>
      </c>
      <c r="Q28" s="14">
        <v>18263</v>
      </c>
      <c r="R28">
        <v>18297</v>
      </c>
      <c r="S28">
        <v>18412</v>
      </c>
      <c r="T28">
        <v>18352</v>
      </c>
      <c r="U28">
        <v>18619</v>
      </c>
      <c r="V28">
        <v>18872</v>
      </c>
      <c r="W28">
        <v>18902</v>
      </c>
      <c r="X28">
        <v>18972</v>
      </c>
      <c r="Y28">
        <v>18950</v>
      </c>
      <c r="Z28">
        <v>18938</v>
      </c>
      <c r="AA28">
        <v>18841</v>
      </c>
      <c r="AB28">
        <v>18638</v>
      </c>
      <c r="AC28">
        <v>18344</v>
      </c>
      <c r="AD28">
        <v>18206</v>
      </c>
      <c r="AE28">
        <v>18120</v>
      </c>
      <c r="AF28">
        <v>17939</v>
      </c>
      <c r="AG28">
        <v>17854</v>
      </c>
      <c r="AH28">
        <v>17638</v>
      </c>
      <c r="AI28">
        <v>17620</v>
      </c>
      <c r="AJ28">
        <v>17639</v>
      </c>
      <c r="AK28">
        <v>17498</v>
      </c>
      <c r="AL28">
        <v>17521</v>
      </c>
      <c r="AM28">
        <v>17483</v>
      </c>
      <c r="AN28">
        <v>17500</v>
      </c>
      <c r="AO28">
        <v>17604</v>
      </c>
      <c r="AP28">
        <v>17690</v>
      </c>
      <c r="AQ28">
        <v>17822</v>
      </c>
      <c r="AR28">
        <v>17988</v>
      </c>
      <c r="AS28">
        <v>18041</v>
      </c>
      <c r="AT28">
        <v>18082</v>
      </c>
      <c r="AU28">
        <v>18160</v>
      </c>
      <c r="AV28">
        <v>18323</v>
      </c>
      <c r="AW28">
        <v>18238</v>
      </c>
      <c r="AX28">
        <v>18313</v>
      </c>
      <c r="AY28">
        <v>18310</v>
      </c>
      <c r="AZ28">
        <v>18398</v>
      </c>
      <c r="BA28">
        <v>18418</v>
      </c>
      <c r="BB28">
        <v>18463</v>
      </c>
      <c r="BC28">
        <v>18509</v>
      </c>
      <c r="BD28">
        <v>18728</v>
      </c>
      <c r="BE28">
        <v>18867</v>
      </c>
      <c r="BF28">
        <v>19095</v>
      </c>
      <c r="BG28">
        <v>19260</v>
      </c>
      <c r="BH28">
        <v>19589</v>
      </c>
      <c r="BI28">
        <v>19908</v>
      </c>
      <c r="BJ28">
        <v>19984</v>
      </c>
      <c r="BK28">
        <v>20043</v>
      </c>
      <c r="BL28">
        <v>20166</v>
      </c>
      <c r="BM28">
        <v>20301</v>
      </c>
      <c r="BN28">
        <v>20406</v>
      </c>
      <c r="BO28">
        <v>20701</v>
      </c>
      <c r="BP28">
        <v>20949</v>
      </c>
      <c r="BQ28">
        <v>21240</v>
      </c>
      <c r="BR28">
        <v>21450</v>
      </c>
      <c r="BS28">
        <v>21512</v>
      </c>
      <c r="BT28">
        <v>21813</v>
      </c>
      <c r="BU28">
        <v>21981</v>
      </c>
      <c r="BV28">
        <v>22149</v>
      </c>
      <c r="BW28">
        <v>22197</v>
      </c>
      <c r="BX28">
        <v>22627</v>
      </c>
    </row>
    <row r="29" spans="1:78" x14ac:dyDescent="0.2">
      <c r="A29" t="s">
        <v>125</v>
      </c>
      <c r="B29" s="14">
        <v>1332</v>
      </c>
      <c r="C29" s="14">
        <v>1500</v>
      </c>
      <c r="D29" s="14">
        <v>1731</v>
      </c>
      <c r="E29" s="14">
        <v>1935</v>
      </c>
      <c r="F29" s="14">
        <v>2078</v>
      </c>
      <c r="G29" s="14">
        <v>2295</v>
      </c>
      <c r="H29" s="14">
        <v>2464</v>
      </c>
      <c r="I29" s="14">
        <v>2725</v>
      </c>
      <c r="J29" s="14">
        <v>2828</v>
      </c>
      <c r="K29" s="14">
        <v>2900</v>
      </c>
      <c r="L29" s="14">
        <v>3036</v>
      </c>
      <c r="M29" s="14">
        <v>3222</v>
      </c>
      <c r="N29" s="14">
        <v>5136</v>
      </c>
      <c r="O29" s="14">
        <v>7069</v>
      </c>
      <c r="P29" s="14">
        <v>7163</v>
      </c>
      <c r="Q29" s="14">
        <v>7216</v>
      </c>
      <c r="R29">
        <v>7210</v>
      </c>
      <c r="S29">
        <v>7289</v>
      </c>
      <c r="T29">
        <v>7308</v>
      </c>
      <c r="U29">
        <v>7353</v>
      </c>
      <c r="V29">
        <v>7438</v>
      </c>
      <c r="W29">
        <v>7530</v>
      </c>
      <c r="X29">
        <v>7602</v>
      </c>
      <c r="Y29">
        <v>7641</v>
      </c>
      <c r="Z29">
        <v>7603</v>
      </c>
      <c r="AA29">
        <v>7529</v>
      </c>
      <c r="AB29">
        <v>7426</v>
      </c>
      <c r="AC29">
        <v>7303</v>
      </c>
      <c r="AD29">
        <v>7238</v>
      </c>
      <c r="AE29">
        <v>7171</v>
      </c>
      <c r="AF29">
        <v>7128</v>
      </c>
      <c r="AG29">
        <v>7054</v>
      </c>
      <c r="AH29">
        <v>6981</v>
      </c>
      <c r="AI29">
        <v>6904</v>
      </c>
      <c r="AJ29">
        <v>6978</v>
      </c>
      <c r="AK29">
        <v>6944</v>
      </c>
      <c r="AL29">
        <v>7012</v>
      </c>
      <c r="AM29">
        <v>7026</v>
      </c>
      <c r="AN29">
        <v>7056</v>
      </c>
      <c r="AO29">
        <v>7109</v>
      </c>
      <c r="AP29">
        <v>7132</v>
      </c>
      <c r="AQ29">
        <v>7159</v>
      </c>
      <c r="AR29">
        <v>7289</v>
      </c>
      <c r="AS29">
        <v>7371</v>
      </c>
      <c r="AT29">
        <v>7441</v>
      </c>
      <c r="AU29">
        <v>7450</v>
      </c>
      <c r="AV29">
        <v>7481</v>
      </c>
      <c r="AW29">
        <v>7550</v>
      </c>
      <c r="AX29">
        <v>7629</v>
      </c>
      <c r="AY29">
        <v>7677</v>
      </c>
      <c r="AZ29">
        <v>7716</v>
      </c>
      <c r="BA29">
        <v>7820</v>
      </c>
      <c r="BB29">
        <v>7928</v>
      </c>
      <c r="BC29">
        <v>8059</v>
      </c>
      <c r="BD29">
        <v>8184</v>
      </c>
      <c r="BE29">
        <v>8292</v>
      </c>
      <c r="BF29">
        <v>8408</v>
      </c>
      <c r="BG29">
        <v>8481</v>
      </c>
      <c r="BH29">
        <v>8630</v>
      </c>
      <c r="BI29">
        <v>8815</v>
      </c>
      <c r="BJ29">
        <v>8921</v>
      </c>
      <c r="BK29">
        <v>8974</v>
      </c>
      <c r="BL29">
        <v>8950</v>
      </c>
      <c r="BM29">
        <v>8973</v>
      </c>
      <c r="BN29">
        <v>9088</v>
      </c>
      <c r="BO29">
        <v>9254</v>
      </c>
      <c r="BP29">
        <v>9430</v>
      </c>
      <c r="BQ29">
        <v>9553</v>
      </c>
      <c r="BR29">
        <v>9689</v>
      </c>
      <c r="BS29">
        <v>9752</v>
      </c>
      <c r="BT29">
        <v>9913</v>
      </c>
      <c r="BU29">
        <v>10011</v>
      </c>
      <c r="BV29">
        <v>10114</v>
      </c>
      <c r="BW29">
        <v>10187</v>
      </c>
      <c r="BX29">
        <v>10401</v>
      </c>
    </row>
    <row r="30" spans="1:78" x14ac:dyDescent="0.2">
      <c r="A30" t="s">
        <v>126</v>
      </c>
      <c r="B30" s="14">
        <v>1222</v>
      </c>
      <c r="C30" s="14">
        <v>1373</v>
      </c>
      <c r="D30" s="14">
        <v>1582</v>
      </c>
      <c r="E30" s="14">
        <v>1725</v>
      </c>
      <c r="F30" s="14">
        <v>1866</v>
      </c>
      <c r="G30" s="14">
        <v>2060</v>
      </c>
      <c r="H30" s="14">
        <v>2183</v>
      </c>
      <c r="I30" s="14">
        <v>2345</v>
      </c>
      <c r="J30" s="14">
        <v>2469</v>
      </c>
      <c r="K30" s="14">
        <v>2509</v>
      </c>
      <c r="L30" s="14">
        <v>2680</v>
      </c>
      <c r="M30" s="14">
        <v>2832</v>
      </c>
      <c r="N30" s="14">
        <v>4552</v>
      </c>
      <c r="O30" s="14">
        <v>6498</v>
      </c>
      <c r="P30" s="14">
        <v>6667</v>
      </c>
      <c r="Q30" s="14">
        <v>6780</v>
      </c>
      <c r="R30">
        <v>6810</v>
      </c>
      <c r="S30">
        <v>6865</v>
      </c>
      <c r="T30">
        <v>6877</v>
      </c>
      <c r="U30">
        <v>6879</v>
      </c>
      <c r="V30">
        <v>6991</v>
      </c>
      <c r="W30">
        <v>7092</v>
      </c>
      <c r="X30">
        <v>7202</v>
      </c>
      <c r="Y30">
        <v>7242</v>
      </c>
      <c r="Z30">
        <v>7182</v>
      </c>
      <c r="AA30">
        <v>7080</v>
      </c>
      <c r="AB30">
        <v>6959</v>
      </c>
      <c r="AC30">
        <v>6855</v>
      </c>
      <c r="AD30">
        <v>6785</v>
      </c>
      <c r="AE30">
        <v>6683</v>
      </c>
      <c r="AF30">
        <v>6640</v>
      </c>
      <c r="AG30">
        <v>6599</v>
      </c>
      <c r="AH30">
        <v>6533</v>
      </c>
      <c r="AI30">
        <v>6464</v>
      </c>
      <c r="AJ30">
        <v>6478</v>
      </c>
      <c r="AK30">
        <v>6446</v>
      </c>
      <c r="AL30">
        <v>6437</v>
      </c>
      <c r="AM30">
        <v>6405</v>
      </c>
      <c r="AN30">
        <v>6459</v>
      </c>
      <c r="AO30">
        <v>6552</v>
      </c>
      <c r="AP30">
        <v>6587</v>
      </c>
      <c r="AQ30">
        <v>6598</v>
      </c>
      <c r="AR30">
        <v>6635</v>
      </c>
      <c r="AS30">
        <v>6678</v>
      </c>
      <c r="AT30">
        <v>6662</v>
      </c>
      <c r="AU30">
        <v>6664</v>
      </c>
      <c r="AV30">
        <v>6693</v>
      </c>
      <c r="AW30">
        <v>6692</v>
      </c>
      <c r="AX30">
        <v>6778</v>
      </c>
      <c r="AY30">
        <v>6845</v>
      </c>
      <c r="AZ30">
        <v>6903</v>
      </c>
      <c r="BA30">
        <v>6915</v>
      </c>
      <c r="BB30">
        <v>7023</v>
      </c>
      <c r="BC30">
        <v>7141</v>
      </c>
      <c r="BD30">
        <v>7264</v>
      </c>
      <c r="BE30">
        <v>7306</v>
      </c>
      <c r="BF30">
        <v>7435</v>
      </c>
      <c r="BG30">
        <v>7503</v>
      </c>
      <c r="BH30">
        <v>7546</v>
      </c>
      <c r="BI30">
        <v>7656</v>
      </c>
      <c r="BJ30">
        <v>7719</v>
      </c>
      <c r="BK30">
        <v>7750</v>
      </c>
      <c r="BL30">
        <v>7799</v>
      </c>
      <c r="BM30">
        <v>7839</v>
      </c>
      <c r="BN30">
        <v>7915</v>
      </c>
      <c r="BO30">
        <v>8159</v>
      </c>
      <c r="BP30">
        <v>8190</v>
      </c>
      <c r="BQ30">
        <v>8302</v>
      </c>
      <c r="BR30">
        <v>8381</v>
      </c>
      <c r="BS30">
        <v>8424</v>
      </c>
      <c r="BT30">
        <v>8570</v>
      </c>
      <c r="BU30">
        <v>8669</v>
      </c>
      <c r="BV30">
        <v>8782</v>
      </c>
      <c r="BW30">
        <v>8870</v>
      </c>
      <c r="BX30">
        <v>9027</v>
      </c>
    </row>
    <row r="31" spans="1:78" x14ac:dyDescent="0.2">
      <c r="A31" t="s">
        <v>138</v>
      </c>
      <c r="B31" s="14">
        <v>41795</v>
      </c>
      <c r="C31" s="14">
        <v>43811</v>
      </c>
      <c r="D31" s="14">
        <v>46741</v>
      </c>
      <c r="E31" s="14">
        <v>49029</v>
      </c>
      <c r="F31" s="14">
        <v>51174</v>
      </c>
      <c r="G31" s="14">
        <v>53735</v>
      </c>
      <c r="H31" s="14">
        <v>56057</v>
      </c>
      <c r="I31" s="14">
        <v>58719</v>
      </c>
      <c r="J31" s="14">
        <v>60605</v>
      </c>
      <c r="K31" s="14">
        <v>61375</v>
      </c>
      <c r="L31" s="14">
        <v>64617</v>
      </c>
      <c r="M31" s="14">
        <v>66749</v>
      </c>
      <c r="N31" s="14">
        <v>98255</v>
      </c>
      <c r="O31" s="14">
        <v>121719</v>
      </c>
      <c r="P31" s="14">
        <v>124335</v>
      </c>
      <c r="Q31" s="14">
        <v>125219</v>
      </c>
      <c r="R31">
        <v>125443</v>
      </c>
      <c r="S31">
        <v>126397</v>
      </c>
      <c r="T31">
        <v>126505</v>
      </c>
      <c r="U31">
        <v>128044</v>
      </c>
      <c r="V31">
        <v>129840</v>
      </c>
      <c r="W31">
        <v>130702</v>
      </c>
      <c r="X31">
        <v>131974</v>
      </c>
      <c r="Y31">
        <v>132131</v>
      </c>
      <c r="Z31">
        <v>131528</v>
      </c>
      <c r="AA31">
        <v>130793</v>
      </c>
      <c r="AB31">
        <v>129440</v>
      </c>
      <c r="AC31">
        <v>127618</v>
      </c>
      <c r="AD31">
        <v>126668</v>
      </c>
      <c r="AE31">
        <v>125457</v>
      </c>
      <c r="AF31">
        <v>124865</v>
      </c>
      <c r="AG31">
        <v>124071</v>
      </c>
      <c r="AH31">
        <v>122990</v>
      </c>
      <c r="AI31">
        <v>122369</v>
      </c>
      <c r="AJ31">
        <v>122701</v>
      </c>
      <c r="AK31">
        <v>122225</v>
      </c>
      <c r="AL31">
        <v>122554</v>
      </c>
      <c r="AM31">
        <v>122431</v>
      </c>
      <c r="AN31">
        <v>122821</v>
      </c>
      <c r="AO31">
        <v>124002</v>
      </c>
      <c r="AP31">
        <v>124809</v>
      </c>
      <c r="AQ31">
        <v>125379</v>
      </c>
      <c r="AR31">
        <v>126830</v>
      </c>
      <c r="AS31">
        <v>127444</v>
      </c>
      <c r="AT31">
        <v>128071</v>
      </c>
      <c r="AU31">
        <v>128516</v>
      </c>
      <c r="AV31">
        <v>129510</v>
      </c>
      <c r="AW31">
        <v>129709</v>
      </c>
      <c r="AX31">
        <v>130512</v>
      </c>
      <c r="AY31">
        <v>131211</v>
      </c>
      <c r="AZ31">
        <v>131958</v>
      </c>
      <c r="BA31">
        <v>132811</v>
      </c>
      <c r="BB31">
        <v>133797</v>
      </c>
      <c r="BC31">
        <v>135562</v>
      </c>
      <c r="BD31">
        <v>137944</v>
      </c>
      <c r="BE31">
        <v>139662</v>
      </c>
      <c r="BF31">
        <v>141565</v>
      </c>
      <c r="BG31">
        <v>142768</v>
      </c>
      <c r="BH31">
        <v>145041</v>
      </c>
      <c r="BI31">
        <v>147790</v>
      </c>
      <c r="BJ31">
        <v>148816</v>
      </c>
      <c r="BK31">
        <v>149349</v>
      </c>
      <c r="BL31">
        <v>150263</v>
      </c>
      <c r="BM31">
        <v>151278</v>
      </c>
      <c r="BN31">
        <v>152725</v>
      </c>
      <c r="BO31">
        <v>155275</v>
      </c>
      <c r="BP31">
        <v>157053</v>
      </c>
      <c r="BQ31">
        <v>159144</v>
      </c>
      <c r="BR31">
        <v>160877</v>
      </c>
      <c r="BS31">
        <v>161475</v>
      </c>
      <c r="BT31">
        <v>164158</v>
      </c>
      <c r="BU31">
        <v>165807</v>
      </c>
      <c r="BV31">
        <v>167547</v>
      </c>
      <c r="BW31">
        <v>168625</v>
      </c>
      <c r="BX31">
        <v>172060</v>
      </c>
      <c r="BZ31" s="14"/>
    </row>
    <row r="32" spans="1:78" x14ac:dyDescent="0.2">
      <c r="A32" t="s">
        <v>127</v>
      </c>
      <c r="B32" s="14">
        <v>8122</v>
      </c>
      <c r="C32" s="14">
        <v>8572</v>
      </c>
      <c r="D32" s="14">
        <v>9295</v>
      </c>
      <c r="E32" s="14">
        <v>9742</v>
      </c>
      <c r="F32" s="14">
        <v>10194</v>
      </c>
      <c r="G32" s="14">
        <v>10737</v>
      </c>
      <c r="H32" s="14">
        <v>11240</v>
      </c>
      <c r="I32" s="14">
        <v>11802</v>
      </c>
      <c r="J32" s="14">
        <v>12219</v>
      </c>
      <c r="K32" s="14">
        <v>12417</v>
      </c>
      <c r="L32" s="14">
        <v>13049</v>
      </c>
      <c r="M32" s="14">
        <v>13575</v>
      </c>
      <c r="N32" s="14">
        <v>19114</v>
      </c>
      <c r="O32" s="14">
        <v>24577</v>
      </c>
      <c r="P32" s="14">
        <v>25084</v>
      </c>
      <c r="Q32" s="14">
        <v>25290</v>
      </c>
      <c r="R32">
        <v>25242</v>
      </c>
      <c r="S32">
        <v>25306</v>
      </c>
      <c r="T32">
        <v>25455</v>
      </c>
      <c r="U32">
        <v>25932</v>
      </c>
      <c r="V32">
        <v>26335</v>
      </c>
      <c r="W32">
        <v>26466</v>
      </c>
      <c r="X32">
        <v>26731</v>
      </c>
      <c r="Y32">
        <v>26951</v>
      </c>
      <c r="Z32">
        <v>26936</v>
      </c>
      <c r="AA32">
        <v>26963</v>
      </c>
      <c r="AB32">
        <v>26831</v>
      </c>
      <c r="AC32">
        <v>26413</v>
      </c>
      <c r="AD32">
        <v>26246</v>
      </c>
      <c r="AE32">
        <v>25924</v>
      </c>
      <c r="AF32">
        <v>25893</v>
      </c>
      <c r="AG32">
        <v>25838</v>
      </c>
      <c r="AH32">
        <v>25791</v>
      </c>
      <c r="AI32">
        <v>25605</v>
      </c>
      <c r="AJ32">
        <v>25447</v>
      </c>
      <c r="AK32">
        <v>25357</v>
      </c>
      <c r="AL32">
        <v>25503</v>
      </c>
      <c r="AM32">
        <v>25344</v>
      </c>
      <c r="AN32">
        <v>25461</v>
      </c>
      <c r="AO32">
        <v>25644</v>
      </c>
      <c r="AP32">
        <v>25907</v>
      </c>
      <c r="AQ32">
        <v>26229</v>
      </c>
      <c r="AR32">
        <v>26593</v>
      </c>
      <c r="AS32">
        <v>26890</v>
      </c>
      <c r="AT32">
        <v>26987</v>
      </c>
      <c r="AU32">
        <v>27210</v>
      </c>
      <c r="AV32">
        <v>27417</v>
      </c>
      <c r="AW32">
        <v>27596</v>
      </c>
      <c r="AX32">
        <v>27863</v>
      </c>
      <c r="AY32">
        <v>28108</v>
      </c>
      <c r="AZ32">
        <v>28294</v>
      </c>
      <c r="BA32">
        <v>28543</v>
      </c>
      <c r="BB32">
        <v>28657</v>
      </c>
      <c r="BC32">
        <v>28953</v>
      </c>
      <c r="BD32">
        <v>29234</v>
      </c>
      <c r="BE32">
        <v>29522</v>
      </c>
      <c r="BF32">
        <v>29874</v>
      </c>
      <c r="BG32">
        <v>30141</v>
      </c>
      <c r="BH32">
        <v>30450</v>
      </c>
      <c r="BI32">
        <v>30960</v>
      </c>
      <c r="BJ32">
        <v>31117</v>
      </c>
      <c r="BK32">
        <v>31335</v>
      </c>
      <c r="BL32">
        <v>31484</v>
      </c>
      <c r="BM32">
        <v>31672</v>
      </c>
      <c r="BN32">
        <v>31907</v>
      </c>
      <c r="BO32">
        <v>32284</v>
      </c>
      <c r="BP32">
        <v>32727</v>
      </c>
      <c r="BQ32">
        <v>33219</v>
      </c>
      <c r="BR32">
        <v>33616</v>
      </c>
      <c r="BS32">
        <v>33682</v>
      </c>
      <c r="BT32">
        <v>34176</v>
      </c>
      <c r="BU32">
        <v>34563</v>
      </c>
      <c r="BV32">
        <v>34842</v>
      </c>
      <c r="BW32">
        <v>34939</v>
      </c>
      <c r="BX32">
        <v>35550</v>
      </c>
    </row>
    <row r="33" spans="1:76" x14ac:dyDescent="0.2">
      <c r="A33" t="s">
        <v>139</v>
      </c>
      <c r="B33" s="14">
        <v>49909</v>
      </c>
      <c r="C33" s="14">
        <v>52396</v>
      </c>
      <c r="D33" s="14">
        <v>56031</v>
      </c>
      <c r="E33" s="14">
        <v>58758</v>
      </c>
      <c r="F33" s="14">
        <v>61361</v>
      </c>
      <c r="G33" s="14">
        <v>64464</v>
      </c>
      <c r="H33" s="14">
        <v>67300</v>
      </c>
      <c r="I33" s="14">
        <v>70529</v>
      </c>
      <c r="J33" s="14">
        <v>72816</v>
      </c>
      <c r="K33" s="14">
        <v>73786</v>
      </c>
      <c r="L33" s="14">
        <v>77660</v>
      </c>
      <c r="M33" s="14">
        <v>80324</v>
      </c>
      <c r="N33" s="14">
        <v>117371</v>
      </c>
      <c r="O33" s="14">
        <v>146291</v>
      </c>
      <c r="P33" s="14">
        <v>149419</v>
      </c>
      <c r="Q33" s="14">
        <v>150510</v>
      </c>
      <c r="R33">
        <v>150679</v>
      </c>
      <c r="S33">
        <v>151702</v>
      </c>
      <c r="T33">
        <v>151959</v>
      </c>
      <c r="U33">
        <v>153978</v>
      </c>
      <c r="V33">
        <v>156177</v>
      </c>
      <c r="W33">
        <v>157166</v>
      </c>
      <c r="X33">
        <f>SUM(X31:X32)</f>
        <v>158705</v>
      </c>
      <c r="Y33">
        <v>159082</v>
      </c>
      <c r="Z33">
        <v>158459</v>
      </c>
      <c r="AA33">
        <v>157750</v>
      </c>
      <c r="AB33">
        <v>156269</v>
      </c>
      <c r="AC33">
        <v>154028</v>
      </c>
      <c r="AD33">
        <v>152917</v>
      </c>
      <c r="AE33">
        <v>151381</v>
      </c>
      <c r="AF33">
        <v>150754</v>
      </c>
      <c r="AG33">
        <v>149911</v>
      </c>
      <c r="AH33">
        <v>148778</v>
      </c>
      <c r="AI33">
        <v>147972</v>
      </c>
      <c r="AJ33">
        <v>148150</v>
      </c>
      <c r="AK33">
        <v>147575</v>
      </c>
      <c r="AL33">
        <v>148053</v>
      </c>
      <c r="AM33">
        <v>147778</v>
      </c>
      <c r="AN33">
        <v>148280</v>
      </c>
      <c r="AO33">
        <v>149646</v>
      </c>
      <c r="AP33">
        <v>150718</v>
      </c>
      <c r="AQ33">
        <v>151608</v>
      </c>
      <c r="AR33">
        <v>153428</v>
      </c>
      <c r="AS33">
        <v>154334</v>
      </c>
      <c r="AT33">
        <v>155060</v>
      </c>
      <c r="AU33">
        <v>155725</v>
      </c>
      <c r="AV33">
        <v>156921</v>
      </c>
      <c r="AW33">
        <v>157304</v>
      </c>
      <c r="AX33">
        <v>158378</v>
      </c>
      <c r="AY33">
        <v>159323</v>
      </c>
      <c r="AZ33">
        <v>160248</v>
      </c>
      <c r="BA33">
        <v>161353</v>
      </c>
      <c r="BB33">
        <v>162457</v>
      </c>
      <c r="BC33">
        <v>164516</v>
      </c>
      <c r="BD33">
        <v>167180</v>
      </c>
      <c r="BE33">
        <v>169180</v>
      </c>
      <c r="BF33">
        <v>171447</v>
      </c>
      <c r="BG33">
        <v>172906</v>
      </c>
      <c r="BH33">
        <v>175486</v>
      </c>
      <c r="BI33">
        <v>178749</v>
      </c>
      <c r="BJ33">
        <v>179936</v>
      </c>
      <c r="BK33">
        <v>180683</v>
      </c>
      <c r="BL33">
        <v>181747</v>
      </c>
      <c r="BM33">
        <v>182950</v>
      </c>
      <c r="BN33">
        <v>184635</v>
      </c>
      <c r="BO33">
        <v>187557</v>
      </c>
      <c r="BP33">
        <v>189779</v>
      </c>
      <c r="BQ33">
        <v>192363</v>
      </c>
      <c r="BR33">
        <v>194494</v>
      </c>
      <c r="BS33">
        <v>195161</v>
      </c>
      <c r="BT33">
        <v>198332</v>
      </c>
      <c r="BU33">
        <v>200375</v>
      </c>
      <c r="BV33">
        <v>202392</v>
      </c>
      <c r="BW33">
        <v>203568</v>
      </c>
      <c r="BX33">
        <v>207612</v>
      </c>
    </row>
    <row r="34" spans="1:76" x14ac:dyDescent="0.2">
      <c r="A34" t="s">
        <v>140</v>
      </c>
      <c r="B34" s="14">
        <v>190980</v>
      </c>
      <c r="C34" s="14">
        <v>201333</v>
      </c>
      <c r="D34" s="14">
        <v>215383</v>
      </c>
      <c r="E34" s="14">
        <v>226184</v>
      </c>
      <c r="F34" s="14">
        <v>237597</v>
      </c>
      <c r="G34" s="14">
        <v>250037</v>
      </c>
      <c r="H34" s="14">
        <v>261100</v>
      </c>
      <c r="I34" s="14">
        <v>273796</v>
      </c>
      <c r="J34" s="14">
        <v>283452</v>
      </c>
      <c r="K34" s="14">
        <v>287861</v>
      </c>
      <c r="L34" s="14">
        <v>302982</v>
      </c>
      <c r="M34" s="14">
        <v>314043</v>
      </c>
      <c r="N34" s="14">
        <v>459821</v>
      </c>
      <c r="O34" s="14">
        <v>611917</v>
      </c>
      <c r="P34" s="14">
        <v>629234</v>
      </c>
      <c r="Q34" s="14">
        <v>636151</v>
      </c>
      <c r="R34">
        <v>640604</v>
      </c>
      <c r="S34">
        <v>647048</v>
      </c>
      <c r="T34">
        <v>649245</v>
      </c>
      <c r="U34">
        <v>662413</v>
      </c>
      <c r="V34">
        <v>673508</v>
      </c>
      <c r="W34">
        <v>677342</v>
      </c>
      <c r="X34">
        <v>682574</v>
      </c>
      <c r="Y34">
        <v>685385</v>
      </c>
      <c r="Z34">
        <v>682847</v>
      </c>
      <c r="AA34">
        <v>677609</v>
      </c>
      <c r="AB34">
        <v>670085</v>
      </c>
      <c r="AC34">
        <v>661870</v>
      </c>
      <c r="AD34">
        <v>656005</v>
      </c>
      <c r="AE34">
        <v>647486</v>
      </c>
      <c r="AF34">
        <v>641270</v>
      </c>
      <c r="AG34">
        <v>635410</v>
      </c>
      <c r="AH34">
        <v>628833</v>
      </c>
      <c r="AI34">
        <v>623686</v>
      </c>
      <c r="AJ34">
        <v>621314</v>
      </c>
      <c r="AK34">
        <v>617418</v>
      </c>
      <c r="AL34">
        <v>618099</v>
      </c>
      <c r="AM34">
        <v>616667</v>
      </c>
      <c r="AN34">
        <v>619196</v>
      </c>
      <c r="AO34">
        <v>627309</v>
      </c>
      <c r="AP34">
        <v>632366</v>
      </c>
      <c r="AQ34">
        <v>636158</v>
      </c>
      <c r="AR34">
        <v>641587</v>
      </c>
      <c r="AS34">
        <v>644439</v>
      </c>
      <c r="AT34">
        <v>647003</v>
      </c>
      <c r="AU34">
        <v>649033</v>
      </c>
      <c r="AV34">
        <v>653201</v>
      </c>
      <c r="AW34">
        <v>654683</v>
      </c>
      <c r="AX34">
        <v>659147</v>
      </c>
      <c r="AY34">
        <v>663512</v>
      </c>
      <c r="AZ34">
        <v>667300</v>
      </c>
      <c r="BA34">
        <v>671473</v>
      </c>
      <c r="BB34">
        <v>675029</v>
      </c>
      <c r="BC34">
        <v>680257</v>
      </c>
      <c r="BD34">
        <v>687345</v>
      </c>
      <c r="BE34">
        <v>693248</v>
      </c>
      <c r="BF34">
        <v>702702</v>
      </c>
      <c r="BG34">
        <v>708102</v>
      </c>
      <c r="BH34">
        <v>716862</v>
      </c>
      <c r="BI34">
        <v>731170</v>
      </c>
      <c r="BJ34">
        <v>738754</v>
      </c>
      <c r="BK34">
        <v>746348</v>
      </c>
      <c r="BL34">
        <v>754904</v>
      </c>
      <c r="BM34">
        <v>761150</v>
      </c>
      <c r="BN34">
        <v>768634</v>
      </c>
      <c r="BO34">
        <v>780326</v>
      </c>
      <c r="BP34">
        <v>789363</v>
      </c>
      <c r="BQ34">
        <v>800550</v>
      </c>
      <c r="BR34">
        <v>808740</v>
      </c>
      <c r="BS34">
        <v>812250</v>
      </c>
      <c r="BT34">
        <v>825951</v>
      </c>
      <c r="BU34">
        <v>834797</v>
      </c>
      <c r="BV34">
        <v>843705</v>
      </c>
      <c r="BW34">
        <v>849593</v>
      </c>
      <c r="BX34">
        <v>867098</v>
      </c>
    </row>
    <row r="35" spans="1:76" x14ac:dyDescent="0.2">
      <c r="A35" t="s">
        <v>141</v>
      </c>
      <c r="B35" s="14">
        <v>1663231</v>
      </c>
      <c r="C35" s="14">
        <v>1738051</v>
      </c>
      <c r="D35" s="14">
        <v>1845376</v>
      </c>
      <c r="E35" s="14">
        <v>1928143</v>
      </c>
      <c r="F35" s="14">
        <v>2014955</v>
      </c>
      <c r="G35" s="14">
        <v>2107176</v>
      </c>
      <c r="H35" s="14">
        <v>2187829</v>
      </c>
      <c r="I35" s="14">
        <v>2281460</v>
      </c>
      <c r="J35" s="14">
        <v>2348426</v>
      </c>
      <c r="K35" s="14">
        <v>2385318</v>
      </c>
      <c r="L35" s="14">
        <v>2507660</v>
      </c>
      <c r="M35" s="14">
        <v>2591995</v>
      </c>
      <c r="N35" s="14">
        <v>3614500</v>
      </c>
      <c r="O35" s="14">
        <v>4562510</v>
      </c>
      <c r="P35" s="14">
        <v>4709938</v>
      </c>
      <c r="Q35" s="14">
        <v>4776150</v>
      </c>
      <c r="R35">
        <v>4828962</v>
      </c>
      <c r="S35">
        <v>4894233</v>
      </c>
      <c r="T35">
        <v>4929662</v>
      </c>
      <c r="U35">
        <v>5036853</v>
      </c>
      <c r="V35">
        <v>5118323</v>
      </c>
      <c r="W35">
        <v>5135946</v>
      </c>
      <c r="X35">
        <v>5177060</v>
      </c>
      <c r="Y35">
        <v>5198433</v>
      </c>
      <c r="Z35">
        <v>5186098</v>
      </c>
      <c r="AA35">
        <v>5170582</v>
      </c>
      <c r="AB35">
        <v>5126594</v>
      </c>
      <c r="AC35">
        <v>5084924</v>
      </c>
      <c r="AD35">
        <v>5053284</v>
      </c>
      <c r="AE35">
        <v>4996295</v>
      </c>
      <c r="AF35">
        <v>4960514</v>
      </c>
      <c r="AG35">
        <v>4924004</v>
      </c>
      <c r="AH35">
        <v>4880178</v>
      </c>
      <c r="AI35">
        <v>4840024</v>
      </c>
      <c r="AJ35">
        <v>4836687</v>
      </c>
      <c r="AK35">
        <v>4811873</v>
      </c>
      <c r="AL35">
        <v>4823342</v>
      </c>
      <c r="AM35">
        <v>4815992</v>
      </c>
      <c r="AN35">
        <v>4830578</v>
      </c>
      <c r="AO35">
        <v>4881332</v>
      </c>
      <c r="AP35">
        <v>4915657</v>
      </c>
      <c r="AQ35">
        <v>4935665</v>
      </c>
      <c r="AR35">
        <v>4975737</v>
      </c>
      <c r="AS35">
        <v>4996931</v>
      </c>
      <c r="AT35">
        <v>5016277</v>
      </c>
      <c r="AU35">
        <v>5033877</v>
      </c>
      <c r="AV35">
        <v>5065827</v>
      </c>
      <c r="AW35">
        <v>5081129</v>
      </c>
      <c r="AX35">
        <v>5119924</v>
      </c>
      <c r="AY35">
        <v>5150006</v>
      </c>
      <c r="AZ35">
        <v>5180129</v>
      </c>
      <c r="BA35">
        <v>5219784</v>
      </c>
      <c r="BB35">
        <v>5248637</v>
      </c>
      <c r="BC35">
        <v>5296752</v>
      </c>
      <c r="BD35">
        <v>5355468</v>
      </c>
      <c r="BE35">
        <v>5407387</v>
      </c>
      <c r="BF35">
        <v>5486014</v>
      </c>
      <c r="BG35">
        <v>5527093</v>
      </c>
      <c r="BH35">
        <v>5610746</v>
      </c>
      <c r="BI35">
        <v>5730481</v>
      </c>
      <c r="BJ35">
        <v>5798601</v>
      </c>
      <c r="BK35">
        <v>5869093</v>
      </c>
      <c r="BL35">
        <v>5947349</v>
      </c>
      <c r="BM35">
        <v>5994760</v>
      </c>
      <c r="BN35">
        <v>6050560</v>
      </c>
      <c r="BO35">
        <v>6149035</v>
      </c>
      <c r="BP35">
        <v>6224963</v>
      </c>
      <c r="BQ35">
        <v>6322369</v>
      </c>
      <c r="BR35">
        <v>6391285</v>
      </c>
      <c r="BS35">
        <v>6421302</v>
      </c>
      <c r="BT35">
        <v>6527011</v>
      </c>
      <c r="BU35">
        <v>6590874</v>
      </c>
      <c r="BV35">
        <v>6659365</v>
      </c>
      <c r="BW35">
        <v>6703921</v>
      </c>
      <c r="BX35">
        <v>6846368</v>
      </c>
    </row>
    <row r="36" spans="1:76" x14ac:dyDescent="0.2">
      <c r="A36" t="s">
        <v>226</v>
      </c>
      <c r="B36" s="14">
        <v>1938386</v>
      </c>
      <c r="C36" s="14">
        <v>2023885</v>
      </c>
      <c r="D36" s="14">
        <v>2148530</v>
      </c>
      <c r="E36" s="14">
        <v>2246532</v>
      </c>
      <c r="F36" s="14">
        <v>2347604</v>
      </c>
      <c r="G36" s="14">
        <v>2451691</v>
      </c>
      <c r="H36" s="14">
        <v>2543828</v>
      </c>
      <c r="I36" s="14">
        <v>2651798</v>
      </c>
      <c r="J36" s="14">
        <v>2729567</v>
      </c>
      <c r="K36" s="14">
        <v>2771778</v>
      </c>
      <c r="L36" s="14">
        <v>2914273</v>
      </c>
      <c r="M36" s="14">
        <v>3011519</v>
      </c>
      <c r="N36" s="14">
        <v>4207713</v>
      </c>
      <c r="O36" s="14">
        <v>5255668</v>
      </c>
      <c r="P36" s="14">
        <v>5426595</v>
      </c>
      <c r="Q36" s="14">
        <v>5506969</v>
      </c>
      <c r="R36">
        <v>5565819</v>
      </c>
      <c r="S36">
        <v>5633738</v>
      </c>
      <c r="T36">
        <v>5666356</v>
      </c>
      <c r="U36">
        <v>5781776</v>
      </c>
      <c r="V36">
        <v>5869549</v>
      </c>
      <c r="W36">
        <v>5890485</v>
      </c>
      <c r="X36">
        <v>5938032</v>
      </c>
      <c r="Y36">
        <v>5962677</v>
      </c>
      <c r="Z36">
        <v>5948534</v>
      </c>
      <c r="AA36">
        <v>5930915</v>
      </c>
      <c r="AB36">
        <v>5881485</v>
      </c>
      <c r="AC36">
        <v>5835561</v>
      </c>
      <c r="AD36">
        <v>5799738</v>
      </c>
      <c r="AE36">
        <v>5732796</v>
      </c>
      <c r="AF36">
        <v>5689557</v>
      </c>
      <c r="AG36">
        <v>5647222</v>
      </c>
      <c r="AH36">
        <v>5600257</v>
      </c>
      <c r="AI36">
        <v>5558534</v>
      </c>
      <c r="AJ36">
        <v>5556249</v>
      </c>
      <c r="AK36">
        <v>5528186</v>
      </c>
      <c r="AL36">
        <v>5541707</v>
      </c>
      <c r="AM36">
        <v>5534446</v>
      </c>
      <c r="AN36">
        <v>5553157</v>
      </c>
      <c r="AO36">
        <v>5615183</v>
      </c>
      <c r="AP36">
        <v>5656693</v>
      </c>
      <c r="AQ36">
        <v>5680168</v>
      </c>
      <c r="AR36">
        <v>5727139</v>
      </c>
      <c r="AS36">
        <v>5752917</v>
      </c>
      <c r="AT36">
        <v>5776488</v>
      </c>
      <c r="AU36">
        <v>5795977</v>
      </c>
      <c r="AV36">
        <v>5832812</v>
      </c>
      <c r="AW36">
        <v>5849761</v>
      </c>
      <c r="AX36">
        <v>5893386</v>
      </c>
      <c r="AY36">
        <v>5927189</v>
      </c>
      <c r="AZ36">
        <v>5961951</v>
      </c>
      <c r="BA36">
        <v>6008080</v>
      </c>
      <c r="BB36">
        <v>6040056</v>
      </c>
      <c r="BC36">
        <v>6091731</v>
      </c>
      <c r="BD36">
        <v>6157392</v>
      </c>
      <c r="BE36">
        <v>6216852</v>
      </c>
      <c r="BF36">
        <v>6308051</v>
      </c>
      <c r="BG36">
        <v>6355916</v>
      </c>
      <c r="BH36">
        <v>6455360</v>
      </c>
      <c r="BI36">
        <v>6595497</v>
      </c>
      <c r="BJ36">
        <v>6673786</v>
      </c>
      <c r="BK36">
        <v>6754188</v>
      </c>
      <c r="BL36">
        <v>6841391</v>
      </c>
      <c r="BM36">
        <v>6895176</v>
      </c>
      <c r="BN36">
        <v>6959573</v>
      </c>
      <c r="BO36">
        <v>7069772</v>
      </c>
      <c r="BP36">
        <v>7154087</v>
      </c>
      <c r="BQ36">
        <v>7265984</v>
      </c>
      <c r="BR36">
        <v>7345868</v>
      </c>
      <c r="BS36">
        <v>7380946</v>
      </c>
      <c r="BT36">
        <v>7504973</v>
      </c>
      <c r="BU36">
        <v>7582260</v>
      </c>
      <c r="BV36">
        <v>7665788</v>
      </c>
      <c r="BW36">
        <v>7722352</v>
      </c>
      <c r="BX36">
        <v>7893046</v>
      </c>
    </row>
    <row r="37" spans="1:76" x14ac:dyDescent="0.2">
      <c r="A37" t="s">
        <v>227</v>
      </c>
      <c r="B37" s="4"/>
      <c r="C37" s="4"/>
      <c r="D37" s="4"/>
      <c r="E37" s="4"/>
      <c r="F37" s="4"/>
      <c r="G37" s="4"/>
      <c r="H37" s="4"/>
      <c r="I37" s="4"/>
      <c r="J37" s="4"/>
      <c r="K37" s="4"/>
      <c r="L37" s="4"/>
      <c r="M37" s="4"/>
      <c r="N37" s="4"/>
      <c r="O37" s="4"/>
      <c r="P37" s="4"/>
    </row>
    <row r="38" spans="1:76" x14ac:dyDescent="0.2">
      <c r="A38" t="s">
        <v>228</v>
      </c>
      <c r="B38" s="22">
        <f>SUM(B21,B24,B25,B27,B32)</f>
        <v>21808</v>
      </c>
      <c r="C38" s="22">
        <f t="shared" ref="C38:N38" si="7">SUM(C21,C24,C25,C27,C32)</f>
        <v>23063</v>
      </c>
      <c r="D38" s="22">
        <f t="shared" si="7"/>
        <v>24896</v>
      </c>
      <c r="E38" s="22">
        <f t="shared" si="7"/>
        <v>26296</v>
      </c>
      <c r="F38" s="22">
        <f t="shared" si="7"/>
        <v>27643</v>
      </c>
      <c r="G38" s="22">
        <f t="shared" si="7"/>
        <v>29159</v>
      </c>
      <c r="H38" s="22">
        <f t="shared" si="7"/>
        <v>30570</v>
      </c>
      <c r="I38" s="22">
        <f t="shared" si="7"/>
        <v>32158</v>
      </c>
      <c r="J38" s="22">
        <f t="shared" si="7"/>
        <v>33260</v>
      </c>
      <c r="K38" s="22">
        <f t="shared" si="7"/>
        <v>33685</v>
      </c>
      <c r="L38" s="22">
        <f t="shared" si="7"/>
        <v>35497</v>
      </c>
      <c r="M38" s="22">
        <f t="shared" si="7"/>
        <v>36781</v>
      </c>
      <c r="N38" s="22">
        <f t="shared" si="7"/>
        <v>53370</v>
      </c>
      <c r="O38" s="22">
        <f t="shared" ref="O38:P38" si="8">SUM(O21,O24,O25,O27,O32)</f>
        <v>67928</v>
      </c>
      <c r="P38" s="22">
        <f t="shared" si="8"/>
        <v>69490</v>
      </c>
      <c r="Q38" s="22">
        <f t="shared" ref="Q38:R38" si="9">SUM(Q21,Q24,Q25,Q27,Q32)</f>
        <v>69847</v>
      </c>
      <c r="R38" s="22">
        <f t="shared" si="9"/>
        <v>69780</v>
      </c>
      <c r="S38" s="22">
        <f t="shared" ref="S38:T38" si="10">SUM(S21,S24,S25,S27,S32)</f>
        <v>70155</v>
      </c>
      <c r="T38" s="22">
        <f t="shared" si="10"/>
        <v>70433</v>
      </c>
      <c r="U38" s="22">
        <f t="shared" ref="U38:V38" si="11">SUM(U21,U24,U25,U27,U32)</f>
        <v>71506</v>
      </c>
      <c r="V38" s="22">
        <f t="shared" si="11"/>
        <v>72492</v>
      </c>
      <c r="W38" s="22">
        <f t="shared" ref="W38:X38" si="12">SUM(W21,W24,W25,W27,W32)</f>
        <v>73032</v>
      </c>
      <c r="X38" s="22">
        <f t="shared" si="12"/>
        <v>73896</v>
      </c>
      <c r="Y38" s="22">
        <f t="shared" ref="Y38:Z38" si="13">SUM(Y21,Y24,Y25,Y27,Y32)</f>
        <v>74232</v>
      </c>
      <c r="Z38" s="22">
        <f t="shared" si="13"/>
        <v>74111</v>
      </c>
      <c r="AA38" s="22">
        <f t="shared" ref="AA38:AB38" si="14">SUM(AA21,AA24,AA25,AA27,AA32)</f>
        <v>74025</v>
      </c>
      <c r="AB38" s="22">
        <f t="shared" si="14"/>
        <v>73525</v>
      </c>
      <c r="AC38" s="22">
        <f t="shared" ref="AC38:AE38" si="15">SUM(AC21,AC24,AC25,AC27,AC32)</f>
        <v>72566</v>
      </c>
      <c r="AD38" s="22">
        <f t="shared" si="15"/>
        <v>72372</v>
      </c>
      <c r="AE38" s="22">
        <f t="shared" si="15"/>
        <v>71590</v>
      </c>
      <c r="AF38" s="22">
        <f t="shared" ref="AF38:AG38" si="16">SUM(AF21,AF24,AF25,AF27,AF32)</f>
        <v>71373</v>
      </c>
      <c r="AG38" s="22">
        <f t="shared" si="16"/>
        <v>70943</v>
      </c>
      <c r="AH38" s="22">
        <f t="shared" ref="AH38:AI38" si="17">SUM(AH21,AH24,AH25,AH27,AH32)</f>
        <v>70529</v>
      </c>
      <c r="AI38" s="22">
        <f t="shared" si="17"/>
        <v>70117</v>
      </c>
      <c r="AJ38" s="22">
        <f t="shared" ref="AJ38:AK38" si="18">SUM(AJ21,AJ24,AJ25,AJ27,AJ32)</f>
        <v>70085</v>
      </c>
      <c r="AK38" s="22">
        <f t="shared" si="18"/>
        <v>69809</v>
      </c>
      <c r="AL38" s="22">
        <f t="shared" ref="AL38:AM38" si="19">SUM(AL21,AL24,AL25,AL27,AL32)</f>
        <v>70116</v>
      </c>
      <c r="AM38" s="22">
        <f t="shared" si="19"/>
        <v>69978</v>
      </c>
      <c r="AN38" s="22">
        <f t="shared" ref="AN38:AP38" si="20">SUM(AN21,AN24,AN25,AN27,AN32)</f>
        <v>70327</v>
      </c>
      <c r="AO38" s="22">
        <f t="shared" si="20"/>
        <v>70999</v>
      </c>
      <c r="AP38" s="22">
        <f t="shared" si="20"/>
        <v>71585</v>
      </c>
      <c r="AQ38" s="22">
        <f t="shared" ref="AQ38:AR38" si="21">SUM(AQ21,AQ24,AQ25,AQ27,AQ32)</f>
        <v>72096</v>
      </c>
      <c r="AR38" s="22">
        <f t="shared" si="21"/>
        <v>73053</v>
      </c>
      <c r="AS38" s="22">
        <f t="shared" ref="AS38:AT38" si="22">SUM(AS21,AS24,AS25,AS27,AS32)</f>
        <v>73515</v>
      </c>
      <c r="AT38" s="22">
        <f t="shared" si="22"/>
        <v>73811</v>
      </c>
      <c r="AU38" s="22">
        <f t="shared" ref="AU38:AV38" si="23">SUM(AU21,AU24,AU25,AU27,AU32)</f>
        <v>74258</v>
      </c>
      <c r="AV38" s="22">
        <f t="shared" si="23"/>
        <v>74860</v>
      </c>
      <c r="AW38" s="22">
        <f t="shared" ref="AW38:AX38" si="24">SUM(AW21,AW24,AW25,AW27,AW32)</f>
        <v>75148</v>
      </c>
      <c r="AX38" s="22">
        <f t="shared" si="24"/>
        <v>75718</v>
      </c>
      <c r="AY38" s="22">
        <f t="shared" ref="AY38:AZ38" si="25">SUM(AY21,AY24,AY25,AY27,AY32)</f>
        <v>76242</v>
      </c>
      <c r="AZ38" s="22">
        <f t="shared" si="25"/>
        <v>76695</v>
      </c>
      <c r="BA38" s="22">
        <f t="shared" ref="BA38:BB38" si="26">SUM(BA21,BA24,BA25,BA27,BA32)</f>
        <v>77237</v>
      </c>
      <c r="BB38" s="22">
        <f t="shared" si="26"/>
        <v>77680</v>
      </c>
      <c r="BC38" s="22">
        <f t="shared" ref="BC38:BD38" si="27">SUM(BC21,BC24,BC25,BC27,BC32)</f>
        <v>78740</v>
      </c>
      <c r="BD38" s="22">
        <f t="shared" si="27"/>
        <v>80008</v>
      </c>
      <c r="BE38" s="22">
        <f t="shared" ref="BE38:BF38" si="28">SUM(BE21,BE24,BE25,BE27,BE32)</f>
        <v>81119</v>
      </c>
      <c r="BF38" s="22">
        <f t="shared" si="28"/>
        <v>82143</v>
      </c>
      <c r="BG38" s="22">
        <f t="shared" ref="BG38:BH38" si="29">SUM(BG21,BG24,BG25,BG27,BG32)</f>
        <v>82810</v>
      </c>
      <c r="BH38" s="22">
        <f t="shared" si="29"/>
        <v>83827</v>
      </c>
      <c r="BI38" s="22">
        <f t="shared" ref="BI38:BJ38" si="30">SUM(BI21,BI24,BI25,BI27,BI32)</f>
        <v>85319</v>
      </c>
      <c r="BJ38" s="22">
        <f t="shared" si="30"/>
        <v>85945</v>
      </c>
      <c r="BK38" s="22">
        <f t="shared" ref="BK38:BL38" si="31">SUM(BK21,BK24,BK25,BK27,BK32)</f>
        <v>86441</v>
      </c>
      <c r="BL38" s="22">
        <f t="shared" si="31"/>
        <v>87078</v>
      </c>
      <c r="BM38" s="22">
        <f t="shared" ref="BM38:BN38" si="32">SUM(BM21,BM24,BM25,BM27,BM32)</f>
        <v>87624</v>
      </c>
      <c r="BN38" s="22">
        <f t="shared" si="32"/>
        <v>88301</v>
      </c>
      <c r="BO38" s="22">
        <f t="shared" ref="BO38:BP38" si="33">SUM(BO21,BO24,BO25,BO27,BO32)</f>
        <v>89685</v>
      </c>
      <c r="BP38" s="22">
        <f t="shared" si="33"/>
        <v>90722</v>
      </c>
      <c r="BQ38" s="22">
        <f t="shared" ref="BQ38:BR38" si="34">SUM(BQ21,BQ24,BQ25,BQ27,BQ32)</f>
        <v>91947</v>
      </c>
      <c r="BR38" s="22">
        <f t="shared" si="34"/>
        <v>93039</v>
      </c>
      <c r="BS38" s="22">
        <f t="shared" ref="BS38:BT38" si="35">SUM(BS21,BS24,BS25,BS27,BS32)</f>
        <v>93275</v>
      </c>
      <c r="BT38" s="22">
        <f t="shared" si="35"/>
        <v>94762</v>
      </c>
      <c r="BU38" s="22">
        <f t="shared" ref="BU38:BX38" si="36">SUM(BU21,BU24,BU25,BU27,BU32)</f>
        <v>95664</v>
      </c>
      <c r="BV38" s="22">
        <f t="shared" si="36"/>
        <v>96661</v>
      </c>
      <c r="BW38" s="22">
        <f t="shared" si="36"/>
        <v>97182</v>
      </c>
      <c r="BX38" s="22">
        <f t="shared" si="36"/>
        <v>99048</v>
      </c>
    </row>
    <row r="39" spans="1:76" x14ac:dyDescent="0.2">
      <c r="A39" t="s">
        <v>229</v>
      </c>
      <c r="B39" s="22">
        <f>SUM(B26,B29,B30)</f>
        <v>3852</v>
      </c>
      <c r="C39" s="22">
        <f t="shared" ref="C39:N39" si="37">SUM(C26,C29,C30)</f>
        <v>4277</v>
      </c>
      <c r="D39" s="22">
        <f t="shared" si="37"/>
        <v>4890</v>
      </c>
      <c r="E39" s="22">
        <f t="shared" si="37"/>
        <v>5353</v>
      </c>
      <c r="F39" s="22">
        <f t="shared" si="37"/>
        <v>5746</v>
      </c>
      <c r="G39" s="22">
        <f t="shared" si="37"/>
        <v>6321</v>
      </c>
      <c r="H39" s="22">
        <f t="shared" si="37"/>
        <v>6756</v>
      </c>
      <c r="I39" s="22">
        <f t="shared" si="37"/>
        <v>7305</v>
      </c>
      <c r="J39" s="22">
        <f t="shared" si="37"/>
        <v>7637</v>
      </c>
      <c r="K39" s="22">
        <f t="shared" si="37"/>
        <v>7833</v>
      </c>
      <c r="L39" s="22">
        <f t="shared" si="37"/>
        <v>8292</v>
      </c>
      <c r="M39" s="22">
        <f t="shared" si="37"/>
        <v>8737</v>
      </c>
      <c r="N39" s="22">
        <f t="shared" si="37"/>
        <v>14082</v>
      </c>
      <c r="O39" s="22">
        <f t="shared" ref="O39:P39" si="38">SUM(O26,O29,O30)</f>
        <v>19583</v>
      </c>
      <c r="P39" s="22">
        <f t="shared" si="38"/>
        <v>19962</v>
      </c>
      <c r="Q39" s="22">
        <f t="shared" ref="Q39:R39" si="39">SUM(Q26,Q29,Q30)</f>
        <v>20151</v>
      </c>
      <c r="R39" s="22">
        <f t="shared" si="39"/>
        <v>20135</v>
      </c>
      <c r="S39" s="22">
        <f t="shared" ref="S39:T39" si="40">SUM(S26,S29,S30)</f>
        <v>20304</v>
      </c>
      <c r="T39" s="22">
        <f t="shared" si="40"/>
        <v>20361</v>
      </c>
      <c r="U39" s="22">
        <f t="shared" ref="U39:V39" si="41">SUM(U26,U29,U30)</f>
        <v>20509</v>
      </c>
      <c r="V39" s="22">
        <f t="shared" si="41"/>
        <v>20805</v>
      </c>
      <c r="W39" s="22">
        <f t="shared" ref="W39:X39" si="42">SUM(W26,W29,W30)</f>
        <v>21012</v>
      </c>
      <c r="X39" s="22">
        <f t="shared" si="42"/>
        <v>21310</v>
      </c>
      <c r="Y39" s="22">
        <f t="shared" ref="Y39:Z39" si="43">SUM(Y26,Y29,Y30)</f>
        <v>21457</v>
      </c>
      <c r="Z39" s="22">
        <f t="shared" si="43"/>
        <v>21325</v>
      </c>
      <c r="AA39" s="22">
        <f t="shared" ref="AA39:AB39" si="44">SUM(AA26,AA29,AA30)</f>
        <v>21061</v>
      </c>
      <c r="AB39" s="22">
        <f t="shared" si="44"/>
        <v>20687</v>
      </c>
      <c r="AC39" s="22">
        <f t="shared" ref="AC39:AE39" si="45">SUM(AC26,AC29,AC30)</f>
        <v>20371</v>
      </c>
      <c r="AD39" s="22">
        <f t="shared" si="45"/>
        <v>20171</v>
      </c>
      <c r="AE39" s="22">
        <f t="shared" si="45"/>
        <v>19877</v>
      </c>
      <c r="AF39" s="22">
        <f t="shared" ref="AF39:AG39" si="46">SUM(AF26,AF29,AF30)</f>
        <v>19701</v>
      </c>
      <c r="AG39" s="22">
        <f t="shared" si="46"/>
        <v>19514</v>
      </c>
      <c r="AH39" s="22">
        <f t="shared" ref="AH39:AI39" si="47">SUM(AH26,AH29,AH30)</f>
        <v>19279</v>
      </c>
      <c r="AI39" s="22">
        <f t="shared" si="47"/>
        <v>19029</v>
      </c>
      <c r="AJ39" s="22">
        <f t="shared" ref="AJ39:AK39" si="48">SUM(AJ26,AJ29,AJ30)</f>
        <v>19097</v>
      </c>
      <c r="AK39" s="22">
        <f t="shared" si="48"/>
        <v>18993</v>
      </c>
      <c r="AL39" s="22">
        <f t="shared" ref="AL39:AM39" si="49">SUM(AL26,AL29,AL30)</f>
        <v>19022</v>
      </c>
      <c r="AM39" s="22">
        <f t="shared" si="49"/>
        <v>19001</v>
      </c>
      <c r="AN39" s="22">
        <f t="shared" ref="AN39:AP39" si="50">SUM(AN26,AN29,AN30)</f>
        <v>19136</v>
      </c>
      <c r="AO39" s="22">
        <f t="shared" si="50"/>
        <v>19367</v>
      </c>
      <c r="AP39" s="22">
        <f t="shared" si="50"/>
        <v>19462</v>
      </c>
      <c r="AQ39" s="22">
        <f t="shared" ref="AQ39:AR39" si="51">SUM(AQ26,AQ29,AQ30)</f>
        <v>19515</v>
      </c>
      <c r="AR39" s="22">
        <f t="shared" si="51"/>
        <v>19766</v>
      </c>
      <c r="AS39" s="22">
        <f t="shared" ref="AS39:AT39" si="52">SUM(AS26,AS29,AS30)</f>
        <v>19941</v>
      </c>
      <c r="AT39" s="22">
        <f t="shared" si="52"/>
        <v>20063</v>
      </c>
      <c r="AU39" s="22">
        <f t="shared" ref="AU39:AV39" si="53">SUM(AU26,AU29,AU30)</f>
        <v>20084</v>
      </c>
      <c r="AV39" s="22">
        <f t="shared" si="53"/>
        <v>20175</v>
      </c>
      <c r="AW39" s="22">
        <f t="shared" ref="AW39:AX39" si="54">SUM(AW26,AW29,AW30)</f>
        <v>20227</v>
      </c>
      <c r="AX39" s="22">
        <f t="shared" si="54"/>
        <v>20420</v>
      </c>
      <c r="AY39" s="22">
        <f t="shared" ref="AY39:AZ39" si="55">SUM(AY26,AY29,AY30)</f>
        <v>20583</v>
      </c>
      <c r="AZ39" s="22">
        <f t="shared" si="55"/>
        <v>20688</v>
      </c>
      <c r="BA39" s="22">
        <f t="shared" ref="BA39:BB39" si="56">SUM(BA26,BA29,BA30)</f>
        <v>20892</v>
      </c>
      <c r="BB39" s="22">
        <f t="shared" si="56"/>
        <v>21181</v>
      </c>
      <c r="BC39" s="22">
        <f t="shared" ref="BC39:BD39" si="57">SUM(BC26,BC29,BC30)</f>
        <v>21537</v>
      </c>
      <c r="BD39" s="22">
        <f t="shared" si="57"/>
        <v>21949</v>
      </c>
      <c r="BE39" s="22">
        <f t="shared" ref="BE39:BF39" si="58">SUM(BE26,BE29,BE30)</f>
        <v>22150</v>
      </c>
      <c r="BF39" s="22">
        <f t="shared" si="58"/>
        <v>22512</v>
      </c>
      <c r="BG39" s="22">
        <f t="shared" ref="BG39:BH39" si="59">SUM(BG26,BG29,BG30)</f>
        <v>22713</v>
      </c>
      <c r="BH39" s="22">
        <f t="shared" si="59"/>
        <v>22979</v>
      </c>
      <c r="BI39" s="22">
        <f t="shared" ref="BI39:BJ39" si="60">SUM(BI26,BI29,BI30)</f>
        <v>23410</v>
      </c>
      <c r="BJ39" s="22">
        <f t="shared" si="60"/>
        <v>23608</v>
      </c>
      <c r="BK39" s="22">
        <f t="shared" ref="BK39:BL39" si="61">SUM(BK26,BK29,BK30)</f>
        <v>23702</v>
      </c>
      <c r="BL39" s="22">
        <f t="shared" si="61"/>
        <v>23782</v>
      </c>
      <c r="BM39" s="22">
        <f t="shared" ref="BM39:BN39" si="62">SUM(BM26,BM29,BM30)</f>
        <v>23888</v>
      </c>
      <c r="BN39" s="22">
        <f t="shared" si="62"/>
        <v>24149</v>
      </c>
      <c r="BO39" s="22">
        <f t="shared" ref="BO39:BP39" si="63">SUM(BO26,BO29,BO30)</f>
        <v>24719</v>
      </c>
      <c r="BP39" s="22">
        <f t="shared" si="63"/>
        <v>25027</v>
      </c>
      <c r="BQ39" s="22">
        <f t="shared" ref="BQ39:BR39" si="64">SUM(BQ26,BQ29,BQ30)</f>
        <v>25399</v>
      </c>
      <c r="BR39" s="22">
        <f t="shared" si="64"/>
        <v>25699</v>
      </c>
      <c r="BS39" s="22">
        <f t="shared" ref="BS39:BT39" si="65">SUM(BS26,BS29,BS30)</f>
        <v>25855</v>
      </c>
      <c r="BT39" s="22">
        <f t="shared" si="65"/>
        <v>26268</v>
      </c>
      <c r="BU39" s="22">
        <f t="shared" ref="BU39:BX39" si="66">SUM(BU26,BU29,BU30)</f>
        <v>26550</v>
      </c>
      <c r="BV39" s="22">
        <f t="shared" si="66"/>
        <v>26858</v>
      </c>
      <c r="BW39" s="22">
        <f t="shared" si="66"/>
        <v>27072</v>
      </c>
      <c r="BX39" s="22">
        <f t="shared" si="66"/>
        <v>27665</v>
      </c>
    </row>
    <row r="40" spans="1:76" x14ac:dyDescent="0.2">
      <c r="A40" t="s">
        <v>230</v>
      </c>
      <c r="B40" s="22">
        <f>SUM(B20,B22,B23,B28)</f>
        <v>21041</v>
      </c>
      <c r="C40" s="22">
        <f t="shared" ref="C40:N40" si="67">SUM(C20,C22,C23,C28)</f>
        <v>21621</v>
      </c>
      <c r="D40" s="22">
        <f t="shared" si="67"/>
        <v>22584</v>
      </c>
      <c r="E40" s="22">
        <f t="shared" si="67"/>
        <v>23182</v>
      </c>
      <c r="F40" s="22">
        <f t="shared" si="67"/>
        <v>23884</v>
      </c>
      <c r="G40" s="22">
        <f t="shared" si="67"/>
        <v>24664</v>
      </c>
      <c r="H40" s="22">
        <f t="shared" si="67"/>
        <v>25427</v>
      </c>
      <c r="I40" s="22">
        <f t="shared" si="67"/>
        <v>26255</v>
      </c>
      <c r="J40" s="22">
        <f t="shared" si="67"/>
        <v>26975</v>
      </c>
      <c r="K40" s="22">
        <f t="shared" si="67"/>
        <v>27283</v>
      </c>
      <c r="L40" s="22">
        <f t="shared" si="67"/>
        <v>28590</v>
      </c>
      <c r="M40" s="22">
        <f t="shared" si="67"/>
        <v>29298</v>
      </c>
      <c r="N40" s="22">
        <f t="shared" si="67"/>
        <v>41634</v>
      </c>
      <c r="O40" s="22">
        <f t="shared" ref="O40:P40" si="68">SUM(O20,O22,O23,O28)</f>
        <v>48591</v>
      </c>
      <c r="P40" s="22">
        <f t="shared" si="68"/>
        <v>49510</v>
      </c>
      <c r="Q40" s="22">
        <f t="shared" ref="Q40:R40" si="69">SUM(Q20,Q22,Q23,Q28)</f>
        <v>49998</v>
      </c>
      <c r="R40" s="22">
        <f t="shared" si="69"/>
        <v>50123</v>
      </c>
      <c r="S40" s="22">
        <f t="shared" ref="S40:T40" si="70">SUM(S20,S22,S23,S28)</f>
        <v>50546</v>
      </c>
      <c r="T40" s="22">
        <f t="shared" si="70"/>
        <v>50437</v>
      </c>
      <c r="U40" s="22">
        <f t="shared" ref="U40:V40" si="71">SUM(U20,U22,U23,U28)</f>
        <v>51124</v>
      </c>
      <c r="V40" s="22">
        <f t="shared" si="71"/>
        <v>51920</v>
      </c>
      <c r="W40" s="22">
        <f t="shared" ref="W40:X40" si="72">SUM(W20,W22,W23,W28)</f>
        <v>52085</v>
      </c>
      <c r="X40" s="22">
        <f t="shared" si="72"/>
        <v>52391</v>
      </c>
      <c r="Y40" s="22">
        <f t="shared" ref="Y40:Z40" si="73">SUM(Y20,Y22,Y23,Y28)</f>
        <v>52333</v>
      </c>
      <c r="Z40" s="22">
        <f t="shared" si="73"/>
        <v>52085</v>
      </c>
      <c r="AA40" s="22">
        <f t="shared" ref="AA40:AB40" si="74">SUM(AA20,AA22,AA23,AA28)</f>
        <v>51743</v>
      </c>
      <c r="AB40" s="22">
        <f t="shared" si="74"/>
        <v>51262</v>
      </c>
      <c r="AC40" s="22">
        <f t="shared" ref="AC40:AE40" si="75">SUM(AC20,AC22,AC23,AC28)</f>
        <v>50473</v>
      </c>
      <c r="AD40" s="22">
        <f t="shared" si="75"/>
        <v>49900</v>
      </c>
      <c r="AE40" s="22">
        <f t="shared" si="75"/>
        <v>49615</v>
      </c>
      <c r="AF40" s="22">
        <f t="shared" ref="AF40:AG40" si="76">SUM(AF20,AF22,AF23,AF28)</f>
        <v>49369</v>
      </c>
      <c r="AG40" s="22">
        <f t="shared" si="76"/>
        <v>49215</v>
      </c>
      <c r="AH40" s="22">
        <f t="shared" ref="AH40:AI40" si="77">SUM(AH20,AH22,AH23,AH28)</f>
        <v>48829</v>
      </c>
      <c r="AI40" s="22">
        <f t="shared" si="77"/>
        <v>48709</v>
      </c>
      <c r="AJ40" s="22">
        <f t="shared" ref="AJ40:AK40" si="78">SUM(AJ20,AJ22,AJ23,AJ28)</f>
        <v>48867</v>
      </c>
      <c r="AK40" s="22">
        <f t="shared" si="78"/>
        <v>48711</v>
      </c>
      <c r="AL40" s="22">
        <f t="shared" ref="AL40:AM40" si="79">SUM(AL20,AL22,AL23,AL28)</f>
        <v>48755</v>
      </c>
      <c r="AM40" s="22">
        <f t="shared" si="79"/>
        <v>48664</v>
      </c>
      <c r="AN40" s="22">
        <f t="shared" ref="AN40:AP40" si="80">SUM(AN20,AN22,AN23,AN28)</f>
        <v>48650</v>
      </c>
      <c r="AO40" s="22">
        <f t="shared" si="80"/>
        <v>49013</v>
      </c>
      <c r="AP40" s="22">
        <f t="shared" si="80"/>
        <v>49342</v>
      </c>
      <c r="AQ40" s="22">
        <f t="shared" ref="AQ40:AR40" si="81">SUM(AQ20,AQ22,AQ23,AQ28)</f>
        <v>49662</v>
      </c>
      <c r="AR40" s="22">
        <f t="shared" si="81"/>
        <v>50172</v>
      </c>
      <c r="AS40" s="22">
        <f t="shared" ref="AS40:AT40" si="82">SUM(AS20,AS22,AS23,AS28)</f>
        <v>50390</v>
      </c>
      <c r="AT40" s="22">
        <f t="shared" si="82"/>
        <v>50662</v>
      </c>
      <c r="AU40" s="22">
        <f t="shared" ref="AU40:AV40" si="83">SUM(AU20,AU22,AU23,AU28)</f>
        <v>50881</v>
      </c>
      <c r="AV40" s="22">
        <f t="shared" si="83"/>
        <v>51309</v>
      </c>
      <c r="AW40" s="22">
        <f t="shared" ref="AW40:AX40" si="84">SUM(AW20,AW22,AW23,AW28)</f>
        <v>51308</v>
      </c>
      <c r="AX40" s="22">
        <f t="shared" si="84"/>
        <v>51511</v>
      </c>
      <c r="AY40" s="22">
        <f t="shared" ref="AY40:AZ40" si="85">SUM(AY20,AY22,AY23,AY28)</f>
        <v>51718</v>
      </c>
      <c r="AZ40" s="22">
        <f t="shared" si="85"/>
        <v>51987</v>
      </c>
      <c r="BA40" s="22">
        <f t="shared" ref="BA40:BB40" si="86">SUM(BA20,BA22,BA23,BA28)</f>
        <v>52278</v>
      </c>
      <c r="BB40" s="22">
        <f t="shared" si="86"/>
        <v>52642</v>
      </c>
      <c r="BC40" s="22">
        <f t="shared" ref="BC40:BD40" si="87">SUM(BC20,BC22,BC23,BC28)</f>
        <v>53158</v>
      </c>
      <c r="BD40" s="22">
        <f t="shared" si="87"/>
        <v>53934</v>
      </c>
      <c r="BE40" s="22">
        <f t="shared" ref="BE40:BF40" si="88">SUM(BE20,BE22,BE23,BE28)</f>
        <v>54508</v>
      </c>
      <c r="BF40" s="22">
        <f t="shared" si="88"/>
        <v>55231</v>
      </c>
      <c r="BG40" s="22">
        <f t="shared" ref="BG40:BH40" si="89">SUM(BG20,BG22,BG23,BG28)</f>
        <v>55668</v>
      </c>
      <c r="BH40" s="22">
        <f t="shared" si="89"/>
        <v>56700</v>
      </c>
      <c r="BI40" s="22">
        <f t="shared" ref="BI40:BJ40" si="90">SUM(BI20,BI22,BI23,BI28)</f>
        <v>57759</v>
      </c>
      <c r="BJ40" s="22">
        <f t="shared" si="90"/>
        <v>57997</v>
      </c>
      <c r="BK40" s="22">
        <f t="shared" ref="BK40:BL40" si="91">SUM(BK20,BK22,BK23,BK28)</f>
        <v>58126</v>
      </c>
      <c r="BL40" s="22">
        <f t="shared" si="91"/>
        <v>58406</v>
      </c>
      <c r="BM40" s="22">
        <f t="shared" ref="BM40:BN40" si="92">SUM(BM20,BM22,BM23,BM28)</f>
        <v>58784</v>
      </c>
      <c r="BN40" s="22">
        <f t="shared" si="92"/>
        <v>59373</v>
      </c>
      <c r="BO40" s="22">
        <f t="shared" ref="BO40:BP40" si="93">SUM(BO20,BO22,BO23,BO28)</f>
        <v>60139</v>
      </c>
      <c r="BP40" s="22">
        <f t="shared" si="93"/>
        <v>60858</v>
      </c>
      <c r="BQ40" s="22">
        <f t="shared" ref="BQ40:BR40" si="94">SUM(BQ20,BQ22,BQ23,BQ28)</f>
        <v>61660</v>
      </c>
      <c r="BR40" s="22">
        <f t="shared" si="94"/>
        <v>62319</v>
      </c>
      <c r="BS40" s="22">
        <f t="shared" ref="BS40:BT40" si="95">SUM(BS20,BS22,BS23,BS28)</f>
        <v>62514</v>
      </c>
      <c r="BT40" s="22">
        <f t="shared" si="95"/>
        <v>63645</v>
      </c>
      <c r="BU40" s="22">
        <f t="shared" ref="BU40:BX40" si="96">SUM(BU20,BU22,BU23,BU28)</f>
        <v>64338</v>
      </c>
      <c r="BV40" s="22">
        <f t="shared" si="96"/>
        <v>64905</v>
      </c>
      <c r="BW40" s="22">
        <f t="shared" si="96"/>
        <v>65279</v>
      </c>
      <c r="BX40" s="22">
        <f t="shared" si="96"/>
        <v>66537</v>
      </c>
    </row>
    <row r="41" spans="1:76" x14ac:dyDescent="0.2">
      <c r="A41" t="s">
        <v>231</v>
      </c>
      <c r="B41" s="22">
        <f>SUM(B19,B25)</f>
        <v>5560</v>
      </c>
      <c r="C41" s="22">
        <f t="shared" ref="C41:N41" si="97">SUM(C19,C25)</f>
        <v>6063</v>
      </c>
      <c r="D41" s="22">
        <f t="shared" si="97"/>
        <v>6665</v>
      </c>
      <c r="E41" s="22">
        <f t="shared" si="97"/>
        <v>7235</v>
      </c>
      <c r="F41" s="22">
        <f t="shared" si="97"/>
        <v>7613</v>
      </c>
      <c r="G41" s="22">
        <f t="shared" si="97"/>
        <v>8203</v>
      </c>
      <c r="H41" s="22">
        <f t="shared" si="97"/>
        <v>8725</v>
      </c>
      <c r="I41" s="22">
        <f t="shared" si="97"/>
        <v>9349</v>
      </c>
      <c r="J41" s="22">
        <f t="shared" si="97"/>
        <v>9744</v>
      </c>
      <c r="K41" s="22">
        <f t="shared" si="97"/>
        <v>9882</v>
      </c>
      <c r="L41" s="22">
        <f t="shared" si="97"/>
        <v>10527</v>
      </c>
      <c r="M41" s="22">
        <f t="shared" si="97"/>
        <v>11013</v>
      </c>
      <c r="N41" s="22">
        <f t="shared" si="97"/>
        <v>16871</v>
      </c>
      <c r="O41" s="22">
        <f t="shared" ref="O41:P41" si="98">SUM(O19,O25)</f>
        <v>21596</v>
      </c>
      <c r="P41" s="22">
        <f t="shared" si="98"/>
        <v>22157</v>
      </c>
      <c r="Q41" s="22">
        <f t="shared" ref="Q41:R41" si="99">SUM(Q19,Q25)</f>
        <v>22200</v>
      </c>
      <c r="R41" s="22">
        <f t="shared" si="99"/>
        <v>22280</v>
      </c>
      <c r="S41" s="22">
        <f t="shared" ref="S41:T41" si="100">SUM(S19,S25)</f>
        <v>22425</v>
      </c>
      <c r="T41" s="22">
        <f t="shared" si="100"/>
        <v>22455</v>
      </c>
      <c r="U41" s="22">
        <f t="shared" ref="U41:V41" si="101">SUM(U19,U25)</f>
        <v>22716</v>
      </c>
      <c r="V41" s="22">
        <f t="shared" si="101"/>
        <v>23096</v>
      </c>
      <c r="W41" s="22">
        <f t="shared" ref="W41:X41" si="102">SUM(W19,W25)</f>
        <v>23401</v>
      </c>
      <c r="X41" s="22">
        <f t="shared" si="102"/>
        <v>23592</v>
      </c>
      <c r="Y41" s="22">
        <f t="shared" ref="Y41:Z41" si="103">SUM(Y19,Y25)</f>
        <v>23580</v>
      </c>
      <c r="Z41" s="22">
        <f t="shared" si="103"/>
        <v>23465</v>
      </c>
      <c r="AA41" s="22">
        <f t="shared" ref="AA41:AB41" si="104">SUM(AA19,AA25)</f>
        <v>23417</v>
      </c>
      <c r="AB41" s="22">
        <f t="shared" si="104"/>
        <v>23142</v>
      </c>
      <c r="AC41" s="22">
        <f t="shared" ref="AC41:AE41" si="105">SUM(AC19,AC25)</f>
        <v>22820</v>
      </c>
      <c r="AD41" s="22">
        <f t="shared" si="105"/>
        <v>22716</v>
      </c>
      <c r="AE41" s="22">
        <f t="shared" si="105"/>
        <v>22430</v>
      </c>
      <c r="AF41" s="22">
        <f t="shared" ref="AF41:AG41" si="106">SUM(AF19,AF25)</f>
        <v>22359</v>
      </c>
      <c r="AG41" s="22">
        <f t="shared" si="106"/>
        <v>22219</v>
      </c>
      <c r="AH41" s="22">
        <f t="shared" ref="AH41:AI41" si="107">SUM(AH19,AH25)</f>
        <v>22049</v>
      </c>
      <c r="AI41" s="22">
        <f t="shared" si="107"/>
        <v>22017</v>
      </c>
      <c r="AJ41" s="22">
        <f t="shared" ref="AJ41:AK41" si="108">SUM(AJ19,AJ25)</f>
        <v>22087</v>
      </c>
      <c r="AK41" s="22">
        <f t="shared" si="108"/>
        <v>22004</v>
      </c>
      <c r="AL41" s="22">
        <f t="shared" ref="AL41:AM41" si="109">SUM(AL19,AL25)</f>
        <v>22129</v>
      </c>
      <c r="AM41" s="22">
        <f t="shared" si="109"/>
        <v>22162</v>
      </c>
      <c r="AN41" s="22">
        <f t="shared" ref="AN41:AP41" si="110">SUM(AN19,AN25)</f>
        <v>22279</v>
      </c>
      <c r="AO41" s="22">
        <f t="shared" si="110"/>
        <v>22597</v>
      </c>
      <c r="AP41" s="22">
        <f t="shared" si="110"/>
        <v>22762</v>
      </c>
      <c r="AQ41" s="22">
        <f t="shared" ref="AQ41:AR41" si="111">SUM(AQ19,AQ25)</f>
        <v>22836</v>
      </c>
      <c r="AR41" s="22">
        <f t="shared" si="111"/>
        <v>23101</v>
      </c>
      <c r="AS41" s="22">
        <f t="shared" ref="AS41:AT41" si="112">SUM(AS19,AS25)</f>
        <v>23221</v>
      </c>
      <c r="AT41" s="22">
        <f t="shared" si="112"/>
        <v>23249</v>
      </c>
      <c r="AU41" s="22">
        <f t="shared" ref="AU41:AV41" si="113">SUM(AU19,AU25)</f>
        <v>23286</v>
      </c>
      <c r="AV41" s="22">
        <f t="shared" si="113"/>
        <v>23429</v>
      </c>
      <c r="AW41" s="22">
        <f t="shared" ref="AW41:AX41" si="114">SUM(AW19,AW25)</f>
        <v>23501</v>
      </c>
      <c r="AX41" s="22">
        <f t="shared" si="114"/>
        <v>23699</v>
      </c>
      <c r="AY41" s="22">
        <f t="shared" ref="AY41:AZ41" si="115">SUM(AY19,AY25)</f>
        <v>23900</v>
      </c>
      <c r="AZ41" s="22">
        <f t="shared" si="115"/>
        <v>24054</v>
      </c>
      <c r="BA41" s="22">
        <f t="shared" ref="BA41:BB41" si="116">SUM(BA19,BA25)</f>
        <v>24138</v>
      </c>
      <c r="BB41" s="22">
        <f t="shared" si="116"/>
        <v>24337</v>
      </c>
      <c r="BC41" s="22">
        <f t="shared" ref="BC41:BD41" si="117">SUM(BC19,BC25)</f>
        <v>24652</v>
      </c>
      <c r="BD41" s="22">
        <f t="shared" si="117"/>
        <v>25173</v>
      </c>
      <c r="BE41" s="22">
        <f t="shared" ref="BE41:BF41" si="118">SUM(BE19,BE25)</f>
        <v>25518</v>
      </c>
      <c r="BF41" s="22">
        <f t="shared" si="118"/>
        <v>25829</v>
      </c>
      <c r="BG41" s="22">
        <f t="shared" ref="BG41:BH41" si="119">SUM(BG19,BG25)</f>
        <v>26080</v>
      </c>
      <c r="BH41" s="22">
        <f t="shared" si="119"/>
        <v>26625</v>
      </c>
      <c r="BI41" s="22">
        <f t="shared" ref="BI41:BJ41" si="120">SUM(BI19,BI25)</f>
        <v>27284</v>
      </c>
      <c r="BJ41" s="22">
        <f t="shared" si="120"/>
        <v>27520</v>
      </c>
      <c r="BK41" s="22">
        <f t="shared" ref="BK41:BL41" si="121">SUM(BK19,BK25)</f>
        <v>27629</v>
      </c>
      <c r="BL41" s="22">
        <f t="shared" si="121"/>
        <v>27929</v>
      </c>
      <c r="BM41" s="22">
        <f t="shared" ref="BM41:BN41" si="122">SUM(BM19,BM25)</f>
        <v>28133</v>
      </c>
      <c r="BN41" s="22">
        <f t="shared" si="122"/>
        <v>28373</v>
      </c>
      <c r="BO41" s="22">
        <f t="shared" ref="BO41:BP41" si="123">SUM(BO19,BO25)</f>
        <v>28895</v>
      </c>
      <c r="BP41" s="22">
        <f t="shared" si="123"/>
        <v>29221</v>
      </c>
      <c r="BQ41" s="22">
        <f t="shared" ref="BQ41:BR41" si="124">SUM(BQ19,BQ25)</f>
        <v>29605</v>
      </c>
      <c r="BR41" s="22">
        <f t="shared" si="124"/>
        <v>29937</v>
      </c>
      <c r="BS41" s="22">
        <f t="shared" ref="BS41:BT41" si="125">SUM(BS19,BS25)</f>
        <v>30079</v>
      </c>
      <c r="BT41" s="22">
        <f t="shared" si="125"/>
        <v>30497</v>
      </c>
      <c r="BU41" s="22">
        <f t="shared" ref="BU41:BX41" si="126">SUM(BU19,BU25)</f>
        <v>30854</v>
      </c>
      <c r="BV41" s="22">
        <f t="shared" si="126"/>
        <v>31270</v>
      </c>
      <c r="BW41" s="22">
        <f t="shared" si="126"/>
        <v>31509</v>
      </c>
      <c r="BX41" s="22">
        <f t="shared" si="126"/>
        <v>32224</v>
      </c>
    </row>
    <row r="42" spans="1:76" x14ac:dyDescent="0.2">
      <c r="B42" s="4"/>
      <c r="C42" s="4"/>
      <c r="D42" s="4"/>
      <c r="E42" s="4"/>
      <c r="F42" s="4"/>
      <c r="G42" s="4"/>
      <c r="H42" s="4"/>
      <c r="I42" s="4"/>
      <c r="J42" s="4"/>
      <c r="K42" s="4"/>
      <c r="L42" s="4"/>
      <c r="M42" s="4"/>
      <c r="N42" s="4"/>
      <c r="O42" s="4"/>
      <c r="P42" s="4"/>
    </row>
    <row r="43" spans="1:76" x14ac:dyDescent="0.2">
      <c r="B43" s="4"/>
      <c r="C43" s="4"/>
      <c r="D43" s="4"/>
      <c r="E43" s="4"/>
      <c r="F43" s="4"/>
      <c r="G43" s="4"/>
      <c r="H43" s="4"/>
      <c r="I43" s="4"/>
      <c r="J43" s="4"/>
      <c r="K43" s="4"/>
      <c r="L43" s="4"/>
      <c r="M43" s="4"/>
      <c r="N43" s="4"/>
      <c r="O43" s="4"/>
      <c r="P43" s="4"/>
      <c r="R43" s="4"/>
    </row>
    <row r="44" spans="1:76" x14ac:dyDescent="0.2">
      <c r="B44" s="4"/>
      <c r="C44" s="4"/>
      <c r="D44" s="4"/>
      <c r="E44" s="4"/>
      <c r="F44" s="4"/>
      <c r="G44" s="4"/>
      <c r="H44" s="4"/>
      <c r="I44" s="4"/>
      <c r="J44" s="4"/>
      <c r="K44" s="4"/>
      <c r="L44" s="4"/>
      <c r="M44" s="4"/>
      <c r="N44" s="4"/>
      <c r="O44" s="4"/>
      <c r="P44" s="4"/>
      <c r="R44" s="4"/>
    </row>
    <row r="45" spans="1:76" x14ac:dyDescent="0.2">
      <c r="B45" s="4"/>
      <c r="C45" s="4"/>
      <c r="D45" s="4"/>
      <c r="E45" s="4"/>
      <c r="F45" s="4"/>
      <c r="G45" s="4"/>
      <c r="H45" s="4"/>
      <c r="I45" s="4"/>
      <c r="J45" s="4"/>
      <c r="K45" s="4"/>
      <c r="L45" s="4"/>
      <c r="M45" s="4"/>
      <c r="N45" s="4"/>
      <c r="O45" s="4"/>
      <c r="P45" s="4"/>
      <c r="R45" s="4"/>
    </row>
    <row r="46" spans="1:76" x14ac:dyDescent="0.2">
      <c r="A46" t="s">
        <v>1659</v>
      </c>
    </row>
    <row r="47" spans="1:76" x14ac:dyDescent="0.2">
      <c r="B47" s="20">
        <v>43556</v>
      </c>
      <c r="C47" s="20">
        <v>43586</v>
      </c>
      <c r="D47" s="20">
        <v>43617</v>
      </c>
      <c r="E47" s="20">
        <v>43647</v>
      </c>
      <c r="F47" s="20">
        <v>43678</v>
      </c>
      <c r="G47" s="20">
        <v>43709</v>
      </c>
      <c r="H47" s="20">
        <v>43739</v>
      </c>
      <c r="I47" s="20">
        <v>43770</v>
      </c>
      <c r="J47" s="20">
        <v>43800</v>
      </c>
      <c r="K47" s="20">
        <v>43831</v>
      </c>
      <c r="L47" s="20">
        <v>43862</v>
      </c>
      <c r="M47" s="20">
        <v>43891</v>
      </c>
      <c r="N47" s="20">
        <v>43922</v>
      </c>
      <c r="O47" s="20">
        <v>43952</v>
      </c>
      <c r="P47" s="20">
        <v>43983</v>
      </c>
      <c r="Q47" s="20">
        <v>44013</v>
      </c>
      <c r="R47" s="20">
        <v>44044</v>
      </c>
      <c r="S47" s="20">
        <v>44075</v>
      </c>
      <c r="T47" s="20">
        <v>44105</v>
      </c>
      <c r="U47" s="20">
        <v>44136</v>
      </c>
      <c r="V47" s="20">
        <v>44166</v>
      </c>
      <c r="W47" s="20">
        <v>44197</v>
      </c>
      <c r="X47" s="20">
        <v>44228</v>
      </c>
      <c r="Y47" s="20">
        <v>44256</v>
      </c>
      <c r="Z47" s="20">
        <v>44287</v>
      </c>
      <c r="AA47" s="20">
        <v>44317</v>
      </c>
      <c r="AB47" s="20">
        <v>44348</v>
      </c>
      <c r="AC47" s="20">
        <v>44378</v>
      </c>
      <c r="AD47" s="20">
        <v>44409</v>
      </c>
      <c r="AE47" s="20">
        <v>44440</v>
      </c>
      <c r="AF47" s="20">
        <v>44470</v>
      </c>
      <c r="AG47" s="20">
        <v>44501</v>
      </c>
      <c r="AH47" s="20">
        <v>44531</v>
      </c>
      <c r="AI47" s="20">
        <v>44562</v>
      </c>
      <c r="AJ47" s="20">
        <v>44593</v>
      </c>
      <c r="AK47" s="20">
        <v>44621</v>
      </c>
      <c r="AL47" s="20">
        <v>44652</v>
      </c>
      <c r="AM47" s="20">
        <v>44682</v>
      </c>
      <c r="AN47" s="20">
        <v>44713</v>
      </c>
      <c r="AO47" s="20">
        <v>44743</v>
      </c>
      <c r="AP47" s="20">
        <v>44774</v>
      </c>
      <c r="AQ47" s="20">
        <v>44805</v>
      </c>
      <c r="AR47" s="20">
        <v>44835</v>
      </c>
      <c r="AS47" s="20">
        <v>44866</v>
      </c>
      <c r="AT47" s="20">
        <v>44896</v>
      </c>
      <c r="AU47" s="20">
        <v>44927</v>
      </c>
      <c r="AV47" s="20">
        <v>44958</v>
      </c>
      <c r="AW47" s="20">
        <v>44986</v>
      </c>
      <c r="AX47" s="20">
        <v>45017</v>
      </c>
      <c r="AY47" s="20">
        <v>45047</v>
      </c>
      <c r="AZ47" s="20">
        <v>45078</v>
      </c>
      <c r="BA47" s="20">
        <v>45108</v>
      </c>
      <c r="BB47" s="20">
        <v>45139</v>
      </c>
      <c r="BC47" s="20">
        <v>45170</v>
      </c>
      <c r="BD47" s="20">
        <v>45200</v>
      </c>
      <c r="BE47" s="20">
        <v>45231</v>
      </c>
      <c r="BF47" s="20">
        <v>45261</v>
      </c>
      <c r="BG47" s="20">
        <v>45292</v>
      </c>
      <c r="BH47" s="20">
        <v>45323</v>
      </c>
      <c r="BI47" s="20">
        <v>45352</v>
      </c>
      <c r="BJ47" s="20">
        <v>45383</v>
      </c>
      <c r="BK47" s="20">
        <v>45413</v>
      </c>
      <c r="BL47" s="20">
        <v>45444</v>
      </c>
      <c r="BM47" s="20">
        <v>45474</v>
      </c>
      <c r="BN47" s="20">
        <v>45505</v>
      </c>
      <c r="BO47" s="20">
        <v>45536</v>
      </c>
      <c r="BP47" s="20">
        <v>45566</v>
      </c>
      <c r="BQ47" s="20">
        <v>45597</v>
      </c>
      <c r="BR47" s="20">
        <v>45627</v>
      </c>
      <c r="BS47" s="20">
        <v>45658</v>
      </c>
      <c r="BT47" s="20">
        <v>45689</v>
      </c>
      <c r="BU47" s="20">
        <v>45717</v>
      </c>
      <c r="BV47" s="20">
        <v>45748</v>
      </c>
      <c r="BW47" s="20">
        <v>45778</v>
      </c>
      <c r="BX47" s="20">
        <v>45809</v>
      </c>
    </row>
    <row r="48" spans="1:76" x14ac:dyDescent="0.2">
      <c r="A48" t="s">
        <v>115</v>
      </c>
      <c r="B48" s="30">
        <f t="shared" ref="B48:B64" si="127">B19/B138</f>
        <v>4.0783199756518208E-2</v>
      </c>
      <c r="C48" s="30">
        <f t="shared" ref="C48:N48" si="128">C19/C138</f>
        <v>4.3395556457339959E-2</v>
      </c>
      <c r="D48" s="30">
        <f t="shared" si="128"/>
        <v>4.6174773912386329E-2</v>
      </c>
      <c r="E48" s="30">
        <f t="shared" si="128"/>
        <v>4.9625916316094414E-2</v>
      </c>
      <c r="F48" s="30">
        <f t="shared" si="128"/>
        <v>5.1578204902133662E-2</v>
      </c>
      <c r="G48" s="30">
        <f t="shared" si="128"/>
        <v>5.451293548630879E-2</v>
      </c>
      <c r="H48" s="30">
        <f t="shared" si="128"/>
        <v>5.7233544096531225E-2</v>
      </c>
      <c r="I48" s="30">
        <f t="shared" si="128"/>
        <v>6.0495755346751647E-2</v>
      </c>
      <c r="J48" s="30">
        <f t="shared" si="128"/>
        <v>6.2372471471395824E-2</v>
      </c>
      <c r="K48" s="30">
        <f t="shared" si="128"/>
        <v>6.2863692470463764E-2</v>
      </c>
      <c r="L48" s="30">
        <f t="shared" si="128"/>
        <v>6.6591933899287095E-2</v>
      </c>
      <c r="M48" s="30">
        <f t="shared" si="128"/>
        <v>6.9375519560672089E-2</v>
      </c>
      <c r="N48" s="30">
        <f t="shared" si="128"/>
        <v>0.1043655691865884</v>
      </c>
      <c r="O48" s="30">
        <f t="shared" ref="O48:P48" si="129">O19/O138</f>
        <v>0.12834723026928987</v>
      </c>
      <c r="P48" s="30">
        <f t="shared" si="129"/>
        <v>0.13077952450630947</v>
      </c>
      <c r="Q48" s="30">
        <f t="shared" ref="Q48:R48" si="130">Q19/Q138</f>
        <v>0.1314298578021236</v>
      </c>
      <c r="R48" s="30">
        <f t="shared" si="130"/>
        <v>0.1330181718130542</v>
      </c>
      <c r="S48" s="30">
        <f t="shared" ref="S48:T48" si="131">S19/S138</f>
        <v>0.13389362048049624</v>
      </c>
      <c r="T48" s="30">
        <f t="shared" si="131"/>
        <v>0.13415625508072887</v>
      </c>
      <c r="U48" s="30">
        <f t="shared" ref="U48:V48" si="132">U19/U138</f>
        <v>0.13558198576770594</v>
      </c>
      <c r="V48" s="30">
        <f t="shared" si="132"/>
        <v>0.13698270363561324</v>
      </c>
      <c r="W48" s="30">
        <f t="shared" ref="W48:X48" si="133">W19/W138</f>
        <v>0.13817081254142749</v>
      </c>
      <c r="X48" s="30">
        <f t="shared" si="133"/>
        <v>0.13898372916119511</v>
      </c>
      <c r="Y48" s="30">
        <f t="shared" ref="Y48:Z48" si="134">Y19/Y138</f>
        <v>0.13824585099863679</v>
      </c>
      <c r="Z48" s="30">
        <f t="shared" si="134"/>
        <v>0.13669505621631087</v>
      </c>
      <c r="AA48" s="30">
        <f t="shared" ref="AA48:AB48" si="135">AA19/AA138</f>
        <v>0.13655748571142712</v>
      </c>
      <c r="AB48" s="30">
        <f t="shared" si="135"/>
        <v>0.13312036705847527</v>
      </c>
      <c r="AC48" s="30">
        <f t="shared" ref="AC48:AE48" si="136">AC19/AC138</f>
        <v>0.1309742590377049</v>
      </c>
      <c r="AD48" s="30">
        <f t="shared" si="136"/>
        <v>0.12922283754948999</v>
      </c>
      <c r="AE48" s="30">
        <f t="shared" si="136"/>
        <v>0.12701505975800781</v>
      </c>
      <c r="AF48" s="30">
        <f t="shared" ref="AF48:AG48" si="137">AF19/AF138</f>
        <v>0.12718773511600084</v>
      </c>
      <c r="AG48" s="30">
        <f t="shared" si="137"/>
        <v>0.12606534528904623</v>
      </c>
      <c r="AH48" s="30">
        <f t="shared" ref="AH48:AI48" si="138">AH19/AH138</f>
        <v>0.12526363826979292</v>
      </c>
      <c r="AI48" s="30">
        <f t="shared" si="138"/>
        <v>0.12484428382895273</v>
      </c>
      <c r="AJ48" s="30">
        <f t="shared" ref="AJ48:AK48" si="139">AJ19/AJ138</f>
        <v>0.1244372633422549</v>
      </c>
      <c r="AK48" s="30">
        <f t="shared" si="139"/>
        <v>0.1240795786721265</v>
      </c>
      <c r="AL48" s="30">
        <f t="shared" ref="AL48:AM48" si="140">AL19/AL138</f>
        <v>0.12530064013221998</v>
      </c>
      <c r="AM48" s="30">
        <f t="shared" si="140"/>
        <v>0.1250292931410881</v>
      </c>
      <c r="AN48" s="30">
        <f t="shared" ref="AN48:AP48" si="141">AN19/AN138</f>
        <v>0.12357802625182304</v>
      </c>
      <c r="AO48" s="30">
        <f t="shared" si="141"/>
        <v>0.12479338842975207</v>
      </c>
      <c r="AP48" s="30">
        <f t="shared" si="141"/>
        <v>0.12551045211473019</v>
      </c>
      <c r="AQ48" s="30">
        <f t="shared" ref="AQ48:AR48" si="142">AQ19/AQ138</f>
        <v>0.12564414195430237</v>
      </c>
      <c r="AR48" s="30">
        <f t="shared" si="142"/>
        <v>0.12683519688867281</v>
      </c>
      <c r="AS48" s="30">
        <f t="shared" ref="AS48:AT48" si="143">AS19/AS138</f>
        <v>0.12752795333009237</v>
      </c>
      <c r="AT48" s="30">
        <f t="shared" si="143"/>
        <v>0.12784394749635392</v>
      </c>
      <c r="AU48" s="30">
        <f t="shared" ref="AU48:AV48" si="144">AU19/AU138</f>
        <v>0.12769810403500242</v>
      </c>
      <c r="AV48" s="30">
        <f t="shared" si="144"/>
        <v>0.12865824015556637</v>
      </c>
      <c r="AW48" s="30">
        <f t="shared" ref="AW48:AX48" si="145">AW19/AW138</f>
        <v>0.12919299951385513</v>
      </c>
      <c r="AX48" s="30">
        <f t="shared" si="145"/>
        <v>0.13028682547399126</v>
      </c>
      <c r="AY48" s="30">
        <f t="shared" ref="AY48:AZ48" si="146">AY19/AY138</f>
        <v>0.13107681088964512</v>
      </c>
      <c r="AZ48" s="30">
        <f t="shared" si="146"/>
        <v>0.12963801444129353</v>
      </c>
      <c r="BA48" s="30">
        <f t="shared" ref="BA48:BB48" si="147">BA19/BA138</f>
        <v>0.13042442151419106</v>
      </c>
      <c r="BB48" s="30">
        <f t="shared" si="147"/>
        <v>0.13057931987703453</v>
      </c>
      <c r="BC48" s="30">
        <f t="shared" ref="BC48:BD48" si="148">BC19/BC138</f>
        <v>0.1319495746252651</v>
      </c>
      <c r="BD48" s="30">
        <f t="shared" si="148"/>
        <v>0.13441603317208017</v>
      </c>
      <c r="BE48" s="30">
        <f t="shared" ref="BE48" si="149">BE19/BE138</f>
        <v>0.13589352524843315</v>
      </c>
      <c r="BF48" s="30">
        <f t="shared" ref="BF48" si="150">BF19/BF138</f>
        <v>0.13763315301575196</v>
      </c>
      <c r="BG48" s="30">
        <f t="shared" ref="BG48:BH48" si="151">BG19/BG138</f>
        <v>0.13959917069799585</v>
      </c>
      <c r="BH48" s="30">
        <f t="shared" si="151"/>
        <v>0.14275671424826633</v>
      </c>
      <c r="BI48" s="30">
        <f t="shared" ref="BI48:BJ48" si="152">BI19/BI138</f>
        <v>0.14627171555894478</v>
      </c>
      <c r="BJ48" s="30">
        <f t="shared" si="152"/>
        <v>0.14753473297905298</v>
      </c>
      <c r="BK48" s="30">
        <f t="shared" ref="BK48:BL48" si="153">BK19/BK138</f>
        <v>0.1478802754807807</v>
      </c>
      <c r="BL48" s="30">
        <f t="shared" si="153"/>
        <v>0.14873817410575985</v>
      </c>
      <c r="BM48" s="30">
        <f t="shared" ref="BM48:BN48" si="154">BM19/BM138</f>
        <v>0.15076376808140504</v>
      </c>
      <c r="BN48" s="30">
        <f t="shared" si="154"/>
        <v>0.15259871791816601</v>
      </c>
      <c r="BO48" s="30">
        <f t="shared" ref="BO48:BP48" si="155">BO19/BO138</f>
        <v>0.15501751543025999</v>
      </c>
      <c r="BP48" s="30">
        <f t="shared" si="155"/>
        <v>0.15691204156042227</v>
      </c>
      <c r="BQ48" s="30">
        <f t="shared" ref="BQ48:BR48" si="156">BQ19/BQ138</f>
        <v>0.15918785596835308</v>
      </c>
      <c r="BR48" s="30">
        <f t="shared" si="156"/>
        <v>0.16005766985201247</v>
      </c>
      <c r="BS48" s="30">
        <f t="shared" ref="BS48:BT48" si="157">BS19/BS138</f>
        <v>0.16097514477039296</v>
      </c>
      <c r="BT48" s="30">
        <f t="shared" si="157"/>
        <v>0.16273860305507232</v>
      </c>
      <c r="BU48" s="30">
        <f t="shared" ref="BU48:BX48" si="158">BU19/BU138</f>
        <v>0.16465695970259514</v>
      </c>
      <c r="BV48" s="30">
        <f t="shared" si="158"/>
        <v>0.16643233324595477</v>
      </c>
      <c r="BW48" s="30">
        <f t="shared" si="158"/>
        <v>0.16717107928413125</v>
      </c>
      <c r="BX48" s="30">
        <f t="shared" si="158"/>
        <v>0.17101970783785717</v>
      </c>
    </row>
    <row r="49" spans="1:76" x14ac:dyDescent="0.2">
      <c r="A49" t="s">
        <v>116</v>
      </c>
      <c r="B49" s="30">
        <f t="shared" si="127"/>
        <v>3.4313182106758842E-2</v>
      </c>
      <c r="C49" s="30">
        <f t="shared" ref="C49:N49" si="159">C20/C139</f>
        <v>3.6379027138149604E-2</v>
      </c>
      <c r="D49" s="30">
        <f t="shared" si="159"/>
        <v>3.9502323368327277E-2</v>
      </c>
      <c r="E49" s="30">
        <f t="shared" si="159"/>
        <v>4.1375191083124957E-2</v>
      </c>
      <c r="F49" s="30">
        <f t="shared" si="159"/>
        <v>4.3693497605766407E-2</v>
      </c>
      <c r="G49" s="30">
        <f t="shared" si="159"/>
        <v>4.6123163830368803E-2</v>
      </c>
      <c r="H49" s="30">
        <f t="shared" si="159"/>
        <v>4.7834053796859656E-2</v>
      </c>
      <c r="I49" s="30">
        <f t="shared" si="159"/>
        <v>5.0314338067807933E-2</v>
      </c>
      <c r="J49" s="30">
        <f t="shared" si="159"/>
        <v>5.2531408497757622E-2</v>
      </c>
      <c r="K49" s="30">
        <f t="shared" si="159"/>
        <v>5.3148948663177396E-2</v>
      </c>
      <c r="L49" s="30">
        <f t="shared" si="159"/>
        <v>5.6307514755160507E-2</v>
      </c>
      <c r="M49" s="30">
        <f t="shared" si="159"/>
        <v>5.8514461575841017E-2</v>
      </c>
      <c r="N49" s="30">
        <f t="shared" si="159"/>
        <v>9.1385820872857584E-2</v>
      </c>
      <c r="O49" s="30">
        <f t="shared" ref="O49:P49" si="160">O20/O139</f>
        <v>0.11063080209356239</v>
      </c>
      <c r="P49" s="30">
        <f t="shared" si="160"/>
        <v>0.11368572762519538</v>
      </c>
      <c r="Q49" s="30">
        <f t="shared" ref="Q49:R49" si="161">Q20/Q139</f>
        <v>0.11449769603962406</v>
      </c>
      <c r="R49" s="30">
        <f t="shared" si="161"/>
        <v>0.11391916854434363</v>
      </c>
      <c r="S49" s="30">
        <f t="shared" ref="S49:T49" si="162">S20/S139</f>
        <v>0.11542131011103668</v>
      </c>
      <c r="T49" s="30">
        <f t="shared" si="162"/>
        <v>0.11528936524369202</v>
      </c>
      <c r="U49" s="30">
        <f t="shared" ref="U49:V49" si="163">U20/U139</f>
        <v>0.116223128920285</v>
      </c>
      <c r="V49" s="30">
        <f t="shared" si="163"/>
        <v>0.11789781377504414</v>
      </c>
      <c r="W49" s="30">
        <f t="shared" ref="W49:X49" si="164">W20/W139</f>
        <v>0.11892292389826035</v>
      </c>
      <c r="X49" s="30">
        <f t="shared" si="164"/>
        <v>0.12000893165255871</v>
      </c>
      <c r="Y49" s="30">
        <f t="shared" ref="Y49:Z49" si="165">Y20/Y139</f>
        <v>0.12007997888882123</v>
      </c>
      <c r="Z49" s="30">
        <f t="shared" si="165"/>
        <v>0.11882142784645677</v>
      </c>
      <c r="AA49" s="30">
        <f t="shared" ref="AA49:AB49" si="166">AA20/AA139</f>
        <v>0.11758317601445303</v>
      </c>
      <c r="AB49" s="30">
        <f t="shared" si="166"/>
        <v>0.1170757223002841</v>
      </c>
      <c r="AC49" s="30">
        <f t="shared" ref="AC49:AE49" si="167">AC20/AC139</f>
        <v>0.11578342786227834</v>
      </c>
      <c r="AD49" s="30">
        <f t="shared" si="167"/>
        <v>0.11429626362806536</v>
      </c>
      <c r="AE49" s="30">
        <f t="shared" si="167"/>
        <v>0.11312704485082205</v>
      </c>
      <c r="AF49" s="30">
        <f t="shared" ref="AF49:AG49" si="168">AF20/AF139</f>
        <v>0.11342447769766464</v>
      </c>
      <c r="AG49" s="30">
        <f t="shared" si="168"/>
        <v>0.11394754925590507</v>
      </c>
      <c r="AH49" s="30">
        <f t="shared" ref="AH49:AI49" si="169">AH20/AH139</f>
        <v>0.11303473810525021</v>
      </c>
      <c r="AI49" s="30">
        <f t="shared" si="169"/>
        <v>0.11352704074830001</v>
      </c>
      <c r="AJ49" s="30">
        <f t="shared" ref="AJ49:AK49" si="170">AJ20/AJ139</f>
        <v>0.11402959969641337</v>
      </c>
      <c r="AK49" s="30">
        <f t="shared" si="170"/>
        <v>0.11421421318755705</v>
      </c>
      <c r="AL49" s="30">
        <f t="shared" ref="AL49:AM49" si="171">AL20/AL139</f>
        <v>0.11437831406857366</v>
      </c>
      <c r="AM49" s="30">
        <f t="shared" si="171"/>
        <v>0.11431677623819243</v>
      </c>
      <c r="AN49" s="30">
        <f t="shared" ref="AN49:AP49" si="172">AN20/AN139</f>
        <v>0.11430904266176771</v>
      </c>
      <c r="AO49" s="30">
        <f t="shared" si="172"/>
        <v>0.11491120636864666</v>
      </c>
      <c r="AP49" s="30">
        <f t="shared" si="172"/>
        <v>0.11552357624004898</v>
      </c>
      <c r="AQ49" s="30">
        <f t="shared" ref="AQ49:AR49" si="173">AQ20/AQ139</f>
        <v>0.11645233721167585</v>
      </c>
      <c r="AR49" s="30">
        <f t="shared" si="173"/>
        <v>0.11821800367421922</v>
      </c>
      <c r="AS49" s="30">
        <f t="shared" ref="AS49:AT49" si="174">AS20/AS139</f>
        <v>0.11869769340681771</v>
      </c>
      <c r="AT49" s="30">
        <f t="shared" si="174"/>
        <v>0.12014696876913655</v>
      </c>
      <c r="AU49" s="30">
        <f t="shared" ref="AU49:AV49" si="175">AU20/AU139</f>
        <v>0.1211573790569504</v>
      </c>
      <c r="AV49" s="30">
        <f t="shared" si="175"/>
        <v>0.12250459277403551</v>
      </c>
      <c r="AW49" s="30">
        <f t="shared" ref="AW49:AX49" si="176">AW20/AW139</f>
        <v>0.12279036538068994</v>
      </c>
      <c r="AX49" s="30">
        <f t="shared" si="176"/>
        <v>0.12345376607470912</v>
      </c>
      <c r="AY49" s="30">
        <f t="shared" ref="AY49:AZ49" si="177">AY20/AY139</f>
        <v>0.12471933047560727</v>
      </c>
      <c r="AZ49" s="30">
        <f t="shared" si="177"/>
        <v>0.12461926108823024</v>
      </c>
      <c r="BA49" s="30">
        <f t="shared" ref="BA49:BB49" si="178">BA20/BA139</f>
        <v>0.12562107244411613</v>
      </c>
      <c r="BB49" s="30">
        <f t="shared" si="178"/>
        <v>0.12692646299875532</v>
      </c>
      <c r="BC49" s="30">
        <f t="shared" ref="BC49:BD49" si="179">BC20/BC139</f>
        <v>0.12894020501715223</v>
      </c>
      <c r="BD49" s="30">
        <f t="shared" si="179"/>
        <v>0.13046822031754385</v>
      </c>
      <c r="BE49" s="30">
        <f t="shared" ref="BE49" si="180">BE20/BE139</f>
        <v>0.13265399054856761</v>
      </c>
      <c r="BF49" s="30">
        <f t="shared" ref="BF49" si="181">BF20/BF139</f>
        <v>0.13427307960858523</v>
      </c>
      <c r="BG49" s="30">
        <f t="shared" ref="BG49:BH49" si="182">BG20/BG139</f>
        <v>0.13569990184272573</v>
      </c>
      <c r="BH49" s="30">
        <f t="shared" si="182"/>
        <v>0.13876605175013407</v>
      </c>
      <c r="BI49" s="30">
        <f t="shared" ref="BI49:BJ49" si="183">BI20/BI139</f>
        <v>0.14183220165754243</v>
      </c>
      <c r="BJ49" s="30">
        <f t="shared" si="183"/>
        <v>0.14219649669604639</v>
      </c>
      <c r="BK49" s="30">
        <f t="shared" ref="BK49:BL49" si="184">BK20/BK139</f>
        <v>0.14287449023992876</v>
      </c>
      <c r="BL49" s="30">
        <f t="shared" si="184"/>
        <v>0.1435120065573107</v>
      </c>
      <c r="BM49" s="30">
        <f t="shared" ref="BM49:BN49" si="185">BM20/BM139</f>
        <v>0.14471620404569879</v>
      </c>
      <c r="BN49" s="30">
        <f t="shared" si="185"/>
        <v>0.14602159460033798</v>
      </c>
      <c r="BO49" s="30">
        <f t="shared" ref="BO49:BP49" si="186">BO20/BO139</f>
        <v>0.14809605245848553</v>
      </c>
      <c r="BP49" s="30">
        <f t="shared" si="186"/>
        <v>0.15000860141063135</v>
      </c>
      <c r="BQ49" s="30">
        <f t="shared" ref="BQ49:BR49" si="187">BQ20/BQ139</f>
        <v>0.15273069489278596</v>
      </c>
      <c r="BR49" s="30">
        <f t="shared" si="187"/>
        <v>0.15456228939193087</v>
      </c>
      <c r="BS49" s="30">
        <f t="shared" ref="BS49:BT49" si="188">BS20/BS139</f>
        <v>0.15567541312069297</v>
      </c>
      <c r="BT49" s="30">
        <f t="shared" si="188"/>
        <v>0.1593284828123577</v>
      </c>
      <c r="BU49" s="30">
        <f t="shared" ref="BU49:BX49" si="189">BU20/BU139</f>
        <v>0.16137258275062993</v>
      </c>
      <c r="BV49" s="30">
        <f t="shared" si="189"/>
        <v>0.16274880845164488</v>
      </c>
      <c r="BW49" s="30">
        <f t="shared" si="189"/>
        <v>0.16432742028516206</v>
      </c>
      <c r="BX49" s="30">
        <f t="shared" si="189"/>
        <v>0.16744416672569595</v>
      </c>
    </row>
    <row r="50" spans="1:76" x14ac:dyDescent="0.2">
      <c r="A50" t="s">
        <v>117</v>
      </c>
      <c r="B50" s="30">
        <f t="shared" si="127"/>
        <v>3.2809007717285878E-2</v>
      </c>
      <c r="C50" s="30">
        <f t="shared" ref="C50:N50" si="190">C21/C140</f>
        <v>3.4847270835969016E-2</v>
      </c>
      <c r="D50" s="30">
        <f t="shared" si="190"/>
        <v>3.738292124353753E-2</v>
      </c>
      <c r="E50" s="30">
        <f t="shared" si="190"/>
        <v>4.0029621096803393E-2</v>
      </c>
      <c r="F50" s="30">
        <f t="shared" si="190"/>
        <v>4.3005444247884696E-2</v>
      </c>
      <c r="G50" s="30">
        <f t="shared" si="190"/>
        <v>4.583041922080059E-2</v>
      </c>
      <c r="H50" s="30">
        <f t="shared" si="190"/>
        <v>4.8326270895901045E-2</v>
      </c>
      <c r="I50" s="30">
        <f t="shared" si="190"/>
        <v>5.0191302916855224E-2</v>
      </c>
      <c r="J50" s="30">
        <f t="shared" si="190"/>
        <v>5.2495166001563336E-2</v>
      </c>
      <c r="K50" s="30">
        <f t="shared" si="190"/>
        <v>5.3989934312475146E-2</v>
      </c>
      <c r="L50" s="30">
        <f t="shared" si="190"/>
        <v>5.7281167290629584E-2</v>
      </c>
      <c r="M50" s="30">
        <f t="shared" si="190"/>
        <v>5.8734795189314466E-2</v>
      </c>
      <c r="N50" s="30">
        <f t="shared" si="190"/>
        <v>9.0659755077412543E-2</v>
      </c>
      <c r="O50" s="30">
        <f t="shared" ref="O50:P50" si="191">O21/O140</f>
        <v>0.11907406645547922</v>
      </c>
      <c r="P50" s="30">
        <f t="shared" si="191"/>
        <v>0.12027211990622162</v>
      </c>
      <c r="Q50" s="30">
        <f t="shared" ref="Q50:R50" si="192">Q21/Q140</f>
        <v>0.1206380181864997</v>
      </c>
      <c r="R50" s="30">
        <f t="shared" si="192"/>
        <v>0.12084129500887641</v>
      </c>
      <c r="S50" s="30">
        <f t="shared" ref="S50:T50" si="193">S21/S140</f>
        <v>0.12132915938258053</v>
      </c>
      <c r="T50" s="30">
        <f t="shared" si="193"/>
        <v>0.1218034719681262</v>
      </c>
      <c r="U50" s="30">
        <f t="shared" ref="U50:V50" si="194">U21/U140</f>
        <v>0.12390399913268556</v>
      </c>
      <c r="V50" s="30">
        <f t="shared" si="194"/>
        <v>0.12615359596698783</v>
      </c>
      <c r="W50" s="30">
        <f t="shared" ref="W50:X50" si="195">W21/W140</f>
        <v>0.12700735862097004</v>
      </c>
      <c r="X50" s="30">
        <f t="shared" si="195"/>
        <v>0.12978547519345177</v>
      </c>
      <c r="Y50" s="30">
        <f t="shared" ref="Y50:Z50" si="196">Y21/Y140</f>
        <v>0.12969061267634263</v>
      </c>
      <c r="Z50" s="30">
        <f t="shared" si="196"/>
        <v>0.12843029637760703</v>
      </c>
      <c r="AA50" s="30">
        <f t="shared" ref="AA50:AB50" si="197">AA21/AA140</f>
        <v>0.12763074087625861</v>
      </c>
      <c r="AB50" s="30">
        <f t="shared" si="197"/>
        <v>0.12499330512559584</v>
      </c>
      <c r="AC50" s="30">
        <f t="shared" ref="AC50:AE50" si="198">AC21/AC140</f>
        <v>0.12307857104600718</v>
      </c>
      <c r="AD50" s="30">
        <f t="shared" si="198"/>
        <v>0.12248942209844144</v>
      </c>
      <c r="AE50" s="30">
        <f t="shared" si="198"/>
        <v>0.12108349847356864</v>
      </c>
      <c r="AF50" s="30">
        <f t="shared" ref="AF50:AG50" si="199">AF21/AF140</f>
        <v>0.12068180600931927</v>
      </c>
      <c r="AG50" s="30">
        <f t="shared" si="199"/>
        <v>0.11949011836537947</v>
      </c>
      <c r="AH50" s="30">
        <f t="shared" ref="AH50:AI50" si="200">AH21/AH140</f>
        <v>0.11784317926195705</v>
      </c>
      <c r="AI50" s="30">
        <f t="shared" si="200"/>
        <v>0.1160623426704515</v>
      </c>
      <c r="AJ50" s="30">
        <f t="shared" ref="AJ50:AK50" si="201">AJ21/AJ140</f>
        <v>0.11591505543356007</v>
      </c>
      <c r="AK50" s="30">
        <f t="shared" si="201"/>
        <v>0.11491082427293664</v>
      </c>
      <c r="AL50" s="30">
        <f t="shared" ref="AL50:AM50" si="202">AL21/AL140</f>
        <v>0.11524556799314445</v>
      </c>
      <c r="AM50" s="30">
        <f t="shared" si="202"/>
        <v>0.11527234749076107</v>
      </c>
      <c r="AN50" s="30">
        <f t="shared" ref="AN50:AP50" si="203">AN21/AN140</f>
        <v>0.1140046219874546</v>
      </c>
      <c r="AO50" s="30">
        <f t="shared" si="203"/>
        <v>0.11446682073291516</v>
      </c>
      <c r="AP50" s="30">
        <f t="shared" si="203"/>
        <v>0.115549686365137</v>
      </c>
      <c r="AQ50" s="30">
        <f t="shared" ref="AQ50:AR50" si="204">AQ21/AQ140</f>
        <v>0.11576097722020469</v>
      </c>
      <c r="AR50" s="30">
        <f t="shared" si="204"/>
        <v>0.11735886431165402</v>
      </c>
      <c r="AS50" s="30">
        <f t="shared" ref="AS50:AT50" si="205">AS21/AS140</f>
        <v>0.11734565863321228</v>
      </c>
      <c r="AT50" s="30">
        <f t="shared" si="205"/>
        <v>0.11891713436777815</v>
      </c>
      <c r="AU50" s="30">
        <f t="shared" ref="AU50:AV50" si="206">AU21/AU140</f>
        <v>0.11902277979531198</v>
      </c>
      <c r="AV50" s="30">
        <f t="shared" si="206"/>
        <v>0.12029052492571805</v>
      </c>
      <c r="AW50" s="30">
        <f t="shared" ref="AW50:AX50" si="207">AW21/AW140</f>
        <v>0.12089798613403764</v>
      </c>
      <c r="AX50" s="30">
        <f t="shared" si="207"/>
        <v>0.12191482337405084</v>
      </c>
      <c r="AY50" s="30">
        <f t="shared" ref="AY50:AZ50" si="208">AY21/AY140</f>
        <v>0.12223175965665237</v>
      </c>
      <c r="AZ50" s="30">
        <f t="shared" si="208"/>
        <v>0.12171095437628504</v>
      </c>
      <c r="BA50" s="30">
        <f t="shared" ref="BA50:BB50" si="209">BA21/BA140</f>
        <v>0.12283007573588736</v>
      </c>
      <c r="BB50" s="30">
        <f t="shared" si="209"/>
        <v>0.12297321916560394</v>
      </c>
      <c r="BC50" s="30">
        <f t="shared" ref="BC50:BD50" si="210">BC21/BC140</f>
        <v>0.12508133149415715</v>
      </c>
      <c r="BD50" s="30">
        <f t="shared" si="210"/>
        <v>0.12743669156494808</v>
      </c>
      <c r="BE50" s="30">
        <f t="shared" ref="BE50" si="211">BE21/BE140</f>
        <v>0.1286469041980064</v>
      </c>
      <c r="BF50" s="30">
        <f t="shared" ref="BF50" si="212">BF21/BF140</f>
        <v>0.12976602555760872</v>
      </c>
      <c r="BG50" s="30">
        <f t="shared" ref="BG50:BH50" si="213">BG21/BG140</f>
        <v>0.13126252505010019</v>
      </c>
      <c r="BH50" s="30">
        <f t="shared" si="213"/>
        <v>0.13218645082372538</v>
      </c>
      <c r="BI50" s="30">
        <f t="shared" ref="BI50:BJ50" si="214">BI21/BI140</f>
        <v>0.133695963355282</v>
      </c>
      <c r="BJ50" s="30">
        <f t="shared" si="214"/>
        <v>0.13507534549618719</v>
      </c>
      <c r="BK50" s="30">
        <f t="shared" ref="BK50:BL50" si="215">BK21/BK140</f>
        <v>0.13564791921505348</v>
      </c>
      <c r="BL50" s="30">
        <f t="shared" si="215"/>
        <v>0.1368581318481118</v>
      </c>
      <c r="BM50" s="30">
        <f t="shared" ref="BM50:BN50" si="216">BM21/BM140</f>
        <v>0.13779507066080213</v>
      </c>
      <c r="BN50" s="30">
        <f t="shared" si="216"/>
        <v>0.13873200947349243</v>
      </c>
      <c r="BO50" s="30">
        <f t="shared" ref="BO50:BP50" si="217">BO21/BO140</f>
        <v>0.14106134346615309</v>
      </c>
      <c r="BP50" s="30">
        <f t="shared" si="217"/>
        <v>0.14251880384144913</v>
      </c>
      <c r="BQ50" s="30">
        <f t="shared" ref="BQ50:BR50" si="218">BQ21/BQ140</f>
        <v>0.14462691617000234</v>
      </c>
      <c r="BR50" s="30">
        <f t="shared" si="218"/>
        <v>0.14683913281107669</v>
      </c>
      <c r="BS50" s="30">
        <f t="shared" ref="BS50:BT50" si="219">BS21/BS140</f>
        <v>0.14719048486583558</v>
      </c>
      <c r="BT50" s="30">
        <f t="shared" si="219"/>
        <v>0.14912942768654192</v>
      </c>
      <c r="BU50" s="30">
        <f t="shared" ref="BU50:BX50" si="220">BU21/BU140</f>
        <v>0.15030060120240482</v>
      </c>
      <c r="BV50" s="30">
        <f t="shared" si="220"/>
        <v>0.15216146578872031</v>
      </c>
      <c r="BW50" s="30">
        <f t="shared" si="220"/>
        <v>0.15269500039039116</v>
      </c>
      <c r="BX50" s="30">
        <f t="shared" si="220"/>
        <v>0.15549280378939698</v>
      </c>
    </row>
    <row r="51" spans="1:76" x14ac:dyDescent="0.2">
      <c r="A51" t="s">
        <v>118</v>
      </c>
      <c r="B51" s="30">
        <f t="shared" si="127"/>
        <v>8.097748667263889E-2</v>
      </c>
      <c r="C51" s="30">
        <f t="shared" ref="C51:N51" si="221">C22/C141</f>
        <v>8.1535546972522868E-2</v>
      </c>
      <c r="D51" s="30">
        <f t="shared" si="221"/>
        <v>8.4175380019330462E-2</v>
      </c>
      <c r="E51" s="30">
        <f t="shared" si="221"/>
        <v>8.5888761971707236E-2</v>
      </c>
      <c r="F51" s="30">
        <f t="shared" si="221"/>
        <v>8.7895029727909094E-2</v>
      </c>
      <c r="G51" s="30">
        <f t="shared" si="221"/>
        <v>8.976949887238965E-2</v>
      </c>
      <c r="H51" s="30">
        <f t="shared" si="221"/>
        <v>9.1497525114957678E-2</v>
      </c>
      <c r="I51" s="30">
        <f t="shared" si="221"/>
        <v>9.3225551357525707E-2</v>
      </c>
      <c r="J51" s="30">
        <f t="shared" si="221"/>
        <v>9.498286618047623E-2</v>
      </c>
      <c r="K51" s="30">
        <f t="shared" si="221"/>
        <v>9.5261107694110073E-2</v>
      </c>
      <c r="L51" s="30">
        <f t="shared" si="221"/>
        <v>9.9551884720147615E-2</v>
      </c>
      <c r="M51" s="30">
        <f t="shared" si="221"/>
        <v>0.10193890402132208</v>
      </c>
      <c r="N51" s="30">
        <f t="shared" si="221"/>
        <v>0.13998476993820111</v>
      </c>
      <c r="O51" s="30">
        <f t="shared" ref="O51:P51" si="222">O22/O141</f>
        <v>0.15796795829306154</v>
      </c>
      <c r="P51" s="30">
        <f t="shared" si="222"/>
        <v>0.16063232296570029</v>
      </c>
      <c r="Q51" s="30">
        <f t="shared" ref="Q51:R51" si="223">Q22/Q141</f>
        <v>0.16164415702491458</v>
      </c>
      <c r="R51" s="30">
        <f t="shared" si="223"/>
        <v>0.16258266977549016</v>
      </c>
      <c r="S51" s="30">
        <f t="shared" ref="S51:T51" si="224">S22/S141</f>
        <v>0.16352118252606573</v>
      </c>
      <c r="T51" s="30">
        <f t="shared" si="224"/>
        <v>0.16321323302978311</v>
      </c>
      <c r="U51" s="30">
        <f t="shared" ref="U51:V51" si="225">U22/U141</f>
        <v>0.16488495886674584</v>
      </c>
      <c r="V51" s="30">
        <f t="shared" si="225"/>
        <v>0.16684996993826345</v>
      </c>
      <c r="W51" s="30">
        <f t="shared" ref="W51:X51" si="226">W22/W141</f>
        <v>0.16708459812590734</v>
      </c>
      <c r="X51" s="30">
        <f t="shared" si="226"/>
        <v>0.16745120466910093</v>
      </c>
      <c r="Y51" s="30">
        <f t="shared" ref="Y51:Z51" si="227">Y22/Y141</f>
        <v>0.16705526960245187</v>
      </c>
      <c r="Z51" s="30">
        <f t="shared" si="227"/>
        <v>0.16627806373088147</v>
      </c>
      <c r="AA51" s="30">
        <f t="shared" ref="AA51:AB51" si="228">AA22/AA141</f>
        <v>0.16487029460501812</v>
      </c>
      <c r="AB51" s="30">
        <f t="shared" si="228"/>
        <v>0.16399806630238928</v>
      </c>
      <c r="AC51" s="30">
        <f t="shared" ref="AC51:AE51" si="229">AC22/AC141</f>
        <v>0.16161024273764704</v>
      </c>
      <c r="AD51" s="30">
        <f t="shared" si="229"/>
        <v>0.15932496374316979</v>
      </c>
      <c r="AE51" s="30">
        <f t="shared" si="229"/>
        <v>0.15818232424593118</v>
      </c>
      <c r="AF51" s="30">
        <f t="shared" ref="AF51:AG51" si="230">AF22/AF141</f>
        <v>0.15788933975945973</v>
      </c>
      <c r="AG51" s="30">
        <f t="shared" si="230"/>
        <v>0.15683459560816254</v>
      </c>
      <c r="AH51" s="30">
        <f t="shared" ref="AH51:AI51" si="231">AH22/AH141</f>
        <v>0.15648301422439681</v>
      </c>
      <c r="AI51" s="30">
        <f t="shared" si="231"/>
        <v>0.15579450068118894</v>
      </c>
      <c r="AJ51" s="30">
        <f t="shared" ref="AJ51:AK51" si="232">AJ22/AJ141</f>
        <v>0.15638046965413183</v>
      </c>
      <c r="AK51" s="30">
        <f t="shared" si="232"/>
        <v>0.15608748516766038</v>
      </c>
      <c r="AL51" s="30">
        <f t="shared" ref="AL51:AM51" si="233">AL22/AL141</f>
        <v>0.15699573707572184</v>
      </c>
      <c r="AM51" s="30">
        <f t="shared" si="233"/>
        <v>0.15702503552436897</v>
      </c>
      <c r="AN51" s="30">
        <f t="shared" ref="AN51:AP51" si="234">AN22/AN141</f>
        <v>0.15606505633247117</v>
      </c>
      <c r="AO51" s="30">
        <f t="shared" si="234"/>
        <v>0.15800856312013209</v>
      </c>
      <c r="AP51" s="30">
        <f t="shared" si="234"/>
        <v>0.15910452559437699</v>
      </c>
      <c r="AQ51" s="30">
        <f t="shared" ref="AQ51:AR51" si="235">AQ22/AQ141</f>
        <v>0.16005435973872253</v>
      </c>
      <c r="AR51" s="30">
        <f t="shared" si="235"/>
        <v>0.16188096386246401</v>
      </c>
      <c r="AS51" s="30">
        <f t="shared" ref="AS51:AT51" si="236">AS22/AS141</f>
        <v>0.16245086434907136</v>
      </c>
      <c r="AT51" s="30">
        <f t="shared" si="236"/>
        <v>0.1632984086624874</v>
      </c>
      <c r="AU51" s="30">
        <f t="shared" ref="AU51:AV51" si="237">AU22/AU141</f>
        <v>0.16322534449753773</v>
      </c>
      <c r="AV51" s="30">
        <f t="shared" si="237"/>
        <v>0.1640875016439437</v>
      </c>
      <c r="AW51" s="30">
        <f t="shared" ref="AW51:AX51" si="238">AW22/AW141</f>
        <v>0.16464278929756113</v>
      </c>
      <c r="AX51" s="30">
        <f t="shared" si="238"/>
        <v>0.1645843379656014</v>
      </c>
      <c r="AY51" s="30">
        <f t="shared" ref="AY51:AZ51" si="239">AY22/AY141</f>
        <v>0.16553417210994695</v>
      </c>
      <c r="AZ51" s="30">
        <f t="shared" si="239"/>
        <v>0.16490993414070337</v>
      </c>
      <c r="BA51" s="30">
        <f t="shared" ref="BA51:BB51" si="240">BA22/BA141</f>
        <v>0.16661093584170508</v>
      </c>
      <c r="BB51" s="30">
        <f t="shared" si="240"/>
        <v>0.16802116802116801</v>
      </c>
      <c r="BC51" s="30">
        <f t="shared" ref="BC51:BD51" si="241">BC22/BC141</f>
        <v>0.17007109314801622</v>
      </c>
      <c r="BD51" s="30">
        <f t="shared" si="241"/>
        <v>0.17363301978686593</v>
      </c>
      <c r="BE51" s="30">
        <f t="shared" ref="BE51" si="242">BE22/BE141</f>
        <v>0.1755084832007909</v>
      </c>
      <c r="BF51" s="30">
        <f t="shared" ref="BF51" si="243">BF22/BF141</f>
        <v>0.17766017766017766</v>
      </c>
      <c r="BG51" s="30">
        <f t="shared" ref="BG51:BH51" si="244">BG22/BG141</f>
        <v>0.17863425555733248</v>
      </c>
      <c r="BH51" s="30">
        <f t="shared" si="244"/>
        <v>0.18200718200718199</v>
      </c>
      <c r="BI51" s="30">
        <f t="shared" ref="BI51:BJ51" si="245">BI22/BI141</f>
        <v>0.18658680197141736</v>
      </c>
      <c r="BJ51" s="30">
        <f t="shared" si="245"/>
        <v>0.18715380253841793</v>
      </c>
      <c r="BK51" s="30">
        <f t="shared" ref="BK51:BL51" si="246">BK22/BK141</f>
        <v>0.18695026387334079</v>
      </c>
      <c r="BL51" s="30">
        <f t="shared" si="246"/>
        <v>0.18750272596426443</v>
      </c>
      <c r="BM51" s="30">
        <f t="shared" ref="BM51:BN51" si="247">BM22/BM141</f>
        <v>0.18809880348341887</v>
      </c>
      <c r="BN51" s="30">
        <f t="shared" si="247"/>
        <v>0.19061395984472906</v>
      </c>
      <c r="BO51" s="30">
        <f t="shared" ref="BO51:BP51" si="248">BO22/BO141</f>
        <v>0.19294011601703909</v>
      </c>
      <c r="BP51" s="30">
        <f t="shared" si="248"/>
        <v>0.19510634895250281</v>
      </c>
      <c r="BQ51" s="30">
        <f t="shared" ref="BQ51:BR51" si="249">BQ22/BQ141</f>
        <v>0.19654565808411961</v>
      </c>
      <c r="BR51" s="30">
        <f t="shared" si="249"/>
        <v>0.19767965921812075</v>
      </c>
      <c r="BS51" s="30">
        <f t="shared" ref="BS51:BT51" si="250">BS22/BS141</f>
        <v>0.19810127502435196</v>
      </c>
      <c r="BT51" s="30">
        <f t="shared" si="250"/>
        <v>0.2010962010962011</v>
      </c>
      <c r="BU51" s="30">
        <f t="shared" ref="BU51:BX51" si="251">BU22/BU141</f>
        <v>0.20353866507712662</v>
      </c>
      <c r="BV51" s="30">
        <f t="shared" si="251"/>
        <v>0.20625736010351395</v>
      </c>
      <c r="BW51" s="30">
        <f t="shared" si="251"/>
        <v>0.20710059171597633</v>
      </c>
      <c r="BX51" s="30">
        <f t="shared" si="251"/>
        <v>0.20995013302705609</v>
      </c>
    </row>
    <row r="52" spans="1:76" x14ac:dyDescent="0.2">
      <c r="A52" t="s">
        <v>119</v>
      </c>
      <c r="B52" s="30">
        <f t="shared" si="127"/>
        <v>5.0378929059510497E-2</v>
      </c>
      <c r="C52" s="30">
        <f t="shared" ref="C52:N52" si="252">C23/C142</f>
        <v>5.266182134426637E-2</v>
      </c>
      <c r="D52" s="30">
        <f t="shared" si="252"/>
        <v>5.6352106956548902E-2</v>
      </c>
      <c r="E52" s="30">
        <f t="shared" si="252"/>
        <v>5.7851497829006969E-2</v>
      </c>
      <c r="F52" s="30">
        <f t="shared" si="252"/>
        <v>5.9975634898322555E-2</v>
      </c>
      <c r="G52" s="30">
        <f t="shared" si="252"/>
        <v>6.297441664323869E-2</v>
      </c>
      <c r="H52" s="30">
        <f t="shared" si="252"/>
        <v>6.611376628244775E-2</v>
      </c>
      <c r="I52" s="30">
        <f t="shared" si="252"/>
        <v>6.9409302470871209E-2</v>
      </c>
      <c r="J52" s="30">
        <f t="shared" si="252"/>
        <v>7.2017617842751389E-2</v>
      </c>
      <c r="K52" s="30">
        <f t="shared" si="252"/>
        <v>7.3126542342173487E-2</v>
      </c>
      <c r="L52" s="30">
        <f t="shared" si="252"/>
        <v>7.7312341861118919E-2</v>
      </c>
      <c r="M52" s="30">
        <f t="shared" si="252"/>
        <v>7.8577452909755416E-2</v>
      </c>
      <c r="N52" s="30">
        <f t="shared" si="252"/>
        <v>0.11840502295942273</v>
      </c>
      <c r="O52" s="30">
        <f t="shared" ref="O52:P52" si="253">O23/O142</f>
        <v>0.14166120013744415</v>
      </c>
      <c r="P52" s="30">
        <f t="shared" si="253"/>
        <v>0.14527413018640539</v>
      </c>
      <c r="Q52" s="30">
        <f t="shared" ref="Q52:R52" si="254">Q23/Q142</f>
        <v>0.1476061540387836</v>
      </c>
      <c r="R52" s="30">
        <f t="shared" si="254"/>
        <v>0.1489208520495203</v>
      </c>
      <c r="S52" s="30">
        <f t="shared" ref="S52:T52" si="255">S23/S142</f>
        <v>0.1504233640617908</v>
      </c>
      <c r="T52" s="30">
        <f t="shared" si="255"/>
        <v>0.15018859655987354</v>
      </c>
      <c r="U52" s="30">
        <f t="shared" ref="U52:V52" si="256">U23/U142</f>
        <v>0.15353794625389322</v>
      </c>
      <c r="V52" s="30">
        <f t="shared" si="256"/>
        <v>0.15735683095174746</v>
      </c>
      <c r="W52" s="30">
        <f t="shared" ref="W52:X52" si="257">W23/W142</f>
        <v>0.15763855195404816</v>
      </c>
      <c r="X52" s="30">
        <f t="shared" si="257"/>
        <v>0.15926627330067455</v>
      </c>
      <c r="Y52" s="30">
        <f t="shared" ref="Y52:Z52" si="258">Y23/Y142</f>
        <v>0.1590158546319628</v>
      </c>
      <c r="Z52" s="30">
        <f t="shared" si="258"/>
        <v>0.15809243579108823</v>
      </c>
      <c r="AA52" s="30">
        <f t="shared" ref="AA52:AB52" si="259">AA23/AA142</f>
        <v>0.15766985428763713</v>
      </c>
      <c r="AB52" s="30">
        <f t="shared" si="259"/>
        <v>0.15579202837673853</v>
      </c>
      <c r="AC52" s="30">
        <f t="shared" ref="AC52:AE52" si="260">AC23/AC142</f>
        <v>0.15258719935281123</v>
      </c>
      <c r="AD52" s="30">
        <f t="shared" si="260"/>
        <v>0.15050250474501384</v>
      </c>
      <c r="AE52" s="30">
        <f t="shared" si="260"/>
        <v>0.1503936027878901</v>
      </c>
      <c r="AF52" s="30">
        <f t="shared" ref="AF52:AG52" si="261">AF23/AF142</f>
        <v>0.14924235352686765</v>
      </c>
      <c r="AG52" s="30">
        <f t="shared" si="261"/>
        <v>0.14849559724944772</v>
      </c>
      <c r="AH52" s="30">
        <f t="shared" ref="AH52:AI52" si="262">AH23/AH142</f>
        <v>0.1476088241700115</v>
      </c>
      <c r="AI52" s="30">
        <f t="shared" si="262"/>
        <v>0.14600640965804784</v>
      </c>
      <c r="AJ52" s="30">
        <f t="shared" ref="AJ52:AK52" si="263">AJ23/AJ142</f>
        <v>0.14678428078036032</v>
      </c>
      <c r="AK52" s="30">
        <f t="shared" si="263"/>
        <v>0.14658203428855907</v>
      </c>
      <c r="AL52" s="30">
        <f t="shared" ref="AL52:AM52" si="264">AL23/AL142</f>
        <v>0.14569526120912288</v>
      </c>
      <c r="AM52" s="30">
        <f t="shared" si="264"/>
        <v>0.14493294750925667</v>
      </c>
      <c r="AN52" s="30">
        <f t="shared" ref="AN52:AP52" si="265">AN23/AN142</f>
        <v>0.14459297156494205</v>
      </c>
      <c r="AO52" s="30">
        <f t="shared" si="265"/>
        <v>0.14563803403472103</v>
      </c>
      <c r="AP52" s="30">
        <f t="shared" si="265"/>
        <v>0.14732261234421551</v>
      </c>
      <c r="AQ52" s="30">
        <f t="shared" ref="AQ52:AR52" si="266">AQ23/AQ142</f>
        <v>0.1478217466581398</v>
      </c>
      <c r="AR52" s="30">
        <f t="shared" si="266"/>
        <v>0.14853925223440595</v>
      </c>
      <c r="AS52" s="30">
        <f t="shared" ref="AS52:AT52" si="267">AS23/AS142</f>
        <v>0.14977149007190654</v>
      </c>
      <c r="AT52" s="30">
        <f t="shared" si="267"/>
        <v>0.15025502643852068</v>
      </c>
      <c r="AU52" s="30">
        <f t="shared" ref="AU52:AV52" si="268">AU23/AU142</f>
        <v>0.15098812996209698</v>
      </c>
      <c r="AV52" s="30">
        <f t="shared" si="268"/>
        <v>0.1521423780630469</v>
      </c>
      <c r="AW52" s="30">
        <f t="shared" ref="AW52:AX52" si="269">AW23/AW142</f>
        <v>0.15242314111462932</v>
      </c>
      <c r="AX52" s="30">
        <f t="shared" si="269"/>
        <v>0.1534682035844083</v>
      </c>
      <c r="AY52" s="30">
        <f t="shared" ref="AY52:AZ52" si="270">AY23/AY142</f>
        <v>0.1537957604779211</v>
      </c>
      <c r="AZ52" s="30">
        <f t="shared" si="270"/>
        <v>0.15415301988420285</v>
      </c>
      <c r="BA52" s="30">
        <f t="shared" ref="BA52:BB52" si="271">BA23/BA142</f>
        <v>0.15500675224686836</v>
      </c>
      <c r="BB52" s="30">
        <f t="shared" si="271"/>
        <v>0.15645033606010275</v>
      </c>
      <c r="BC52" s="30">
        <f t="shared" ref="BC52:BD52" si="272">BC23/BC142</f>
        <v>0.15846824891731215</v>
      </c>
      <c r="BD52" s="30">
        <f t="shared" si="272"/>
        <v>0.160967356378933</v>
      </c>
      <c r="BE52" s="30">
        <f t="shared" ref="BE52" si="273">BE23/BE142</f>
        <v>0.16236437297238565</v>
      </c>
      <c r="BF52" s="30">
        <f t="shared" ref="BF52" si="274">BF23/BF142</f>
        <v>0.16526706300544836</v>
      </c>
      <c r="BG52" s="30">
        <f t="shared" ref="BG52:BH52" si="275">BG23/BG142</f>
        <v>0.16626049702745913</v>
      </c>
      <c r="BH52" s="30">
        <f t="shared" si="275"/>
        <v>0.16886826133523741</v>
      </c>
      <c r="BI52" s="30">
        <f t="shared" ref="BI52:BJ52" si="276">BI23/BI142</f>
        <v>0.17076199493969546</v>
      </c>
      <c r="BJ52" s="30">
        <f t="shared" si="276"/>
        <v>0.17211244431336634</v>
      </c>
      <c r="BK52" s="30">
        <f t="shared" ref="BK52:BL52" si="277">BK23/BK142</f>
        <v>0.17237632522546295</v>
      </c>
      <c r="BL52" s="30">
        <f t="shared" si="277"/>
        <v>0.17324557999472237</v>
      </c>
      <c r="BM52" s="30">
        <f t="shared" ref="BM52:BN52" si="278">BM23/BM142</f>
        <v>0.17453393974201761</v>
      </c>
      <c r="BN52" s="30">
        <f t="shared" si="278"/>
        <v>0.17735901774211074</v>
      </c>
      <c r="BO52" s="30">
        <f t="shared" ref="BO52:BP52" si="279">BO23/BO142</f>
        <v>0.17900439284106609</v>
      </c>
      <c r="BP52" s="30">
        <f t="shared" si="279"/>
        <v>0.18106887291805721</v>
      </c>
      <c r="BQ52" s="30">
        <f t="shared" ref="BQ52:BR52" si="280">BQ23/BQ142</f>
        <v>0.18328857706098753</v>
      </c>
      <c r="BR52" s="30">
        <f t="shared" si="280"/>
        <v>0.18623783431383201</v>
      </c>
      <c r="BS52" s="30">
        <f t="shared" ref="BS52:BT52" si="281">BS23/BS142</f>
        <v>0.18614469987426852</v>
      </c>
      <c r="BT52" s="30">
        <f t="shared" si="281"/>
        <v>0.19022709280846903</v>
      </c>
      <c r="BU52" s="30">
        <f t="shared" ref="BU52:BX52" si="282">BU23/BU142</f>
        <v>0.19263306583052636</v>
      </c>
      <c r="BV52" s="30">
        <f t="shared" si="282"/>
        <v>0.19381276873166417</v>
      </c>
      <c r="BW52" s="30">
        <f t="shared" si="282"/>
        <v>0.19555127827018301</v>
      </c>
      <c r="BX52" s="30">
        <f t="shared" si="282"/>
        <v>0.20058053800661255</v>
      </c>
    </row>
    <row r="53" spans="1:76" x14ac:dyDescent="0.2">
      <c r="A53" t="s">
        <v>120</v>
      </c>
      <c r="B53" s="30">
        <f t="shared" si="127"/>
        <v>4.6655314275380881E-2</v>
      </c>
      <c r="C53" s="30">
        <f t="shared" ref="C53:N53" si="283">C24/C143</f>
        <v>4.939797163911451E-2</v>
      </c>
      <c r="D53" s="30">
        <f t="shared" si="283"/>
        <v>5.3615642022178542E-2</v>
      </c>
      <c r="E53" s="30">
        <f t="shared" si="283"/>
        <v>5.7352080551012138E-2</v>
      </c>
      <c r="F53" s="30">
        <f t="shared" si="283"/>
        <v>6.0728380426464189E-2</v>
      </c>
      <c r="G53" s="30">
        <f t="shared" si="283"/>
        <v>6.3504449212946984E-2</v>
      </c>
      <c r="H53" s="30">
        <f t="shared" si="283"/>
        <v>6.581533890547861E-2</v>
      </c>
      <c r="I53" s="30">
        <f t="shared" si="283"/>
        <v>6.9041581008688346E-2</v>
      </c>
      <c r="J53" s="30">
        <f t="shared" si="283"/>
        <v>7.1097372488408042E-2</v>
      </c>
      <c r="K53" s="30">
        <f t="shared" si="283"/>
        <v>7.1352470701219972E-2</v>
      </c>
      <c r="L53" s="30">
        <f t="shared" si="283"/>
        <v>7.5374018997313968E-2</v>
      </c>
      <c r="M53" s="30">
        <f t="shared" si="283"/>
        <v>7.8075058897675603E-2</v>
      </c>
      <c r="N53" s="30">
        <f t="shared" si="283"/>
        <v>0.11122282078600261</v>
      </c>
      <c r="O53" s="30">
        <f t="shared" ref="O53:P53" si="284">O24/O143</f>
        <v>0.14458066355546886</v>
      </c>
      <c r="P53" s="30">
        <f t="shared" si="284"/>
        <v>0.1505603402766256</v>
      </c>
      <c r="Q53" s="30">
        <f t="shared" ref="Q53:R53" si="285">Q24/Q143</f>
        <v>0.15179716134481666</v>
      </c>
      <c r="R53" s="30">
        <f t="shared" si="285"/>
        <v>0.15234015596012007</v>
      </c>
      <c r="S53" s="30">
        <f t="shared" ref="S53:T53" si="286">S24/S143</f>
        <v>0.15353172747703586</v>
      </c>
      <c r="T53" s="30">
        <f t="shared" si="286"/>
        <v>0.15454230078885051</v>
      </c>
      <c r="U53" s="30">
        <f t="shared" ref="U53:V53" si="287">U24/U143</f>
        <v>0.15617128463476071</v>
      </c>
      <c r="V53" s="30">
        <f t="shared" si="287"/>
        <v>0.15748352162174392</v>
      </c>
      <c r="W53" s="30">
        <f t="shared" ref="W53:X53" si="288">W24/W143</f>
        <v>0.15844884538228329</v>
      </c>
      <c r="X53" s="30">
        <f t="shared" si="288"/>
        <v>0.15924825412147997</v>
      </c>
      <c r="Y53" s="30">
        <f t="shared" ref="Y53:Z53" si="289">Y24/Y143</f>
        <v>0.15962533371544066</v>
      </c>
      <c r="Z53" s="30">
        <f t="shared" si="289"/>
        <v>0.15988174783933393</v>
      </c>
      <c r="AA53" s="30">
        <f t="shared" ref="AA53:AB53" si="290">AA24/AA143</f>
        <v>0.15967058326671593</v>
      </c>
      <c r="AB53" s="30">
        <f t="shared" si="290"/>
        <v>0.15848514626955931</v>
      </c>
      <c r="AC53" s="30">
        <f t="shared" ref="AC53:AE53" si="291">AC24/AC143</f>
        <v>0.15648953057676318</v>
      </c>
      <c r="AD53" s="30">
        <f t="shared" si="291"/>
        <v>0.15642905737395116</v>
      </c>
      <c r="AE53" s="30">
        <f t="shared" si="291"/>
        <v>0.15453926978607604</v>
      </c>
      <c r="AF53" s="30">
        <f t="shared" ref="AF53:AG53" si="292">AF24/AF143</f>
        <v>0.15322397762491496</v>
      </c>
      <c r="AG53" s="30">
        <f t="shared" si="292"/>
        <v>0.1509562325194648</v>
      </c>
      <c r="AH53" s="30">
        <f t="shared" ref="AH53:AI53" si="293">AH24/AH143</f>
        <v>0.15134930833774285</v>
      </c>
      <c r="AI53" s="30">
        <f t="shared" si="293"/>
        <v>0.1506236299039988</v>
      </c>
      <c r="AJ53" s="30">
        <f t="shared" ref="AJ53:AK53" si="294">AJ24/AJ143</f>
        <v>0.15041197369415676</v>
      </c>
      <c r="AK53" s="30">
        <f t="shared" si="294"/>
        <v>0.15027590898782978</v>
      </c>
      <c r="AL53" s="30">
        <f t="shared" ref="AL53:AM53" si="295">AL24/AL143</f>
        <v>0.15192380376445688</v>
      </c>
      <c r="AM53" s="30">
        <f t="shared" si="295"/>
        <v>0.15166679265250585</v>
      </c>
      <c r="AN53" s="30">
        <f t="shared" ref="AN53:AP53" si="296">AN24/AN143</f>
        <v>0.15375153751537515</v>
      </c>
      <c r="AO53" s="30">
        <f t="shared" si="296"/>
        <v>0.15561933397111749</v>
      </c>
      <c r="AP53" s="30">
        <f t="shared" si="296"/>
        <v>0.15583192868965726</v>
      </c>
      <c r="AQ53" s="30">
        <f t="shared" ref="AQ53:AR53" si="297">AQ24/AQ143</f>
        <v>0.15639378616008381</v>
      </c>
      <c r="AR53" s="30">
        <f t="shared" si="297"/>
        <v>0.15782120784170806</v>
      </c>
      <c r="AS53" s="30">
        <f t="shared" ref="AS53:AT53" si="298">AS24/AS143</f>
        <v>0.15818565593063338</v>
      </c>
      <c r="AT53" s="30">
        <f t="shared" si="298"/>
        <v>0.15848936267140448</v>
      </c>
      <c r="AU53" s="30">
        <f t="shared" ref="AU53:AV53" si="299">AU24/AU143</f>
        <v>0.15996234036414439</v>
      </c>
      <c r="AV53" s="30">
        <f t="shared" si="299"/>
        <v>0.16101012861980471</v>
      </c>
      <c r="AW53" s="30">
        <f t="shared" ref="AW53:AX53" si="300">AW24/AW143</f>
        <v>0.16096457260868904</v>
      </c>
      <c r="AX53" s="30">
        <f t="shared" si="300"/>
        <v>0.16181495148284816</v>
      </c>
      <c r="AY53" s="30">
        <f t="shared" ref="AY53:AZ53" si="301">AY24/AY143</f>
        <v>0.16260458900885305</v>
      </c>
      <c r="AZ53" s="30">
        <f t="shared" si="301"/>
        <v>0.16327734906945074</v>
      </c>
      <c r="BA53" s="30">
        <f t="shared" ref="BA53:BB53" si="302">BA24/BA143</f>
        <v>0.16463912846118928</v>
      </c>
      <c r="BB53" s="30">
        <f t="shared" si="302"/>
        <v>0.16541080344984113</v>
      </c>
      <c r="BC53" s="30">
        <f t="shared" ref="BC53:BD53" si="303">BC24/BC143</f>
        <v>0.1678166137085792</v>
      </c>
      <c r="BD53" s="30">
        <f t="shared" si="303"/>
        <v>0.16966258132849146</v>
      </c>
      <c r="BE53" s="30">
        <f t="shared" ref="BE53" si="304">BE24/BE143</f>
        <v>0.17240127099409897</v>
      </c>
      <c r="BF53" s="30">
        <f t="shared" ref="BF53" si="305">BF24/BF143</f>
        <v>0.17518535330609775</v>
      </c>
      <c r="BG53" s="30">
        <f t="shared" ref="BG53:BH53" si="306">BG24/BG143</f>
        <v>0.17577545770918446</v>
      </c>
      <c r="BH53" s="30">
        <f t="shared" si="306"/>
        <v>0.1782266606143138</v>
      </c>
      <c r="BI53" s="30">
        <f t="shared" ref="BI53:BJ53" si="307">BI24/BI143</f>
        <v>0.1809048267513996</v>
      </c>
      <c r="BJ53" s="30">
        <f t="shared" si="307"/>
        <v>0.18332576789226812</v>
      </c>
      <c r="BK53" s="30">
        <f t="shared" ref="BK53:BL53" si="308">BK24/BK143</f>
        <v>0.18393100317748526</v>
      </c>
      <c r="BL53" s="30">
        <f t="shared" si="308"/>
        <v>0.18550461491904979</v>
      </c>
      <c r="BM53" s="30">
        <f t="shared" ref="BM53:BN53" si="309">BM24/BM143</f>
        <v>0.18738084430322288</v>
      </c>
      <c r="BN53" s="30">
        <f t="shared" si="309"/>
        <v>0.1890603722197004</v>
      </c>
      <c r="BO53" s="30">
        <f t="shared" ref="BO53:BP53" si="310">BO24/BO143</f>
        <v>0.19217733393856862</v>
      </c>
      <c r="BP53" s="30">
        <f t="shared" si="310"/>
        <v>0.19394764714782872</v>
      </c>
      <c r="BQ53" s="30">
        <f t="shared" ref="BQ53:BR53" si="311">BQ24/BQ143</f>
        <v>0.19523377212891513</v>
      </c>
      <c r="BR53" s="30">
        <f t="shared" si="311"/>
        <v>0.19733696474504464</v>
      </c>
      <c r="BS53" s="30">
        <f t="shared" ref="BS53:BT53" si="312">BS24/BS143</f>
        <v>0.19765471326978362</v>
      </c>
      <c r="BT53" s="30">
        <f t="shared" si="312"/>
        <v>0.20031774852473899</v>
      </c>
      <c r="BU53" s="30">
        <f t="shared" ref="BU53:BX53" si="313">BU24/BU143</f>
        <v>0.2016038735058254</v>
      </c>
      <c r="BV53" s="30">
        <f t="shared" si="313"/>
        <v>0.20372219700408534</v>
      </c>
      <c r="BW53" s="30">
        <f t="shared" si="313"/>
        <v>0.20491753669238916</v>
      </c>
      <c r="BX53" s="30">
        <f t="shared" si="313"/>
        <v>0.20860947193221366</v>
      </c>
    </row>
    <row r="54" spans="1:76" x14ac:dyDescent="0.2">
      <c r="A54" t="s">
        <v>121</v>
      </c>
      <c r="B54" s="30">
        <f t="shared" si="127"/>
        <v>2.2308512258261002E-2</v>
      </c>
      <c r="C54" s="30">
        <f t="shared" ref="C54:N54" si="314">C25/C144</f>
        <v>2.5135145424090146E-2</v>
      </c>
      <c r="D54" s="30">
        <f t="shared" si="314"/>
        <v>2.8220835803479848E-2</v>
      </c>
      <c r="E54" s="30">
        <f t="shared" si="314"/>
        <v>3.1006220064176759E-2</v>
      </c>
      <c r="F54" s="30">
        <f t="shared" si="314"/>
        <v>3.3104668341661259E-2</v>
      </c>
      <c r="G54" s="30">
        <f t="shared" si="314"/>
        <v>3.6464067602028812E-2</v>
      </c>
      <c r="H54" s="30">
        <f t="shared" si="314"/>
        <v>3.9343552682343866E-2</v>
      </c>
      <c r="I54" s="30">
        <f t="shared" si="314"/>
        <v>4.2778232598405935E-2</v>
      </c>
      <c r="J54" s="30">
        <f t="shared" si="314"/>
        <v>4.5093112761012147E-2</v>
      </c>
      <c r="K54" s="30">
        <f t="shared" si="314"/>
        <v>4.6024710875231724E-2</v>
      </c>
      <c r="L54" s="30">
        <f t="shared" si="314"/>
        <v>4.9308829479904767E-2</v>
      </c>
      <c r="M54" s="30">
        <f t="shared" si="314"/>
        <v>5.1802501199785453E-2</v>
      </c>
      <c r="N54" s="30">
        <f t="shared" si="314"/>
        <v>8.0785553642172228E-2</v>
      </c>
      <c r="O54" s="30">
        <f t="shared" ref="O54:P54" si="315">O25/O144</f>
        <v>0.1073313948564492</v>
      </c>
      <c r="P54" s="30">
        <f t="shared" si="315"/>
        <v>0.10941328295958255</v>
      </c>
      <c r="Q54" s="30">
        <f t="shared" ref="Q54:R54" si="316">Q25/Q144</f>
        <v>0.10932911889576748</v>
      </c>
      <c r="R54" s="30">
        <f t="shared" si="316"/>
        <v>0.10888959545139992</v>
      </c>
      <c r="S54" s="30">
        <f t="shared" ref="S54:T54" si="317">S25/S144</f>
        <v>0.10959096264985879</v>
      </c>
      <c r="T54" s="30">
        <f t="shared" si="317"/>
        <v>0.10967512671367385</v>
      </c>
      <c r="U54" s="30">
        <f t="shared" ref="U54:V54" si="318">U25/U144</f>
        <v>0.11104980642265322</v>
      </c>
      <c r="V54" s="30">
        <f t="shared" si="318"/>
        <v>0.11355602521181289</v>
      </c>
      <c r="W54" s="30">
        <f t="shared" ref="W54:X54" si="319">W25/W144</f>
        <v>0.1155198533674977</v>
      </c>
      <c r="X54" s="30">
        <f t="shared" si="319"/>
        <v>0.1166981502609086</v>
      </c>
      <c r="Y54" s="30">
        <f t="shared" ref="Y54:Z54" si="320">Y25/Y144</f>
        <v>0.11713767370527615</v>
      </c>
      <c r="Z54" s="30">
        <f t="shared" si="320"/>
        <v>0.11722183776909122</v>
      </c>
      <c r="AA54" s="30">
        <f t="shared" ref="AA54:AB54" si="321">AA25/AA144</f>
        <v>0.11687582995118484</v>
      </c>
      <c r="AB54" s="30">
        <f t="shared" si="321"/>
        <v>0.11316483999853377</v>
      </c>
      <c r="AC54" s="30">
        <f t="shared" ref="AC54:AE54" si="322">AC25/AC144</f>
        <v>0.11180858472929878</v>
      </c>
      <c r="AD54" s="30">
        <f t="shared" si="322"/>
        <v>0.11215681243356182</v>
      </c>
      <c r="AE54" s="30">
        <f t="shared" si="322"/>
        <v>0.11117627652945274</v>
      </c>
      <c r="AF54" s="30">
        <f t="shared" ref="AF54:AG54" si="323">AF25/AF144</f>
        <v>0.11039734613833804</v>
      </c>
      <c r="AG54" s="30">
        <f t="shared" si="323"/>
        <v>0.1099483156775778</v>
      </c>
      <c r="AH54" s="30">
        <f t="shared" ref="AH54:AI54" si="324">AH25/AH144</f>
        <v>0.1089861075473773</v>
      </c>
      <c r="AI54" s="30">
        <f t="shared" si="324"/>
        <v>0.10900443532128588</v>
      </c>
      <c r="AJ54" s="30">
        <f t="shared" ref="AJ54:AK54" si="325">AJ25/AJ144</f>
        <v>0.1099483156775778</v>
      </c>
      <c r="AK54" s="30">
        <f t="shared" si="325"/>
        <v>0.10945346578204611</v>
      </c>
      <c r="AL54" s="30">
        <f t="shared" ref="AL54:AM54" si="326">AL25/AL144</f>
        <v>0.10969172684285766</v>
      </c>
      <c r="AM54" s="30">
        <f t="shared" si="326"/>
        <v>0.11019574062534365</v>
      </c>
      <c r="AN54" s="30">
        <f t="shared" ref="AN54:AP54" si="327">AN25/AN144</f>
        <v>0.10917006949890479</v>
      </c>
      <c r="AO54" s="30">
        <f t="shared" si="327"/>
        <v>0.11113514877813534</v>
      </c>
      <c r="AP54" s="30">
        <f t="shared" si="327"/>
        <v>0.11209064604234836</v>
      </c>
      <c r="AQ54" s="30">
        <f t="shared" ref="AQ54:AR54" si="328">AQ25/AQ144</f>
        <v>0.11265853592579572</v>
      </c>
      <c r="AR54" s="30">
        <f t="shared" si="328"/>
        <v>0.11416389482318794</v>
      </c>
      <c r="AS54" s="30">
        <f t="shared" ref="AS54:AT54" si="329">AS25/AS144</f>
        <v>0.1147317847066353</v>
      </c>
      <c r="AT54" s="30">
        <f t="shared" si="329"/>
        <v>0.11474981295690347</v>
      </c>
      <c r="AU54" s="30">
        <f t="shared" ref="AU54:AV54" si="330">AU25/AU144</f>
        <v>0.11519150508847364</v>
      </c>
      <c r="AV54" s="30">
        <f t="shared" si="330"/>
        <v>0.11576840909705509</v>
      </c>
      <c r="AW54" s="30">
        <f t="shared" ref="AW54:AX54" si="331">AW25/AW144</f>
        <v>0.11602080460080946</v>
      </c>
      <c r="AX54" s="30">
        <f t="shared" si="331"/>
        <v>0.11699433011529066</v>
      </c>
      <c r="AY54" s="30">
        <f t="shared" ref="AY54:AZ54" si="332">AY25/AY144</f>
        <v>0.11822025113352623</v>
      </c>
      <c r="AZ54" s="30">
        <f t="shared" si="332"/>
        <v>0.11650674331196109</v>
      </c>
      <c r="BA54" s="30">
        <f t="shared" ref="BA54:BB54" si="333">BA25/BA144</f>
        <v>0.11666592969268184</v>
      </c>
      <c r="BB54" s="30">
        <f t="shared" si="333"/>
        <v>0.11831085562679637</v>
      </c>
      <c r="BC54" s="30">
        <f t="shared" ref="BC54:BD54" si="334">BC25/BC144</f>
        <v>0.12007959319036038</v>
      </c>
      <c r="BD54" s="30">
        <f t="shared" si="334"/>
        <v>0.12285651116515588</v>
      </c>
      <c r="BE54" s="30">
        <f t="shared" ref="BE54" si="335">BE25/BE144</f>
        <v>0.1248109661728941</v>
      </c>
      <c r="BF54" s="30">
        <f t="shared" ref="BF54" si="336">BF25/BF144</f>
        <v>0.12627017466283441</v>
      </c>
      <c r="BG54" s="30">
        <f t="shared" ref="BG54:BH54" si="337">BG25/BG144</f>
        <v>0.12703073181516691</v>
      </c>
      <c r="BH54" s="30">
        <f t="shared" si="337"/>
        <v>0.12950696440415654</v>
      </c>
      <c r="BI54" s="30">
        <f t="shared" ref="BI54:BJ54" si="338">BI25/BI144</f>
        <v>0.13272606676984303</v>
      </c>
      <c r="BJ54" s="30">
        <f t="shared" si="338"/>
        <v>0.13387574618615963</v>
      </c>
      <c r="BK54" s="30">
        <f t="shared" ref="BK54:BL54" si="339">BK25/BK144</f>
        <v>0.13458324121158524</v>
      </c>
      <c r="BL54" s="30">
        <f t="shared" si="339"/>
        <v>0.1365996020340482</v>
      </c>
      <c r="BM54" s="30">
        <f t="shared" ref="BM54:BN54" si="340">BM25/BM144</f>
        <v>0.13690028741985408</v>
      </c>
      <c r="BN54" s="30">
        <f t="shared" si="340"/>
        <v>0.13766084457218661</v>
      </c>
      <c r="BO54" s="30">
        <f t="shared" ref="BO54:BP54" si="341">BO25/BO144</f>
        <v>0.1404819809860712</v>
      </c>
      <c r="BP54" s="30">
        <f t="shared" si="341"/>
        <v>0.14195887685164713</v>
      </c>
      <c r="BQ54" s="30">
        <f t="shared" ref="BQ54:BR54" si="342">BQ25/BQ144</f>
        <v>0.14366570860048641</v>
      </c>
      <c r="BR54" s="30">
        <f t="shared" si="342"/>
        <v>0.14595622374530179</v>
      </c>
      <c r="BS54" s="30">
        <f t="shared" ref="BS54:BT54" si="343">BS25/BS144</f>
        <v>0.14653106345346009</v>
      </c>
      <c r="BT54" s="30">
        <f t="shared" si="343"/>
        <v>0.1489188591642715</v>
      </c>
      <c r="BU54" s="30">
        <f t="shared" ref="BU54:BX54" si="344">BU25/BU144</f>
        <v>0.15065222197656422</v>
      </c>
      <c r="BV54" s="30">
        <f t="shared" si="344"/>
        <v>0.15301348662392217</v>
      </c>
      <c r="BW54" s="30">
        <f t="shared" si="344"/>
        <v>0.15457881936767631</v>
      </c>
      <c r="BX54" s="30">
        <f t="shared" si="344"/>
        <v>0.15804554499226178</v>
      </c>
    </row>
    <row r="55" spans="1:76" x14ac:dyDescent="0.2">
      <c r="A55" t="s">
        <v>122</v>
      </c>
      <c r="B55" s="30">
        <f t="shared" si="127"/>
        <v>1.8544446666857159E-2</v>
      </c>
      <c r="C55" s="30">
        <f t="shared" ref="C55:N55" si="345">C26/C145</f>
        <v>2.005886218818756E-2</v>
      </c>
      <c r="D55" s="30">
        <f t="shared" si="345"/>
        <v>2.2537586463156692E-2</v>
      </c>
      <c r="E55" s="30">
        <f t="shared" si="345"/>
        <v>2.4195392442691362E-2</v>
      </c>
      <c r="F55" s="30">
        <f t="shared" si="345"/>
        <v>2.5753158406219629E-2</v>
      </c>
      <c r="G55" s="30">
        <f t="shared" si="345"/>
        <v>2.8096953066941061E-2</v>
      </c>
      <c r="H55" s="30">
        <f t="shared" si="345"/>
        <v>3.0140627679643286E-2</v>
      </c>
      <c r="I55" s="30">
        <f t="shared" si="345"/>
        <v>3.1941347967758535E-2</v>
      </c>
      <c r="J55" s="30">
        <f t="shared" si="345"/>
        <v>3.3441948207854573E-2</v>
      </c>
      <c r="K55" s="30">
        <f t="shared" si="345"/>
        <v>3.4642428399931403E-2</v>
      </c>
      <c r="L55" s="30">
        <f t="shared" si="345"/>
        <v>3.6814725890356143E-2</v>
      </c>
      <c r="M55" s="30">
        <f t="shared" si="345"/>
        <v>3.8343908992168295E-2</v>
      </c>
      <c r="N55" s="30">
        <f t="shared" si="345"/>
        <v>6.2796547190304697E-2</v>
      </c>
      <c r="O55" s="30">
        <f t="shared" ref="O55:P55" si="346">O26/O145</f>
        <v>8.5977248042073975E-2</v>
      </c>
      <c r="P55" s="30">
        <f t="shared" si="346"/>
        <v>8.7236100836510552E-2</v>
      </c>
      <c r="Q55" s="30">
        <f t="shared" ref="Q55:R55" si="347">Q26/Q145</f>
        <v>8.7563307346497463E-2</v>
      </c>
      <c r="R55" s="30">
        <f t="shared" si="347"/>
        <v>8.6994252546520226E-2</v>
      </c>
      <c r="S55" s="30">
        <f t="shared" ref="S55:T55" si="348">S26/S145</f>
        <v>8.7492175496500318E-2</v>
      </c>
      <c r="T55" s="30">
        <f t="shared" si="348"/>
        <v>8.7862061116485521E-2</v>
      </c>
      <c r="U55" s="30">
        <f t="shared" ref="U55:V55" si="349">U26/U145</f>
        <v>8.9298924486428038E-2</v>
      </c>
      <c r="V55" s="30">
        <f t="shared" si="349"/>
        <v>9.0707335116371704E-2</v>
      </c>
      <c r="W55" s="30">
        <f t="shared" ref="W55:X55" si="350">W26/W145</f>
        <v>9.0906504296363738E-2</v>
      </c>
      <c r="X55" s="30">
        <f t="shared" si="350"/>
        <v>9.255676321629773E-2</v>
      </c>
      <c r="Y55" s="30">
        <f t="shared" ref="Y55:Z55" si="351">Y26/Y145</f>
        <v>9.3524156376259035E-2</v>
      </c>
      <c r="Z55" s="30">
        <f t="shared" si="351"/>
        <v>9.3040459796278382E-2</v>
      </c>
      <c r="AA55" s="30">
        <f t="shared" ref="AA55:AB55" si="352">AA26/AA145</f>
        <v>9.1788539236328459E-2</v>
      </c>
      <c r="AB55" s="30">
        <f t="shared" si="352"/>
        <v>8.8908326514488864E-2</v>
      </c>
      <c r="AC55" s="30">
        <f t="shared" ref="AC55:AE55" si="353">AC26/AC145</f>
        <v>8.7652718602748231E-2</v>
      </c>
      <c r="AD55" s="30">
        <f t="shared" si="353"/>
        <v>8.6735701588555633E-2</v>
      </c>
      <c r="AE55" s="30">
        <f t="shared" si="353"/>
        <v>8.4972207330492933E-2</v>
      </c>
      <c r="AF55" s="30">
        <f t="shared" ref="AF55:AG55" si="354">AF26/AF145</f>
        <v>8.3702491464687792E-2</v>
      </c>
      <c r="AG55" s="30">
        <f t="shared" si="354"/>
        <v>8.2686718772043671E-2</v>
      </c>
      <c r="AH55" s="30">
        <f t="shared" ref="AH55:AI55" si="355">AH26/AH145</f>
        <v>8.1332355181851529E-2</v>
      </c>
      <c r="AI55" s="30">
        <f t="shared" si="355"/>
        <v>7.986512795914337E-2</v>
      </c>
      <c r="AJ55" s="30">
        <f t="shared" ref="AJ55:AK55" si="356">AJ26/AJ145</f>
        <v>7.9582968877853336E-2</v>
      </c>
      <c r="AK55" s="30">
        <f t="shared" si="356"/>
        <v>7.9046866623402268E-2</v>
      </c>
      <c r="AL55" s="30">
        <f t="shared" ref="AL55:AM55" si="357">AL26/AL145</f>
        <v>7.862362800146723E-2</v>
      </c>
      <c r="AM55" s="30">
        <f t="shared" si="357"/>
        <v>7.8581304139273722E-2</v>
      </c>
      <c r="AN55" s="30">
        <f t="shared" ref="AN55:AP55" si="358">AN26/AN145</f>
        <v>7.9527447651386529E-2</v>
      </c>
      <c r="AO55" s="30">
        <f t="shared" si="358"/>
        <v>8.0730050933786074E-2</v>
      </c>
      <c r="AP55" s="30">
        <f t="shared" si="358"/>
        <v>8.1253537068477641E-2</v>
      </c>
      <c r="AQ55" s="30">
        <f t="shared" ref="AQ55:AR55" si="359">AQ26/AQ145</f>
        <v>8.1465761177136387E-2</v>
      </c>
      <c r="AR55" s="30">
        <f t="shared" si="359"/>
        <v>8.2654216185625351E-2</v>
      </c>
      <c r="AS55" s="30">
        <f t="shared" ref="AS55:AT55" si="360">AS26/AS145</f>
        <v>8.3361629881154503E-2</v>
      </c>
      <c r="AT55" s="30">
        <f t="shared" si="360"/>
        <v>8.4323712507074142E-2</v>
      </c>
      <c r="AU55" s="30">
        <f t="shared" ref="AU55:AV55" si="361">AU26/AU145</f>
        <v>8.4465195246179972E-2</v>
      </c>
      <c r="AV55" s="30">
        <f t="shared" si="361"/>
        <v>8.490379173740803E-2</v>
      </c>
      <c r="AW55" s="30">
        <f t="shared" ref="AW55:AX55" si="362">AW26/AW145</f>
        <v>8.4677419354838704E-2</v>
      </c>
      <c r="AX55" s="30">
        <f t="shared" si="362"/>
        <v>8.5073571024335035E-2</v>
      </c>
      <c r="AY55" s="30">
        <f t="shared" ref="AY55:AZ55" si="363">AY26/AY145</f>
        <v>8.5752688172043012E-2</v>
      </c>
      <c r="AZ55" s="30">
        <f t="shared" si="363"/>
        <v>8.6028974002778327E-2</v>
      </c>
      <c r="BA55" s="30">
        <f t="shared" ref="BA55:BB55" si="364">BA26/BA145</f>
        <v>8.7276387038244543E-2</v>
      </c>
      <c r="BB55" s="30">
        <f t="shared" si="364"/>
        <v>8.8311172851756298E-2</v>
      </c>
      <c r="BC55" s="30">
        <f t="shared" ref="BC55:BD55" si="365">BC26/BC145</f>
        <v>8.9827913701698181E-2</v>
      </c>
      <c r="BD55" s="30">
        <f t="shared" si="365"/>
        <v>9.2152637995067052E-2</v>
      </c>
      <c r="BE55" s="30">
        <f t="shared" ref="BE55" si="366">BE26/BE145</f>
        <v>9.2875570549712239E-2</v>
      </c>
      <c r="BF55" s="30">
        <f t="shared" ref="BF55" si="367">BF26/BF145</f>
        <v>9.4534062880957101E-2</v>
      </c>
      <c r="BG55" s="30">
        <f t="shared" ref="BG55:BH55" si="368">BG26/BG145</f>
        <v>9.5384571768774989E-2</v>
      </c>
      <c r="BH55" s="30">
        <f t="shared" si="368"/>
        <v>9.6433532730417035E-2</v>
      </c>
      <c r="BI55" s="30">
        <f t="shared" ref="BI55:BJ55" si="369">BI26/BI145</f>
        <v>9.8361352876137551E-2</v>
      </c>
      <c r="BJ55" s="30">
        <f t="shared" si="369"/>
        <v>9.8772432171916197E-2</v>
      </c>
      <c r="BK55" s="30">
        <f t="shared" ref="BK55:BL55" si="370">BK26/BK145</f>
        <v>9.8914183653219176E-2</v>
      </c>
      <c r="BL55" s="30">
        <f t="shared" si="370"/>
        <v>9.9693816800385568E-2</v>
      </c>
      <c r="BM55" s="30">
        <f t="shared" ref="BM55:BN55" si="371">BM26/BM145</f>
        <v>0.10030334816998837</v>
      </c>
      <c r="BN55" s="30">
        <f t="shared" si="371"/>
        <v>0.10129560853910924</v>
      </c>
      <c r="BO55" s="30">
        <f t="shared" ref="BO55:BP55" si="372">BO26/BO145</f>
        <v>0.1035636322399569</v>
      </c>
      <c r="BP55" s="30">
        <f t="shared" si="372"/>
        <v>0.104995322201117</v>
      </c>
      <c r="BQ55" s="30">
        <f t="shared" ref="BQ55:BR55" si="373">BQ26/BQ145</f>
        <v>0.10693731749496782</v>
      </c>
      <c r="BR55" s="30">
        <f t="shared" si="373"/>
        <v>0.10814220508604315</v>
      </c>
      <c r="BS55" s="30">
        <f t="shared" ref="BS55:BT55" si="374">BS26/BS145</f>
        <v>0.10885096249255805</v>
      </c>
      <c r="BT55" s="30">
        <f t="shared" si="374"/>
        <v>0.11035352819436964</v>
      </c>
      <c r="BU55" s="30">
        <f t="shared" ref="BU55:BX55" si="375">BU26/BU145</f>
        <v>0.11155841578544495</v>
      </c>
      <c r="BV55" s="30">
        <f t="shared" si="375"/>
        <v>0.11286252941343237</v>
      </c>
      <c r="BW55" s="30">
        <f t="shared" si="375"/>
        <v>0.11361381226433816</v>
      </c>
      <c r="BX55" s="30">
        <f t="shared" si="375"/>
        <v>0.11676069514926431</v>
      </c>
    </row>
    <row r="56" spans="1:76" x14ac:dyDescent="0.2">
      <c r="A56" t="s">
        <v>123</v>
      </c>
      <c r="B56" s="30">
        <f t="shared" si="127"/>
        <v>6.4836647182040519E-2</v>
      </c>
      <c r="C56" s="30">
        <f t="shared" ref="C56:N56" si="376">C27/C146</f>
        <v>6.6821666319379705E-2</v>
      </c>
      <c r="D56" s="30">
        <f t="shared" si="376"/>
        <v>6.8619766150630354E-2</v>
      </c>
      <c r="E56" s="30">
        <f t="shared" si="376"/>
        <v>7.0960437215581249E-2</v>
      </c>
      <c r="F56" s="30">
        <f t="shared" si="376"/>
        <v>7.3464410912970582E-2</v>
      </c>
      <c r="G56" s="30">
        <f t="shared" si="376"/>
        <v>7.5913950399547112E-2</v>
      </c>
      <c r="H56" s="30">
        <f t="shared" si="376"/>
        <v>7.880985041478869E-2</v>
      </c>
      <c r="I56" s="30">
        <f t="shared" si="376"/>
        <v>8.2184771485183009E-2</v>
      </c>
      <c r="J56" s="30">
        <f t="shared" si="376"/>
        <v>8.3643608334966355E-2</v>
      </c>
      <c r="K56" s="30">
        <f t="shared" si="376"/>
        <v>8.3665382019291482E-2</v>
      </c>
      <c r="L56" s="30">
        <f t="shared" si="376"/>
        <v>8.7181832037799112E-2</v>
      </c>
      <c r="M56" s="30">
        <f t="shared" si="376"/>
        <v>8.9435408365449512E-2</v>
      </c>
      <c r="N56" s="30">
        <f t="shared" si="376"/>
        <v>0.12680993750952599</v>
      </c>
      <c r="O56" s="30">
        <f t="shared" ref="O56:P56" si="377">O27/O146</f>
        <v>0.14835499814923683</v>
      </c>
      <c r="P56" s="30">
        <f t="shared" si="377"/>
        <v>0.1500872411214548</v>
      </c>
      <c r="Q56" s="30">
        <f t="shared" ref="Q56:R56" si="378">Q27/Q146</f>
        <v>0.15063994884744183</v>
      </c>
      <c r="R56" s="30">
        <f t="shared" si="378"/>
        <v>0.15039068850042808</v>
      </c>
      <c r="S56" s="30">
        <f t="shared" ref="S56:T56" si="379">S27/S146</f>
        <v>0.15170201467384825</v>
      </c>
      <c r="T56" s="30">
        <f t="shared" si="379"/>
        <v>0.1518970879889025</v>
      </c>
      <c r="U56" s="30">
        <f t="shared" ref="U56:V56" si="380">U27/U146</f>
        <v>0.15391284557779633</v>
      </c>
      <c r="V56" s="30">
        <f t="shared" si="380"/>
        <v>0.15458476477409427</v>
      </c>
      <c r="W56" s="30">
        <f t="shared" ref="W56:X56" si="381">W27/W146</f>
        <v>0.15536505803431122</v>
      </c>
      <c r="X56" s="30">
        <f t="shared" si="381"/>
        <v>0.15769510040857021</v>
      </c>
      <c r="Y56" s="30">
        <f t="shared" ref="Y56:Z56" si="382">Y27/Y146</f>
        <v>0.15824780813455724</v>
      </c>
      <c r="Z56" s="30">
        <f t="shared" si="382"/>
        <v>0.15782514928527305</v>
      </c>
      <c r="AA56" s="30">
        <f t="shared" ref="AA56:AB56" si="383">AA27/AA146</f>
        <v>0.15779263706609734</v>
      </c>
      <c r="AB56" s="30">
        <f t="shared" si="383"/>
        <v>0.15556531237283416</v>
      </c>
      <c r="AC56" s="30">
        <f t="shared" ref="AC56:AE56" si="384">AC27/AC146</f>
        <v>0.15430168554967766</v>
      </c>
      <c r="AD56" s="30">
        <f t="shared" si="384"/>
        <v>0.154119637617528</v>
      </c>
      <c r="AE56" s="30">
        <f t="shared" si="384"/>
        <v>0.15280246728491573</v>
      </c>
      <c r="AF56" s="30">
        <f t="shared" ref="AF56:AG56" si="385">AF27/AF146</f>
        <v>0.15297380651517423</v>
      </c>
      <c r="AG56" s="30">
        <f t="shared" si="385"/>
        <v>0.15204214945064359</v>
      </c>
      <c r="AH56" s="30">
        <f t="shared" ref="AH56:AI56" si="386">AH27/AH146</f>
        <v>0.15027521363860272</v>
      </c>
      <c r="AI56" s="30">
        <f t="shared" si="386"/>
        <v>0.14977190464971837</v>
      </c>
      <c r="AJ56" s="30">
        <f t="shared" ref="AJ56:AK56" si="387">AJ27/AJ146</f>
        <v>0.15028592234049387</v>
      </c>
      <c r="AK56" s="30">
        <f t="shared" si="387"/>
        <v>0.14977190464971837</v>
      </c>
      <c r="AL56" s="30">
        <f t="shared" ref="AL56:AM56" si="388">AL27/AL146</f>
        <v>0.14978261335160953</v>
      </c>
      <c r="AM56" s="30">
        <f t="shared" si="388"/>
        <v>0.14957914801567754</v>
      </c>
      <c r="AN56" s="30">
        <f t="shared" ref="AN56:AP56" si="389">AN27/AN146</f>
        <v>0.14778798437335022</v>
      </c>
      <c r="AO56" s="30">
        <f t="shared" si="389"/>
        <v>0.14898110020061239</v>
      </c>
      <c r="AP56" s="30">
        <f t="shared" si="389"/>
        <v>0.15025868440502588</v>
      </c>
      <c r="AQ56" s="30">
        <f t="shared" ref="AQ56:AR56" si="390">AQ27/AQ146</f>
        <v>0.15102945834653153</v>
      </c>
      <c r="AR56" s="30">
        <f t="shared" si="390"/>
        <v>0.15325731179389715</v>
      </c>
      <c r="AS56" s="30">
        <f t="shared" ref="AS56:AT56" si="391">AS27/AS146</f>
        <v>0.15409143701826628</v>
      </c>
      <c r="AT56" s="30">
        <f t="shared" si="391"/>
        <v>0.15470383275261324</v>
      </c>
      <c r="AU56" s="30">
        <f t="shared" ref="AU56:AV56" si="392">AU27/AU146</f>
        <v>0.15544293105268714</v>
      </c>
      <c r="AV56" s="30">
        <f t="shared" si="392"/>
        <v>0.1571956498785767</v>
      </c>
      <c r="AW56" s="30">
        <f t="shared" ref="AW56:AX56" si="393">AW27/AW146</f>
        <v>0.15759687467004541</v>
      </c>
      <c r="AX56" s="30">
        <f t="shared" si="393"/>
        <v>0.158251504592968</v>
      </c>
      <c r="AY56" s="30">
        <f t="shared" ref="AY56:AZ56" si="394">AY27/AY146</f>
        <v>0.15895892725161018</v>
      </c>
      <c r="AZ56" s="30">
        <f t="shared" si="394"/>
        <v>0.1583832995558169</v>
      </c>
      <c r="BA56" s="30">
        <f t="shared" ref="BA56:BB56" si="395">BA27/BA146</f>
        <v>0.15942287700433683</v>
      </c>
      <c r="BB56" s="30">
        <f t="shared" si="395"/>
        <v>0.16027344037130767</v>
      </c>
      <c r="BC56" s="30">
        <f t="shared" ref="BC56:BD56" si="396">BC27/BC146</f>
        <v>0.16282513047222019</v>
      </c>
      <c r="BD56" s="30">
        <f t="shared" si="396"/>
        <v>0.16671041992628452</v>
      </c>
      <c r="BE56" s="30">
        <f t="shared" ref="BE56" si="397">BE27/BE146</f>
        <v>0.17015467652340099</v>
      </c>
      <c r="BF56" s="30">
        <f t="shared" ref="BF56" si="398">BF27/BF146</f>
        <v>0.17264336193046381</v>
      </c>
      <c r="BG56" s="30">
        <f t="shared" ref="BG56:BH56" si="399">BG27/BG146</f>
        <v>0.17432348709978893</v>
      </c>
      <c r="BH56" s="30">
        <f t="shared" si="399"/>
        <v>0.17637113964990392</v>
      </c>
      <c r="BI56" s="30">
        <f t="shared" ref="BI56:BJ56" si="400">BI27/BI146</f>
        <v>0.17978389390009555</v>
      </c>
      <c r="BJ56" s="30">
        <f t="shared" si="400"/>
        <v>0.18055045100860015</v>
      </c>
      <c r="BK56" s="30">
        <f t="shared" ref="BK56:BL56" si="401">BK27/BK146</f>
        <v>0.18174754019174427</v>
      </c>
      <c r="BL56" s="30">
        <f t="shared" si="401"/>
        <v>0.18240908947716605</v>
      </c>
      <c r="BM56" s="30">
        <f t="shared" ref="BM56:BN56" si="402">BM27/BM146</f>
        <v>0.18375318961262613</v>
      </c>
      <c r="BN56" s="30">
        <f t="shared" si="402"/>
        <v>0.18556982495195892</v>
      </c>
      <c r="BO56" s="30">
        <f t="shared" ref="BO56:BP56" si="403">BO27/BO146</f>
        <v>0.18875156199136836</v>
      </c>
      <c r="BP56" s="30">
        <f t="shared" si="403"/>
        <v>0.19083071688840819</v>
      </c>
      <c r="BQ56" s="30">
        <f t="shared" ref="BQ56:BR56" si="404">BQ27/BQ146</f>
        <v>0.19390744610473482</v>
      </c>
      <c r="BR56" s="30">
        <f t="shared" si="404"/>
        <v>0.19524104545788662</v>
      </c>
      <c r="BS56" s="30">
        <f t="shared" ref="BS56:BT56" si="405">BS27/BS146</f>
        <v>0.19583959004945869</v>
      </c>
      <c r="BT56" s="30">
        <f t="shared" si="405"/>
        <v>0.2000189014081549</v>
      </c>
      <c r="BU56" s="30">
        <f t="shared" ref="BU56:BX56" si="406">BU27/BU146</f>
        <v>0.20153101406054752</v>
      </c>
      <c r="BV56" s="30">
        <f t="shared" si="406"/>
        <v>0.20329514548833888</v>
      </c>
      <c r="BW56" s="30">
        <f t="shared" si="406"/>
        <v>0.20462874484149068</v>
      </c>
      <c r="BX56" s="30">
        <f t="shared" si="406"/>
        <v>0.20887106089403659</v>
      </c>
    </row>
    <row r="57" spans="1:76" x14ac:dyDescent="0.2">
      <c r="A57" t="s">
        <v>124</v>
      </c>
      <c r="B57" s="30">
        <f t="shared" si="127"/>
        <v>0.10776233537658554</v>
      </c>
      <c r="C57" s="30">
        <f t="shared" ref="C57:N57" si="407">C28/C147</f>
        <v>0.11006858044546944</v>
      </c>
      <c r="D57" s="30">
        <f t="shared" si="407"/>
        <v>0.1138191537400686</v>
      </c>
      <c r="E57" s="30">
        <f t="shared" si="407"/>
        <v>0.11626005345570377</v>
      </c>
      <c r="F57" s="30">
        <f t="shared" si="407"/>
        <v>0.11870095317133895</v>
      </c>
      <c r="G57" s="30">
        <f t="shared" si="407"/>
        <v>0.12138594285853765</v>
      </c>
      <c r="H57" s="30">
        <f t="shared" si="407"/>
        <v>0.12474217996753603</v>
      </c>
      <c r="I57" s="30">
        <f t="shared" si="407"/>
        <v>0.12784212260639272</v>
      </c>
      <c r="J57" s="30">
        <f t="shared" si="407"/>
        <v>0.13045388530212237</v>
      </c>
      <c r="K57" s="30">
        <f t="shared" si="407"/>
        <v>0.13236999157889598</v>
      </c>
      <c r="L57" s="30">
        <f t="shared" si="407"/>
        <v>0.13766674396182432</v>
      </c>
      <c r="M57" s="30">
        <f t="shared" si="407"/>
        <v>0.14066905061205559</v>
      </c>
      <c r="N57" s="30">
        <f t="shared" si="407"/>
        <v>0.18876697950864688</v>
      </c>
      <c r="O57" s="30">
        <f t="shared" ref="O57:P57" si="408">O28/O147</f>
        <v>0.21731330168300036</v>
      </c>
      <c r="P57" s="30">
        <f t="shared" si="408"/>
        <v>0.22173283604063404</v>
      </c>
      <c r="Q57" s="30">
        <f t="shared" ref="Q57:R57" si="409">Q28/Q147</f>
        <v>0.22406389556853315</v>
      </c>
      <c r="R57" s="30">
        <f t="shared" si="409"/>
        <v>0.22448103253668353</v>
      </c>
      <c r="S57" s="30">
        <f t="shared" ref="S57:T57" si="410">S28/S147</f>
        <v>0.22589193698778035</v>
      </c>
      <c r="T57" s="30">
        <f t="shared" si="410"/>
        <v>0.22515581292633852</v>
      </c>
      <c r="U57" s="30">
        <f t="shared" ref="U57:V57" si="411">U28/U147</f>
        <v>0.22843156499975462</v>
      </c>
      <c r="V57" s="30">
        <f t="shared" si="411"/>
        <v>0.23153555479216764</v>
      </c>
      <c r="W57" s="30">
        <f t="shared" ref="W57:X57" si="412">W28/W147</f>
        <v>0.23190361682288854</v>
      </c>
      <c r="X57" s="30">
        <f t="shared" si="412"/>
        <v>0.23276242822790402</v>
      </c>
      <c r="Y57" s="30">
        <f t="shared" ref="Y57:Z57" si="413">Y28/Y147</f>
        <v>0.23249251607204202</v>
      </c>
      <c r="Z57" s="30">
        <f t="shared" si="413"/>
        <v>0.23234529125975364</v>
      </c>
      <c r="AA57" s="30">
        <f t="shared" ref="AA57:AB57" si="414">AA28/AA147</f>
        <v>0.23115522402708938</v>
      </c>
      <c r="AB57" s="30">
        <f t="shared" si="414"/>
        <v>0.22691357122855715</v>
      </c>
      <c r="AC57" s="30">
        <f t="shared" ref="AC57:AE57" si="415">AC28/AC147</f>
        <v>0.2233341855680144</v>
      </c>
      <c r="AD57" s="30">
        <f t="shared" si="415"/>
        <v>0.22165406576816782</v>
      </c>
      <c r="AE57" s="30">
        <f t="shared" si="415"/>
        <v>0.22060703458855327</v>
      </c>
      <c r="AF57" s="30">
        <f t="shared" ref="AF57:AG57" si="416">AF28/AF147</f>
        <v>0.2184033991988994</v>
      </c>
      <c r="AG57" s="30">
        <f t="shared" si="416"/>
        <v>0.21736854280044315</v>
      </c>
      <c r="AH57" s="30">
        <f t="shared" ref="AH57:AI57" si="417">AH28/AH147</f>
        <v>0.21473879007024849</v>
      </c>
      <c r="AI57" s="30">
        <f t="shared" si="417"/>
        <v>0.21451964400939894</v>
      </c>
      <c r="AJ57" s="30">
        <f t="shared" ref="AJ57:AK57" si="418">AJ28/AJ147</f>
        <v>0.21475096485140679</v>
      </c>
      <c r="AK57" s="30">
        <f t="shared" si="418"/>
        <v>0.21303432070808528</v>
      </c>
      <c r="AL57" s="30">
        <f t="shared" ref="AL57:AM57" si="419">AL28/AL147</f>
        <v>0.21331434067472638</v>
      </c>
      <c r="AM57" s="30">
        <f t="shared" si="419"/>
        <v>0.21285169899071063</v>
      </c>
      <c r="AN57" s="30">
        <f t="shared" ref="AN57:AP57" si="420">AN28/AN147</f>
        <v>0.21389197843968857</v>
      </c>
      <c r="AO57" s="30">
        <f t="shared" si="420"/>
        <v>0.21516310791155871</v>
      </c>
      <c r="AP57" s="30">
        <f t="shared" si="420"/>
        <v>0.2162142342056052</v>
      </c>
      <c r="AQ57" s="30">
        <f t="shared" ref="AQ57:AR57" si="421">AQ28/AQ147</f>
        <v>0.21782759084297884</v>
      </c>
      <c r="AR57" s="30">
        <f t="shared" si="421"/>
        <v>0.21985650903846388</v>
      </c>
      <c r="AS57" s="30">
        <f t="shared" ref="AS57:AT57" si="422">AS28/AS147</f>
        <v>0.22050429617316694</v>
      </c>
      <c r="AT57" s="30">
        <f t="shared" si="422"/>
        <v>0.22100541452265421</v>
      </c>
      <c r="AU57" s="30">
        <f t="shared" ref="AU57:AV57" si="423">AU28/AU147</f>
        <v>0.22195876162655684</v>
      </c>
      <c r="AV57" s="30">
        <f t="shared" si="423"/>
        <v>0.22395101262573794</v>
      </c>
      <c r="AW57" s="30">
        <f t="shared" ref="AW57:AX57" si="424">AW28/AW147</f>
        <v>0.22291210873045944</v>
      </c>
      <c r="AX57" s="30">
        <f t="shared" si="424"/>
        <v>0.22382878863805811</v>
      </c>
      <c r="AY57" s="30">
        <f t="shared" ref="AY57:AZ57" si="425">AY28/AY147</f>
        <v>0.22379212144175417</v>
      </c>
      <c r="AZ57" s="30">
        <f t="shared" si="425"/>
        <v>0.22560392397302267</v>
      </c>
      <c r="BA57" s="30">
        <f t="shared" ref="BA57:BB57" si="426">BA28/BA147</f>
        <v>0.22584917228694051</v>
      </c>
      <c r="BB57" s="30">
        <f t="shared" si="426"/>
        <v>0.22640098099325567</v>
      </c>
      <c r="BC57" s="30">
        <f t="shared" ref="BC57:BD57" si="427">BC28/BC147</f>
        <v>0.22696505211526671</v>
      </c>
      <c r="BD57" s="30">
        <f t="shared" si="427"/>
        <v>0.22965052115266707</v>
      </c>
      <c r="BE57" s="30">
        <f t="shared" ref="BE57" si="428">BE28/BE147</f>
        <v>0.23135499693439607</v>
      </c>
      <c r="BF57" s="30">
        <f t="shared" ref="BF57" si="429">BF28/BF147</f>
        <v>0.23415082771305948</v>
      </c>
      <c r="BG57" s="30">
        <f t="shared" ref="BG57:BH57" si="430">BG28/BG147</f>
        <v>0.23617412630288168</v>
      </c>
      <c r="BH57" s="30">
        <f t="shared" si="430"/>
        <v>0.24020846106683016</v>
      </c>
      <c r="BI57" s="30">
        <f t="shared" ref="BI57:BJ57" si="431">BI28/BI147</f>
        <v>0.24412017167381975</v>
      </c>
      <c r="BJ57" s="30">
        <f t="shared" si="431"/>
        <v>0.24505211526670753</v>
      </c>
      <c r="BK57" s="30">
        <f t="shared" ref="BK57:BL57" si="432">BK28/BK147</f>
        <v>0.24577559779276517</v>
      </c>
      <c r="BL57" s="30">
        <f t="shared" si="432"/>
        <v>0.2472838749233599</v>
      </c>
      <c r="BM57" s="30">
        <f t="shared" ref="BM57:BN57" si="433">BM28/BM147</f>
        <v>0.24893930104230533</v>
      </c>
      <c r="BN57" s="30">
        <f t="shared" si="433"/>
        <v>0.25022685469037398</v>
      </c>
      <c r="BO57" s="30">
        <f t="shared" ref="BO57:BP57" si="434">BO28/BO147</f>
        <v>0.25384426732066218</v>
      </c>
      <c r="BP57" s="30">
        <f t="shared" si="434"/>
        <v>0.2568853464132434</v>
      </c>
      <c r="BQ57" s="30">
        <f t="shared" ref="BQ57:BR57" si="435">BQ28/BQ147</f>
        <v>0.26045370938074802</v>
      </c>
      <c r="BR57" s="30">
        <f t="shared" si="435"/>
        <v>0.26302881667688532</v>
      </c>
      <c r="BS57" s="30">
        <f t="shared" ref="BS57:BT57" si="436">BS28/BS147</f>
        <v>0.26378908645003063</v>
      </c>
      <c r="BT57" s="30">
        <f t="shared" si="436"/>
        <v>0.26748007357449416</v>
      </c>
      <c r="BU57" s="30">
        <f t="shared" ref="BU57:BX57" si="437">BU28/BU147</f>
        <v>0.26954015941140402</v>
      </c>
      <c r="BV57" s="30">
        <f t="shared" si="437"/>
        <v>0.27160024524831394</v>
      </c>
      <c r="BW57" s="30">
        <f t="shared" si="437"/>
        <v>0.27218884120171671</v>
      </c>
      <c r="BX57" s="30">
        <f t="shared" si="437"/>
        <v>0.27746167995095034</v>
      </c>
    </row>
    <row r="58" spans="1:76" x14ac:dyDescent="0.2">
      <c r="A58" t="s">
        <v>125</v>
      </c>
      <c r="B58" s="30">
        <f t="shared" si="127"/>
        <v>1.6784908703706036E-2</v>
      </c>
      <c r="C58" s="30">
        <f t="shared" ref="C58:N58" si="438">C29/C148</f>
        <v>1.8901924215885178E-2</v>
      </c>
      <c r="D58" s="30">
        <f t="shared" si="438"/>
        <v>2.1635877309201811E-2</v>
      </c>
      <c r="E58" s="30">
        <f t="shared" si="438"/>
        <v>2.4185686073544484E-2</v>
      </c>
      <c r="F58" s="30">
        <f t="shared" si="438"/>
        <v>2.5973052021098418E-2</v>
      </c>
      <c r="G58" s="30">
        <f t="shared" si="438"/>
        <v>2.8685348598855086E-2</v>
      </c>
      <c r="H58" s="30">
        <f t="shared" si="438"/>
        <v>3.0797690173237007E-2</v>
      </c>
      <c r="I58" s="30">
        <f t="shared" si="438"/>
        <v>3.4059945504087197E-2</v>
      </c>
      <c r="J58" s="30">
        <f t="shared" si="438"/>
        <v>3.5347348948828836E-2</v>
      </c>
      <c r="K58" s="30">
        <f t="shared" si="438"/>
        <v>3.6247281453890959E-2</v>
      </c>
      <c r="L58" s="30">
        <f t="shared" si="438"/>
        <v>3.7947153963452739E-2</v>
      </c>
      <c r="M58" s="30">
        <f t="shared" si="438"/>
        <v>4.0271979601529888E-2</v>
      </c>
      <c r="N58" s="30">
        <f t="shared" si="438"/>
        <v>6.4195185361097917E-2</v>
      </c>
      <c r="O58" s="30">
        <f t="shared" ref="O58:P58" si="439">O29/O148</f>
        <v>8.8355873309501787E-2</v>
      </c>
      <c r="P58" s="30">
        <f t="shared" si="439"/>
        <v>8.9540857782166833E-2</v>
      </c>
      <c r="Q58" s="30">
        <f t="shared" ref="Q58:R58" si="440">Q29/Q148</f>
        <v>9.0203382626848502E-2</v>
      </c>
      <c r="R58" s="30">
        <f t="shared" si="440"/>
        <v>9.0128379814243029E-2</v>
      </c>
      <c r="S58" s="30">
        <f t="shared" ref="S58:T58" si="441">S29/S148</f>
        <v>9.1115916846881764E-2</v>
      </c>
      <c r="T58" s="30">
        <f t="shared" si="441"/>
        <v>9.135342575346575E-2</v>
      </c>
      <c r="U58" s="30">
        <f t="shared" ref="U58:V58" si="442">U29/U148</f>
        <v>9.1915946848006802E-2</v>
      </c>
      <c r="V58" s="30">
        <f t="shared" si="442"/>
        <v>9.2978486693250997E-2</v>
      </c>
      <c r="W58" s="30">
        <f t="shared" ref="W58:X58" si="443">W29/W148</f>
        <v>9.4128529819868245E-2</v>
      </c>
      <c r="X58" s="30">
        <f t="shared" si="443"/>
        <v>9.5028563571133914E-2</v>
      </c>
      <c r="Y58" s="30">
        <f t="shared" ref="Y58:Z58" si="444">Y29/Y148</f>
        <v>9.5516081853069493E-2</v>
      </c>
      <c r="Z58" s="30">
        <f t="shared" si="444"/>
        <v>9.5041064039901493E-2</v>
      </c>
      <c r="AA58" s="30">
        <f t="shared" ref="AA58:AB58" si="445">AA29/AA148</f>
        <v>9.4116029351100666E-2</v>
      </c>
      <c r="AB58" s="30">
        <f t="shared" si="445"/>
        <v>9.2396511179405505E-2</v>
      </c>
      <c r="AC58" s="30">
        <f t="shared" ref="AC58:AE58" si="446">AC29/AC148</f>
        <v>9.0866108422192088E-2</v>
      </c>
      <c r="AD58" s="30">
        <f t="shared" si="446"/>
        <v>9.0057358997648412E-2</v>
      </c>
      <c r="AE58" s="30">
        <f t="shared" si="446"/>
        <v>8.9223724975426466E-2</v>
      </c>
      <c r="AF58" s="30">
        <f t="shared" ref="AF58:AG58" si="447">AF29/AF148</f>
        <v>8.8688706125343714E-2</v>
      </c>
      <c r="AG58" s="30">
        <f t="shared" si="447"/>
        <v>8.7767976011247834E-2</v>
      </c>
      <c r="AH58" s="30">
        <f t="shared" ref="AH58:AI58" si="448">AH29/AH148</f>
        <v>8.6859688195991089E-2</v>
      </c>
      <c r="AI58" s="30">
        <f t="shared" si="448"/>
        <v>8.5901631185377816E-2</v>
      </c>
      <c r="AJ58" s="30">
        <f t="shared" ref="AJ58:AK58" si="449">AJ29/AJ148</f>
        <v>8.6822361299473697E-2</v>
      </c>
      <c r="AK58" s="30">
        <f t="shared" si="449"/>
        <v>8.6399323138943149E-2</v>
      </c>
      <c r="AL58" s="30">
        <f t="shared" ref="AL58:AM58" si="450">AL29/AL148</f>
        <v>8.724539946000423E-2</v>
      </c>
      <c r="AM58" s="30">
        <f t="shared" si="450"/>
        <v>8.7419591643752098E-2</v>
      </c>
      <c r="AN58" s="30">
        <f t="shared" ref="AN58:AP58" si="451">AN29/AN148</f>
        <v>8.7128321643781481E-2</v>
      </c>
      <c r="AO58" s="30">
        <f t="shared" si="451"/>
        <v>8.7782771905561593E-2</v>
      </c>
      <c r="AP58" s="30">
        <f t="shared" si="451"/>
        <v>8.8066778622937866E-2</v>
      </c>
      <c r="AQ58" s="30">
        <f t="shared" ref="AQ58:AR58" si="452">AQ29/AQ148</f>
        <v>8.8400177812901312E-2</v>
      </c>
      <c r="AR58" s="30">
        <f t="shared" si="452"/>
        <v>9.0005433171984589E-2</v>
      </c>
      <c r="AS58" s="30">
        <f t="shared" ref="AS58:AT58" si="453">AS29/AS148</f>
        <v>9.1017978860021734E-2</v>
      </c>
      <c r="AT58" s="30">
        <f t="shared" si="453"/>
        <v>9.1882347130297345E-2</v>
      </c>
      <c r="AU58" s="30">
        <f t="shared" ref="AU58:AV58" si="454">AU29/AU148</f>
        <v>9.1993480193618499E-2</v>
      </c>
      <c r="AV58" s="30">
        <f t="shared" si="454"/>
        <v>9.2376271856169118E-2</v>
      </c>
      <c r="AW58" s="30">
        <f t="shared" ref="AW58:AX58" si="455">AW29/AW148</f>
        <v>9.3228292008297936E-2</v>
      </c>
      <c r="AX58" s="30">
        <f t="shared" si="455"/>
        <v>9.4203793341894701E-2</v>
      </c>
      <c r="AY58" s="30">
        <f t="shared" ref="AY58:AZ58" si="456">AY29/AY148</f>
        <v>9.4796503012940833E-2</v>
      </c>
      <c r="AZ58" s="30">
        <f t="shared" si="456"/>
        <v>9.4084939825145403E-2</v>
      </c>
      <c r="BA58" s="30">
        <f t="shared" ref="BA58:BB58" si="457">BA29/BA148</f>
        <v>9.5353062394069085E-2</v>
      </c>
      <c r="BB58" s="30">
        <f t="shared" si="457"/>
        <v>9.6669958907951367E-2</v>
      </c>
      <c r="BC58" s="30">
        <f t="shared" ref="BC58:BD58" si="458">BC29/BC148</f>
        <v>9.826730560534562E-2</v>
      </c>
      <c r="BD58" s="30">
        <f t="shared" si="458"/>
        <v>9.9791491385301967E-2</v>
      </c>
      <c r="BE58" s="30">
        <f t="shared" ref="BE58" si="459">BE29/BE148</f>
        <v>0.10110838789918425</v>
      </c>
      <c r="BF58" s="30">
        <f t="shared" ref="BF58" si="460">BF29/BF148</f>
        <v>0.10252283230298374</v>
      </c>
      <c r="BG58" s="30">
        <f t="shared" ref="BG58:BH58" si="461">BG29/BG148</f>
        <v>0.10341295679847826</v>
      </c>
      <c r="BH58" s="30">
        <f t="shared" si="461"/>
        <v>0.10522978624818621</v>
      </c>
      <c r="BI58" s="30">
        <f t="shared" ref="BI58:BJ58" si="462">BI29/BI148</f>
        <v>0.10748558120252161</v>
      </c>
      <c r="BJ58" s="30">
        <f t="shared" si="462"/>
        <v>0.1087780907439246</v>
      </c>
      <c r="BK58" s="30">
        <f t="shared" ref="BK58:BL58" si="463">BK29/BK148</f>
        <v>0.10942434551462608</v>
      </c>
      <c r="BL58" s="30">
        <f t="shared" si="463"/>
        <v>0.10913170184487447</v>
      </c>
      <c r="BM58" s="30">
        <f t="shared" ref="BM58:BN58" si="464">BM29/BM148</f>
        <v>0.10941215202838643</v>
      </c>
      <c r="BN58" s="30">
        <f t="shared" si="464"/>
        <v>0.11081440294594627</v>
      </c>
      <c r="BO58" s="30">
        <f t="shared" ref="BO58:BP58" si="465">BO29/BO148</f>
        <v>0.11283852166172831</v>
      </c>
      <c r="BP58" s="30">
        <f t="shared" si="465"/>
        <v>0.11498457523990684</v>
      </c>
      <c r="BQ58" s="30">
        <f t="shared" ref="BQ58:BR58" si="466">BQ29/BQ148</f>
        <v>0.11648437404738389</v>
      </c>
      <c r="BR58" s="30">
        <f t="shared" si="466"/>
        <v>0.1181426881759764</v>
      </c>
      <c r="BS58" s="30">
        <f t="shared" ref="BS58:BT58" si="467">BS29/BS148</f>
        <v>0.11891087780907439</v>
      </c>
      <c r="BT58" s="30">
        <f t="shared" si="467"/>
        <v>0.12087402909365817</v>
      </c>
      <c r="BU58" s="30">
        <f t="shared" ref="BU58:BX58" si="468">BU29/BU148</f>
        <v>0.12206899074514395</v>
      </c>
      <c r="BV58" s="30">
        <f t="shared" si="468"/>
        <v>0.12332491982782798</v>
      </c>
      <c r="BW58" s="30">
        <f t="shared" si="468"/>
        <v>0.12421504432332248</v>
      </c>
      <c r="BX58" s="30">
        <f t="shared" si="468"/>
        <v>0.12682445037860776</v>
      </c>
    </row>
    <row r="59" spans="1:76" x14ac:dyDescent="0.2">
      <c r="A59" t="s">
        <v>126</v>
      </c>
      <c r="B59" s="30">
        <f t="shared" si="127"/>
        <v>1.7414353303311862E-2</v>
      </c>
      <c r="C59" s="30">
        <f t="shared" ref="C59:N59" si="469">C30/C149</f>
        <v>1.9566208744228469E-2</v>
      </c>
      <c r="D59" s="30">
        <f t="shared" si="469"/>
        <v>2.2541392379812487E-2</v>
      </c>
      <c r="E59" s="30">
        <f t="shared" si="469"/>
        <v>2.4578951868000343E-2</v>
      </c>
      <c r="F59" s="30">
        <f t="shared" si="469"/>
        <v>2.6588014020689065E-2</v>
      </c>
      <c r="G59" s="30">
        <f t="shared" si="469"/>
        <v>2.9352255564104757E-2</v>
      </c>
      <c r="H59" s="30">
        <f t="shared" si="469"/>
        <v>3.1104841697301301E-2</v>
      </c>
      <c r="I59" s="30">
        <f t="shared" si="469"/>
        <v>3.3413125872730896E-2</v>
      </c>
      <c r="J59" s="30">
        <f t="shared" si="469"/>
        <v>3.5179960673677013E-2</v>
      </c>
      <c r="K59" s="30">
        <f t="shared" si="469"/>
        <v>3.5749907383659629E-2</v>
      </c>
      <c r="L59" s="30">
        <f t="shared" si="469"/>
        <v>3.8186429568835313E-2</v>
      </c>
      <c r="M59" s="30">
        <f t="shared" si="469"/>
        <v>4.0352227066769254E-2</v>
      </c>
      <c r="N59" s="30">
        <f t="shared" si="469"/>
        <v>6.4859935596021767E-2</v>
      </c>
      <c r="O59" s="30">
        <f t="shared" ref="O59:P59" si="470">O30/O149</f>
        <v>9.2587843036676068E-2</v>
      </c>
      <c r="P59" s="30">
        <f t="shared" si="470"/>
        <v>9.4967451533410255E-2</v>
      </c>
      <c r="Q59" s="30">
        <f t="shared" ref="Q59:R59" si="471">Q30/Q149</f>
        <v>9.6577069356010431E-2</v>
      </c>
      <c r="R59" s="30">
        <f t="shared" si="471"/>
        <v>9.7004401521302505E-2</v>
      </c>
      <c r="S59" s="30">
        <f t="shared" ref="S59:T59" si="472">S30/S149</f>
        <v>9.7787843824337986E-2</v>
      </c>
      <c r="T59" s="30">
        <f t="shared" si="472"/>
        <v>9.795877669045483E-2</v>
      </c>
      <c r="U59" s="30">
        <f t="shared" ref="U59:V59" si="473">U30/U149</f>
        <v>9.7987265501474297E-2</v>
      </c>
      <c r="V59" s="30">
        <f t="shared" si="473"/>
        <v>9.9582638918564739E-2</v>
      </c>
      <c r="W59" s="30">
        <f t="shared" ref="W59:X59" si="474">W30/W149</f>
        <v>0.10102132387504807</v>
      </c>
      <c r="X59" s="30">
        <f t="shared" si="474"/>
        <v>0.10258820848111903</v>
      </c>
      <c r="Y59" s="30">
        <f t="shared" ref="Y59:Z59" si="475">Y30/Y149</f>
        <v>0.10315798470150848</v>
      </c>
      <c r="Z59" s="30">
        <f t="shared" si="475"/>
        <v>0.10230332037092432</v>
      </c>
      <c r="AA59" s="30">
        <f t="shared" ref="AA59:AB59" si="476">AA30/AA149</f>
        <v>0.10085039100893124</v>
      </c>
      <c r="AB59" s="30">
        <f t="shared" si="476"/>
        <v>9.9013986312479541E-2</v>
      </c>
      <c r="AC59" s="30">
        <f t="shared" ref="AC59:AE59" si="477">AC30/AC149</f>
        <v>9.7534254371611909E-2</v>
      </c>
      <c r="AD59" s="30">
        <f t="shared" si="477"/>
        <v>9.6538280949874086E-2</v>
      </c>
      <c r="AE59" s="30">
        <f t="shared" si="477"/>
        <v>9.5087005392484672E-2</v>
      </c>
      <c r="AF59" s="30">
        <f t="shared" ref="AF59:AG59" si="478">AF30/AF149</f>
        <v>9.4475193147702863E-2</v>
      </c>
      <c r="AG59" s="30">
        <f t="shared" si="478"/>
        <v>9.3891837286399271E-2</v>
      </c>
      <c r="AH59" s="30">
        <f t="shared" ref="AH59:AI59" si="479">AH30/AH149</f>
        <v>9.2952776631617884E-2</v>
      </c>
      <c r="AI59" s="30">
        <f t="shared" si="479"/>
        <v>9.1971031401619163E-2</v>
      </c>
      <c r="AJ59" s="30">
        <f t="shared" ref="AJ59:AK59" si="480">AJ30/AJ149</f>
        <v>9.2170226085966728E-2</v>
      </c>
      <c r="AK59" s="30">
        <f t="shared" si="480"/>
        <v>9.171492395031515E-2</v>
      </c>
      <c r="AL59" s="30">
        <f t="shared" ref="AL59:AM59" si="481">AL30/AL149</f>
        <v>9.158687022466315E-2</v>
      </c>
      <c r="AM59" s="30">
        <f t="shared" si="481"/>
        <v>9.1131568089011572E-2</v>
      </c>
      <c r="AN59" s="30">
        <f t="shared" ref="AN59:AP59" si="482">AN30/AN149</f>
        <v>9.2297799371248934E-2</v>
      </c>
      <c r="AO59" s="30">
        <f t="shared" si="482"/>
        <v>9.3626750500142894E-2</v>
      </c>
      <c r="AP59" s="30">
        <f t="shared" si="482"/>
        <v>9.4126893398113753E-2</v>
      </c>
      <c r="AQ59" s="30">
        <f t="shared" ref="AQ59:AR59" si="483">AQ30/AQ149</f>
        <v>9.4284081166047445E-2</v>
      </c>
      <c r="AR59" s="30">
        <f t="shared" si="483"/>
        <v>9.4812803658188061E-2</v>
      </c>
      <c r="AS59" s="30">
        <f t="shared" ref="AS59:AT59" si="484">AS30/AS149</f>
        <v>9.5427264932837957E-2</v>
      </c>
      <c r="AT59" s="30">
        <f t="shared" si="484"/>
        <v>9.5198628179479855E-2</v>
      </c>
      <c r="AU59" s="30">
        <f t="shared" ref="AU59:AV59" si="485">AU30/AU149</f>
        <v>9.5227207773649611E-2</v>
      </c>
      <c r="AV59" s="30">
        <f t="shared" si="485"/>
        <v>9.5641611889111175E-2</v>
      </c>
      <c r="AW59" s="30">
        <f t="shared" ref="AW59:AX59" si="486">AW30/AW149</f>
        <v>9.562732209202629E-2</v>
      </c>
      <c r="AX59" s="30">
        <f t="shared" si="486"/>
        <v>9.6856244641326097E-2</v>
      </c>
      <c r="AY59" s="30">
        <f t="shared" ref="AY59:AZ59" si="487">AY30/AY149</f>
        <v>9.7813661046013148E-2</v>
      </c>
      <c r="AZ59" s="30">
        <f t="shared" si="487"/>
        <v>9.8348744105201669E-2</v>
      </c>
      <c r="BA59" s="30">
        <f t="shared" ref="BA59:BB59" si="488">BA30/BA149</f>
        <v>9.8519711065836527E-2</v>
      </c>
      <c r="BB59" s="30">
        <f t="shared" si="488"/>
        <v>0.10005841371155025</v>
      </c>
      <c r="BC59" s="30">
        <f t="shared" ref="BC59:BD59" si="489">BC30/BC149</f>
        <v>0.10173958882445967</v>
      </c>
      <c r="BD59" s="30">
        <f t="shared" si="489"/>
        <v>0.10349200017096696</v>
      </c>
      <c r="BE59" s="30">
        <f t="shared" ref="BE59" si="490">BE30/BE149</f>
        <v>0.10409038453318896</v>
      </c>
      <c r="BF59" s="30">
        <f t="shared" ref="BF59" si="491">BF30/BF149</f>
        <v>0.10592827936001367</v>
      </c>
      <c r="BG59" s="30">
        <f t="shared" ref="BG59:BH59" si="492">BG30/BG149</f>
        <v>0.10689709213694454</v>
      </c>
      <c r="BH59" s="30">
        <f t="shared" si="492"/>
        <v>0.1075097237458861</v>
      </c>
      <c r="BI59" s="30">
        <f t="shared" ref="BI59:BJ59" si="493">BI30/BI149</f>
        <v>0.10907692088503897</v>
      </c>
      <c r="BJ59" s="30">
        <f t="shared" si="493"/>
        <v>0.10997449742837197</v>
      </c>
      <c r="BK59" s="30">
        <f t="shared" ref="BK59:BL59" si="494">BK30/BK149</f>
        <v>0.11041616207667868</v>
      </c>
      <c r="BL59" s="30">
        <f t="shared" si="494"/>
        <v>0.11111427716593768</v>
      </c>
      <c r="BM59" s="30">
        <f t="shared" ref="BM59:BN59" si="495">BM30/BM149</f>
        <v>0.11168416703472055</v>
      </c>
      <c r="BN59" s="30">
        <f t="shared" si="495"/>
        <v>0.11276695778540798</v>
      </c>
      <c r="BO59" s="30">
        <f t="shared" ref="BO59:BP59" si="496">BO30/BO149</f>
        <v>0.1162432859849834</v>
      </c>
      <c r="BP59" s="30">
        <f t="shared" si="496"/>
        <v>0.11668495063329011</v>
      </c>
      <c r="BQ59" s="30">
        <f t="shared" ref="BQ59:BR59" si="497">BQ30/BQ149</f>
        <v>0.11828064226588211</v>
      </c>
      <c r="BR59" s="30">
        <f t="shared" si="497"/>
        <v>0.11940617475672827</v>
      </c>
      <c r="BS59" s="30">
        <f t="shared" ref="BS59:BT59" si="498">BS30/BS149</f>
        <v>0.12001880636566983</v>
      </c>
      <c r="BT59" s="30">
        <f t="shared" si="498"/>
        <v>0.12209890438672727</v>
      </c>
      <c r="BU59" s="30">
        <f t="shared" ref="BU59:BX59" si="499">BU30/BU149</f>
        <v>0.12350938181196484</v>
      </c>
      <c r="BV59" s="30">
        <f t="shared" si="499"/>
        <v>0.1251193206912764</v>
      </c>
      <c r="BW59" s="30">
        <f t="shared" si="499"/>
        <v>0.1263730784025987</v>
      </c>
      <c r="BX59" s="30">
        <f t="shared" si="499"/>
        <v>0.12860989613757143</v>
      </c>
    </row>
    <row r="60" spans="1:76" x14ac:dyDescent="0.2">
      <c r="A60" t="s">
        <v>138</v>
      </c>
      <c r="B60" s="30">
        <f t="shared" si="127"/>
        <v>4.4169788688856362E-2</v>
      </c>
      <c r="C60" s="30">
        <f t="shared" ref="C60:N60" si="500">C31/C150</f>
        <v>4.6300337653965455E-2</v>
      </c>
      <c r="D60" s="30">
        <f t="shared" si="500"/>
        <v>4.9187228431588174E-2</v>
      </c>
      <c r="E60" s="30">
        <f t="shared" si="500"/>
        <v>5.1594972781334091E-2</v>
      </c>
      <c r="F60" s="30">
        <f t="shared" si="500"/>
        <v>5.3852233109220882E-2</v>
      </c>
      <c r="G60" s="30">
        <f t="shared" si="500"/>
        <v>5.654726513706148E-2</v>
      </c>
      <c r="H60" s="30">
        <f t="shared" si="500"/>
        <v>5.8990788904592077E-2</v>
      </c>
      <c r="I60" s="30">
        <f t="shared" si="500"/>
        <v>6.1792106849969532E-2</v>
      </c>
      <c r="J60" s="30">
        <f t="shared" si="500"/>
        <v>6.3776812201202404E-2</v>
      </c>
      <c r="K60" s="30">
        <f t="shared" si="500"/>
        <v>6.458711078044381E-2</v>
      </c>
      <c r="L60" s="30">
        <f t="shared" si="500"/>
        <v>6.7998783499795323E-2</v>
      </c>
      <c r="M60" s="30">
        <f t="shared" si="500"/>
        <v>7.024236346205856E-2</v>
      </c>
      <c r="N60" s="30">
        <f t="shared" si="500"/>
        <v>0.10339725571865592</v>
      </c>
      <c r="O60" s="30">
        <f t="shared" ref="O60:P60" si="501">O31/O150</f>
        <v>0.12808926333335788</v>
      </c>
      <c r="P60" s="30">
        <f t="shared" si="501"/>
        <v>0.13062210306471064</v>
      </c>
      <c r="Q60" s="30">
        <f t="shared" ref="Q60:R60" si="502">Q31/Q150</f>
        <v>0.13155080326263727</v>
      </c>
      <c r="R60" s="30">
        <f t="shared" si="502"/>
        <v>0.13178613000962319</v>
      </c>
      <c r="S60" s="30">
        <f t="shared" ref="S60:T60" si="503">S31/S150</f>
        <v>0.13278836981598288</v>
      </c>
      <c r="T60" s="30">
        <f t="shared" si="503"/>
        <v>0.1329018309261368</v>
      </c>
      <c r="U60" s="30">
        <f t="shared" ref="U60:V60" si="504">U31/U150</f>
        <v>0.1345186517458303</v>
      </c>
      <c r="V60" s="30">
        <f t="shared" si="504"/>
        <v>0.13640546798505676</v>
      </c>
      <c r="W60" s="30">
        <f t="shared" ref="W60:X60" si="505">W31/W150</f>
        <v>0.13731105573461866</v>
      </c>
      <c r="X60" s="30">
        <f t="shared" si="505"/>
        <v>0.13864737547643161</v>
      </c>
      <c r="Y60" s="30">
        <f t="shared" ref="Y60:Z60" si="506">Y31/Y150</f>
        <v>0.13881231431248869</v>
      </c>
      <c r="Z60" s="30">
        <f t="shared" si="506"/>
        <v>0.13817882311412927</v>
      </c>
      <c r="AA60" s="30">
        <f t="shared" ref="AA60:AB60" si="507">AA31/AA150</f>
        <v>0.13740665722558171</v>
      </c>
      <c r="AB60" s="30">
        <f t="shared" si="507"/>
        <v>0.13509691303971186</v>
      </c>
      <c r="AC60" s="30">
        <f t="shared" ref="AC60:AE60" si="508">AC31/AC150</f>
        <v>0.13319528621988524</v>
      </c>
      <c r="AD60" s="30">
        <f t="shared" si="508"/>
        <v>0.13220376839396031</v>
      </c>
      <c r="AE60" s="30">
        <f t="shared" si="508"/>
        <v>0.13093984409164963</v>
      </c>
      <c r="AF60" s="30">
        <f t="shared" ref="AF60:AG60" si="509">AF31/AF150</f>
        <v>0.1303219719306522</v>
      </c>
      <c r="AG60" s="30">
        <f t="shared" si="509"/>
        <v>0.12949327176877387</v>
      </c>
      <c r="AH60" s="30">
        <f t="shared" ref="AH60:AI60" si="510">AH31/AH150</f>
        <v>0.12836502885316872</v>
      </c>
      <c r="AI60" s="30">
        <f t="shared" si="510"/>
        <v>0.12771688930590622</v>
      </c>
      <c r="AJ60" s="30">
        <f t="shared" ref="AJ60:AK60" si="511">AJ31/AJ150</f>
        <v>0.12806339869349262</v>
      </c>
      <c r="AK60" s="30">
        <f t="shared" si="511"/>
        <v>0.12756659607755549</v>
      </c>
      <c r="AL60" s="30">
        <f t="shared" ref="AL60:AM60" si="512">AL31/AL150</f>
        <v>0.12790997435621793</v>
      </c>
      <c r="AM60" s="30">
        <f t="shared" si="512"/>
        <v>0.127781598890335</v>
      </c>
      <c r="AN60" s="30">
        <f t="shared" ref="AN60:AP60" si="513">AN31/AN150</f>
        <v>0.1274751165035444</v>
      </c>
      <c r="AO60" s="30">
        <f t="shared" si="513"/>
        <v>0.12870086871685227</v>
      </c>
      <c r="AP60" s="30">
        <f t="shared" si="513"/>
        <v>0.1295384487643878</v>
      </c>
      <c r="AQ60" s="30">
        <f t="shared" ref="AQ60:AR60" si="514">AQ31/AQ150</f>
        <v>0.13013004805446865</v>
      </c>
      <c r="AR60" s="30">
        <f t="shared" si="514"/>
        <v>0.13163603151044639</v>
      </c>
      <c r="AS60" s="30">
        <f t="shared" ref="AS60:AT60" si="515">AS31/AS150</f>
        <v>0.13227329811414754</v>
      </c>
      <c r="AT60" s="30">
        <f t="shared" si="515"/>
        <v>0.13292405733323645</v>
      </c>
      <c r="AU60" s="30">
        <f t="shared" ref="AU60:AV60" si="516">AU31/AU150</f>
        <v>0.13338591993689608</v>
      </c>
      <c r="AV60" s="30">
        <f t="shared" si="516"/>
        <v>0.13441758606731777</v>
      </c>
      <c r="AW60" s="30">
        <f t="shared" ref="AW60:AX60" si="517">AW31/AW150</f>
        <v>0.13462412687210037</v>
      </c>
      <c r="AX60" s="30">
        <f t="shared" si="517"/>
        <v>0.13545755534567042</v>
      </c>
      <c r="AY60" s="30">
        <f t="shared" ref="AY60:AZ60" si="518">AY31/AY150</f>
        <v>0.136183042896138</v>
      </c>
      <c r="AZ60" s="30">
        <f t="shared" si="518"/>
        <v>0.13583038854708895</v>
      </c>
      <c r="BA60" s="30">
        <f t="shared" ref="BA60:BB60" si="519">BA31/BA150</f>
        <v>0.13670842035592712</v>
      </c>
      <c r="BB60" s="30">
        <f t="shared" si="519"/>
        <v>0.13772335513144229</v>
      </c>
      <c r="BC60" s="30">
        <f t="shared" ref="BC60:BD60" si="520">BC31/BC150</f>
        <v>0.13954015014035129</v>
      </c>
      <c r="BD60" s="30">
        <f t="shared" si="520"/>
        <v>0.14199205139316781</v>
      </c>
      <c r="BE60" s="30">
        <f t="shared" ref="BE60" si="521">BE31/BE150</f>
        <v>0.1437604671582135</v>
      </c>
      <c r="BF60" s="30">
        <f t="shared" ref="BF60" si="522">BF31/BF150</f>
        <v>0.14571931186187007</v>
      </c>
      <c r="BG60" s="30">
        <f t="shared" ref="BG60:BH60" si="523">BG31/BG150</f>
        <v>0.14695761463564769</v>
      </c>
      <c r="BH60" s="30">
        <f t="shared" si="523"/>
        <v>0.14929731721652595</v>
      </c>
      <c r="BI60" s="30">
        <f t="shared" ref="BI60:BJ60" si="524">BI31/BI150</f>
        <v>0.15212698830972185</v>
      </c>
      <c r="BJ60" s="30">
        <f t="shared" si="524"/>
        <v>0.15318309690980153</v>
      </c>
      <c r="BK60" s="30">
        <f t="shared" ref="BK60:BL60" si="525">BK31/BK150</f>
        <v>0.15373173812212362</v>
      </c>
      <c r="BL60" s="30">
        <f t="shared" si="525"/>
        <v>0.15467256001342267</v>
      </c>
      <c r="BM60" s="30">
        <f t="shared" ref="BM60:BN60" si="526">BM31/BM150</f>
        <v>0.15571734581174709</v>
      </c>
      <c r="BN60" s="30">
        <f t="shared" si="526"/>
        <v>0.15720680891536823</v>
      </c>
      <c r="BO60" s="30">
        <f t="shared" ref="BO60:BP60" si="527">BO31/BO150</f>
        <v>0.15983164023135571</v>
      </c>
      <c r="BP60" s="30">
        <f t="shared" si="527"/>
        <v>0.16166181673324817</v>
      </c>
      <c r="BQ60" s="30">
        <f t="shared" ref="BQ60:BR60" si="528">BQ31/BQ150</f>
        <v>0.1638141784123579</v>
      </c>
      <c r="BR60" s="30">
        <f t="shared" si="528"/>
        <v>0.1655980343616153</v>
      </c>
      <c r="BS60" s="30">
        <f t="shared" ref="BS60:BT60" si="529">BS31/BS150</f>
        <v>0.1662135830388547</v>
      </c>
      <c r="BT60" s="30">
        <f t="shared" si="529"/>
        <v>0.16897531732151919</v>
      </c>
      <c r="BU60" s="30">
        <f t="shared" ref="BU60:BX60" si="530">BU31/BU150</f>
        <v>0.17067270823919109</v>
      </c>
      <c r="BV60" s="30">
        <f t="shared" si="530"/>
        <v>0.17246376960774726</v>
      </c>
      <c r="BW60" s="30">
        <f t="shared" si="530"/>
        <v>0.1735734041797608</v>
      </c>
      <c r="BX60" s="30">
        <f t="shared" si="530"/>
        <v>0.17710920636423808</v>
      </c>
    </row>
    <row r="61" spans="1:76" x14ac:dyDescent="0.2">
      <c r="A61" t="s">
        <v>127</v>
      </c>
      <c r="B61" s="30">
        <f t="shared" si="127"/>
        <v>4.5774508975117652E-2</v>
      </c>
      <c r="C61" s="30">
        <f t="shared" ref="C61:N61" si="531">C32/C151</f>
        <v>4.8310648970045368E-2</v>
      </c>
      <c r="D61" s="30">
        <f t="shared" si="531"/>
        <v>5.2416694392908095E-2</v>
      </c>
      <c r="E61" s="30">
        <f t="shared" si="531"/>
        <v>5.4937432681625681E-2</v>
      </c>
      <c r="F61" s="30">
        <f t="shared" si="531"/>
        <v>5.7486367148069407E-2</v>
      </c>
      <c r="G61" s="30">
        <f t="shared" si="531"/>
        <v>6.0548472049129019E-2</v>
      </c>
      <c r="H61" s="30">
        <f t="shared" si="531"/>
        <v>6.3385007528379458E-2</v>
      </c>
      <c r="I61" s="30">
        <f t="shared" si="531"/>
        <v>6.6554257904798422E-2</v>
      </c>
      <c r="J61" s="30">
        <f t="shared" si="531"/>
        <v>6.8905819127159124E-2</v>
      </c>
      <c r="K61" s="30">
        <f t="shared" si="531"/>
        <v>7.002238776511456E-2</v>
      </c>
      <c r="L61" s="30">
        <f t="shared" si="531"/>
        <v>7.3586384629699603E-2</v>
      </c>
      <c r="M61" s="30">
        <f t="shared" si="531"/>
        <v>7.655262252649031E-2</v>
      </c>
      <c r="N61" s="30">
        <f t="shared" si="531"/>
        <v>0.10778834821151645</v>
      </c>
      <c r="O61" s="30">
        <f t="shared" ref="O61:P61" si="532">O32/O151</f>
        <v>0.13859549199510515</v>
      </c>
      <c r="P61" s="30">
        <f t="shared" si="532"/>
        <v>0.14147452962144114</v>
      </c>
      <c r="Q61" s="30">
        <f t="shared" ref="Q61:R61" si="533">Q32/Q151</f>
        <v>0.14263637594188514</v>
      </c>
      <c r="R61" s="30">
        <f t="shared" si="533"/>
        <v>0.1423656544691603</v>
      </c>
      <c r="S61" s="30">
        <f t="shared" ref="S61:T61" si="534">S32/S151</f>
        <v>0.14272661643279339</v>
      </c>
      <c r="T61" s="30">
        <f t="shared" si="534"/>
        <v>0.14356698100437668</v>
      </c>
      <c r="U61" s="30">
        <f t="shared" ref="U61:V61" si="535">U32/U151</f>
        <v>0.14625727563957949</v>
      </c>
      <c r="V61" s="30">
        <f t="shared" si="535"/>
        <v>0.14853020800433153</v>
      </c>
      <c r="W61" s="30">
        <f t="shared" ref="W61:X61" si="536">W32/W151</f>
        <v>0.14926905202364302</v>
      </c>
      <c r="X61" s="30">
        <f t="shared" si="536"/>
        <v>0.15076366015431125</v>
      </c>
      <c r="Y61" s="30">
        <f t="shared" ref="Y61:Z61" si="537">Y32/Y151</f>
        <v>0.15200446690429997</v>
      </c>
      <c r="Z61" s="30">
        <f t="shared" si="537"/>
        <v>0.15191986644407346</v>
      </c>
      <c r="AA61" s="30">
        <f t="shared" ref="AA61:AB61" si="538">AA32/AA151</f>
        <v>0.15207214727248117</v>
      </c>
      <c r="AB61" s="30">
        <f t="shared" si="538"/>
        <v>0.15199719016785349</v>
      </c>
      <c r="AC61" s="30">
        <f t="shared" ref="AC61:AE61" si="539">AC32/AC151</f>
        <v>0.14962922678631113</v>
      </c>
      <c r="AD61" s="30">
        <f t="shared" si="539"/>
        <v>0.14868317443052748</v>
      </c>
      <c r="AE61" s="30">
        <f t="shared" si="539"/>
        <v>0.14685904952895656</v>
      </c>
      <c r="AF61" s="30">
        <f t="shared" ref="AF61:AG61" si="540">AF32/AF151</f>
        <v>0.14668343501979911</v>
      </c>
      <c r="AG61" s="30">
        <f t="shared" si="540"/>
        <v>0.1463718608906488</v>
      </c>
      <c r="AH61" s="30">
        <f t="shared" ref="AH61:AI61" si="541">AH32/AH151</f>
        <v>0.14610560663482947</v>
      </c>
      <c r="AI61" s="30">
        <f t="shared" si="541"/>
        <v>0.14505191957988478</v>
      </c>
      <c r="AJ61" s="30">
        <f t="shared" ref="AJ61:AK61" si="542">AJ32/AJ151</f>
        <v>0.14415685208159842</v>
      </c>
      <c r="AK61" s="30">
        <f t="shared" si="542"/>
        <v>0.14364700350662521</v>
      </c>
      <c r="AL61" s="30">
        <f t="shared" ref="AL61:AM61" si="543">AL32/AL151</f>
        <v>0.14447409119491511</v>
      </c>
      <c r="AM61" s="30">
        <f t="shared" si="543"/>
        <v>0.14357335871246241</v>
      </c>
      <c r="AN61" s="30">
        <f t="shared" ref="AN61:AP61" si="544">AN32/AN151</f>
        <v>0.14334453696353472</v>
      </c>
      <c r="AO61" s="30">
        <f t="shared" si="544"/>
        <v>0.144374820544868</v>
      </c>
      <c r="AP61" s="30">
        <f t="shared" si="544"/>
        <v>0.14585550132022679</v>
      </c>
      <c r="AQ61" s="30">
        <f t="shared" ref="AQ61:AR61" si="545">AQ32/AQ151</f>
        <v>0.14766835002617934</v>
      </c>
      <c r="AR61" s="30">
        <f t="shared" si="545"/>
        <v>0.14971765725899527</v>
      </c>
      <c r="AS61" s="30">
        <f t="shared" ref="AS61:AT61" si="546">AS32/AS151</f>
        <v>0.15138975684181488</v>
      </c>
      <c r="AT61" s="30">
        <f t="shared" si="546"/>
        <v>0.15193586343957077</v>
      </c>
      <c r="AU61" s="30">
        <f t="shared" ref="AU61:AV61" si="547">AU32/AU151</f>
        <v>0.15319134561791681</v>
      </c>
      <c r="AV61" s="30">
        <f t="shared" si="547"/>
        <v>0.15435674835745775</v>
      </c>
      <c r="AW61" s="30">
        <f t="shared" ref="AW61:AX61" si="548">AW32/AW151</f>
        <v>0.15536451207908974</v>
      </c>
      <c r="AX61" s="30">
        <f t="shared" si="548"/>
        <v>0.15686771271414979</v>
      </c>
      <c r="AY61" s="30">
        <f t="shared" ref="AY61:AZ61" si="549">AY32/AY151</f>
        <v>0.15824705412085283</v>
      </c>
      <c r="AZ61" s="30">
        <f t="shared" si="549"/>
        <v>0.15741626794258373</v>
      </c>
      <c r="BA61" s="30">
        <f t="shared" ref="BA61:BB61" si="550">BA32/BA151</f>
        <v>0.1588016023144542</v>
      </c>
      <c r="BB61" s="30">
        <f t="shared" si="550"/>
        <v>0.15943585178591299</v>
      </c>
      <c r="BC61" s="30">
        <f t="shared" ref="BC61:BD61" si="551">BC32/BC151</f>
        <v>0.16108267497496384</v>
      </c>
      <c r="BD61" s="30">
        <f t="shared" si="551"/>
        <v>0.16264604428619117</v>
      </c>
      <c r="BE61" s="30">
        <f t="shared" ref="BE61" si="552">BE32/BE151</f>
        <v>0.16424835874040281</v>
      </c>
      <c r="BF61" s="30">
        <f t="shared" ref="BF61" si="553">BF32/BF151</f>
        <v>0.16620674307332814</v>
      </c>
      <c r="BG61" s="30">
        <f t="shared" ref="BG61:BH61" si="554">BG32/BG151</f>
        <v>0.16769222209858684</v>
      </c>
      <c r="BH61" s="30">
        <f t="shared" si="554"/>
        <v>0.16941137198175141</v>
      </c>
      <c r="BI61" s="30">
        <f t="shared" ref="BI61:BJ61" si="555">BI32/BI151</f>
        <v>0.17224880382775121</v>
      </c>
      <c r="BJ61" s="30">
        <f t="shared" si="555"/>
        <v>0.17312228774897073</v>
      </c>
      <c r="BK61" s="30">
        <f t="shared" ref="BK61:BL61" si="556">BK32/BK151</f>
        <v>0.17433515077333928</v>
      </c>
      <c r="BL61" s="30">
        <f t="shared" si="556"/>
        <v>0.17516412595971959</v>
      </c>
      <c r="BM61" s="30">
        <f t="shared" ref="BM61:BN61" si="557">BM32/BM151</f>
        <v>0.17621008122844109</v>
      </c>
      <c r="BN61" s="30">
        <f t="shared" si="557"/>
        <v>0.17751752531434295</v>
      </c>
      <c r="BO61" s="30">
        <f t="shared" ref="BO61:BP61" si="558">BO32/BO151</f>
        <v>0.17961499944364082</v>
      </c>
      <c r="BP61" s="30">
        <f t="shared" si="558"/>
        <v>0.18207967063536218</v>
      </c>
      <c r="BQ61" s="30">
        <f t="shared" ref="BQ61:BR61" si="559">BQ32/BQ151</f>
        <v>0.18481695782797375</v>
      </c>
      <c r="BR61" s="30">
        <f t="shared" si="559"/>
        <v>0.18702570379436964</v>
      </c>
      <c r="BS61" s="30">
        <f t="shared" ref="BS61:BT61" si="560">BS32/BS151</f>
        <v>0.18739290085679314</v>
      </c>
      <c r="BT61" s="30">
        <f t="shared" si="560"/>
        <v>0.19014131523311451</v>
      </c>
      <c r="BU61" s="30">
        <f t="shared" ref="BU61:BX61" si="561">BU32/BU151</f>
        <v>0.19229442528096138</v>
      </c>
      <c r="BV61" s="30">
        <f t="shared" si="561"/>
        <v>0.19384666740847892</v>
      </c>
      <c r="BW61" s="30">
        <f t="shared" si="561"/>
        <v>0.19438633581840437</v>
      </c>
      <c r="BX61" s="30">
        <f t="shared" si="561"/>
        <v>0.19778569044174921</v>
      </c>
    </row>
    <row r="62" spans="1:76" x14ac:dyDescent="0.2">
      <c r="A62" t="s">
        <v>139</v>
      </c>
      <c r="B62" s="30">
        <f t="shared" si="127"/>
        <v>4.4416065214876253E-2</v>
      </c>
      <c r="C62" s="30">
        <f t="shared" ref="C62:N62" si="562">C33/C152</f>
        <v>4.6629348474196163E-2</v>
      </c>
      <c r="D62" s="30">
        <f t="shared" si="562"/>
        <v>4.9690669353208067E-2</v>
      </c>
      <c r="E62" s="30">
        <f t="shared" si="562"/>
        <v>5.2109088716171398E-2</v>
      </c>
      <c r="F62" s="30">
        <f t="shared" si="562"/>
        <v>5.4417539615252274E-2</v>
      </c>
      <c r="G62" s="30">
        <f t="shared" si="562"/>
        <v>5.7169411739665624E-2</v>
      </c>
      <c r="H62" s="30">
        <f t="shared" si="562"/>
        <v>5.9684496929751439E-2</v>
      </c>
      <c r="I62" s="30">
        <f t="shared" si="562"/>
        <v>6.2548111202948578E-2</v>
      </c>
      <c r="J62" s="30">
        <f t="shared" si="562"/>
        <v>6.4576319887619318E-2</v>
      </c>
      <c r="K62" s="30">
        <f t="shared" si="562"/>
        <v>6.5436557064764325E-2</v>
      </c>
      <c r="L62" s="30">
        <f t="shared" si="562"/>
        <v>6.8872184718640359E-2</v>
      </c>
      <c r="M62" s="30">
        <f t="shared" si="562"/>
        <v>7.1234733007211809E-2</v>
      </c>
      <c r="N62" s="30">
        <f t="shared" si="562"/>
        <v>0.10408958527699637</v>
      </c>
      <c r="O62" s="30">
        <f t="shared" ref="O62:P62" si="563">O33/O152</f>
        <v>0.12973706895022685</v>
      </c>
      <c r="P62" s="30">
        <f t="shared" si="563"/>
        <v>0.13232616465870567</v>
      </c>
      <c r="Q62" s="30">
        <f t="shared" ref="Q62:R62" si="564">Q33/Q152</f>
        <v>0.13329235935712186</v>
      </c>
      <c r="R62" s="30">
        <f t="shared" si="564"/>
        <v>0.13344202654688569</v>
      </c>
      <c r="S62" s="30">
        <f t="shared" ref="S62:T62" si="565">S33/S152</f>
        <v>0.13434800012752707</v>
      </c>
      <c r="T62" s="30">
        <f t="shared" si="565"/>
        <v>0.13457560052852888</v>
      </c>
      <c r="U62" s="30">
        <f t="shared" ref="U62:V62" si="566">U33/U152</f>
        <v>0.13636363636363635</v>
      </c>
      <c r="V62" s="30">
        <f t="shared" si="566"/>
        <v>0.13831108103991244</v>
      </c>
      <c r="W62" s="30">
        <f t="shared" ref="W62:X62" si="567">W33/W152</f>
        <v>0.13918694406166643</v>
      </c>
      <c r="X62" s="30">
        <f t="shared" si="567"/>
        <v>0.14054988965365772</v>
      </c>
      <c r="Y62" s="30">
        <f t="shared" ref="Y62:Z62" si="568">Y33/Y152</f>
        <v>0.14088376261543856</v>
      </c>
      <c r="Z62" s="30">
        <f t="shared" si="568"/>
        <v>0.14033203090406068</v>
      </c>
      <c r="AA62" s="30">
        <f t="shared" ref="AA62:AB62" si="569">AA33/AA152</f>
        <v>0.13970413719079114</v>
      </c>
      <c r="AB62" s="30">
        <f t="shared" si="569"/>
        <v>0.13772440840787908</v>
      </c>
      <c r="AC62" s="30">
        <f t="shared" ref="AC62:AE62" si="570">AC33/AC152</f>
        <v>0.13574935001982991</v>
      </c>
      <c r="AD62" s="30">
        <f t="shared" si="570"/>
        <v>0.1347701934517252</v>
      </c>
      <c r="AE62" s="30">
        <f t="shared" si="570"/>
        <v>0.13341647203983606</v>
      </c>
      <c r="AF62" s="30">
        <f t="shared" ref="AF62:AG62" si="571">AF33/AF152</f>
        <v>0.13286387872912353</v>
      </c>
      <c r="AG62" s="30">
        <f t="shared" si="571"/>
        <v>0.13212091834486406</v>
      </c>
      <c r="AH62" s="30">
        <f t="shared" ref="AH62:AI62" si="572">AH33/AH152</f>
        <v>0.131122372537787</v>
      </c>
      <c r="AI62" s="30">
        <f t="shared" si="572"/>
        <v>0.13041202132816287</v>
      </c>
      <c r="AJ62" s="30">
        <f t="shared" ref="AJ62:AK62" si="573">AJ33/AJ152</f>
        <v>0.13056889789803022</v>
      </c>
      <c r="AK62" s="30">
        <f t="shared" si="573"/>
        <v>0.13006213369761602</v>
      </c>
      <c r="AL62" s="30">
        <f t="shared" ref="AL62:AM62" si="574">AL33/AL152</f>
        <v>0.13048340898074295</v>
      </c>
      <c r="AM62" s="30">
        <f t="shared" si="574"/>
        <v>0.13024104349358834</v>
      </c>
      <c r="AN62" s="30">
        <f t="shared" ref="AN62:AP62" si="575">AN33/AN152</f>
        <v>0.12994353748233081</v>
      </c>
      <c r="AO62" s="30">
        <f t="shared" si="575"/>
        <v>0.13114061646938815</v>
      </c>
      <c r="AP62" s="30">
        <f t="shared" si="575"/>
        <v>0.13208005180915791</v>
      </c>
      <c r="AQ62" s="30">
        <f t="shared" ref="AQ62:AR62" si="576">AQ33/AQ152</f>
        <v>0.13285999346251154</v>
      </c>
      <c r="AR62" s="30">
        <f t="shared" si="576"/>
        <v>0.13445493032667286</v>
      </c>
      <c r="AS62" s="30">
        <f t="shared" ref="AS62:AT62" si="577">AS33/AS152</f>
        <v>0.13524889340300811</v>
      </c>
      <c r="AT62" s="30">
        <f t="shared" si="577"/>
        <v>0.13588511547079996</v>
      </c>
      <c r="AU62" s="30">
        <f t="shared" ref="AU62:AV62" si="578">AU33/AU152</f>
        <v>0.13646788086347428</v>
      </c>
      <c r="AV62" s="30">
        <f t="shared" si="578"/>
        <v>0.13751598223135172</v>
      </c>
      <c r="AW62" s="30">
        <f t="shared" ref="AW62:AX62" si="579">AW33/AW152</f>
        <v>0.13785162004397469</v>
      </c>
      <c r="AX62" s="30">
        <f t="shared" si="579"/>
        <v>0.13879280806161715</v>
      </c>
      <c r="AY62" s="30">
        <f t="shared" ref="AY62:AZ62" si="580">AY33/AY152</f>
        <v>0.13962094835647015</v>
      </c>
      <c r="AZ62" s="30">
        <f t="shared" si="580"/>
        <v>0.13919708555450644</v>
      </c>
      <c r="BA62" s="30">
        <f t="shared" ref="BA62:BB62" si="581">BA33/BA152</f>
        <v>0.14015692767133617</v>
      </c>
      <c r="BB62" s="30">
        <f t="shared" si="581"/>
        <v>0.14111590115276604</v>
      </c>
      <c r="BC62" s="30">
        <f t="shared" ref="BC62:BD62" si="582">BC33/BC152</f>
        <v>0.14290442144104876</v>
      </c>
      <c r="BD62" s="30">
        <f t="shared" si="582"/>
        <v>0.14521846614623823</v>
      </c>
      <c r="BE62" s="30">
        <f t="shared" ref="BE62" si="583">BE33/BE152</f>
        <v>0.14695573694593006</v>
      </c>
      <c r="BF62" s="30">
        <f t="shared" ref="BF62" si="584">BF33/BF152</f>
        <v>0.14892493339738072</v>
      </c>
      <c r="BG62" s="30">
        <f t="shared" ref="BG62:BH62" si="585">BG33/BG152</f>
        <v>0.15019227244575589</v>
      </c>
      <c r="BH62" s="30">
        <f t="shared" si="585"/>
        <v>0.15243335177735831</v>
      </c>
      <c r="BI62" s="30">
        <f t="shared" ref="BI62:BJ62" si="586">BI33/BI152</f>
        <v>0.15526770908705551</v>
      </c>
      <c r="BJ62" s="30">
        <f t="shared" si="586"/>
        <v>0.1562987793066726</v>
      </c>
      <c r="BK62" s="30">
        <f t="shared" ref="BK62:BL62" si="587">BK33/BK152</f>
        <v>0.15694764995035748</v>
      </c>
      <c r="BL62" s="30">
        <f t="shared" si="587"/>
        <v>0.15787187801579353</v>
      </c>
      <c r="BM62" s="30">
        <f t="shared" ref="BM62:BN62" si="588">BM33/BM152</f>
        <v>0.15891684640180814</v>
      </c>
      <c r="BN62" s="30">
        <f t="shared" si="588"/>
        <v>0.16038049705054849</v>
      </c>
      <c r="BO62" s="30">
        <f t="shared" ref="BO62:BP62" si="589">BO33/BO152</f>
        <v>0.16291864968889824</v>
      </c>
      <c r="BP62" s="30">
        <f t="shared" si="589"/>
        <v>0.16484875754735584</v>
      </c>
      <c r="BQ62" s="30">
        <f t="shared" ref="BQ62:BR62" si="590">BQ33/BQ152</f>
        <v>0.16709331142055764</v>
      </c>
      <c r="BR62" s="30">
        <f t="shared" si="590"/>
        <v>0.16894437345762928</v>
      </c>
      <c r="BS62" s="30">
        <f t="shared" ref="BS62:BT62" si="591">BS33/BS152</f>
        <v>0.16952375326932648</v>
      </c>
      <c r="BT62" s="30">
        <f t="shared" si="591"/>
        <v>0.17227819612223785</v>
      </c>
      <c r="BU62" s="30">
        <f t="shared" ref="BU62:BX62" si="592">BU33/BU152</f>
        <v>0.17405281824412303</v>
      </c>
      <c r="BV62" s="30">
        <f t="shared" si="592"/>
        <v>0.17580485584561223</v>
      </c>
      <c r="BW62" s="30">
        <f t="shared" si="592"/>
        <v>0.17682637107583099</v>
      </c>
      <c r="BX62" s="30">
        <f t="shared" si="592"/>
        <v>0.18033913263280785</v>
      </c>
    </row>
    <row r="63" spans="1:76" x14ac:dyDescent="0.2">
      <c r="A63" t="s">
        <v>140</v>
      </c>
      <c r="B63" s="30">
        <f t="shared" si="127"/>
        <v>3.3597302082811066E-2</v>
      </c>
      <c r="C63" s="30">
        <f t="shared" ref="C63:N63" si="593">C34/C153</f>
        <v>3.5418607289970684E-2</v>
      </c>
      <c r="D63" s="30">
        <f t="shared" si="593"/>
        <v>3.7794487746003802E-2</v>
      </c>
      <c r="E63" s="30">
        <f t="shared" si="593"/>
        <v>3.96898010350962E-2</v>
      </c>
      <c r="F63" s="30">
        <f t="shared" si="593"/>
        <v>4.1692505466946167E-2</v>
      </c>
      <c r="G63" s="30">
        <f t="shared" si="593"/>
        <v>4.3875423466789638E-2</v>
      </c>
      <c r="H63" s="30">
        <f t="shared" si="593"/>
        <v>4.5816711395428575E-2</v>
      </c>
      <c r="I63" s="30">
        <f t="shared" si="593"/>
        <v>4.8044551180477832E-2</v>
      </c>
      <c r="J63" s="30">
        <f t="shared" si="593"/>
        <v>4.973894476620843E-2</v>
      </c>
      <c r="K63" s="30">
        <f t="shared" si="593"/>
        <v>5.0512617230943947E-2</v>
      </c>
      <c r="L63" s="30">
        <f t="shared" si="593"/>
        <v>5.3165985645383919E-2</v>
      </c>
      <c r="M63" s="30">
        <f t="shared" si="593"/>
        <v>5.5106922622575938E-2</v>
      </c>
      <c r="N63" s="30">
        <f t="shared" si="593"/>
        <v>8.0687422637140419E-2</v>
      </c>
      <c r="O63" s="30">
        <f t="shared" ref="O63:P63" si="594">O34/O153</f>
        <v>0.10737657827252572</v>
      </c>
      <c r="P63" s="30">
        <f t="shared" si="594"/>
        <v>0.11011638771264116</v>
      </c>
      <c r="Q63" s="30">
        <f t="shared" ref="Q63:R63" si="595">Q34/Q153</f>
        <v>0.11132686752429841</v>
      </c>
      <c r="R63" s="30">
        <f t="shared" si="595"/>
        <v>0.11210614562192885</v>
      </c>
      <c r="S63" s="30">
        <f t="shared" ref="S63:T63" si="596">S34/S153</f>
        <v>0.11323385010455417</v>
      </c>
      <c r="T63" s="30">
        <f t="shared" si="596"/>
        <v>0.11361832663284836</v>
      </c>
      <c r="U63" s="30">
        <f t="shared" ref="U63:V63" si="597">U34/U153</f>
        <v>0.11592273579287478</v>
      </c>
      <c r="V63" s="30">
        <f t="shared" si="597"/>
        <v>0.11786436851086483</v>
      </c>
      <c r="W63" s="30">
        <f t="shared" ref="W63:X63" si="598">W34/W153</f>
        <v>0.11853532117790168</v>
      </c>
      <c r="X63" s="30">
        <f t="shared" si="598"/>
        <v>0.11945092481742615</v>
      </c>
      <c r="Y63" s="30">
        <f t="shared" ref="Y63:Z63" si="599">Y34/Y153</f>
        <v>0.1199428517728358</v>
      </c>
      <c r="Z63" s="30">
        <f t="shared" si="599"/>
        <v>0.11949870000733252</v>
      </c>
      <c r="AA63" s="30">
        <f t="shared" ref="AA63:AB63" si="600">AA34/AA153</f>
        <v>0.1185820463636343</v>
      </c>
      <c r="AB63" s="30">
        <f t="shared" si="600"/>
        <v>0.11637222439692969</v>
      </c>
      <c r="AC63" s="30">
        <f t="shared" ref="AC63:AE63" si="601">AC34/AC153</f>
        <v>0.11494554297081094</v>
      </c>
      <c r="AD63" s="30">
        <f t="shared" si="601"/>
        <v>0.11392698100316805</v>
      </c>
      <c r="AE63" s="30">
        <f t="shared" si="601"/>
        <v>0.11244750454922946</v>
      </c>
      <c r="AF63" s="30">
        <f t="shared" ref="AF63:AG63" si="602">AF34/AF153</f>
        <v>0.11136798516459719</v>
      </c>
      <c r="AG63" s="30">
        <f t="shared" si="602"/>
        <v>0.11035029153622763</v>
      </c>
      <c r="AH63" s="30">
        <f t="shared" ref="AH63:AI63" si="603">AH34/AH153</f>
        <v>0.10920807805605928</v>
      </c>
      <c r="AI63" s="30">
        <f t="shared" si="603"/>
        <v>0.10831420960806985</v>
      </c>
      <c r="AJ63" s="30">
        <f t="shared" ref="AJ63:AK63" si="604">AJ34/AJ153</f>
        <v>0.10790226945679127</v>
      </c>
      <c r="AK63" s="30">
        <f t="shared" si="604"/>
        <v>0.10722565949499471</v>
      </c>
      <c r="AL63" s="30">
        <f t="shared" ref="AL63:AM63" si="605">AL34/AL153</f>
        <v>0.10734392730402538</v>
      </c>
      <c r="AM63" s="30">
        <f t="shared" si="605"/>
        <v>0.10709523493613712</v>
      </c>
      <c r="AN63" s="30">
        <f t="shared" ref="AN63:AP63" si="606">AN34/AN153</f>
        <v>0.10685865452832868</v>
      </c>
      <c r="AO63" s="30">
        <f t="shared" si="606"/>
        <v>0.10825876735881908</v>
      </c>
      <c r="AP63" s="30">
        <f t="shared" si="606"/>
        <v>0.10913148652359042</v>
      </c>
      <c r="AQ63" s="30">
        <f t="shared" ref="AQ63:AR63" si="607">AQ34/AQ153</f>
        <v>0.10978589646482297</v>
      </c>
      <c r="AR63" s="30">
        <f t="shared" si="607"/>
        <v>0.11072281407319623</v>
      </c>
      <c r="AS63" s="30">
        <f t="shared" ref="AS63:AT63" si="608">AS34/AS153</f>
        <v>0.11121500214081101</v>
      </c>
      <c r="AT63" s="30">
        <f t="shared" si="608"/>
        <v>0.11165748818757266</v>
      </c>
      <c r="AU63" s="30">
        <f t="shared" ref="AU63:AV63" si="609">AU34/AU153</f>
        <v>0.11200781840400253</v>
      </c>
      <c r="AV63" s="30">
        <f t="shared" si="609"/>
        <v>0.11272711709468218</v>
      </c>
      <c r="AW63" s="30">
        <f t="shared" ref="AW63:AX63" si="610">AW34/AW153</f>
        <v>0.11298287541032211</v>
      </c>
      <c r="AX63" s="30">
        <f t="shared" si="610"/>
        <v>0.11375325673354522</v>
      </c>
      <c r="AY63" s="30">
        <f t="shared" ref="AY63:AZ63" si="611">AY34/AY153</f>
        <v>0.11450655298710008</v>
      </c>
      <c r="AZ63" s="30">
        <f t="shared" si="611"/>
        <v>0.11414076277434065</v>
      </c>
      <c r="BA63" s="30">
        <f t="shared" ref="BA63:BB63" si="612">BA34/BA153</f>
        <v>0.11485454878221915</v>
      </c>
      <c r="BB63" s="30">
        <f t="shared" si="612"/>
        <v>0.11546279777431499</v>
      </c>
      <c r="BC63" s="30">
        <f t="shared" ref="BC63:BD63" si="613">BC34/BC153</f>
        <v>0.11635704010577648</v>
      </c>
      <c r="BD63" s="30">
        <f t="shared" si="613"/>
        <v>0.11756943292241746</v>
      </c>
      <c r="BE63" s="30">
        <f t="shared" ref="BE63" si="614">BE34/BE153</f>
        <v>0.11857913309124248</v>
      </c>
      <c r="BF63" s="30">
        <f t="shared" ref="BF63" si="615">BF34/BF153</f>
        <v>0.12019622700892361</v>
      </c>
      <c r="BG63" s="30">
        <f t="shared" ref="BG63:BH63" si="616">BG34/BG153</f>
        <v>0.1211198897078318</v>
      </c>
      <c r="BH63" s="30">
        <f t="shared" si="616"/>
        <v>0.12261827586383843</v>
      </c>
      <c r="BI63" s="30">
        <f t="shared" ref="BI63:BJ63" si="617">BI34/BI153</f>
        <v>0.12506563991864927</v>
      </c>
      <c r="BJ63" s="30">
        <f t="shared" si="617"/>
        <v>0.12636287286467143</v>
      </c>
      <c r="BK63" s="30">
        <f t="shared" ref="BK63:BL63" si="618">BK34/BK153</f>
        <v>0.12766181629717308</v>
      </c>
      <c r="BL63" s="30">
        <f t="shared" si="618"/>
        <v>0.12912530852899873</v>
      </c>
      <c r="BM63" s="30">
        <f t="shared" ref="BM63:BN63" si="619">BM34/BM153</f>
        <v>0.1301936783840692</v>
      </c>
      <c r="BN63" s="30">
        <f t="shared" si="619"/>
        <v>0.1314738064652968</v>
      </c>
      <c r="BO63" s="30">
        <f t="shared" ref="BO63:BP63" si="620">BO34/BO153</f>
        <v>0.13347370725708099</v>
      </c>
      <c r="BP63" s="30">
        <f t="shared" si="620"/>
        <v>0.13501947388856864</v>
      </c>
      <c r="BQ63" s="30">
        <f t="shared" ref="BQ63:BR63" si="621">BQ34/BQ153</f>
        <v>0.13693299511314014</v>
      </c>
      <c r="BR63" s="30">
        <f t="shared" si="621"/>
        <v>0.13833388353981757</v>
      </c>
      <c r="BS63" s="30">
        <f t="shared" ref="BS63:BT63" si="622">BS34/BS153</f>
        <v>0.13893426429410788</v>
      </c>
      <c r="BT63" s="30">
        <f t="shared" si="622"/>
        <v>0.14127780181961552</v>
      </c>
      <c r="BU63" s="30">
        <f t="shared" ref="BU63:BX63" si="623">BU34/BU153</f>
        <v>0.14279089815934551</v>
      </c>
      <c r="BV63" s="30">
        <f t="shared" si="623"/>
        <v>0.14431459951524814</v>
      </c>
      <c r="BW63" s="30">
        <f t="shared" si="623"/>
        <v>0.14532173395435397</v>
      </c>
      <c r="BX63" s="30">
        <f t="shared" si="623"/>
        <v>0.14831594053664804</v>
      </c>
    </row>
    <row r="64" spans="1:76" x14ac:dyDescent="0.2">
      <c r="A64" t="s">
        <v>141</v>
      </c>
      <c r="B64" s="30">
        <f t="shared" si="127"/>
        <v>4.7128157353428124E-2</v>
      </c>
      <c r="C64" s="30">
        <f t="shared" ref="C64:N64" si="624">C35/C154</f>
        <v>4.9248204859266759E-2</v>
      </c>
      <c r="D64" s="30">
        <f t="shared" si="624"/>
        <v>5.2096702154560061E-2</v>
      </c>
      <c r="E64" s="30">
        <f t="shared" si="624"/>
        <v>5.4433292501040384E-2</v>
      </c>
      <c r="F64" s="30">
        <f t="shared" si="624"/>
        <v>5.6884077006442893E-2</v>
      </c>
      <c r="G64" s="30">
        <f t="shared" si="624"/>
        <v>5.9487562675160643E-2</v>
      </c>
      <c r="H64" s="30">
        <f t="shared" si="624"/>
        <v>6.1764472811020071E-2</v>
      </c>
      <c r="I64" s="30">
        <f t="shared" si="624"/>
        <v>6.4407764107446169E-2</v>
      </c>
      <c r="J64" s="30">
        <f t="shared" si="624"/>
        <v>6.6298277345118214E-2</v>
      </c>
      <c r="K64" s="30">
        <f t="shared" si="624"/>
        <v>6.7339773243995205E-2</v>
      </c>
      <c r="L64" s="30">
        <f t="shared" si="624"/>
        <v>7.0793603105764935E-2</v>
      </c>
      <c r="M64" s="30">
        <f t="shared" si="624"/>
        <v>7.3174459568732281E-2</v>
      </c>
      <c r="N64" s="30">
        <f t="shared" si="624"/>
        <v>0.1020407385474057</v>
      </c>
      <c r="O64" s="30">
        <f t="shared" ref="O64:P64" si="625">O35/O154</f>
        <v>0.12880395352882112</v>
      </c>
      <c r="P64" s="30">
        <f t="shared" si="625"/>
        <v>0.13278869516332661</v>
      </c>
      <c r="Q64" s="30">
        <f t="shared" ref="Q64:R64" si="626">Q35/Q154</f>
        <v>0.13465542994500615</v>
      </c>
      <c r="R64" s="30">
        <f t="shared" si="626"/>
        <v>0.13614437450626482</v>
      </c>
      <c r="S64" s="30">
        <f t="shared" ref="S64:T64" si="627">S35/S154</f>
        <v>0.13798457939261483</v>
      </c>
      <c r="T64" s="30">
        <f t="shared" si="627"/>
        <v>0.13898343981942754</v>
      </c>
      <c r="U64" s="30">
        <f t="shared" ref="U64:V64" si="628">U35/U154</f>
        <v>0.14200550784309413</v>
      </c>
      <c r="V64" s="30">
        <f t="shared" si="628"/>
        <v>0.14430241599665289</v>
      </c>
      <c r="W64" s="30">
        <f t="shared" ref="W64:X64" si="629">W35/W154</f>
        <v>0.14479926652310637</v>
      </c>
      <c r="X64" s="30">
        <f t="shared" si="629"/>
        <v>0.14595840586059766</v>
      </c>
      <c r="Y64" s="30">
        <f t="shared" ref="Y64:Z64" si="630">Y35/Y154</f>
        <v>0.14656098126216893</v>
      </c>
      <c r="Z64" s="30">
        <f t="shared" si="630"/>
        <v>0.14621321690628153</v>
      </c>
      <c r="AA64" s="30">
        <f t="shared" ref="AA64:AB64" si="631">AA35/AA154</f>
        <v>0.14577576966299421</v>
      </c>
      <c r="AB64" s="30">
        <f t="shared" si="631"/>
        <v>0.14393254921924237</v>
      </c>
      <c r="AC64" s="30">
        <f t="shared" ref="AC64:AE64" si="632">AC35/AC154</f>
        <v>0.14276263614908977</v>
      </c>
      <c r="AD64" s="30">
        <f t="shared" si="632"/>
        <v>0.14187432202526862</v>
      </c>
      <c r="AE64" s="30">
        <f t="shared" si="632"/>
        <v>0.1402743178026882</v>
      </c>
      <c r="AF64" s="30">
        <f t="shared" ref="AF64:AG64" si="633">AF35/AF154</f>
        <v>0.13926974233921016</v>
      </c>
      <c r="AG64" s="30">
        <f t="shared" si="633"/>
        <v>0.13824469971402967</v>
      </c>
      <c r="AH64" s="30">
        <f t="shared" ref="AH64:AI64" si="634">AH35/AH154</f>
        <v>0.13701425550446628</v>
      </c>
      <c r="AI64" s="30">
        <f t="shared" si="634"/>
        <v>0.13588690514644114</v>
      </c>
      <c r="AJ64" s="30">
        <f t="shared" ref="AJ64:AK64" si="635">AJ35/AJ154</f>
        <v>0.13579321664355898</v>
      </c>
      <c r="AK64" s="30">
        <f t="shared" si="635"/>
        <v>0.13509654702698193</v>
      </c>
      <c r="AL64" s="30">
        <f t="shared" ref="AL64:AM64" si="636">AL35/AL154</f>
        <v>0.13541854685903329</v>
      </c>
      <c r="AM64" s="30">
        <f t="shared" si="636"/>
        <v>0.13521219070195092</v>
      </c>
      <c r="AN64" s="30">
        <f t="shared" ref="AN64:AP64" si="637">AN35/AN154</f>
        <v>0.13690455980474475</v>
      </c>
      <c r="AO64" s="30">
        <f t="shared" si="637"/>
        <v>0.13834299098799652</v>
      </c>
      <c r="AP64" s="30">
        <f t="shared" si="637"/>
        <v>0.1393158039754481</v>
      </c>
      <c r="AQ64" s="30">
        <f t="shared" ref="AQ64:AR64" si="638">AQ35/AQ154</f>
        <v>0.13988285546133103</v>
      </c>
      <c r="AR64" s="30">
        <f t="shared" si="638"/>
        <v>0.14101854554241361</v>
      </c>
      <c r="AS64" s="30">
        <f t="shared" ref="AS64:AT64" si="639">AS35/AS154</f>
        <v>0.14161920973632616</v>
      </c>
      <c r="AT64" s="30">
        <f t="shared" si="639"/>
        <v>0.14216749932278613</v>
      </c>
      <c r="AU64" s="30">
        <f t="shared" ref="AU64:AV64" si="640">AU35/AU154</f>
        <v>0.14266630510804898</v>
      </c>
      <c r="AV64" s="30">
        <f t="shared" si="640"/>
        <v>0.14357180765572788</v>
      </c>
      <c r="AW64" s="30">
        <f t="shared" ref="AW64:AX64" si="641">AW35/AW154</f>
        <v>0.14400548527652857</v>
      </c>
      <c r="AX64" s="30">
        <f t="shared" si="641"/>
        <v>0.14510498359694179</v>
      </c>
      <c r="AY64" s="30">
        <f t="shared" ref="AY64:AZ64" si="642">AY35/AY154</f>
        <v>0.1459575447124121</v>
      </c>
      <c r="AZ64" s="30">
        <f t="shared" si="642"/>
        <v>0.14286508967760345</v>
      </c>
      <c r="BA64" s="30">
        <f t="shared" ref="BA64:BB64" si="643">BA35/BA154</f>
        <v>0.14395875262135743</v>
      </c>
      <c r="BB64" s="30">
        <f t="shared" si="643"/>
        <v>0.14475450238598064</v>
      </c>
      <c r="BC64" s="30">
        <f t="shared" ref="BC64:BD64" si="644">BC35/BC154</f>
        <v>0.14608148744558783</v>
      </c>
      <c r="BD64" s="30">
        <f t="shared" si="644"/>
        <v>0.14770084221561577</v>
      </c>
      <c r="BE64" s="30">
        <f t="shared" ref="BE64" si="645">BE35/BE154</f>
        <v>0.14913273948901795</v>
      </c>
      <c r="BF64" s="30">
        <f t="shared" ref="BF64" si="646">BF35/BF154</f>
        <v>0.15130122861469048</v>
      </c>
      <c r="BG64" s="30">
        <f t="shared" ref="BG64:BH64" si="647">BG35/BG154</f>
        <v>0.15243416469000179</v>
      </c>
      <c r="BH64" s="30">
        <f t="shared" si="647"/>
        <v>0.15474126811287031</v>
      </c>
      <c r="BI64" s="30">
        <f t="shared" ref="BI64:BJ64" si="648">BI35/BI154</f>
        <v>0.15804349311779739</v>
      </c>
      <c r="BJ64" s="30">
        <f t="shared" si="648"/>
        <v>0.15992220500100307</v>
      </c>
      <c r="BK64" s="30">
        <f t="shared" ref="BK64:BL64" si="649">BK35/BK154</f>
        <v>0.16186633533087585</v>
      </c>
      <c r="BL64" s="30">
        <f t="shared" si="649"/>
        <v>0.16402459248196427</v>
      </c>
      <c r="BM64" s="30">
        <f t="shared" ref="BM64:BN64" si="650">BM35/BM154</f>
        <v>0.16533216161136335</v>
      </c>
      <c r="BN64" s="30">
        <f t="shared" si="650"/>
        <v>0.16687109471592701</v>
      </c>
      <c r="BO64" s="30">
        <f t="shared" ref="BO64:BP64" si="651">BO35/BO154</f>
        <v>0.16958698069212605</v>
      </c>
      <c r="BP64" s="30">
        <f t="shared" si="651"/>
        <v>0.17168103289218539</v>
      </c>
      <c r="BQ64" s="30">
        <f t="shared" ref="BQ64:BR64" si="652">BQ35/BQ154</f>
        <v>0.17436743644027011</v>
      </c>
      <c r="BR64" s="30">
        <f t="shared" si="652"/>
        <v>0.17626810156274519</v>
      </c>
      <c r="BS64" s="30">
        <f t="shared" ref="BS64:BT64" si="653">BS35/BS154</f>
        <v>0.17709595380288295</v>
      </c>
      <c r="BT64" s="30">
        <f t="shared" si="653"/>
        <v>0.18001134949374892</v>
      </c>
      <c r="BU64" s="30">
        <f t="shared" ref="BU64:BX64" si="654">BU35/BU154</f>
        <v>0.18177265567397741</v>
      </c>
      <c r="BV64" s="30">
        <f t="shared" si="654"/>
        <v>0.18366159953176719</v>
      </c>
      <c r="BW64" s="30">
        <f t="shared" si="654"/>
        <v>0.18489042934192737</v>
      </c>
      <c r="BX64" s="30">
        <f t="shared" si="654"/>
        <v>0.18881903873163672</v>
      </c>
    </row>
    <row r="65" spans="1:76" x14ac:dyDescent="0.2">
      <c r="A65" t="s">
        <v>226</v>
      </c>
      <c r="B65" s="30">
        <f t="shared" ref="B65:AG65" si="655">IF(ISERROR((B36/B155)),"-",(B36/B155))</f>
        <v>4.7901738452246684E-2</v>
      </c>
      <c r="C65" s="30">
        <f t="shared" si="655"/>
        <v>5.0014604896767352E-2</v>
      </c>
      <c r="D65" s="30">
        <f t="shared" si="655"/>
        <v>5.2996483164496816E-2</v>
      </c>
      <c r="E65" s="30">
        <f t="shared" si="655"/>
        <v>5.5413838911489884E-2</v>
      </c>
      <c r="F65" s="30">
        <f t="shared" si="655"/>
        <v>5.7906920481866846E-2</v>
      </c>
      <c r="G65" s="30">
        <f t="shared" si="655"/>
        <v>6.0474371224068714E-2</v>
      </c>
      <c r="H65" s="30">
        <f t="shared" si="655"/>
        <v>6.2747058582088969E-2</v>
      </c>
      <c r="I65" s="30">
        <f t="shared" si="655"/>
        <v>6.5410288924355867E-2</v>
      </c>
      <c r="J65" s="30">
        <f t="shared" si="655"/>
        <v>6.7328569562382687E-2</v>
      </c>
      <c r="K65" s="30">
        <f t="shared" si="655"/>
        <v>6.8369762634323303E-2</v>
      </c>
      <c r="L65" s="30">
        <f t="shared" si="655"/>
        <v>7.1884600159759282E-2</v>
      </c>
      <c r="M65" s="30">
        <f t="shared" si="655"/>
        <v>7.4283308114414165E-2</v>
      </c>
      <c r="N65" s="30">
        <f t="shared" si="655"/>
        <v>0.10378909820460239</v>
      </c>
      <c r="O65" s="30">
        <f t="shared" si="655"/>
        <v>0.1296383670138116</v>
      </c>
      <c r="P65" s="30">
        <f t="shared" si="655"/>
        <v>0.13344540436237476</v>
      </c>
      <c r="Q65" s="30">
        <f t="shared" si="655"/>
        <v>0.13542188149586668</v>
      </c>
      <c r="R65" s="30">
        <f t="shared" si="655"/>
        <v>0.13686906191871484</v>
      </c>
      <c r="S65" s="30">
        <f t="shared" si="655"/>
        <v>0.13853925813178919</v>
      </c>
      <c r="T65" s="30">
        <f t="shared" si="655"/>
        <v>0.13934136741016576</v>
      </c>
      <c r="U65" s="30">
        <f t="shared" si="655"/>
        <v>0.14217966077303976</v>
      </c>
      <c r="V65" s="30">
        <f t="shared" si="655"/>
        <v>0.14433808672469062</v>
      </c>
      <c r="W65" s="30">
        <f t="shared" si="655"/>
        <v>0.14485292392660648</v>
      </c>
      <c r="X65" s="30">
        <f t="shared" si="655"/>
        <v>0.1460221522624631</v>
      </c>
      <c r="Y65" s="30">
        <f t="shared" si="655"/>
        <v>0.14662819748797021</v>
      </c>
      <c r="Z65" s="30">
        <f t="shared" si="655"/>
        <v>0.14628040695746314</v>
      </c>
      <c r="AA65" s="30">
        <f t="shared" si="655"/>
        <v>0.14584713810665323</v>
      </c>
      <c r="AB65" s="30">
        <f t="shared" si="655"/>
        <v>0.14349455299972572</v>
      </c>
      <c r="AC65" s="30">
        <f t="shared" si="655"/>
        <v>0.14237411422415128</v>
      </c>
      <c r="AD65" s="30">
        <f t="shared" si="655"/>
        <v>0.14150011635250676</v>
      </c>
      <c r="AE65" s="30">
        <f t="shared" si="655"/>
        <v>0.13986688726718094</v>
      </c>
      <c r="AF65" s="30">
        <f t="shared" si="655"/>
        <v>0.13881195624599238</v>
      </c>
      <c r="AG65" s="30">
        <f t="shared" si="655"/>
        <v>0.13777908072199743</v>
      </c>
      <c r="AH65" s="30">
        <f t="shared" ref="AH65:AY65" si="656">IF(ISERROR((AH36/AH155)),"-",(AH36/AH155))</f>
        <v>0.13663324396790691</v>
      </c>
      <c r="AI65" s="30">
        <f t="shared" si="656"/>
        <v>0.13561529982033066</v>
      </c>
      <c r="AJ65" s="30">
        <f t="shared" si="656"/>
        <v>0.13555955113549947</v>
      </c>
      <c r="AK65" s="30">
        <f t="shared" si="656"/>
        <v>0.134874879213216</v>
      </c>
      <c r="AL65" s="30">
        <f t="shared" si="656"/>
        <v>0.13520476016183855</v>
      </c>
      <c r="AM65" s="30">
        <f t="shared" si="656"/>
        <v>0.13502760865174696</v>
      </c>
      <c r="AN65" s="30">
        <f t="shared" si="656"/>
        <v>0.1345116589704338</v>
      </c>
      <c r="AO65" s="30">
        <f t="shared" si="656"/>
        <v>0.13601408725749647</v>
      </c>
      <c r="AP65" s="30">
        <f t="shared" si="656"/>
        <v>0.1370195655762011</v>
      </c>
      <c r="AQ65" s="30">
        <f t="shared" si="656"/>
        <v>0.13758819008912787</v>
      </c>
      <c r="AR65" s="30">
        <f t="shared" si="656"/>
        <v>0.13872594778866712</v>
      </c>
      <c r="AS65" s="30">
        <f t="shared" si="656"/>
        <v>0.13935035684912403</v>
      </c>
      <c r="AT65" s="30">
        <f t="shared" si="656"/>
        <v>0.13992130672747111</v>
      </c>
      <c r="AU65" s="30">
        <f t="shared" si="656"/>
        <v>0.14039338013034353</v>
      </c>
      <c r="AV65" s="30">
        <f t="shared" si="656"/>
        <v>0.14128561799759198</v>
      </c>
      <c r="AW65" s="30">
        <f t="shared" si="656"/>
        <v>0.14169616610705293</v>
      </c>
      <c r="AX65" s="30">
        <f t="shared" si="656"/>
        <v>0.14275287513267299</v>
      </c>
      <c r="AY65" s="30">
        <f t="shared" si="656"/>
        <v>0.1435716702087311</v>
      </c>
      <c r="AZ65" s="30" t="str">
        <f>IF(ISERROR((AZ36/AZ155)),"-",(AZ36/AZ155))</f>
        <v>-</v>
      </c>
      <c r="BA65" s="30" t="str">
        <f t="shared" ref="BA65:BT65" si="657">IF(ISERROR((BA36/BA155)),"-",(BA36/BA155))</f>
        <v>-</v>
      </c>
      <c r="BB65" s="30" t="str">
        <f t="shared" si="657"/>
        <v>-</v>
      </c>
      <c r="BC65" s="30" t="str">
        <f t="shared" si="657"/>
        <v>-</v>
      </c>
      <c r="BD65" s="30" t="str">
        <f t="shared" si="657"/>
        <v>-</v>
      </c>
      <c r="BE65" s="30" t="str">
        <f t="shared" si="657"/>
        <v>-</v>
      </c>
      <c r="BF65" s="30" t="str">
        <f t="shared" si="657"/>
        <v>-</v>
      </c>
      <c r="BG65" s="30" t="str">
        <f t="shared" si="657"/>
        <v>-</v>
      </c>
      <c r="BH65" s="30" t="str">
        <f t="shared" si="657"/>
        <v>-</v>
      </c>
      <c r="BI65" s="30" t="str">
        <f t="shared" si="657"/>
        <v>-</v>
      </c>
      <c r="BJ65" s="30" t="str">
        <f t="shared" si="657"/>
        <v>-</v>
      </c>
      <c r="BK65" s="30" t="str">
        <f t="shared" si="657"/>
        <v>-</v>
      </c>
      <c r="BL65" s="30" t="str">
        <f t="shared" si="657"/>
        <v>-</v>
      </c>
      <c r="BM65" s="30" t="str">
        <f t="shared" si="657"/>
        <v>-</v>
      </c>
      <c r="BN65" s="30" t="str">
        <f t="shared" si="657"/>
        <v>-</v>
      </c>
      <c r="BO65" s="30" t="str">
        <f t="shared" si="657"/>
        <v>-</v>
      </c>
      <c r="BP65" s="30" t="str">
        <f t="shared" si="657"/>
        <v>-</v>
      </c>
      <c r="BQ65" s="30" t="str">
        <f t="shared" si="657"/>
        <v>-</v>
      </c>
      <c r="BR65" s="30" t="str">
        <f t="shared" si="657"/>
        <v>-</v>
      </c>
      <c r="BS65" s="30" t="str">
        <f t="shared" si="657"/>
        <v>-</v>
      </c>
      <c r="BT65" s="30" t="str">
        <f t="shared" si="657"/>
        <v>-</v>
      </c>
      <c r="BU65" s="30" t="str">
        <f t="shared" ref="BU65:BX65" si="658">IF(ISERROR((BU36/BU155)),"-",(BU36/BU155))</f>
        <v>-</v>
      </c>
      <c r="BV65" s="30" t="str">
        <f t="shared" si="658"/>
        <v>-</v>
      </c>
      <c r="BW65" s="30" t="str">
        <f t="shared" si="658"/>
        <v>-</v>
      </c>
      <c r="BX65" s="30" t="str">
        <f t="shared" si="658"/>
        <v>-</v>
      </c>
    </row>
    <row r="66" spans="1:76" x14ac:dyDescent="0.2">
      <c r="A66" t="s">
        <v>227</v>
      </c>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row>
    <row r="67" spans="1:76" x14ac:dyDescent="0.2">
      <c r="A67" t="s">
        <v>228</v>
      </c>
      <c r="B67" s="30">
        <f t="shared" ref="B67:N67" si="659">B38/B157</f>
        <v>4.2661408327269029E-2</v>
      </c>
      <c r="C67" s="30">
        <f t="shared" si="659"/>
        <v>4.5116473782639652E-2</v>
      </c>
      <c r="D67" s="30">
        <f t="shared" si="659"/>
        <v>4.834043346394467E-2</v>
      </c>
      <c r="E67" s="30">
        <f t="shared" si="659"/>
        <v>5.1058806168376006E-2</v>
      </c>
      <c r="F67" s="30">
        <f t="shared" si="659"/>
        <v>5.3674269048996727E-2</v>
      </c>
      <c r="G67" s="30">
        <f t="shared" si="659"/>
        <v>5.661787834893809E-2</v>
      </c>
      <c r="H67" s="30">
        <f t="shared" si="659"/>
        <v>5.9357609696047101E-2</v>
      </c>
      <c r="I67" s="30">
        <f t="shared" si="659"/>
        <v>6.2441021020787787E-2</v>
      </c>
      <c r="J67" s="30">
        <f t="shared" si="659"/>
        <v>6.4580768678133019E-2</v>
      </c>
      <c r="K67" s="30">
        <f t="shared" si="659"/>
        <v>6.5405988963406825E-2</v>
      </c>
      <c r="L67" s="30">
        <f t="shared" si="659"/>
        <v>6.8924339920856517E-2</v>
      </c>
      <c r="M67" s="30">
        <f t="shared" si="659"/>
        <v>7.1417476029777827E-2</v>
      </c>
      <c r="N67" s="30">
        <f t="shared" si="659"/>
        <v>0.10362825088250029</v>
      </c>
      <c r="O67" s="30">
        <f t="shared" ref="O67:P67" si="660">O38/O157</f>
        <v>0.13189544361900843</v>
      </c>
      <c r="P67" s="30">
        <f t="shared" si="660"/>
        <v>0.13451387047256974</v>
      </c>
      <c r="Q67" s="30">
        <f t="shared" ref="Q67:R67" si="661">Q38/Q157</f>
        <v>0.13520492604543932</v>
      </c>
      <c r="R67" s="30">
        <f t="shared" si="661"/>
        <v>0.13507523214240777</v>
      </c>
      <c r="S67" s="30">
        <f t="shared" ref="S67:T67" si="662">S38/S157</f>
        <v>0.13580113085340523</v>
      </c>
      <c r="T67" s="30">
        <f t="shared" si="662"/>
        <v>0.13633926376449135</v>
      </c>
      <c r="U67" s="30">
        <f t="shared" ref="U67:V67" si="663">U38/U157</f>
        <v>0.13841630194289209</v>
      </c>
      <c r="V67" s="30">
        <f t="shared" si="663"/>
        <v>0.14032493162034143</v>
      </c>
      <c r="W67" s="30">
        <f t="shared" ref="W67:X67" si="664">W38/W157</f>
        <v>0.14137022576417776</v>
      </c>
      <c r="X67" s="30">
        <f t="shared" si="664"/>
        <v>0.14304269639431591</v>
      </c>
      <c r="Y67" s="30">
        <f t="shared" ref="Y67:Z67" si="665">Y38/Y157</f>
        <v>0.14369310163936966</v>
      </c>
      <c r="Z67" s="30">
        <f t="shared" si="665"/>
        <v>0.14345887832195447</v>
      </c>
      <c r="AA67" s="30">
        <f t="shared" ref="AA67:AB67" si="666">AA38/AA157</f>
        <v>0.14329240555089906</v>
      </c>
      <c r="AB67" s="30">
        <f t="shared" si="666"/>
        <v>0.14143285281750018</v>
      </c>
      <c r="AC67" s="30">
        <f t="shared" ref="AC67:AE67" si="667">AC38/AC157</f>
        <v>0.13958811829384177</v>
      </c>
      <c r="AD67" s="30">
        <f t="shared" si="667"/>
        <v>0.13921493946423832</v>
      </c>
      <c r="AE67" s="30">
        <f t="shared" si="667"/>
        <v>0.13771068253253774</v>
      </c>
      <c r="AF67" s="30">
        <f t="shared" ref="AF67:AG67" si="668">AF38/AF157</f>
        <v>0.13729326085200189</v>
      </c>
      <c r="AG67" s="30">
        <f t="shared" si="668"/>
        <v>0.13646611189978802</v>
      </c>
      <c r="AH67" s="30">
        <f t="shared" ref="AH67:AI67" si="669">AH38/AH157</f>
        <v>0.13566974058300535</v>
      </c>
      <c r="AI67" s="30">
        <f t="shared" si="669"/>
        <v>0.1348772164706516</v>
      </c>
      <c r="AJ67" s="30">
        <f t="shared" ref="AJ67:AK67" si="670">AJ38/AJ157</f>
        <v>0.13481566119978916</v>
      </c>
      <c r="AK67" s="30">
        <f t="shared" si="670"/>
        <v>0.13428474698860074</v>
      </c>
      <c r="AL67" s="30">
        <f t="shared" ref="AL67:AM67" si="671">AL38/AL157</f>
        <v>0.13487529286843716</v>
      </c>
      <c r="AM67" s="30">
        <f t="shared" si="671"/>
        <v>0.13460983576284294</v>
      </c>
      <c r="AN67" s="30">
        <f t="shared" ref="AN67:AP67" si="672">AN38/AN157</f>
        <v>0.13399549582163148</v>
      </c>
      <c r="AO67" s="30">
        <f t="shared" si="672"/>
        <v>0.13527587139846736</v>
      </c>
      <c r="AP67" s="30">
        <f t="shared" si="672"/>
        <v>0.13639238938660103</v>
      </c>
      <c r="AQ67" s="30">
        <f t="shared" ref="AQ67:AR67" si="673">AQ38/AQ157</f>
        <v>0.13736600831481996</v>
      </c>
      <c r="AR67" s="30">
        <f t="shared" si="673"/>
        <v>0.13918940031933177</v>
      </c>
      <c r="AS67" s="30">
        <f t="shared" ref="AS67:AT67" si="674">AS38/AS157</f>
        <v>0.14006965852840642</v>
      </c>
      <c r="AT67" s="30">
        <f t="shared" si="674"/>
        <v>0.14063363348486985</v>
      </c>
      <c r="AU67" s="30">
        <f t="shared" ref="AU67:AV67" si="675">AU38/AU157</f>
        <v>0.14148531188196156</v>
      </c>
      <c r="AV67" s="30">
        <f t="shared" si="675"/>
        <v>0.14263231500287704</v>
      </c>
      <c r="AW67" s="30">
        <f t="shared" ref="AW67:AX67" si="676">AW38/AW157</f>
        <v>0.14318104739294954</v>
      </c>
      <c r="AX67" s="30">
        <f t="shared" si="676"/>
        <v>0.1442670802483014</v>
      </c>
      <c r="AY67" s="30">
        <f t="shared" ref="AY67:AZ67" si="677">AY38/AY157</f>
        <v>0.14526546834690557</v>
      </c>
      <c r="AZ67" s="30">
        <f t="shared" si="677"/>
        <v>0.14443992451721527</v>
      </c>
      <c r="BA67" s="30">
        <f t="shared" ref="BA67:BB67" si="678">BA38/BA157</f>
        <v>0.1454606747498032</v>
      </c>
      <c r="BB67" s="30">
        <f t="shared" si="678"/>
        <v>0.14629497798418778</v>
      </c>
      <c r="BC67" s="30">
        <f t="shared" ref="BC67:BD67" si="679">BC38/BC157</f>
        <v>0.14829127917707191</v>
      </c>
      <c r="BD67" s="30">
        <f t="shared" si="679"/>
        <v>0.15067930739648425</v>
      </c>
      <c r="BE67" s="30">
        <f t="shared" ref="BE67:BF67" si="680">BE38/BE157</f>
        <v>0.15277165704298828</v>
      </c>
      <c r="BF67" s="30">
        <f t="shared" si="680"/>
        <v>0.15470015932743483</v>
      </c>
      <c r="BG67" s="30">
        <f t="shared" ref="BG67:BH67" si="681">BG38/BG157</f>
        <v>0.15595632243654212</v>
      </c>
      <c r="BH67" s="30">
        <f t="shared" si="681"/>
        <v>0.15787164159990358</v>
      </c>
      <c r="BI67" s="30">
        <f t="shared" ref="BI67:BJ67" si="682">BI38/BI157</f>
        <v>0.16068152969403859</v>
      </c>
      <c r="BJ67" s="30">
        <f t="shared" si="682"/>
        <v>0.16186047737964751</v>
      </c>
      <c r="BK67" s="30">
        <f t="shared" ref="BK67:BL67" si="683">BK38/BK157</f>
        <v>0.16279459567367632</v>
      </c>
      <c r="BL67" s="30">
        <f t="shared" si="683"/>
        <v>0.16399425969241896</v>
      </c>
      <c r="BM67" s="30">
        <f t="shared" ref="BM67:BN67" si="684">BM38/BM157</f>
        <v>0.1650225431370555</v>
      </c>
      <c r="BN67" s="30">
        <f t="shared" si="684"/>
        <v>0.16629753927628432</v>
      </c>
      <c r="BO67" s="30">
        <f t="shared" ref="BO67:BP67" si="685">BO38/BO157</f>
        <v>0.16890403064510662</v>
      </c>
      <c r="BP67" s="30">
        <f t="shared" si="685"/>
        <v>0.17085701586871119</v>
      </c>
      <c r="BQ67" s="30">
        <f t="shared" ref="BQ67:BR67" si="686">BQ38/BQ157</f>
        <v>0.17316406205860085</v>
      </c>
      <c r="BR67" s="30">
        <f t="shared" si="686"/>
        <v>0.17522062894787394</v>
      </c>
      <c r="BS67" s="30">
        <f t="shared" ref="BS67:BT67" si="687">BS38/BS157</f>
        <v>0.17566508845874249</v>
      </c>
      <c r="BT67" s="30">
        <f t="shared" si="687"/>
        <v>0.17846556003781672</v>
      </c>
      <c r="BU67" s="30">
        <f t="shared" ref="BU67:BX67" si="688">BU38/BU157</f>
        <v>0.1801642993547804</v>
      </c>
      <c r="BV67" s="30">
        <f t="shared" si="688"/>
        <v>0.18204195245789875</v>
      </c>
      <c r="BW67" s="30">
        <f t="shared" si="688"/>
        <v>0.18302315332723143</v>
      </c>
      <c r="BX67" s="30">
        <f t="shared" si="688"/>
        <v>0.18653739674791237</v>
      </c>
    </row>
    <row r="68" spans="1:76" x14ac:dyDescent="0.2">
      <c r="A68" t="s">
        <v>229</v>
      </c>
      <c r="B68" s="30">
        <f t="shared" ref="B68:N68" si="689">B39/B158</f>
        <v>1.7547136290958124E-2</v>
      </c>
      <c r="C68" s="30">
        <f t="shared" si="689"/>
        <v>1.9483152107068507E-2</v>
      </c>
      <c r="D68" s="30">
        <f t="shared" si="689"/>
        <v>2.2211119186046513E-2</v>
      </c>
      <c r="E68" s="30">
        <f t="shared" si="689"/>
        <v>2.4314135174418605E-2</v>
      </c>
      <c r="F68" s="30">
        <f t="shared" si="689"/>
        <v>2.6099200581395348E-2</v>
      </c>
      <c r="G68" s="30">
        <f t="shared" si="689"/>
        <v>2.8710937499999999E-2</v>
      </c>
      <c r="H68" s="30">
        <f t="shared" si="689"/>
        <v>3.0686773255813954E-2</v>
      </c>
      <c r="I68" s="30">
        <f t="shared" si="689"/>
        <v>3.3180414244186045E-2</v>
      </c>
      <c r="J68" s="30">
        <f t="shared" si="689"/>
        <v>3.4688408430232555E-2</v>
      </c>
      <c r="K68" s="30">
        <f t="shared" si="689"/>
        <v>3.5578670058139535E-2</v>
      </c>
      <c r="L68" s="30">
        <f t="shared" si="689"/>
        <v>3.7663517441860465E-2</v>
      </c>
      <c r="M68" s="30">
        <f t="shared" si="689"/>
        <v>3.9684774709302324E-2</v>
      </c>
      <c r="N68" s="30">
        <f t="shared" si="689"/>
        <v>6.39625726744186E-2</v>
      </c>
      <c r="O68" s="30">
        <f t="shared" ref="O68:P68" si="690">O39/O158</f>
        <v>8.8948946220930233E-2</v>
      </c>
      <c r="P68" s="30">
        <f t="shared" si="690"/>
        <v>9.0533896921430254E-2</v>
      </c>
      <c r="Q68" s="30">
        <f t="shared" ref="Q68:R68" si="691">Q39/Q158</f>
        <v>9.1391070877854974E-2</v>
      </c>
      <c r="R68" s="30">
        <f t="shared" si="691"/>
        <v>9.1318505886834891E-2</v>
      </c>
      <c r="S68" s="30">
        <f t="shared" ref="S68:T68" si="692">S39/S158</f>
        <v>9.2084973604484519E-2</v>
      </c>
      <c r="T68" s="30">
        <f t="shared" si="692"/>
        <v>9.2343486384993553E-2</v>
      </c>
      <c r="U68" s="30">
        <f t="shared" ref="U68:V68" si="693">U39/U158</f>
        <v>9.3014712551929321E-2</v>
      </c>
      <c r="V68" s="30">
        <f t="shared" si="693"/>
        <v>9.4357164885800843E-2</v>
      </c>
      <c r="W68" s="30">
        <f t="shared" ref="W68:X68" si="694">W39/W158</f>
        <v>9.5295974457123164E-2</v>
      </c>
      <c r="X68" s="30">
        <f t="shared" si="694"/>
        <v>9.6647497414872191E-2</v>
      </c>
      <c r="Y68" s="30">
        <f t="shared" ref="Y68:Z68" si="695">Y39/Y158</f>
        <v>9.7314188269869206E-2</v>
      </c>
      <c r="Z68" s="30">
        <f t="shared" si="695"/>
        <v>9.6715527093953521E-2</v>
      </c>
      <c r="AA68" s="30">
        <f t="shared" ref="AA68:AB68" si="696">AA39/AA158</f>
        <v>9.5518204742122165E-2</v>
      </c>
      <c r="AB68" s="30">
        <f t="shared" si="696"/>
        <v>9.3379856998411087E-2</v>
      </c>
      <c r="AC68" s="30">
        <f t="shared" ref="AC68:AE68" si="697">AC39/AC158</f>
        <v>9.1953452260580673E-2</v>
      </c>
      <c r="AD68" s="30">
        <f t="shared" si="697"/>
        <v>9.1050664451827246E-2</v>
      </c>
      <c r="AE68" s="30">
        <f t="shared" si="697"/>
        <v>8.9723566372959696E-2</v>
      </c>
      <c r="AF68" s="30">
        <f t="shared" ref="AF68:AG68" si="698">AF39/AF158</f>
        <v>8.8929113101256674E-2</v>
      </c>
      <c r="AG68" s="30">
        <f t="shared" si="698"/>
        <v>8.8085006500072227E-2</v>
      </c>
      <c r="AH68" s="30">
        <f t="shared" ref="AH68:AI68" si="699">AH39/AH158</f>
        <v>8.7024230824786941E-2</v>
      </c>
      <c r="AI68" s="30">
        <f t="shared" si="699"/>
        <v>8.589574606384516E-2</v>
      </c>
      <c r="AJ68" s="30">
        <f t="shared" ref="AJ68:AK68" si="700">AJ39/AJ158</f>
        <v>8.6202693918821321E-2</v>
      </c>
      <c r="AK68" s="30">
        <f t="shared" si="700"/>
        <v>8.5733244258269531E-2</v>
      </c>
      <c r="AL68" s="30">
        <f t="shared" ref="AL68:AM68" si="701">AL39/AL158</f>
        <v>8.5864148490538778E-2</v>
      </c>
      <c r="AM68" s="30">
        <f t="shared" si="701"/>
        <v>8.5769355770619671E-2</v>
      </c>
      <c r="AN68" s="30">
        <f t="shared" ref="AN68:AP68" si="702">AN39/AN158</f>
        <v>8.6336647957986679E-2</v>
      </c>
      <c r="AO68" s="30">
        <f t="shared" si="702"/>
        <v>8.7378859793181857E-2</v>
      </c>
      <c r="AP68" s="30">
        <f t="shared" si="702"/>
        <v>8.7807475050080311E-2</v>
      </c>
      <c r="AQ68" s="30">
        <f t="shared" ref="AQ68:AR68" si="703">AQ39/AQ158</f>
        <v>8.8046597246034183E-2</v>
      </c>
      <c r="AR68" s="30">
        <f t="shared" si="703"/>
        <v>8.9179043872155347E-2</v>
      </c>
      <c r="AS68" s="30">
        <f t="shared" ref="AS68:AT68" si="704">AS39/AS158</f>
        <v>8.9968598292757759E-2</v>
      </c>
      <c r="AT68" s="30">
        <f t="shared" si="704"/>
        <v>9.0519030517406285E-2</v>
      </c>
      <c r="AU68" s="30">
        <f t="shared" ref="AU68:AV68" si="705">AU39/AU158</f>
        <v>9.0613777047878583E-2</v>
      </c>
      <c r="AV68" s="30">
        <f t="shared" si="705"/>
        <v>9.1024345346591831E-2</v>
      </c>
      <c r="AW68" s="30">
        <f t="shared" ref="AW68:AX68" si="706">AW39/AW158</f>
        <v>9.1258955802999406E-2</v>
      </c>
      <c r="AX68" s="30">
        <f t="shared" si="706"/>
        <v>9.2129721535435208E-2</v>
      </c>
      <c r="AY68" s="30">
        <f t="shared" ref="AY68:AZ68" si="707">AY39/AY158</f>
        <v>9.2865135081482017E-2</v>
      </c>
      <c r="AZ68" s="30">
        <f t="shared" si="707"/>
        <v>9.2877088701929553E-2</v>
      </c>
      <c r="BA68" s="30">
        <f t="shared" ref="BA68:BB68" si="708">BA39/BA158</f>
        <v>9.3792930063839527E-2</v>
      </c>
      <c r="BB68" s="30">
        <f t="shared" si="708"/>
        <v>9.5090371993212006E-2</v>
      </c>
      <c r="BC68" s="30">
        <f t="shared" ref="BC68:BD68" si="709">BC39/BC158</f>
        <v>9.6688604958113725E-2</v>
      </c>
      <c r="BD68" s="30">
        <f t="shared" si="709"/>
        <v>9.8538245355696621E-2</v>
      </c>
      <c r="BE68" s="30">
        <f t="shared" ref="BE68:BF68" si="710">BE39/BE158</f>
        <v>9.94406184622844E-2</v>
      </c>
      <c r="BF68" s="30">
        <f t="shared" si="710"/>
        <v>0.10106578793783054</v>
      </c>
      <c r="BG68" s="30">
        <f t="shared" ref="BG68:BH68" si="711">BG39/BG158</f>
        <v>0.1019681610444183</v>
      </c>
      <c r="BH68" s="30">
        <f t="shared" si="711"/>
        <v>0.10316234634965386</v>
      </c>
      <c r="BI68" s="30">
        <f t="shared" ref="BI68:BJ68" si="712">BI39/BI158</f>
        <v>0.10509728569761073</v>
      </c>
      <c r="BJ68" s="30">
        <f t="shared" si="712"/>
        <v>0.1059861905488763</v>
      </c>
      <c r="BK68" s="30">
        <f t="shared" ref="BK68:BL68" si="713">BK39/BK158</f>
        <v>0.10640819588230541</v>
      </c>
      <c r="BL68" s="30">
        <f t="shared" si="713"/>
        <v>0.10676734935756423</v>
      </c>
      <c r="BM68" s="30">
        <f t="shared" ref="BM68:BN68" si="714">BM39/BM158</f>
        <v>0.10724322771228215</v>
      </c>
      <c r="BN68" s="30">
        <f t="shared" si="714"/>
        <v>0.10841496592531404</v>
      </c>
      <c r="BO68" s="30">
        <f t="shared" ref="BO68:BP68" si="715">BO39/BO158</f>
        <v>0.1109739344365331</v>
      </c>
      <c r="BP68" s="30">
        <f t="shared" si="715"/>
        <v>0.11235667531627953</v>
      </c>
      <c r="BQ68" s="30">
        <f t="shared" ref="BQ68:BR68" si="716">BQ39/BQ158</f>
        <v>0.11402673897623301</v>
      </c>
      <c r="BR68" s="30">
        <f t="shared" si="716"/>
        <v>0.11537356450845357</v>
      </c>
      <c r="BS68" s="30">
        <f t="shared" ref="BS68:BT68" si="717">BS39/BS158</f>
        <v>0.11607391378520826</v>
      </c>
      <c r="BT68" s="30">
        <f t="shared" si="717"/>
        <v>0.11792804360123189</v>
      </c>
      <c r="BU68" s="30">
        <f t="shared" ref="BU68:BX68" si="718">BU39/BU158</f>
        <v>0.11919405960151921</v>
      </c>
      <c r="BV68" s="30">
        <f t="shared" si="718"/>
        <v>0.12057680048126565</v>
      </c>
      <c r="BW68" s="30">
        <f t="shared" si="718"/>
        <v>0.12153753602758299</v>
      </c>
      <c r="BX68" s="30">
        <f t="shared" si="718"/>
        <v>0.12419976116293896</v>
      </c>
    </row>
    <row r="69" spans="1:76" x14ac:dyDescent="0.2">
      <c r="A69" t="s">
        <v>230</v>
      </c>
      <c r="B69" s="30">
        <f t="shared" ref="B69:N69" si="719">B40/B159</f>
        <v>6.698758050703113E-2</v>
      </c>
      <c r="C69" s="30">
        <f t="shared" si="719"/>
        <v>6.8834108556747306E-2</v>
      </c>
      <c r="D69" s="30">
        <f t="shared" si="719"/>
        <v>7.2146900596751731E-2</v>
      </c>
      <c r="E69" s="30">
        <f t="shared" si="719"/>
        <v>7.4057272831823354E-2</v>
      </c>
      <c r="F69" s="30">
        <f t="shared" si="719"/>
        <v>7.6299883716472644E-2</v>
      </c>
      <c r="G69" s="30">
        <f t="shared" si="719"/>
        <v>7.8791673588305203E-2</v>
      </c>
      <c r="H69" s="30">
        <f t="shared" si="719"/>
        <v>8.1229155219341403E-2</v>
      </c>
      <c r="I69" s="30">
        <f t="shared" si="719"/>
        <v>8.3874286006363652E-2</v>
      </c>
      <c r="J69" s="30">
        <f t="shared" si="719"/>
        <v>8.6174399734209081E-2</v>
      </c>
      <c r="K69" s="30">
        <f t="shared" si="719"/>
        <v>8.7158337273342962E-2</v>
      </c>
      <c r="L69" s="30">
        <f t="shared" si="719"/>
        <v>9.1333682609862382E-2</v>
      </c>
      <c r="M69" s="30">
        <f t="shared" si="719"/>
        <v>9.3595461108910386E-2</v>
      </c>
      <c r="N69" s="30">
        <f t="shared" si="719"/>
        <v>0.13300407631266212</v>
      </c>
      <c r="O69" s="30">
        <f t="shared" ref="O69:P69" si="720">O40/O159</f>
        <v>0.1552289252079686</v>
      </c>
      <c r="P69" s="30">
        <f t="shared" si="720"/>
        <v>0.15862488786364218</v>
      </c>
      <c r="Q69" s="30">
        <f t="shared" ref="Q69:R69" si="721">Q40/Q159</f>
        <v>0.16018838908112265</v>
      </c>
      <c r="R69" s="30">
        <f t="shared" si="721"/>
        <v>0.16058887607330513</v>
      </c>
      <c r="S69" s="30">
        <f t="shared" ref="S69:T69" si="722">S40/S159</f>
        <v>0.1619441240548507</v>
      </c>
      <c r="T69" s="30">
        <f t="shared" si="722"/>
        <v>0.16159489939766755</v>
      </c>
      <c r="U69" s="30">
        <f t="shared" ref="U69:V69" si="723">U40/U159</f>
        <v>0.16379597590670256</v>
      </c>
      <c r="V69" s="30">
        <f t="shared" si="723"/>
        <v>0.16634627707292068</v>
      </c>
      <c r="W69" s="30">
        <f t="shared" ref="W69:X69" si="724">W40/W159</f>
        <v>0.16687491990260156</v>
      </c>
      <c r="X69" s="30">
        <f t="shared" si="724"/>
        <v>0.1678553120594643</v>
      </c>
      <c r="Y69" s="30">
        <f t="shared" ref="Y69:Z69" si="725">Y40/Y159</f>
        <v>0.16766948609509164</v>
      </c>
      <c r="Z69" s="30">
        <f t="shared" si="725"/>
        <v>0.16687491990260156</v>
      </c>
      <c r="AA69" s="30">
        <f t="shared" ref="AA69:AB69" si="726">AA40/AA159</f>
        <v>0.16577918749199025</v>
      </c>
      <c r="AB69" s="30">
        <f t="shared" si="726"/>
        <v>0.16420707350590527</v>
      </c>
      <c r="AC69" s="30">
        <f t="shared" ref="AC69:AE69" si="727">AC40/AC159</f>
        <v>0.16167967736458891</v>
      </c>
      <c r="AD69" s="30">
        <f t="shared" si="727"/>
        <v>0.15984419195397512</v>
      </c>
      <c r="AE69" s="30">
        <f t="shared" si="727"/>
        <v>0.1589312541842981</v>
      </c>
      <c r="AF69" s="30">
        <f t="shared" ref="AF69:AG69" si="728">AF40/AF159</f>
        <v>0.15814324474099795</v>
      </c>
      <c r="AG69" s="30">
        <f t="shared" si="728"/>
        <v>0.15764993801633037</v>
      </c>
      <c r="AH69" s="30">
        <f t="shared" ref="AH69:AI69" si="729">AH40/AH159</f>
        <v>0.15641346791424152</v>
      </c>
      <c r="AI69" s="30">
        <f t="shared" si="729"/>
        <v>0.15602907306385119</v>
      </c>
      <c r="AJ69" s="30">
        <f t="shared" ref="AJ69:AK69" si="730">AJ40/AJ159</f>
        <v>0.15653519295019844</v>
      </c>
      <c r="AK69" s="30">
        <f t="shared" si="730"/>
        <v>0.15603547964469103</v>
      </c>
      <c r="AL69" s="30">
        <f t="shared" ref="AL69:AM69" si="731">AL40/AL159</f>
        <v>0.15617642442316748</v>
      </c>
      <c r="AM69" s="30">
        <f t="shared" si="731"/>
        <v>0.15588492499495482</v>
      </c>
      <c r="AN69" s="30">
        <f t="shared" ref="AN69:AP69" si="732">AN40/AN159</f>
        <v>0.15575925030655596</v>
      </c>
      <c r="AO69" s="30">
        <f t="shared" si="732"/>
        <v>0.15692144162950108</v>
      </c>
      <c r="AP69" s="30">
        <f t="shared" si="732"/>
        <v>0.15797477756682601</v>
      </c>
      <c r="AQ69" s="30">
        <f t="shared" ref="AQ69:AR69" si="733">AQ40/AQ159</f>
        <v>0.15899929884325145</v>
      </c>
      <c r="AR69" s="30">
        <f t="shared" si="733"/>
        <v>0.16063212962755449</v>
      </c>
      <c r="AS69" s="30">
        <f t="shared" ref="AS69:AT69" si="734">AS40/AS159</f>
        <v>0.16133008474711932</v>
      </c>
      <c r="AT69" s="30">
        <f t="shared" si="734"/>
        <v>0.16220092783208095</v>
      </c>
      <c r="AU69" s="30">
        <f t="shared" ref="AU69:AV69" si="735">AU40/AU159</f>
        <v>0.16290208458063463</v>
      </c>
      <c r="AV69" s="30">
        <f t="shared" si="735"/>
        <v>0.16427238178785367</v>
      </c>
      <c r="AW69" s="30">
        <f t="shared" ref="AW69:AX69" si="736">AW40/AW159</f>
        <v>0.16426918015886482</v>
      </c>
      <c r="AX69" s="30">
        <f t="shared" si="736"/>
        <v>0.16491911084359723</v>
      </c>
      <c r="AY69" s="30">
        <f t="shared" ref="AY69:AZ69" si="737">AY40/AY159</f>
        <v>0.16558184804428494</v>
      </c>
      <c r="AZ69" s="30">
        <f t="shared" si="737"/>
        <v>0.16578703157438204</v>
      </c>
      <c r="BA69" s="30">
        <f t="shared" ref="BA69:BB69" si="738">BA40/BA159</f>
        <v>0.16671503330920318</v>
      </c>
      <c r="BB69" s="30">
        <f t="shared" si="738"/>
        <v>0.16787583273007906</v>
      </c>
      <c r="BC69" s="30">
        <f t="shared" ref="BC69:BD69" si="739">BC40/BC159</f>
        <v>0.16952136157945258</v>
      </c>
      <c r="BD69" s="30">
        <f t="shared" si="739"/>
        <v>0.17199603287230888</v>
      </c>
      <c r="BE69" s="30">
        <f t="shared" ref="BE69:BF69" si="740">BE40/BE159</f>
        <v>0.17382652426676701</v>
      </c>
      <c r="BF69" s="30">
        <f t="shared" si="740"/>
        <v>0.17613217806152875</v>
      </c>
      <c r="BG69" s="30">
        <f t="shared" ref="BG69:BH69" si="741">BG40/BG159</f>
        <v>0.17752577516845941</v>
      </c>
      <c r="BH69" s="30">
        <f t="shared" si="741"/>
        <v>0.18081683286720646</v>
      </c>
      <c r="BI69" s="30">
        <f t="shared" ref="BI69:BJ69" si="742">BI40/BI159</f>
        <v>0.18419399381969978</v>
      </c>
      <c r="BJ69" s="30">
        <f t="shared" si="742"/>
        <v>0.18495297805642633</v>
      </c>
      <c r="BK69" s="30">
        <f t="shared" ref="BK69:BL69" si="743">BK40/BK159</f>
        <v>0.18536436026876971</v>
      </c>
      <c r="BL69" s="30">
        <f t="shared" si="743"/>
        <v>0.18625728290021271</v>
      </c>
      <c r="BM69" s="30">
        <f t="shared" ref="BM69:BN69" si="744">BM40/BM159</f>
        <v>0.18746272845266074</v>
      </c>
      <c r="BN69" s="30">
        <f t="shared" si="744"/>
        <v>0.18934105498808906</v>
      </c>
      <c r="BO69" s="30">
        <f t="shared" ref="BO69:BP69" si="745">BO40/BO159</f>
        <v>0.19178383618696523</v>
      </c>
      <c r="BP69" s="30">
        <f t="shared" si="745"/>
        <v>0.19407673394413494</v>
      </c>
      <c r="BQ69" s="30">
        <f t="shared" ref="BQ69:BR69" si="746">BQ40/BQ159</f>
        <v>0.1966343194813395</v>
      </c>
      <c r="BR69" s="30">
        <f t="shared" si="746"/>
        <v>0.19873587667462855</v>
      </c>
      <c r="BS69" s="30">
        <f t="shared" ref="BS69:BT69" si="747">BS40/BS159</f>
        <v>0.19935773350724065</v>
      </c>
      <c r="BT69" s="30">
        <f t="shared" si="747"/>
        <v>0.20296450313639075</v>
      </c>
      <c r="BU69" s="30">
        <f t="shared" ref="BU69:BX69" si="748">BU40/BU159</f>
        <v>0.20517448664921215</v>
      </c>
      <c r="BV69" s="30">
        <f t="shared" si="748"/>
        <v>0.20698265497788421</v>
      </c>
      <c r="BW69" s="30">
        <f t="shared" si="748"/>
        <v>0.20817534449274022</v>
      </c>
      <c r="BX69" s="30">
        <f t="shared" si="748"/>
        <v>0.21218711831543768</v>
      </c>
    </row>
    <row r="70" spans="1:76" x14ac:dyDescent="0.2">
      <c r="A70" t="s">
        <v>231</v>
      </c>
      <c r="B70" s="30">
        <f t="shared" ref="B70:N70" si="749">B41/B160</f>
        <v>3.0229220129615937E-2</v>
      </c>
      <c r="C70" s="30">
        <f t="shared" si="749"/>
        <v>3.2963985907529032E-2</v>
      </c>
      <c r="D70" s="30">
        <f t="shared" si="749"/>
        <v>3.5898375012791993E-2</v>
      </c>
      <c r="E70" s="30">
        <f t="shared" si="749"/>
        <v>3.8968453596031523E-2</v>
      </c>
      <c r="F70" s="30">
        <f t="shared" si="749"/>
        <v>4.1004400445969313E-2</v>
      </c>
      <c r="G70" s="30">
        <f t="shared" si="749"/>
        <v>4.4182201084761098E-2</v>
      </c>
      <c r="H70" s="30">
        <f t="shared" si="749"/>
        <v>4.6993746734675192E-2</v>
      </c>
      <c r="I70" s="30">
        <f t="shared" si="749"/>
        <v>5.0354674867905833E-2</v>
      </c>
      <c r="J70" s="30">
        <f t="shared" si="749"/>
        <v>5.2482185465063044E-2</v>
      </c>
      <c r="K70" s="30">
        <f t="shared" si="749"/>
        <v>5.3225467648373666E-2</v>
      </c>
      <c r="L70" s="30">
        <f t="shared" si="749"/>
        <v>5.6699503939934184E-2</v>
      </c>
      <c r="M70" s="30">
        <f t="shared" si="749"/>
        <v>5.9317149889854197E-2</v>
      </c>
      <c r="N70" s="30">
        <f t="shared" si="749"/>
        <v>9.0868939961112338E-2</v>
      </c>
      <c r="O70" s="30">
        <f t="shared" ref="O70:P70" si="750">O41/O160</f>
        <v>0.11631827558533472</v>
      </c>
      <c r="P70" s="30">
        <f t="shared" si="750"/>
        <v>0.11855446699448348</v>
      </c>
      <c r="Q70" s="30">
        <f t="shared" ref="Q70:R70" si="751">Q41/Q160</f>
        <v>0.11878454516755577</v>
      </c>
      <c r="R70" s="30">
        <f t="shared" si="751"/>
        <v>0.11921259758257399</v>
      </c>
      <c r="S70" s="30">
        <f t="shared" ref="S70:T70" si="752">S41/S160</f>
        <v>0.11998844258479451</v>
      </c>
      <c r="T70" s="30">
        <f t="shared" si="752"/>
        <v>0.12014896224042634</v>
      </c>
      <c r="U70" s="30">
        <f t="shared" ref="U70:V70" si="753">U41/U160</f>
        <v>0.12154548324442328</v>
      </c>
      <c r="V70" s="30">
        <f t="shared" si="753"/>
        <v>0.12357873221575982</v>
      </c>
      <c r="W70" s="30">
        <f t="shared" ref="W70:X70" si="754">W41/W160</f>
        <v>0.12521068204801677</v>
      </c>
      <c r="X70" s="30">
        <f t="shared" si="754"/>
        <v>0.12623265718887278</v>
      </c>
      <c r="Y70" s="30">
        <f t="shared" ref="Y70:Z70" si="755">Y41/Y160</f>
        <v>0.12616844932662005</v>
      </c>
      <c r="Z70" s="30">
        <f t="shared" si="755"/>
        <v>0.12555312398003135</v>
      </c>
      <c r="AA70" s="30">
        <f t="shared" ref="AA70:AB70" si="756">AA41/AA160</f>
        <v>0.12529629253102043</v>
      </c>
      <c r="AB70" s="30">
        <f t="shared" si="756"/>
        <v>0.1216712845884091</v>
      </c>
      <c r="AC70" s="30">
        <f t="shared" ref="AC70:AE70" si="757">AC41/AC160</f>
        <v>0.11997833870484383</v>
      </c>
      <c r="AD70" s="30">
        <f t="shared" si="757"/>
        <v>0.1194315487300277</v>
      </c>
      <c r="AE70" s="30">
        <f t="shared" si="757"/>
        <v>0.11792787629928339</v>
      </c>
      <c r="AF70" s="30">
        <f t="shared" ref="AF70:AG70" si="758">AF41/AF160</f>
        <v>0.11755458698955315</v>
      </c>
      <c r="AG70" s="30">
        <f t="shared" si="758"/>
        <v>0.11681852356191608</v>
      </c>
      <c r="AH70" s="30">
        <f t="shared" ref="AH70:AI70" si="759">AH41/AH160</f>
        <v>0.1159247322569282</v>
      </c>
      <c r="AI70" s="30">
        <f t="shared" si="759"/>
        <v>0.11575648918775401</v>
      </c>
      <c r="AJ70" s="30">
        <f t="shared" ref="AJ70:AK70" si="760">AJ41/AJ160</f>
        <v>0.11612452090157255</v>
      </c>
      <c r="AK70" s="30">
        <f t="shared" si="760"/>
        <v>0.11568814044090199</v>
      </c>
      <c r="AL70" s="30">
        <f t="shared" ref="AL70:AM70" si="761">AL41/AL160</f>
        <v>0.11634533992986366</v>
      </c>
      <c r="AM70" s="30">
        <f t="shared" si="761"/>
        <v>0.11651884059494955</v>
      </c>
      <c r="AN70" s="30">
        <f t="shared" ref="AN70:AP70" si="762">AN41/AN160</f>
        <v>0.1153055890527231</v>
      </c>
      <c r="AO70" s="30">
        <f t="shared" si="762"/>
        <v>0.11695140696729583</v>
      </c>
      <c r="AP70" s="30">
        <f t="shared" si="762"/>
        <v>0.11780536909278169</v>
      </c>
      <c r="AQ70" s="30">
        <f t="shared" ref="AQ70:AR70" si="763">AQ41/AQ160</f>
        <v>0.11818835816724202</v>
      </c>
      <c r="AR70" s="30">
        <f t="shared" si="763"/>
        <v>0.11955987309605262</v>
      </c>
      <c r="AS70" s="30">
        <f t="shared" ref="AS70:AT70" si="764">AS41/AS160</f>
        <v>0.12018093646004234</v>
      </c>
      <c r="AT70" s="30">
        <f t="shared" si="764"/>
        <v>0.12032585124497328</v>
      </c>
      <c r="AU70" s="30">
        <f t="shared" ref="AU70:AV70" si="765">AU41/AU160</f>
        <v>0.12051734578220342</v>
      </c>
      <c r="AV70" s="30">
        <f t="shared" si="765"/>
        <v>0.12125744629095783</v>
      </c>
      <c r="AW70" s="30">
        <f t="shared" ref="AW70:AX70" si="766">AW41/AW160</f>
        <v>0.12163008430935165</v>
      </c>
      <c r="AX70" s="30">
        <f t="shared" si="766"/>
        <v>0.12265483885993468</v>
      </c>
      <c r="AY70" s="30">
        <f t="shared" ref="AY70:AZ70" si="767">AY41/AY160</f>
        <v>0.12369511999461745</v>
      </c>
      <c r="AZ70" s="30">
        <f t="shared" si="767"/>
        <v>0.12210090304110131</v>
      </c>
      <c r="BA70" s="30">
        <f t="shared" ref="BA70:BB70" si="768">BA41/BA160</f>
        <v>0.12252729681575221</v>
      </c>
      <c r="BB70" s="30">
        <f t="shared" si="768"/>
        <v>0.12353744397236563</v>
      </c>
      <c r="BC70" s="30">
        <f t="shared" ref="BC70:BD70" si="769">BC41/BC160</f>
        <v>0.12513642062730645</v>
      </c>
      <c r="BD70" s="30">
        <f t="shared" si="769"/>
        <v>0.12778107725341495</v>
      </c>
      <c r="BE70" s="30">
        <f t="shared" ref="BE70:BF70" si="770">BE41/BE160</f>
        <v>0.12953233739930253</v>
      </c>
      <c r="BF70" s="30">
        <f t="shared" si="770"/>
        <v>0.1311110095887838</v>
      </c>
      <c r="BG70" s="30">
        <f t="shared" ref="BG70:BH70" si="771">BG41/BG160</f>
        <v>0.13238511479637161</v>
      </c>
      <c r="BH70" s="30">
        <f t="shared" si="771"/>
        <v>0.13515159821523748</v>
      </c>
      <c r="BI70" s="30">
        <f t="shared" ref="BI70:BJ70" si="772">BI41/BI160</f>
        <v>0.13849675889970101</v>
      </c>
      <c r="BJ70" s="30">
        <f t="shared" si="772"/>
        <v>0.13969472236181543</v>
      </c>
      <c r="BK70" s="30">
        <f t="shared" ref="BK70:BL70" si="773">BK41/BK160</f>
        <v>0.14024801904558859</v>
      </c>
      <c r="BL70" s="30">
        <f t="shared" si="773"/>
        <v>0.14177085395505606</v>
      </c>
      <c r="BM70" s="30">
        <f t="shared" ref="BM70:BN70" si="774">BM41/BM160</f>
        <v>0.14280638169349394</v>
      </c>
      <c r="BN70" s="30">
        <f t="shared" si="774"/>
        <v>0.14402464962106792</v>
      </c>
      <c r="BO70" s="30">
        <f t="shared" ref="BO70:BP70" si="775">BO41/BO160</f>
        <v>0.1466743823635413</v>
      </c>
      <c r="BP70" s="30">
        <f t="shared" si="775"/>
        <v>0.14832919629849595</v>
      </c>
      <c r="BQ70" s="30">
        <f t="shared" ref="BQ70:BR70" si="776">BQ41/BQ160</f>
        <v>0.15027842498261429</v>
      </c>
      <c r="BR70" s="30">
        <f t="shared" si="776"/>
        <v>0.15196369561575829</v>
      </c>
      <c r="BS70" s="30">
        <f t="shared" ref="BS70:BT70" si="777">BS41/BS160</f>
        <v>0.15268450413957291</v>
      </c>
      <c r="BT70" s="30">
        <f t="shared" si="777"/>
        <v>0.15480632078009757</v>
      </c>
      <c r="BU70" s="30">
        <f t="shared" ref="BU70:BX70" si="778">BU41/BU160</f>
        <v>0.15661849432236385</v>
      </c>
      <c r="BV70" s="30">
        <f t="shared" si="778"/>
        <v>0.15873015873015872</v>
      </c>
      <c r="BW70" s="30">
        <f t="shared" si="778"/>
        <v>0.15994335054136782</v>
      </c>
      <c r="BX70" s="30">
        <f t="shared" si="778"/>
        <v>0.16357277374226525</v>
      </c>
    </row>
    <row r="71" spans="1:76" x14ac:dyDescent="0.2">
      <c r="B71" s="7"/>
      <c r="C71" s="7"/>
      <c r="D71" s="7"/>
      <c r="E71" s="7"/>
      <c r="F71" s="7"/>
      <c r="G71" s="7"/>
      <c r="H71" s="7"/>
      <c r="I71" s="7"/>
      <c r="J71" s="7"/>
      <c r="K71" s="7"/>
      <c r="L71" s="7"/>
      <c r="M71" s="7"/>
      <c r="N71" s="7"/>
      <c r="O71" s="4"/>
      <c r="P71" s="4"/>
    </row>
    <row r="72" spans="1:76" x14ac:dyDescent="0.2">
      <c r="B72" s="4"/>
      <c r="C72" s="4"/>
      <c r="D72" s="4"/>
      <c r="E72" s="4"/>
      <c r="F72" s="4"/>
      <c r="G72" s="4"/>
      <c r="H72" s="4"/>
      <c r="I72" s="4"/>
      <c r="J72" s="4"/>
      <c r="K72" s="4"/>
      <c r="L72" s="4"/>
      <c r="M72" s="4"/>
      <c r="N72" s="4"/>
      <c r="O72" s="4"/>
      <c r="P72" s="4"/>
      <c r="R72" s="4"/>
    </row>
    <row r="73" spans="1:76" x14ac:dyDescent="0.2">
      <c r="B73" s="4"/>
      <c r="C73" s="4"/>
      <c r="D73" s="4"/>
      <c r="E73" s="4"/>
      <c r="F73" s="4"/>
      <c r="G73" s="4"/>
      <c r="H73" s="4"/>
      <c r="I73" s="4"/>
      <c r="J73" s="4"/>
      <c r="K73" s="4"/>
      <c r="L73" s="4"/>
      <c r="M73" s="4"/>
      <c r="N73" s="4"/>
      <c r="O73" s="4"/>
      <c r="P73" s="4"/>
      <c r="R73" s="4"/>
    </row>
    <row r="74" spans="1:76" x14ac:dyDescent="0.2">
      <c r="B74" s="4"/>
      <c r="C74" s="4"/>
      <c r="D74" s="4"/>
      <c r="E74" s="4"/>
      <c r="F74" s="4"/>
      <c r="G74" s="4"/>
      <c r="H74" s="4"/>
      <c r="I74" s="4"/>
      <c r="J74" s="4"/>
      <c r="K74" s="4"/>
      <c r="L74" s="4"/>
      <c r="M74" s="4"/>
      <c r="N74" s="4"/>
      <c r="O74" s="4"/>
      <c r="P74" s="4"/>
      <c r="R74" s="4"/>
    </row>
    <row r="75" spans="1:76" x14ac:dyDescent="0.2">
      <c r="A75" t="s">
        <v>1657</v>
      </c>
      <c r="B75" s="4"/>
      <c r="C75" s="4"/>
      <c r="D75" s="4"/>
      <c r="E75" s="4"/>
      <c r="F75" s="4"/>
      <c r="G75" s="4"/>
      <c r="H75" s="4"/>
      <c r="I75" s="4"/>
      <c r="J75" s="4"/>
      <c r="K75" s="4"/>
      <c r="L75" s="4"/>
      <c r="M75" s="4"/>
      <c r="N75" s="4"/>
      <c r="O75" s="4"/>
      <c r="P75" s="4"/>
      <c r="R75" s="4"/>
    </row>
    <row r="76" spans="1:76" x14ac:dyDescent="0.2">
      <c r="A76" t="s">
        <v>1659</v>
      </c>
    </row>
    <row r="77" spans="1:76" x14ac:dyDescent="0.2">
      <c r="B77" s="20">
        <v>43556</v>
      </c>
      <c r="C77" s="20">
        <v>43586</v>
      </c>
      <c r="D77" s="20">
        <v>43617</v>
      </c>
      <c r="E77" s="20">
        <v>43647</v>
      </c>
      <c r="F77" s="20">
        <v>43678</v>
      </c>
      <c r="G77" s="20">
        <v>43709</v>
      </c>
      <c r="H77" s="20">
        <v>43739</v>
      </c>
      <c r="I77" s="20">
        <v>43770</v>
      </c>
      <c r="J77" s="20">
        <v>43800</v>
      </c>
      <c r="K77" s="20">
        <v>43831</v>
      </c>
      <c r="L77" s="20">
        <v>43862</v>
      </c>
      <c r="M77" s="20">
        <v>43891</v>
      </c>
      <c r="N77" s="20">
        <v>43922</v>
      </c>
      <c r="O77" s="20">
        <v>43952</v>
      </c>
      <c r="P77" s="20">
        <v>43983</v>
      </c>
      <c r="Q77" s="20">
        <v>44013</v>
      </c>
      <c r="R77" s="20">
        <v>44044</v>
      </c>
      <c r="S77" s="20">
        <v>44075</v>
      </c>
      <c r="T77" s="20">
        <v>44105</v>
      </c>
      <c r="U77" s="20">
        <v>44136</v>
      </c>
      <c r="V77" s="20">
        <v>44166</v>
      </c>
      <c r="W77" s="20">
        <v>44197</v>
      </c>
      <c r="X77" s="20">
        <v>44228</v>
      </c>
      <c r="Y77" s="20">
        <v>44256</v>
      </c>
      <c r="Z77" s="20">
        <v>44287</v>
      </c>
      <c r="AA77" s="20">
        <v>44317</v>
      </c>
      <c r="AB77" s="20">
        <v>44348</v>
      </c>
      <c r="AC77" s="20">
        <v>44378</v>
      </c>
      <c r="AD77" s="20">
        <v>44409</v>
      </c>
      <c r="AE77" s="20">
        <v>44440</v>
      </c>
      <c r="AF77" s="20">
        <v>44470</v>
      </c>
      <c r="AG77" s="20">
        <v>44501</v>
      </c>
      <c r="AH77" s="20">
        <v>44531</v>
      </c>
      <c r="AI77" s="20">
        <v>44562</v>
      </c>
      <c r="AJ77" s="20">
        <v>44593</v>
      </c>
      <c r="AK77" s="20">
        <v>44621</v>
      </c>
      <c r="AL77" s="20">
        <v>44652</v>
      </c>
      <c r="AM77" s="20">
        <v>44682</v>
      </c>
      <c r="AN77" s="20">
        <v>44713</v>
      </c>
      <c r="AO77" s="20">
        <v>44743</v>
      </c>
      <c r="AP77" s="20">
        <v>44774</v>
      </c>
      <c r="AQ77" s="20">
        <v>44805</v>
      </c>
      <c r="AR77" s="20">
        <v>44835</v>
      </c>
      <c r="AS77" s="20">
        <v>44866</v>
      </c>
      <c r="AT77" s="20">
        <v>44896</v>
      </c>
      <c r="AU77" s="20">
        <v>44927</v>
      </c>
      <c r="AV77" s="20">
        <v>44958</v>
      </c>
      <c r="AW77" s="20">
        <v>44986</v>
      </c>
      <c r="AX77" s="20">
        <v>45017</v>
      </c>
      <c r="AY77" s="20">
        <v>45047</v>
      </c>
      <c r="AZ77" s="20">
        <v>45078</v>
      </c>
      <c r="BA77" s="20">
        <v>45108</v>
      </c>
      <c r="BB77" s="20">
        <v>45139</v>
      </c>
      <c r="BC77" s="20">
        <v>45170</v>
      </c>
      <c r="BD77" s="20">
        <v>45200</v>
      </c>
      <c r="BE77" s="20">
        <v>45231</v>
      </c>
      <c r="BF77" s="20">
        <v>45261</v>
      </c>
      <c r="BG77" s="20">
        <v>45292</v>
      </c>
      <c r="BH77" s="20">
        <v>45323</v>
      </c>
      <c r="BI77" s="20">
        <v>45352</v>
      </c>
      <c r="BJ77" s="20">
        <v>45383</v>
      </c>
      <c r="BK77" s="20">
        <v>45413</v>
      </c>
      <c r="BL77" s="20">
        <v>45444</v>
      </c>
      <c r="BM77" s="20">
        <v>45474</v>
      </c>
      <c r="BN77" s="20">
        <v>45505</v>
      </c>
      <c r="BO77" s="20">
        <v>45536</v>
      </c>
      <c r="BP77" s="20">
        <v>45566</v>
      </c>
      <c r="BQ77" s="20">
        <v>45597</v>
      </c>
      <c r="BR77" s="20">
        <v>45627</v>
      </c>
      <c r="BS77" s="20">
        <v>45658</v>
      </c>
      <c r="BT77" s="20">
        <v>45689</v>
      </c>
      <c r="BU77" s="20">
        <v>45717</v>
      </c>
      <c r="BV77" s="20">
        <v>45748</v>
      </c>
      <c r="BW77" s="20">
        <v>45778</v>
      </c>
      <c r="BX77" s="20"/>
    </row>
    <row r="78" spans="1:76" x14ac:dyDescent="0.2">
      <c r="A78" t="s">
        <v>115</v>
      </c>
      <c r="B78" s="14">
        <v>1089</v>
      </c>
      <c r="C78" s="14">
        <v>1197</v>
      </c>
      <c r="D78" s="14">
        <v>1316</v>
      </c>
      <c r="E78" s="14">
        <v>1440</v>
      </c>
      <c r="F78" s="14">
        <v>1504</v>
      </c>
      <c r="G78" s="14">
        <v>1570</v>
      </c>
      <c r="H78" s="14">
        <v>1664</v>
      </c>
      <c r="I78" s="14">
        <v>1829</v>
      </c>
      <c r="J78" s="14">
        <v>1857</v>
      </c>
      <c r="K78" s="14">
        <v>1809</v>
      </c>
      <c r="L78" s="14">
        <v>1912</v>
      </c>
      <c r="M78" s="14">
        <v>2012</v>
      </c>
      <c r="N78" s="14">
        <v>3104</v>
      </c>
      <c r="O78" s="14">
        <v>3596</v>
      </c>
      <c r="P78" s="14">
        <v>3909</v>
      </c>
      <c r="Q78" s="14">
        <v>4072</v>
      </c>
      <c r="R78">
        <v>4093</v>
      </c>
      <c r="S78">
        <v>4236</v>
      </c>
      <c r="T78">
        <v>4311</v>
      </c>
      <c r="U78">
        <v>4292</v>
      </c>
      <c r="V78">
        <v>4353</v>
      </c>
      <c r="W78">
        <v>4366</v>
      </c>
      <c r="X78">
        <v>4300</v>
      </c>
      <c r="Y78">
        <v>4255</v>
      </c>
      <c r="Z78">
        <v>4209</v>
      </c>
      <c r="AA78">
        <v>4341</v>
      </c>
      <c r="AB78">
        <v>4446</v>
      </c>
      <c r="AC78">
        <v>4397</v>
      </c>
      <c r="AD78">
        <v>4227</v>
      </c>
      <c r="AE78">
        <v>4223</v>
      </c>
      <c r="AF78">
        <v>4270</v>
      </c>
      <c r="AG78">
        <v>4221</v>
      </c>
      <c r="AH78">
        <v>4234</v>
      </c>
      <c r="AI78">
        <v>4076</v>
      </c>
      <c r="AJ78">
        <v>4120</v>
      </c>
      <c r="AK78">
        <v>4238</v>
      </c>
      <c r="AL78">
        <v>4252</v>
      </c>
      <c r="AM78">
        <v>4248</v>
      </c>
      <c r="AN78">
        <v>4316</v>
      </c>
      <c r="AO78">
        <v>4316</v>
      </c>
      <c r="AP78">
        <v>4341</v>
      </c>
      <c r="AQ78">
        <v>4345</v>
      </c>
      <c r="AR78">
        <v>4311</v>
      </c>
      <c r="AS78">
        <v>4328</v>
      </c>
      <c r="AT78">
        <v>4332</v>
      </c>
      <c r="AU78">
        <v>4170</v>
      </c>
      <c r="AV78">
        <v>4190</v>
      </c>
      <c r="AW78">
        <v>4181</v>
      </c>
      <c r="AX78">
        <v>4220</v>
      </c>
      <c r="AY78">
        <v>4191</v>
      </c>
      <c r="AZ78">
        <v>4255</v>
      </c>
      <c r="BA78">
        <v>4308</v>
      </c>
      <c r="BB78">
        <v>4295</v>
      </c>
      <c r="BC78">
        <v>4353</v>
      </c>
      <c r="BD78">
        <v>4553</v>
      </c>
      <c r="BE78">
        <v>4650</v>
      </c>
      <c r="BF78">
        <v>4658</v>
      </c>
      <c r="BG78">
        <v>4634</v>
      </c>
      <c r="BH78">
        <v>4726</v>
      </c>
      <c r="BI78">
        <v>4888</v>
      </c>
      <c r="BJ78">
        <v>4921</v>
      </c>
      <c r="BK78">
        <v>4914</v>
      </c>
      <c r="BL78">
        <v>4986</v>
      </c>
      <c r="BM78">
        <v>4953</v>
      </c>
      <c r="BN78">
        <v>4987</v>
      </c>
      <c r="BO78">
        <v>5035</v>
      </c>
      <c r="BP78">
        <v>5092</v>
      </c>
      <c r="BQ78">
        <v>5155</v>
      </c>
      <c r="BR78">
        <v>5181</v>
      </c>
      <c r="BS78">
        <v>5063</v>
      </c>
      <c r="BT78">
        <v>5007</v>
      </c>
      <c r="BU78">
        <v>5019</v>
      </c>
      <c r="BV78">
        <v>5103</v>
      </c>
      <c r="BW78">
        <v>5031</v>
      </c>
    </row>
    <row r="79" spans="1:76" x14ac:dyDescent="0.2">
      <c r="A79" t="s">
        <v>116</v>
      </c>
      <c r="B79" s="14">
        <v>1048</v>
      </c>
      <c r="C79" s="14">
        <v>1093</v>
      </c>
      <c r="D79" s="14">
        <v>1208</v>
      </c>
      <c r="E79" s="14">
        <v>1297</v>
      </c>
      <c r="F79" s="14">
        <v>1370</v>
      </c>
      <c r="G79" s="14">
        <v>1439</v>
      </c>
      <c r="H79" s="14">
        <v>1455</v>
      </c>
      <c r="I79" s="14">
        <v>1551</v>
      </c>
      <c r="J79" s="14">
        <v>1646</v>
      </c>
      <c r="K79" s="14">
        <v>1598</v>
      </c>
      <c r="L79" s="14">
        <v>1735</v>
      </c>
      <c r="M79" s="14">
        <v>1831</v>
      </c>
      <c r="N79" s="14">
        <v>2998</v>
      </c>
      <c r="O79" s="14">
        <v>3576</v>
      </c>
      <c r="P79" s="14">
        <v>3842</v>
      </c>
      <c r="Q79" s="14">
        <v>3953</v>
      </c>
      <c r="R79">
        <v>3894</v>
      </c>
      <c r="S79">
        <v>4101</v>
      </c>
      <c r="T79">
        <v>4198</v>
      </c>
      <c r="U79">
        <v>4157</v>
      </c>
      <c r="V79">
        <v>4222</v>
      </c>
      <c r="W79">
        <v>4212</v>
      </c>
      <c r="X79">
        <v>4173</v>
      </c>
      <c r="Y79">
        <v>4145</v>
      </c>
      <c r="Z79">
        <v>4087</v>
      </c>
      <c r="AA79">
        <v>4176</v>
      </c>
      <c r="AB79">
        <v>4254</v>
      </c>
      <c r="AC79">
        <v>4219</v>
      </c>
      <c r="AD79">
        <v>4173</v>
      </c>
      <c r="AE79">
        <v>4227</v>
      </c>
      <c r="AF79">
        <v>4215</v>
      </c>
      <c r="AG79">
        <v>4303</v>
      </c>
      <c r="AH79">
        <v>4263</v>
      </c>
      <c r="AI79">
        <v>4171</v>
      </c>
      <c r="AJ79">
        <v>4179</v>
      </c>
      <c r="AK79">
        <v>4245</v>
      </c>
      <c r="AL79">
        <v>4275</v>
      </c>
      <c r="AM79">
        <v>4263</v>
      </c>
      <c r="AN79">
        <v>4368</v>
      </c>
      <c r="AO79">
        <v>4424</v>
      </c>
      <c r="AP79">
        <v>4401</v>
      </c>
      <c r="AQ79">
        <v>4437</v>
      </c>
      <c r="AR79">
        <v>4366</v>
      </c>
      <c r="AS79">
        <v>4321</v>
      </c>
      <c r="AT79">
        <v>4314</v>
      </c>
      <c r="AU79">
        <v>4241</v>
      </c>
      <c r="AV79">
        <v>4276</v>
      </c>
      <c r="AW79">
        <v>4298</v>
      </c>
      <c r="AX79">
        <v>4322</v>
      </c>
      <c r="AY79">
        <v>4410</v>
      </c>
      <c r="AZ79">
        <v>4478</v>
      </c>
      <c r="BA79">
        <v>4501</v>
      </c>
      <c r="BB79">
        <v>4583</v>
      </c>
      <c r="BC79">
        <v>4642</v>
      </c>
      <c r="BD79">
        <v>4713</v>
      </c>
      <c r="BE79">
        <v>4864</v>
      </c>
      <c r="BF79">
        <v>4870</v>
      </c>
      <c r="BG79">
        <v>4831</v>
      </c>
      <c r="BH79">
        <v>4969</v>
      </c>
      <c r="BI79">
        <v>5090</v>
      </c>
      <c r="BJ79">
        <v>5121</v>
      </c>
      <c r="BK79">
        <v>5176</v>
      </c>
      <c r="BL79">
        <v>5289</v>
      </c>
      <c r="BM79">
        <v>5296</v>
      </c>
      <c r="BN79">
        <v>5288</v>
      </c>
      <c r="BO79">
        <v>5262</v>
      </c>
      <c r="BP79">
        <v>5304</v>
      </c>
      <c r="BQ79">
        <v>5299</v>
      </c>
      <c r="BR79">
        <v>5307</v>
      </c>
      <c r="BS79">
        <v>5255</v>
      </c>
      <c r="BT79">
        <v>5266</v>
      </c>
      <c r="BU79">
        <v>5341</v>
      </c>
      <c r="BV79">
        <v>5349</v>
      </c>
      <c r="BW79">
        <v>5385</v>
      </c>
    </row>
    <row r="80" spans="1:76" x14ac:dyDescent="0.2">
      <c r="A80" t="s">
        <v>117</v>
      </c>
      <c r="B80" s="14">
        <v>883</v>
      </c>
      <c r="C80" s="14">
        <v>935</v>
      </c>
      <c r="D80" s="14">
        <v>1058</v>
      </c>
      <c r="E80" s="14">
        <v>1135</v>
      </c>
      <c r="F80" s="14">
        <v>1236</v>
      </c>
      <c r="G80" s="14">
        <v>1276</v>
      </c>
      <c r="H80" s="14">
        <v>1360</v>
      </c>
      <c r="I80" s="14">
        <v>1422</v>
      </c>
      <c r="J80" s="14">
        <v>1501</v>
      </c>
      <c r="K80" s="14">
        <v>1505</v>
      </c>
      <c r="L80" s="14">
        <v>1629</v>
      </c>
      <c r="M80" s="14">
        <v>1686</v>
      </c>
      <c r="N80" s="14">
        <v>2552</v>
      </c>
      <c r="O80" s="14">
        <v>3214</v>
      </c>
      <c r="P80" s="14">
        <v>3488</v>
      </c>
      <c r="Q80" s="14">
        <v>3573</v>
      </c>
      <c r="R80">
        <v>3528</v>
      </c>
      <c r="S80">
        <v>3665</v>
      </c>
      <c r="T80">
        <v>3732</v>
      </c>
      <c r="U80">
        <v>3734</v>
      </c>
      <c r="V80">
        <v>3783</v>
      </c>
      <c r="W80">
        <v>3831</v>
      </c>
      <c r="X80">
        <v>3869</v>
      </c>
      <c r="Y80">
        <v>3778</v>
      </c>
      <c r="Z80">
        <v>3791</v>
      </c>
      <c r="AA80">
        <v>3873</v>
      </c>
      <c r="AB80">
        <v>4024</v>
      </c>
      <c r="AC80">
        <v>3951</v>
      </c>
      <c r="AD80">
        <v>3914</v>
      </c>
      <c r="AE80">
        <v>3950</v>
      </c>
      <c r="AF80">
        <v>4045</v>
      </c>
      <c r="AG80">
        <v>4058</v>
      </c>
      <c r="AH80">
        <v>4042</v>
      </c>
      <c r="AI80">
        <v>3855</v>
      </c>
      <c r="AJ80">
        <v>3870</v>
      </c>
      <c r="AK80">
        <v>3861</v>
      </c>
      <c r="AL80">
        <v>3891</v>
      </c>
      <c r="AM80">
        <v>3878</v>
      </c>
      <c r="AN80">
        <v>3926</v>
      </c>
      <c r="AO80">
        <v>3928</v>
      </c>
      <c r="AP80">
        <v>3903</v>
      </c>
      <c r="AQ80">
        <v>3922</v>
      </c>
      <c r="AR80">
        <v>3874</v>
      </c>
      <c r="AS80">
        <v>3948</v>
      </c>
      <c r="AT80">
        <v>3976</v>
      </c>
      <c r="AU80">
        <v>3905</v>
      </c>
      <c r="AV80">
        <v>3900</v>
      </c>
      <c r="AW80">
        <v>3930</v>
      </c>
      <c r="AX80">
        <v>3917</v>
      </c>
      <c r="AY80">
        <v>3925</v>
      </c>
      <c r="AZ80">
        <v>3972</v>
      </c>
      <c r="BA80">
        <v>3981</v>
      </c>
      <c r="BB80">
        <v>3989</v>
      </c>
      <c r="BC80">
        <v>4082</v>
      </c>
      <c r="BD80">
        <v>4224</v>
      </c>
      <c r="BE80">
        <v>4323</v>
      </c>
      <c r="BF80">
        <v>4291</v>
      </c>
      <c r="BG80">
        <v>4259</v>
      </c>
      <c r="BH80">
        <v>4283</v>
      </c>
      <c r="BI80">
        <v>4311</v>
      </c>
      <c r="BJ80">
        <v>4366</v>
      </c>
      <c r="BK80">
        <v>4367</v>
      </c>
      <c r="BL80">
        <v>4479</v>
      </c>
      <c r="BM80">
        <v>4455</v>
      </c>
      <c r="BN80">
        <v>4405</v>
      </c>
      <c r="BO80">
        <v>4479</v>
      </c>
      <c r="BP80">
        <v>4519</v>
      </c>
      <c r="BQ80">
        <v>4612</v>
      </c>
      <c r="BR80">
        <v>4708</v>
      </c>
      <c r="BS80">
        <v>4701</v>
      </c>
      <c r="BT80">
        <v>4677</v>
      </c>
      <c r="BU80">
        <v>4696</v>
      </c>
      <c r="BV80">
        <v>4672</v>
      </c>
      <c r="BW80">
        <v>4641</v>
      </c>
    </row>
    <row r="81" spans="1:75" x14ac:dyDescent="0.2">
      <c r="A81" t="s">
        <v>118</v>
      </c>
      <c r="B81" s="14">
        <v>1814</v>
      </c>
      <c r="C81" s="14">
        <v>1826</v>
      </c>
      <c r="D81" s="14">
        <v>1873</v>
      </c>
      <c r="E81" s="14">
        <v>1952</v>
      </c>
      <c r="F81" s="14">
        <v>1968</v>
      </c>
      <c r="G81" s="14">
        <v>2000</v>
      </c>
      <c r="H81" s="14">
        <v>2053</v>
      </c>
      <c r="I81" s="14">
        <v>2102</v>
      </c>
      <c r="J81" s="14">
        <v>2135</v>
      </c>
      <c r="K81" s="14">
        <v>2060</v>
      </c>
      <c r="L81" s="14">
        <v>2158</v>
      </c>
      <c r="M81" s="14">
        <v>2222</v>
      </c>
      <c r="N81" s="14">
        <v>3147</v>
      </c>
      <c r="O81" s="14">
        <v>3411</v>
      </c>
      <c r="P81" s="14">
        <v>3586</v>
      </c>
      <c r="Q81" s="14">
        <v>3734</v>
      </c>
      <c r="R81">
        <v>3742</v>
      </c>
      <c r="S81">
        <v>3916</v>
      </c>
      <c r="T81">
        <v>3948</v>
      </c>
      <c r="U81">
        <v>3918</v>
      </c>
      <c r="V81">
        <v>4003</v>
      </c>
      <c r="W81">
        <v>3899</v>
      </c>
      <c r="X81">
        <v>3908</v>
      </c>
      <c r="Y81">
        <v>3881</v>
      </c>
      <c r="Z81">
        <v>3894</v>
      </c>
      <c r="AA81">
        <v>4012</v>
      </c>
      <c r="AB81">
        <v>4200</v>
      </c>
      <c r="AC81">
        <v>4118</v>
      </c>
      <c r="AD81">
        <v>4006</v>
      </c>
      <c r="AE81">
        <v>3965</v>
      </c>
      <c r="AF81">
        <v>4002</v>
      </c>
      <c r="AG81">
        <v>3951</v>
      </c>
      <c r="AH81">
        <v>3968</v>
      </c>
      <c r="AI81">
        <v>3839</v>
      </c>
      <c r="AJ81">
        <v>3931</v>
      </c>
      <c r="AK81">
        <v>4003</v>
      </c>
      <c r="AL81">
        <v>4066</v>
      </c>
      <c r="AM81">
        <v>4068</v>
      </c>
      <c r="AN81">
        <v>4104</v>
      </c>
      <c r="AO81">
        <v>4134</v>
      </c>
      <c r="AP81">
        <v>4162</v>
      </c>
      <c r="AQ81">
        <v>4183</v>
      </c>
      <c r="AR81">
        <v>4076</v>
      </c>
      <c r="AS81">
        <v>4041</v>
      </c>
      <c r="AT81">
        <v>4060</v>
      </c>
      <c r="AU81">
        <v>3949</v>
      </c>
      <c r="AV81">
        <v>3923</v>
      </c>
      <c r="AW81">
        <v>3916</v>
      </c>
      <c r="AX81">
        <v>3971</v>
      </c>
      <c r="AY81">
        <v>3998</v>
      </c>
      <c r="AZ81">
        <v>4051</v>
      </c>
      <c r="BA81">
        <v>4099</v>
      </c>
      <c r="BB81">
        <v>4135</v>
      </c>
      <c r="BC81">
        <v>4198</v>
      </c>
      <c r="BD81">
        <v>4359</v>
      </c>
      <c r="BE81">
        <v>4446</v>
      </c>
      <c r="BF81">
        <v>4468</v>
      </c>
      <c r="BG81">
        <v>4403</v>
      </c>
      <c r="BH81">
        <v>4451</v>
      </c>
      <c r="BI81">
        <v>4596</v>
      </c>
      <c r="BJ81">
        <v>4662</v>
      </c>
      <c r="BK81">
        <v>4658</v>
      </c>
      <c r="BL81">
        <v>4714</v>
      </c>
      <c r="BM81">
        <v>4771</v>
      </c>
      <c r="BN81">
        <v>4752</v>
      </c>
      <c r="BO81">
        <v>4716</v>
      </c>
      <c r="BP81">
        <v>4802</v>
      </c>
      <c r="BQ81">
        <v>4734</v>
      </c>
      <c r="BR81">
        <v>4766</v>
      </c>
      <c r="BS81">
        <v>4669</v>
      </c>
      <c r="BT81">
        <v>4650</v>
      </c>
      <c r="BU81">
        <v>4671</v>
      </c>
      <c r="BV81">
        <v>4713</v>
      </c>
      <c r="BW81">
        <v>4696</v>
      </c>
    </row>
    <row r="82" spans="1:75" x14ac:dyDescent="0.2">
      <c r="A82" t="s">
        <v>119</v>
      </c>
      <c r="B82" s="14">
        <v>1067</v>
      </c>
      <c r="C82" s="14">
        <v>1089</v>
      </c>
      <c r="D82" s="14">
        <v>1190</v>
      </c>
      <c r="E82" s="14">
        <v>1223</v>
      </c>
      <c r="F82" s="14">
        <v>1294</v>
      </c>
      <c r="G82" s="14">
        <v>1357</v>
      </c>
      <c r="H82" s="14">
        <v>1441</v>
      </c>
      <c r="I82" s="14">
        <v>1499</v>
      </c>
      <c r="J82" s="14">
        <v>1530</v>
      </c>
      <c r="K82" s="14">
        <v>1478</v>
      </c>
      <c r="L82" s="14">
        <v>1589</v>
      </c>
      <c r="M82" s="14">
        <v>1623</v>
      </c>
      <c r="N82" s="14">
        <v>2495</v>
      </c>
      <c r="O82" s="14">
        <v>2890</v>
      </c>
      <c r="P82" s="14">
        <v>3127</v>
      </c>
      <c r="Q82" s="14">
        <v>3324</v>
      </c>
      <c r="R82">
        <v>3281</v>
      </c>
      <c r="S82">
        <v>3396</v>
      </c>
      <c r="T82">
        <v>3426</v>
      </c>
      <c r="U82">
        <v>3416</v>
      </c>
      <c r="V82">
        <v>3524</v>
      </c>
      <c r="W82">
        <v>3461</v>
      </c>
      <c r="X82">
        <v>3446</v>
      </c>
      <c r="Y82">
        <v>3443</v>
      </c>
      <c r="Z82">
        <v>3389</v>
      </c>
      <c r="AA82">
        <v>3551</v>
      </c>
      <c r="AB82">
        <v>3738</v>
      </c>
      <c r="AC82">
        <v>3669</v>
      </c>
      <c r="AD82">
        <v>3588</v>
      </c>
      <c r="AE82">
        <v>3626</v>
      </c>
      <c r="AF82">
        <v>3584</v>
      </c>
      <c r="AG82">
        <v>3572</v>
      </c>
      <c r="AH82">
        <v>3538</v>
      </c>
      <c r="AI82">
        <v>3385</v>
      </c>
      <c r="AJ82">
        <v>3459</v>
      </c>
      <c r="AK82">
        <v>3549</v>
      </c>
      <c r="AL82">
        <v>3532</v>
      </c>
      <c r="AM82">
        <v>3500</v>
      </c>
      <c r="AN82">
        <v>3537</v>
      </c>
      <c r="AO82">
        <v>3516</v>
      </c>
      <c r="AP82">
        <v>3578</v>
      </c>
      <c r="AQ82">
        <v>3614</v>
      </c>
      <c r="AR82">
        <v>3478</v>
      </c>
      <c r="AS82">
        <v>3477</v>
      </c>
      <c r="AT82">
        <v>3450</v>
      </c>
      <c r="AU82">
        <v>3345</v>
      </c>
      <c r="AV82">
        <v>3397</v>
      </c>
      <c r="AW82">
        <v>3430</v>
      </c>
      <c r="AX82">
        <v>3484</v>
      </c>
      <c r="AY82">
        <v>3527</v>
      </c>
      <c r="AZ82">
        <v>3594</v>
      </c>
      <c r="BA82">
        <v>3659</v>
      </c>
      <c r="BB82">
        <v>3694</v>
      </c>
      <c r="BC82">
        <v>3728</v>
      </c>
      <c r="BD82">
        <v>3768</v>
      </c>
      <c r="BE82">
        <v>3845</v>
      </c>
      <c r="BF82">
        <v>3831</v>
      </c>
      <c r="BG82">
        <v>3756</v>
      </c>
      <c r="BH82">
        <v>3855</v>
      </c>
      <c r="BI82">
        <v>3906</v>
      </c>
      <c r="BJ82">
        <v>3964</v>
      </c>
      <c r="BK82">
        <v>3997</v>
      </c>
      <c r="BL82">
        <v>4056</v>
      </c>
      <c r="BM82">
        <v>4061</v>
      </c>
      <c r="BN82">
        <v>4065</v>
      </c>
      <c r="BO82">
        <v>4072</v>
      </c>
      <c r="BP82">
        <v>4109</v>
      </c>
      <c r="BQ82">
        <v>4068</v>
      </c>
      <c r="BR82">
        <v>4097</v>
      </c>
      <c r="BS82">
        <v>3963</v>
      </c>
      <c r="BT82">
        <v>4054</v>
      </c>
      <c r="BU82">
        <v>4077</v>
      </c>
      <c r="BV82">
        <v>4058</v>
      </c>
      <c r="BW82">
        <v>4058</v>
      </c>
    </row>
    <row r="83" spans="1:75" x14ac:dyDescent="0.2">
      <c r="A83" t="s">
        <v>120</v>
      </c>
      <c r="B83" s="14">
        <v>1062</v>
      </c>
      <c r="C83" s="14">
        <v>1123</v>
      </c>
      <c r="D83" s="14">
        <v>1236</v>
      </c>
      <c r="E83" s="14">
        <v>1357</v>
      </c>
      <c r="F83" s="14">
        <v>1457</v>
      </c>
      <c r="G83" s="14">
        <v>1500</v>
      </c>
      <c r="H83" s="14">
        <v>1602</v>
      </c>
      <c r="I83" s="14">
        <v>1684</v>
      </c>
      <c r="J83" s="14">
        <v>1704</v>
      </c>
      <c r="K83" s="14">
        <v>1638</v>
      </c>
      <c r="L83" s="14">
        <v>1758</v>
      </c>
      <c r="M83" s="14">
        <v>1879</v>
      </c>
      <c r="N83" s="14">
        <v>2676</v>
      </c>
      <c r="O83" s="14">
        <v>3401</v>
      </c>
      <c r="P83" s="14">
        <v>3633</v>
      </c>
      <c r="Q83" s="14">
        <v>3800</v>
      </c>
      <c r="R83">
        <v>3675</v>
      </c>
      <c r="S83">
        <v>3821</v>
      </c>
      <c r="T83">
        <v>3907</v>
      </c>
      <c r="U83">
        <v>3888</v>
      </c>
      <c r="V83">
        <v>3943</v>
      </c>
      <c r="W83">
        <v>3925</v>
      </c>
      <c r="X83">
        <v>3841</v>
      </c>
      <c r="Y83">
        <v>3788</v>
      </c>
      <c r="Z83">
        <v>3808</v>
      </c>
      <c r="AA83">
        <v>3955</v>
      </c>
      <c r="AB83">
        <v>4087</v>
      </c>
      <c r="AC83">
        <v>4106</v>
      </c>
      <c r="AD83">
        <v>4149</v>
      </c>
      <c r="AE83">
        <v>4184</v>
      </c>
      <c r="AF83">
        <v>4156</v>
      </c>
      <c r="AG83">
        <v>4112</v>
      </c>
      <c r="AH83">
        <v>4146</v>
      </c>
      <c r="AI83">
        <v>4091</v>
      </c>
      <c r="AJ83">
        <v>4033</v>
      </c>
      <c r="AK83">
        <v>4132</v>
      </c>
      <c r="AL83">
        <v>4186</v>
      </c>
      <c r="AM83">
        <v>4180</v>
      </c>
      <c r="AN83">
        <v>4252</v>
      </c>
      <c r="AO83">
        <v>4294</v>
      </c>
      <c r="AP83">
        <v>4269</v>
      </c>
      <c r="AQ83">
        <v>4235</v>
      </c>
      <c r="AR83">
        <v>4198</v>
      </c>
      <c r="AS83">
        <v>4288</v>
      </c>
      <c r="AT83">
        <v>4297</v>
      </c>
      <c r="AU83">
        <v>4159</v>
      </c>
      <c r="AV83">
        <v>4167</v>
      </c>
      <c r="AW83">
        <v>4142</v>
      </c>
      <c r="AX83">
        <v>4147</v>
      </c>
      <c r="AY83">
        <v>4191</v>
      </c>
      <c r="AZ83">
        <v>4230</v>
      </c>
      <c r="BA83">
        <v>4264</v>
      </c>
      <c r="BB83">
        <v>4268</v>
      </c>
      <c r="BC83">
        <v>4378</v>
      </c>
      <c r="BD83">
        <v>4520</v>
      </c>
      <c r="BE83">
        <v>4662</v>
      </c>
      <c r="BF83">
        <v>4670</v>
      </c>
      <c r="BG83">
        <v>4587</v>
      </c>
      <c r="BH83">
        <v>4642</v>
      </c>
      <c r="BI83">
        <v>4702</v>
      </c>
      <c r="BJ83">
        <v>4738</v>
      </c>
      <c r="BK83">
        <v>4770</v>
      </c>
      <c r="BL83">
        <v>4824</v>
      </c>
      <c r="BM83">
        <v>4839</v>
      </c>
      <c r="BN83">
        <v>4852</v>
      </c>
      <c r="BO83">
        <v>4841</v>
      </c>
      <c r="BP83">
        <v>4900</v>
      </c>
      <c r="BQ83">
        <v>4895</v>
      </c>
      <c r="BR83">
        <v>4941</v>
      </c>
      <c r="BS83">
        <v>4954</v>
      </c>
      <c r="BT83">
        <v>4865</v>
      </c>
      <c r="BU83">
        <v>4865</v>
      </c>
      <c r="BV83">
        <v>4890</v>
      </c>
      <c r="BW83">
        <v>4815</v>
      </c>
    </row>
    <row r="84" spans="1:75" x14ac:dyDescent="0.2">
      <c r="A84" t="s">
        <v>121</v>
      </c>
      <c r="B84" s="14">
        <v>799</v>
      </c>
      <c r="C84" s="14">
        <v>906</v>
      </c>
      <c r="D84" s="14">
        <v>1013</v>
      </c>
      <c r="E84" s="14">
        <v>1122</v>
      </c>
      <c r="F84" s="14">
        <v>1224</v>
      </c>
      <c r="G84" s="14">
        <v>1346</v>
      </c>
      <c r="H84" s="14">
        <v>1528</v>
      </c>
      <c r="I84" s="14">
        <v>1695</v>
      </c>
      <c r="J84" s="14">
        <v>1819</v>
      </c>
      <c r="K84" s="14">
        <v>1783</v>
      </c>
      <c r="L84" s="14">
        <v>1916</v>
      </c>
      <c r="M84" s="14">
        <v>2032</v>
      </c>
      <c r="N84" s="14">
        <v>3191</v>
      </c>
      <c r="O84" s="14">
        <v>4060</v>
      </c>
      <c r="P84" s="14">
        <v>4460</v>
      </c>
      <c r="Q84" s="14">
        <v>4617</v>
      </c>
      <c r="R84">
        <v>4506</v>
      </c>
      <c r="S84">
        <v>4660</v>
      </c>
      <c r="T84">
        <v>4779</v>
      </c>
      <c r="U84">
        <v>4751</v>
      </c>
      <c r="V84">
        <v>4877</v>
      </c>
      <c r="W84">
        <v>4907</v>
      </c>
      <c r="X84">
        <v>4822</v>
      </c>
      <c r="Y84">
        <v>4739</v>
      </c>
      <c r="Z84">
        <v>4739</v>
      </c>
      <c r="AA84">
        <v>4911</v>
      </c>
      <c r="AB84">
        <v>5036</v>
      </c>
      <c r="AC84">
        <v>4969</v>
      </c>
      <c r="AD84">
        <v>4864</v>
      </c>
      <c r="AE84">
        <v>4925</v>
      </c>
      <c r="AF84">
        <v>4891</v>
      </c>
      <c r="AG84">
        <v>4908</v>
      </c>
      <c r="AH84">
        <v>4947</v>
      </c>
      <c r="AI84">
        <v>4792</v>
      </c>
      <c r="AJ84">
        <v>4856</v>
      </c>
      <c r="AK84">
        <v>4858</v>
      </c>
      <c r="AL84">
        <v>4905</v>
      </c>
      <c r="AM84">
        <v>4948</v>
      </c>
      <c r="AN84">
        <v>5064</v>
      </c>
      <c r="AO84">
        <v>5176</v>
      </c>
      <c r="AP84">
        <v>5196</v>
      </c>
      <c r="AQ84">
        <v>5240</v>
      </c>
      <c r="AR84">
        <v>5233</v>
      </c>
      <c r="AS84">
        <v>5243</v>
      </c>
      <c r="AT84">
        <v>5236</v>
      </c>
      <c r="AU84">
        <v>5099</v>
      </c>
      <c r="AV84">
        <v>5139</v>
      </c>
      <c r="AW84">
        <v>5102</v>
      </c>
      <c r="AX84">
        <v>5183</v>
      </c>
      <c r="AY84">
        <v>5196</v>
      </c>
      <c r="AZ84">
        <v>5266</v>
      </c>
      <c r="BA84">
        <v>5223</v>
      </c>
      <c r="BB84">
        <v>5343</v>
      </c>
      <c r="BC84">
        <v>5416</v>
      </c>
      <c r="BD84">
        <v>5603</v>
      </c>
      <c r="BE84">
        <v>5713</v>
      </c>
      <c r="BF84">
        <v>5715</v>
      </c>
      <c r="BG84">
        <v>5661</v>
      </c>
      <c r="BH84">
        <v>5810</v>
      </c>
      <c r="BI84">
        <v>5949</v>
      </c>
      <c r="BJ84">
        <v>5935</v>
      </c>
      <c r="BK84">
        <v>6034</v>
      </c>
      <c r="BL84">
        <v>6180</v>
      </c>
      <c r="BM84">
        <v>6091</v>
      </c>
      <c r="BN84">
        <v>6042</v>
      </c>
      <c r="BO84">
        <v>6109</v>
      </c>
      <c r="BP84">
        <v>6174</v>
      </c>
      <c r="BQ84">
        <v>6241</v>
      </c>
      <c r="BR84">
        <v>6264</v>
      </c>
      <c r="BS84">
        <v>6237</v>
      </c>
      <c r="BT84">
        <v>6134</v>
      </c>
      <c r="BU84">
        <v>6162</v>
      </c>
      <c r="BV84">
        <v>6239</v>
      </c>
      <c r="BW84">
        <v>6224</v>
      </c>
    </row>
    <row r="85" spans="1:75" x14ac:dyDescent="0.2">
      <c r="A85" t="s">
        <v>122</v>
      </c>
      <c r="B85" s="14">
        <v>437</v>
      </c>
      <c r="C85" s="14">
        <v>464</v>
      </c>
      <c r="D85" s="14">
        <v>529</v>
      </c>
      <c r="E85" s="14">
        <v>571</v>
      </c>
      <c r="F85" s="14">
        <v>617</v>
      </c>
      <c r="G85" s="14">
        <v>640</v>
      </c>
      <c r="H85" s="14">
        <v>753</v>
      </c>
      <c r="I85" s="14">
        <v>814</v>
      </c>
      <c r="J85" s="14">
        <v>850</v>
      </c>
      <c r="K85" s="14">
        <v>866</v>
      </c>
      <c r="L85" s="14">
        <v>923</v>
      </c>
      <c r="M85" s="14">
        <v>967</v>
      </c>
      <c r="N85" s="14">
        <v>1595</v>
      </c>
      <c r="O85" s="14">
        <v>2059</v>
      </c>
      <c r="P85" s="14">
        <v>2238</v>
      </c>
      <c r="Q85" s="14">
        <v>2281</v>
      </c>
      <c r="R85">
        <v>2219</v>
      </c>
      <c r="S85">
        <v>2294</v>
      </c>
      <c r="T85">
        <v>2327</v>
      </c>
      <c r="U85">
        <v>2336</v>
      </c>
      <c r="V85">
        <v>2376</v>
      </c>
      <c r="W85">
        <v>2352</v>
      </c>
      <c r="X85">
        <v>2362</v>
      </c>
      <c r="Y85">
        <v>2372</v>
      </c>
      <c r="Z85">
        <v>2384</v>
      </c>
      <c r="AA85">
        <v>2459</v>
      </c>
      <c r="AB85">
        <v>2418</v>
      </c>
      <c r="AC85">
        <v>2426</v>
      </c>
      <c r="AD85">
        <v>2379</v>
      </c>
      <c r="AE85">
        <v>2335</v>
      </c>
      <c r="AF85">
        <v>2308</v>
      </c>
      <c r="AG85">
        <v>2298</v>
      </c>
      <c r="AH85">
        <v>2272</v>
      </c>
      <c r="AI85">
        <v>2188</v>
      </c>
      <c r="AJ85">
        <v>2181</v>
      </c>
      <c r="AK85">
        <v>2186</v>
      </c>
      <c r="AL85">
        <v>2171</v>
      </c>
      <c r="AM85">
        <v>2200</v>
      </c>
      <c r="AN85">
        <v>2213</v>
      </c>
      <c r="AO85">
        <v>2256</v>
      </c>
      <c r="AP85">
        <v>2240</v>
      </c>
      <c r="AQ85">
        <v>2274</v>
      </c>
      <c r="AR85">
        <v>2234</v>
      </c>
      <c r="AS85">
        <v>2317</v>
      </c>
      <c r="AT85">
        <v>2320</v>
      </c>
      <c r="AU85">
        <v>2257</v>
      </c>
      <c r="AV85">
        <v>2244</v>
      </c>
      <c r="AW85">
        <v>2243</v>
      </c>
      <c r="AX85">
        <v>2267</v>
      </c>
      <c r="AY85">
        <v>2285</v>
      </c>
      <c r="AZ85">
        <v>2307</v>
      </c>
      <c r="BA85">
        <v>2326</v>
      </c>
      <c r="BB85">
        <v>2359</v>
      </c>
      <c r="BC85">
        <v>2419</v>
      </c>
      <c r="BD85">
        <v>2530</v>
      </c>
      <c r="BE85">
        <v>2569</v>
      </c>
      <c r="BF85">
        <v>2633</v>
      </c>
      <c r="BG85">
        <v>2591</v>
      </c>
      <c r="BH85">
        <v>2656</v>
      </c>
      <c r="BI85">
        <v>2682</v>
      </c>
      <c r="BJ85">
        <v>2699</v>
      </c>
      <c r="BK85">
        <v>2699</v>
      </c>
      <c r="BL85">
        <v>2754</v>
      </c>
      <c r="BM85">
        <v>2766</v>
      </c>
      <c r="BN85">
        <v>2758</v>
      </c>
      <c r="BO85">
        <v>2786</v>
      </c>
      <c r="BP85">
        <v>2782</v>
      </c>
      <c r="BQ85">
        <v>2812</v>
      </c>
      <c r="BR85">
        <v>2863</v>
      </c>
      <c r="BS85">
        <v>2809</v>
      </c>
      <c r="BT85">
        <v>2803</v>
      </c>
      <c r="BU85">
        <v>2832</v>
      </c>
      <c r="BV85">
        <v>2819</v>
      </c>
      <c r="BW85">
        <v>2788</v>
      </c>
    </row>
    <row r="86" spans="1:75" x14ac:dyDescent="0.2">
      <c r="A86" t="s">
        <v>123</v>
      </c>
      <c r="B86" s="14">
        <v>1905</v>
      </c>
      <c r="C86" s="14">
        <v>1989</v>
      </c>
      <c r="D86" s="14">
        <v>2019</v>
      </c>
      <c r="E86" s="14">
        <v>2125</v>
      </c>
      <c r="F86" s="14">
        <v>2195</v>
      </c>
      <c r="G86" s="14">
        <v>2248</v>
      </c>
      <c r="H86" s="14">
        <v>2384</v>
      </c>
      <c r="I86" s="14">
        <v>2499</v>
      </c>
      <c r="J86" s="14">
        <v>2536</v>
      </c>
      <c r="K86" s="14">
        <v>2398</v>
      </c>
      <c r="L86" s="14">
        <v>2501</v>
      </c>
      <c r="M86" s="14">
        <v>2646</v>
      </c>
      <c r="N86" s="14">
        <v>3867</v>
      </c>
      <c r="O86" s="14">
        <v>4399</v>
      </c>
      <c r="P86" s="14">
        <v>4739</v>
      </c>
      <c r="Q86" s="14">
        <v>4978</v>
      </c>
      <c r="R86">
        <v>4855</v>
      </c>
      <c r="S86">
        <v>5059</v>
      </c>
      <c r="T86">
        <v>5163</v>
      </c>
      <c r="U86">
        <v>5100</v>
      </c>
      <c r="V86">
        <v>5120</v>
      </c>
      <c r="W86">
        <v>5071</v>
      </c>
      <c r="X86">
        <v>5006</v>
      </c>
      <c r="Y86">
        <v>4932</v>
      </c>
      <c r="Z86">
        <v>4942</v>
      </c>
      <c r="AA86">
        <v>5155</v>
      </c>
      <c r="AB86">
        <v>5309</v>
      </c>
      <c r="AC86">
        <v>5262</v>
      </c>
      <c r="AD86">
        <v>5210</v>
      </c>
      <c r="AE86">
        <v>5288</v>
      </c>
      <c r="AF86">
        <v>5345</v>
      </c>
      <c r="AG86">
        <v>5350</v>
      </c>
      <c r="AH86">
        <v>5288</v>
      </c>
      <c r="AI86">
        <v>5177</v>
      </c>
      <c r="AJ86">
        <v>5188</v>
      </c>
      <c r="AK86">
        <v>5248</v>
      </c>
      <c r="AL86">
        <v>5266</v>
      </c>
      <c r="AM86">
        <v>5265</v>
      </c>
      <c r="AN86">
        <v>5292</v>
      </c>
      <c r="AO86">
        <v>5333</v>
      </c>
      <c r="AP86">
        <v>5362</v>
      </c>
      <c r="AQ86">
        <v>5368</v>
      </c>
      <c r="AR86">
        <v>5332</v>
      </c>
      <c r="AS86">
        <v>5325</v>
      </c>
      <c r="AT86">
        <v>5324</v>
      </c>
      <c r="AU86">
        <v>5218</v>
      </c>
      <c r="AV86">
        <v>5248</v>
      </c>
      <c r="AW86">
        <v>5342</v>
      </c>
      <c r="AX86">
        <v>5366</v>
      </c>
      <c r="AY86">
        <v>5405</v>
      </c>
      <c r="AZ86">
        <v>5413</v>
      </c>
      <c r="BA86">
        <v>5397</v>
      </c>
      <c r="BB86">
        <v>5451</v>
      </c>
      <c r="BC86">
        <v>5594</v>
      </c>
      <c r="BD86">
        <v>5766</v>
      </c>
      <c r="BE86">
        <v>5958</v>
      </c>
      <c r="BF86">
        <v>5935</v>
      </c>
      <c r="BG86">
        <v>5904</v>
      </c>
      <c r="BH86">
        <v>5974</v>
      </c>
      <c r="BI86">
        <v>6169</v>
      </c>
      <c r="BJ86">
        <v>6171</v>
      </c>
      <c r="BK86">
        <v>6183</v>
      </c>
      <c r="BL86">
        <v>6284</v>
      </c>
      <c r="BM86">
        <v>6231</v>
      </c>
      <c r="BN86">
        <v>6230</v>
      </c>
      <c r="BO86">
        <v>6264</v>
      </c>
      <c r="BP86">
        <v>6332</v>
      </c>
      <c r="BQ86">
        <v>6389</v>
      </c>
      <c r="BR86">
        <v>6413</v>
      </c>
      <c r="BS86">
        <v>6267</v>
      </c>
      <c r="BT86">
        <v>6318</v>
      </c>
      <c r="BU86">
        <v>6405</v>
      </c>
      <c r="BV86">
        <v>6443</v>
      </c>
      <c r="BW86">
        <v>6422</v>
      </c>
    </row>
    <row r="87" spans="1:75" x14ac:dyDescent="0.2">
      <c r="A87" t="s">
        <v>124</v>
      </c>
      <c r="B87" s="14">
        <v>2897</v>
      </c>
      <c r="C87" s="14">
        <v>2991</v>
      </c>
      <c r="D87" s="14">
        <v>3045</v>
      </c>
      <c r="E87" s="14">
        <v>3127</v>
      </c>
      <c r="F87" s="14">
        <v>3175</v>
      </c>
      <c r="G87" s="14">
        <v>3217</v>
      </c>
      <c r="H87" s="14">
        <v>3389</v>
      </c>
      <c r="I87" s="14">
        <v>3521</v>
      </c>
      <c r="J87" s="14">
        <v>3551</v>
      </c>
      <c r="K87" s="14">
        <v>3446</v>
      </c>
      <c r="L87" s="14">
        <v>3612</v>
      </c>
      <c r="M87" s="14">
        <v>3691</v>
      </c>
      <c r="N87" s="14">
        <v>5024</v>
      </c>
      <c r="O87" s="14">
        <v>5587</v>
      </c>
      <c r="P87" s="14">
        <v>5821</v>
      </c>
      <c r="Q87" s="14">
        <v>6072</v>
      </c>
      <c r="R87">
        <v>6065</v>
      </c>
      <c r="S87">
        <v>6142</v>
      </c>
      <c r="T87">
        <v>6194</v>
      </c>
      <c r="U87">
        <v>6196</v>
      </c>
      <c r="V87">
        <v>6371</v>
      </c>
      <c r="W87">
        <v>6402</v>
      </c>
      <c r="X87">
        <v>6409</v>
      </c>
      <c r="Y87">
        <v>6445</v>
      </c>
      <c r="Z87">
        <v>6359</v>
      </c>
      <c r="AA87">
        <v>6513</v>
      </c>
      <c r="AB87">
        <v>6645</v>
      </c>
      <c r="AC87">
        <v>6599</v>
      </c>
      <c r="AD87">
        <v>6567</v>
      </c>
      <c r="AE87">
        <v>6637</v>
      </c>
      <c r="AF87">
        <v>6567</v>
      </c>
      <c r="AG87">
        <v>6563</v>
      </c>
      <c r="AH87">
        <v>6459</v>
      </c>
      <c r="AI87">
        <v>6306</v>
      </c>
      <c r="AJ87">
        <v>6294</v>
      </c>
      <c r="AK87">
        <v>6368</v>
      </c>
      <c r="AL87">
        <v>6412</v>
      </c>
      <c r="AM87">
        <v>6471</v>
      </c>
      <c r="AN87">
        <v>6562</v>
      </c>
      <c r="AO87">
        <v>6549</v>
      </c>
      <c r="AP87">
        <v>6521</v>
      </c>
      <c r="AQ87">
        <v>6585</v>
      </c>
      <c r="AR87">
        <v>6406</v>
      </c>
      <c r="AS87">
        <v>6362</v>
      </c>
      <c r="AT87">
        <v>6359</v>
      </c>
      <c r="AU87">
        <v>6264</v>
      </c>
      <c r="AV87">
        <v>6279</v>
      </c>
      <c r="AW87">
        <v>6278</v>
      </c>
      <c r="AX87">
        <v>6390</v>
      </c>
      <c r="AY87">
        <v>6438</v>
      </c>
      <c r="AZ87">
        <v>6465</v>
      </c>
      <c r="BA87">
        <v>6557</v>
      </c>
      <c r="BB87">
        <v>6539</v>
      </c>
      <c r="BC87">
        <v>6576</v>
      </c>
      <c r="BD87">
        <v>6656</v>
      </c>
      <c r="BE87">
        <v>6766</v>
      </c>
      <c r="BF87">
        <v>6746</v>
      </c>
      <c r="BG87">
        <v>6724</v>
      </c>
      <c r="BH87">
        <v>6826</v>
      </c>
      <c r="BI87">
        <v>6946</v>
      </c>
      <c r="BJ87">
        <v>7024</v>
      </c>
      <c r="BK87">
        <v>7123</v>
      </c>
      <c r="BL87">
        <v>7296</v>
      </c>
      <c r="BM87">
        <v>7270</v>
      </c>
      <c r="BN87">
        <v>7283</v>
      </c>
      <c r="BO87">
        <v>7235</v>
      </c>
      <c r="BP87">
        <v>7289</v>
      </c>
      <c r="BQ87">
        <v>7308</v>
      </c>
      <c r="BR87">
        <v>7345</v>
      </c>
      <c r="BS87">
        <v>7184</v>
      </c>
      <c r="BT87">
        <v>7010</v>
      </c>
      <c r="BU87">
        <v>7190</v>
      </c>
      <c r="BV87">
        <v>7212</v>
      </c>
      <c r="BW87">
        <v>7167</v>
      </c>
    </row>
    <row r="88" spans="1:75" x14ac:dyDescent="0.2">
      <c r="A88" t="s">
        <v>125</v>
      </c>
      <c r="B88" s="14">
        <v>514</v>
      </c>
      <c r="C88" s="14">
        <v>565</v>
      </c>
      <c r="D88" s="14">
        <v>673</v>
      </c>
      <c r="E88" s="14">
        <v>752</v>
      </c>
      <c r="F88" s="14">
        <v>779</v>
      </c>
      <c r="G88" s="14">
        <v>861</v>
      </c>
      <c r="H88" s="14">
        <v>955</v>
      </c>
      <c r="I88" s="14">
        <v>1093</v>
      </c>
      <c r="J88" s="14">
        <v>1143</v>
      </c>
      <c r="K88" s="14">
        <v>1146</v>
      </c>
      <c r="L88" s="14">
        <v>1160</v>
      </c>
      <c r="M88" s="14">
        <v>1266</v>
      </c>
      <c r="N88" s="14">
        <v>2014</v>
      </c>
      <c r="O88" s="14">
        <v>2614</v>
      </c>
      <c r="P88" s="14">
        <v>2765</v>
      </c>
      <c r="Q88" s="14">
        <v>2897</v>
      </c>
      <c r="R88">
        <v>2831</v>
      </c>
      <c r="S88">
        <v>2953</v>
      </c>
      <c r="T88">
        <v>3046</v>
      </c>
      <c r="U88">
        <v>3038</v>
      </c>
      <c r="V88">
        <v>3034</v>
      </c>
      <c r="W88">
        <v>3043</v>
      </c>
      <c r="X88">
        <v>3014</v>
      </c>
      <c r="Y88">
        <v>3039</v>
      </c>
      <c r="Z88">
        <v>2982</v>
      </c>
      <c r="AA88">
        <v>3013</v>
      </c>
      <c r="AB88">
        <v>3085</v>
      </c>
      <c r="AC88">
        <v>3056</v>
      </c>
      <c r="AD88">
        <v>2956</v>
      </c>
      <c r="AE88">
        <v>2993</v>
      </c>
      <c r="AF88">
        <v>3014</v>
      </c>
      <c r="AG88">
        <v>2995</v>
      </c>
      <c r="AH88">
        <v>3021</v>
      </c>
      <c r="AI88">
        <v>2919</v>
      </c>
      <c r="AJ88">
        <v>2985</v>
      </c>
      <c r="AK88">
        <v>3014</v>
      </c>
      <c r="AL88">
        <v>3018</v>
      </c>
      <c r="AM88">
        <v>3022</v>
      </c>
      <c r="AN88">
        <v>3086</v>
      </c>
      <c r="AO88">
        <v>3082</v>
      </c>
      <c r="AP88">
        <v>3072</v>
      </c>
      <c r="AQ88">
        <v>3092</v>
      </c>
      <c r="AR88">
        <v>3073</v>
      </c>
      <c r="AS88">
        <v>3134</v>
      </c>
      <c r="AT88">
        <v>3172</v>
      </c>
      <c r="AU88">
        <v>3120</v>
      </c>
      <c r="AV88">
        <v>3111</v>
      </c>
      <c r="AW88">
        <v>3123</v>
      </c>
      <c r="AX88">
        <v>3154</v>
      </c>
      <c r="AY88">
        <v>3174</v>
      </c>
      <c r="AZ88">
        <v>3183</v>
      </c>
      <c r="BA88">
        <v>3188</v>
      </c>
      <c r="BB88">
        <v>3248</v>
      </c>
      <c r="BC88">
        <v>3284</v>
      </c>
      <c r="BD88">
        <v>3396</v>
      </c>
      <c r="BE88">
        <v>3467</v>
      </c>
      <c r="BF88">
        <v>3504</v>
      </c>
      <c r="BG88">
        <v>3497</v>
      </c>
      <c r="BH88">
        <v>3580</v>
      </c>
      <c r="BI88">
        <v>3649</v>
      </c>
      <c r="BJ88">
        <v>3717</v>
      </c>
      <c r="BK88">
        <v>3705</v>
      </c>
      <c r="BL88">
        <v>3725</v>
      </c>
      <c r="BM88">
        <v>3731</v>
      </c>
      <c r="BN88">
        <v>3723</v>
      </c>
      <c r="BO88">
        <v>3737</v>
      </c>
      <c r="BP88">
        <v>3798</v>
      </c>
      <c r="BQ88">
        <v>3854</v>
      </c>
      <c r="BR88">
        <v>3878</v>
      </c>
      <c r="BS88">
        <v>3798</v>
      </c>
      <c r="BT88">
        <v>3820</v>
      </c>
      <c r="BU88">
        <v>3864</v>
      </c>
      <c r="BV88">
        <v>3795</v>
      </c>
      <c r="BW88">
        <v>3743</v>
      </c>
    </row>
    <row r="89" spans="1:75" x14ac:dyDescent="0.2">
      <c r="A89" t="s">
        <v>126</v>
      </c>
      <c r="B89" s="14">
        <v>464</v>
      </c>
      <c r="C89" s="14">
        <v>525</v>
      </c>
      <c r="D89" s="14">
        <v>625</v>
      </c>
      <c r="E89" s="14">
        <v>664</v>
      </c>
      <c r="F89" s="14">
        <v>725</v>
      </c>
      <c r="G89" s="14">
        <v>793</v>
      </c>
      <c r="H89" s="14">
        <v>846</v>
      </c>
      <c r="I89" s="14">
        <v>892</v>
      </c>
      <c r="J89" s="14">
        <v>952</v>
      </c>
      <c r="K89" s="14">
        <v>917</v>
      </c>
      <c r="L89" s="14">
        <v>1005</v>
      </c>
      <c r="M89" s="14">
        <v>1067</v>
      </c>
      <c r="N89" s="14">
        <v>1719</v>
      </c>
      <c r="O89" s="14">
        <v>2375</v>
      </c>
      <c r="P89" s="14">
        <v>2571</v>
      </c>
      <c r="Q89" s="14">
        <v>2670</v>
      </c>
      <c r="R89">
        <v>2679</v>
      </c>
      <c r="S89">
        <v>2789</v>
      </c>
      <c r="T89">
        <v>2869</v>
      </c>
      <c r="U89">
        <v>2779</v>
      </c>
      <c r="V89">
        <v>2805</v>
      </c>
      <c r="W89">
        <v>2805</v>
      </c>
      <c r="X89">
        <v>2829</v>
      </c>
      <c r="Y89">
        <v>2802</v>
      </c>
      <c r="Z89">
        <v>2764</v>
      </c>
      <c r="AA89">
        <v>2804</v>
      </c>
      <c r="AB89">
        <v>2861</v>
      </c>
      <c r="AC89">
        <v>2789</v>
      </c>
      <c r="AD89">
        <v>2744</v>
      </c>
      <c r="AE89">
        <v>2702</v>
      </c>
      <c r="AF89">
        <v>2742</v>
      </c>
      <c r="AG89">
        <v>2749</v>
      </c>
      <c r="AH89">
        <v>2757</v>
      </c>
      <c r="AI89">
        <v>2621</v>
      </c>
      <c r="AJ89">
        <v>2659</v>
      </c>
      <c r="AK89">
        <v>2660</v>
      </c>
      <c r="AL89">
        <v>2663</v>
      </c>
      <c r="AM89">
        <v>2622</v>
      </c>
      <c r="AN89">
        <v>2685</v>
      </c>
      <c r="AO89">
        <v>2709</v>
      </c>
      <c r="AP89">
        <v>2722</v>
      </c>
      <c r="AQ89">
        <v>2725</v>
      </c>
      <c r="AR89">
        <v>2696</v>
      </c>
      <c r="AS89">
        <v>2746</v>
      </c>
      <c r="AT89">
        <v>2733</v>
      </c>
      <c r="AU89">
        <v>2649</v>
      </c>
      <c r="AV89">
        <v>2634</v>
      </c>
      <c r="AW89">
        <v>2688</v>
      </c>
      <c r="AX89">
        <v>2693</v>
      </c>
      <c r="AY89">
        <v>2733</v>
      </c>
      <c r="AZ89">
        <v>2774</v>
      </c>
      <c r="BA89">
        <v>2723</v>
      </c>
      <c r="BB89">
        <v>2775</v>
      </c>
      <c r="BC89">
        <v>2833</v>
      </c>
      <c r="BD89">
        <v>2974</v>
      </c>
      <c r="BE89">
        <v>3006</v>
      </c>
      <c r="BF89">
        <v>3059</v>
      </c>
      <c r="BG89">
        <v>3048</v>
      </c>
      <c r="BH89">
        <v>3053</v>
      </c>
      <c r="BI89">
        <v>3077</v>
      </c>
      <c r="BJ89">
        <v>3062</v>
      </c>
      <c r="BK89">
        <v>3106</v>
      </c>
      <c r="BL89">
        <v>3127</v>
      </c>
      <c r="BM89">
        <v>3124</v>
      </c>
      <c r="BN89">
        <v>3136</v>
      </c>
      <c r="BO89">
        <v>3170</v>
      </c>
      <c r="BP89">
        <v>3210</v>
      </c>
      <c r="BQ89">
        <v>3197</v>
      </c>
      <c r="BR89">
        <v>3215</v>
      </c>
      <c r="BS89">
        <v>3222</v>
      </c>
      <c r="BT89">
        <v>3202</v>
      </c>
      <c r="BU89">
        <v>3223</v>
      </c>
      <c r="BV89">
        <v>3204</v>
      </c>
      <c r="BW89">
        <v>3204</v>
      </c>
    </row>
    <row r="90" spans="1:75" x14ac:dyDescent="0.2">
      <c r="A90" t="s">
        <v>138</v>
      </c>
      <c r="B90" s="14">
        <v>13979</v>
      </c>
      <c r="C90" s="14">
        <v>14703</v>
      </c>
      <c r="D90" s="14">
        <v>15785</v>
      </c>
      <c r="E90" s="14">
        <v>16765</v>
      </c>
      <c r="F90" s="14">
        <v>17544</v>
      </c>
      <c r="G90" s="14">
        <v>18247</v>
      </c>
      <c r="H90" s="14">
        <v>19430</v>
      </c>
      <c r="I90" s="14">
        <v>20601</v>
      </c>
      <c r="J90" s="14">
        <v>21224</v>
      </c>
      <c r="K90" s="14">
        <v>20644</v>
      </c>
      <c r="L90" s="14">
        <v>21898</v>
      </c>
      <c r="M90" s="14">
        <v>22922</v>
      </c>
      <c r="N90" s="14">
        <v>34379</v>
      </c>
      <c r="O90" s="14">
        <v>41180</v>
      </c>
      <c r="P90" s="14">
        <v>44173</v>
      </c>
      <c r="Q90" s="14">
        <v>45966</v>
      </c>
      <c r="R90">
        <v>45384</v>
      </c>
      <c r="S90">
        <v>47032</v>
      </c>
      <c r="T90">
        <v>47895</v>
      </c>
      <c r="U90">
        <v>47605</v>
      </c>
      <c r="V90">
        <v>48417</v>
      </c>
      <c r="W90">
        <v>48274</v>
      </c>
      <c r="X90">
        <v>47977</v>
      </c>
      <c r="Y90">
        <v>47626</v>
      </c>
      <c r="Z90">
        <v>47347</v>
      </c>
      <c r="AA90">
        <v>48773</v>
      </c>
      <c r="AB90">
        <v>50097</v>
      </c>
      <c r="AC90">
        <v>49564</v>
      </c>
      <c r="AD90">
        <v>48777</v>
      </c>
      <c r="AE90">
        <v>49062</v>
      </c>
      <c r="AF90">
        <v>49142</v>
      </c>
      <c r="AG90">
        <v>49072</v>
      </c>
      <c r="AH90">
        <v>48936</v>
      </c>
      <c r="AI90">
        <v>47412</v>
      </c>
      <c r="AJ90">
        <v>47765</v>
      </c>
      <c r="AK90">
        <v>48365</v>
      </c>
      <c r="AL90">
        <v>48635</v>
      </c>
      <c r="AM90">
        <v>48668</v>
      </c>
      <c r="AN90">
        <v>49398</v>
      </c>
      <c r="AO90">
        <v>49723</v>
      </c>
      <c r="AP90">
        <v>49775</v>
      </c>
      <c r="AQ90">
        <v>50026</v>
      </c>
      <c r="AR90">
        <v>49282</v>
      </c>
      <c r="AS90">
        <v>49541</v>
      </c>
      <c r="AT90">
        <v>49578</v>
      </c>
      <c r="AU90">
        <v>48376</v>
      </c>
      <c r="AV90">
        <v>48514</v>
      </c>
      <c r="AW90">
        <v>48671</v>
      </c>
      <c r="AX90">
        <v>49102</v>
      </c>
      <c r="AY90">
        <v>49466</v>
      </c>
      <c r="AZ90">
        <v>49986</v>
      </c>
      <c r="BA90">
        <v>50230</v>
      </c>
      <c r="BB90">
        <v>50674</v>
      </c>
      <c r="BC90">
        <v>51499</v>
      </c>
      <c r="BD90">
        <v>53068</v>
      </c>
      <c r="BE90">
        <v>54269</v>
      </c>
      <c r="BF90">
        <v>54387</v>
      </c>
      <c r="BG90">
        <v>53899</v>
      </c>
      <c r="BH90">
        <v>54812</v>
      </c>
      <c r="BI90">
        <v>55967</v>
      </c>
      <c r="BJ90">
        <v>56370</v>
      </c>
      <c r="BK90">
        <v>56734</v>
      </c>
      <c r="BL90">
        <v>57720</v>
      </c>
      <c r="BM90">
        <v>57586</v>
      </c>
      <c r="BN90">
        <v>57531</v>
      </c>
      <c r="BO90">
        <v>57706</v>
      </c>
      <c r="BP90">
        <v>58321</v>
      </c>
      <c r="BQ90">
        <v>58565</v>
      </c>
      <c r="BR90">
        <v>58973</v>
      </c>
      <c r="BS90">
        <v>58121</v>
      </c>
      <c r="BT90">
        <v>57800</v>
      </c>
      <c r="BU90">
        <v>58345</v>
      </c>
      <c r="BV90">
        <v>58492</v>
      </c>
      <c r="BW90">
        <v>58158</v>
      </c>
    </row>
    <row r="91" spans="1:75" x14ac:dyDescent="0.2">
      <c r="A91" t="s">
        <v>127</v>
      </c>
      <c r="B91" s="14">
        <v>2690</v>
      </c>
      <c r="C91" s="14">
        <v>2850</v>
      </c>
      <c r="D91" s="14">
        <v>3118</v>
      </c>
      <c r="E91" s="14">
        <v>3325</v>
      </c>
      <c r="F91" s="14">
        <v>3506</v>
      </c>
      <c r="G91" s="14">
        <v>3735</v>
      </c>
      <c r="H91" s="14">
        <v>3950</v>
      </c>
      <c r="I91" s="14">
        <v>4282</v>
      </c>
      <c r="J91" s="14">
        <v>4463</v>
      </c>
      <c r="K91" s="14">
        <v>4335</v>
      </c>
      <c r="L91" s="14">
        <v>4557</v>
      </c>
      <c r="M91" s="14">
        <v>4727</v>
      </c>
      <c r="N91" s="14">
        <v>6756</v>
      </c>
      <c r="O91" s="14">
        <v>8329</v>
      </c>
      <c r="P91" s="14">
        <v>9056</v>
      </c>
      <c r="Q91" s="14">
        <v>9312</v>
      </c>
      <c r="R91">
        <v>8942</v>
      </c>
      <c r="S91">
        <v>9239</v>
      </c>
      <c r="T91">
        <v>9571</v>
      </c>
      <c r="U91">
        <v>9761</v>
      </c>
      <c r="V91">
        <v>9922</v>
      </c>
      <c r="W91">
        <v>9718</v>
      </c>
      <c r="X91">
        <v>9645</v>
      </c>
      <c r="Y91">
        <v>9487</v>
      </c>
      <c r="Z91">
        <v>9451</v>
      </c>
      <c r="AA91">
        <v>9807</v>
      </c>
      <c r="AB91">
        <v>10073</v>
      </c>
      <c r="AC91">
        <v>9911</v>
      </c>
      <c r="AD91">
        <v>9802</v>
      </c>
      <c r="AE91">
        <v>9852</v>
      </c>
      <c r="AF91">
        <v>10134</v>
      </c>
      <c r="AG91">
        <v>10242</v>
      </c>
      <c r="AH91">
        <v>10498</v>
      </c>
      <c r="AI91">
        <v>10051</v>
      </c>
      <c r="AJ91">
        <v>9910</v>
      </c>
      <c r="AK91">
        <v>10054</v>
      </c>
      <c r="AL91">
        <v>10090</v>
      </c>
      <c r="AM91">
        <v>9954</v>
      </c>
      <c r="AN91">
        <v>10129</v>
      </c>
      <c r="AO91">
        <v>10138</v>
      </c>
      <c r="AP91">
        <v>10252</v>
      </c>
      <c r="AQ91">
        <v>10401</v>
      </c>
      <c r="AR91">
        <v>10244</v>
      </c>
      <c r="AS91">
        <v>10435</v>
      </c>
      <c r="AT91">
        <v>10469</v>
      </c>
      <c r="AU91">
        <v>10176</v>
      </c>
      <c r="AV91">
        <v>10206</v>
      </c>
      <c r="AW91">
        <v>10283</v>
      </c>
      <c r="AX91">
        <v>10418</v>
      </c>
      <c r="AY91">
        <v>10503</v>
      </c>
      <c r="AZ91">
        <v>10611</v>
      </c>
      <c r="BA91">
        <v>10743</v>
      </c>
      <c r="BB91">
        <v>10742</v>
      </c>
      <c r="BC91">
        <v>10819</v>
      </c>
      <c r="BD91">
        <v>11132</v>
      </c>
      <c r="BE91">
        <v>11346</v>
      </c>
      <c r="BF91">
        <v>11448</v>
      </c>
      <c r="BG91">
        <v>11277</v>
      </c>
      <c r="BH91">
        <v>11407</v>
      </c>
      <c r="BI91">
        <v>11560</v>
      </c>
      <c r="BJ91">
        <v>11565</v>
      </c>
      <c r="BK91">
        <v>11772</v>
      </c>
      <c r="BL91">
        <v>11757</v>
      </c>
      <c r="BM91">
        <v>11750</v>
      </c>
      <c r="BN91">
        <v>11856</v>
      </c>
      <c r="BO91">
        <v>11839</v>
      </c>
      <c r="BP91">
        <v>12159</v>
      </c>
      <c r="BQ91">
        <v>12307</v>
      </c>
      <c r="BR91">
        <v>12413</v>
      </c>
      <c r="BS91">
        <v>12170</v>
      </c>
      <c r="BT91">
        <v>11974</v>
      </c>
      <c r="BU91">
        <v>12079</v>
      </c>
      <c r="BV91">
        <v>12062</v>
      </c>
      <c r="BW91">
        <v>12012</v>
      </c>
    </row>
    <row r="92" spans="1:75" x14ac:dyDescent="0.2">
      <c r="A92" t="s">
        <v>139</v>
      </c>
      <c r="B92" s="14">
        <v>16669</v>
      </c>
      <c r="C92" s="14">
        <v>17547</v>
      </c>
      <c r="D92" s="14">
        <v>18900</v>
      </c>
      <c r="E92" s="14">
        <v>20085</v>
      </c>
      <c r="F92" s="14">
        <v>21046</v>
      </c>
      <c r="G92" s="14">
        <v>21976</v>
      </c>
      <c r="H92" s="14">
        <v>23388</v>
      </c>
      <c r="I92" s="14">
        <v>24889</v>
      </c>
      <c r="J92" s="14">
        <v>25683</v>
      </c>
      <c r="K92" s="14">
        <v>24974</v>
      </c>
      <c r="L92" s="14">
        <v>26452</v>
      </c>
      <c r="M92" s="14">
        <v>27651</v>
      </c>
      <c r="N92" s="14">
        <v>41131</v>
      </c>
      <c r="O92" s="14">
        <v>49510</v>
      </c>
      <c r="P92" s="14">
        <v>53233</v>
      </c>
      <c r="Q92" s="14">
        <v>55281</v>
      </c>
      <c r="R92">
        <v>54326</v>
      </c>
      <c r="S92">
        <v>56273</v>
      </c>
      <c r="T92">
        <v>57464</v>
      </c>
      <c r="U92">
        <v>57366</v>
      </c>
      <c r="V92">
        <v>58337</v>
      </c>
      <c r="W92">
        <f>SUM(W90:W91)</f>
        <v>57992</v>
      </c>
      <c r="X92">
        <v>57618</v>
      </c>
      <c r="Y92">
        <v>57112</v>
      </c>
      <c r="Z92">
        <v>56801</v>
      </c>
      <c r="AA92">
        <v>58576</v>
      </c>
      <c r="AB92">
        <v>60173</v>
      </c>
      <c r="AC92">
        <v>59470</v>
      </c>
      <c r="AD92">
        <v>58578</v>
      </c>
      <c r="AE92">
        <v>58913</v>
      </c>
      <c r="AF92">
        <v>59272</v>
      </c>
      <c r="AG92">
        <v>59318</v>
      </c>
      <c r="AH92">
        <v>59436</v>
      </c>
      <c r="AI92">
        <v>57463</v>
      </c>
      <c r="AJ92">
        <v>57674</v>
      </c>
      <c r="AK92">
        <v>58420</v>
      </c>
      <c r="AL92">
        <v>58728</v>
      </c>
      <c r="AM92">
        <v>58618</v>
      </c>
      <c r="AN92">
        <v>59530</v>
      </c>
      <c r="AO92">
        <v>59863</v>
      </c>
      <c r="AP92">
        <v>60032</v>
      </c>
      <c r="AQ92">
        <v>60425</v>
      </c>
      <c r="AR92">
        <v>59527</v>
      </c>
      <c r="AS92">
        <v>59974</v>
      </c>
      <c r="AT92">
        <v>60047</v>
      </c>
      <c r="AU92">
        <v>58553</v>
      </c>
      <c r="AV92">
        <v>58718</v>
      </c>
      <c r="AW92">
        <v>58949</v>
      </c>
      <c r="AX92">
        <v>59520</v>
      </c>
      <c r="AY92">
        <v>59970</v>
      </c>
      <c r="AZ92">
        <v>60596</v>
      </c>
      <c r="BA92">
        <v>60967</v>
      </c>
      <c r="BB92">
        <v>61415</v>
      </c>
      <c r="BC92">
        <v>62313</v>
      </c>
      <c r="BD92">
        <v>64197</v>
      </c>
      <c r="BE92">
        <v>65614</v>
      </c>
      <c r="BF92">
        <v>65838</v>
      </c>
      <c r="BG92">
        <v>65179</v>
      </c>
      <c r="BH92">
        <v>66222</v>
      </c>
      <c r="BI92">
        <v>67522</v>
      </c>
      <c r="BJ92">
        <v>67931</v>
      </c>
      <c r="BK92">
        <v>68505</v>
      </c>
      <c r="BL92">
        <v>69478</v>
      </c>
      <c r="BM92">
        <v>69335</v>
      </c>
      <c r="BN92">
        <v>69382</v>
      </c>
      <c r="BO92">
        <v>69542</v>
      </c>
      <c r="BP92">
        <v>70475</v>
      </c>
      <c r="BQ92">
        <v>70865</v>
      </c>
      <c r="BR92">
        <v>71381</v>
      </c>
      <c r="BS92">
        <v>70293</v>
      </c>
      <c r="BT92">
        <v>69769</v>
      </c>
      <c r="BU92">
        <v>70423</v>
      </c>
      <c r="BV92">
        <v>70553</v>
      </c>
      <c r="BW92">
        <v>70165</v>
      </c>
    </row>
    <row r="93" spans="1:75" x14ac:dyDescent="0.2">
      <c r="A93" t="s">
        <v>140</v>
      </c>
      <c r="B93" s="14">
        <v>71319</v>
      </c>
      <c r="C93" s="14">
        <v>75750</v>
      </c>
      <c r="D93" s="14">
        <v>81511</v>
      </c>
      <c r="E93" s="14">
        <v>85951</v>
      </c>
      <c r="F93" s="14">
        <v>90463</v>
      </c>
      <c r="G93" s="14">
        <v>95009</v>
      </c>
      <c r="H93" s="14">
        <v>100922</v>
      </c>
      <c r="I93" s="14">
        <v>106269</v>
      </c>
      <c r="J93" s="14">
        <v>110166</v>
      </c>
      <c r="K93" s="14">
        <v>108347</v>
      </c>
      <c r="L93" s="14">
        <v>114515</v>
      </c>
      <c r="M93" s="14">
        <v>119537</v>
      </c>
      <c r="N93" s="14">
        <v>173471</v>
      </c>
      <c r="O93" s="14">
        <v>223228</v>
      </c>
      <c r="P93" s="14">
        <v>242751</v>
      </c>
      <c r="Q93" s="14">
        <v>252959</v>
      </c>
      <c r="R93">
        <v>253381</v>
      </c>
      <c r="S93">
        <v>263056</v>
      </c>
      <c r="T93">
        <v>269221</v>
      </c>
      <c r="U93">
        <v>271757</v>
      </c>
      <c r="V93">
        <v>277376</v>
      </c>
      <c r="W93">
        <v>272631</v>
      </c>
      <c r="X93">
        <v>267430</v>
      </c>
      <c r="Y93">
        <v>266368</v>
      </c>
      <c r="Z93">
        <v>266912</v>
      </c>
      <c r="AA93">
        <v>274235</v>
      </c>
      <c r="AB93">
        <v>281027</v>
      </c>
      <c r="AC93">
        <v>279540</v>
      </c>
      <c r="AD93">
        <v>275560</v>
      </c>
      <c r="AE93">
        <v>275787</v>
      </c>
      <c r="AF93">
        <v>276175</v>
      </c>
      <c r="AG93">
        <v>275806</v>
      </c>
      <c r="AH93">
        <v>274748</v>
      </c>
      <c r="AI93">
        <v>264627</v>
      </c>
      <c r="AJ93">
        <v>263469</v>
      </c>
      <c r="AK93">
        <v>265609</v>
      </c>
      <c r="AL93">
        <v>266802</v>
      </c>
      <c r="AM93">
        <v>266472</v>
      </c>
      <c r="AN93">
        <v>269899</v>
      </c>
      <c r="AO93">
        <v>272117</v>
      </c>
      <c r="AP93">
        <v>274049</v>
      </c>
      <c r="AQ93">
        <v>275552</v>
      </c>
      <c r="AR93">
        <v>271859</v>
      </c>
      <c r="AS93">
        <v>273029</v>
      </c>
      <c r="AT93">
        <v>273048</v>
      </c>
      <c r="AU93">
        <v>266974</v>
      </c>
      <c r="AV93">
        <v>266945</v>
      </c>
      <c r="AW93">
        <v>267827</v>
      </c>
      <c r="AX93">
        <v>271229</v>
      </c>
      <c r="AY93">
        <v>272641</v>
      </c>
      <c r="AZ93">
        <v>275552</v>
      </c>
      <c r="BA93">
        <v>277828</v>
      </c>
      <c r="BB93">
        <v>277515</v>
      </c>
      <c r="BC93">
        <v>277888</v>
      </c>
      <c r="BD93">
        <v>283028</v>
      </c>
      <c r="BE93">
        <v>287297</v>
      </c>
      <c r="BF93">
        <v>289223</v>
      </c>
      <c r="BG93">
        <v>286239</v>
      </c>
      <c r="BH93">
        <v>289508</v>
      </c>
      <c r="BI93">
        <v>296640</v>
      </c>
      <c r="BJ93">
        <v>300864</v>
      </c>
      <c r="BK93">
        <v>305671</v>
      </c>
      <c r="BL93">
        <v>311872</v>
      </c>
      <c r="BM93">
        <v>311385</v>
      </c>
      <c r="BN93">
        <v>312675</v>
      </c>
      <c r="BO93">
        <v>313808</v>
      </c>
      <c r="BP93">
        <v>317675</v>
      </c>
      <c r="BQ93">
        <v>320116</v>
      </c>
      <c r="BR93">
        <v>321759</v>
      </c>
      <c r="BS93">
        <v>316428</v>
      </c>
      <c r="BT93">
        <v>314904</v>
      </c>
      <c r="BU93">
        <v>318501</v>
      </c>
      <c r="BV93">
        <v>319385</v>
      </c>
      <c r="BW93">
        <v>318220</v>
      </c>
    </row>
    <row r="94" spans="1:75" x14ac:dyDescent="0.2">
      <c r="A94" t="s">
        <v>141</v>
      </c>
      <c r="B94" s="14">
        <v>577629</v>
      </c>
      <c r="C94" s="14">
        <v>603025</v>
      </c>
      <c r="D94" s="14">
        <v>643902</v>
      </c>
      <c r="E94" s="14">
        <v>672932</v>
      </c>
      <c r="F94" s="14">
        <v>703801</v>
      </c>
      <c r="G94" s="14">
        <v>739395</v>
      </c>
      <c r="H94" s="14">
        <v>785778</v>
      </c>
      <c r="I94" s="14">
        <v>825780</v>
      </c>
      <c r="J94" s="14">
        <v>850533</v>
      </c>
      <c r="K94" s="14">
        <v>837625</v>
      </c>
      <c r="L94" s="14">
        <v>879953</v>
      </c>
      <c r="M94" s="14">
        <v>914373</v>
      </c>
      <c r="N94" s="14">
        <v>1308786</v>
      </c>
      <c r="O94" s="14">
        <v>1594922</v>
      </c>
      <c r="P94" s="14">
        <v>1716270</v>
      </c>
      <c r="Q94" s="14">
        <v>1796767</v>
      </c>
      <c r="R94">
        <v>1823155</v>
      </c>
      <c r="S94">
        <v>1892938</v>
      </c>
      <c r="T94">
        <v>1946995</v>
      </c>
      <c r="U94">
        <v>1980445</v>
      </c>
      <c r="V94">
        <v>2020814</v>
      </c>
      <c r="W94">
        <v>1966533</v>
      </c>
      <c r="X94">
        <v>1930497</v>
      </c>
      <c r="Y94">
        <v>1925734</v>
      </c>
      <c r="Z94">
        <v>1931899</v>
      </c>
      <c r="AA94">
        <v>1992014</v>
      </c>
      <c r="AB94">
        <v>2042399</v>
      </c>
      <c r="AC94">
        <v>2043383</v>
      </c>
      <c r="AD94">
        <v>2023398</v>
      </c>
      <c r="AE94">
        <v>2025538</v>
      </c>
      <c r="AF94">
        <v>2042353</v>
      </c>
      <c r="AG94">
        <v>2047077</v>
      </c>
      <c r="AH94">
        <v>2042618</v>
      </c>
      <c r="AI94">
        <v>1960837</v>
      </c>
      <c r="AJ94">
        <v>1959678</v>
      </c>
      <c r="AK94">
        <v>1975404</v>
      </c>
      <c r="AL94">
        <v>1982162</v>
      </c>
      <c r="AM94">
        <v>1976012</v>
      </c>
      <c r="AN94">
        <v>1996250</v>
      </c>
      <c r="AO94">
        <v>2004804</v>
      </c>
      <c r="AP94">
        <v>2016694</v>
      </c>
      <c r="AQ94">
        <v>2025321</v>
      </c>
      <c r="AR94">
        <v>1995070</v>
      </c>
      <c r="AS94">
        <v>2007461</v>
      </c>
      <c r="AT94">
        <v>2004247</v>
      </c>
      <c r="AU94">
        <v>1953720</v>
      </c>
      <c r="AV94">
        <v>1946859</v>
      </c>
      <c r="AW94">
        <v>1953040</v>
      </c>
      <c r="AX94">
        <v>1972752</v>
      </c>
      <c r="AY94">
        <v>1980134</v>
      </c>
      <c r="AZ94">
        <v>2005948</v>
      </c>
      <c r="BA94">
        <v>2023123</v>
      </c>
      <c r="BB94">
        <v>2017359</v>
      </c>
      <c r="BC94">
        <v>2029508</v>
      </c>
      <c r="BD94">
        <v>2072671</v>
      </c>
      <c r="BE94">
        <v>2111445</v>
      </c>
      <c r="BF94">
        <v>2125660</v>
      </c>
      <c r="BG94">
        <v>2098667</v>
      </c>
      <c r="BH94">
        <v>2130134</v>
      </c>
      <c r="BI94">
        <v>2180036</v>
      </c>
      <c r="BJ94">
        <v>2213758</v>
      </c>
      <c r="BK94">
        <v>2254654</v>
      </c>
      <c r="BL94">
        <v>2299321</v>
      </c>
      <c r="BM94">
        <v>2294629</v>
      </c>
      <c r="BN94">
        <v>2298716</v>
      </c>
      <c r="BO94">
        <v>2313917</v>
      </c>
      <c r="BP94">
        <v>2349164</v>
      </c>
      <c r="BQ94">
        <v>2368778</v>
      </c>
      <c r="BR94">
        <v>2380638</v>
      </c>
      <c r="BS94">
        <v>2336690</v>
      </c>
      <c r="BT94">
        <v>2321326</v>
      </c>
      <c r="BU94">
        <v>2341319</v>
      </c>
      <c r="BV94">
        <v>2340941</v>
      </c>
      <c r="BW94">
        <v>2331215</v>
      </c>
    </row>
    <row r="95" spans="1:75" x14ac:dyDescent="0.2">
      <c r="A95" t="s">
        <v>226</v>
      </c>
      <c r="B95" s="14">
        <v>665829</v>
      </c>
      <c r="C95" s="14">
        <v>694417</v>
      </c>
      <c r="D95" s="14">
        <v>741313</v>
      </c>
      <c r="E95" s="14">
        <v>775136</v>
      </c>
      <c r="F95" s="14">
        <v>810989</v>
      </c>
      <c r="G95" s="14">
        <v>851867</v>
      </c>
      <c r="H95" s="14">
        <v>903662</v>
      </c>
      <c r="I95" s="14">
        <v>949060</v>
      </c>
      <c r="J95" s="14">
        <v>976857</v>
      </c>
      <c r="K95" s="14">
        <v>960474</v>
      </c>
      <c r="L95" s="14">
        <v>1008835</v>
      </c>
      <c r="M95" s="14">
        <v>1048547</v>
      </c>
      <c r="N95" s="14">
        <v>1511265</v>
      </c>
      <c r="O95" s="14">
        <v>1826070</v>
      </c>
      <c r="P95" s="14">
        <v>1963417</v>
      </c>
      <c r="Q95" s="14">
        <v>2055599</v>
      </c>
      <c r="R95">
        <v>2088100</v>
      </c>
      <c r="S95">
        <v>2168045</v>
      </c>
      <c r="T95">
        <v>2224925</v>
      </c>
      <c r="U95">
        <v>2260234</v>
      </c>
      <c r="V95">
        <v>2303870</v>
      </c>
      <c r="W95">
        <v>2239521</v>
      </c>
      <c r="X95">
        <v>2198417</v>
      </c>
      <c r="Y95">
        <v>2193866</v>
      </c>
      <c r="Z95">
        <v>2200094</v>
      </c>
      <c r="AA95">
        <v>2272556</v>
      </c>
      <c r="AB95">
        <v>2329689</v>
      </c>
      <c r="AC95">
        <v>2330014</v>
      </c>
      <c r="AD95">
        <v>2308715</v>
      </c>
      <c r="AE95">
        <v>2310891</v>
      </c>
      <c r="AF95">
        <v>2325904</v>
      </c>
      <c r="AG95">
        <v>2329914</v>
      </c>
      <c r="AH95">
        <v>2325967</v>
      </c>
      <c r="AI95">
        <v>2234163</v>
      </c>
      <c r="AJ95">
        <v>2233897</v>
      </c>
      <c r="AK95">
        <v>2251059</v>
      </c>
      <c r="AL95">
        <v>2259472</v>
      </c>
      <c r="AM95">
        <v>2253882</v>
      </c>
      <c r="AN95">
        <v>2276648</v>
      </c>
      <c r="AO95">
        <v>2287813</v>
      </c>
      <c r="AP95">
        <v>2302175</v>
      </c>
      <c r="AQ95">
        <v>2312943</v>
      </c>
      <c r="AR95">
        <v>2277834</v>
      </c>
      <c r="AS95">
        <v>2290591</v>
      </c>
      <c r="AT95">
        <v>2287509</v>
      </c>
      <c r="AU95">
        <v>2228726</v>
      </c>
      <c r="AV95">
        <v>2221275</v>
      </c>
      <c r="AW95">
        <v>2226033</v>
      </c>
      <c r="AX95">
        <v>2251379</v>
      </c>
      <c r="AY95">
        <v>2258867</v>
      </c>
      <c r="AZ95">
        <v>2287100</v>
      </c>
      <c r="BA95">
        <v>2307482</v>
      </c>
      <c r="BB95">
        <v>2300053</v>
      </c>
      <c r="BC95">
        <v>2312903</v>
      </c>
      <c r="BD95">
        <v>2359810</v>
      </c>
      <c r="BE95">
        <v>2402750</v>
      </c>
      <c r="BF95">
        <v>2421978</v>
      </c>
      <c r="BG95">
        <v>2391714</v>
      </c>
      <c r="BH95">
        <v>2429845</v>
      </c>
      <c r="BI95">
        <v>2491648</v>
      </c>
      <c r="BJ95">
        <v>2531563</v>
      </c>
      <c r="BK95">
        <v>2575786</v>
      </c>
      <c r="BL95">
        <v>2628090</v>
      </c>
      <c r="BM95">
        <v>2620952</v>
      </c>
      <c r="BN95">
        <v>2624579</v>
      </c>
      <c r="BO95">
        <v>2642684</v>
      </c>
      <c r="BP95">
        <v>2676713</v>
      </c>
      <c r="BQ95">
        <v>2700625</v>
      </c>
      <c r="BR95">
        <v>2712832</v>
      </c>
      <c r="BS95">
        <v>2658184</v>
      </c>
      <c r="BT95">
        <v>2642830</v>
      </c>
      <c r="BU95">
        <v>2666271</v>
      </c>
      <c r="BV95">
        <v>2666912</v>
      </c>
      <c r="BW95">
        <v>2654000</v>
      </c>
    </row>
    <row r="96" spans="1:75" x14ac:dyDescent="0.2">
      <c r="A96" t="s">
        <v>227</v>
      </c>
      <c r="B96" s="4"/>
      <c r="C96" s="4"/>
      <c r="D96" s="4"/>
      <c r="E96" s="4"/>
      <c r="F96" s="4"/>
      <c r="G96" s="4"/>
      <c r="H96" s="4"/>
      <c r="I96" s="4"/>
      <c r="J96" s="4"/>
      <c r="K96" s="4"/>
      <c r="L96" s="4"/>
      <c r="M96" s="4"/>
      <c r="N96" s="4"/>
      <c r="O96" s="4"/>
      <c r="P96" s="4"/>
      <c r="Q96" s="4"/>
    </row>
    <row r="97" spans="1:76" x14ac:dyDescent="0.2">
      <c r="A97" t="s">
        <v>228</v>
      </c>
      <c r="B97" s="22">
        <f>SUM(B80,B83,B84,B86,B91)</f>
        <v>7339</v>
      </c>
      <c r="C97" s="22">
        <f t="shared" ref="C97:N97" si="779">SUM(C80,C83,C84,C86,C91)</f>
        <v>7803</v>
      </c>
      <c r="D97" s="22">
        <f t="shared" si="779"/>
        <v>8444</v>
      </c>
      <c r="E97" s="22">
        <f t="shared" si="779"/>
        <v>9064</v>
      </c>
      <c r="F97" s="22">
        <f t="shared" si="779"/>
        <v>9618</v>
      </c>
      <c r="G97" s="22">
        <f t="shared" si="779"/>
        <v>10105</v>
      </c>
      <c r="H97" s="22">
        <f t="shared" si="779"/>
        <v>10824</v>
      </c>
      <c r="I97" s="22">
        <f t="shared" si="779"/>
        <v>11582</v>
      </c>
      <c r="J97" s="22">
        <f t="shared" si="779"/>
        <v>12023</v>
      </c>
      <c r="K97" s="22">
        <f t="shared" si="779"/>
        <v>11659</v>
      </c>
      <c r="L97" s="22">
        <f t="shared" si="779"/>
        <v>12361</v>
      </c>
      <c r="M97" s="22">
        <f t="shared" si="779"/>
        <v>12970</v>
      </c>
      <c r="N97" s="22">
        <f t="shared" si="779"/>
        <v>19042</v>
      </c>
      <c r="O97" s="22">
        <f t="shared" ref="O97:P97" si="780">SUM(O80,O83,O84,O86,O91)</f>
        <v>23403</v>
      </c>
      <c r="P97" s="22">
        <f t="shared" si="780"/>
        <v>25376</v>
      </c>
      <c r="Q97" s="22">
        <f t="shared" ref="Q97:R97" si="781">SUM(Q80,Q83,Q84,Q86,Q91)</f>
        <v>26280</v>
      </c>
      <c r="R97" s="22">
        <f t="shared" si="781"/>
        <v>25506</v>
      </c>
      <c r="S97" s="22">
        <f t="shared" ref="S97:T97" si="782">SUM(S80,S83,S84,S86,S91)</f>
        <v>26444</v>
      </c>
      <c r="T97" s="22">
        <f t="shared" si="782"/>
        <v>27152</v>
      </c>
      <c r="U97" s="22">
        <f t="shared" ref="U97:V97" si="783">SUM(U80,U83,U84,U86,U91)</f>
        <v>27234</v>
      </c>
      <c r="V97" s="22">
        <f t="shared" si="783"/>
        <v>27645</v>
      </c>
      <c r="W97" s="22">
        <f t="shared" ref="W97:X97" si="784">SUM(W80,W83,W84,W86,W91)</f>
        <v>27452</v>
      </c>
      <c r="X97" s="22">
        <f t="shared" si="784"/>
        <v>27183</v>
      </c>
      <c r="Y97" s="22">
        <f t="shared" ref="Y97:Z97" si="785">SUM(Y80,Y83,Y84,Y86,Y91)</f>
        <v>26724</v>
      </c>
      <c r="Z97" s="22">
        <f t="shared" si="785"/>
        <v>26731</v>
      </c>
      <c r="AA97" s="22">
        <f t="shared" ref="AA97:AB97" si="786">SUM(AA80,AA83,AA84,AA86,AA91)</f>
        <v>27701</v>
      </c>
      <c r="AB97" s="22">
        <f t="shared" si="786"/>
        <v>28529</v>
      </c>
      <c r="AC97" s="22">
        <f t="shared" ref="AC97:AD97" si="787">SUM(AC80,AC83,AC84,AC86,AC91)</f>
        <v>28199</v>
      </c>
      <c r="AD97" s="22">
        <f t="shared" si="787"/>
        <v>27939</v>
      </c>
      <c r="AE97" s="22">
        <f t="shared" ref="AE97:AF97" si="788">SUM(AE80,AE83,AE84,AE86,AE91)</f>
        <v>28199</v>
      </c>
      <c r="AF97" s="22">
        <f t="shared" si="788"/>
        <v>28571</v>
      </c>
      <c r="AG97" s="22">
        <f t="shared" ref="AG97:AH97" si="789">SUM(AG80,AG83,AG84,AG86,AG91)</f>
        <v>28670</v>
      </c>
      <c r="AH97" s="22">
        <f t="shared" si="789"/>
        <v>28921</v>
      </c>
      <c r="AI97" s="22">
        <f t="shared" ref="AI97:AJ97" si="790">SUM(AI80,AI83,AI84,AI86,AI91)</f>
        <v>27966</v>
      </c>
      <c r="AJ97" s="22">
        <f t="shared" si="790"/>
        <v>27857</v>
      </c>
      <c r="AK97" s="22">
        <f t="shared" ref="AK97:AL97" si="791">SUM(AK80,AK83,AK84,AK86,AK91)</f>
        <v>28153</v>
      </c>
      <c r="AL97" s="22">
        <f t="shared" si="791"/>
        <v>28338</v>
      </c>
      <c r="AM97" s="22">
        <f t="shared" ref="AM97:AO97" si="792">SUM(AM80,AM83,AM84,AM86,AM91)</f>
        <v>28225</v>
      </c>
      <c r="AN97" s="22">
        <f t="shared" si="792"/>
        <v>28663</v>
      </c>
      <c r="AO97" s="22">
        <f t="shared" si="792"/>
        <v>28869</v>
      </c>
      <c r="AP97" s="22">
        <f t="shared" ref="AP97:AQ97" si="793">SUM(AP80,AP83,AP84,AP86,AP91)</f>
        <v>28982</v>
      </c>
      <c r="AQ97" s="22">
        <f t="shared" si="793"/>
        <v>29166</v>
      </c>
      <c r="AR97" s="22">
        <f t="shared" ref="AR97:AS97" si="794">SUM(AR80,AR83,AR84,AR86,AR91)</f>
        <v>28881</v>
      </c>
      <c r="AS97" s="22">
        <f t="shared" si="794"/>
        <v>29239</v>
      </c>
      <c r="AT97" s="22">
        <f t="shared" ref="AT97:AU97" si="795">SUM(AT80,AT83,AT84,AT86,AT91)</f>
        <v>29302</v>
      </c>
      <c r="AU97" s="22">
        <f t="shared" si="795"/>
        <v>28557</v>
      </c>
      <c r="AV97" s="22">
        <f t="shared" ref="AV97:AW97" si="796">SUM(AV80,AV83,AV84,AV86,AV91)</f>
        <v>28660</v>
      </c>
      <c r="AW97" s="22">
        <f t="shared" si="796"/>
        <v>28799</v>
      </c>
      <c r="AX97" s="22">
        <f t="shared" ref="AX97:AY97" si="797">SUM(AX80,AX83,AX84,AX86,AX91)</f>
        <v>29031</v>
      </c>
      <c r="AY97" s="22">
        <f t="shared" si="797"/>
        <v>29220</v>
      </c>
      <c r="AZ97" s="22">
        <f t="shared" ref="AZ97:BA97" si="798">SUM(AZ80,AZ83,AZ84,AZ86,AZ91)</f>
        <v>29492</v>
      </c>
      <c r="BA97" s="22">
        <f t="shared" si="798"/>
        <v>29608</v>
      </c>
      <c r="BB97" s="22">
        <f t="shared" ref="BB97:BD97" si="799">SUM(BB80,BB83,BB84,BB86,BB91)</f>
        <v>29793</v>
      </c>
      <c r="BC97" s="22">
        <f t="shared" si="799"/>
        <v>30289</v>
      </c>
      <c r="BD97" s="22">
        <f t="shared" si="799"/>
        <v>31245</v>
      </c>
      <c r="BE97" s="22">
        <f t="shared" ref="BE97:BF97" si="800">SUM(BE80,BE83,BE84,BE86,BE91)</f>
        <v>32002</v>
      </c>
      <c r="BF97" s="22">
        <f t="shared" si="800"/>
        <v>32059</v>
      </c>
      <c r="BG97" s="22">
        <f t="shared" ref="BG97:BH97" si="801">SUM(BG80,BG83,BG84,BG86,BG91)</f>
        <v>31688</v>
      </c>
      <c r="BH97" s="22">
        <f t="shared" si="801"/>
        <v>32116</v>
      </c>
      <c r="BI97" s="22">
        <f t="shared" ref="BI97:BJ97" si="802">SUM(BI80,BI83,BI84,BI86,BI91)</f>
        <v>32691</v>
      </c>
      <c r="BJ97" s="22">
        <f t="shared" si="802"/>
        <v>32775</v>
      </c>
      <c r="BK97" s="22">
        <f t="shared" ref="BK97:BL97" si="803">SUM(BK80,BK83,BK84,BK86,BK91)</f>
        <v>33126</v>
      </c>
      <c r="BL97" s="22">
        <f t="shared" si="803"/>
        <v>33524</v>
      </c>
      <c r="BM97" s="22">
        <f t="shared" ref="BM97:BN97" si="804">SUM(BM80,BM83,BM84,BM86,BM91)</f>
        <v>33366</v>
      </c>
      <c r="BN97" s="22">
        <f t="shared" si="804"/>
        <v>33385</v>
      </c>
      <c r="BO97" s="22">
        <f t="shared" ref="BO97:BP97" si="805">SUM(BO80,BO83,BO84,BO86,BO91)</f>
        <v>33532</v>
      </c>
      <c r="BP97" s="22">
        <f t="shared" si="805"/>
        <v>34084</v>
      </c>
      <c r="BQ97" s="22">
        <f t="shared" ref="BQ97:BS97" si="806">SUM(BQ80,BQ83,BQ84,BQ86,BQ91)</f>
        <v>34444</v>
      </c>
      <c r="BR97" s="22">
        <f t="shared" si="806"/>
        <v>34739</v>
      </c>
      <c r="BS97" s="22">
        <f t="shared" si="806"/>
        <v>34329</v>
      </c>
      <c r="BT97" s="22">
        <f t="shared" ref="BT97:BW97" si="807">SUM(BT80,BT83,BT84,BT86,BT91)</f>
        <v>33968</v>
      </c>
      <c r="BU97" s="22">
        <f t="shared" si="807"/>
        <v>34207</v>
      </c>
      <c r="BV97" s="22">
        <f t="shared" si="807"/>
        <v>34306</v>
      </c>
      <c r="BW97" s="22">
        <f t="shared" si="807"/>
        <v>34114</v>
      </c>
      <c r="BX97" s="22"/>
    </row>
    <row r="98" spans="1:76" x14ac:dyDescent="0.2">
      <c r="A98" t="s">
        <v>229</v>
      </c>
      <c r="B98" s="22">
        <f>SUM(B85,B88,B89)</f>
        <v>1415</v>
      </c>
      <c r="C98" s="22">
        <f t="shared" ref="C98:N98" si="808">SUM(C85,C88,C89)</f>
        <v>1554</v>
      </c>
      <c r="D98" s="22">
        <f t="shared" si="808"/>
        <v>1827</v>
      </c>
      <c r="E98" s="22">
        <f t="shared" si="808"/>
        <v>1987</v>
      </c>
      <c r="F98" s="22">
        <f t="shared" si="808"/>
        <v>2121</v>
      </c>
      <c r="G98" s="22">
        <f t="shared" si="808"/>
        <v>2294</v>
      </c>
      <c r="H98" s="22">
        <f t="shared" si="808"/>
        <v>2554</v>
      </c>
      <c r="I98" s="22">
        <f t="shared" si="808"/>
        <v>2799</v>
      </c>
      <c r="J98" s="22">
        <f t="shared" si="808"/>
        <v>2945</v>
      </c>
      <c r="K98" s="22">
        <f t="shared" si="808"/>
        <v>2929</v>
      </c>
      <c r="L98" s="22">
        <f t="shared" si="808"/>
        <v>3088</v>
      </c>
      <c r="M98" s="22">
        <f t="shared" si="808"/>
        <v>3300</v>
      </c>
      <c r="N98" s="22">
        <f t="shared" si="808"/>
        <v>5328</v>
      </c>
      <c r="O98" s="22">
        <f t="shared" ref="O98:P98" si="809">SUM(O85,O88,O89)</f>
        <v>7048</v>
      </c>
      <c r="P98" s="22">
        <f t="shared" si="809"/>
        <v>7574</v>
      </c>
      <c r="Q98" s="22">
        <f t="shared" ref="Q98:R98" si="810">SUM(Q85,Q88,Q89)</f>
        <v>7848</v>
      </c>
      <c r="R98" s="22">
        <f t="shared" si="810"/>
        <v>7729</v>
      </c>
      <c r="S98" s="22">
        <f t="shared" ref="S98:T98" si="811">SUM(S85,S88,S89)</f>
        <v>8036</v>
      </c>
      <c r="T98" s="22">
        <f t="shared" si="811"/>
        <v>8242</v>
      </c>
      <c r="U98" s="22">
        <f t="shared" ref="U98:V98" si="812">SUM(U85,U88,U89)</f>
        <v>8153</v>
      </c>
      <c r="V98" s="22">
        <f t="shared" si="812"/>
        <v>8215</v>
      </c>
      <c r="W98" s="22">
        <f t="shared" ref="W98:X98" si="813">SUM(W85,W88,W89)</f>
        <v>8200</v>
      </c>
      <c r="X98" s="22">
        <f t="shared" si="813"/>
        <v>8205</v>
      </c>
      <c r="Y98" s="22">
        <f t="shared" ref="Y98:Z98" si="814">SUM(Y85,Y88,Y89)</f>
        <v>8213</v>
      </c>
      <c r="Z98" s="22">
        <f t="shared" si="814"/>
        <v>8130</v>
      </c>
      <c r="AA98" s="22">
        <f t="shared" ref="AA98:AB98" si="815">SUM(AA85,AA88,AA89)</f>
        <v>8276</v>
      </c>
      <c r="AB98" s="22">
        <f t="shared" si="815"/>
        <v>8364</v>
      </c>
      <c r="AC98" s="22">
        <f t="shared" ref="AC98:AD98" si="816">SUM(AC85,AC88,AC89)</f>
        <v>8271</v>
      </c>
      <c r="AD98" s="22">
        <f t="shared" si="816"/>
        <v>8079</v>
      </c>
      <c r="AE98" s="22">
        <f t="shared" ref="AE98:AF98" si="817">SUM(AE85,AE88,AE89)</f>
        <v>8030</v>
      </c>
      <c r="AF98" s="22">
        <f t="shared" si="817"/>
        <v>8064</v>
      </c>
      <c r="AG98" s="22">
        <f t="shared" ref="AG98:AH98" si="818">SUM(AG85,AG88,AG89)</f>
        <v>8042</v>
      </c>
      <c r="AH98" s="22">
        <f t="shared" si="818"/>
        <v>8050</v>
      </c>
      <c r="AI98" s="22">
        <f t="shared" ref="AI98:AJ98" si="819">SUM(AI85,AI88,AI89)</f>
        <v>7728</v>
      </c>
      <c r="AJ98" s="22">
        <f t="shared" si="819"/>
        <v>7825</v>
      </c>
      <c r="AK98" s="22">
        <f t="shared" ref="AK98:AL98" si="820">SUM(AK85,AK88,AK89)</f>
        <v>7860</v>
      </c>
      <c r="AL98" s="22">
        <f t="shared" si="820"/>
        <v>7852</v>
      </c>
      <c r="AM98" s="22">
        <f t="shared" ref="AM98:AO98" si="821">SUM(AM85,AM88,AM89)</f>
        <v>7844</v>
      </c>
      <c r="AN98" s="22">
        <f t="shared" si="821"/>
        <v>7984</v>
      </c>
      <c r="AO98" s="22">
        <f t="shared" si="821"/>
        <v>8047</v>
      </c>
      <c r="AP98" s="22">
        <f t="shared" ref="AP98:AQ98" si="822">SUM(AP85,AP88,AP89)</f>
        <v>8034</v>
      </c>
      <c r="AQ98" s="22">
        <f t="shared" si="822"/>
        <v>8091</v>
      </c>
      <c r="AR98" s="22">
        <f t="shared" ref="AR98:AS98" si="823">SUM(AR85,AR88,AR89)</f>
        <v>8003</v>
      </c>
      <c r="AS98" s="22">
        <f t="shared" si="823"/>
        <v>8197</v>
      </c>
      <c r="AT98" s="22">
        <f t="shared" ref="AT98:AU98" si="824">SUM(AT85,AT88,AT89)</f>
        <v>8225</v>
      </c>
      <c r="AU98" s="22">
        <f t="shared" si="824"/>
        <v>8026</v>
      </c>
      <c r="AV98" s="22">
        <f t="shared" ref="AV98:AW98" si="825">SUM(AV85,AV88,AV89)</f>
        <v>7989</v>
      </c>
      <c r="AW98" s="22">
        <f t="shared" si="825"/>
        <v>8054</v>
      </c>
      <c r="AX98" s="22">
        <f t="shared" ref="AX98:AY98" si="826">SUM(AX85,AX88,AX89)</f>
        <v>8114</v>
      </c>
      <c r="AY98" s="22">
        <f t="shared" si="826"/>
        <v>8192</v>
      </c>
      <c r="AZ98" s="22">
        <f t="shared" ref="AZ98:BA98" si="827">SUM(AZ85,AZ88,AZ89)</f>
        <v>8264</v>
      </c>
      <c r="BA98" s="22">
        <f t="shared" si="827"/>
        <v>8237</v>
      </c>
      <c r="BB98" s="22">
        <f t="shared" ref="BB98:BD98" si="828">SUM(BB85,BB88,BB89)</f>
        <v>8382</v>
      </c>
      <c r="BC98" s="22">
        <f t="shared" si="828"/>
        <v>8536</v>
      </c>
      <c r="BD98" s="22">
        <f t="shared" si="828"/>
        <v>8900</v>
      </c>
      <c r="BE98" s="22">
        <f t="shared" ref="BE98:BF98" si="829">SUM(BE85,BE88,BE89)</f>
        <v>9042</v>
      </c>
      <c r="BF98" s="22">
        <f t="shared" si="829"/>
        <v>9196</v>
      </c>
      <c r="BG98" s="22">
        <f t="shared" ref="BG98:BH98" si="830">SUM(BG85,BG88,BG89)</f>
        <v>9136</v>
      </c>
      <c r="BH98" s="22">
        <f t="shared" si="830"/>
        <v>9289</v>
      </c>
      <c r="BI98" s="22">
        <f t="shared" ref="BI98:BJ98" si="831">SUM(BI85,BI88,BI89)</f>
        <v>9408</v>
      </c>
      <c r="BJ98" s="22">
        <f t="shared" si="831"/>
        <v>9478</v>
      </c>
      <c r="BK98" s="22">
        <f t="shared" ref="BK98:BL98" si="832">SUM(BK85,BK88,BK89)</f>
        <v>9510</v>
      </c>
      <c r="BL98" s="22">
        <f t="shared" si="832"/>
        <v>9606</v>
      </c>
      <c r="BM98" s="22">
        <f t="shared" ref="BM98:BN98" si="833">SUM(BM85,BM88,BM89)</f>
        <v>9621</v>
      </c>
      <c r="BN98" s="22">
        <f t="shared" si="833"/>
        <v>9617</v>
      </c>
      <c r="BO98" s="22">
        <f t="shared" ref="BO98:BP98" si="834">SUM(BO85,BO88,BO89)</f>
        <v>9693</v>
      </c>
      <c r="BP98" s="22">
        <f t="shared" si="834"/>
        <v>9790</v>
      </c>
      <c r="BQ98" s="22">
        <f t="shared" ref="BQ98:BS98" si="835">SUM(BQ85,BQ88,BQ89)</f>
        <v>9863</v>
      </c>
      <c r="BR98" s="22">
        <f t="shared" si="835"/>
        <v>9956</v>
      </c>
      <c r="BS98" s="22">
        <f t="shared" si="835"/>
        <v>9829</v>
      </c>
      <c r="BT98" s="22">
        <f t="shared" ref="BT98:BW98" si="836">SUM(BT85,BT88,BT89)</f>
        <v>9825</v>
      </c>
      <c r="BU98" s="22">
        <f t="shared" si="836"/>
        <v>9919</v>
      </c>
      <c r="BV98" s="22">
        <f t="shared" si="836"/>
        <v>9818</v>
      </c>
      <c r="BW98" s="22">
        <f t="shared" si="836"/>
        <v>9735</v>
      </c>
      <c r="BX98" s="22"/>
    </row>
    <row r="99" spans="1:76" x14ac:dyDescent="0.2">
      <c r="A99" t="s">
        <v>230</v>
      </c>
      <c r="B99" s="22">
        <f>SUM(B79,B81,B82,B87)</f>
        <v>6826</v>
      </c>
      <c r="C99" s="22">
        <f t="shared" ref="C99:N99" si="837">SUM(C79,C81,C82,C87)</f>
        <v>6999</v>
      </c>
      <c r="D99" s="22">
        <f t="shared" si="837"/>
        <v>7316</v>
      </c>
      <c r="E99" s="22">
        <f t="shared" si="837"/>
        <v>7599</v>
      </c>
      <c r="F99" s="22">
        <f t="shared" si="837"/>
        <v>7807</v>
      </c>
      <c r="G99" s="22">
        <f t="shared" si="837"/>
        <v>8013</v>
      </c>
      <c r="H99" s="22">
        <f t="shared" si="837"/>
        <v>8338</v>
      </c>
      <c r="I99" s="22">
        <f t="shared" si="837"/>
        <v>8673</v>
      </c>
      <c r="J99" s="22">
        <f t="shared" si="837"/>
        <v>8862</v>
      </c>
      <c r="K99" s="22">
        <f t="shared" si="837"/>
        <v>8582</v>
      </c>
      <c r="L99" s="22">
        <f t="shared" si="837"/>
        <v>9094</v>
      </c>
      <c r="M99" s="22">
        <f t="shared" si="837"/>
        <v>9367</v>
      </c>
      <c r="N99" s="22">
        <f t="shared" si="837"/>
        <v>13664</v>
      </c>
      <c r="O99" s="22">
        <f t="shared" ref="O99:P99" si="838">SUM(O79,O81,O82,O87)</f>
        <v>15464</v>
      </c>
      <c r="P99" s="22">
        <f t="shared" si="838"/>
        <v>16376</v>
      </c>
      <c r="Q99" s="22">
        <f t="shared" ref="Q99:R99" si="839">SUM(Q79,Q81,Q82,Q87)</f>
        <v>17083</v>
      </c>
      <c r="R99" s="22">
        <f t="shared" si="839"/>
        <v>16982</v>
      </c>
      <c r="S99" s="22">
        <f t="shared" ref="S99:T99" si="840">SUM(S79,S81,S82,S87)</f>
        <v>17555</v>
      </c>
      <c r="T99" s="22">
        <f t="shared" si="840"/>
        <v>17766</v>
      </c>
      <c r="U99" s="22">
        <f t="shared" ref="U99:V99" si="841">SUM(U79,U81,U82,U87)</f>
        <v>17687</v>
      </c>
      <c r="V99" s="22">
        <f t="shared" si="841"/>
        <v>18120</v>
      </c>
      <c r="W99" s="22">
        <f t="shared" ref="W99:X99" si="842">SUM(W79,W81,W82,W87)</f>
        <v>17974</v>
      </c>
      <c r="X99" s="22">
        <f t="shared" si="842"/>
        <v>17936</v>
      </c>
      <c r="Y99" s="22">
        <f t="shared" ref="Y99:Z99" si="843">SUM(Y79,Y81,Y82,Y87)</f>
        <v>17914</v>
      </c>
      <c r="Z99" s="22">
        <f t="shared" si="843"/>
        <v>17729</v>
      </c>
      <c r="AA99" s="22">
        <f t="shared" ref="AA99:AB99" si="844">SUM(AA79,AA81,AA82,AA87)</f>
        <v>18252</v>
      </c>
      <c r="AB99" s="22">
        <f t="shared" si="844"/>
        <v>18837</v>
      </c>
      <c r="AC99" s="22">
        <f t="shared" ref="AC99:AD99" si="845">SUM(AC79,AC81,AC82,AC87)</f>
        <v>18605</v>
      </c>
      <c r="AD99" s="22">
        <f t="shared" si="845"/>
        <v>18334</v>
      </c>
      <c r="AE99" s="22">
        <f t="shared" ref="AE99:AF99" si="846">SUM(AE79,AE81,AE82,AE87)</f>
        <v>18455</v>
      </c>
      <c r="AF99" s="22">
        <f t="shared" si="846"/>
        <v>18368</v>
      </c>
      <c r="AG99" s="22">
        <f t="shared" ref="AG99:AH99" si="847">SUM(AG79,AG81,AG82,AG87)</f>
        <v>18389</v>
      </c>
      <c r="AH99" s="22">
        <f t="shared" si="847"/>
        <v>18228</v>
      </c>
      <c r="AI99" s="22">
        <f t="shared" ref="AI99:AJ99" si="848">SUM(AI79,AI81,AI82,AI87)</f>
        <v>17701</v>
      </c>
      <c r="AJ99" s="22">
        <f t="shared" si="848"/>
        <v>17863</v>
      </c>
      <c r="AK99" s="22">
        <f t="shared" ref="AK99:AL99" si="849">SUM(AK79,AK81,AK82,AK87)</f>
        <v>18165</v>
      </c>
      <c r="AL99" s="22">
        <f t="shared" si="849"/>
        <v>18285</v>
      </c>
      <c r="AM99" s="22">
        <f t="shared" ref="AM99:AO99" si="850">SUM(AM79,AM81,AM82,AM87)</f>
        <v>18302</v>
      </c>
      <c r="AN99" s="22">
        <f t="shared" si="850"/>
        <v>18571</v>
      </c>
      <c r="AO99" s="22">
        <f t="shared" si="850"/>
        <v>18623</v>
      </c>
      <c r="AP99" s="22">
        <f t="shared" ref="AP99:AQ99" si="851">SUM(AP79,AP81,AP82,AP87)</f>
        <v>18662</v>
      </c>
      <c r="AQ99" s="22">
        <f t="shared" si="851"/>
        <v>18819</v>
      </c>
      <c r="AR99" s="22">
        <f t="shared" ref="AR99:AS99" si="852">SUM(AR79,AR81,AR82,AR87)</f>
        <v>18326</v>
      </c>
      <c r="AS99" s="22">
        <f t="shared" si="852"/>
        <v>18201</v>
      </c>
      <c r="AT99" s="22">
        <f t="shared" ref="AT99:AU99" si="853">SUM(AT79,AT81,AT82,AT87)</f>
        <v>18183</v>
      </c>
      <c r="AU99" s="22">
        <f t="shared" si="853"/>
        <v>17799</v>
      </c>
      <c r="AV99" s="22">
        <f t="shared" ref="AV99:AW99" si="854">SUM(AV79,AV81,AV82,AV87)</f>
        <v>17875</v>
      </c>
      <c r="AW99" s="22">
        <f t="shared" si="854"/>
        <v>17922</v>
      </c>
      <c r="AX99" s="22">
        <f t="shared" ref="AX99:AY99" si="855">SUM(AX79,AX81,AX82,AX87)</f>
        <v>18167</v>
      </c>
      <c r="AY99" s="22">
        <f t="shared" si="855"/>
        <v>18373</v>
      </c>
      <c r="AZ99" s="22">
        <f t="shared" ref="AZ99:BA99" si="856">SUM(AZ79,AZ81,AZ82,AZ87)</f>
        <v>18588</v>
      </c>
      <c r="BA99" s="22">
        <f t="shared" si="856"/>
        <v>18816</v>
      </c>
      <c r="BB99" s="22">
        <f t="shared" ref="BB99:BD99" si="857">SUM(BB79,BB81,BB82,BB87)</f>
        <v>18951</v>
      </c>
      <c r="BC99" s="22">
        <f t="shared" si="857"/>
        <v>19144</v>
      </c>
      <c r="BD99" s="22">
        <f t="shared" si="857"/>
        <v>19496</v>
      </c>
      <c r="BE99" s="22">
        <f t="shared" ref="BE99:BF99" si="858">SUM(BE79,BE81,BE82,BE87)</f>
        <v>19921</v>
      </c>
      <c r="BF99" s="22">
        <f t="shared" si="858"/>
        <v>19915</v>
      </c>
      <c r="BG99" s="22">
        <f t="shared" ref="BG99:BH99" si="859">SUM(BG79,BG81,BG82,BG87)</f>
        <v>19714</v>
      </c>
      <c r="BH99" s="22">
        <f t="shared" si="859"/>
        <v>20101</v>
      </c>
      <c r="BI99" s="22">
        <f t="shared" ref="BI99:BJ99" si="860">SUM(BI79,BI81,BI82,BI87)</f>
        <v>20538</v>
      </c>
      <c r="BJ99" s="22">
        <f t="shared" si="860"/>
        <v>20771</v>
      </c>
      <c r="BK99" s="22">
        <f t="shared" ref="BK99:BL99" si="861">SUM(BK79,BK81,BK82,BK87)</f>
        <v>20954</v>
      </c>
      <c r="BL99" s="22">
        <f t="shared" si="861"/>
        <v>21355</v>
      </c>
      <c r="BM99" s="22">
        <f t="shared" ref="BM99:BN99" si="862">SUM(BM79,BM81,BM82,BM87)</f>
        <v>21398</v>
      </c>
      <c r="BN99" s="22">
        <f t="shared" si="862"/>
        <v>21388</v>
      </c>
      <c r="BO99" s="22">
        <f t="shared" ref="BO99:BP99" si="863">SUM(BO79,BO81,BO82,BO87)</f>
        <v>21285</v>
      </c>
      <c r="BP99" s="22">
        <f t="shared" si="863"/>
        <v>21504</v>
      </c>
      <c r="BQ99" s="22">
        <f t="shared" ref="BQ99:BS99" si="864">SUM(BQ79,BQ81,BQ82,BQ87)</f>
        <v>21409</v>
      </c>
      <c r="BR99" s="22">
        <f t="shared" si="864"/>
        <v>21515</v>
      </c>
      <c r="BS99" s="22">
        <f t="shared" si="864"/>
        <v>21071</v>
      </c>
      <c r="BT99" s="22">
        <f t="shared" ref="BT99:BW99" si="865">SUM(BT79,BT81,BT82,BT87)</f>
        <v>20980</v>
      </c>
      <c r="BU99" s="22">
        <f t="shared" si="865"/>
        <v>21279</v>
      </c>
      <c r="BV99" s="22">
        <f t="shared" si="865"/>
        <v>21332</v>
      </c>
      <c r="BW99" s="22">
        <f t="shared" si="865"/>
        <v>21306</v>
      </c>
      <c r="BX99" s="22"/>
    </row>
    <row r="100" spans="1:76" x14ac:dyDescent="0.2">
      <c r="A100" t="s">
        <v>231</v>
      </c>
      <c r="B100" s="22">
        <f>SUM(B78,B84)</f>
        <v>1888</v>
      </c>
      <c r="C100" s="22">
        <f t="shared" ref="C100:N100" si="866">SUM(C78,C84)</f>
        <v>2103</v>
      </c>
      <c r="D100" s="22">
        <f t="shared" si="866"/>
        <v>2329</v>
      </c>
      <c r="E100" s="22">
        <f t="shared" si="866"/>
        <v>2562</v>
      </c>
      <c r="F100" s="22">
        <f t="shared" si="866"/>
        <v>2728</v>
      </c>
      <c r="G100" s="22">
        <f t="shared" si="866"/>
        <v>2916</v>
      </c>
      <c r="H100" s="22">
        <f t="shared" si="866"/>
        <v>3192</v>
      </c>
      <c r="I100" s="22">
        <f t="shared" si="866"/>
        <v>3524</v>
      </c>
      <c r="J100" s="22">
        <f t="shared" si="866"/>
        <v>3676</v>
      </c>
      <c r="K100" s="22">
        <f t="shared" si="866"/>
        <v>3592</v>
      </c>
      <c r="L100" s="22">
        <f t="shared" si="866"/>
        <v>3828</v>
      </c>
      <c r="M100" s="22">
        <f t="shared" si="866"/>
        <v>4044</v>
      </c>
      <c r="N100" s="22">
        <f t="shared" si="866"/>
        <v>6295</v>
      </c>
      <c r="O100" s="22">
        <f t="shared" ref="O100:P100" si="867">SUM(O78,O84)</f>
        <v>7656</v>
      </c>
      <c r="P100" s="22">
        <f t="shared" si="867"/>
        <v>8369</v>
      </c>
      <c r="Q100" s="22">
        <f t="shared" ref="Q100:R100" si="868">SUM(Q78,Q84)</f>
        <v>8689</v>
      </c>
      <c r="R100" s="22">
        <f t="shared" si="868"/>
        <v>8599</v>
      </c>
      <c r="S100" s="22">
        <f t="shared" ref="S100:T100" si="869">SUM(S78,S84)</f>
        <v>8896</v>
      </c>
      <c r="T100" s="22">
        <f t="shared" si="869"/>
        <v>9090</v>
      </c>
      <c r="U100" s="22">
        <f t="shared" ref="U100:V100" si="870">SUM(U78,U84)</f>
        <v>9043</v>
      </c>
      <c r="V100" s="22">
        <f t="shared" si="870"/>
        <v>9230</v>
      </c>
      <c r="W100" s="22">
        <f t="shared" ref="W100:X100" si="871">SUM(W78,W84)</f>
        <v>9273</v>
      </c>
      <c r="X100" s="22">
        <f t="shared" si="871"/>
        <v>9122</v>
      </c>
      <c r="Y100" s="22">
        <f t="shared" ref="Y100:Z100" si="872">SUM(Y78,Y84)</f>
        <v>8994</v>
      </c>
      <c r="Z100" s="22">
        <f t="shared" si="872"/>
        <v>8948</v>
      </c>
      <c r="AA100" s="22">
        <f t="shared" ref="AA100:AB100" si="873">SUM(AA78,AA84)</f>
        <v>9252</v>
      </c>
      <c r="AB100" s="22">
        <f t="shared" si="873"/>
        <v>9482</v>
      </c>
      <c r="AC100" s="22">
        <f t="shared" ref="AC100:AD100" si="874">SUM(AC78,AC84)</f>
        <v>9366</v>
      </c>
      <c r="AD100" s="22">
        <f t="shared" si="874"/>
        <v>9091</v>
      </c>
      <c r="AE100" s="22">
        <f t="shared" ref="AE100:AF100" si="875">SUM(AE78,AE84)</f>
        <v>9148</v>
      </c>
      <c r="AF100" s="22">
        <f t="shared" si="875"/>
        <v>9161</v>
      </c>
      <c r="AG100" s="22">
        <f t="shared" ref="AG100:AH100" si="876">SUM(AG78,AG84)</f>
        <v>9129</v>
      </c>
      <c r="AH100" s="22">
        <f t="shared" si="876"/>
        <v>9181</v>
      </c>
      <c r="AI100" s="22">
        <f t="shared" ref="AI100:AJ100" si="877">SUM(AI78,AI84)</f>
        <v>8868</v>
      </c>
      <c r="AJ100" s="22">
        <f t="shared" si="877"/>
        <v>8976</v>
      </c>
      <c r="AK100" s="22">
        <f t="shared" ref="AK100:AL100" si="878">SUM(AK78,AK84)</f>
        <v>9096</v>
      </c>
      <c r="AL100" s="22">
        <f t="shared" si="878"/>
        <v>9157</v>
      </c>
      <c r="AM100" s="22">
        <f t="shared" ref="AM100:AO100" si="879">SUM(AM78,AM84)</f>
        <v>9196</v>
      </c>
      <c r="AN100" s="22">
        <f t="shared" si="879"/>
        <v>9380</v>
      </c>
      <c r="AO100" s="22">
        <f t="shared" si="879"/>
        <v>9492</v>
      </c>
      <c r="AP100" s="22">
        <f t="shared" ref="AP100:AQ100" si="880">SUM(AP78,AP84)</f>
        <v>9537</v>
      </c>
      <c r="AQ100" s="22">
        <f t="shared" si="880"/>
        <v>9585</v>
      </c>
      <c r="AR100" s="22">
        <f t="shared" ref="AR100:AS100" si="881">SUM(AR78,AR84)</f>
        <v>9544</v>
      </c>
      <c r="AS100" s="22">
        <f t="shared" si="881"/>
        <v>9571</v>
      </c>
      <c r="AT100" s="22">
        <f t="shared" ref="AT100:AU100" si="882">SUM(AT78,AT84)</f>
        <v>9568</v>
      </c>
      <c r="AU100" s="22">
        <f t="shared" si="882"/>
        <v>9269</v>
      </c>
      <c r="AV100" s="22">
        <f t="shared" ref="AV100:AW100" si="883">SUM(AV78,AV84)</f>
        <v>9329</v>
      </c>
      <c r="AW100" s="22">
        <f t="shared" si="883"/>
        <v>9283</v>
      </c>
      <c r="AX100" s="22">
        <f t="shared" ref="AX100:AY100" si="884">SUM(AX78,AX84)</f>
        <v>9403</v>
      </c>
      <c r="AY100" s="22">
        <f t="shared" si="884"/>
        <v>9387</v>
      </c>
      <c r="AZ100" s="22">
        <f t="shared" ref="AZ100:BA100" si="885">SUM(AZ78,AZ84)</f>
        <v>9521</v>
      </c>
      <c r="BA100" s="22">
        <f t="shared" si="885"/>
        <v>9531</v>
      </c>
      <c r="BB100" s="22">
        <f t="shared" ref="BB100:BD100" si="886">SUM(BB78,BB84)</f>
        <v>9638</v>
      </c>
      <c r="BC100" s="22">
        <f t="shared" si="886"/>
        <v>9769</v>
      </c>
      <c r="BD100" s="22">
        <f t="shared" si="886"/>
        <v>10156</v>
      </c>
      <c r="BE100" s="22">
        <f t="shared" ref="BE100:BF100" si="887">SUM(BE78,BE84)</f>
        <v>10363</v>
      </c>
      <c r="BF100" s="22">
        <f t="shared" si="887"/>
        <v>10373</v>
      </c>
      <c r="BG100" s="22">
        <f t="shared" ref="BG100:BH100" si="888">SUM(BG78,BG84)</f>
        <v>10295</v>
      </c>
      <c r="BH100" s="22">
        <f t="shared" si="888"/>
        <v>10536</v>
      </c>
      <c r="BI100" s="22">
        <f t="shared" ref="BI100:BJ100" si="889">SUM(BI78,BI84)</f>
        <v>10837</v>
      </c>
      <c r="BJ100" s="22">
        <f t="shared" si="889"/>
        <v>10856</v>
      </c>
      <c r="BK100" s="22">
        <f t="shared" ref="BK100:BL100" si="890">SUM(BK78,BK84)</f>
        <v>10948</v>
      </c>
      <c r="BL100" s="22">
        <f t="shared" si="890"/>
        <v>11166</v>
      </c>
      <c r="BM100" s="22">
        <f t="shared" ref="BM100:BN100" si="891">SUM(BM78,BM84)</f>
        <v>11044</v>
      </c>
      <c r="BN100" s="22">
        <f t="shared" si="891"/>
        <v>11029</v>
      </c>
      <c r="BO100" s="22">
        <f t="shared" ref="BO100:BP100" si="892">SUM(BO78,BO84)</f>
        <v>11144</v>
      </c>
      <c r="BP100" s="22">
        <f t="shared" si="892"/>
        <v>11266</v>
      </c>
      <c r="BQ100" s="22">
        <f t="shared" ref="BQ100:BS100" si="893">SUM(BQ78,BQ84)</f>
        <v>11396</v>
      </c>
      <c r="BR100" s="22">
        <f t="shared" si="893"/>
        <v>11445</v>
      </c>
      <c r="BS100" s="22">
        <f t="shared" si="893"/>
        <v>11300</v>
      </c>
      <c r="BT100" s="22">
        <f t="shared" ref="BT100:BW100" si="894">SUM(BT78,BT84)</f>
        <v>11141</v>
      </c>
      <c r="BU100" s="22">
        <f t="shared" si="894"/>
        <v>11181</v>
      </c>
      <c r="BV100" s="22">
        <f t="shared" si="894"/>
        <v>11342</v>
      </c>
      <c r="BW100" s="22">
        <f t="shared" si="894"/>
        <v>11255</v>
      </c>
      <c r="BX100" s="22"/>
    </row>
    <row r="101" spans="1:76" x14ac:dyDescent="0.2">
      <c r="B101" s="4"/>
      <c r="C101" s="4"/>
      <c r="D101" s="4"/>
      <c r="E101" s="4"/>
      <c r="F101" s="4"/>
      <c r="G101" s="4"/>
      <c r="H101" s="4"/>
      <c r="I101" s="4"/>
      <c r="J101" s="4"/>
      <c r="K101" s="4"/>
      <c r="L101" s="4"/>
      <c r="M101" s="4"/>
      <c r="N101" s="4"/>
      <c r="O101" s="4"/>
      <c r="P101" s="4"/>
    </row>
    <row r="102" spans="1:76" x14ac:dyDescent="0.2">
      <c r="B102" s="4"/>
      <c r="C102" s="4"/>
      <c r="D102" s="4"/>
      <c r="E102" s="4"/>
      <c r="F102" s="4"/>
      <c r="G102" s="4"/>
      <c r="H102" s="4"/>
      <c r="I102" s="4"/>
      <c r="J102" s="4"/>
      <c r="K102" s="4"/>
      <c r="L102" s="4"/>
      <c r="M102" s="4"/>
      <c r="N102" s="4"/>
      <c r="O102" s="4"/>
      <c r="P102" s="4"/>
      <c r="R102" s="4"/>
    </row>
    <row r="103" spans="1:76" x14ac:dyDescent="0.2">
      <c r="B103" s="4"/>
      <c r="C103" s="4"/>
      <c r="D103" s="4"/>
      <c r="E103" s="4"/>
      <c r="F103" s="4"/>
      <c r="G103" s="4"/>
      <c r="H103" s="4"/>
      <c r="I103" s="4"/>
      <c r="J103" s="4"/>
      <c r="K103" s="4"/>
      <c r="L103" s="4"/>
      <c r="M103" s="4"/>
      <c r="N103" s="4"/>
      <c r="O103" s="4"/>
      <c r="P103" s="4"/>
      <c r="R103" s="4"/>
    </row>
    <row r="104" spans="1:76" x14ac:dyDescent="0.2">
      <c r="B104" s="4"/>
      <c r="C104" s="4"/>
      <c r="D104" s="4"/>
      <c r="E104" s="4"/>
      <c r="F104" s="4"/>
      <c r="G104" s="4"/>
      <c r="H104" s="4"/>
      <c r="I104" s="4"/>
      <c r="J104" s="4"/>
      <c r="K104" s="4"/>
      <c r="L104" s="4"/>
      <c r="M104" s="4"/>
      <c r="N104" s="4"/>
      <c r="O104" s="4"/>
      <c r="P104" s="4"/>
      <c r="R104" s="4"/>
    </row>
    <row r="105" spans="1:76" x14ac:dyDescent="0.2">
      <c r="A105" t="s">
        <v>1658</v>
      </c>
      <c r="B105" s="4"/>
      <c r="C105" s="4"/>
      <c r="D105" s="4"/>
      <c r="E105" s="4"/>
      <c r="F105" s="4"/>
      <c r="G105" s="4"/>
      <c r="H105" s="4"/>
      <c r="I105" s="4"/>
      <c r="J105" s="4"/>
      <c r="K105" s="4"/>
      <c r="L105" s="4"/>
      <c r="M105" s="4"/>
      <c r="N105" s="4"/>
      <c r="O105" s="4"/>
      <c r="P105" s="4"/>
      <c r="R105" s="4"/>
    </row>
    <row r="106" spans="1:76" x14ac:dyDescent="0.2">
      <c r="A106" t="s">
        <v>1659</v>
      </c>
    </row>
    <row r="107" spans="1:76" x14ac:dyDescent="0.2">
      <c r="B107" s="20">
        <v>43556</v>
      </c>
      <c r="C107" s="20">
        <v>43586</v>
      </c>
      <c r="D107" s="20">
        <v>43617</v>
      </c>
      <c r="E107" s="20">
        <v>43647</v>
      </c>
      <c r="F107" s="20">
        <v>43678</v>
      </c>
      <c r="G107" s="20">
        <v>43709</v>
      </c>
      <c r="H107" s="20">
        <v>43739</v>
      </c>
      <c r="I107" s="20">
        <v>43770</v>
      </c>
      <c r="J107" s="20">
        <v>43800</v>
      </c>
      <c r="K107" s="20">
        <v>43831</v>
      </c>
      <c r="L107" s="20">
        <v>43862</v>
      </c>
      <c r="M107" s="20">
        <v>43891</v>
      </c>
      <c r="N107" s="20">
        <v>43922</v>
      </c>
      <c r="O107" s="20">
        <v>43952</v>
      </c>
      <c r="P107" s="20">
        <v>43983</v>
      </c>
      <c r="Q107" s="20">
        <v>44013</v>
      </c>
      <c r="R107" s="20">
        <v>44044</v>
      </c>
      <c r="S107" s="20">
        <v>44075</v>
      </c>
      <c r="T107" s="20">
        <v>44105</v>
      </c>
      <c r="U107" s="20">
        <v>44136</v>
      </c>
      <c r="V107" s="20">
        <v>44166</v>
      </c>
      <c r="W107" s="20">
        <v>44197</v>
      </c>
      <c r="X107" s="20">
        <v>44228</v>
      </c>
      <c r="Y107" s="20">
        <v>44256</v>
      </c>
      <c r="Z107" s="20">
        <v>44287</v>
      </c>
      <c r="AA107" s="20">
        <v>44317</v>
      </c>
      <c r="AB107" s="20">
        <v>44348</v>
      </c>
      <c r="AC107" s="20">
        <v>44378</v>
      </c>
      <c r="AD107" s="20">
        <v>44409</v>
      </c>
      <c r="AE107" s="20">
        <v>44440</v>
      </c>
      <c r="AF107" s="20">
        <v>44470</v>
      </c>
      <c r="AG107" s="20">
        <v>44501</v>
      </c>
      <c r="AH107" s="20">
        <v>44531</v>
      </c>
      <c r="AI107" s="20">
        <v>44562</v>
      </c>
      <c r="AJ107" s="20">
        <v>44593</v>
      </c>
      <c r="AK107" s="20">
        <v>44621</v>
      </c>
      <c r="AL107" s="20">
        <v>44652</v>
      </c>
      <c r="AM107" s="20">
        <v>44682</v>
      </c>
      <c r="AN107" s="20">
        <v>44713</v>
      </c>
      <c r="AO107" s="20">
        <v>44743</v>
      </c>
      <c r="AP107" s="20">
        <v>44774</v>
      </c>
      <c r="AQ107" s="20">
        <v>44805</v>
      </c>
      <c r="AR107" s="20">
        <v>44835</v>
      </c>
      <c r="AS107" s="20">
        <v>44866</v>
      </c>
      <c r="AT107" s="20">
        <v>44896</v>
      </c>
      <c r="AU107" s="20">
        <v>44927</v>
      </c>
      <c r="AV107" s="20">
        <v>44958</v>
      </c>
      <c r="AW107" s="20">
        <v>44986</v>
      </c>
      <c r="AX107" s="20">
        <v>45017</v>
      </c>
      <c r="AY107" s="20">
        <v>45047</v>
      </c>
      <c r="AZ107" s="20">
        <v>45078</v>
      </c>
      <c r="BA107" s="20">
        <v>45108</v>
      </c>
      <c r="BB107" s="20">
        <v>45139</v>
      </c>
      <c r="BC107" s="20">
        <v>45170</v>
      </c>
      <c r="BD107" s="20">
        <v>45200</v>
      </c>
      <c r="BE107" s="20">
        <v>45231</v>
      </c>
      <c r="BF107" s="20">
        <v>45261</v>
      </c>
      <c r="BG107" s="20">
        <v>45292</v>
      </c>
      <c r="BH107" s="20">
        <v>45323</v>
      </c>
      <c r="BI107" s="20">
        <v>45352</v>
      </c>
      <c r="BJ107" s="20">
        <v>45383</v>
      </c>
      <c r="BK107" s="20">
        <v>45413</v>
      </c>
      <c r="BL107" s="20">
        <v>45444</v>
      </c>
      <c r="BM107" s="20">
        <v>45474</v>
      </c>
      <c r="BN107" s="20">
        <v>45505</v>
      </c>
      <c r="BO107" s="20">
        <v>45536</v>
      </c>
      <c r="BP107" s="20">
        <v>45566</v>
      </c>
      <c r="BQ107" s="20">
        <v>45597</v>
      </c>
      <c r="BR107" s="20">
        <v>45627</v>
      </c>
      <c r="BS107" s="20">
        <v>45658</v>
      </c>
      <c r="BT107" s="20">
        <v>45689</v>
      </c>
      <c r="BU107" s="20">
        <v>45717</v>
      </c>
      <c r="BV107" s="20">
        <v>45748</v>
      </c>
      <c r="BW107" s="20">
        <v>45778</v>
      </c>
      <c r="BX107" s="20"/>
    </row>
    <row r="108" spans="1:76" x14ac:dyDescent="0.2">
      <c r="A108" t="s">
        <v>115</v>
      </c>
      <c r="B108" s="14">
        <v>2123</v>
      </c>
      <c r="C108" s="14">
        <v>2227</v>
      </c>
      <c r="D108" s="14">
        <v>2346</v>
      </c>
      <c r="E108" s="14">
        <v>2498</v>
      </c>
      <c r="F108" s="14">
        <v>2590</v>
      </c>
      <c r="G108" s="14">
        <v>2759</v>
      </c>
      <c r="H108" s="14">
        <v>2874</v>
      </c>
      <c r="I108" s="14">
        <v>2973</v>
      </c>
      <c r="J108" s="14">
        <v>3096</v>
      </c>
      <c r="K108" s="14">
        <v>3182</v>
      </c>
      <c r="L108" s="14">
        <v>3374</v>
      </c>
      <c r="M108" s="14">
        <v>3498</v>
      </c>
      <c r="N108" s="14">
        <v>5185</v>
      </c>
      <c r="O108" s="14">
        <v>6592</v>
      </c>
      <c r="P108" s="14">
        <v>6545</v>
      </c>
      <c r="Q108" s="14">
        <v>6434</v>
      </c>
      <c r="R108">
        <v>6550</v>
      </c>
      <c r="S108">
        <v>6468</v>
      </c>
      <c r="T108">
        <v>6417</v>
      </c>
      <c r="U108">
        <v>6549</v>
      </c>
      <c r="V108">
        <v>6598</v>
      </c>
      <c r="W108">
        <v>6685</v>
      </c>
      <c r="X108">
        <v>6814</v>
      </c>
      <c r="Y108">
        <v>6794</v>
      </c>
      <c r="Z108">
        <v>6723</v>
      </c>
      <c r="AA108">
        <v>6573</v>
      </c>
      <c r="AB108">
        <v>6345</v>
      </c>
      <c r="AC108">
        <v>6218</v>
      </c>
      <c r="AD108">
        <v>6248</v>
      </c>
      <c r="AE108">
        <v>6073</v>
      </c>
      <c r="AF108">
        <v>6039</v>
      </c>
      <c r="AG108">
        <v>5998</v>
      </c>
      <c r="AH108">
        <v>5920</v>
      </c>
      <c r="AI108">
        <v>6044</v>
      </c>
      <c r="AJ108">
        <v>5968</v>
      </c>
      <c r="AK108">
        <v>5822</v>
      </c>
      <c r="AL108">
        <v>5909</v>
      </c>
      <c r="AM108">
        <v>5888</v>
      </c>
      <c r="AN108">
        <v>5857</v>
      </c>
      <c r="AO108">
        <v>5954</v>
      </c>
      <c r="AP108">
        <v>5979</v>
      </c>
      <c r="AQ108">
        <v>5990</v>
      </c>
      <c r="AR108">
        <v>6121</v>
      </c>
      <c r="AS108">
        <v>6156</v>
      </c>
      <c r="AT108">
        <v>6182</v>
      </c>
      <c r="AU108">
        <v>6335</v>
      </c>
      <c r="AV108">
        <v>6394</v>
      </c>
      <c r="AW108">
        <v>6449</v>
      </c>
      <c r="AX108">
        <v>6506</v>
      </c>
      <c r="AY108">
        <v>6592</v>
      </c>
      <c r="AZ108">
        <v>6625</v>
      </c>
      <c r="BA108">
        <v>6646</v>
      </c>
      <c r="BB108">
        <v>6665</v>
      </c>
      <c r="BC108">
        <v>6715</v>
      </c>
      <c r="BD108">
        <v>6730</v>
      </c>
      <c r="BE108">
        <v>6755</v>
      </c>
      <c r="BF108">
        <v>6888</v>
      </c>
      <c r="BG108">
        <v>7081</v>
      </c>
      <c r="BH108">
        <v>7259</v>
      </c>
      <c r="BI108">
        <v>7387</v>
      </c>
      <c r="BJ108">
        <v>7454</v>
      </c>
      <c r="BK108">
        <v>7495</v>
      </c>
      <c r="BL108">
        <v>7497</v>
      </c>
      <c r="BM108">
        <v>7698</v>
      </c>
      <c r="BN108">
        <v>7817</v>
      </c>
      <c r="BO108">
        <v>7974</v>
      </c>
      <c r="BP108">
        <v>8075</v>
      </c>
      <c r="BQ108">
        <v>8203</v>
      </c>
      <c r="BR108">
        <v>8255</v>
      </c>
      <c r="BS108">
        <v>8449</v>
      </c>
      <c r="BT108">
        <v>8654</v>
      </c>
      <c r="BU108">
        <v>8798</v>
      </c>
      <c r="BV108">
        <v>8866</v>
      </c>
      <c r="BW108">
        <v>8997</v>
      </c>
    </row>
    <row r="109" spans="1:76" x14ac:dyDescent="0.2">
      <c r="A109" t="s">
        <v>116</v>
      </c>
      <c r="B109" s="14">
        <v>2356</v>
      </c>
      <c r="C109" s="14">
        <v>2518</v>
      </c>
      <c r="D109" s="14">
        <v>2697</v>
      </c>
      <c r="E109" s="14">
        <v>2792</v>
      </c>
      <c r="F109" s="14">
        <v>2940</v>
      </c>
      <c r="G109" s="14">
        <v>3120</v>
      </c>
      <c r="H109" s="14">
        <v>3269</v>
      </c>
      <c r="I109" s="14">
        <v>3418</v>
      </c>
      <c r="J109" s="14">
        <v>3542</v>
      </c>
      <c r="K109" s="14">
        <v>3650</v>
      </c>
      <c r="L109" s="14">
        <v>3830</v>
      </c>
      <c r="M109" s="14">
        <v>3952</v>
      </c>
      <c r="N109" s="14">
        <v>6030</v>
      </c>
      <c r="O109" s="14">
        <v>7357</v>
      </c>
      <c r="P109" s="14">
        <v>7362</v>
      </c>
      <c r="Q109" s="14">
        <v>7323</v>
      </c>
      <c r="R109">
        <v>7329</v>
      </c>
      <c r="S109">
        <v>7275</v>
      </c>
      <c r="T109">
        <v>7162</v>
      </c>
      <c r="U109">
        <v>7269</v>
      </c>
      <c r="V109">
        <v>7390</v>
      </c>
      <c r="W109">
        <v>7505</v>
      </c>
      <c r="X109">
        <v>7651</v>
      </c>
      <c r="Y109">
        <v>7683</v>
      </c>
      <c r="Z109">
        <v>7616</v>
      </c>
      <c r="AA109">
        <v>7411</v>
      </c>
      <c r="AB109">
        <v>7162</v>
      </c>
      <c r="AC109">
        <v>7072</v>
      </c>
      <c r="AD109">
        <v>6970</v>
      </c>
      <c r="AE109">
        <v>6798</v>
      </c>
      <c r="AF109">
        <v>6840</v>
      </c>
      <c r="AG109">
        <v>6809</v>
      </c>
      <c r="AH109">
        <v>6754</v>
      </c>
      <c r="AI109">
        <v>6903</v>
      </c>
      <c r="AJ109">
        <v>6938</v>
      </c>
      <c r="AK109">
        <v>6893</v>
      </c>
      <c r="AL109">
        <v>6876</v>
      </c>
      <c r="AM109">
        <v>6882</v>
      </c>
      <c r="AN109">
        <v>6833</v>
      </c>
      <c r="AO109">
        <v>6834</v>
      </c>
      <c r="AP109">
        <v>6921</v>
      </c>
      <c r="AQ109">
        <v>6968</v>
      </c>
      <c r="AR109">
        <v>7221</v>
      </c>
      <c r="AS109">
        <v>7307</v>
      </c>
      <c r="AT109">
        <v>7455</v>
      </c>
      <c r="AU109">
        <v>7627</v>
      </c>
      <c r="AV109">
        <v>7722</v>
      </c>
      <c r="AW109">
        <v>7733</v>
      </c>
      <c r="AX109">
        <v>7776</v>
      </c>
      <c r="AY109">
        <v>7812</v>
      </c>
      <c r="AZ109">
        <v>7835</v>
      </c>
      <c r="BA109">
        <v>7912</v>
      </c>
      <c r="BB109">
        <v>7957</v>
      </c>
      <c r="BC109">
        <v>8095</v>
      </c>
      <c r="BD109">
        <v>8181</v>
      </c>
      <c r="BE109">
        <v>8246</v>
      </c>
      <c r="BF109">
        <v>8401</v>
      </c>
      <c r="BG109">
        <v>8575</v>
      </c>
      <c r="BH109">
        <v>8744</v>
      </c>
      <c r="BI109">
        <v>8925</v>
      </c>
      <c r="BJ109">
        <v>8935</v>
      </c>
      <c r="BK109">
        <v>8945</v>
      </c>
      <c r="BL109">
        <v>8890</v>
      </c>
      <c r="BM109">
        <v>9006</v>
      </c>
      <c r="BN109">
        <v>9146</v>
      </c>
      <c r="BO109">
        <v>9374</v>
      </c>
      <c r="BP109">
        <v>9518</v>
      </c>
      <c r="BQ109">
        <v>9794</v>
      </c>
      <c r="BR109">
        <v>9970</v>
      </c>
      <c r="BS109">
        <v>10131</v>
      </c>
      <c r="BT109">
        <v>10479</v>
      </c>
      <c r="BU109">
        <v>10610</v>
      </c>
      <c r="BV109">
        <v>10738</v>
      </c>
      <c r="BW109">
        <v>10855</v>
      </c>
    </row>
    <row r="110" spans="1:76" x14ac:dyDescent="0.2">
      <c r="A110" t="s">
        <v>117</v>
      </c>
      <c r="B110" s="14">
        <v>1449</v>
      </c>
      <c r="C110" s="14">
        <v>1541</v>
      </c>
      <c r="D110" s="14">
        <v>1666</v>
      </c>
      <c r="E110" s="14">
        <v>1782</v>
      </c>
      <c r="F110" s="14">
        <v>1897</v>
      </c>
      <c r="G110" s="14">
        <v>2066</v>
      </c>
      <c r="H110" s="14">
        <v>2171</v>
      </c>
      <c r="I110" s="14">
        <v>2236</v>
      </c>
      <c r="J110" s="14">
        <v>2326</v>
      </c>
      <c r="K110" s="14">
        <v>2433</v>
      </c>
      <c r="L110" s="14">
        <v>2544</v>
      </c>
      <c r="M110" s="14">
        <v>2593</v>
      </c>
      <c r="N110" s="14">
        <v>4061</v>
      </c>
      <c r="O110" s="14">
        <v>5470</v>
      </c>
      <c r="P110" s="14">
        <v>5389</v>
      </c>
      <c r="Q110" s="14">
        <v>5331</v>
      </c>
      <c r="R110">
        <v>5389</v>
      </c>
      <c r="S110">
        <v>5288</v>
      </c>
      <c r="T110">
        <v>5256</v>
      </c>
      <c r="U110">
        <v>5416</v>
      </c>
      <c r="V110">
        <v>5528</v>
      </c>
      <c r="W110">
        <v>5540</v>
      </c>
      <c r="X110">
        <v>5711</v>
      </c>
      <c r="Y110">
        <v>5795</v>
      </c>
      <c r="Z110">
        <v>5690</v>
      </c>
      <c r="AA110">
        <v>5544</v>
      </c>
      <c r="AB110">
        <v>5309</v>
      </c>
      <c r="AC110">
        <v>5236</v>
      </c>
      <c r="AD110">
        <v>5233</v>
      </c>
      <c r="AE110">
        <v>5095</v>
      </c>
      <c r="AF110">
        <v>4973</v>
      </c>
      <c r="AG110">
        <v>4869</v>
      </c>
      <c r="AH110">
        <v>4757</v>
      </c>
      <c r="AI110">
        <v>4809</v>
      </c>
      <c r="AJ110">
        <v>4791</v>
      </c>
      <c r="AK110">
        <v>4720</v>
      </c>
      <c r="AL110">
        <v>4719</v>
      </c>
      <c r="AM110">
        <v>4734</v>
      </c>
      <c r="AN110">
        <v>4703</v>
      </c>
      <c r="AO110">
        <v>4746</v>
      </c>
      <c r="AP110">
        <v>4849</v>
      </c>
      <c r="AQ110">
        <v>4840</v>
      </c>
      <c r="AR110">
        <v>5015</v>
      </c>
      <c r="AS110">
        <v>4940</v>
      </c>
      <c r="AT110">
        <v>5032</v>
      </c>
      <c r="AU110">
        <v>5108</v>
      </c>
      <c r="AV110">
        <v>5208</v>
      </c>
      <c r="AW110">
        <v>5223</v>
      </c>
      <c r="AX110">
        <v>5312</v>
      </c>
      <c r="AY110">
        <v>5334</v>
      </c>
      <c r="AZ110">
        <v>5384</v>
      </c>
      <c r="BA110">
        <v>5457</v>
      </c>
      <c r="BB110">
        <v>5460</v>
      </c>
      <c r="BC110">
        <v>5532</v>
      </c>
      <c r="BD110">
        <v>5573</v>
      </c>
      <c r="BE110">
        <v>5566</v>
      </c>
      <c r="BF110">
        <v>5683</v>
      </c>
      <c r="BG110">
        <v>5831</v>
      </c>
      <c r="BH110">
        <v>5874</v>
      </c>
      <c r="BI110">
        <v>5957</v>
      </c>
      <c r="BJ110">
        <v>6016</v>
      </c>
      <c r="BK110">
        <v>6059</v>
      </c>
      <c r="BL110">
        <v>6040</v>
      </c>
      <c r="BM110">
        <v>6134</v>
      </c>
      <c r="BN110">
        <v>6251</v>
      </c>
      <c r="BO110">
        <v>6361</v>
      </c>
      <c r="BP110">
        <v>6433</v>
      </c>
      <c r="BQ110">
        <v>6503</v>
      </c>
      <c r="BR110">
        <v>6574</v>
      </c>
      <c r="BS110">
        <v>6610</v>
      </c>
      <c r="BT110">
        <v>6786</v>
      </c>
      <c r="BU110">
        <v>6851</v>
      </c>
      <c r="BV110">
        <v>7024</v>
      </c>
      <c r="BW110">
        <v>7090</v>
      </c>
    </row>
    <row r="111" spans="1:76" x14ac:dyDescent="0.2">
      <c r="A111" t="s">
        <v>118</v>
      </c>
      <c r="B111" s="14">
        <v>3700</v>
      </c>
      <c r="C111" s="14">
        <v>3729</v>
      </c>
      <c r="D111" s="14">
        <v>3877</v>
      </c>
      <c r="E111" s="14">
        <v>3910</v>
      </c>
      <c r="F111" s="14">
        <v>4038</v>
      </c>
      <c r="G111" s="14">
        <v>4136</v>
      </c>
      <c r="H111" s="14">
        <v>4192</v>
      </c>
      <c r="I111" s="14">
        <v>4261</v>
      </c>
      <c r="J111" s="14">
        <v>4350</v>
      </c>
      <c r="K111" s="14">
        <v>4440</v>
      </c>
      <c r="L111" s="14">
        <v>4636</v>
      </c>
      <c r="M111" s="14">
        <v>4741</v>
      </c>
      <c r="N111" s="14">
        <v>6416</v>
      </c>
      <c r="O111" s="14">
        <v>7377</v>
      </c>
      <c r="P111" s="14">
        <v>7369</v>
      </c>
      <c r="Q111" s="14">
        <v>7289</v>
      </c>
      <c r="R111">
        <v>7343</v>
      </c>
      <c r="S111">
        <v>7235</v>
      </c>
      <c r="T111">
        <v>7180</v>
      </c>
      <c r="U111">
        <v>7310</v>
      </c>
      <c r="V111">
        <v>7373</v>
      </c>
      <c r="W111">
        <v>7495</v>
      </c>
      <c r="X111">
        <v>7512</v>
      </c>
      <c r="Y111">
        <v>7511</v>
      </c>
      <c r="Z111">
        <v>7443</v>
      </c>
      <c r="AA111">
        <v>7227</v>
      </c>
      <c r="AB111">
        <v>6994</v>
      </c>
      <c r="AC111">
        <v>6916</v>
      </c>
      <c r="AD111">
        <v>6868</v>
      </c>
      <c r="AE111">
        <v>6830</v>
      </c>
      <c r="AF111">
        <v>6778</v>
      </c>
      <c r="AG111">
        <v>6761</v>
      </c>
      <c r="AH111">
        <v>6712</v>
      </c>
      <c r="AI111">
        <v>6796</v>
      </c>
      <c r="AJ111">
        <v>6741</v>
      </c>
      <c r="AK111">
        <v>6649</v>
      </c>
      <c r="AL111">
        <v>6653</v>
      </c>
      <c r="AM111">
        <v>6648</v>
      </c>
      <c r="AN111">
        <v>6579</v>
      </c>
      <c r="AO111">
        <v>6676</v>
      </c>
      <c r="AP111">
        <v>6728</v>
      </c>
      <c r="AQ111">
        <v>6772</v>
      </c>
      <c r="AR111">
        <v>7002</v>
      </c>
      <c r="AS111">
        <v>7072</v>
      </c>
      <c r="AT111">
        <v>7115</v>
      </c>
      <c r="AU111">
        <v>7220</v>
      </c>
      <c r="AV111">
        <v>7301</v>
      </c>
      <c r="AW111">
        <v>7349</v>
      </c>
      <c r="AX111">
        <v>7293</v>
      </c>
      <c r="AY111">
        <v>7327</v>
      </c>
      <c r="AZ111">
        <v>7289</v>
      </c>
      <c r="BA111">
        <v>7362</v>
      </c>
      <c r="BB111">
        <v>7426</v>
      </c>
      <c r="BC111">
        <v>7504</v>
      </c>
      <c r="BD111">
        <v>7582</v>
      </c>
      <c r="BE111">
        <v>7623</v>
      </c>
      <c r="BF111">
        <v>7750</v>
      </c>
      <c r="BG111">
        <v>7884</v>
      </c>
      <c r="BH111">
        <v>8065</v>
      </c>
      <c r="BI111">
        <v>8243</v>
      </c>
      <c r="BJ111">
        <v>8215</v>
      </c>
      <c r="BK111">
        <v>8197</v>
      </c>
      <c r="BL111">
        <v>8180</v>
      </c>
      <c r="BM111">
        <v>8166</v>
      </c>
      <c r="BN111">
        <v>8359</v>
      </c>
      <c r="BO111">
        <v>8554</v>
      </c>
      <c r="BP111">
        <v>8624</v>
      </c>
      <c r="BQ111">
        <v>8786</v>
      </c>
      <c r="BR111">
        <v>8830</v>
      </c>
      <c r="BS111">
        <v>8952</v>
      </c>
      <c r="BT111">
        <v>9181</v>
      </c>
      <c r="BU111">
        <v>9329</v>
      </c>
      <c r="BV111">
        <v>9477</v>
      </c>
      <c r="BW111">
        <v>9548</v>
      </c>
    </row>
    <row r="112" spans="1:76" x14ac:dyDescent="0.2">
      <c r="A112" t="s">
        <v>119</v>
      </c>
      <c r="B112" s="14">
        <v>2180</v>
      </c>
      <c r="C112" s="14">
        <v>2304</v>
      </c>
      <c r="D112" s="14">
        <v>2420</v>
      </c>
      <c r="E112" s="14">
        <v>2484</v>
      </c>
      <c r="F112" s="14">
        <v>2548</v>
      </c>
      <c r="G112" s="14">
        <v>2679</v>
      </c>
      <c r="H112" s="14">
        <v>2795</v>
      </c>
      <c r="I112" s="14">
        <v>2945</v>
      </c>
      <c r="J112" s="14">
        <v>3080</v>
      </c>
      <c r="K112" s="14">
        <v>3202</v>
      </c>
      <c r="L112" s="14">
        <v>3361</v>
      </c>
      <c r="M112" s="14">
        <v>3408</v>
      </c>
      <c r="N112" s="14">
        <v>5087</v>
      </c>
      <c r="O112" s="14">
        <v>6178</v>
      </c>
      <c r="P112" s="14">
        <v>6151</v>
      </c>
      <c r="Q112" s="14">
        <v>6104</v>
      </c>
      <c r="R112">
        <v>6228</v>
      </c>
      <c r="S112">
        <v>6216</v>
      </c>
      <c r="T112">
        <v>6167</v>
      </c>
      <c r="U112">
        <v>6395</v>
      </c>
      <c r="V112">
        <v>6531</v>
      </c>
      <c r="W112">
        <v>6610</v>
      </c>
      <c r="X112">
        <v>6729</v>
      </c>
      <c r="Y112">
        <v>6717</v>
      </c>
      <c r="Z112">
        <v>6713</v>
      </c>
      <c r="AA112">
        <v>6527</v>
      </c>
      <c r="AB112">
        <v>6281</v>
      </c>
      <c r="AC112">
        <v>6134</v>
      </c>
      <c r="AD112">
        <v>6089</v>
      </c>
      <c r="AE112">
        <v>6040</v>
      </c>
      <c r="AF112">
        <v>6008</v>
      </c>
      <c r="AG112">
        <v>5977</v>
      </c>
      <c r="AH112">
        <v>5950</v>
      </c>
      <c r="AI112">
        <v>5997</v>
      </c>
      <c r="AJ112">
        <v>5974</v>
      </c>
      <c r="AK112">
        <v>5872</v>
      </c>
      <c r="AL112">
        <v>5834</v>
      </c>
      <c r="AM112">
        <v>5820</v>
      </c>
      <c r="AN112">
        <v>5727</v>
      </c>
      <c r="AO112">
        <v>5820</v>
      </c>
      <c r="AP112">
        <v>5861</v>
      </c>
      <c r="AQ112">
        <v>5865</v>
      </c>
      <c r="AR112">
        <v>6045</v>
      </c>
      <c r="AS112">
        <v>6122</v>
      </c>
      <c r="AT112">
        <v>6181</v>
      </c>
      <c r="AU112">
        <v>6337</v>
      </c>
      <c r="AV112">
        <v>6353</v>
      </c>
      <c r="AW112">
        <v>6338</v>
      </c>
      <c r="AX112">
        <v>6357</v>
      </c>
      <c r="AY112">
        <v>6335</v>
      </c>
      <c r="AZ112">
        <v>6333</v>
      </c>
      <c r="BA112">
        <v>6328</v>
      </c>
      <c r="BB112">
        <v>6388</v>
      </c>
      <c r="BC112">
        <v>6480</v>
      </c>
      <c r="BD112">
        <v>6600</v>
      </c>
      <c r="BE112">
        <v>6615</v>
      </c>
      <c r="BF112">
        <v>6813</v>
      </c>
      <c r="BG112">
        <v>6952</v>
      </c>
      <c r="BH112">
        <v>7027</v>
      </c>
      <c r="BI112">
        <v>7092</v>
      </c>
      <c r="BJ112">
        <v>7120</v>
      </c>
      <c r="BK112">
        <v>7107</v>
      </c>
      <c r="BL112">
        <v>7102</v>
      </c>
      <c r="BM112">
        <v>7182</v>
      </c>
      <c r="BN112">
        <v>7360</v>
      </c>
      <c r="BO112">
        <v>7462</v>
      </c>
      <c r="BP112">
        <v>7559</v>
      </c>
      <c r="BQ112">
        <v>7741</v>
      </c>
      <c r="BR112">
        <v>7900</v>
      </c>
      <c r="BS112">
        <v>8023</v>
      </c>
      <c r="BT112">
        <v>8207</v>
      </c>
      <c r="BU112">
        <v>8330</v>
      </c>
      <c r="BV112">
        <v>8424</v>
      </c>
      <c r="BW112">
        <v>8544</v>
      </c>
    </row>
    <row r="113" spans="1:76" x14ac:dyDescent="0.2">
      <c r="A113" t="s">
        <v>120</v>
      </c>
      <c r="B113" s="14">
        <v>2036</v>
      </c>
      <c r="C113" s="14">
        <v>2155</v>
      </c>
      <c r="D113" s="14">
        <v>2338</v>
      </c>
      <c r="E113" s="14">
        <v>2466</v>
      </c>
      <c r="F113" s="14">
        <v>2593</v>
      </c>
      <c r="G113" s="14">
        <v>2730</v>
      </c>
      <c r="H113" s="14">
        <v>2776</v>
      </c>
      <c r="I113" s="14">
        <v>2920</v>
      </c>
      <c r="J113" s="14">
        <v>3034</v>
      </c>
      <c r="K113" s="14">
        <v>3113</v>
      </c>
      <c r="L113" s="14">
        <v>3269</v>
      </c>
      <c r="M113" s="14">
        <v>3321</v>
      </c>
      <c r="N113" s="14">
        <v>4741</v>
      </c>
      <c r="O113" s="14">
        <v>6230</v>
      </c>
      <c r="P113" s="14">
        <v>6348</v>
      </c>
      <c r="Q113" s="14">
        <v>6268</v>
      </c>
      <c r="R113">
        <v>6421</v>
      </c>
      <c r="S113">
        <v>6357</v>
      </c>
      <c r="T113">
        <v>6340</v>
      </c>
      <c r="U113">
        <v>6472</v>
      </c>
      <c r="V113">
        <v>6502</v>
      </c>
      <c r="W113">
        <v>6584</v>
      </c>
      <c r="X113">
        <v>6716</v>
      </c>
      <c r="Y113">
        <v>6794</v>
      </c>
      <c r="Z113">
        <v>6795</v>
      </c>
      <c r="AA113">
        <v>6628</v>
      </c>
      <c r="AB113">
        <v>6400</v>
      </c>
      <c r="AC113">
        <v>6246</v>
      </c>
      <c r="AD113">
        <v>6195</v>
      </c>
      <c r="AE113">
        <v>6032</v>
      </c>
      <c r="AF113">
        <v>5978</v>
      </c>
      <c r="AG113">
        <v>5877</v>
      </c>
      <c r="AH113">
        <v>5859</v>
      </c>
      <c r="AI113">
        <v>5878</v>
      </c>
      <c r="AJ113">
        <v>5917</v>
      </c>
      <c r="AK113">
        <v>5813</v>
      </c>
      <c r="AL113">
        <v>5860</v>
      </c>
      <c r="AM113">
        <v>5856</v>
      </c>
      <c r="AN113">
        <v>5873</v>
      </c>
      <c r="AO113">
        <v>5956</v>
      </c>
      <c r="AP113">
        <v>6000</v>
      </c>
      <c r="AQ113">
        <v>6061</v>
      </c>
      <c r="AR113">
        <v>6193</v>
      </c>
      <c r="AS113">
        <v>6129</v>
      </c>
      <c r="AT113">
        <v>6139</v>
      </c>
      <c r="AU113">
        <v>6371</v>
      </c>
      <c r="AV113">
        <v>6439</v>
      </c>
      <c r="AW113">
        <v>6456</v>
      </c>
      <c r="AX113">
        <v>6510</v>
      </c>
      <c r="AY113">
        <v>6512</v>
      </c>
      <c r="AZ113">
        <v>6565</v>
      </c>
      <c r="BA113">
        <v>6622</v>
      </c>
      <c r="BB113">
        <v>6664</v>
      </c>
      <c r="BC113">
        <v>6716</v>
      </c>
      <c r="BD113">
        <v>6696</v>
      </c>
      <c r="BE113">
        <v>6726</v>
      </c>
      <c r="BF113">
        <v>6907</v>
      </c>
      <c r="BG113">
        <v>7031</v>
      </c>
      <c r="BH113">
        <v>7137</v>
      </c>
      <c r="BI113">
        <v>7253</v>
      </c>
      <c r="BJ113">
        <v>7380</v>
      </c>
      <c r="BK113">
        <v>7389</v>
      </c>
      <c r="BL113">
        <v>7436</v>
      </c>
      <c r="BM113">
        <v>7546</v>
      </c>
      <c r="BN113">
        <v>7647</v>
      </c>
      <c r="BO113">
        <v>7862</v>
      </c>
      <c r="BP113">
        <v>7918</v>
      </c>
      <c r="BQ113">
        <v>8008</v>
      </c>
      <c r="BR113">
        <v>8096</v>
      </c>
      <c r="BS113">
        <v>8116</v>
      </c>
      <c r="BT113">
        <v>8371</v>
      </c>
      <c r="BU113">
        <v>8459</v>
      </c>
      <c r="BV113">
        <v>8569</v>
      </c>
      <c r="BW113">
        <v>8734</v>
      </c>
    </row>
    <row r="114" spans="1:76" x14ac:dyDescent="0.2">
      <c r="A114" t="s">
        <v>121</v>
      </c>
      <c r="B114" s="14">
        <v>1552</v>
      </c>
      <c r="C114" s="14">
        <v>1742</v>
      </c>
      <c r="D114" s="14">
        <v>1986</v>
      </c>
      <c r="E114" s="14">
        <v>2176</v>
      </c>
      <c r="F114" s="14">
        <v>2292</v>
      </c>
      <c r="G114" s="14">
        <v>2527</v>
      </c>
      <c r="H114" s="14">
        <v>2654</v>
      </c>
      <c r="I114" s="14">
        <v>2851</v>
      </c>
      <c r="J114" s="14">
        <v>2974</v>
      </c>
      <c r="K114" s="14">
        <v>3114</v>
      </c>
      <c r="L114" s="14">
        <v>3320</v>
      </c>
      <c r="M114" s="14">
        <v>3467</v>
      </c>
      <c r="N114" s="14">
        <v>5395</v>
      </c>
      <c r="O114" s="14">
        <v>7347</v>
      </c>
      <c r="P114" s="14">
        <v>7243</v>
      </c>
      <c r="Q114" s="14">
        <v>7073</v>
      </c>
      <c r="R114">
        <v>7137</v>
      </c>
      <c r="S114">
        <v>7062</v>
      </c>
      <c r="T114">
        <v>6953</v>
      </c>
      <c r="U114">
        <v>7101</v>
      </c>
      <c r="V114">
        <v>7265</v>
      </c>
      <c r="W114">
        <v>7447</v>
      </c>
      <c r="X114">
        <v>7654</v>
      </c>
      <c r="Y114">
        <v>7785</v>
      </c>
      <c r="Z114">
        <v>7794</v>
      </c>
      <c r="AA114">
        <v>7584</v>
      </c>
      <c r="AB114">
        <v>7316</v>
      </c>
      <c r="AC114">
        <v>7230</v>
      </c>
      <c r="AD114">
        <v>7375</v>
      </c>
      <c r="AE114">
        <v>7209</v>
      </c>
      <c r="AF114">
        <v>7154</v>
      </c>
      <c r="AG114">
        <v>7089</v>
      </c>
      <c r="AH114">
        <v>6945</v>
      </c>
      <c r="AI114">
        <v>7106</v>
      </c>
      <c r="AJ114">
        <v>7140</v>
      </c>
      <c r="AK114">
        <v>7088</v>
      </c>
      <c r="AL114">
        <v>7068</v>
      </c>
      <c r="AM114">
        <v>7074</v>
      </c>
      <c r="AN114">
        <v>7050</v>
      </c>
      <c r="AO114">
        <v>7150</v>
      </c>
      <c r="AP114">
        <v>7241</v>
      </c>
      <c r="AQ114">
        <v>7261</v>
      </c>
      <c r="AR114">
        <v>7426</v>
      </c>
      <c r="AS114">
        <v>7481</v>
      </c>
      <c r="AT114">
        <v>7491</v>
      </c>
      <c r="AU114">
        <v>7683</v>
      </c>
      <c r="AV114">
        <v>7706</v>
      </c>
      <c r="AW114">
        <v>7768</v>
      </c>
      <c r="AX114">
        <v>7794</v>
      </c>
      <c r="AY114">
        <v>7919</v>
      </c>
      <c r="AZ114">
        <v>7909</v>
      </c>
      <c r="BA114">
        <v>7975</v>
      </c>
      <c r="BB114">
        <v>8037</v>
      </c>
      <c r="BC114">
        <v>8161</v>
      </c>
      <c r="BD114">
        <v>8285</v>
      </c>
      <c r="BE114">
        <v>8403</v>
      </c>
      <c r="BF114">
        <v>8569</v>
      </c>
      <c r="BG114">
        <v>8699</v>
      </c>
      <c r="BH114">
        <v>8839</v>
      </c>
      <c r="BI114">
        <v>9055</v>
      </c>
      <c r="BJ114">
        <v>9203</v>
      </c>
      <c r="BK114">
        <v>9185</v>
      </c>
      <c r="BL114">
        <v>9266</v>
      </c>
      <c r="BM114">
        <v>9383</v>
      </c>
      <c r="BN114">
        <v>9527</v>
      </c>
      <c r="BO114">
        <v>9776</v>
      </c>
      <c r="BP114">
        <v>9878</v>
      </c>
      <c r="BQ114">
        <v>10001</v>
      </c>
      <c r="BR114">
        <v>10247</v>
      </c>
      <c r="BS114">
        <v>10335</v>
      </c>
      <c r="BT114">
        <v>10706</v>
      </c>
      <c r="BU114">
        <v>10873</v>
      </c>
      <c r="BV114">
        <v>11062</v>
      </c>
      <c r="BW114">
        <v>11261</v>
      </c>
    </row>
    <row r="115" spans="1:76" x14ac:dyDescent="0.2">
      <c r="A115" t="s">
        <v>122</v>
      </c>
      <c r="B115" s="14">
        <v>860</v>
      </c>
      <c r="C115" s="14">
        <v>938</v>
      </c>
      <c r="D115" s="14">
        <v>1049</v>
      </c>
      <c r="E115" s="14">
        <v>1117</v>
      </c>
      <c r="F115" s="14">
        <v>1186</v>
      </c>
      <c r="G115" s="14">
        <v>1324</v>
      </c>
      <c r="H115" s="14">
        <v>1362</v>
      </c>
      <c r="I115" s="14">
        <v>1419</v>
      </c>
      <c r="J115" s="14">
        <v>1495</v>
      </c>
      <c r="K115" s="14">
        <v>1565</v>
      </c>
      <c r="L115" s="14">
        <v>1653</v>
      </c>
      <c r="M115" s="14">
        <v>1714</v>
      </c>
      <c r="N115" s="14">
        <v>2793</v>
      </c>
      <c r="O115" s="14">
        <v>3958</v>
      </c>
      <c r="P115" s="14">
        <v>3891</v>
      </c>
      <c r="Q115" s="14">
        <v>3877</v>
      </c>
      <c r="R115">
        <v>3898</v>
      </c>
      <c r="S115">
        <v>3852</v>
      </c>
      <c r="T115">
        <v>3845</v>
      </c>
      <c r="U115">
        <v>3938</v>
      </c>
      <c r="V115">
        <v>4001</v>
      </c>
      <c r="W115">
        <v>4037</v>
      </c>
      <c r="X115">
        <v>4145</v>
      </c>
      <c r="Y115">
        <v>4206</v>
      </c>
      <c r="Z115">
        <v>4159</v>
      </c>
      <c r="AA115">
        <v>3993</v>
      </c>
      <c r="AB115">
        <v>3884</v>
      </c>
      <c r="AC115">
        <v>3790</v>
      </c>
      <c r="AD115">
        <v>3768</v>
      </c>
      <c r="AE115">
        <v>3685</v>
      </c>
      <c r="AF115">
        <v>3626</v>
      </c>
      <c r="AG115">
        <v>3568</v>
      </c>
      <c r="AH115">
        <v>3492</v>
      </c>
      <c r="AI115">
        <v>3470</v>
      </c>
      <c r="AJ115">
        <v>3464</v>
      </c>
      <c r="AK115">
        <v>3415</v>
      </c>
      <c r="AL115">
        <v>3405</v>
      </c>
      <c r="AM115">
        <v>3370</v>
      </c>
      <c r="AN115">
        <v>3407</v>
      </c>
      <c r="AO115">
        <v>3456</v>
      </c>
      <c r="AP115">
        <v>3497</v>
      </c>
      <c r="AQ115">
        <v>3481</v>
      </c>
      <c r="AR115">
        <v>3608</v>
      </c>
      <c r="AS115">
        <v>3574</v>
      </c>
      <c r="AT115">
        <v>3639</v>
      </c>
      <c r="AU115">
        <v>3711</v>
      </c>
      <c r="AV115">
        <v>3761</v>
      </c>
      <c r="AW115">
        <v>3743</v>
      </c>
      <c r="AX115">
        <v>3754</v>
      </c>
      <c r="AY115">
        <v>3777</v>
      </c>
      <c r="AZ115">
        <v>3762</v>
      </c>
      <c r="BA115">
        <v>3829</v>
      </c>
      <c r="BB115">
        <v>3865</v>
      </c>
      <c r="BC115">
        <v>3923</v>
      </c>
      <c r="BD115">
        <v>3971</v>
      </c>
      <c r="BE115">
        <v>3981</v>
      </c>
      <c r="BF115">
        <v>4039</v>
      </c>
      <c r="BG115">
        <v>4138</v>
      </c>
      <c r="BH115">
        <v>4145</v>
      </c>
      <c r="BI115">
        <v>4257</v>
      </c>
      <c r="BJ115">
        <v>4276</v>
      </c>
      <c r="BK115">
        <v>4279</v>
      </c>
      <c r="BL115">
        <v>4281</v>
      </c>
      <c r="BM115">
        <v>4311</v>
      </c>
      <c r="BN115">
        <v>4386</v>
      </c>
      <c r="BO115">
        <v>4523</v>
      </c>
      <c r="BP115">
        <v>4619</v>
      </c>
      <c r="BQ115">
        <v>4732</v>
      </c>
      <c r="BR115">
        <v>4766</v>
      </c>
      <c r="BS115">
        <v>4871</v>
      </c>
      <c r="BT115">
        <v>4981</v>
      </c>
      <c r="BU115">
        <v>5037</v>
      </c>
      <c r="BV115">
        <v>5143</v>
      </c>
      <c r="BW115">
        <v>5233</v>
      </c>
    </row>
    <row r="116" spans="1:76" x14ac:dyDescent="0.2">
      <c r="A116" t="s">
        <v>123</v>
      </c>
      <c r="B116" s="14">
        <v>4008</v>
      </c>
      <c r="C116" s="14">
        <v>4107</v>
      </c>
      <c r="D116" s="14">
        <v>4284</v>
      </c>
      <c r="E116" s="14">
        <v>4391</v>
      </c>
      <c r="F116" s="14">
        <v>4558</v>
      </c>
      <c r="G116" s="14">
        <v>4722</v>
      </c>
      <c r="H116" s="14">
        <v>4849</v>
      </c>
      <c r="I116" s="14">
        <v>5048</v>
      </c>
      <c r="J116" s="14">
        <v>5148</v>
      </c>
      <c r="K116" s="14">
        <v>5286</v>
      </c>
      <c r="L116" s="14">
        <v>5508</v>
      </c>
      <c r="M116" s="14">
        <v>5566</v>
      </c>
      <c r="N116" s="14">
        <v>7782</v>
      </c>
      <c r="O116" s="14">
        <v>9232</v>
      </c>
      <c r="P116" s="14">
        <v>9109</v>
      </c>
      <c r="Q116" s="14">
        <v>8928</v>
      </c>
      <c r="R116">
        <v>9020</v>
      </c>
      <c r="S116">
        <v>8936</v>
      </c>
      <c r="T116">
        <v>8858</v>
      </c>
      <c r="U116">
        <v>9087</v>
      </c>
      <c r="V116">
        <v>9139</v>
      </c>
      <c r="W116">
        <v>9265</v>
      </c>
      <c r="X116">
        <v>9544</v>
      </c>
      <c r="Y116">
        <v>9667</v>
      </c>
      <c r="Z116">
        <v>9624</v>
      </c>
      <c r="AA116">
        <v>9407</v>
      </c>
      <c r="AB116">
        <v>9220</v>
      </c>
      <c r="AC116">
        <v>9145</v>
      </c>
      <c r="AD116">
        <v>9177</v>
      </c>
      <c r="AE116">
        <v>8980</v>
      </c>
      <c r="AF116">
        <v>8931</v>
      </c>
      <c r="AG116">
        <v>8852</v>
      </c>
      <c r="AH116">
        <v>8740</v>
      </c>
      <c r="AI116">
        <v>8815</v>
      </c>
      <c r="AJ116">
        <v>8843</v>
      </c>
      <c r="AK116">
        <v>8738</v>
      </c>
      <c r="AL116">
        <v>8719</v>
      </c>
      <c r="AM116">
        <v>8708</v>
      </c>
      <c r="AN116">
        <v>8705</v>
      </c>
      <c r="AO116">
        <v>8775</v>
      </c>
      <c r="AP116">
        <v>8873</v>
      </c>
      <c r="AQ116">
        <v>8935</v>
      </c>
      <c r="AR116">
        <v>9181</v>
      </c>
      <c r="AS116">
        <v>9269</v>
      </c>
      <c r="AT116">
        <v>9327</v>
      </c>
      <c r="AU116">
        <v>9502</v>
      </c>
      <c r="AV116">
        <v>9639</v>
      </c>
      <c r="AW116">
        <v>9580</v>
      </c>
      <c r="AX116">
        <v>9624</v>
      </c>
      <c r="AY116">
        <v>9653</v>
      </c>
      <c r="AZ116">
        <v>9674</v>
      </c>
      <c r="BA116">
        <v>9781</v>
      </c>
      <c r="BB116">
        <v>9815</v>
      </c>
      <c r="BC116">
        <v>9915</v>
      </c>
      <c r="BD116">
        <v>10108</v>
      </c>
      <c r="BE116">
        <v>10250</v>
      </c>
      <c r="BF116">
        <v>10505</v>
      </c>
      <c r="BG116">
        <v>10695</v>
      </c>
      <c r="BH116">
        <v>10828</v>
      </c>
      <c r="BI116">
        <v>10952</v>
      </c>
      <c r="BJ116">
        <v>11018</v>
      </c>
      <c r="BK116">
        <v>11124</v>
      </c>
      <c r="BL116">
        <v>11082</v>
      </c>
      <c r="BM116">
        <v>11268</v>
      </c>
      <c r="BN116">
        <v>11438</v>
      </c>
      <c r="BO116">
        <v>11708</v>
      </c>
      <c r="BP116">
        <v>11840</v>
      </c>
      <c r="BQ116">
        <v>12077</v>
      </c>
      <c r="BR116">
        <v>12184</v>
      </c>
      <c r="BS116">
        <v>12383</v>
      </c>
      <c r="BT116">
        <v>12731</v>
      </c>
      <c r="BU116">
        <v>12784</v>
      </c>
      <c r="BV116">
        <v>12919</v>
      </c>
      <c r="BW116">
        <v>13069</v>
      </c>
    </row>
    <row r="117" spans="1:76" x14ac:dyDescent="0.2">
      <c r="A117" t="s">
        <v>124</v>
      </c>
      <c r="B117" s="14">
        <v>5980</v>
      </c>
      <c r="C117" s="14">
        <v>6077</v>
      </c>
      <c r="D117" s="14">
        <v>6280</v>
      </c>
      <c r="E117" s="14">
        <v>6396</v>
      </c>
      <c r="F117" s="14">
        <v>6551</v>
      </c>
      <c r="G117" s="14">
        <v>6727</v>
      </c>
      <c r="H117" s="14">
        <v>6831</v>
      </c>
      <c r="I117" s="14">
        <v>6950</v>
      </c>
      <c r="J117" s="14">
        <v>7141</v>
      </c>
      <c r="K117" s="14">
        <v>7403</v>
      </c>
      <c r="L117" s="14">
        <v>7669</v>
      </c>
      <c r="M117" s="14">
        <v>7841</v>
      </c>
      <c r="N117" s="14">
        <v>10436</v>
      </c>
      <c r="O117" s="14">
        <v>12217</v>
      </c>
      <c r="P117" s="14">
        <v>12254</v>
      </c>
      <c r="Q117" s="14">
        <v>12194</v>
      </c>
      <c r="R117">
        <v>12230</v>
      </c>
      <c r="S117">
        <v>12268</v>
      </c>
      <c r="T117">
        <v>12162</v>
      </c>
      <c r="U117">
        <v>12437</v>
      </c>
      <c r="V117">
        <v>12502</v>
      </c>
      <c r="W117">
        <v>12499</v>
      </c>
      <c r="X117">
        <v>12557</v>
      </c>
      <c r="Y117">
        <v>12503</v>
      </c>
      <c r="Z117">
        <v>12583</v>
      </c>
      <c r="AA117">
        <v>12329</v>
      </c>
      <c r="AB117">
        <v>11991</v>
      </c>
      <c r="AC117">
        <v>11742</v>
      </c>
      <c r="AD117">
        <v>11638</v>
      </c>
      <c r="AE117">
        <v>11481</v>
      </c>
      <c r="AF117">
        <v>11375</v>
      </c>
      <c r="AG117">
        <v>11289</v>
      </c>
      <c r="AH117">
        <v>11174</v>
      </c>
      <c r="AI117">
        <v>11318</v>
      </c>
      <c r="AJ117">
        <v>11349</v>
      </c>
      <c r="AK117">
        <v>11131</v>
      </c>
      <c r="AL117">
        <v>11111</v>
      </c>
      <c r="AM117">
        <v>11008</v>
      </c>
      <c r="AN117">
        <v>10933</v>
      </c>
      <c r="AO117">
        <v>11060</v>
      </c>
      <c r="AP117">
        <v>11167</v>
      </c>
      <c r="AQ117">
        <v>11238</v>
      </c>
      <c r="AR117">
        <v>11584</v>
      </c>
      <c r="AS117">
        <v>11674</v>
      </c>
      <c r="AT117">
        <v>11728</v>
      </c>
      <c r="AU117">
        <v>11893</v>
      </c>
      <c r="AV117">
        <v>12043</v>
      </c>
      <c r="AW117">
        <v>11963</v>
      </c>
      <c r="AX117">
        <v>11918</v>
      </c>
      <c r="AY117">
        <v>11873</v>
      </c>
      <c r="AZ117">
        <v>11932</v>
      </c>
      <c r="BA117">
        <v>11861</v>
      </c>
      <c r="BB117">
        <v>11918</v>
      </c>
      <c r="BC117">
        <v>11932</v>
      </c>
      <c r="BD117">
        <v>12071</v>
      </c>
      <c r="BE117">
        <v>12104</v>
      </c>
      <c r="BF117">
        <v>12350</v>
      </c>
      <c r="BG117">
        <v>12538</v>
      </c>
      <c r="BH117">
        <v>12764</v>
      </c>
      <c r="BI117">
        <v>12962</v>
      </c>
      <c r="BJ117">
        <v>12960</v>
      </c>
      <c r="BK117">
        <v>12919</v>
      </c>
      <c r="BL117">
        <v>12868</v>
      </c>
      <c r="BM117">
        <v>13028</v>
      </c>
      <c r="BN117">
        <v>13124</v>
      </c>
      <c r="BO117">
        <v>13474</v>
      </c>
      <c r="BP117">
        <v>13664</v>
      </c>
      <c r="BQ117">
        <v>13934</v>
      </c>
      <c r="BR117">
        <v>14110</v>
      </c>
      <c r="BS117">
        <v>14328</v>
      </c>
      <c r="BT117">
        <v>14798</v>
      </c>
      <c r="BU117">
        <v>14787</v>
      </c>
      <c r="BV117">
        <v>14946</v>
      </c>
      <c r="BW117">
        <v>15027</v>
      </c>
    </row>
    <row r="118" spans="1:76" x14ac:dyDescent="0.2">
      <c r="A118" t="s">
        <v>125</v>
      </c>
      <c r="B118" s="14">
        <v>820</v>
      </c>
      <c r="C118" s="14">
        <v>936</v>
      </c>
      <c r="D118" s="14">
        <v>1063</v>
      </c>
      <c r="E118" s="14">
        <v>1186</v>
      </c>
      <c r="F118" s="14">
        <v>1298</v>
      </c>
      <c r="G118" s="14">
        <v>1437</v>
      </c>
      <c r="H118" s="14">
        <v>1511</v>
      </c>
      <c r="I118" s="14">
        <v>1640</v>
      </c>
      <c r="J118" s="14">
        <v>1684</v>
      </c>
      <c r="K118" s="14">
        <v>1748</v>
      </c>
      <c r="L118" s="14">
        <v>1879</v>
      </c>
      <c r="M118" s="14">
        <v>1954</v>
      </c>
      <c r="N118" s="14">
        <v>3124</v>
      </c>
      <c r="O118" s="14">
        <v>4452</v>
      </c>
      <c r="P118" s="14">
        <v>4402</v>
      </c>
      <c r="Q118" s="14">
        <v>4315</v>
      </c>
      <c r="R118">
        <v>4383</v>
      </c>
      <c r="S118">
        <v>4335</v>
      </c>
      <c r="T118">
        <v>4266</v>
      </c>
      <c r="U118">
        <v>4306</v>
      </c>
      <c r="V118">
        <v>4405</v>
      </c>
      <c r="W118">
        <v>4484</v>
      </c>
      <c r="X118">
        <v>4586</v>
      </c>
      <c r="Y118">
        <v>4602</v>
      </c>
      <c r="Z118">
        <v>4623</v>
      </c>
      <c r="AA118">
        <v>4509</v>
      </c>
      <c r="AB118">
        <v>4342</v>
      </c>
      <c r="AC118">
        <v>4249</v>
      </c>
      <c r="AD118">
        <v>4278</v>
      </c>
      <c r="AE118">
        <v>4183</v>
      </c>
      <c r="AF118">
        <v>4114</v>
      </c>
      <c r="AG118">
        <v>4064</v>
      </c>
      <c r="AH118">
        <v>3960</v>
      </c>
      <c r="AI118">
        <v>3988</v>
      </c>
      <c r="AJ118">
        <v>3994</v>
      </c>
      <c r="AK118">
        <v>3929</v>
      </c>
      <c r="AL118">
        <v>3998</v>
      </c>
      <c r="AM118">
        <v>4001</v>
      </c>
      <c r="AN118">
        <v>3974</v>
      </c>
      <c r="AO118">
        <v>4024</v>
      </c>
      <c r="AP118">
        <v>4063</v>
      </c>
      <c r="AQ118">
        <v>4064</v>
      </c>
      <c r="AR118">
        <v>4210</v>
      </c>
      <c r="AS118">
        <v>4243</v>
      </c>
      <c r="AT118">
        <v>4263</v>
      </c>
      <c r="AU118">
        <v>4334</v>
      </c>
      <c r="AV118">
        <v>4371</v>
      </c>
      <c r="AW118">
        <v>4424</v>
      </c>
      <c r="AX118">
        <v>4480</v>
      </c>
      <c r="AY118">
        <v>4510</v>
      </c>
      <c r="AZ118">
        <v>4539</v>
      </c>
      <c r="BA118">
        <v>4633</v>
      </c>
      <c r="BB118">
        <v>4681</v>
      </c>
      <c r="BC118">
        <v>4774</v>
      </c>
      <c r="BD118">
        <v>4790</v>
      </c>
      <c r="BE118">
        <v>4827</v>
      </c>
      <c r="BF118">
        <v>4902</v>
      </c>
      <c r="BG118">
        <v>4982</v>
      </c>
      <c r="BH118">
        <v>5049</v>
      </c>
      <c r="BI118">
        <v>5164</v>
      </c>
      <c r="BJ118">
        <v>5201</v>
      </c>
      <c r="BK118">
        <v>5267</v>
      </c>
      <c r="BL118">
        <v>5224</v>
      </c>
      <c r="BM118">
        <v>5248</v>
      </c>
      <c r="BN118">
        <v>5367</v>
      </c>
      <c r="BO118">
        <v>5513</v>
      </c>
      <c r="BP118">
        <v>5631</v>
      </c>
      <c r="BQ118">
        <v>5698</v>
      </c>
      <c r="BR118">
        <v>5814</v>
      </c>
      <c r="BS118">
        <v>5952</v>
      </c>
      <c r="BT118">
        <v>6092</v>
      </c>
      <c r="BU118">
        <v>6139</v>
      </c>
      <c r="BV118">
        <v>6314</v>
      </c>
      <c r="BW118">
        <v>6447</v>
      </c>
    </row>
    <row r="119" spans="1:76" x14ac:dyDescent="0.2">
      <c r="A119" t="s">
        <v>126</v>
      </c>
      <c r="B119" s="14">
        <v>759</v>
      </c>
      <c r="C119" s="14">
        <v>847</v>
      </c>
      <c r="D119" s="14">
        <v>948</v>
      </c>
      <c r="E119" s="14">
        <v>1056</v>
      </c>
      <c r="F119" s="14">
        <v>1140</v>
      </c>
      <c r="G119" s="14">
        <v>1272</v>
      </c>
      <c r="H119" s="14">
        <v>1337</v>
      </c>
      <c r="I119" s="14">
        <v>1457</v>
      </c>
      <c r="J119" s="14">
        <v>1515</v>
      </c>
      <c r="K119" s="14">
        <v>1593</v>
      </c>
      <c r="L119" s="14">
        <v>1679</v>
      </c>
      <c r="M119" s="14">
        <v>1765</v>
      </c>
      <c r="N119" s="14">
        <v>2829</v>
      </c>
      <c r="O119" s="14">
        <v>4121</v>
      </c>
      <c r="P119" s="14">
        <v>4104</v>
      </c>
      <c r="Q119" s="14">
        <v>4113</v>
      </c>
      <c r="R119">
        <v>4125</v>
      </c>
      <c r="S119">
        <v>4077</v>
      </c>
      <c r="T119">
        <v>4002</v>
      </c>
      <c r="U119">
        <v>4120</v>
      </c>
      <c r="V119">
        <v>4188</v>
      </c>
      <c r="W119">
        <v>4284</v>
      </c>
      <c r="X119">
        <v>4376</v>
      </c>
      <c r="Y119">
        <v>4433</v>
      </c>
      <c r="Z119">
        <v>4418</v>
      </c>
      <c r="AA119">
        <v>4274</v>
      </c>
      <c r="AB119">
        <v>4094</v>
      </c>
      <c r="AC119">
        <v>4063</v>
      </c>
      <c r="AD119">
        <v>4050</v>
      </c>
      <c r="AE119">
        <v>3976</v>
      </c>
      <c r="AF119">
        <v>3900</v>
      </c>
      <c r="AG119">
        <v>3856</v>
      </c>
      <c r="AH119">
        <v>3777</v>
      </c>
      <c r="AI119">
        <v>3847</v>
      </c>
      <c r="AJ119">
        <v>3820</v>
      </c>
      <c r="AK119">
        <v>3791</v>
      </c>
      <c r="AL119">
        <v>3769</v>
      </c>
      <c r="AM119">
        <v>3788</v>
      </c>
      <c r="AN119">
        <v>3773</v>
      </c>
      <c r="AO119">
        <v>3840</v>
      </c>
      <c r="AP119">
        <v>3861</v>
      </c>
      <c r="AQ119">
        <v>3873</v>
      </c>
      <c r="AR119">
        <v>3947</v>
      </c>
      <c r="AS119">
        <v>3936</v>
      </c>
      <c r="AT119">
        <v>3932</v>
      </c>
      <c r="AU119">
        <v>4015</v>
      </c>
      <c r="AV119">
        <v>4062</v>
      </c>
      <c r="AW119">
        <v>4009</v>
      </c>
      <c r="AX119">
        <v>4083</v>
      </c>
      <c r="AY119">
        <v>4108</v>
      </c>
      <c r="AZ119">
        <v>4128</v>
      </c>
      <c r="BA119">
        <v>4193</v>
      </c>
      <c r="BB119">
        <v>4251</v>
      </c>
      <c r="BC119">
        <v>4303</v>
      </c>
      <c r="BD119">
        <v>4288</v>
      </c>
      <c r="BE119">
        <v>4301</v>
      </c>
      <c r="BF119">
        <v>4373</v>
      </c>
      <c r="BG119">
        <v>4453</v>
      </c>
      <c r="BH119">
        <v>4496</v>
      </c>
      <c r="BI119">
        <v>4579</v>
      </c>
      <c r="BJ119">
        <v>4662</v>
      </c>
      <c r="BK119">
        <v>4649</v>
      </c>
      <c r="BL119">
        <v>4671</v>
      </c>
      <c r="BM119">
        <v>4713</v>
      </c>
      <c r="BN119">
        <v>4778</v>
      </c>
      <c r="BO119">
        <v>4992</v>
      </c>
      <c r="BP119">
        <v>4976</v>
      </c>
      <c r="BQ119">
        <v>5104</v>
      </c>
      <c r="BR119">
        <v>5168</v>
      </c>
      <c r="BS119">
        <v>5209</v>
      </c>
      <c r="BT119">
        <v>5367</v>
      </c>
      <c r="BU119">
        <v>5448</v>
      </c>
      <c r="BV119">
        <v>5578</v>
      </c>
      <c r="BW119">
        <v>5667</v>
      </c>
    </row>
    <row r="120" spans="1:76" x14ac:dyDescent="0.2">
      <c r="A120" t="s">
        <v>138</v>
      </c>
      <c r="B120" s="14">
        <v>27823</v>
      </c>
      <c r="C120" s="14">
        <v>29121</v>
      </c>
      <c r="D120" s="14">
        <v>30954</v>
      </c>
      <c r="E120" s="14">
        <v>32254</v>
      </c>
      <c r="F120" s="14">
        <v>33631</v>
      </c>
      <c r="G120" s="14">
        <v>35499</v>
      </c>
      <c r="H120" s="14">
        <v>36621</v>
      </c>
      <c r="I120" s="14">
        <v>38118</v>
      </c>
      <c r="J120" s="14">
        <v>39385</v>
      </c>
      <c r="K120" s="14">
        <v>40729</v>
      </c>
      <c r="L120" s="14">
        <v>42722</v>
      </c>
      <c r="M120" s="14">
        <v>43820</v>
      </c>
      <c r="N120" s="14">
        <v>63881</v>
      </c>
      <c r="O120" s="14">
        <v>80535</v>
      </c>
      <c r="P120" s="14">
        <v>80162</v>
      </c>
      <c r="Q120" s="14">
        <v>79251</v>
      </c>
      <c r="R120">
        <v>80054</v>
      </c>
      <c r="S120">
        <v>79369</v>
      </c>
      <c r="T120">
        <v>78606</v>
      </c>
      <c r="U120">
        <v>80400</v>
      </c>
      <c r="V120">
        <v>81422</v>
      </c>
      <c r="W120">
        <v>82426</v>
      </c>
      <c r="X120">
        <v>84003</v>
      </c>
      <c r="Y120">
        <v>84502</v>
      </c>
      <c r="Z120">
        <v>84176</v>
      </c>
      <c r="AA120">
        <v>82020</v>
      </c>
      <c r="AB120">
        <v>79337</v>
      </c>
      <c r="AC120">
        <v>78053</v>
      </c>
      <c r="AD120">
        <v>77890</v>
      </c>
      <c r="AE120">
        <v>76393</v>
      </c>
      <c r="AF120">
        <v>75722</v>
      </c>
      <c r="AG120">
        <v>74998</v>
      </c>
      <c r="AH120">
        <v>74054</v>
      </c>
      <c r="AI120">
        <v>74959</v>
      </c>
      <c r="AJ120">
        <v>74937</v>
      </c>
      <c r="AK120">
        <v>73856</v>
      </c>
      <c r="AL120">
        <v>73912</v>
      </c>
      <c r="AM120">
        <v>73769</v>
      </c>
      <c r="AN120">
        <v>73416</v>
      </c>
      <c r="AO120">
        <v>74284</v>
      </c>
      <c r="AP120">
        <v>75036</v>
      </c>
      <c r="AQ120">
        <v>75353</v>
      </c>
      <c r="AR120">
        <v>77550</v>
      </c>
      <c r="AS120">
        <v>77904</v>
      </c>
      <c r="AT120">
        <v>78488</v>
      </c>
      <c r="AU120">
        <v>80139</v>
      </c>
      <c r="AV120">
        <v>80995</v>
      </c>
      <c r="AW120">
        <v>81047</v>
      </c>
      <c r="AX120">
        <v>81403</v>
      </c>
      <c r="AY120">
        <v>81748</v>
      </c>
      <c r="AZ120">
        <v>81969</v>
      </c>
      <c r="BA120">
        <v>82587</v>
      </c>
      <c r="BB120">
        <v>83127</v>
      </c>
      <c r="BC120">
        <v>84063</v>
      </c>
      <c r="BD120">
        <v>84880</v>
      </c>
      <c r="BE120">
        <v>85393</v>
      </c>
      <c r="BF120">
        <v>87179</v>
      </c>
      <c r="BG120">
        <v>88864</v>
      </c>
      <c r="BH120">
        <v>90230</v>
      </c>
      <c r="BI120">
        <v>91822</v>
      </c>
      <c r="BJ120">
        <v>92447</v>
      </c>
      <c r="BK120">
        <v>92612</v>
      </c>
      <c r="BL120">
        <v>92544</v>
      </c>
      <c r="BM120">
        <v>93688</v>
      </c>
      <c r="BN120">
        <v>95197</v>
      </c>
      <c r="BO120">
        <v>97569</v>
      </c>
      <c r="BP120">
        <v>98734</v>
      </c>
      <c r="BQ120">
        <v>100586</v>
      </c>
      <c r="BR120">
        <v>101908</v>
      </c>
      <c r="BS120">
        <v>103355</v>
      </c>
      <c r="BT120">
        <v>106360</v>
      </c>
      <c r="BU120">
        <v>107462</v>
      </c>
      <c r="BV120">
        <v>109057</v>
      </c>
      <c r="BW120">
        <v>110468</v>
      </c>
    </row>
    <row r="121" spans="1:76" x14ac:dyDescent="0.2">
      <c r="A121" t="s">
        <v>127</v>
      </c>
      <c r="B121" s="14">
        <v>5434</v>
      </c>
      <c r="C121" s="14">
        <v>5725</v>
      </c>
      <c r="D121" s="14">
        <v>6177</v>
      </c>
      <c r="E121" s="14">
        <v>6416</v>
      </c>
      <c r="F121" s="14">
        <v>6684</v>
      </c>
      <c r="G121" s="14">
        <v>6997</v>
      </c>
      <c r="H121" s="14">
        <v>7291</v>
      </c>
      <c r="I121" s="14">
        <v>7512</v>
      </c>
      <c r="J121" s="14">
        <v>7749</v>
      </c>
      <c r="K121" s="14">
        <v>8084</v>
      </c>
      <c r="L121" s="14">
        <v>8495</v>
      </c>
      <c r="M121" s="14">
        <v>8853</v>
      </c>
      <c r="N121" s="14">
        <v>12358</v>
      </c>
      <c r="O121" s="14">
        <v>16253</v>
      </c>
      <c r="P121" s="14">
        <v>16030</v>
      </c>
      <c r="Q121" s="14">
        <v>15980</v>
      </c>
      <c r="R121">
        <v>16297</v>
      </c>
      <c r="S121">
        <v>16065</v>
      </c>
      <c r="T121">
        <v>15891</v>
      </c>
      <c r="U121">
        <v>16222</v>
      </c>
      <c r="V121">
        <v>16412</v>
      </c>
      <c r="W121">
        <v>16749</v>
      </c>
      <c r="X121">
        <v>17085</v>
      </c>
      <c r="Y121">
        <v>17463</v>
      </c>
      <c r="Z121">
        <v>17484</v>
      </c>
      <c r="AA121">
        <v>17156</v>
      </c>
      <c r="AB121">
        <v>16760</v>
      </c>
      <c r="AC121">
        <v>16503</v>
      </c>
      <c r="AD121">
        <v>16449</v>
      </c>
      <c r="AE121">
        <v>16072</v>
      </c>
      <c r="AF121">
        <v>15762</v>
      </c>
      <c r="AG121">
        <v>15595</v>
      </c>
      <c r="AH121">
        <v>15288</v>
      </c>
      <c r="AI121">
        <v>15551</v>
      </c>
      <c r="AJ121">
        <v>15536</v>
      </c>
      <c r="AK121">
        <v>15296</v>
      </c>
      <c r="AL121">
        <v>15409</v>
      </c>
      <c r="AM121">
        <v>15394</v>
      </c>
      <c r="AN121">
        <v>15329</v>
      </c>
      <c r="AO121">
        <v>15505</v>
      </c>
      <c r="AP121">
        <v>15651</v>
      </c>
      <c r="AQ121">
        <v>15828</v>
      </c>
      <c r="AR121">
        <v>16351</v>
      </c>
      <c r="AS121">
        <v>16459</v>
      </c>
      <c r="AT121">
        <v>16517</v>
      </c>
      <c r="AU121">
        <v>17032</v>
      </c>
      <c r="AV121">
        <v>17209</v>
      </c>
      <c r="AW121">
        <v>17314</v>
      </c>
      <c r="AX121">
        <v>17448</v>
      </c>
      <c r="AY121">
        <v>17603</v>
      </c>
      <c r="AZ121">
        <v>17682</v>
      </c>
      <c r="BA121">
        <v>17801</v>
      </c>
      <c r="BB121">
        <v>17918</v>
      </c>
      <c r="BC121">
        <v>18140</v>
      </c>
      <c r="BD121">
        <v>18101</v>
      </c>
      <c r="BE121">
        <v>18171</v>
      </c>
      <c r="BF121">
        <v>18430</v>
      </c>
      <c r="BG121">
        <v>18863</v>
      </c>
      <c r="BH121">
        <v>19037</v>
      </c>
      <c r="BI121">
        <v>19404</v>
      </c>
      <c r="BJ121">
        <v>19554</v>
      </c>
      <c r="BK121">
        <v>19566</v>
      </c>
      <c r="BL121">
        <v>19723</v>
      </c>
      <c r="BM121">
        <v>19924</v>
      </c>
      <c r="BN121">
        <v>20055</v>
      </c>
      <c r="BO121">
        <v>20443</v>
      </c>
      <c r="BP121">
        <v>20565</v>
      </c>
      <c r="BQ121">
        <v>20912</v>
      </c>
      <c r="BR121">
        <v>21201</v>
      </c>
      <c r="BS121">
        <v>21513</v>
      </c>
      <c r="BT121">
        <v>22205</v>
      </c>
      <c r="BU121">
        <v>22487</v>
      </c>
      <c r="BV121">
        <v>22777</v>
      </c>
      <c r="BW121">
        <v>22929</v>
      </c>
    </row>
    <row r="122" spans="1:76" x14ac:dyDescent="0.2">
      <c r="A122" t="s">
        <v>139</v>
      </c>
      <c r="B122" s="14">
        <v>33246</v>
      </c>
      <c r="C122" s="14">
        <v>34845</v>
      </c>
      <c r="D122" s="14">
        <v>37133</v>
      </c>
      <c r="E122" s="14">
        <v>38677</v>
      </c>
      <c r="F122" s="14">
        <v>40317</v>
      </c>
      <c r="G122" s="14">
        <v>42488</v>
      </c>
      <c r="H122" s="14">
        <v>43915</v>
      </c>
      <c r="I122" s="14">
        <v>45635</v>
      </c>
      <c r="J122" s="14">
        <v>47133</v>
      </c>
      <c r="K122" s="14">
        <v>48812</v>
      </c>
      <c r="L122" s="14">
        <v>51211</v>
      </c>
      <c r="M122" s="14">
        <v>52672</v>
      </c>
      <c r="N122" s="14">
        <v>76238</v>
      </c>
      <c r="O122" s="14">
        <v>96789</v>
      </c>
      <c r="P122" s="14">
        <v>96192</v>
      </c>
      <c r="Q122" s="14">
        <v>95233</v>
      </c>
      <c r="R122">
        <v>96353</v>
      </c>
      <c r="S122">
        <v>95434</v>
      </c>
      <c r="T122">
        <v>94500</v>
      </c>
      <c r="U122">
        <v>96622</v>
      </c>
      <c r="V122">
        <v>97834</v>
      </c>
      <c r="W122">
        <f>SUM(W120:W121)</f>
        <v>99175</v>
      </c>
      <c r="X122">
        <v>101087</v>
      </c>
      <c r="Y122">
        <v>101967</v>
      </c>
      <c r="Z122">
        <v>101660</v>
      </c>
      <c r="AA122">
        <v>99177</v>
      </c>
      <c r="AB122">
        <v>96097</v>
      </c>
      <c r="AC122">
        <v>94554</v>
      </c>
      <c r="AD122">
        <v>94340</v>
      </c>
      <c r="AE122">
        <v>92466</v>
      </c>
      <c r="AF122">
        <v>91484</v>
      </c>
      <c r="AG122">
        <v>90592</v>
      </c>
      <c r="AH122">
        <v>89341</v>
      </c>
      <c r="AI122">
        <v>90507</v>
      </c>
      <c r="AJ122">
        <v>90476</v>
      </c>
      <c r="AK122">
        <v>89156</v>
      </c>
      <c r="AL122">
        <v>89324</v>
      </c>
      <c r="AM122">
        <v>89161</v>
      </c>
      <c r="AN122">
        <v>88748</v>
      </c>
      <c r="AO122">
        <v>89787</v>
      </c>
      <c r="AP122">
        <v>90686</v>
      </c>
      <c r="AQ122">
        <v>91183</v>
      </c>
      <c r="AR122">
        <v>93898</v>
      </c>
      <c r="AS122">
        <v>94358</v>
      </c>
      <c r="AT122">
        <v>95007</v>
      </c>
      <c r="AU122">
        <v>97172</v>
      </c>
      <c r="AV122">
        <v>98206</v>
      </c>
      <c r="AW122">
        <v>98357</v>
      </c>
      <c r="AX122">
        <v>98855</v>
      </c>
      <c r="AY122">
        <v>99351</v>
      </c>
      <c r="AZ122">
        <v>99649</v>
      </c>
      <c r="BA122">
        <v>100389</v>
      </c>
      <c r="BB122">
        <v>101043</v>
      </c>
      <c r="BC122">
        <v>102200</v>
      </c>
      <c r="BD122">
        <v>102982</v>
      </c>
      <c r="BE122">
        <v>103567</v>
      </c>
      <c r="BF122">
        <v>105603</v>
      </c>
      <c r="BG122">
        <v>107729</v>
      </c>
      <c r="BH122">
        <v>109265</v>
      </c>
      <c r="BI122">
        <v>111226</v>
      </c>
      <c r="BJ122">
        <v>112002</v>
      </c>
      <c r="BK122">
        <v>112179</v>
      </c>
      <c r="BL122">
        <v>112269</v>
      </c>
      <c r="BM122">
        <v>113615</v>
      </c>
      <c r="BN122">
        <v>115248</v>
      </c>
      <c r="BO122">
        <v>118017</v>
      </c>
      <c r="BP122">
        <v>119304</v>
      </c>
      <c r="BQ122">
        <v>121496</v>
      </c>
      <c r="BR122">
        <v>123113</v>
      </c>
      <c r="BS122">
        <v>124869</v>
      </c>
      <c r="BT122">
        <v>128560</v>
      </c>
      <c r="BU122">
        <v>129950</v>
      </c>
      <c r="BV122">
        <v>131838</v>
      </c>
      <c r="BW122">
        <v>133401</v>
      </c>
    </row>
    <row r="123" spans="1:76" x14ac:dyDescent="0.2">
      <c r="A123" t="s">
        <v>140</v>
      </c>
      <c r="B123" s="14">
        <v>119660</v>
      </c>
      <c r="C123" s="14">
        <v>125581</v>
      </c>
      <c r="D123" s="14">
        <v>133874</v>
      </c>
      <c r="E123" s="14">
        <v>140233</v>
      </c>
      <c r="F123" s="14">
        <v>147135</v>
      </c>
      <c r="G123" s="14">
        <v>155032</v>
      </c>
      <c r="H123" s="14">
        <v>160177</v>
      </c>
      <c r="I123" s="14">
        <v>167526</v>
      </c>
      <c r="J123" s="14">
        <v>173294</v>
      </c>
      <c r="K123" s="14">
        <v>179510</v>
      </c>
      <c r="L123" s="14">
        <v>188466</v>
      </c>
      <c r="M123" s="14">
        <v>194503</v>
      </c>
      <c r="N123" s="14">
        <v>286354</v>
      </c>
      <c r="O123" s="14">
        <v>388694</v>
      </c>
      <c r="P123" s="14">
        <v>386481</v>
      </c>
      <c r="Q123" s="14">
        <v>383192</v>
      </c>
      <c r="R123">
        <v>387225</v>
      </c>
      <c r="S123">
        <v>383988</v>
      </c>
      <c r="T123">
        <v>380030</v>
      </c>
      <c r="U123">
        <v>390653</v>
      </c>
      <c r="V123">
        <v>396128</v>
      </c>
      <c r="W123">
        <v>404707</v>
      </c>
      <c r="X123">
        <v>415138</v>
      </c>
      <c r="Y123">
        <v>419011</v>
      </c>
      <c r="Z123">
        <v>415934</v>
      </c>
      <c r="AA123">
        <v>403368</v>
      </c>
      <c r="AB123">
        <v>389055</v>
      </c>
      <c r="AC123">
        <v>382327</v>
      </c>
      <c r="AD123">
        <v>380450</v>
      </c>
      <c r="AE123">
        <v>371701</v>
      </c>
      <c r="AF123">
        <v>365094</v>
      </c>
      <c r="AG123">
        <v>359603</v>
      </c>
      <c r="AH123">
        <v>354084</v>
      </c>
      <c r="AI123">
        <v>359061</v>
      </c>
      <c r="AJ123">
        <v>357848</v>
      </c>
      <c r="AK123">
        <v>351806</v>
      </c>
      <c r="AL123">
        <v>351302</v>
      </c>
      <c r="AM123">
        <v>350199</v>
      </c>
      <c r="AN123">
        <v>349295</v>
      </c>
      <c r="AO123">
        <v>355189</v>
      </c>
      <c r="AP123">
        <v>358316</v>
      </c>
      <c r="AQ123">
        <v>360601</v>
      </c>
      <c r="AR123">
        <v>369732</v>
      </c>
      <c r="AS123">
        <v>371408</v>
      </c>
      <c r="AT123">
        <v>373956</v>
      </c>
      <c r="AU123">
        <v>382064</v>
      </c>
      <c r="AV123">
        <v>386256</v>
      </c>
      <c r="AW123">
        <v>386853</v>
      </c>
      <c r="AX123">
        <v>387920</v>
      </c>
      <c r="AY123">
        <v>390875</v>
      </c>
      <c r="AZ123">
        <v>391746</v>
      </c>
      <c r="BA123">
        <v>393649</v>
      </c>
      <c r="BB123">
        <v>397515</v>
      </c>
      <c r="BC123">
        <v>402369</v>
      </c>
      <c r="BD123">
        <v>404317</v>
      </c>
      <c r="BE123">
        <v>405951</v>
      </c>
      <c r="BF123">
        <v>413483</v>
      </c>
      <c r="BG123">
        <v>421860</v>
      </c>
      <c r="BH123">
        <v>427354</v>
      </c>
      <c r="BI123">
        <v>434529</v>
      </c>
      <c r="BJ123">
        <v>437882</v>
      </c>
      <c r="BK123">
        <v>440681</v>
      </c>
      <c r="BL123">
        <v>443036</v>
      </c>
      <c r="BM123">
        <v>449767</v>
      </c>
      <c r="BN123">
        <v>455956</v>
      </c>
      <c r="BO123">
        <v>466519</v>
      </c>
      <c r="BP123">
        <v>471688</v>
      </c>
      <c r="BQ123">
        <v>480436</v>
      </c>
      <c r="BR123">
        <v>486980</v>
      </c>
      <c r="BS123">
        <v>495822</v>
      </c>
      <c r="BT123">
        <v>511048</v>
      </c>
      <c r="BU123">
        <v>516295</v>
      </c>
      <c r="BV123">
        <v>524320</v>
      </c>
      <c r="BW123">
        <v>531376</v>
      </c>
    </row>
    <row r="124" spans="1:76" x14ac:dyDescent="0.2">
      <c r="A124" t="s">
        <v>141</v>
      </c>
      <c r="B124" s="14">
        <v>1085599</v>
      </c>
      <c r="C124" s="14">
        <v>1135021</v>
      </c>
      <c r="D124" s="14">
        <v>1201471</v>
      </c>
      <c r="E124" s="14">
        <v>1255213</v>
      </c>
      <c r="F124" s="14">
        <v>1311152</v>
      </c>
      <c r="G124" s="14">
        <v>1367785</v>
      </c>
      <c r="H124" s="14">
        <v>1402050</v>
      </c>
      <c r="I124" s="14">
        <v>1455686</v>
      </c>
      <c r="J124" s="14">
        <v>1497889</v>
      </c>
      <c r="K124" s="14">
        <v>1547691</v>
      </c>
      <c r="L124" s="14">
        <v>1627711</v>
      </c>
      <c r="M124" s="14">
        <v>1677625</v>
      </c>
      <c r="N124" s="14">
        <v>2305718</v>
      </c>
      <c r="O124" s="14">
        <v>2967589</v>
      </c>
      <c r="P124" s="14">
        <v>2993664</v>
      </c>
      <c r="Q124" s="14">
        <v>2979387</v>
      </c>
      <c r="R124">
        <v>3005808</v>
      </c>
      <c r="S124">
        <v>3001298</v>
      </c>
      <c r="T124">
        <v>2982668</v>
      </c>
      <c r="U124">
        <v>3056409</v>
      </c>
      <c r="V124">
        <v>3097504</v>
      </c>
      <c r="W124">
        <v>3169408</v>
      </c>
      <c r="X124">
        <v>3246569</v>
      </c>
      <c r="Y124">
        <v>3272696</v>
      </c>
      <c r="Z124">
        <v>3254195</v>
      </c>
      <c r="AA124">
        <v>3178570</v>
      </c>
      <c r="AB124">
        <v>3084194</v>
      </c>
      <c r="AC124">
        <v>3041541</v>
      </c>
      <c r="AD124">
        <v>3029883</v>
      </c>
      <c r="AE124">
        <v>2970757</v>
      </c>
      <c r="AF124">
        <v>2918166</v>
      </c>
      <c r="AG124">
        <v>2876932</v>
      </c>
      <c r="AH124">
        <v>2837560</v>
      </c>
      <c r="AI124">
        <v>2879190</v>
      </c>
      <c r="AJ124">
        <v>2877001</v>
      </c>
      <c r="AK124">
        <v>2836472</v>
      </c>
      <c r="AL124">
        <v>2841182</v>
      </c>
      <c r="AM124">
        <v>2839986</v>
      </c>
      <c r="AN124">
        <v>2834324</v>
      </c>
      <c r="AO124">
        <v>2876526</v>
      </c>
      <c r="AP124">
        <v>2898965</v>
      </c>
      <c r="AQ124">
        <v>2910347</v>
      </c>
      <c r="AR124">
        <v>2980672</v>
      </c>
      <c r="AS124">
        <v>2989469</v>
      </c>
      <c r="AT124">
        <v>3012027</v>
      </c>
      <c r="AU124">
        <v>3080158</v>
      </c>
      <c r="AV124">
        <v>3118969</v>
      </c>
      <c r="AW124">
        <v>3128086</v>
      </c>
      <c r="AX124">
        <v>3147176</v>
      </c>
      <c r="AY124">
        <v>3169869</v>
      </c>
      <c r="AZ124">
        <v>3174182</v>
      </c>
      <c r="BA124">
        <v>3196658</v>
      </c>
      <c r="BB124">
        <v>3231276</v>
      </c>
      <c r="BC124">
        <v>3267243</v>
      </c>
      <c r="BD124">
        <v>3282799</v>
      </c>
      <c r="BE124">
        <v>3295949</v>
      </c>
      <c r="BF124">
        <v>3360351</v>
      </c>
      <c r="BG124">
        <v>3428428</v>
      </c>
      <c r="BH124">
        <v>3480616</v>
      </c>
      <c r="BI124">
        <v>3550444</v>
      </c>
      <c r="BJ124">
        <v>3584840</v>
      </c>
      <c r="BK124">
        <v>3614445</v>
      </c>
      <c r="BL124">
        <v>3648028</v>
      </c>
      <c r="BM124">
        <v>3700137</v>
      </c>
      <c r="BN124">
        <v>3751848</v>
      </c>
      <c r="BO124">
        <v>3835116</v>
      </c>
      <c r="BP124">
        <v>3875805</v>
      </c>
      <c r="BQ124">
        <v>3953589</v>
      </c>
      <c r="BR124">
        <v>4010643</v>
      </c>
      <c r="BS124">
        <v>4084613</v>
      </c>
      <c r="BT124">
        <v>4205683</v>
      </c>
      <c r="BU124">
        <v>4249553</v>
      </c>
      <c r="BV124">
        <v>4318425</v>
      </c>
      <c r="BW124">
        <v>4372704</v>
      </c>
    </row>
    <row r="125" spans="1:76" x14ac:dyDescent="0.2">
      <c r="A125" t="s">
        <v>226</v>
      </c>
      <c r="B125" s="14">
        <v>1272560</v>
      </c>
      <c r="C125" s="14">
        <v>1329472</v>
      </c>
      <c r="D125" s="14">
        <v>1407213</v>
      </c>
      <c r="E125" s="14">
        <v>1471394</v>
      </c>
      <c r="F125" s="14">
        <v>1536618</v>
      </c>
      <c r="G125" s="14">
        <v>1599826</v>
      </c>
      <c r="H125" s="14">
        <v>1640164</v>
      </c>
      <c r="I125" s="14">
        <v>1702742</v>
      </c>
      <c r="J125" s="14">
        <v>1752706</v>
      </c>
      <c r="K125" s="14">
        <v>1811302</v>
      </c>
      <c r="L125" s="14">
        <v>1905435</v>
      </c>
      <c r="M125" s="14">
        <v>1962974</v>
      </c>
      <c r="N125" s="14">
        <v>2696444</v>
      </c>
      <c r="O125" s="14">
        <v>3429595</v>
      </c>
      <c r="P125" s="14">
        <v>3463180</v>
      </c>
      <c r="Q125" s="14">
        <v>3451372</v>
      </c>
      <c r="R125">
        <v>3477718</v>
      </c>
      <c r="S125">
        <v>3465692</v>
      </c>
      <c r="T125">
        <v>3441428</v>
      </c>
      <c r="U125">
        <v>3521542</v>
      </c>
      <c r="V125">
        <v>3565674</v>
      </c>
      <c r="W125">
        <v>3650965</v>
      </c>
      <c r="X125">
        <v>3739618</v>
      </c>
      <c r="Y125">
        <v>3768812</v>
      </c>
      <c r="Z125">
        <v>3748444</v>
      </c>
      <c r="AA125">
        <v>3658357</v>
      </c>
      <c r="AB125">
        <v>3551792</v>
      </c>
      <c r="AC125">
        <v>3505548</v>
      </c>
      <c r="AD125">
        <v>3491025</v>
      </c>
      <c r="AE125">
        <v>3421903</v>
      </c>
      <c r="AF125">
        <v>3363648</v>
      </c>
      <c r="AG125">
        <v>3317311</v>
      </c>
      <c r="AH125">
        <v>3274287</v>
      </c>
      <c r="AI125">
        <v>3324368</v>
      </c>
      <c r="AJ125">
        <v>3322351</v>
      </c>
      <c r="AK125">
        <v>3277129</v>
      </c>
      <c r="AL125">
        <v>3282228</v>
      </c>
      <c r="AM125">
        <v>3280563</v>
      </c>
      <c r="AN125">
        <v>3276507</v>
      </c>
      <c r="AO125">
        <v>3327374</v>
      </c>
      <c r="AP125">
        <v>3354520</v>
      </c>
      <c r="AQ125">
        <v>3367226</v>
      </c>
      <c r="AR125">
        <v>3449303</v>
      </c>
      <c r="AS125">
        <v>3462322</v>
      </c>
      <c r="AT125">
        <v>3488977</v>
      </c>
      <c r="AU125">
        <v>3567249</v>
      </c>
      <c r="AV125">
        <v>3611535</v>
      </c>
      <c r="AW125">
        <v>3623731</v>
      </c>
      <c r="AX125">
        <v>3642010</v>
      </c>
      <c r="AY125">
        <v>3668319</v>
      </c>
      <c r="AZ125">
        <v>3674856</v>
      </c>
      <c r="BA125">
        <v>3700599</v>
      </c>
      <c r="BB125">
        <v>3740006</v>
      </c>
      <c r="BC125">
        <v>3778831</v>
      </c>
      <c r="BD125">
        <v>3797577</v>
      </c>
      <c r="BE125">
        <v>3814097</v>
      </c>
      <c r="BF125">
        <v>3886074</v>
      </c>
      <c r="BG125">
        <v>3964204</v>
      </c>
      <c r="BH125">
        <v>4025517</v>
      </c>
      <c r="BI125">
        <v>4103851</v>
      </c>
      <c r="BJ125">
        <v>4142220</v>
      </c>
      <c r="BK125">
        <v>4178403</v>
      </c>
      <c r="BL125">
        <v>4213303</v>
      </c>
      <c r="BM125">
        <v>4274221</v>
      </c>
      <c r="BN125">
        <v>4334989</v>
      </c>
      <c r="BO125">
        <v>4427088</v>
      </c>
      <c r="BP125">
        <v>4477372</v>
      </c>
      <c r="BQ125">
        <v>4565359</v>
      </c>
      <c r="BR125">
        <v>4633039</v>
      </c>
      <c r="BS125">
        <v>4722763</v>
      </c>
      <c r="BT125">
        <v>4862134</v>
      </c>
      <c r="BU125">
        <v>4915988</v>
      </c>
      <c r="BV125">
        <v>4998880</v>
      </c>
      <c r="BW125">
        <v>5068355</v>
      </c>
    </row>
    <row r="126" spans="1:76" x14ac:dyDescent="0.2">
      <c r="A126" t="s">
        <v>227</v>
      </c>
      <c r="B126" s="4"/>
      <c r="C126" s="4"/>
      <c r="D126" s="4"/>
      <c r="E126" s="4"/>
      <c r="F126" s="4"/>
      <c r="G126" s="4"/>
      <c r="H126" s="4"/>
      <c r="I126" s="4"/>
      <c r="J126" s="4"/>
      <c r="K126" s="4"/>
      <c r="L126" s="4"/>
      <c r="M126" s="4"/>
      <c r="N126" s="4"/>
      <c r="O126" s="4"/>
      <c r="P126" s="4"/>
      <c r="Q126" s="4"/>
    </row>
    <row r="127" spans="1:76" x14ac:dyDescent="0.2">
      <c r="A127" t="s">
        <v>228</v>
      </c>
      <c r="B127" s="22">
        <f>SUM(B110,B113,B114,B116,B121)</f>
        <v>14479</v>
      </c>
      <c r="C127" s="22">
        <f t="shared" ref="C127:N127" si="895">SUM(C110,C113,C114,C116,C121)</f>
        <v>15270</v>
      </c>
      <c r="D127" s="22">
        <f t="shared" si="895"/>
        <v>16451</v>
      </c>
      <c r="E127" s="22">
        <f t="shared" si="895"/>
        <v>17231</v>
      </c>
      <c r="F127" s="22">
        <f t="shared" si="895"/>
        <v>18024</v>
      </c>
      <c r="G127" s="22">
        <f t="shared" si="895"/>
        <v>19042</v>
      </c>
      <c r="H127" s="22">
        <f t="shared" si="895"/>
        <v>19741</v>
      </c>
      <c r="I127" s="22">
        <f t="shared" si="895"/>
        <v>20567</v>
      </c>
      <c r="J127" s="22">
        <f t="shared" si="895"/>
        <v>21231</v>
      </c>
      <c r="K127" s="22">
        <f t="shared" si="895"/>
        <v>22030</v>
      </c>
      <c r="L127" s="22">
        <f t="shared" si="895"/>
        <v>23136</v>
      </c>
      <c r="M127" s="22">
        <f t="shared" si="895"/>
        <v>23800</v>
      </c>
      <c r="N127" s="22">
        <f t="shared" si="895"/>
        <v>34337</v>
      </c>
      <c r="O127" s="22">
        <f t="shared" ref="O127:P127" si="896">SUM(O110,O113,O114,O116,O121)</f>
        <v>44532</v>
      </c>
      <c r="P127" s="22">
        <f t="shared" si="896"/>
        <v>44119</v>
      </c>
      <c r="Q127" s="22">
        <f t="shared" ref="Q127:R127" si="897">SUM(Q110,Q113,Q114,Q116,Q121)</f>
        <v>43580</v>
      </c>
      <c r="R127" s="22">
        <f t="shared" si="897"/>
        <v>44264</v>
      </c>
      <c r="S127" s="22">
        <f t="shared" ref="S127:T127" si="898">SUM(S110,S113,S114,S116,S121)</f>
        <v>43708</v>
      </c>
      <c r="T127" s="22">
        <f t="shared" si="898"/>
        <v>43298</v>
      </c>
      <c r="U127" s="22">
        <f t="shared" ref="U127:V127" si="899">SUM(U110,U113,U114,U116,U121)</f>
        <v>44298</v>
      </c>
      <c r="V127" s="22">
        <f t="shared" si="899"/>
        <v>44846</v>
      </c>
      <c r="W127" s="22">
        <f t="shared" ref="W127:Y127" si="900">SUM(W110,W113,W114,W116,W121)</f>
        <v>45585</v>
      </c>
      <c r="X127" s="22">
        <f t="shared" si="900"/>
        <v>46710</v>
      </c>
      <c r="Y127" s="22">
        <f t="shared" si="900"/>
        <v>47504</v>
      </c>
      <c r="Z127" s="22">
        <f t="shared" ref="Z127:AA127" si="901">SUM(Z110,Z113,Z114,Z116,Z121)</f>
        <v>47387</v>
      </c>
      <c r="AA127" s="22">
        <f t="shared" si="901"/>
        <v>46319</v>
      </c>
      <c r="AB127" s="22">
        <f t="shared" ref="AB127:AC127" si="902">SUM(AB110,AB113,AB114,AB116,AB121)</f>
        <v>45005</v>
      </c>
      <c r="AC127" s="22">
        <f t="shared" si="902"/>
        <v>44360</v>
      </c>
      <c r="AD127" s="22">
        <f t="shared" ref="AD127:AE127" si="903">SUM(AD110,AD113,AD114,AD116,AD121)</f>
        <v>44429</v>
      </c>
      <c r="AE127" s="22">
        <f t="shared" si="903"/>
        <v>43388</v>
      </c>
      <c r="AF127" s="22">
        <f t="shared" ref="AF127:AG127" si="904">SUM(AF110,AF113,AF114,AF116,AF121)</f>
        <v>42798</v>
      </c>
      <c r="AG127" s="22">
        <f t="shared" si="904"/>
        <v>42282</v>
      </c>
      <c r="AH127" s="22">
        <f t="shared" ref="AH127:AI127" si="905">SUM(AH110,AH113,AH114,AH116,AH121)</f>
        <v>41589</v>
      </c>
      <c r="AI127" s="22">
        <f t="shared" si="905"/>
        <v>42159</v>
      </c>
      <c r="AJ127" s="22">
        <f t="shared" ref="AJ127:AK127" si="906">SUM(AJ110,AJ113,AJ114,AJ116,AJ121)</f>
        <v>42227</v>
      </c>
      <c r="AK127" s="22">
        <f t="shared" si="906"/>
        <v>41655</v>
      </c>
      <c r="AL127" s="22">
        <f t="shared" ref="AL127:AM127" si="907">SUM(AL110,AL113,AL114,AL116,AL121)</f>
        <v>41775</v>
      </c>
      <c r="AM127" s="22">
        <f t="shared" si="907"/>
        <v>41766</v>
      </c>
      <c r="AN127" s="22">
        <f t="shared" ref="AN127:AO127" si="908">SUM(AN110,AN113,AN114,AN116,AN121)</f>
        <v>41660</v>
      </c>
      <c r="AO127" s="22">
        <f t="shared" si="908"/>
        <v>42132</v>
      </c>
      <c r="AP127" s="22">
        <f t="shared" ref="AP127:AQ127" si="909">SUM(AP110,AP113,AP114,AP116,AP121)</f>
        <v>42614</v>
      </c>
      <c r="AQ127" s="22">
        <f t="shared" si="909"/>
        <v>42925</v>
      </c>
      <c r="AR127" s="22">
        <f t="shared" ref="AR127:AS127" si="910">SUM(AR110,AR113,AR114,AR116,AR121)</f>
        <v>44166</v>
      </c>
      <c r="AS127" s="22">
        <f t="shared" si="910"/>
        <v>44278</v>
      </c>
      <c r="AT127" s="22">
        <f t="shared" ref="AT127:AU127" si="911">SUM(AT110,AT113,AT114,AT116,AT121)</f>
        <v>44506</v>
      </c>
      <c r="AU127" s="22">
        <f t="shared" si="911"/>
        <v>45696</v>
      </c>
      <c r="AV127" s="22">
        <f t="shared" ref="AV127:AW127" si="912">SUM(AV110,AV113,AV114,AV116,AV121)</f>
        <v>46201</v>
      </c>
      <c r="AW127" s="22">
        <f t="shared" si="912"/>
        <v>46341</v>
      </c>
      <c r="AX127" s="22">
        <f t="shared" ref="AX127:AY127" si="913">SUM(AX110,AX113,AX114,AX116,AX121)</f>
        <v>46688</v>
      </c>
      <c r="AY127" s="22">
        <f t="shared" si="913"/>
        <v>47021</v>
      </c>
      <c r="AZ127" s="22">
        <f t="shared" ref="AZ127:BA127" si="914">SUM(AZ110,AZ113,AZ114,AZ116,AZ121)</f>
        <v>47214</v>
      </c>
      <c r="BA127" s="22">
        <f t="shared" si="914"/>
        <v>47636</v>
      </c>
      <c r="BB127" s="22">
        <f t="shared" ref="BB127:BD127" si="915">SUM(BB110,BB113,BB114,BB116,BB121)</f>
        <v>47894</v>
      </c>
      <c r="BC127" s="22">
        <f t="shared" si="915"/>
        <v>48464</v>
      </c>
      <c r="BD127" s="22">
        <f t="shared" si="915"/>
        <v>48763</v>
      </c>
      <c r="BE127" s="22">
        <f t="shared" ref="BE127:BF127" si="916">SUM(BE110,BE113,BE114,BE116,BE121)</f>
        <v>49116</v>
      </c>
      <c r="BF127" s="22">
        <f t="shared" si="916"/>
        <v>50094</v>
      </c>
      <c r="BG127" s="22">
        <f t="shared" ref="BG127:BH127" si="917">SUM(BG110,BG113,BG114,BG116,BG121)</f>
        <v>51119</v>
      </c>
      <c r="BH127" s="22">
        <f t="shared" si="917"/>
        <v>51715</v>
      </c>
      <c r="BI127" s="22">
        <f t="shared" ref="BI127:BJ127" si="918">SUM(BI110,BI113,BI114,BI116,BI121)</f>
        <v>52621</v>
      </c>
      <c r="BJ127" s="22">
        <f t="shared" si="918"/>
        <v>53171</v>
      </c>
      <c r="BK127" s="22">
        <f t="shared" ref="BK127:BL127" si="919">SUM(BK110,BK113,BK114,BK116,BK121)</f>
        <v>53323</v>
      </c>
      <c r="BL127" s="22">
        <f t="shared" si="919"/>
        <v>53547</v>
      </c>
      <c r="BM127" s="22">
        <f t="shared" ref="BM127:BN127" si="920">SUM(BM110,BM113,BM114,BM116,BM121)</f>
        <v>54255</v>
      </c>
      <c r="BN127" s="22">
        <f t="shared" si="920"/>
        <v>54918</v>
      </c>
      <c r="BO127" s="22">
        <f t="shared" ref="BO127:BP127" si="921">SUM(BO110,BO113,BO114,BO116,BO121)</f>
        <v>56150</v>
      </c>
      <c r="BP127" s="22">
        <f t="shared" si="921"/>
        <v>56634</v>
      </c>
      <c r="BQ127" s="22">
        <f t="shared" ref="BQ127:BS127" si="922">SUM(BQ110,BQ113,BQ114,BQ116,BQ121)</f>
        <v>57501</v>
      </c>
      <c r="BR127" s="22">
        <f t="shared" si="922"/>
        <v>58302</v>
      </c>
      <c r="BS127" s="22">
        <f t="shared" si="922"/>
        <v>58957</v>
      </c>
      <c r="BT127" s="22">
        <f t="shared" ref="BT127:BW127" si="923">SUM(BT110,BT113,BT114,BT116,BT121)</f>
        <v>60799</v>
      </c>
      <c r="BU127" s="22">
        <f t="shared" si="923"/>
        <v>61454</v>
      </c>
      <c r="BV127" s="22">
        <f t="shared" si="923"/>
        <v>62351</v>
      </c>
      <c r="BW127" s="22">
        <f t="shared" si="923"/>
        <v>63083</v>
      </c>
      <c r="BX127" s="22"/>
    </row>
    <row r="128" spans="1:76" x14ac:dyDescent="0.2">
      <c r="A128" t="s">
        <v>229</v>
      </c>
      <c r="B128" s="22">
        <f>SUM(B115,B118,B119)</f>
        <v>2439</v>
      </c>
      <c r="C128" s="22">
        <f t="shared" ref="C128:N128" si="924">SUM(C115,C118,C119)</f>
        <v>2721</v>
      </c>
      <c r="D128" s="22">
        <f t="shared" si="924"/>
        <v>3060</v>
      </c>
      <c r="E128" s="22">
        <f t="shared" si="924"/>
        <v>3359</v>
      </c>
      <c r="F128" s="22">
        <f t="shared" si="924"/>
        <v>3624</v>
      </c>
      <c r="G128" s="22">
        <f t="shared" si="924"/>
        <v>4033</v>
      </c>
      <c r="H128" s="22">
        <f t="shared" si="924"/>
        <v>4210</v>
      </c>
      <c r="I128" s="22">
        <f t="shared" si="924"/>
        <v>4516</v>
      </c>
      <c r="J128" s="22">
        <f t="shared" si="924"/>
        <v>4694</v>
      </c>
      <c r="K128" s="22">
        <f t="shared" si="924"/>
        <v>4906</v>
      </c>
      <c r="L128" s="22">
        <f t="shared" si="924"/>
        <v>5211</v>
      </c>
      <c r="M128" s="22">
        <f t="shared" si="924"/>
        <v>5433</v>
      </c>
      <c r="N128" s="22">
        <f t="shared" si="924"/>
        <v>8746</v>
      </c>
      <c r="O128" s="22">
        <f t="shared" ref="O128:P128" si="925">SUM(O115,O118,O119)</f>
        <v>12531</v>
      </c>
      <c r="P128" s="22">
        <f t="shared" si="925"/>
        <v>12397</v>
      </c>
      <c r="Q128" s="22">
        <f t="shared" ref="Q128:R128" si="926">SUM(Q115,Q118,Q119)</f>
        <v>12305</v>
      </c>
      <c r="R128" s="22">
        <f t="shared" si="926"/>
        <v>12406</v>
      </c>
      <c r="S128" s="22">
        <f t="shared" ref="S128:T128" si="927">SUM(S115,S118,S119)</f>
        <v>12264</v>
      </c>
      <c r="T128" s="22">
        <f t="shared" si="927"/>
        <v>12113</v>
      </c>
      <c r="U128" s="22">
        <f t="shared" ref="U128:V128" si="928">SUM(U115,U118,U119)</f>
        <v>12364</v>
      </c>
      <c r="V128" s="22">
        <f t="shared" si="928"/>
        <v>12594</v>
      </c>
      <c r="W128" s="22">
        <f t="shared" ref="W128:Y128" si="929">SUM(W115,W118,W119)</f>
        <v>12805</v>
      </c>
      <c r="X128" s="22">
        <f t="shared" si="929"/>
        <v>13107</v>
      </c>
      <c r="Y128" s="22">
        <f t="shared" si="929"/>
        <v>13241</v>
      </c>
      <c r="Z128" s="22">
        <f t="shared" ref="Z128:AA128" si="930">SUM(Z115,Z118,Z119)</f>
        <v>13200</v>
      </c>
      <c r="AA128" s="22">
        <f t="shared" si="930"/>
        <v>12776</v>
      </c>
      <c r="AB128" s="22">
        <f t="shared" ref="AB128:AC128" si="931">SUM(AB115,AB118,AB119)</f>
        <v>12320</v>
      </c>
      <c r="AC128" s="22">
        <f t="shared" si="931"/>
        <v>12102</v>
      </c>
      <c r="AD128" s="22">
        <f t="shared" ref="AD128:AE128" si="932">SUM(AD115,AD118,AD119)</f>
        <v>12096</v>
      </c>
      <c r="AE128" s="22">
        <f t="shared" si="932"/>
        <v>11844</v>
      </c>
      <c r="AF128" s="22">
        <f t="shared" ref="AF128:AG128" si="933">SUM(AF115,AF118,AF119)</f>
        <v>11640</v>
      </c>
      <c r="AG128" s="22">
        <f t="shared" si="933"/>
        <v>11488</v>
      </c>
      <c r="AH128" s="22">
        <f t="shared" ref="AH128:AI128" si="934">SUM(AH115,AH118,AH119)</f>
        <v>11229</v>
      </c>
      <c r="AI128" s="22">
        <f t="shared" si="934"/>
        <v>11305</v>
      </c>
      <c r="AJ128" s="22">
        <f t="shared" ref="AJ128:AK128" si="935">SUM(AJ115,AJ118,AJ119)</f>
        <v>11278</v>
      </c>
      <c r="AK128" s="22">
        <f t="shared" si="935"/>
        <v>11135</v>
      </c>
      <c r="AL128" s="22">
        <f t="shared" ref="AL128:AM128" si="936">SUM(AL115,AL118,AL119)</f>
        <v>11172</v>
      </c>
      <c r="AM128" s="22">
        <f t="shared" si="936"/>
        <v>11159</v>
      </c>
      <c r="AN128" s="22">
        <f t="shared" ref="AN128:AO128" si="937">SUM(AN115,AN118,AN119)</f>
        <v>11154</v>
      </c>
      <c r="AO128" s="22">
        <f t="shared" si="937"/>
        <v>11320</v>
      </c>
      <c r="AP128" s="22">
        <f t="shared" ref="AP128:AQ128" si="938">SUM(AP115,AP118,AP119)</f>
        <v>11421</v>
      </c>
      <c r="AQ128" s="22">
        <f t="shared" si="938"/>
        <v>11418</v>
      </c>
      <c r="AR128" s="22">
        <f t="shared" ref="AR128:AS128" si="939">SUM(AR115,AR118,AR119)</f>
        <v>11765</v>
      </c>
      <c r="AS128" s="22">
        <f t="shared" si="939"/>
        <v>11753</v>
      </c>
      <c r="AT128" s="22">
        <f t="shared" ref="AT128:AU128" si="940">SUM(AT115,AT118,AT119)</f>
        <v>11834</v>
      </c>
      <c r="AU128" s="22">
        <f t="shared" si="940"/>
        <v>12060</v>
      </c>
      <c r="AV128" s="22">
        <f t="shared" ref="AV128:AW128" si="941">SUM(AV115,AV118,AV119)</f>
        <v>12194</v>
      </c>
      <c r="AW128" s="22">
        <f t="shared" si="941"/>
        <v>12176</v>
      </c>
      <c r="AX128" s="22">
        <f t="shared" ref="AX128:AY128" si="942">SUM(AX115,AX118,AX119)</f>
        <v>12317</v>
      </c>
      <c r="AY128" s="22">
        <f t="shared" si="942"/>
        <v>12395</v>
      </c>
      <c r="AZ128" s="22">
        <f t="shared" ref="AZ128:BA128" si="943">SUM(AZ115,AZ118,AZ119)</f>
        <v>12429</v>
      </c>
      <c r="BA128" s="22">
        <f t="shared" si="943"/>
        <v>12655</v>
      </c>
      <c r="BB128" s="22">
        <f t="shared" ref="BB128:BD128" si="944">SUM(BB115,BB118,BB119)</f>
        <v>12797</v>
      </c>
      <c r="BC128" s="22">
        <f t="shared" si="944"/>
        <v>13000</v>
      </c>
      <c r="BD128" s="22">
        <f t="shared" si="944"/>
        <v>13049</v>
      </c>
      <c r="BE128" s="22">
        <f t="shared" ref="BE128:BF128" si="945">SUM(BE115,BE118,BE119)</f>
        <v>13109</v>
      </c>
      <c r="BF128" s="22">
        <f t="shared" si="945"/>
        <v>13314</v>
      </c>
      <c r="BG128" s="22">
        <f t="shared" ref="BG128:BH128" si="946">SUM(BG115,BG118,BG119)</f>
        <v>13573</v>
      </c>
      <c r="BH128" s="22">
        <f t="shared" si="946"/>
        <v>13690</v>
      </c>
      <c r="BI128" s="22">
        <f t="shared" ref="BI128:BJ128" si="947">SUM(BI115,BI118,BI119)</f>
        <v>14000</v>
      </c>
      <c r="BJ128" s="22">
        <f t="shared" si="947"/>
        <v>14139</v>
      </c>
      <c r="BK128" s="22">
        <f t="shared" ref="BK128:BL128" si="948">SUM(BK115,BK118,BK119)</f>
        <v>14195</v>
      </c>
      <c r="BL128" s="22">
        <f t="shared" si="948"/>
        <v>14176</v>
      </c>
      <c r="BM128" s="22">
        <f t="shared" ref="BM128:BN128" si="949">SUM(BM115,BM118,BM119)</f>
        <v>14272</v>
      </c>
      <c r="BN128" s="22">
        <f t="shared" si="949"/>
        <v>14531</v>
      </c>
      <c r="BO128" s="22">
        <f t="shared" ref="BO128:BP128" si="950">SUM(BO115,BO118,BO119)</f>
        <v>15028</v>
      </c>
      <c r="BP128" s="22">
        <f t="shared" si="950"/>
        <v>15226</v>
      </c>
      <c r="BQ128" s="22">
        <f t="shared" ref="BQ128:BS128" si="951">SUM(BQ115,BQ118,BQ119)</f>
        <v>15534</v>
      </c>
      <c r="BR128" s="22">
        <f t="shared" si="951"/>
        <v>15748</v>
      </c>
      <c r="BS128" s="22">
        <f t="shared" si="951"/>
        <v>16032</v>
      </c>
      <c r="BT128" s="22">
        <f t="shared" ref="BT128:BW128" si="952">SUM(BT115,BT118,BT119)</f>
        <v>16440</v>
      </c>
      <c r="BU128" s="22">
        <f t="shared" si="952"/>
        <v>16624</v>
      </c>
      <c r="BV128" s="22">
        <f t="shared" si="952"/>
        <v>17035</v>
      </c>
      <c r="BW128" s="22">
        <f t="shared" si="952"/>
        <v>17347</v>
      </c>
      <c r="BX128" s="22"/>
    </row>
    <row r="129" spans="1:76" x14ac:dyDescent="0.2">
      <c r="A129" t="s">
        <v>230</v>
      </c>
      <c r="B129" s="22">
        <f>SUM(B109,B111,B112,B117)</f>
        <v>14216</v>
      </c>
      <c r="C129" s="22">
        <f t="shared" ref="C129:N129" si="953">SUM(C109,C111,C112,C117)</f>
        <v>14628</v>
      </c>
      <c r="D129" s="22">
        <f t="shared" si="953"/>
        <v>15274</v>
      </c>
      <c r="E129" s="22">
        <f t="shared" si="953"/>
        <v>15582</v>
      </c>
      <c r="F129" s="22">
        <f t="shared" si="953"/>
        <v>16077</v>
      </c>
      <c r="G129" s="22">
        <f t="shared" si="953"/>
        <v>16662</v>
      </c>
      <c r="H129" s="22">
        <f t="shared" si="953"/>
        <v>17087</v>
      </c>
      <c r="I129" s="22">
        <f t="shared" si="953"/>
        <v>17574</v>
      </c>
      <c r="J129" s="22">
        <f t="shared" si="953"/>
        <v>18113</v>
      </c>
      <c r="K129" s="22">
        <f t="shared" si="953"/>
        <v>18695</v>
      </c>
      <c r="L129" s="22">
        <f t="shared" si="953"/>
        <v>19496</v>
      </c>
      <c r="M129" s="22">
        <f t="shared" si="953"/>
        <v>19942</v>
      </c>
      <c r="N129" s="22">
        <f t="shared" si="953"/>
        <v>27969</v>
      </c>
      <c r="O129" s="22">
        <f t="shared" ref="O129:P129" si="954">SUM(O109,O111,O112,O117)</f>
        <v>33129</v>
      </c>
      <c r="P129" s="22">
        <f t="shared" si="954"/>
        <v>33136</v>
      </c>
      <c r="Q129" s="22">
        <f t="shared" ref="Q129:R129" si="955">SUM(Q109,Q111,Q112,Q117)</f>
        <v>32910</v>
      </c>
      <c r="R129" s="22">
        <f t="shared" si="955"/>
        <v>33130</v>
      </c>
      <c r="S129" s="22">
        <f t="shared" ref="S129:T129" si="956">SUM(S109,S111,S112,S117)</f>
        <v>32994</v>
      </c>
      <c r="T129" s="22">
        <f t="shared" si="956"/>
        <v>32671</v>
      </c>
      <c r="U129" s="22">
        <f t="shared" ref="U129:V129" si="957">SUM(U109,U111,U112,U117)</f>
        <v>33411</v>
      </c>
      <c r="V129" s="22">
        <f t="shared" si="957"/>
        <v>33796</v>
      </c>
      <c r="W129" s="22">
        <f t="shared" ref="W129:Y129" si="958">SUM(W109,W111,W112,W117)</f>
        <v>34109</v>
      </c>
      <c r="X129" s="22">
        <f t="shared" si="958"/>
        <v>34449</v>
      </c>
      <c r="Y129" s="22">
        <f t="shared" si="958"/>
        <v>34414</v>
      </c>
      <c r="Z129" s="22">
        <f t="shared" ref="Z129:AA129" si="959">SUM(Z109,Z111,Z112,Z117)</f>
        <v>34355</v>
      </c>
      <c r="AA129" s="22">
        <f t="shared" si="959"/>
        <v>33494</v>
      </c>
      <c r="AB129" s="22">
        <f t="shared" ref="AB129:AC129" si="960">SUM(AB109,AB111,AB112,AB117)</f>
        <v>32428</v>
      </c>
      <c r="AC129" s="22">
        <f t="shared" si="960"/>
        <v>31864</v>
      </c>
      <c r="AD129" s="22">
        <f t="shared" ref="AD129:AE129" si="961">SUM(AD109,AD111,AD112,AD117)</f>
        <v>31565</v>
      </c>
      <c r="AE129" s="22">
        <f t="shared" si="961"/>
        <v>31149</v>
      </c>
      <c r="AF129" s="22">
        <f t="shared" ref="AF129:AG129" si="962">SUM(AF109,AF111,AF112,AF117)</f>
        <v>31001</v>
      </c>
      <c r="AG129" s="22">
        <f t="shared" si="962"/>
        <v>30836</v>
      </c>
      <c r="AH129" s="22">
        <f t="shared" ref="AH129:AI129" si="963">SUM(AH109,AH111,AH112,AH117)</f>
        <v>30590</v>
      </c>
      <c r="AI129" s="22">
        <f t="shared" si="963"/>
        <v>31014</v>
      </c>
      <c r="AJ129" s="22">
        <f t="shared" ref="AJ129:AK129" si="964">SUM(AJ109,AJ111,AJ112,AJ117)</f>
        <v>31002</v>
      </c>
      <c r="AK129" s="22">
        <f t="shared" si="964"/>
        <v>30545</v>
      </c>
      <c r="AL129" s="22">
        <f t="shared" ref="AL129:AM129" si="965">SUM(AL109,AL111,AL112,AL117)</f>
        <v>30474</v>
      </c>
      <c r="AM129" s="22">
        <f t="shared" si="965"/>
        <v>30358</v>
      </c>
      <c r="AN129" s="22">
        <f t="shared" ref="AN129:AO129" si="966">SUM(AN109,AN111,AN112,AN117)</f>
        <v>30072</v>
      </c>
      <c r="AO129" s="22">
        <f t="shared" si="966"/>
        <v>30390</v>
      </c>
      <c r="AP129" s="22">
        <f t="shared" ref="AP129:AQ129" si="967">SUM(AP109,AP111,AP112,AP117)</f>
        <v>30677</v>
      </c>
      <c r="AQ129" s="22">
        <f t="shared" si="967"/>
        <v>30843</v>
      </c>
      <c r="AR129" s="22">
        <f t="shared" ref="AR129:AS129" si="968">SUM(AR109,AR111,AR112,AR117)</f>
        <v>31852</v>
      </c>
      <c r="AS129" s="22">
        <f t="shared" si="968"/>
        <v>32175</v>
      </c>
      <c r="AT129" s="22">
        <f t="shared" ref="AT129:AU129" si="969">SUM(AT109,AT111,AT112,AT117)</f>
        <v>32479</v>
      </c>
      <c r="AU129" s="22">
        <f t="shared" si="969"/>
        <v>33077</v>
      </c>
      <c r="AV129" s="22">
        <f t="shared" ref="AV129:AW129" si="970">SUM(AV109,AV111,AV112,AV117)</f>
        <v>33419</v>
      </c>
      <c r="AW129" s="22">
        <f t="shared" si="970"/>
        <v>33383</v>
      </c>
      <c r="AX129" s="22">
        <f t="shared" ref="AX129:AY129" si="971">SUM(AX109,AX111,AX112,AX117)</f>
        <v>33344</v>
      </c>
      <c r="AY129" s="22">
        <f t="shared" si="971"/>
        <v>33347</v>
      </c>
      <c r="AZ129" s="22">
        <f t="shared" ref="AZ129:BA129" si="972">SUM(AZ109,AZ111,AZ112,AZ117)</f>
        <v>33389</v>
      </c>
      <c r="BA129" s="22">
        <f t="shared" si="972"/>
        <v>33463</v>
      </c>
      <c r="BB129" s="22">
        <f t="shared" ref="BB129:BD129" si="973">SUM(BB109,BB111,BB112,BB117)</f>
        <v>33689</v>
      </c>
      <c r="BC129" s="22">
        <f t="shared" si="973"/>
        <v>34011</v>
      </c>
      <c r="BD129" s="22">
        <f t="shared" si="973"/>
        <v>34434</v>
      </c>
      <c r="BE129" s="22">
        <f t="shared" ref="BE129:BF129" si="974">SUM(BE109,BE111,BE112,BE117)</f>
        <v>34588</v>
      </c>
      <c r="BF129" s="22">
        <f t="shared" si="974"/>
        <v>35314</v>
      </c>
      <c r="BG129" s="22">
        <f t="shared" ref="BG129:BH129" si="975">SUM(BG109,BG111,BG112,BG117)</f>
        <v>35949</v>
      </c>
      <c r="BH129" s="22">
        <f t="shared" si="975"/>
        <v>36600</v>
      </c>
      <c r="BI129" s="22">
        <f t="shared" ref="BI129:BJ129" si="976">SUM(BI109,BI111,BI112,BI117)</f>
        <v>37222</v>
      </c>
      <c r="BJ129" s="22">
        <f t="shared" si="976"/>
        <v>37230</v>
      </c>
      <c r="BK129" s="22">
        <f t="shared" ref="BK129:BL129" si="977">SUM(BK109,BK111,BK112,BK117)</f>
        <v>37168</v>
      </c>
      <c r="BL129" s="22">
        <f t="shared" si="977"/>
        <v>37040</v>
      </c>
      <c r="BM129" s="22">
        <f t="shared" ref="BM129:BN129" si="978">SUM(BM109,BM111,BM112,BM117)</f>
        <v>37382</v>
      </c>
      <c r="BN129" s="22">
        <f t="shared" si="978"/>
        <v>37989</v>
      </c>
      <c r="BO129" s="22">
        <f t="shared" ref="BO129:BP129" si="979">SUM(BO109,BO111,BO112,BO117)</f>
        <v>38864</v>
      </c>
      <c r="BP129" s="22">
        <f t="shared" si="979"/>
        <v>39365</v>
      </c>
      <c r="BQ129" s="22">
        <f t="shared" ref="BQ129:BS129" si="980">SUM(BQ109,BQ111,BQ112,BQ117)</f>
        <v>40255</v>
      </c>
      <c r="BR129" s="22">
        <f t="shared" si="980"/>
        <v>40810</v>
      </c>
      <c r="BS129" s="22">
        <f t="shared" si="980"/>
        <v>41434</v>
      </c>
      <c r="BT129" s="22">
        <f t="shared" ref="BT129:BW129" si="981">SUM(BT109,BT111,BT112,BT117)</f>
        <v>42665</v>
      </c>
      <c r="BU129" s="22">
        <f t="shared" si="981"/>
        <v>43056</v>
      </c>
      <c r="BV129" s="22">
        <f t="shared" si="981"/>
        <v>43585</v>
      </c>
      <c r="BW129" s="22">
        <f t="shared" si="981"/>
        <v>43974</v>
      </c>
      <c r="BX129" s="22"/>
    </row>
    <row r="130" spans="1:76" x14ac:dyDescent="0.2">
      <c r="A130" t="s">
        <v>231</v>
      </c>
      <c r="B130" s="22">
        <f>SUM(B108,B114)</f>
        <v>3675</v>
      </c>
      <c r="C130" s="22">
        <f t="shared" ref="C130:N130" si="982">SUM(C108,C114)</f>
        <v>3969</v>
      </c>
      <c r="D130" s="22">
        <f t="shared" si="982"/>
        <v>4332</v>
      </c>
      <c r="E130" s="22">
        <f t="shared" si="982"/>
        <v>4674</v>
      </c>
      <c r="F130" s="22">
        <f t="shared" si="982"/>
        <v>4882</v>
      </c>
      <c r="G130" s="22">
        <f t="shared" si="982"/>
        <v>5286</v>
      </c>
      <c r="H130" s="22">
        <f t="shared" si="982"/>
        <v>5528</v>
      </c>
      <c r="I130" s="22">
        <f t="shared" si="982"/>
        <v>5824</v>
      </c>
      <c r="J130" s="22">
        <f t="shared" si="982"/>
        <v>6070</v>
      </c>
      <c r="K130" s="22">
        <f t="shared" si="982"/>
        <v>6296</v>
      </c>
      <c r="L130" s="22">
        <f t="shared" si="982"/>
        <v>6694</v>
      </c>
      <c r="M130" s="22">
        <f t="shared" si="982"/>
        <v>6965</v>
      </c>
      <c r="N130" s="22">
        <f t="shared" si="982"/>
        <v>10580</v>
      </c>
      <c r="O130" s="22">
        <f t="shared" ref="O130:P130" si="983">SUM(O108,O114)</f>
        <v>13939</v>
      </c>
      <c r="P130" s="22">
        <f t="shared" si="983"/>
        <v>13788</v>
      </c>
      <c r="Q130" s="22">
        <f t="shared" ref="Q130:R130" si="984">SUM(Q108,Q114)</f>
        <v>13507</v>
      </c>
      <c r="R130" s="22">
        <f t="shared" si="984"/>
        <v>13687</v>
      </c>
      <c r="S130" s="22">
        <f t="shared" ref="S130:T130" si="985">SUM(S108,S114)</f>
        <v>13530</v>
      </c>
      <c r="T130" s="22">
        <f t="shared" si="985"/>
        <v>13370</v>
      </c>
      <c r="U130" s="22">
        <f t="shared" ref="U130:V130" si="986">SUM(U108,U114)</f>
        <v>13650</v>
      </c>
      <c r="V130" s="22">
        <f t="shared" si="986"/>
        <v>13863</v>
      </c>
      <c r="W130" s="22">
        <f t="shared" ref="W130:Y130" si="987">SUM(W108,W114)</f>
        <v>14132</v>
      </c>
      <c r="X130" s="22">
        <f t="shared" si="987"/>
        <v>14468</v>
      </c>
      <c r="Y130" s="22">
        <f t="shared" si="987"/>
        <v>14579</v>
      </c>
      <c r="Z130" s="22">
        <f t="shared" ref="Z130:AA130" si="988">SUM(Z108,Z114)</f>
        <v>14517</v>
      </c>
      <c r="AA130" s="22">
        <f t="shared" si="988"/>
        <v>14157</v>
      </c>
      <c r="AB130" s="22">
        <f t="shared" ref="AB130:AC130" si="989">SUM(AB108,AB114)</f>
        <v>13661</v>
      </c>
      <c r="AC130" s="22">
        <f t="shared" si="989"/>
        <v>13448</v>
      </c>
      <c r="AD130" s="22">
        <f t="shared" ref="AD130:AE130" si="990">SUM(AD108,AD114)</f>
        <v>13623</v>
      </c>
      <c r="AE130" s="22">
        <f t="shared" si="990"/>
        <v>13282</v>
      </c>
      <c r="AF130" s="22">
        <f t="shared" ref="AF130:AG130" si="991">SUM(AF108,AF114)</f>
        <v>13193</v>
      </c>
      <c r="AG130" s="22">
        <f t="shared" si="991"/>
        <v>13087</v>
      </c>
      <c r="AH130" s="22">
        <f t="shared" ref="AH130:AI130" si="992">SUM(AH108,AH114)</f>
        <v>12865</v>
      </c>
      <c r="AI130" s="22">
        <f t="shared" si="992"/>
        <v>13150</v>
      </c>
      <c r="AJ130" s="22">
        <f t="shared" ref="AJ130:AK130" si="993">SUM(AJ108,AJ114)</f>
        <v>13108</v>
      </c>
      <c r="AK130" s="22">
        <f t="shared" si="993"/>
        <v>12910</v>
      </c>
      <c r="AL130" s="22">
        <f t="shared" ref="AL130:AM130" si="994">SUM(AL108,AL114)</f>
        <v>12977</v>
      </c>
      <c r="AM130" s="22">
        <f t="shared" si="994"/>
        <v>12962</v>
      </c>
      <c r="AN130" s="22">
        <f t="shared" ref="AN130:AO130" si="995">SUM(AN108,AN114)</f>
        <v>12907</v>
      </c>
      <c r="AO130" s="22">
        <f t="shared" si="995"/>
        <v>13104</v>
      </c>
      <c r="AP130" s="22">
        <f t="shared" ref="AP130:AQ130" si="996">SUM(AP108,AP114)</f>
        <v>13220</v>
      </c>
      <c r="AQ130" s="22">
        <f t="shared" si="996"/>
        <v>13251</v>
      </c>
      <c r="AR130" s="22">
        <f t="shared" ref="AR130:AS130" si="997">SUM(AR108,AR114)</f>
        <v>13547</v>
      </c>
      <c r="AS130" s="22">
        <f t="shared" si="997"/>
        <v>13637</v>
      </c>
      <c r="AT130" s="22">
        <f t="shared" ref="AT130:AU130" si="998">SUM(AT108,AT114)</f>
        <v>13673</v>
      </c>
      <c r="AU130" s="22">
        <f t="shared" si="998"/>
        <v>14018</v>
      </c>
      <c r="AV130" s="22">
        <f t="shared" ref="AV130:AW130" si="999">SUM(AV108,AV114)</f>
        <v>14100</v>
      </c>
      <c r="AW130" s="22">
        <f t="shared" si="999"/>
        <v>14217</v>
      </c>
      <c r="AX130" s="22">
        <f t="shared" ref="AX130:AY130" si="1000">SUM(AX108,AX114)</f>
        <v>14300</v>
      </c>
      <c r="AY130" s="22">
        <f t="shared" si="1000"/>
        <v>14511</v>
      </c>
      <c r="AZ130" s="22">
        <f t="shared" ref="AZ130:BA130" si="1001">SUM(AZ108,AZ114)</f>
        <v>14534</v>
      </c>
      <c r="BA130" s="22">
        <f t="shared" si="1001"/>
        <v>14621</v>
      </c>
      <c r="BB130" s="22">
        <f t="shared" ref="BB130:BD130" si="1002">SUM(BB108,BB114)</f>
        <v>14702</v>
      </c>
      <c r="BC130" s="22">
        <f t="shared" si="1002"/>
        <v>14876</v>
      </c>
      <c r="BD130" s="22">
        <f t="shared" si="1002"/>
        <v>15015</v>
      </c>
      <c r="BE130" s="22">
        <f t="shared" ref="BE130:BF130" si="1003">SUM(BE108,BE114)</f>
        <v>15158</v>
      </c>
      <c r="BF130" s="22">
        <f t="shared" si="1003"/>
        <v>15457</v>
      </c>
      <c r="BG130" s="22">
        <f t="shared" ref="BG130:BH130" si="1004">SUM(BG108,BG114)</f>
        <v>15780</v>
      </c>
      <c r="BH130" s="22">
        <f t="shared" si="1004"/>
        <v>16098</v>
      </c>
      <c r="BI130" s="22">
        <f t="shared" ref="BI130:BJ130" si="1005">SUM(BI108,BI114)</f>
        <v>16442</v>
      </c>
      <c r="BJ130" s="22">
        <f t="shared" si="1005"/>
        <v>16657</v>
      </c>
      <c r="BK130" s="22">
        <f t="shared" ref="BK130:BL130" si="1006">SUM(BK108,BK114)</f>
        <v>16680</v>
      </c>
      <c r="BL130" s="22">
        <f t="shared" si="1006"/>
        <v>16763</v>
      </c>
      <c r="BM130" s="22">
        <f t="shared" ref="BM130:BN130" si="1007">SUM(BM108,BM114)</f>
        <v>17081</v>
      </c>
      <c r="BN130" s="22">
        <f t="shared" si="1007"/>
        <v>17344</v>
      </c>
      <c r="BO130" s="22">
        <f t="shared" ref="BO130:BP130" si="1008">SUM(BO108,BO114)</f>
        <v>17750</v>
      </c>
      <c r="BP130" s="22">
        <f t="shared" si="1008"/>
        <v>17953</v>
      </c>
      <c r="BQ130" s="22">
        <f t="shared" ref="BQ130:BS130" si="1009">SUM(BQ108,BQ114)</f>
        <v>18204</v>
      </c>
      <c r="BR130" s="22">
        <f t="shared" si="1009"/>
        <v>18502</v>
      </c>
      <c r="BS130" s="22">
        <f t="shared" si="1009"/>
        <v>18784</v>
      </c>
      <c r="BT130" s="22">
        <f t="shared" ref="BT130:BW130" si="1010">SUM(BT108,BT114)</f>
        <v>19360</v>
      </c>
      <c r="BU130" s="22">
        <f t="shared" si="1010"/>
        <v>19671</v>
      </c>
      <c r="BV130" s="22">
        <f t="shared" si="1010"/>
        <v>19928</v>
      </c>
      <c r="BW130" s="22">
        <f t="shared" si="1010"/>
        <v>20258</v>
      </c>
      <c r="BX130" s="22"/>
    </row>
    <row r="131" spans="1:76" x14ac:dyDescent="0.2">
      <c r="B131" s="4"/>
      <c r="C131" s="4"/>
      <c r="D131" s="4"/>
      <c r="E131" s="4"/>
      <c r="F131" s="4"/>
      <c r="G131" s="4"/>
      <c r="H131" s="4"/>
      <c r="I131" s="4"/>
      <c r="J131" s="4"/>
      <c r="K131" s="4"/>
      <c r="L131" s="4"/>
      <c r="M131" s="4"/>
      <c r="N131" s="4"/>
      <c r="O131" s="4"/>
      <c r="P131" s="4"/>
    </row>
    <row r="136" spans="1:76" x14ac:dyDescent="0.2">
      <c r="A136" t="s">
        <v>1660</v>
      </c>
    </row>
    <row r="137" spans="1:76" x14ac:dyDescent="0.2">
      <c r="B137" s="20" t="s">
        <v>1661</v>
      </c>
      <c r="C137" s="20" t="s">
        <v>1661</v>
      </c>
      <c r="D137" s="20" t="s">
        <v>1662</v>
      </c>
      <c r="E137" s="20" t="s">
        <v>1662</v>
      </c>
      <c r="F137" s="20" t="s">
        <v>1662</v>
      </c>
      <c r="G137" s="20" t="s">
        <v>1662</v>
      </c>
      <c r="H137" s="20" t="s">
        <v>1662</v>
      </c>
      <c r="I137" s="20" t="s">
        <v>1662</v>
      </c>
      <c r="J137" s="20" t="s">
        <v>1662</v>
      </c>
      <c r="K137" s="20" t="s">
        <v>1662</v>
      </c>
      <c r="L137" s="20" t="s">
        <v>1662</v>
      </c>
      <c r="M137" s="20" t="s">
        <v>1662</v>
      </c>
      <c r="N137" s="20" t="s">
        <v>1662</v>
      </c>
      <c r="O137" s="20" t="s">
        <v>1662</v>
      </c>
      <c r="P137" s="20" t="s">
        <v>1663</v>
      </c>
      <c r="Q137" s="20" t="s">
        <v>1663</v>
      </c>
      <c r="R137" s="20" t="s">
        <v>1663</v>
      </c>
      <c r="S137" s="20" t="s">
        <v>1663</v>
      </c>
      <c r="T137" s="20" t="s">
        <v>1663</v>
      </c>
      <c r="U137" s="20" t="s">
        <v>1663</v>
      </c>
      <c r="V137" s="20" t="s">
        <v>1663</v>
      </c>
      <c r="W137" s="20" t="s">
        <v>1663</v>
      </c>
      <c r="X137" s="20" t="s">
        <v>1663</v>
      </c>
      <c r="Y137" s="20" t="s">
        <v>1663</v>
      </c>
      <c r="Z137" s="20" t="s">
        <v>1663</v>
      </c>
      <c r="AA137" s="20" t="s">
        <v>1663</v>
      </c>
      <c r="AB137" s="20" t="s">
        <v>1664</v>
      </c>
      <c r="AC137" s="20" t="s">
        <v>1664</v>
      </c>
      <c r="AD137" s="20" t="s">
        <v>1664</v>
      </c>
      <c r="AE137" s="20" t="s">
        <v>1664</v>
      </c>
      <c r="AF137" s="20" t="s">
        <v>1664</v>
      </c>
      <c r="AG137" s="20" t="s">
        <v>1664</v>
      </c>
      <c r="AH137" s="20" t="s">
        <v>1664</v>
      </c>
      <c r="AI137" s="20" t="s">
        <v>1664</v>
      </c>
      <c r="AJ137" s="20" t="s">
        <v>1664</v>
      </c>
      <c r="AK137" s="20" t="s">
        <v>1664</v>
      </c>
      <c r="AL137" s="20" t="s">
        <v>1664</v>
      </c>
      <c r="AM137" s="20" t="s">
        <v>1664</v>
      </c>
      <c r="AN137" s="20" t="s">
        <v>1665</v>
      </c>
      <c r="AO137" s="20" t="s">
        <v>1665</v>
      </c>
      <c r="AP137" s="20" t="s">
        <v>1665</v>
      </c>
      <c r="AQ137" s="20" t="s">
        <v>1665</v>
      </c>
      <c r="AR137" s="20" t="s">
        <v>1665</v>
      </c>
      <c r="AS137" s="20" t="s">
        <v>1665</v>
      </c>
      <c r="AT137" s="20" t="s">
        <v>1665</v>
      </c>
      <c r="AU137" s="20" t="s">
        <v>1665</v>
      </c>
      <c r="AV137" s="20" t="s">
        <v>1665</v>
      </c>
      <c r="AW137" s="20" t="s">
        <v>1665</v>
      </c>
      <c r="AX137" s="20" t="s">
        <v>1665</v>
      </c>
      <c r="AY137" s="20" t="s">
        <v>1665</v>
      </c>
      <c r="AZ137" s="20" t="s">
        <v>1666</v>
      </c>
      <c r="BA137" s="20" t="s">
        <v>1666</v>
      </c>
      <c r="BB137" s="20" t="s">
        <v>1666</v>
      </c>
      <c r="BC137" s="20" t="s">
        <v>1666</v>
      </c>
      <c r="BD137" s="20" t="s">
        <v>1666</v>
      </c>
      <c r="BE137" s="20" t="s">
        <v>1666</v>
      </c>
      <c r="BF137" s="20" t="s">
        <v>1666</v>
      </c>
      <c r="BG137" s="20" t="s">
        <v>1666</v>
      </c>
      <c r="BH137" s="20" t="s">
        <v>1666</v>
      </c>
      <c r="BI137" s="20" t="s">
        <v>1666</v>
      </c>
      <c r="BJ137" s="20" t="s">
        <v>1666</v>
      </c>
      <c r="BK137" s="20" t="s">
        <v>1666</v>
      </c>
      <c r="BL137" s="20" t="s">
        <v>1666</v>
      </c>
      <c r="BM137" s="20" t="s">
        <v>1666</v>
      </c>
      <c r="BN137" s="20" t="s">
        <v>1666</v>
      </c>
      <c r="BO137" s="20" t="s">
        <v>1666</v>
      </c>
      <c r="BP137" s="20" t="s">
        <v>1666</v>
      </c>
      <c r="BQ137" s="20" t="s">
        <v>1666</v>
      </c>
      <c r="BR137" s="20" t="s">
        <v>1666</v>
      </c>
      <c r="BS137" s="20" t="s">
        <v>1666</v>
      </c>
      <c r="BT137" s="20" t="s">
        <v>1666</v>
      </c>
      <c r="BU137" s="20" t="s">
        <v>1666</v>
      </c>
      <c r="BV137" s="20" t="s">
        <v>1666</v>
      </c>
      <c r="BW137" s="20" t="s">
        <v>1666</v>
      </c>
      <c r="BX137" s="20" t="s">
        <v>1666</v>
      </c>
    </row>
    <row r="138" spans="1:76" x14ac:dyDescent="0.2">
      <c r="A138" t="s">
        <v>115</v>
      </c>
      <c r="B138">
        <v>78856</v>
      </c>
      <c r="C138">
        <v>78856</v>
      </c>
      <c r="D138">
        <v>79394</v>
      </c>
      <c r="E138">
        <v>79394</v>
      </c>
      <c r="F138">
        <v>79394</v>
      </c>
      <c r="G138">
        <v>79394</v>
      </c>
      <c r="H138">
        <v>79394</v>
      </c>
      <c r="I138">
        <v>79394</v>
      </c>
      <c r="J138">
        <v>79394</v>
      </c>
      <c r="K138">
        <v>79394</v>
      </c>
      <c r="L138">
        <v>79394</v>
      </c>
      <c r="M138">
        <v>79394</v>
      </c>
      <c r="N138">
        <v>79394</v>
      </c>
      <c r="O138">
        <v>79394</v>
      </c>
      <c r="P138">
        <v>79959</v>
      </c>
      <c r="Q138">
        <v>79959</v>
      </c>
      <c r="R138">
        <v>79959</v>
      </c>
      <c r="S138">
        <v>79959</v>
      </c>
      <c r="T138">
        <v>79959</v>
      </c>
      <c r="U138">
        <v>79959</v>
      </c>
      <c r="V138">
        <v>79959</v>
      </c>
      <c r="W138">
        <v>79959</v>
      </c>
      <c r="X138">
        <v>79959</v>
      </c>
      <c r="Y138">
        <v>79959</v>
      </c>
      <c r="Z138">
        <v>79959</v>
      </c>
      <c r="AA138">
        <v>79959</v>
      </c>
      <c r="AB138">
        <v>81077</v>
      </c>
      <c r="AC138">
        <v>81077</v>
      </c>
      <c r="AD138">
        <v>81077</v>
      </c>
      <c r="AE138">
        <v>81077</v>
      </c>
      <c r="AF138">
        <v>81077</v>
      </c>
      <c r="AG138">
        <v>81077</v>
      </c>
      <c r="AH138">
        <v>81077</v>
      </c>
      <c r="AI138">
        <v>81077</v>
      </c>
      <c r="AJ138">
        <v>81077</v>
      </c>
      <c r="AK138">
        <v>81077</v>
      </c>
      <c r="AL138">
        <v>81077</v>
      </c>
      <c r="AM138">
        <v>81077</v>
      </c>
      <c r="AN138">
        <v>82280</v>
      </c>
      <c r="AO138">
        <v>82280</v>
      </c>
      <c r="AP138">
        <v>82280</v>
      </c>
      <c r="AQ138">
        <v>82280</v>
      </c>
      <c r="AR138">
        <v>82280</v>
      </c>
      <c r="AS138">
        <v>82280</v>
      </c>
      <c r="AT138">
        <v>82280</v>
      </c>
      <c r="AU138">
        <v>82280</v>
      </c>
      <c r="AV138">
        <v>82280</v>
      </c>
      <c r="AW138">
        <v>82280</v>
      </c>
      <c r="AX138">
        <v>82280</v>
      </c>
      <c r="AY138">
        <v>82280</v>
      </c>
      <c r="AZ138">
        <v>83926</v>
      </c>
      <c r="BA138">
        <v>83926</v>
      </c>
      <c r="BB138">
        <v>83926</v>
      </c>
      <c r="BC138">
        <v>83926</v>
      </c>
      <c r="BD138">
        <v>83926</v>
      </c>
      <c r="BE138">
        <v>83926</v>
      </c>
      <c r="BF138">
        <v>83926</v>
      </c>
      <c r="BG138">
        <v>83926</v>
      </c>
      <c r="BH138">
        <v>83926</v>
      </c>
      <c r="BI138">
        <v>83926</v>
      </c>
      <c r="BJ138">
        <v>83926</v>
      </c>
      <c r="BK138">
        <v>83926</v>
      </c>
      <c r="BL138">
        <v>83926</v>
      </c>
      <c r="BM138">
        <v>83926</v>
      </c>
      <c r="BN138">
        <v>83926</v>
      </c>
      <c r="BO138">
        <v>83926</v>
      </c>
      <c r="BP138">
        <v>83926</v>
      </c>
      <c r="BQ138">
        <v>83926</v>
      </c>
      <c r="BR138">
        <v>83926</v>
      </c>
      <c r="BS138">
        <v>83926</v>
      </c>
      <c r="BT138">
        <v>83926</v>
      </c>
      <c r="BU138">
        <v>83926</v>
      </c>
      <c r="BV138">
        <v>83926</v>
      </c>
      <c r="BW138">
        <v>83926</v>
      </c>
      <c r="BX138">
        <v>83926</v>
      </c>
    </row>
    <row r="139" spans="1:76" x14ac:dyDescent="0.2">
      <c r="A139" t="s">
        <v>116</v>
      </c>
      <c r="B139">
        <v>99233</v>
      </c>
      <c r="C139">
        <v>99233</v>
      </c>
      <c r="D139">
        <v>98779</v>
      </c>
      <c r="E139">
        <v>98779</v>
      </c>
      <c r="F139">
        <v>98779</v>
      </c>
      <c r="G139">
        <v>98779</v>
      </c>
      <c r="H139">
        <v>98779</v>
      </c>
      <c r="I139">
        <v>98779</v>
      </c>
      <c r="J139">
        <v>98779</v>
      </c>
      <c r="K139">
        <v>98779</v>
      </c>
      <c r="L139">
        <v>98779</v>
      </c>
      <c r="M139">
        <v>98779</v>
      </c>
      <c r="N139">
        <v>98779</v>
      </c>
      <c r="O139">
        <v>98779</v>
      </c>
      <c r="P139">
        <v>98526</v>
      </c>
      <c r="Q139">
        <v>98526</v>
      </c>
      <c r="R139">
        <v>98526</v>
      </c>
      <c r="S139">
        <v>98526</v>
      </c>
      <c r="T139">
        <v>98526</v>
      </c>
      <c r="U139">
        <v>98526</v>
      </c>
      <c r="V139">
        <v>98526</v>
      </c>
      <c r="W139">
        <v>98526</v>
      </c>
      <c r="X139">
        <v>98526</v>
      </c>
      <c r="Y139">
        <v>98526</v>
      </c>
      <c r="Z139">
        <v>98526</v>
      </c>
      <c r="AA139">
        <v>98526</v>
      </c>
      <c r="AB139">
        <v>97501</v>
      </c>
      <c r="AC139">
        <v>97501</v>
      </c>
      <c r="AD139">
        <v>97501</v>
      </c>
      <c r="AE139">
        <v>97501</v>
      </c>
      <c r="AF139">
        <v>97501</v>
      </c>
      <c r="AG139">
        <v>97501</v>
      </c>
      <c r="AH139">
        <v>97501</v>
      </c>
      <c r="AI139">
        <v>97501</v>
      </c>
      <c r="AJ139">
        <v>97501</v>
      </c>
      <c r="AK139">
        <v>97501</v>
      </c>
      <c r="AL139">
        <v>97501</v>
      </c>
      <c r="AM139">
        <v>97501</v>
      </c>
      <c r="AN139">
        <v>97980</v>
      </c>
      <c r="AO139">
        <v>97980</v>
      </c>
      <c r="AP139">
        <v>97980</v>
      </c>
      <c r="AQ139">
        <v>97980</v>
      </c>
      <c r="AR139">
        <v>97980</v>
      </c>
      <c r="AS139">
        <v>97980</v>
      </c>
      <c r="AT139">
        <v>97980</v>
      </c>
      <c r="AU139">
        <v>97980</v>
      </c>
      <c r="AV139">
        <v>97980</v>
      </c>
      <c r="AW139">
        <v>97980</v>
      </c>
      <c r="AX139">
        <v>97980</v>
      </c>
      <c r="AY139">
        <v>97980</v>
      </c>
      <c r="AZ139">
        <v>98821</v>
      </c>
      <c r="BA139">
        <v>98821</v>
      </c>
      <c r="BB139">
        <v>98821</v>
      </c>
      <c r="BC139">
        <v>98821</v>
      </c>
      <c r="BD139">
        <v>98821</v>
      </c>
      <c r="BE139">
        <v>98821</v>
      </c>
      <c r="BF139">
        <v>98821</v>
      </c>
      <c r="BG139">
        <v>98821</v>
      </c>
      <c r="BH139">
        <v>98821</v>
      </c>
      <c r="BI139">
        <v>98821</v>
      </c>
      <c r="BJ139">
        <v>98821</v>
      </c>
      <c r="BK139">
        <v>98821</v>
      </c>
      <c r="BL139">
        <v>98821</v>
      </c>
      <c r="BM139">
        <v>98821</v>
      </c>
      <c r="BN139">
        <v>98821</v>
      </c>
      <c r="BO139">
        <v>98821</v>
      </c>
      <c r="BP139">
        <v>98821</v>
      </c>
      <c r="BQ139">
        <v>98821</v>
      </c>
      <c r="BR139">
        <v>98821</v>
      </c>
      <c r="BS139">
        <v>98821</v>
      </c>
      <c r="BT139">
        <v>98821</v>
      </c>
      <c r="BU139">
        <v>98821</v>
      </c>
      <c r="BV139">
        <v>98821</v>
      </c>
      <c r="BW139">
        <v>98821</v>
      </c>
      <c r="BX139">
        <v>98821</v>
      </c>
    </row>
    <row r="140" spans="1:76" x14ac:dyDescent="0.2">
      <c r="A140" t="s">
        <v>117</v>
      </c>
      <c r="B140">
        <v>71139</v>
      </c>
      <c r="C140">
        <v>71139</v>
      </c>
      <c r="D140">
        <v>72921</v>
      </c>
      <c r="E140">
        <v>72921</v>
      </c>
      <c r="F140">
        <v>72921</v>
      </c>
      <c r="G140">
        <v>72921</v>
      </c>
      <c r="H140">
        <v>72921</v>
      </c>
      <c r="I140">
        <v>72921</v>
      </c>
      <c r="J140">
        <v>72921</v>
      </c>
      <c r="K140">
        <v>72921</v>
      </c>
      <c r="L140">
        <v>72921</v>
      </c>
      <c r="M140">
        <v>72921</v>
      </c>
      <c r="N140">
        <v>72921</v>
      </c>
      <c r="O140">
        <v>72921</v>
      </c>
      <c r="P140">
        <v>73791</v>
      </c>
      <c r="Q140">
        <v>73791</v>
      </c>
      <c r="R140">
        <v>73791</v>
      </c>
      <c r="S140">
        <v>73791</v>
      </c>
      <c r="T140">
        <v>73791</v>
      </c>
      <c r="U140">
        <v>73791</v>
      </c>
      <c r="V140">
        <v>73791</v>
      </c>
      <c r="W140">
        <v>73791</v>
      </c>
      <c r="X140">
        <v>73791</v>
      </c>
      <c r="Y140">
        <v>73791</v>
      </c>
      <c r="Z140">
        <v>73791</v>
      </c>
      <c r="AA140">
        <v>73791</v>
      </c>
      <c r="AB140">
        <v>74684</v>
      </c>
      <c r="AC140">
        <v>74684</v>
      </c>
      <c r="AD140">
        <v>74684</v>
      </c>
      <c r="AE140">
        <v>74684</v>
      </c>
      <c r="AF140">
        <v>74684</v>
      </c>
      <c r="AG140">
        <v>74684</v>
      </c>
      <c r="AH140">
        <v>74684</v>
      </c>
      <c r="AI140">
        <v>74684</v>
      </c>
      <c r="AJ140">
        <v>74684</v>
      </c>
      <c r="AK140">
        <v>74684</v>
      </c>
      <c r="AL140">
        <v>74684</v>
      </c>
      <c r="AM140">
        <v>74684</v>
      </c>
      <c r="AN140">
        <v>75725</v>
      </c>
      <c r="AO140">
        <v>75725</v>
      </c>
      <c r="AP140">
        <v>75725</v>
      </c>
      <c r="AQ140">
        <v>75725</v>
      </c>
      <c r="AR140">
        <v>75725</v>
      </c>
      <c r="AS140">
        <v>75725</v>
      </c>
      <c r="AT140">
        <v>75725</v>
      </c>
      <c r="AU140">
        <v>75725</v>
      </c>
      <c r="AV140">
        <v>75725</v>
      </c>
      <c r="AW140">
        <v>75725</v>
      </c>
      <c r="AX140">
        <v>75725</v>
      </c>
      <c r="AY140">
        <v>75725</v>
      </c>
      <c r="AZ140">
        <v>76846</v>
      </c>
      <c r="BA140">
        <v>76846</v>
      </c>
      <c r="BB140">
        <v>76846</v>
      </c>
      <c r="BC140">
        <v>76846</v>
      </c>
      <c r="BD140">
        <v>76846</v>
      </c>
      <c r="BE140">
        <v>76846</v>
      </c>
      <c r="BF140">
        <v>76846</v>
      </c>
      <c r="BG140">
        <v>76846</v>
      </c>
      <c r="BH140">
        <v>76846</v>
      </c>
      <c r="BI140">
        <v>76846</v>
      </c>
      <c r="BJ140">
        <v>76846</v>
      </c>
      <c r="BK140">
        <v>76846</v>
      </c>
      <c r="BL140">
        <v>76846</v>
      </c>
      <c r="BM140">
        <v>76846</v>
      </c>
      <c r="BN140">
        <v>76846</v>
      </c>
      <c r="BO140">
        <v>76846</v>
      </c>
      <c r="BP140">
        <v>76846</v>
      </c>
      <c r="BQ140">
        <v>76846</v>
      </c>
      <c r="BR140">
        <v>76846</v>
      </c>
      <c r="BS140">
        <v>76846</v>
      </c>
      <c r="BT140">
        <v>76846</v>
      </c>
      <c r="BU140">
        <v>76846</v>
      </c>
      <c r="BV140">
        <v>76846</v>
      </c>
      <c r="BW140">
        <v>76846</v>
      </c>
      <c r="BX140">
        <v>76846</v>
      </c>
    </row>
    <row r="141" spans="1:76" x14ac:dyDescent="0.2">
      <c r="A141" t="s">
        <v>118</v>
      </c>
      <c r="B141">
        <v>68093</v>
      </c>
      <c r="C141">
        <v>68093</v>
      </c>
      <c r="D141">
        <v>68286</v>
      </c>
      <c r="E141">
        <v>68286</v>
      </c>
      <c r="F141">
        <v>68286</v>
      </c>
      <c r="G141">
        <v>68286</v>
      </c>
      <c r="H141">
        <v>68286</v>
      </c>
      <c r="I141">
        <v>68286</v>
      </c>
      <c r="J141">
        <v>68286</v>
      </c>
      <c r="K141">
        <v>68286</v>
      </c>
      <c r="L141">
        <v>68286</v>
      </c>
      <c r="M141">
        <v>68286</v>
      </c>
      <c r="N141">
        <v>68286</v>
      </c>
      <c r="O141">
        <v>68286</v>
      </c>
      <c r="P141">
        <v>68193</v>
      </c>
      <c r="Q141">
        <v>68193</v>
      </c>
      <c r="R141">
        <v>68193</v>
      </c>
      <c r="S141">
        <v>68193</v>
      </c>
      <c r="T141">
        <v>68193</v>
      </c>
      <c r="U141">
        <v>68193</v>
      </c>
      <c r="V141">
        <v>68193</v>
      </c>
      <c r="W141">
        <v>68193</v>
      </c>
      <c r="X141">
        <v>68193</v>
      </c>
      <c r="Y141">
        <v>68193</v>
      </c>
      <c r="Z141">
        <v>68193</v>
      </c>
      <c r="AA141">
        <v>68193</v>
      </c>
      <c r="AB141">
        <v>68263</v>
      </c>
      <c r="AC141">
        <v>68263</v>
      </c>
      <c r="AD141">
        <v>68263</v>
      </c>
      <c r="AE141">
        <v>68263</v>
      </c>
      <c r="AF141">
        <v>68263</v>
      </c>
      <c r="AG141">
        <v>68263</v>
      </c>
      <c r="AH141">
        <v>68263</v>
      </c>
      <c r="AI141">
        <v>68263</v>
      </c>
      <c r="AJ141">
        <v>68263</v>
      </c>
      <c r="AK141">
        <v>68263</v>
      </c>
      <c r="AL141">
        <v>68263</v>
      </c>
      <c r="AM141">
        <v>68263</v>
      </c>
      <c r="AN141">
        <v>68433</v>
      </c>
      <c r="AO141">
        <v>68433</v>
      </c>
      <c r="AP141">
        <v>68433</v>
      </c>
      <c r="AQ141">
        <v>68433</v>
      </c>
      <c r="AR141">
        <v>68433</v>
      </c>
      <c r="AS141">
        <v>68433</v>
      </c>
      <c r="AT141">
        <v>68433</v>
      </c>
      <c r="AU141">
        <v>68433</v>
      </c>
      <c r="AV141">
        <v>68433</v>
      </c>
      <c r="AW141">
        <v>68433</v>
      </c>
      <c r="AX141">
        <v>68433</v>
      </c>
      <c r="AY141">
        <v>68433</v>
      </c>
      <c r="AZ141">
        <v>68783</v>
      </c>
      <c r="BA141">
        <v>68783</v>
      </c>
      <c r="BB141">
        <v>68783</v>
      </c>
      <c r="BC141">
        <v>68783</v>
      </c>
      <c r="BD141">
        <v>68783</v>
      </c>
      <c r="BE141">
        <v>68783</v>
      </c>
      <c r="BF141">
        <v>68783</v>
      </c>
      <c r="BG141">
        <v>68783</v>
      </c>
      <c r="BH141">
        <v>68783</v>
      </c>
      <c r="BI141">
        <v>68783</v>
      </c>
      <c r="BJ141">
        <v>68783</v>
      </c>
      <c r="BK141">
        <v>68783</v>
      </c>
      <c r="BL141">
        <v>68783</v>
      </c>
      <c r="BM141">
        <v>68783</v>
      </c>
      <c r="BN141">
        <v>68783</v>
      </c>
      <c r="BO141">
        <v>68783</v>
      </c>
      <c r="BP141">
        <v>68783</v>
      </c>
      <c r="BQ141">
        <v>68783</v>
      </c>
      <c r="BR141">
        <v>68783</v>
      </c>
      <c r="BS141">
        <v>68783</v>
      </c>
      <c r="BT141">
        <v>68783</v>
      </c>
      <c r="BU141">
        <v>68783</v>
      </c>
      <c r="BV141">
        <v>68783</v>
      </c>
      <c r="BW141">
        <v>68783</v>
      </c>
      <c r="BX141">
        <v>68783</v>
      </c>
    </row>
    <row r="142" spans="1:76" x14ac:dyDescent="0.2">
      <c r="A142" t="s">
        <v>119</v>
      </c>
      <c r="B142">
        <v>64392</v>
      </c>
      <c r="C142">
        <v>64392</v>
      </c>
      <c r="D142">
        <v>64026</v>
      </c>
      <c r="E142">
        <v>64026</v>
      </c>
      <c r="F142">
        <v>64026</v>
      </c>
      <c r="G142">
        <v>64026</v>
      </c>
      <c r="H142">
        <v>64026</v>
      </c>
      <c r="I142">
        <v>64026</v>
      </c>
      <c r="J142">
        <v>64026</v>
      </c>
      <c r="K142">
        <v>64026</v>
      </c>
      <c r="L142">
        <v>64026</v>
      </c>
      <c r="M142">
        <v>64026</v>
      </c>
      <c r="N142">
        <v>64026</v>
      </c>
      <c r="O142">
        <v>64026</v>
      </c>
      <c r="P142">
        <v>63893</v>
      </c>
      <c r="Q142">
        <v>63893</v>
      </c>
      <c r="R142">
        <v>63893</v>
      </c>
      <c r="S142">
        <v>63893</v>
      </c>
      <c r="T142">
        <v>63893</v>
      </c>
      <c r="U142">
        <v>63893</v>
      </c>
      <c r="V142">
        <v>63893</v>
      </c>
      <c r="W142">
        <v>63893</v>
      </c>
      <c r="X142">
        <v>63893</v>
      </c>
      <c r="Y142">
        <v>63893</v>
      </c>
      <c r="Z142">
        <v>63893</v>
      </c>
      <c r="AA142">
        <v>63893</v>
      </c>
      <c r="AB142">
        <v>64278</v>
      </c>
      <c r="AC142">
        <v>64278</v>
      </c>
      <c r="AD142">
        <v>64278</v>
      </c>
      <c r="AE142">
        <v>64278</v>
      </c>
      <c r="AF142">
        <v>64278</v>
      </c>
      <c r="AG142">
        <v>64278</v>
      </c>
      <c r="AH142">
        <v>64278</v>
      </c>
      <c r="AI142">
        <v>64278</v>
      </c>
      <c r="AJ142">
        <v>64278</v>
      </c>
      <c r="AK142">
        <v>64278</v>
      </c>
      <c r="AL142">
        <v>64278</v>
      </c>
      <c r="AM142">
        <v>64278</v>
      </c>
      <c r="AN142">
        <v>64111</v>
      </c>
      <c r="AO142">
        <v>64111</v>
      </c>
      <c r="AP142">
        <v>64111</v>
      </c>
      <c r="AQ142">
        <v>64111</v>
      </c>
      <c r="AR142">
        <v>64111</v>
      </c>
      <c r="AS142">
        <v>64111</v>
      </c>
      <c r="AT142">
        <v>64111</v>
      </c>
      <c r="AU142">
        <v>64111</v>
      </c>
      <c r="AV142">
        <v>64111</v>
      </c>
      <c r="AW142">
        <v>64111</v>
      </c>
      <c r="AX142">
        <v>64111</v>
      </c>
      <c r="AY142">
        <v>64111</v>
      </c>
      <c r="AZ142">
        <v>64423</v>
      </c>
      <c r="BA142">
        <v>64423</v>
      </c>
      <c r="BB142">
        <v>64423</v>
      </c>
      <c r="BC142">
        <v>64423</v>
      </c>
      <c r="BD142">
        <v>64423</v>
      </c>
      <c r="BE142">
        <v>64423</v>
      </c>
      <c r="BF142">
        <v>64423</v>
      </c>
      <c r="BG142">
        <v>64423</v>
      </c>
      <c r="BH142">
        <v>64423</v>
      </c>
      <c r="BI142">
        <v>64423</v>
      </c>
      <c r="BJ142">
        <v>64423</v>
      </c>
      <c r="BK142">
        <v>64423</v>
      </c>
      <c r="BL142">
        <v>64423</v>
      </c>
      <c r="BM142">
        <v>64423</v>
      </c>
      <c r="BN142">
        <v>64423</v>
      </c>
      <c r="BO142">
        <v>64423</v>
      </c>
      <c r="BP142">
        <v>64423</v>
      </c>
      <c r="BQ142">
        <v>64423</v>
      </c>
      <c r="BR142">
        <v>64423</v>
      </c>
      <c r="BS142">
        <v>64423</v>
      </c>
      <c r="BT142">
        <v>64423</v>
      </c>
      <c r="BU142">
        <v>64423</v>
      </c>
      <c r="BV142">
        <v>64423</v>
      </c>
      <c r="BW142">
        <v>64423</v>
      </c>
      <c r="BX142">
        <v>64423</v>
      </c>
    </row>
    <row r="143" spans="1:76" x14ac:dyDescent="0.2">
      <c r="A143" t="s">
        <v>120</v>
      </c>
      <c r="B143">
        <v>66359</v>
      </c>
      <c r="C143">
        <v>66359</v>
      </c>
      <c r="D143">
        <v>66641</v>
      </c>
      <c r="E143">
        <v>66641</v>
      </c>
      <c r="F143">
        <v>66641</v>
      </c>
      <c r="G143">
        <v>66641</v>
      </c>
      <c r="H143">
        <v>66641</v>
      </c>
      <c r="I143">
        <v>66641</v>
      </c>
      <c r="J143">
        <v>66641</v>
      </c>
      <c r="K143">
        <v>66641</v>
      </c>
      <c r="L143">
        <v>66641</v>
      </c>
      <c r="M143">
        <v>66641</v>
      </c>
      <c r="N143">
        <v>66641</v>
      </c>
      <c r="O143">
        <v>66641</v>
      </c>
      <c r="P143">
        <v>66299</v>
      </c>
      <c r="Q143">
        <v>66299</v>
      </c>
      <c r="R143">
        <v>66299</v>
      </c>
      <c r="S143">
        <v>66299</v>
      </c>
      <c r="T143">
        <v>66299</v>
      </c>
      <c r="U143">
        <v>66299</v>
      </c>
      <c r="V143">
        <v>66299</v>
      </c>
      <c r="W143">
        <v>66299</v>
      </c>
      <c r="X143">
        <v>66299</v>
      </c>
      <c r="Y143">
        <v>66299</v>
      </c>
      <c r="Z143">
        <v>66299</v>
      </c>
      <c r="AA143">
        <v>66299</v>
      </c>
      <c r="AB143">
        <v>66145</v>
      </c>
      <c r="AC143">
        <v>66145</v>
      </c>
      <c r="AD143">
        <v>66145</v>
      </c>
      <c r="AE143">
        <v>66145</v>
      </c>
      <c r="AF143">
        <v>66145</v>
      </c>
      <c r="AG143">
        <v>66145</v>
      </c>
      <c r="AH143">
        <v>66145</v>
      </c>
      <c r="AI143">
        <v>66145</v>
      </c>
      <c r="AJ143">
        <v>66145</v>
      </c>
      <c r="AK143">
        <v>66145</v>
      </c>
      <c r="AL143">
        <v>66145</v>
      </c>
      <c r="AM143">
        <v>66145</v>
      </c>
      <c r="AN143">
        <v>65853</v>
      </c>
      <c r="AO143">
        <v>65853</v>
      </c>
      <c r="AP143">
        <v>65853</v>
      </c>
      <c r="AQ143">
        <v>65853</v>
      </c>
      <c r="AR143">
        <v>65853</v>
      </c>
      <c r="AS143">
        <v>65853</v>
      </c>
      <c r="AT143">
        <v>65853</v>
      </c>
      <c r="AU143">
        <v>65853</v>
      </c>
      <c r="AV143">
        <v>65853</v>
      </c>
      <c r="AW143">
        <v>65853</v>
      </c>
      <c r="AX143">
        <v>65853</v>
      </c>
      <c r="AY143">
        <v>65853</v>
      </c>
      <c r="AZ143">
        <v>66090</v>
      </c>
      <c r="BA143">
        <v>66090</v>
      </c>
      <c r="BB143">
        <v>66090</v>
      </c>
      <c r="BC143">
        <v>66090</v>
      </c>
      <c r="BD143">
        <v>66090</v>
      </c>
      <c r="BE143">
        <v>66090</v>
      </c>
      <c r="BF143">
        <v>66090</v>
      </c>
      <c r="BG143">
        <v>66090</v>
      </c>
      <c r="BH143">
        <v>66090</v>
      </c>
      <c r="BI143">
        <v>66090</v>
      </c>
      <c r="BJ143">
        <v>66090</v>
      </c>
      <c r="BK143">
        <v>66090</v>
      </c>
      <c r="BL143">
        <v>66090</v>
      </c>
      <c r="BM143">
        <v>66090</v>
      </c>
      <c r="BN143">
        <v>66090</v>
      </c>
      <c r="BO143">
        <v>66090</v>
      </c>
      <c r="BP143">
        <v>66090</v>
      </c>
      <c r="BQ143">
        <v>66090</v>
      </c>
      <c r="BR143">
        <v>66090</v>
      </c>
      <c r="BS143">
        <v>66090</v>
      </c>
      <c r="BT143">
        <v>66090</v>
      </c>
      <c r="BU143">
        <v>66090</v>
      </c>
      <c r="BV143">
        <v>66090</v>
      </c>
      <c r="BW143">
        <v>66090</v>
      </c>
      <c r="BX143">
        <v>66090</v>
      </c>
    </row>
    <row r="144" spans="1:76" x14ac:dyDescent="0.2">
      <c r="A144" t="s">
        <v>121</v>
      </c>
      <c r="B144">
        <v>105072</v>
      </c>
      <c r="C144">
        <v>105072</v>
      </c>
      <c r="D144">
        <v>106269</v>
      </c>
      <c r="E144">
        <v>106269</v>
      </c>
      <c r="F144">
        <v>106269</v>
      </c>
      <c r="G144">
        <v>106269</v>
      </c>
      <c r="H144">
        <v>106269</v>
      </c>
      <c r="I144">
        <v>106269</v>
      </c>
      <c r="J144">
        <v>106269</v>
      </c>
      <c r="K144">
        <v>106269</v>
      </c>
      <c r="L144">
        <v>106269</v>
      </c>
      <c r="M144">
        <v>106269</v>
      </c>
      <c r="N144">
        <v>106269</v>
      </c>
      <c r="O144">
        <v>106269</v>
      </c>
      <c r="P144">
        <v>106934</v>
      </c>
      <c r="Q144">
        <v>106934</v>
      </c>
      <c r="R144">
        <v>106934</v>
      </c>
      <c r="S144">
        <v>106934</v>
      </c>
      <c r="T144">
        <v>106934</v>
      </c>
      <c r="U144">
        <v>106934</v>
      </c>
      <c r="V144">
        <v>106934</v>
      </c>
      <c r="W144">
        <v>106934</v>
      </c>
      <c r="X144">
        <v>106934</v>
      </c>
      <c r="Y144">
        <v>106934</v>
      </c>
      <c r="Z144">
        <v>106934</v>
      </c>
      <c r="AA144">
        <v>106934</v>
      </c>
      <c r="AB144">
        <v>109124</v>
      </c>
      <c r="AC144">
        <v>109124</v>
      </c>
      <c r="AD144">
        <v>109124</v>
      </c>
      <c r="AE144">
        <v>109124</v>
      </c>
      <c r="AF144">
        <v>109124</v>
      </c>
      <c r="AG144">
        <v>109124</v>
      </c>
      <c r="AH144">
        <v>109124</v>
      </c>
      <c r="AI144">
        <v>109124</v>
      </c>
      <c r="AJ144">
        <v>109124</v>
      </c>
      <c r="AK144">
        <v>109124</v>
      </c>
      <c r="AL144">
        <v>109124</v>
      </c>
      <c r="AM144">
        <v>109124</v>
      </c>
      <c r="AN144">
        <v>110937</v>
      </c>
      <c r="AO144">
        <v>110937</v>
      </c>
      <c r="AP144">
        <v>110937</v>
      </c>
      <c r="AQ144">
        <v>110937</v>
      </c>
      <c r="AR144">
        <v>110937</v>
      </c>
      <c r="AS144">
        <v>110937</v>
      </c>
      <c r="AT144">
        <v>110937</v>
      </c>
      <c r="AU144">
        <v>110937</v>
      </c>
      <c r="AV144">
        <v>110937</v>
      </c>
      <c r="AW144">
        <v>110937</v>
      </c>
      <c r="AX144">
        <v>110937</v>
      </c>
      <c r="AY144">
        <v>110937</v>
      </c>
      <c r="AZ144">
        <v>113075</v>
      </c>
      <c r="BA144">
        <v>113075</v>
      </c>
      <c r="BB144">
        <v>113075</v>
      </c>
      <c r="BC144">
        <v>113075</v>
      </c>
      <c r="BD144">
        <v>113075</v>
      </c>
      <c r="BE144">
        <v>113075</v>
      </c>
      <c r="BF144">
        <v>113075</v>
      </c>
      <c r="BG144">
        <v>113075</v>
      </c>
      <c r="BH144">
        <v>113075</v>
      </c>
      <c r="BI144">
        <v>113075</v>
      </c>
      <c r="BJ144">
        <v>113075</v>
      </c>
      <c r="BK144">
        <v>113075</v>
      </c>
      <c r="BL144">
        <v>113075</v>
      </c>
      <c r="BM144">
        <v>113075</v>
      </c>
      <c r="BN144">
        <v>113075</v>
      </c>
      <c r="BO144">
        <v>113075</v>
      </c>
      <c r="BP144">
        <v>113075</v>
      </c>
      <c r="BQ144">
        <v>113075</v>
      </c>
      <c r="BR144">
        <v>113075</v>
      </c>
      <c r="BS144">
        <v>113075</v>
      </c>
      <c r="BT144">
        <v>113075</v>
      </c>
      <c r="BU144">
        <v>113075</v>
      </c>
      <c r="BV144">
        <v>113075</v>
      </c>
      <c r="BW144">
        <v>113075</v>
      </c>
      <c r="BX144">
        <v>113075</v>
      </c>
    </row>
    <row r="145" spans="1:76" x14ac:dyDescent="0.2">
      <c r="A145" t="s">
        <v>122</v>
      </c>
      <c r="B145">
        <v>69994</v>
      </c>
      <c r="C145">
        <v>69994</v>
      </c>
      <c r="D145">
        <v>69972</v>
      </c>
      <c r="E145">
        <v>69972</v>
      </c>
      <c r="F145">
        <v>69972</v>
      </c>
      <c r="G145">
        <v>69972</v>
      </c>
      <c r="H145">
        <v>69972</v>
      </c>
      <c r="I145">
        <v>69972</v>
      </c>
      <c r="J145">
        <v>69972</v>
      </c>
      <c r="K145">
        <v>69972</v>
      </c>
      <c r="L145">
        <v>69972</v>
      </c>
      <c r="M145">
        <v>69972</v>
      </c>
      <c r="N145">
        <v>69972</v>
      </c>
      <c r="O145">
        <v>69972</v>
      </c>
      <c r="P145">
        <v>70292</v>
      </c>
      <c r="Q145">
        <v>70292</v>
      </c>
      <c r="R145">
        <v>70292</v>
      </c>
      <c r="S145">
        <v>70292</v>
      </c>
      <c r="T145">
        <v>70292</v>
      </c>
      <c r="U145">
        <v>70292</v>
      </c>
      <c r="V145">
        <v>70292</v>
      </c>
      <c r="W145">
        <v>70292</v>
      </c>
      <c r="X145">
        <v>70292</v>
      </c>
      <c r="Y145">
        <v>70292</v>
      </c>
      <c r="Z145">
        <v>70292</v>
      </c>
      <c r="AA145">
        <v>70292</v>
      </c>
      <c r="AB145">
        <v>70882</v>
      </c>
      <c r="AC145">
        <v>70882</v>
      </c>
      <c r="AD145">
        <v>70882</v>
      </c>
      <c r="AE145">
        <v>70882</v>
      </c>
      <c r="AF145">
        <v>70882</v>
      </c>
      <c r="AG145">
        <v>70882</v>
      </c>
      <c r="AH145">
        <v>70882</v>
      </c>
      <c r="AI145">
        <v>70882</v>
      </c>
      <c r="AJ145">
        <v>70882</v>
      </c>
      <c r="AK145">
        <v>70882</v>
      </c>
      <c r="AL145">
        <v>70882</v>
      </c>
      <c r="AM145">
        <v>70882</v>
      </c>
      <c r="AN145">
        <v>70680</v>
      </c>
      <c r="AO145">
        <v>70680</v>
      </c>
      <c r="AP145">
        <v>70680</v>
      </c>
      <c r="AQ145">
        <v>70680</v>
      </c>
      <c r="AR145">
        <v>70680</v>
      </c>
      <c r="AS145">
        <v>70680</v>
      </c>
      <c r="AT145">
        <v>70680</v>
      </c>
      <c r="AU145">
        <v>70680</v>
      </c>
      <c r="AV145">
        <v>70680</v>
      </c>
      <c r="AW145">
        <v>70680</v>
      </c>
      <c r="AX145">
        <v>70680</v>
      </c>
      <c r="AY145">
        <v>70680</v>
      </c>
      <c r="AZ145">
        <v>70546</v>
      </c>
      <c r="BA145">
        <v>70546</v>
      </c>
      <c r="BB145">
        <v>70546</v>
      </c>
      <c r="BC145">
        <v>70546</v>
      </c>
      <c r="BD145">
        <v>70546</v>
      </c>
      <c r="BE145">
        <v>70546</v>
      </c>
      <c r="BF145">
        <v>70546</v>
      </c>
      <c r="BG145">
        <v>70546</v>
      </c>
      <c r="BH145">
        <v>70546</v>
      </c>
      <c r="BI145">
        <v>70546</v>
      </c>
      <c r="BJ145">
        <v>70546</v>
      </c>
      <c r="BK145">
        <v>70546</v>
      </c>
      <c r="BL145">
        <v>70546</v>
      </c>
      <c r="BM145">
        <v>70546</v>
      </c>
      <c r="BN145">
        <v>70546</v>
      </c>
      <c r="BO145">
        <v>70546</v>
      </c>
      <c r="BP145">
        <v>70546</v>
      </c>
      <c r="BQ145">
        <v>70546</v>
      </c>
      <c r="BR145">
        <v>70546</v>
      </c>
      <c r="BS145">
        <v>70546</v>
      </c>
      <c r="BT145">
        <v>70546</v>
      </c>
      <c r="BU145">
        <v>70546</v>
      </c>
      <c r="BV145">
        <v>70546</v>
      </c>
      <c r="BW145">
        <v>70546</v>
      </c>
      <c r="BX145">
        <v>70546</v>
      </c>
    </row>
    <row r="146" spans="1:76" x14ac:dyDescent="0.2">
      <c r="A146" t="s">
        <v>123</v>
      </c>
      <c r="B146">
        <v>91183</v>
      </c>
      <c r="C146">
        <v>91183</v>
      </c>
      <c r="D146">
        <v>91854</v>
      </c>
      <c r="E146">
        <v>91854</v>
      </c>
      <c r="F146">
        <v>91854</v>
      </c>
      <c r="G146">
        <v>91854</v>
      </c>
      <c r="H146">
        <v>91854</v>
      </c>
      <c r="I146">
        <v>91854</v>
      </c>
      <c r="J146">
        <v>91854</v>
      </c>
      <c r="K146">
        <v>91854</v>
      </c>
      <c r="L146">
        <v>91854</v>
      </c>
      <c r="M146">
        <v>91854</v>
      </c>
      <c r="N146">
        <v>91854</v>
      </c>
      <c r="O146">
        <v>91854</v>
      </c>
      <c r="P146">
        <v>92273</v>
      </c>
      <c r="Q146">
        <v>92273</v>
      </c>
      <c r="R146">
        <v>92273</v>
      </c>
      <c r="S146">
        <v>92273</v>
      </c>
      <c r="T146">
        <v>92273</v>
      </c>
      <c r="U146">
        <v>92273</v>
      </c>
      <c r="V146">
        <v>92273</v>
      </c>
      <c r="W146">
        <v>92273</v>
      </c>
      <c r="X146">
        <v>92273</v>
      </c>
      <c r="Y146">
        <v>92273</v>
      </c>
      <c r="Z146">
        <v>92273</v>
      </c>
      <c r="AA146">
        <v>92273</v>
      </c>
      <c r="AB146">
        <v>93382</v>
      </c>
      <c r="AC146">
        <v>93382</v>
      </c>
      <c r="AD146">
        <v>93382</v>
      </c>
      <c r="AE146">
        <v>93382</v>
      </c>
      <c r="AF146">
        <v>93382</v>
      </c>
      <c r="AG146">
        <v>93382</v>
      </c>
      <c r="AH146">
        <v>93382</v>
      </c>
      <c r="AI146">
        <v>93382</v>
      </c>
      <c r="AJ146">
        <v>93382</v>
      </c>
      <c r="AK146">
        <v>93382</v>
      </c>
      <c r="AL146">
        <v>93382</v>
      </c>
      <c r="AM146">
        <v>93382</v>
      </c>
      <c r="AN146">
        <v>94710</v>
      </c>
      <c r="AO146">
        <v>94710</v>
      </c>
      <c r="AP146">
        <v>94710</v>
      </c>
      <c r="AQ146">
        <v>94710</v>
      </c>
      <c r="AR146">
        <v>94710</v>
      </c>
      <c r="AS146">
        <v>94710</v>
      </c>
      <c r="AT146">
        <v>94710</v>
      </c>
      <c r="AU146">
        <v>94710</v>
      </c>
      <c r="AV146">
        <v>94710</v>
      </c>
      <c r="AW146">
        <v>94710</v>
      </c>
      <c r="AX146">
        <v>94710</v>
      </c>
      <c r="AY146">
        <v>94710</v>
      </c>
      <c r="AZ146">
        <v>95231</v>
      </c>
      <c r="BA146">
        <v>95231</v>
      </c>
      <c r="BB146">
        <v>95231</v>
      </c>
      <c r="BC146">
        <v>95231</v>
      </c>
      <c r="BD146">
        <v>95231</v>
      </c>
      <c r="BE146">
        <v>95231</v>
      </c>
      <c r="BF146">
        <v>95231</v>
      </c>
      <c r="BG146">
        <v>95231</v>
      </c>
      <c r="BH146">
        <v>95231</v>
      </c>
      <c r="BI146">
        <v>95231</v>
      </c>
      <c r="BJ146">
        <v>95231</v>
      </c>
      <c r="BK146">
        <v>95231</v>
      </c>
      <c r="BL146">
        <v>95231</v>
      </c>
      <c r="BM146">
        <v>95231</v>
      </c>
      <c r="BN146">
        <v>95231</v>
      </c>
      <c r="BO146">
        <v>95231</v>
      </c>
      <c r="BP146">
        <v>95231</v>
      </c>
      <c r="BQ146">
        <v>95231</v>
      </c>
      <c r="BR146">
        <v>95231</v>
      </c>
      <c r="BS146">
        <v>95231</v>
      </c>
      <c r="BT146">
        <v>95231</v>
      </c>
      <c r="BU146">
        <v>95231</v>
      </c>
      <c r="BV146">
        <v>95231</v>
      </c>
      <c r="BW146">
        <v>95231</v>
      </c>
      <c r="BX146">
        <v>95231</v>
      </c>
    </row>
    <row r="147" spans="1:76" x14ac:dyDescent="0.2">
      <c r="A147" t="s">
        <v>124</v>
      </c>
      <c r="B147">
        <v>82385</v>
      </c>
      <c r="C147">
        <v>82385</v>
      </c>
      <c r="D147">
        <v>81937</v>
      </c>
      <c r="E147">
        <v>81937</v>
      </c>
      <c r="F147">
        <v>81937</v>
      </c>
      <c r="G147">
        <v>81937</v>
      </c>
      <c r="H147">
        <v>81937</v>
      </c>
      <c r="I147">
        <v>81937</v>
      </c>
      <c r="J147">
        <v>81937</v>
      </c>
      <c r="K147">
        <v>81937</v>
      </c>
      <c r="L147">
        <v>81937</v>
      </c>
      <c r="M147">
        <v>81937</v>
      </c>
      <c r="N147">
        <v>81937</v>
      </c>
      <c r="O147">
        <v>81937</v>
      </c>
      <c r="P147">
        <v>81508</v>
      </c>
      <c r="Q147">
        <v>81508</v>
      </c>
      <c r="R147">
        <v>81508</v>
      </c>
      <c r="S147">
        <v>81508</v>
      </c>
      <c r="T147">
        <v>81508</v>
      </c>
      <c r="U147">
        <v>81508</v>
      </c>
      <c r="V147">
        <v>81508</v>
      </c>
      <c r="W147">
        <v>81508</v>
      </c>
      <c r="X147">
        <v>81508</v>
      </c>
      <c r="Y147">
        <v>81508</v>
      </c>
      <c r="Z147">
        <v>81508</v>
      </c>
      <c r="AA147">
        <v>81508</v>
      </c>
      <c r="AB147">
        <v>82137</v>
      </c>
      <c r="AC147">
        <v>82137</v>
      </c>
      <c r="AD147">
        <v>82137</v>
      </c>
      <c r="AE147">
        <v>82137</v>
      </c>
      <c r="AF147">
        <v>82137</v>
      </c>
      <c r="AG147">
        <v>82137</v>
      </c>
      <c r="AH147">
        <v>82137</v>
      </c>
      <c r="AI147">
        <v>82137</v>
      </c>
      <c r="AJ147">
        <v>82137</v>
      </c>
      <c r="AK147">
        <v>82137</v>
      </c>
      <c r="AL147">
        <v>82137</v>
      </c>
      <c r="AM147">
        <v>82137</v>
      </c>
      <c r="AN147">
        <v>81817</v>
      </c>
      <c r="AO147">
        <v>81817</v>
      </c>
      <c r="AP147">
        <v>81817</v>
      </c>
      <c r="AQ147">
        <v>81817</v>
      </c>
      <c r="AR147">
        <v>81817</v>
      </c>
      <c r="AS147">
        <v>81817</v>
      </c>
      <c r="AT147">
        <v>81817</v>
      </c>
      <c r="AU147">
        <v>81817</v>
      </c>
      <c r="AV147">
        <v>81817</v>
      </c>
      <c r="AW147">
        <v>81817</v>
      </c>
      <c r="AX147">
        <v>81817</v>
      </c>
      <c r="AY147">
        <v>81817</v>
      </c>
      <c r="AZ147">
        <v>81550</v>
      </c>
      <c r="BA147">
        <v>81550</v>
      </c>
      <c r="BB147">
        <v>81550</v>
      </c>
      <c r="BC147">
        <v>81550</v>
      </c>
      <c r="BD147">
        <v>81550</v>
      </c>
      <c r="BE147">
        <v>81550</v>
      </c>
      <c r="BF147">
        <v>81550</v>
      </c>
      <c r="BG147">
        <v>81550</v>
      </c>
      <c r="BH147">
        <v>81550</v>
      </c>
      <c r="BI147">
        <v>81550</v>
      </c>
      <c r="BJ147">
        <v>81550</v>
      </c>
      <c r="BK147">
        <v>81550</v>
      </c>
      <c r="BL147">
        <v>81550</v>
      </c>
      <c r="BM147">
        <v>81550</v>
      </c>
      <c r="BN147">
        <v>81550</v>
      </c>
      <c r="BO147">
        <v>81550</v>
      </c>
      <c r="BP147">
        <v>81550</v>
      </c>
      <c r="BQ147">
        <v>81550</v>
      </c>
      <c r="BR147">
        <v>81550</v>
      </c>
      <c r="BS147">
        <v>81550</v>
      </c>
      <c r="BT147">
        <v>81550</v>
      </c>
      <c r="BU147">
        <v>81550</v>
      </c>
      <c r="BV147">
        <v>81550</v>
      </c>
      <c r="BW147">
        <v>81550</v>
      </c>
      <c r="BX147">
        <v>81550</v>
      </c>
    </row>
    <row r="148" spans="1:76" x14ac:dyDescent="0.2">
      <c r="A148" t="s">
        <v>125</v>
      </c>
      <c r="B148">
        <v>79357</v>
      </c>
      <c r="C148">
        <v>79357</v>
      </c>
      <c r="D148">
        <v>80006</v>
      </c>
      <c r="E148">
        <v>80006</v>
      </c>
      <c r="F148">
        <v>80006</v>
      </c>
      <c r="G148">
        <v>80006</v>
      </c>
      <c r="H148">
        <v>80006</v>
      </c>
      <c r="I148">
        <v>80006</v>
      </c>
      <c r="J148">
        <v>80006</v>
      </c>
      <c r="K148">
        <v>80006</v>
      </c>
      <c r="L148">
        <v>80006</v>
      </c>
      <c r="M148">
        <v>80006</v>
      </c>
      <c r="N148">
        <v>80006</v>
      </c>
      <c r="O148">
        <v>80006</v>
      </c>
      <c r="P148">
        <v>79997</v>
      </c>
      <c r="Q148">
        <v>79997</v>
      </c>
      <c r="R148">
        <v>79997</v>
      </c>
      <c r="S148">
        <v>79997</v>
      </c>
      <c r="T148">
        <v>79997</v>
      </c>
      <c r="U148">
        <v>79997</v>
      </c>
      <c r="V148">
        <v>79997</v>
      </c>
      <c r="W148">
        <v>79997</v>
      </c>
      <c r="X148">
        <v>79997</v>
      </c>
      <c r="Y148">
        <v>79997</v>
      </c>
      <c r="Z148">
        <v>79997</v>
      </c>
      <c r="AA148">
        <v>79997</v>
      </c>
      <c r="AB148">
        <v>80371</v>
      </c>
      <c r="AC148">
        <v>80371</v>
      </c>
      <c r="AD148">
        <v>80371</v>
      </c>
      <c r="AE148">
        <v>80371</v>
      </c>
      <c r="AF148">
        <v>80371</v>
      </c>
      <c r="AG148">
        <v>80371</v>
      </c>
      <c r="AH148">
        <v>80371</v>
      </c>
      <c r="AI148">
        <v>80371</v>
      </c>
      <c r="AJ148">
        <v>80371</v>
      </c>
      <c r="AK148">
        <v>80371</v>
      </c>
      <c r="AL148">
        <v>80371</v>
      </c>
      <c r="AM148">
        <v>80371</v>
      </c>
      <c r="AN148">
        <v>80984</v>
      </c>
      <c r="AO148">
        <v>80984</v>
      </c>
      <c r="AP148">
        <v>80984</v>
      </c>
      <c r="AQ148">
        <v>80984</v>
      </c>
      <c r="AR148">
        <v>80984</v>
      </c>
      <c r="AS148">
        <v>80984</v>
      </c>
      <c r="AT148">
        <v>80984</v>
      </c>
      <c r="AU148">
        <v>80984</v>
      </c>
      <c r="AV148">
        <v>80984</v>
      </c>
      <c r="AW148">
        <v>80984</v>
      </c>
      <c r="AX148">
        <v>80984</v>
      </c>
      <c r="AY148">
        <v>80984</v>
      </c>
      <c r="AZ148">
        <v>82011</v>
      </c>
      <c r="BA148">
        <v>82011</v>
      </c>
      <c r="BB148">
        <v>82011</v>
      </c>
      <c r="BC148">
        <v>82011</v>
      </c>
      <c r="BD148">
        <v>82011</v>
      </c>
      <c r="BE148">
        <v>82011</v>
      </c>
      <c r="BF148">
        <v>82011</v>
      </c>
      <c r="BG148">
        <v>82011</v>
      </c>
      <c r="BH148">
        <v>82011</v>
      </c>
      <c r="BI148">
        <v>82011</v>
      </c>
      <c r="BJ148">
        <v>82011</v>
      </c>
      <c r="BK148">
        <v>82011</v>
      </c>
      <c r="BL148">
        <v>82011</v>
      </c>
      <c r="BM148">
        <v>82011</v>
      </c>
      <c r="BN148">
        <v>82011</v>
      </c>
      <c r="BO148">
        <v>82011</v>
      </c>
      <c r="BP148">
        <v>82011</v>
      </c>
      <c r="BQ148">
        <v>82011</v>
      </c>
      <c r="BR148">
        <v>82011</v>
      </c>
      <c r="BS148">
        <v>82011</v>
      </c>
      <c r="BT148">
        <v>82011</v>
      </c>
      <c r="BU148">
        <v>82011</v>
      </c>
      <c r="BV148">
        <v>82011</v>
      </c>
      <c r="BW148">
        <v>82011</v>
      </c>
      <c r="BX148">
        <v>82011</v>
      </c>
    </row>
    <row r="149" spans="1:76" x14ac:dyDescent="0.2">
      <c r="A149" t="s">
        <v>126</v>
      </c>
      <c r="B149">
        <v>70172</v>
      </c>
      <c r="C149">
        <v>70172</v>
      </c>
      <c r="D149">
        <v>70182</v>
      </c>
      <c r="E149">
        <v>70182</v>
      </c>
      <c r="F149">
        <v>70182</v>
      </c>
      <c r="G149">
        <v>70182</v>
      </c>
      <c r="H149">
        <v>70182</v>
      </c>
      <c r="I149">
        <v>70182</v>
      </c>
      <c r="J149">
        <v>70182</v>
      </c>
      <c r="K149">
        <v>70182</v>
      </c>
      <c r="L149">
        <v>70182</v>
      </c>
      <c r="M149">
        <v>70182</v>
      </c>
      <c r="N149">
        <v>70182</v>
      </c>
      <c r="O149">
        <v>70182</v>
      </c>
      <c r="P149">
        <v>70203</v>
      </c>
      <c r="Q149">
        <v>70203</v>
      </c>
      <c r="R149">
        <v>70203</v>
      </c>
      <c r="S149">
        <v>70203</v>
      </c>
      <c r="T149">
        <v>70203</v>
      </c>
      <c r="U149">
        <v>70203</v>
      </c>
      <c r="V149">
        <v>70203</v>
      </c>
      <c r="W149">
        <v>70203</v>
      </c>
      <c r="X149">
        <v>70203</v>
      </c>
      <c r="Y149">
        <v>70203</v>
      </c>
      <c r="Z149">
        <v>70203</v>
      </c>
      <c r="AA149">
        <v>70203</v>
      </c>
      <c r="AB149">
        <v>70283</v>
      </c>
      <c r="AC149">
        <v>70283</v>
      </c>
      <c r="AD149">
        <v>70283</v>
      </c>
      <c r="AE149">
        <v>70283</v>
      </c>
      <c r="AF149">
        <v>70283</v>
      </c>
      <c r="AG149">
        <v>70283</v>
      </c>
      <c r="AH149">
        <v>70283</v>
      </c>
      <c r="AI149">
        <v>70283</v>
      </c>
      <c r="AJ149">
        <v>70283</v>
      </c>
      <c r="AK149">
        <v>70283</v>
      </c>
      <c r="AL149">
        <v>70283</v>
      </c>
      <c r="AM149">
        <v>70283</v>
      </c>
      <c r="AN149">
        <v>69980</v>
      </c>
      <c r="AO149">
        <v>69980</v>
      </c>
      <c r="AP149">
        <v>69980</v>
      </c>
      <c r="AQ149">
        <v>69980</v>
      </c>
      <c r="AR149">
        <v>69980</v>
      </c>
      <c r="AS149">
        <v>69980</v>
      </c>
      <c r="AT149">
        <v>69980</v>
      </c>
      <c r="AU149">
        <v>69980</v>
      </c>
      <c r="AV149">
        <v>69980</v>
      </c>
      <c r="AW149">
        <v>69980</v>
      </c>
      <c r="AX149">
        <v>69980</v>
      </c>
      <c r="AY149">
        <v>69980</v>
      </c>
      <c r="AZ149">
        <v>70189</v>
      </c>
      <c r="BA149">
        <v>70189</v>
      </c>
      <c r="BB149">
        <v>70189</v>
      </c>
      <c r="BC149">
        <v>70189</v>
      </c>
      <c r="BD149">
        <v>70189</v>
      </c>
      <c r="BE149">
        <v>70189</v>
      </c>
      <c r="BF149">
        <v>70189</v>
      </c>
      <c r="BG149">
        <v>70189</v>
      </c>
      <c r="BH149">
        <v>70189</v>
      </c>
      <c r="BI149">
        <v>70189</v>
      </c>
      <c r="BJ149">
        <v>70189</v>
      </c>
      <c r="BK149">
        <v>70189</v>
      </c>
      <c r="BL149">
        <v>70189</v>
      </c>
      <c r="BM149">
        <v>70189</v>
      </c>
      <c r="BN149">
        <v>70189</v>
      </c>
      <c r="BO149">
        <v>70189</v>
      </c>
      <c r="BP149">
        <v>70189</v>
      </c>
      <c r="BQ149">
        <v>70189</v>
      </c>
      <c r="BR149">
        <v>70189</v>
      </c>
      <c r="BS149">
        <v>70189</v>
      </c>
      <c r="BT149">
        <v>70189</v>
      </c>
      <c r="BU149">
        <v>70189</v>
      </c>
      <c r="BV149">
        <v>70189</v>
      </c>
      <c r="BW149">
        <v>70189</v>
      </c>
      <c r="BX149">
        <v>70189</v>
      </c>
    </row>
    <row r="150" spans="1:76" x14ac:dyDescent="0.2">
      <c r="A150" t="s">
        <v>138</v>
      </c>
      <c r="B150">
        <v>946235</v>
      </c>
      <c r="C150">
        <v>946235</v>
      </c>
      <c r="D150">
        <v>950267</v>
      </c>
      <c r="E150">
        <v>950267</v>
      </c>
      <c r="F150">
        <v>950267</v>
      </c>
      <c r="G150">
        <v>950267</v>
      </c>
      <c r="H150">
        <v>950267</v>
      </c>
      <c r="I150">
        <v>950267</v>
      </c>
      <c r="J150">
        <v>950267</v>
      </c>
      <c r="K150">
        <v>950267</v>
      </c>
      <c r="L150">
        <v>950267</v>
      </c>
      <c r="M150">
        <v>950267</v>
      </c>
      <c r="N150">
        <v>950267</v>
      </c>
      <c r="O150">
        <v>950267</v>
      </c>
      <c r="P150">
        <v>951868</v>
      </c>
      <c r="Q150">
        <v>951868</v>
      </c>
      <c r="R150">
        <v>951868</v>
      </c>
      <c r="S150">
        <v>951868</v>
      </c>
      <c r="T150">
        <v>951868</v>
      </c>
      <c r="U150">
        <v>951868</v>
      </c>
      <c r="V150">
        <v>951868</v>
      </c>
      <c r="W150">
        <v>951868</v>
      </c>
      <c r="X150">
        <v>951868</v>
      </c>
      <c r="Y150">
        <v>951868</v>
      </c>
      <c r="Z150">
        <v>951868</v>
      </c>
      <c r="AA150">
        <v>951868</v>
      </c>
      <c r="AB150">
        <v>958127</v>
      </c>
      <c r="AC150">
        <v>958127</v>
      </c>
      <c r="AD150">
        <v>958127</v>
      </c>
      <c r="AE150">
        <v>958127</v>
      </c>
      <c r="AF150">
        <v>958127</v>
      </c>
      <c r="AG150">
        <v>958127</v>
      </c>
      <c r="AH150">
        <v>958127</v>
      </c>
      <c r="AI150">
        <v>958127</v>
      </c>
      <c r="AJ150">
        <v>958127</v>
      </c>
      <c r="AK150">
        <v>958127</v>
      </c>
      <c r="AL150">
        <v>958127</v>
      </c>
      <c r="AM150">
        <v>958127</v>
      </c>
      <c r="AN150">
        <v>963490</v>
      </c>
      <c r="AO150">
        <v>963490</v>
      </c>
      <c r="AP150">
        <v>963490</v>
      </c>
      <c r="AQ150">
        <v>963490</v>
      </c>
      <c r="AR150">
        <v>963490</v>
      </c>
      <c r="AS150">
        <v>963490</v>
      </c>
      <c r="AT150">
        <v>963490</v>
      </c>
      <c r="AU150">
        <v>963490</v>
      </c>
      <c r="AV150">
        <v>963490</v>
      </c>
      <c r="AW150">
        <v>963490</v>
      </c>
      <c r="AX150">
        <v>963490</v>
      </c>
      <c r="AY150">
        <v>963490</v>
      </c>
      <c r="AZ150">
        <v>971491</v>
      </c>
      <c r="BA150">
        <v>971491</v>
      </c>
      <c r="BB150">
        <v>971491</v>
      </c>
      <c r="BC150">
        <v>971491</v>
      </c>
      <c r="BD150">
        <v>971491</v>
      </c>
      <c r="BE150">
        <v>971491</v>
      </c>
      <c r="BF150">
        <v>971491</v>
      </c>
      <c r="BG150">
        <v>971491</v>
      </c>
      <c r="BH150">
        <v>971491</v>
      </c>
      <c r="BI150">
        <v>971491</v>
      </c>
      <c r="BJ150">
        <v>971491</v>
      </c>
      <c r="BK150">
        <v>971491</v>
      </c>
      <c r="BL150">
        <v>971491</v>
      </c>
      <c r="BM150">
        <v>971491</v>
      </c>
      <c r="BN150">
        <v>971491</v>
      </c>
      <c r="BO150">
        <v>971491</v>
      </c>
      <c r="BP150">
        <v>971491</v>
      </c>
      <c r="BQ150">
        <v>971491</v>
      </c>
      <c r="BR150">
        <v>971491</v>
      </c>
      <c r="BS150">
        <v>971491</v>
      </c>
      <c r="BT150">
        <v>971491</v>
      </c>
      <c r="BU150">
        <v>971491</v>
      </c>
      <c r="BV150">
        <v>971491</v>
      </c>
      <c r="BW150">
        <v>971491</v>
      </c>
      <c r="BX150">
        <v>971491</v>
      </c>
    </row>
    <row r="151" spans="1:76" x14ac:dyDescent="0.2">
      <c r="A151" t="s">
        <v>127</v>
      </c>
      <c r="B151">
        <v>177435</v>
      </c>
      <c r="C151">
        <v>177435</v>
      </c>
      <c r="D151">
        <v>177329</v>
      </c>
      <c r="E151">
        <v>177329</v>
      </c>
      <c r="F151">
        <v>177329</v>
      </c>
      <c r="G151">
        <v>177329</v>
      </c>
      <c r="H151">
        <v>177329</v>
      </c>
      <c r="I151">
        <v>177329</v>
      </c>
      <c r="J151">
        <v>177329</v>
      </c>
      <c r="K151">
        <v>177329</v>
      </c>
      <c r="L151">
        <v>177329</v>
      </c>
      <c r="M151">
        <v>177329</v>
      </c>
      <c r="N151">
        <v>177329</v>
      </c>
      <c r="O151">
        <v>177329</v>
      </c>
      <c r="P151">
        <v>177304</v>
      </c>
      <c r="Q151">
        <v>177304</v>
      </c>
      <c r="R151">
        <v>177304</v>
      </c>
      <c r="S151">
        <v>177304</v>
      </c>
      <c r="T151">
        <v>177304</v>
      </c>
      <c r="U151">
        <v>177304</v>
      </c>
      <c r="V151">
        <v>177304</v>
      </c>
      <c r="W151">
        <v>177304</v>
      </c>
      <c r="X151">
        <v>177304</v>
      </c>
      <c r="Y151">
        <v>177304</v>
      </c>
      <c r="Z151">
        <v>177304</v>
      </c>
      <c r="AA151">
        <v>177304</v>
      </c>
      <c r="AB151">
        <v>176523</v>
      </c>
      <c r="AC151">
        <v>176523</v>
      </c>
      <c r="AD151">
        <v>176523</v>
      </c>
      <c r="AE151">
        <v>176523</v>
      </c>
      <c r="AF151">
        <v>176523</v>
      </c>
      <c r="AG151">
        <v>176523</v>
      </c>
      <c r="AH151">
        <v>176523</v>
      </c>
      <c r="AI151">
        <v>176523</v>
      </c>
      <c r="AJ151">
        <v>176523</v>
      </c>
      <c r="AK151">
        <v>176523</v>
      </c>
      <c r="AL151">
        <v>176523</v>
      </c>
      <c r="AM151">
        <v>176523</v>
      </c>
      <c r="AN151">
        <v>177621</v>
      </c>
      <c r="AO151">
        <v>177621</v>
      </c>
      <c r="AP151">
        <v>177621</v>
      </c>
      <c r="AQ151">
        <v>177621</v>
      </c>
      <c r="AR151">
        <v>177621</v>
      </c>
      <c r="AS151">
        <v>177621</v>
      </c>
      <c r="AT151">
        <v>177621</v>
      </c>
      <c r="AU151">
        <v>177621</v>
      </c>
      <c r="AV151">
        <v>177621</v>
      </c>
      <c r="AW151">
        <v>177621</v>
      </c>
      <c r="AX151">
        <v>177621</v>
      </c>
      <c r="AY151">
        <v>177621</v>
      </c>
      <c r="AZ151">
        <v>179740</v>
      </c>
      <c r="BA151">
        <v>179740</v>
      </c>
      <c r="BB151">
        <v>179740</v>
      </c>
      <c r="BC151">
        <v>179740</v>
      </c>
      <c r="BD151">
        <v>179740</v>
      </c>
      <c r="BE151">
        <v>179740</v>
      </c>
      <c r="BF151">
        <v>179740</v>
      </c>
      <c r="BG151">
        <v>179740</v>
      </c>
      <c r="BH151">
        <v>179740</v>
      </c>
      <c r="BI151">
        <v>179740</v>
      </c>
      <c r="BJ151">
        <v>179740</v>
      </c>
      <c r="BK151">
        <v>179740</v>
      </c>
      <c r="BL151">
        <v>179740</v>
      </c>
      <c r="BM151">
        <v>179740</v>
      </c>
      <c r="BN151">
        <v>179740</v>
      </c>
      <c r="BO151">
        <v>179740</v>
      </c>
      <c r="BP151">
        <v>179740</v>
      </c>
      <c r="BQ151">
        <v>179740</v>
      </c>
      <c r="BR151">
        <v>179740</v>
      </c>
      <c r="BS151">
        <v>179740</v>
      </c>
      <c r="BT151">
        <v>179740</v>
      </c>
      <c r="BU151">
        <v>179740</v>
      </c>
      <c r="BV151">
        <v>179740</v>
      </c>
      <c r="BW151">
        <v>179740</v>
      </c>
      <c r="BX151">
        <v>179740</v>
      </c>
    </row>
    <row r="152" spans="1:76" x14ac:dyDescent="0.2">
      <c r="A152" t="s">
        <v>139</v>
      </c>
      <c r="B152">
        <v>1123670</v>
      </c>
      <c r="C152">
        <v>1123670</v>
      </c>
      <c r="D152">
        <v>1127596</v>
      </c>
      <c r="E152">
        <v>1127596</v>
      </c>
      <c r="F152">
        <v>1127596</v>
      </c>
      <c r="G152">
        <v>1127596</v>
      </c>
      <c r="H152">
        <v>1127596</v>
      </c>
      <c r="I152">
        <v>1127596</v>
      </c>
      <c r="J152">
        <v>1127596</v>
      </c>
      <c r="K152">
        <v>1127596</v>
      </c>
      <c r="L152">
        <v>1127596</v>
      </c>
      <c r="M152">
        <v>1127596</v>
      </c>
      <c r="N152">
        <v>1127596</v>
      </c>
      <c r="O152">
        <v>1127596</v>
      </c>
      <c r="P152">
        <v>1129172</v>
      </c>
      <c r="Q152">
        <v>1129172</v>
      </c>
      <c r="R152">
        <v>1129172</v>
      </c>
      <c r="S152">
        <v>1129172</v>
      </c>
      <c r="T152">
        <v>1129172</v>
      </c>
      <c r="U152">
        <v>1129172</v>
      </c>
      <c r="V152">
        <v>1129172</v>
      </c>
      <c r="W152">
        <v>1129172</v>
      </c>
      <c r="X152">
        <v>1129172</v>
      </c>
      <c r="Y152">
        <v>1129172</v>
      </c>
      <c r="Z152">
        <v>1129172</v>
      </c>
      <c r="AA152">
        <v>1129172</v>
      </c>
      <c r="AB152">
        <v>1134650</v>
      </c>
      <c r="AC152">
        <v>1134650</v>
      </c>
      <c r="AD152">
        <v>1134650</v>
      </c>
      <c r="AE152">
        <v>1134650</v>
      </c>
      <c r="AF152">
        <v>1134650</v>
      </c>
      <c r="AG152">
        <v>1134650</v>
      </c>
      <c r="AH152">
        <v>1134650</v>
      </c>
      <c r="AI152">
        <v>1134650</v>
      </c>
      <c r="AJ152">
        <v>1134650</v>
      </c>
      <c r="AK152">
        <v>1134650</v>
      </c>
      <c r="AL152">
        <v>1134650</v>
      </c>
      <c r="AM152">
        <v>1134650</v>
      </c>
      <c r="AN152">
        <v>1141111</v>
      </c>
      <c r="AO152">
        <v>1141111</v>
      </c>
      <c r="AP152">
        <v>1141111</v>
      </c>
      <c r="AQ152">
        <v>1141111</v>
      </c>
      <c r="AR152">
        <v>1141111</v>
      </c>
      <c r="AS152">
        <v>1141111</v>
      </c>
      <c r="AT152">
        <v>1141111</v>
      </c>
      <c r="AU152">
        <v>1141111</v>
      </c>
      <c r="AV152">
        <v>1141111</v>
      </c>
      <c r="AW152">
        <v>1141111</v>
      </c>
      <c r="AX152">
        <v>1141111</v>
      </c>
      <c r="AY152">
        <v>1141111</v>
      </c>
      <c r="AZ152">
        <v>1151231</v>
      </c>
      <c r="BA152">
        <v>1151231</v>
      </c>
      <c r="BB152">
        <v>1151231</v>
      </c>
      <c r="BC152">
        <v>1151231</v>
      </c>
      <c r="BD152">
        <v>1151231</v>
      </c>
      <c r="BE152">
        <v>1151231</v>
      </c>
      <c r="BF152">
        <v>1151231</v>
      </c>
      <c r="BG152">
        <v>1151231</v>
      </c>
      <c r="BH152">
        <v>1151231</v>
      </c>
      <c r="BI152">
        <v>1151231</v>
      </c>
      <c r="BJ152">
        <v>1151231</v>
      </c>
      <c r="BK152">
        <v>1151231</v>
      </c>
      <c r="BL152">
        <v>1151231</v>
      </c>
      <c r="BM152">
        <v>1151231</v>
      </c>
      <c r="BN152">
        <v>1151231</v>
      </c>
      <c r="BO152">
        <v>1151231</v>
      </c>
      <c r="BP152">
        <v>1151231</v>
      </c>
      <c r="BQ152">
        <v>1151231</v>
      </c>
      <c r="BR152">
        <v>1151231</v>
      </c>
      <c r="BS152">
        <v>1151231</v>
      </c>
      <c r="BT152">
        <v>1151231</v>
      </c>
      <c r="BU152">
        <v>1151231</v>
      </c>
      <c r="BV152">
        <v>1151231</v>
      </c>
      <c r="BW152">
        <v>1151231</v>
      </c>
      <c r="BX152">
        <v>1151231</v>
      </c>
    </row>
    <row r="153" spans="1:76" x14ac:dyDescent="0.2">
      <c r="A153" t="s">
        <v>140</v>
      </c>
      <c r="B153">
        <v>5684385</v>
      </c>
      <c r="C153">
        <v>5684385</v>
      </c>
      <c r="D153">
        <v>5698794</v>
      </c>
      <c r="E153">
        <v>5698794</v>
      </c>
      <c r="F153">
        <v>5698794</v>
      </c>
      <c r="G153">
        <v>5698794</v>
      </c>
      <c r="H153">
        <v>5698794</v>
      </c>
      <c r="I153">
        <v>5698794</v>
      </c>
      <c r="J153">
        <v>5698794</v>
      </c>
      <c r="K153">
        <v>5698794</v>
      </c>
      <c r="L153">
        <v>5698794</v>
      </c>
      <c r="M153">
        <v>5698794</v>
      </c>
      <c r="N153">
        <v>5698794</v>
      </c>
      <c r="O153">
        <v>5698794</v>
      </c>
      <c r="P153">
        <v>5714263</v>
      </c>
      <c r="Q153">
        <v>5714263</v>
      </c>
      <c r="R153">
        <v>5714263</v>
      </c>
      <c r="S153">
        <v>5714263</v>
      </c>
      <c r="T153">
        <v>5714263</v>
      </c>
      <c r="U153">
        <v>5714263</v>
      </c>
      <c r="V153">
        <v>5714263</v>
      </c>
      <c r="W153">
        <v>5714263</v>
      </c>
      <c r="X153">
        <v>5714263</v>
      </c>
      <c r="Y153">
        <v>5714263</v>
      </c>
      <c r="Z153">
        <v>5714263</v>
      </c>
      <c r="AA153">
        <v>5714263</v>
      </c>
      <c r="AB153">
        <v>5758118</v>
      </c>
      <c r="AC153">
        <v>5758118</v>
      </c>
      <c r="AD153">
        <v>5758118</v>
      </c>
      <c r="AE153">
        <v>5758118</v>
      </c>
      <c r="AF153">
        <v>5758118</v>
      </c>
      <c r="AG153">
        <v>5758118</v>
      </c>
      <c r="AH153">
        <v>5758118</v>
      </c>
      <c r="AI153">
        <v>5758118</v>
      </c>
      <c r="AJ153">
        <v>5758118</v>
      </c>
      <c r="AK153">
        <v>5758118</v>
      </c>
      <c r="AL153">
        <v>5758118</v>
      </c>
      <c r="AM153">
        <v>5758118</v>
      </c>
      <c r="AN153">
        <v>5794533</v>
      </c>
      <c r="AO153">
        <v>5794533</v>
      </c>
      <c r="AP153">
        <v>5794533</v>
      </c>
      <c r="AQ153">
        <v>5794533</v>
      </c>
      <c r="AR153">
        <v>5794533</v>
      </c>
      <c r="AS153">
        <v>5794533</v>
      </c>
      <c r="AT153">
        <v>5794533</v>
      </c>
      <c r="AU153">
        <v>5794533</v>
      </c>
      <c r="AV153">
        <v>5794533</v>
      </c>
      <c r="AW153">
        <v>5794533</v>
      </c>
      <c r="AX153">
        <v>5794533</v>
      </c>
      <c r="AY153">
        <v>5794533</v>
      </c>
      <c r="AZ153">
        <v>5846290</v>
      </c>
      <c r="BA153">
        <v>5846290</v>
      </c>
      <c r="BB153">
        <v>5846290</v>
      </c>
      <c r="BC153">
        <v>5846290</v>
      </c>
      <c r="BD153">
        <v>5846290</v>
      </c>
      <c r="BE153">
        <v>5846290</v>
      </c>
      <c r="BF153">
        <v>5846290</v>
      </c>
      <c r="BG153">
        <v>5846290</v>
      </c>
      <c r="BH153">
        <v>5846290</v>
      </c>
      <c r="BI153">
        <v>5846290</v>
      </c>
      <c r="BJ153">
        <v>5846290</v>
      </c>
      <c r="BK153">
        <v>5846290</v>
      </c>
      <c r="BL153">
        <v>5846290</v>
      </c>
      <c r="BM153">
        <v>5846290</v>
      </c>
      <c r="BN153">
        <v>5846290</v>
      </c>
      <c r="BO153">
        <v>5846290</v>
      </c>
      <c r="BP153">
        <v>5846290</v>
      </c>
      <c r="BQ153">
        <v>5846290</v>
      </c>
      <c r="BR153">
        <v>5846290</v>
      </c>
      <c r="BS153">
        <v>5846290</v>
      </c>
      <c r="BT153">
        <v>5846290</v>
      </c>
      <c r="BU153">
        <v>5846290</v>
      </c>
      <c r="BV153">
        <v>5846290</v>
      </c>
      <c r="BW153">
        <v>5846290</v>
      </c>
      <c r="BX153">
        <v>5846290</v>
      </c>
    </row>
    <row r="154" spans="1:76" x14ac:dyDescent="0.2">
      <c r="A154" t="s">
        <v>141</v>
      </c>
      <c r="B154">
        <v>35291662</v>
      </c>
      <c r="C154">
        <v>35291662</v>
      </c>
      <c r="D154">
        <v>35422127</v>
      </c>
      <c r="E154">
        <v>35422127</v>
      </c>
      <c r="F154">
        <v>35422127</v>
      </c>
      <c r="G154">
        <v>35422127</v>
      </c>
      <c r="H154">
        <v>35422127</v>
      </c>
      <c r="I154">
        <v>35422127</v>
      </c>
      <c r="J154">
        <v>35422127</v>
      </c>
      <c r="K154">
        <v>35422127</v>
      </c>
      <c r="L154">
        <v>35422127</v>
      </c>
      <c r="M154">
        <v>35422127</v>
      </c>
      <c r="N154">
        <v>35422127</v>
      </c>
      <c r="O154">
        <v>35422127</v>
      </c>
      <c r="P154">
        <v>35469420</v>
      </c>
      <c r="Q154">
        <v>35469420</v>
      </c>
      <c r="R154">
        <v>35469420</v>
      </c>
      <c r="S154">
        <v>35469420</v>
      </c>
      <c r="T154">
        <v>35469420</v>
      </c>
      <c r="U154">
        <v>35469420</v>
      </c>
      <c r="V154">
        <v>35469420</v>
      </c>
      <c r="W154">
        <v>35469420</v>
      </c>
      <c r="X154">
        <v>35469420</v>
      </c>
      <c r="Y154">
        <v>35469420</v>
      </c>
      <c r="Z154">
        <v>35469420</v>
      </c>
      <c r="AA154">
        <v>35469420</v>
      </c>
      <c r="AB154">
        <v>35618031</v>
      </c>
      <c r="AC154">
        <v>35618031</v>
      </c>
      <c r="AD154">
        <v>35618031</v>
      </c>
      <c r="AE154">
        <v>35618031</v>
      </c>
      <c r="AF154">
        <v>35618031</v>
      </c>
      <c r="AG154">
        <v>35618031</v>
      </c>
      <c r="AH154">
        <v>35618031</v>
      </c>
      <c r="AI154">
        <v>35618031</v>
      </c>
      <c r="AJ154">
        <v>35618031</v>
      </c>
      <c r="AK154">
        <v>35618031</v>
      </c>
      <c r="AL154">
        <v>35618031</v>
      </c>
      <c r="AM154">
        <v>35618031</v>
      </c>
      <c r="AN154">
        <v>35284274</v>
      </c>
      <c r="AO154">
        <v>35284274</v>
      </c>
      <c r="AP154">
        <v>35284274</v>
      </c>
      <c r="AQ154">
        <v>35284274</v>
      </c>
      <c r="AR154">
        <v>35284274</v>
      </c>
      <c r="AS154">
        <v>35284274</v>
      </c>
      <c r="AT154">
        <v>35284274</v>
      </c>
      <c r="AU154">
        <v>35284274</v>
      </c>
      <c r="AV154">
        <v>35284274</v>
      </c>
      <c r="AW154">
        <v>35284274</v>
      </c>
      <c r="AX154">
        <v>35284274</v>
      </c>
      <c r="AY154">
        <v>35284274</v>
      </c>
      <c r="AZ154">
        <v>36258886</v>
      </c>
      <c r="BA154">
        <v>36258886</v>
      </c>
      <c r="BB154">
        <v>36258886</v>
      </c>
      <c r="BC154">
        <v>36258886</v>
      </c>
      <c r="BD154">
        <v>36258886</v>
      </c>
      <c r="BE154">
        <v>36258886</v>
      </c>
      <c r="BF154">
        <v>36258886</v>
      </c>
      <c r="BG154">
        <v>36258886</v>
      </c>
      <c r="BH154">
        <v>36258886</v>
      </c>
      <c r="BI154">
        <v>36258886</v>
      </c>
      <c r="BJ154">
        <v>36258886</v>
      </c>
      <c r="BK154">
        <v>36258886</v>
      </c>
      <c r="BL154">
        <v>36258886</v>
      </c>
      <c r="BM154">
        <v>36258886</v>
      </c>
      <c r="BN154">
        <v>36258886</v>
      </c>
      <c r="BO154">
        <v>36258886</v>
      </c>
      <c r="BP154">
        <v>36258886</v>
      </c>
      <c r="BQ154">
        <v>36258886</v>
      </c>
      <c r="BR154">
        <v>36258886</v>
      </c>
      <c r="BS154">
        <v>36258886</v>
      </c>
      <c r="BT154">
        <v>36258886</v>
      </c>
      <c r="BU154">
        <v>36258886</v>
      </c>
      <c r="BV154">
        <v>36258886</v>
      </c>
      <c r="BW154">
        <v>36258886</v>
      </c>
      <c r="BX154">
        <v>36258886</v>
      </c>
    </row>
    <row r="155" spans="1:76" x14ac:dyDescent="0.2">
      <c r="A155" t="s">
        <v>226</v>
      </c>
      <c r="B155">
        <v>40465880</v>
      </c>
      <c r="C155">
        <v>40465880</v>
      </c>
      <c r="D155">
        <v>40540992</v>
      </c>
      <c r="E155">
        <v>40540992</v>
      </c>
      <c r="F155">
        <v>40540992</v>
      </c>
      <c r="G155">
        <v>40540992</v>
      </c>
      <c r="H155">
        <v>40540992</v>
      </c>
      <c r="I155">
        <v>40540992</v>
      </c>
      <c r="J155">
        <v>40540992</v>
      </c>
      <c r="K155">
        <v>40540992</v>
      </c>
      <c r="L155">
        <v>40540992</v>
      </c>
      <c r="M155">
        <v>40540992</v>
      </c>
      <c r="N155">
        <v>40540992</v>
      </c>
      <c r="O155">
        <v>40540992</v>
      </c>
      <c r="P155">
        <v>40665282</v>
      </c>
      <c r="Q155">
        <v>40665282</v>
      </c>
      <c r="R155">
        <v>40665282</v>
      </c>
      <c r="S155">
        <v>40665282</v>
      </c>
      <c r="T155">
        <v>40665282</v>
      </c>
      <c r="U155">
        <v>40665282</v>
      </c>
      <c r="V155">
        <v>40665282</v>
      </c>
      <c r="W155">
        <v>40665282</v>
      </c>
      <c r="X155">
        <v>40665282</v>
      </c>
      <c r="Y155">
        <v>40665282</v>
      </c>
      <c r="Z155">
        <v>40665282</v>
      </c>
      <c r="AA155">
        <v>40665282</v>
      </c>
      <c r="AB155">
        <v>40987514</v>
      </c>
      <c r="AC155">
        <v>40987514</v>
      </c>
      <c r="AD155">
        <v>40987514</v>
      </c>
      <c r="AE155">
        <v>40987514</v>
      </c>
      <c r="AF155">
        <v>40987514</v>
      </c>
      <c r="AG155">
        <v>40987514</v>
      </c>
      <c r="AH155">
        <v>40987514</v>
      </c>
      <c r="AI155">
        <v>40987514</v>
      </c>
      <c r="AJ155">
        <v>40987514</v>
      </c>
      <c r="AK155">
        <v>40987514</v>
      </c>
      <c r="AL155">
        <v>40987514</v>
      </c>
      <c r="AM155">
        <v>40987514</v>
      </c>
      <c r="AN155">
        <v>41283834</v>
      </c>
      <c r="AO155">
        <v>41283834</v>
      </c>
      <c r="AP155">
        <v>41283834</v>
      </c>
      <c r="AQ155">
        <v>41283834</v>
      </c>
      <c r="AR155">
        <v>41283834</v>
      </c>
      <c r="AS155">
        <v>41283834</v>
      </c>
      <c r="AT155">
        <v>41283834</v>
      </c>
      <c r="AU155">
        <v>41283834</v>
      </c>
      <c r="AV155">
        <v>41283834</v>
      </c>
      <c r="AW155">
        <v>41283834</v>
      </c>
      <c r="AX155">
        <v>41283834</v>
      </c>
      <c r="AY155">
        <v>41283834</v>
      </c>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c r="BV155" s="270"/>
      <c r="BW155" s="270"/>
      <c r="BX155" s="270"/>
    </row>
    <row r="156" spans="1:76" x14ac:dyDescent="0.2">
      <c r="A156" t="s">
        <v>227</v>
      </c>
      <c r="B156">
        <v>41645814</v>
      </c>
      <c r="C156">
        <v>41645814</v>
      </c>
      <c r="D156">
        <v>41724010</v>
      </c>
      <c r="E156">
        <v>41724010</v>
      </c>
      <c r="F156">
        <v>41724010</v>
      </c>
      <c r="G156">
        <v>41724010</v>
      </c>
      <c r="H156">
        <v>41724010</v>
      </c>
      <c r="I156">
        <v>41724010</v>
      </c>
      <c r="J156">
        <v>41724010</v>
      </c>
      <c r="K156">
        <v>41724010</v>
      </c>
      <c r="L156">
        <v>41724010</v>
      </c>
      <c r="M156">
        <v>41724010</v>
      </c>
      <c r="N156">
        <v>41724010</v>
      </c>
      <c r="O156">
        <v>41724010</v>
      </c>
      <c r="P156">
        <v>41845027</v>
      </c>
      <c r="Q156">
        <v>41845027</v>
      </c>
      <c r="R156">
        <v>41845027</v>
      </c>
      <c r="S156">
        <v>41845027</v>
      </c>
      <c r="T156">
        <v>41845027</v>
      </c>
      <c r="U156">
        <v>41845027</v>
      </c>
      <c r="V156">
        <v>41845027</v>
      </c>
      <c r="W156">
        <v>41845027</v>
      </c>
      <c r="X156">
        <v>41845027</v>
      </c>
      <c r="Y156">
        <v>41845027</v>
      </c>
      <c r="Z156">
        <v>41845027</v>
      </c>
      <c r="AA156">
        <v>41845027</v>
      </c>
      <c r="AB156">
        <v>42174676</v>
      </c>
      <c r="AC156">
        <v>42174676</v>
      </c>
      <c r="AD156">
        <v>42174676</v>
      </c>
      <c r="AE156">
        <v>42174676</v>
      </c>
      <c r="AF156">
        <v>42174676</v>
      </c>
      <c r="AG156">
        <v>42174676</v>
      </c>
      <c r="AH156">
        <v>42174676</v>
      </c>
      <c r="AI156">
        <v>42174676</v>
      </c>
      <c r="AJ156">
        <v>42174676</v>
      </c>
      <c r="AK156">
        <v>42174676</v>
      </c>
      <c r="AL156">
        <v>42174676</v>
      </c>
      <c r="AM156">
        <v>42174676</v>
      </c>
      <c r="AN156">
        <v>42469493</v>
      </c>
      <c r="AO156">
        <v>42469493</v>
      </c>
      <c r="AP156">
        <v>42469493</v>
      </c>
      <c r="AQ156">
        <v>42469493</v>
      </c>
      <c r="AR156">
        <v>42469493</v>
      </c>
      <c r="AS156">
        <v>42469493</v>
      </c>
      <c r="AT156">
        <v>42469493</v>
      </c>
      <c r="AU156">
        <v>42469493</v>
      </c>
      <c r="AV156">
        <v>42469493</v>
      </c>
      <c r="AW156">
        <v>42469493</v>
      </c>
      <c r="AX156">
        <v>42469493</v>
      </c>
      <c r="AY156">
        <v>42469493</v>
      </c>
      <c r="AZ156" s="270"/>
      <c r="BA156" s="270"/>
      <c r="BB156" s="270"/>
      <c r="BC156" s="270"/>
      <c r="BD156" s="270"/>
      <c r="BE156" s="270"/>
      <c r="BF156" s="270"/>
      <c r="BG156" s="270"/>
      <c r="BH156" s="270"/>
      <c r="BI156" s="270"/>
      <c r="BJ156" s="270"/>
      <c r="BK156" s="270"/>
      <c r="BL156" s="270"/>
      <c r="BM156" s="270"/>
      <c r="BN156" s="270"/>
      <c r="BO156" s="270"/>
      <c r="BP156" s="270"/>
      <c r="BQ156" s="270"/>
      <c r="BR156" s="270"/>
      <c r="BS156" s="270"/>
      <c r="BT156" s="270"/>
      <c r="BU156" s="270"/>
      <c r="BV156" s="270"/>
      <c r="BW156" s="270"/>
      <c r="BX156" s="270"/>
    </row>
    <row r="157" spans="1:76" x14ac:dyDescent="0.2">
      <c r="A157" t="s">
        <v>228</v>
      </c>
      <c r="B157" s="22">
        <f>SUM(B140,B143,B144,B146,B151)</f>
        <v>511188</v>
      </c>
      <c r="C157" s="22">
        <f t="shared" ref="C157" si="1011">SUM(C140,C143,C144,C146,C151)</f>
        <v>511188</v>
      </c>
      <c r="D157" s="22">
        <f t="shared" ref="D157:E157" si="1012">SUM(D140,D143,D144,D146,D151)</f>
        <v>515014</v>
      </c>
      <c r="E157" s="22">
        <f t="shared" si="1012"/>
        <v>515014</v>
      </c>
      <c r="F157" s="22">
        <f t="shared" ref="F157:BK157" si="1013">SUM(F140,F143,F144,F146,F151)</f>
        <v>515014</v>
      </c>
      <c r="G157" s="22">
        <f t="shared" si="1013"/>
        <v>515014</v>
      </c>
      <c r="H157" s="22">
        <f t="shared" si="1013"/>
        <v>515014</v>
      </c>
      <c r="I157" s="22">
        <f t="shared" si="1013"/>
        <v>515014</v>
      </c>
      <c r="J157" s="22">
        <f t="shared" si="1013"/>
        <v>515014</v>
      </c>
      <c r="K157" s="22">
        <f t="shared" si="1013"/>
        <v>515014</v>
      </c>
      <c r="L157" s="22">
        <f t="shared" si="1013"/>
        <v>515014</v>
      </c>
      <c r="M157" s="22">
        <f t="shared" si="1013"/>
        <v>515014</v>
      </c>
      <c r="N157" s="22">
        <f t="shared" si="1013"/>
        <v>515014</v>
      </c>
      <c r="O157" s="22">
        <f t="shared" si="1013"/>
        <v>515014</v>
      </c>
      <c r="P157" s="22">
        <f t="shared" ref="P157" si="1014">SUM(P140,P143,P144,P146,P151)</f>
        <v>516601</v>
      </c>
      <c r="Q157" s="22">
        <f t="shared" si="1013"/>
        <v>516601</v>
      </c>
      <c r="R157" s="22">
        <f t="shared" si="1013"/>
        <v>516601</v>
      </c>
      <c r="S157" s="22">
        <f t="shared" si="1013"/>
        <v>516601</v>
      </c>
      <c r="T157" s="22">
        <f t="shared" si="1013"/>
        <v>516601</v>
      </c>
      <c r="U157" s="22">
        <f t="shared" si="1013"/>
        <v>516601</v>
      </c>
      <c r="V157" s="22">
        <f t="shared" si="1013"/>
        <v>516601</v>
      </c>
      <c r="W157" s="22">
        <f t="shared" si="1013"/>
        <v>516601</v>
      </c>
      <c r="X157" s="22">
        <f t="shared" si="1013"/>
        <v>516601</v>
      </c>
      <c r="Y157" s="22">
        <f t="shared" si="1013"/>
        <v>516601</v>
      </c>
      <c r="Z157" s="22">
        <f t="shared" si="1013"/>
        <v>516601</v>
      </c>
      <c r="AA157" s="22">
        <f t="shared" si="1013"/>
        <v>516601</v>
      </c>
      <c r="AB157" s="22">
        <f t="shared" si="1013"/>
        <v>519858</v>
      </c>
      <c r="AC157" s="22">
        <f t="shared" si="1013"/>
        <v>519858</v>
      </c>
      <c r="AD157" s="22">
        <f t="shared" si="1013"/>
        <v>519858</v>
      </c>
      <c r="AE157" s="22">
        <f t="shared" si="1013"/>
        <v>519858</v>
      </c>
      <c r="AF157" s="22">
        <f t="shared" si="1013"/>
        <v>519858</v>
      </c>
      <c r="AG157" s="22">
        <f t="shared" si="1013"/>
        <v>519858</v>
      </c>
      <c r="AH157" s="22">
        <f t="shared" si="1013"/>
        <v>519858</v>
      </c>
      <c r="AI157" s="22">
        <f t="shared" si="1013"/>
        <v>519858</v>
      </c>
      <c r="AJ157" s="22">
        <f t="shared" si="1013"/>
        <v>519858</v>
      </c>
      <c r="AK157" s="22">
        <f t="shared" si="1013"/>
        <v>519858</v>
      </c>
      <c r="AL157" s="22">
        <f t="shared" si="1013"/>
        <v>519858</v>
      </c>
      <c r="AM157" s="22">
        <f t="shared" si="1013"/>
        <v>519858</v>
      </c>
      <c r="AN157" s="22">
        <f t="shared" si="1013"/>
        <v>524846</v>
      </c>
      <c r="AO157" s="22">
        <f t="shared" si="1013"/>
        <v>524846</v>
      </c>
      <c r="AP157" s="22">
        <f t="shared" si="1013"/>
        <v>524846</v>
      </c>
      <c r="AQ157" s="22">
        <f t="shared" si="1013"/>
        <v>524846</v>
      </c>
      <c r="AR157" s="22">
        <f t="shared" si="1013"/>
        <v>524846</v>
      </c>
      <c r="AS157" s="22">
        <f t="shared" si="1013"/>
        <v>524846</v>
      </c>
      <c r="AT157" s="22">
        <f t="shared" si="1013"/>
        <v>524846</v>
      </c>
      <c r="AU157" s="22">
        <f t="shared" si="1013"/>
        <v>524846</v>
      </c>
      <c r="AV157" s="22">
        <f t="shared" si="1013"/>
        <v>524846</v>
      </c>
      <c r="AW157" s="22">
        <f t="shared" si="1013"/>
        <v>524846</v>
      </c>
      <c r="AX157" s="22">
        <f t="shared" si="1013"/>
        <v>524846</v>
      </c>
      <c r="AY157" s="22">
        <f t="shared" si="1013"/>
        <v>524846</v>
      </c>
      <c r="AZ157" s="22">
        <f t="shared" si="1013"/>
        <v>530982</v>
      </c>
      <c r="BA157" s="22">
        <f t="shared" si="1013"/>
        <v>530982</v>
      </c>
      <c r="BB157" s="22">
        <f t="shared" si="1013"/>
        <v>530982</v>
      </c>
      <c r="BC157" s="22">
        <f t="shared" si="1013"/>
        <v>530982</v>
      </c>
      <c r="BD157" s="22">
        <f t="shared" si="1013"/>
        <v>530982</v>
      </c>
      <c r="BE157" s="22">
        <f t="shared" si="1013"/>
        <v>530982</v>
      </c>
      <c r="BF157" s="22">
        <f t="shared" si="1013"/>
        <v>530982</v>
      </c>
      <c r="BG157" s="22">
        <f t="shared" si="1013"/>
        <v>530982</v>
      </c>
      <c r="BH157" s="22">
        <f t="shared" si="1013"/>
        <v>530982</v>
      </c>
      <c r="BI157" s="22">
        <f t="shared" si="1013"/>
        <v>530982</v>
      </c>
      <c r="BJ157" s="22">
        <f t="shared" si="1013"/>
        <v>530982</v>
      </c>
      <c r="BK157" s="22">
        <f t="shared" si="1013"/>
        <v>530982</v>
      </c>
      <c r="BL157" s="22">
        <f t="shared" ref="BL157" si="1015">SUM(BL140,BL143,BL144,BL146,BL151)</f>
        <v>530982</v>
      </c>
      <c r="BM157" s="22">
        <f t="shared" ref="BM157:BN157" si="1016">SUM(BM140,BM143,BM144,BM146,BM151)</f>
        <v>530982</v>
      </c>
      <c r="BN157" s="22">
        <f t="shared" si="1016"/>
        <v>530982</v>
      </c>
      <c r="BO157" s="22">
        <f t="shared" ref="BO157" si="1017">SUM(BO140,BO143,BO144,BO146,BO151)</f>
        <v>530982</v>
      </c>
      <c r="BP157" s="22">
        <f t="shared" ref="BP157" si="1018">SUM(BP140,BP143,BP144,BP146,BP151)</f>
        <v>530982</v>
      </c>
      <c r="BQ157" s="22">
        <f t="shared" ref="BQ157:BR157" si="1019">SUM(BQ140,BQ143,BQ144,BQ146,BQ151)</f>
        <v>530982</v>
      </c>
      <c r="BR157" s="22">
        <f t="shared" si="1019"/>
        <v>530982</v>
      </c>
      <c r="BS157" s="22">
        <f t="shared" ref="BS157:BT157" si="1020">SUM(BS140,BS143,BS144,BS146,BS151)</f>
        <v>530982</v>
      </c>
      <c r="BT157" s="22">
        <f t="shared" si="1020"/>
        <v>530982</v>
      </c>
      <c r="BU157" s="22">
        <f t="shared" ref="BU157:BV157" si="1021">SUM(BU140,BU143,BU144,BU146,BU151)</f>
        <v>530982</v>
      </c>
      <c r="BV157" s="22">
        <f t="shared" si="1021"/>
        <v>530982</v>
      </c>
      <c r="BW157" s="22">
        <v>530982</v>
      </c>
      <c r="BX157" s="22">
        <v>530982</v>
      </c>
    </row>
    <row r="158" spans="1:76" x14ac:dyDescent="0.2">
      <c r="A158" t="s">
        <v>229</v>
      </c>
      <c r="B158" s="22">
        <f>SUM(B145,B148,B149)</f>
        <v>219523</v>
      </c>
      <c r="C158" s="22">
        <f t="shared" ref="C158" si="1022">SUM(C145,C148,C149)</f>
        <v>219523</v>
      </c>
      <c r="D158" s="22">
        <f t="shared" ref="D158:E158" si="1023">SUM(D145,D148,D149)</f>
        <v>220160</v>
      </c>
      <c r="E158" s="22">
        <f t="shared" si="1023"/>
        <v>220160</v>
      </c>
      <c r="F158" s="22">
        <f t="shared" ref="F158:BK158" si="1024">SUM(F145,F148,F149)</f>
        <v>220160</v>
      </c>
      <c r="G158" s="22">
        <f t="shared" si="1024"/>
        <v>220160</v>
      </c>
      <c r="H158" s="22">
        <f t="shared" si="1024"/>
        <v>220160</v>
      </c>
      <c r="I158" s="22">
        <f t="shared" si="1024"/>
        <v>220160</v>
      </c>
      <c r="J158" s="22">
        <f t="shared" si="1024"/>
        <v>220160</v>
      </c>
      <c r="K158" s="22">
        <f t="shared" si="1024"/>
        <v>220160</v>
      </c>
      <c r="L158" s="22">
        <f t="shared" si="1024"/>
        <v>220160</v>
      </c>
      <c r="M158" s="22">
        <f t="shared" si="1024"/>
        <v>220160</v>
      </c>
      <c r="N158" s="22">
        <f t="shared" si="1024"/>
        <v>220160</v>
      </c>
      <c r="O158" s="22">
        <f t="shared" si="1024"/>
        <v>220160</v>
      </c>
      <c r="P158" s="22">
        <f t="shared" ref="P158" si="1025">SUM(P145,P148,P149)</f>
        <v>220492</v>
      </c>
      <c r="Q158" s="22">
        <f t="shared" si="1024"/>
        <v>220492</v>
      </c>
      <c r="R158" s="22">
        <f t="shared" si="1024"/>
        <v>220492</v>
      </c>
      <c r="S158" s="22">
        <f t="shared" si="1024"/>
        <v>220492</v>
      </c>
      <c r="T158" s="22">
        <f t="shared" si="1024"/>
        <v>220492</v>
      </c>
      <c r="U158" s="22">
        <f t="shared" si="1024"/>
        <v>220492</v>
      </c>
      <c r="V158" s="22">
        <f t="shared" si="1024"/>
        <v>220492</v>
      </c>
      <c r="W158" s="22">
        <f t="shared" si="1024"/>
        <v>220492</v>
      </c>
      <c r="X158" s="22">
        <f t="shared" si="1024"/>
        <v>220492</v>
      </c>
      <c r="Y158" s="22">
        <f t="shared" si="1024"/>
        <v>220492</v>
      </c>
      <c r="Z158" s="22">
        <f t="shared" si="1024"/>
        <v>220492</v>
      </c>
      <c r="AA158" s="22">
        <f t="shared" si="1024"/>
        <v>220492</v>
      </c>
      <c r="AB158" s="22">
        <f t="shared" si="1024"/>
        <v>221536</v>
      </c>
      <c r="AC158" s="22">
        <f t="shared" si="1024"/>
        <v>221536</v>
      </c>
      <c r="AD158" s="22">
        <f t="shared" si="1024"/>
        <v>221536</v>
      </c>
      <c r="AE158" s="22">
        <f t="shared" si="1024"/>
        <v>221536</v>
      </c>
      <c r="AF158" s="22">
        <f t="shared" si="1024"/>
        <v>221536</v>
      </c>
      <c r="AG158" s="22">
        <f t="shared" si="1024"/>
        <v>221536</v>
      </c>
      <c r="AH158" s="22">
        <f t="shared" si="1024"/>
        <v>221536</v>
      </c>
      <c r="AI158" s="22">
        <f t="shared" si="1024"/>
        <v>221536</v>
      </c>
      <c r="AJ158" s="22">
        <f t="shared" si="1024"/>
        <v>221536</v>
      </c>
      <c r="AK158" s="22">
        <f t="shared" si="1024"/>
        <v>221536</v>
      </c>
      <c r="AL158" s="22">
        <f t="shared" si="1024"/>
        <v>221536</v>
      </c>
      <c r="AM158" s="22">
        <f t="shared" si="1024"/>
        <v>221536</v>
      </c>
      <c r="AN158" s="22">
        <f t="shared" si="1024"/>
        <v>221644</v>
      </c>
      <c r="AO158" s="22">
        <f t="shared" si="1024"/>
        <v>221644</v>
      </c>
      <c r="AP158" s="22">
        <f t="shared" si="1024"/>
        <v>221644</v>
      </c>
      <c r="AQ158" s="22">
        <f t="shared" si="1024"/>
        <v>221644</v>
      </c>
      <c r="AR158" s="22">
        <f t="shared" si="1024"/>
        <v>221644</v>
      </c>
      <c r="AS158" s="22">
        <f t="shared" si="1024"/>
        <v>221644</v>
      </c>
      <c r="AT158" s="22">
        <f t="shared" si="1024"/>
        <v>221644</v>
      </c>
      <c r="AU158" s="22">
        <f t="shared" si="1024"/>
        <v>221644</v>
      </c>
      <c r="AV158" s="22">
        <f t="shared" si="1024"/>
        <v>221644</v>
      </c>
      <c r="AW158" s="22">
        <f t="shared" si="1024"/>
        <v>221644</v>
      </c>
      <c r="AX158" s="22">
        <f t="shared" si="1024"/>
        <v>221644</v>
      </c>
      <c r="AY158" s="22">
        <f t="shared" si="1024"/>
        <v>221644</v>
      </c>
      <c r="AZ158" s="22">
        <f t="shared" si="1024"/>
        <v>222746</v>
      </c>
      <c r="BA158" s="22">
        <f t="shared" si="1024"/>
        <v>222746</v>
      </c>
      <c r="BB158" s="22">
        <f t="shared" si="1024"/>
        <v>222746</v>
      </c>
      <c r="BC158" s="22">
        <f t="shared" si="1024"/>
        <v>222746</v>
      </c>
      <c r="BD158" s="22">
        <f t="shared" si="1024"/>
        <v>222746</v>
      </c>
      <c r="BE158" s="22">
        <f t="shared" si="1024"/>
        <v>222746</v>
      </c>
      <c r="BF158" s="22">
        <f t="shared" si="1024"/>
        <v>222746</v>
      </c>
      <c r="BG158" s="22">
        <f t="shared" si="1024"/>
        <v>222746</v>
      </c>
      <c r="BH158" s="22">
        <f t="shared" si="1024"/>
        <v>222746</v>
      </c>
      <c r="BI158" s="22">
        <f t="shared" si="1024"/>
        <v>222746</v>
      </c>
      <c r="BJ158" s="22">
        <f t="shared" si="1024"/>
        <v>222746</v>
      </c>
      <c r="BK158" s="22">
        <f t="shared" si="1024"/>
        <v>222746</v>
      </c>
      <c r="BL158" s="22">
        <f t="shared" ref="BL158" si="1026">SUM(BL145,BL148,BL149)</f>
        <v>222746</v>
      </c>
      <c r="BM158" s="22">
        <f t="shared" ref="BM158:BN158" si="1027">SUM(BM145,BM148,BM149)</f>
        <v>222746</v>
      </c>
      <c r="BN158" s="22">
        <f t="shared" si="1027"/>
        <v>222746</v>
      </c>
      <c r="BO158" s="22">
        <f t="shared" ref="BO158" si="1028">SUM(BO145,BO148,BO149)</f>
        <v>222746</v>
      </c>
      <c r="BP158" s="22">
        <f t="shared" ref="BP158" si="1029">SUM(BP145,BP148,BP149)</f>
        <v>222746</v>
      </c>
      <c r="BQ158" s="22">
        <f t="shared" ref="BQ158:BR158" si="1030">SUM(BQ145,BQ148,BQ149)</f>
        <v>222746</v>
      </c>
      <c r="BR158" s="22">
        <f t="shared" si="1030"/>
        <v>222746</v>
      </c>
      <c r="BS158" s="22">
        <f t="shared" ref="BS158:BT158" si="1031">SUM(BS145,BS148,BS149)</f>
        <v>222746</v>
      </c>
      <c r="BT158" s="22">
        <f t="shared" si="1031"/>
        <v>222746</v>
      </c>
      <c r="BU158" s="22">
        <f t="shared" ref="BU158:BV158" si="1032">SUM(BU145,BU148,BU149)</f>
        <v>222746</v>
      </c>
      <c r="BV158" s="22">
        <f t="shared" si="1032"/>
        <v>222746</v>
      </c>
      <c r="BW158" s="22">
        <v>222746</v>
      </c>
      <c r="BX158" s="22">
        <v>222746</v>
      </c>
    </row>
    <row r="159" spans="1:76" x14ac:dyDescent="0.2">
      <c r="A159" t="s">
        <v>230</v>
      </c>
      <c r="B159" s="22">
        <f>SUM(B139,B141,B142,B147)</f>
        <v>314103</v>
      </c>
      <c r="C159" s="22">
        <f t="shared" ref="C159" si="1033">SUM(C139,C141,C142,C147)</f>
        <v>314103</v>
      </c>
      <c r="D159" s="22">
        <f t="shared" ref="D159:E159" si="1034">SUM(D139,D141,D142,D147)</f>
        <v>313028</v>
      </c>
      <c r="E159" s="22">
        <f t="shared" si="1034"/>
        <v>313028</v>
      </c>
      <c r="F159" s="22">
        <f t="shared" ref="F159:BK159" si="1035">SUM(F139,F141,F142,F147)</f>
        <v>313028</v>
      </c>
      <c r="G159" s="22">
        <f t="shared" si="1035"/>
        <v>313028</v>
      </c>
      <c r="H159" s="22">
        <f t="shared" si="1035"/>
        <v>313028</v>
      </c>
      <c r="I159" s="22">
        <f t="shared" si="1035"/>
        <v>313028</v>
      </c>
      <c r="J159" s="22">
        <f t="shared" si="1035"/>
        <v>313028</v>
      </c>
      <c r="K159" s="22">
        <f t="shared" si="1035"/>
        <v>313028</v>
      </c>
      <c r="L159" s="22">
        <f t="shared" si="1035"/>
        <v>313028</v>
      </c>
      <c r="M159" s="22">
        <f t="shared" si="1035"/>
        <v>313028</v>
      </c>
      <c r="N159" s="22">
        <f t="shared" si="1035"/>
        <v>313028</v>
      </c>
      <c r="O159" s="22">
        <f t="shared" si="1035"/>
        <v>313028</v>
      </c>
      <c r="P159" s="22">
        <f t="shared" ref="P159" si="1036">SUM(P139,P141,P142,P147)</f>
        <v>312120</v>
      </c>
      <c r="Q159" s="22">
        <f t="shared" si="1035"/>
        <v>312120</v>
      </c>
      <c r="R159" s="22">
        <f t="shared" si="1035"/>
        <v>312120</v>
      </c>
      <c r="S159" s="22">
        <f t="shared" si="1035"/>
        <v>312120</v>
      </c>
      <c r="T159" s="22">
        <f t="shared" si="1035"/>
        <v>312120</v>
      </c>
      <c r="U159" s="22">
        <f t="shared" si="1035"/>
        <v>312120</v>
      </c>
      <c r="V159" s="22">
        <f t="shared" si="1035"/>
        <v>312120</v>
      </c>
      <c r="W159" s="22">
        <f t="shared" si="1035"/>
        <v>312120</v>
      </c>
      <c r="X159" s="22">
        <f t="shared" si="1035"/>
        <v>312120</v>
      </c>
      <c r="Y159" s="22">
        <f t="shared" si="1035"/>
        <v>312120</v>
      </c>
      <c r="Z159" s="22">
        <f t="shared" si="1035"/>
        <v>312120</v>
      </c>
      <c r="AA159" s="22">
        <f t="shared" si="1035"/>
        <v>312120</v>
      </c>
      <c r="AB159" s="22">
        <f t="shared" si="1035"/>
        <v>312179</v>
      </c>
      <c r="AC159" s="22">
        <f t="shared" si="1035"/>
        <v>312179</v>
      </c>
      <c r="AD159" s="22">
        <f t="shared" si="1035"/>
        <v>312179</v>
      </c>
      <c r="AE159" s="22">
        <f t="shared" si="1035"/>
        <v>312179</v>
      </c>
      <c r="AF159" s="22">
        <f t="shared" si="1035"/>
        <v>312179</v>
      </c>
      <c r="AG159" s="22">
        <f t="shared" si="1035"/>
        <v>312179</v>
      </c>
      <c r="AH159" s="22">
        <f t="shared" si="1035"/>
        <v>312179</v>
      </c>
      <c r="AI159" s="22">
        <f t="shared" si="1035"/>
        <v>312179</v>
      </c>
      <c r="AJ159" s="22">
        <f t="shared" si="1035"/>
        <v>312179</v>
      </c>
      <c r="AK159" s="22">
        <f t="shared" si="1035"/>
        <v>312179</v>
      </c>
      <c r="AL159" s="22">
        <f t="shared" si="1035"/>
        <v>312179</v>
      </c>
      <c r="AM159" s="22">
        <f t="shared" si="1035"/>
        <v>312179</v>
      </c>
      <c r="AN159" s="22">
        <f t="shared" si="1035"/>
        <v>312341</v>
      </c>
      <c r="AO159" s="22">
        <f t="shared" si="1035"/>
        <v>312341</v>
      </c>
      <c r="AP159" s="22">
        <f t="shared" si="1035"/>
        <v>312341</v>
      </c>
      <c r="AQ159" s="22">
        <f t="shared" si="1035"/>
        <v>312341</v>
      </c>
      <c r="AR159" s="22">
        <f t="shared" si="1035"/>
        <v>312341</v>
      </c>
      <c r="AS159" s="22">
        <f t="shared" si="1035"/>
        <v>312341</v>
      </c>
      <c r="AT159" s="22">
        <f t="shared" si="1035"/>
        <v>312341</v>
      </c>
      <c r="AU159" s="22">
        <f t="shared" si="1035"/>
        <v>312341</v>
      </c>
      <c r="AV159" s="22">
        <f t="shared" si="1035"/>
        <v>312341</v>
      </c>
      <c r="AW159" s="22">
        <f t="shared" si="1035"/>
        <v>312341</v>
      </c>
      <c r="AX159" s="22">
        <f t="shared" si="1035"/>
        <v>312341</v>
      </c>
      <c r="AY159" s="22">
        <f t="shared" si="1035"/>
        <v>312341</v>
      </c>
      <c r="AZ159" s="22">
        <f t="shared" si="1035"/>
        <v>313577</v>
      </c>
      <c r="BA159" s="22">
        <f t="shared" si="1035"/>
        <v>313577</v>
      </c>
      <c r="BB159" s="22">
        <f t="shared" si="1035"/>
        <v>313577</v>
      </c>
      <c r="BC159" s="22">
        <f t="shared" si="1035"/>
        <v>313577</v>
      </c>
      <c r="BD159" s="22">
        <f t="shared" si="1035"/>
        <v>313577</v>
      </c>
      <c r="BE159" s="22">
        <f t="shared" si="1035"/>
        <v>313577</v>
      </c>
      <c r="BF159" s="22">
        <f t="shared" si="1035"/>
        <v>313577</v>
      </c>
      <c r="BG159" s="22">
        <f t="shared" si="1035"/>
        <v>313577</v>
      </c>
      <c r="BH159" s="22">
        <f t="shared" si="1035"/>
        <v>313577</v>
      </c>
      <c r="BI159" s="22">
        <f t="shared" si="1035"/>
        <v>313577</v>
      </c>
      <c r="BJ159" s="22">
        <f t="shared" si="1035"/>
        <v>313577</v>
      </c>
      <c r="BK159" s="22">
        <f t="shared" si="1035"/>
        <v>313577</v>
      </c>
      <c r="BL159" s="22">
        <f t="shared" ref="BL159" si="1037">SUM(BL139,BL141,BL142,BL147)</f>
        <v>313577</v>
      </c>
      <c r="BM159" s="22">
        <f t="shared" ref="BM159:BN159" si="1038">SUM(BM139,BM141,BM142,BM147)</f>
        <v>313577</v>
      </c>
      <c r="BN159" s="22">
        <f t="shared" si="1038"/>
        <v>313577</v>
      </c>
      <c r="BO159" s="22">
        <f t="shared" ref="BO159" si="1039">SUM(BO139,BO141,BO142,BO147)</f>
        <v>313577</v>
      </c>
      <c r="BP159" s="22">
        <f t="shared" ref="BP159" si="1040">SUM(BP139,BP141,BP142,BP147)</f>
        <v>313577</v>
      </c>
      <c r="BQ159" s="22">
        <f t="shared" ref="BQ159:BR159" si="1041">SUM(BQ139,BQ141,BQ142,BQ147)</f>
        <v>313577</v>
      </c>
      <c r="BR159" s="22">
        <f t="shared" si="1041"/>
        <v>313577</v>
      </c>
      <c r="BS159" s="22">
        <f t="shared" ref="BS159:BT159" si="1042">SUM(BS139,BS141,BS142,BS147)</f>
        <v>313577</v>
      </c>
      <c r="BT159" s="22">
        <f t="shared" si="1042"/>
        <v>313577</v>
      </c>
      <c r="BU159" s="22">
        <f t="shared" ref="BU159:BV159" si="1043">SUM(BU139,BU141,BU142,BU147)</f>
        <v>313577</v>
      </c>
      <c r="BV159" s="22">
        <f t="shared" si="1043"/>
        <v>313577</v>
      </c>
      <c r="BW159" s="22">
        <v>313577</v>
      </c>
      <c r="BX159" s="22">
        <v>313577</v>
      </c>
    </row>
    <row r="160" spans="1:76" x14ac:dyDescent="0.2">
      <c r="A160" t="s">
        <v>231</v>
      </c>
      <c r="B160" s="22">
        <f>SUM(B138,B144)</f>
        <v>183928</v>
      </c>
      <c r="C160" s="22">
        <f t="shared" ref="C160" si="1044">SUM(C138,C144)</f>
        <v>183928</v>
      </c>
      <c r="D160" s="22">
        <f t="shared" ref="D160:E160" si="1045">SUM(D138,D144)</f>
        <v>185663</v>
      </c>
      <c r="E160" s="22">
        <f t="shared" si="1045"/>
        <v>185663</v>
      </c>
      <c r="F160" s="22">
        <f t="shared" ref="F160:BK160" si="1046">SUM(F138,F144)</f>
        <v>185663</v>
      </c>
      <c r="G160" s="22">
        <f t="shared" si="1046"/>
        <v>185663</v>
      </c>
      <c r="H160" s="22">
        <f t="shared" si="1046"/>
        <v>185663</v>
      </c>
      <c r="I160" s="22">
        <f t="shared" si="1046"/>
        <v>185663</v>
      </c>
      <c r="J160" s="22">
        <f t="shared" si="1046"/>
        <v>185663</v>
      </c>
      <c r="K160" s="22">
        <f t="shared" si="1046"/>
        <v>185663</v>
      </c>
      <c r="L160" s="22">
        <f t="shared" si="1046"/>
        <v>185663</v>
      </c>
      <c r="M160" s="22">
        <f t="shared" si="1046"/>
        <v>185663</v>
      </c>
      <c r="N160" s="22">
        <f t="shared" si="1046"/>
        <v>185663</v>
      </c>
      <c r="O160" s="22">
        <f t="shared" si="1046"/>
        <v>185663</v>
      </c>
      <c r="P160" s="22">
        <f t="shared" ref="P160" si="1047">SUM(P138,P144)</f>
        <v>186893</v>
      </c>
      <c r="Q160" s="22">
        <f t="shared" si="1046"/>
        <v>186893</v>
      </c>
      <c r="R160" s="22">
        <f t="shared" si="1046"/>
        <v>186893</v>
      </c>
      <c r="S160" s="22">
        <f t="shared" si="1046"/>
        <v>186893</v>
      </c>
      <c r="T160" s="22">
        <f t="shared" si="1046"/>
        <v>186893</v>
      </c>
      <c r="U160" s="22">
        <f t="shared" si="1046"/>
        <v>186893</v>
      </c>
      <c r="V160" s="22">
        <f t="shared" si="1046"/>
        <v>186893</v>
      </c>
      <c r="W160" s="22">
        <f t="shared" si="1046"/>
        <v>186893</v>
      </c>
      <c r="X160" s="22">
        <f t="shared" si="1046"/>
        <v>186893</v>
      </c>
      <c r="Y160" s="22">
        <f t="shared" si="1046"/>
        <v>186893</v>
      </c>
      <c r="Z160" s="22">
        <f t="shared" si="1046"/>
        <v>186893</v>
      </c>
      <c r="AA160" s="22">
        <f t="shared" si="1046"/>
        <v>186893</v>
      </c>
      <c r="AB160" s="22">
        <f t="shared" si="1046"/>
        <v>190201</v>
      </c>
      <c r="AC160" s="22">
        <f t="shared" si="1046"/>
        <v>190201</v>
      </c>
      <c r="AD160" s="22">
        <f t="shared" si="1046"/>
        <v>190201</v>
      </c>
      <c r="AE160" s="22">
        <f t="shared" si="1046"/>
        <v>190201</v>
      </c>
      <c r="AF160" s="22">
        <f t="shared" si="1046"/>
        <v>190201</v>
      </c>
      <c r="AG160" s="22">
        <f t="shared" si="1046"/>
        <v>190201</v>
      </c>
      <c r="AH160" s="22">
        <f t="shared" si="1046"/>
        <v>190201</v>
      </c>
      <c r="AI160" s="22">
        <f t="shared" si="1046"/>
        <v>190201</v>
      </c>
      <c r="AJ160" s="22">
        <f t="shared" si="1046"/>
        <v>190201</v>
      </c>
      <c r="AK160" s="22">
        <f t="shared" si="1046"/>
        <v>190201</v>
      </c>
      <c r="AL160" s="22">
        <f t="shared" si="1046"/>
        <v>190201</v>
      </c>
      <c r="AM160" s="22">
        <f t="shared" si="1046"/>
        <v>190201</v>
      </c>
      <c r="AN160" s="22">
        <f t="shared" si="1046"/>
        <v>193217</v>
      </c>
      <c r="AO160" s="22">
        <f t="shared" si="1046"/>
        <v>193217</v>
      </c>
      <c r="AP160" s="22">
        <f t="shared" si="1046"/>
        <v>193217</v>
      </c>
      <c r="AQ160" s="22">
        <f t="shared" si="1046"/>
        <v>193217</v>
      </c>
      <c r="AR160" s="22">
        <f t="shared" si="1046"/>
        <v>193217</v>
      </c>
      <c r="AS160" s="22">
        <f t="shared" si="1046"/>
        <v>193217</v>
      </c>
      <c r="AT160" s="22">
        <f t="shared" si="1046"/>
        <v>193217</v>
      </c>
      <c r="AU160" s="22">
        <f t="shared" si="1046"/>
        <v>193217</v>
      </c>
      <c r="AV160" s="22">
        <f t="shared" si="1046"/>
        <v>193217</v>
      </c>
      <c r="AW160" s="22">
        <f t="shared" si="1046"/>
        <v>193217</v>
      </c>
      <c r="AX160" s="22">
        <f t="shared" si="1046"/>
        <v>193217</v>
      </c>
      <c r="AY160" s="22">
        <f t="shared" si="1046"/>
        <v>193217</v>
      </c>
      <c r="AZ160" s="22">
        <f t="shared" si="1046"/>
        <v>197001</v>
      </c>
      <c r="BA160" s="22">
        <f t="shared" si="1046"/>
        <v>197001</v>
      </c>
      <c r="BB160" s="22">
        <f t="shared" si="1046"/>
        <v>197001</v>
      </c>
      <c r="BC160" s="22">
        <f t="shared" si="1046"/>
        <v>197001</v>
      </c>
      <c r="BD160" s="22">
        <f t="shared" si="1046"/>
        <v>197001</v>
      </c>
      <c r="BE160" s="22">
        <f t="shared" si="1046"/>
        <v>197001</v>
      </c>
      <c r="BF160" s="22">
        <f t="shared" si="1046"/>
        <v>197001</v>
      </c>
      <c r="BG160" s="22">
        <f t="shared" si="1046"/>
        <v>197001</v>
      </c>
      <c r="BH160" s="22">
        <f t="shared" si="1046"/>
        <v>197001</v>
      </c>
      <c r="BI160" s="22">
        <f t="shared" si="1046"/>
        <v>197001</v>
      </c>
      <c r="BJ160" s="22">
        <f t="shared" si="1046"/>
        <v>197001</v>
      </c>
      <c r="BK160" s="22">
        <f t="shared" si="1046"/>
        <v>197001</v>
      </c>
      <c r="BL160" s="22">
        <f t="shared" ref="BL160" si="1048">SUM(BL138,BL144)</f>
        <v>197001</v>
      </c>
      <c r="BM160" s="22">
        <f t="shared" ref="BM160:BN160" si="1049">SUM(BM138,BM144)</f>
        <v>197001</v>
      </c>
      <c r="BN160" s="22">
        <f t="shared" si="1049"/>
        <v>197001</v>
      </c>
      <c r="BO160" s="22">
        <f t="shared" ref="BO160" si="1050">SUM(BO138,BO144)</f>
        <v>197001</v>
      </c>
      <c r="BP160" s="22">
        <f t="shared" ref="BP160" si="1051">SUM(BP138,BP144)</f>
        <v>197001</v>
      </c>
      <c r="BQ160" s="22">
        <f t="shared" ref="BQ160:BR160" si="1052">SUM(BQ138,BQ144)</f>
        <v>197001</v>
      </c>
      <c r="BR160" s="22">
        <f t="shared" si="1052"/>
        <v>197001</v>
      </c>
      <c r="BS160" s="22">
        <f t="shared" ref="BS160:BT160" si="1053">SUM(BS138,BS144)</f>
        <v>197001</v>
      </c>
      <c r="BT160" s="22">
        <f t="shared" si="1053"/>
        <v>197001</v>
      </c>
      <c r="BU160" s="22">
        <f t="shared" ref="BU160:BV160" si="1054">SUM(BU138,BU144)</f>
        <v>197001</v>
      </c>
      <c r="BV160" s="22">
        <f t="shared" si="1054"/>
        <v>197001</v>
      </c>
      <c r="BW160" s="22">
        <v>197001</v>
      </c>
      <c r="BX160" s="22">
        <v>197001</v>
      </c>
    </row>
  </sheetData>
  <phoneticPr fontId="37"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1A36-EE79-46D6-ACAF-10FBE19EE8BF}">
  <sheetPr codeName="Sheet29"/>
  <dimension ref="A1:CH70"/>
  <sheetViews>
    <sheetView topLeftCell="A10" workbookViewId="0">
      <selection activeCell="Y201" sqref="Y201"/>
    </sheetView>
  </sheetViews>
  <sheetFormatPr defaultRowHeight="14.25" x14ac:dyDescent="0.2"/>
  <cols>
    <col min="1" max="1" width="30.25" bestFit="1" customWidth="1"/>
  </cols>
  <sheetData>
    <row r="1" spans="1:86" x14ac:dyDescent="0.2">
      <c r="CH1" s="100"/>
    </row>
    <row r="2" spans="1:86" x14ac:dyDescent="0.2">
      <c r="A2" t="str" cm="1">
        <f t="array" ref="A2">INDEX(A18:A40,Control!$B$3)</f>
        <v>Ashford</v>
      </c>
      <c r="CH2" s="100"/>
    </row>
    <row r="3" spans="1:86" x14ac:dyDescent="0.2">
      <c r="B3" s="97">
        <f>A15</f>
        <v>45809</v>
      </c>
      <c r="CH3" s="100"/>
    </row>
    <row r="4" spans="1:86" x14ac:dyDescent="0.2">
      <c r="A4" t="s">
        <v>235</v>
      </c>
      <c r="B4" s="22" cm="1">
        <f t="array" ref="B4">INDEX(B$18:B$40,Control!$B$3)</f>
        <v>3503</v>
      </c>
      <c r="CH4" s="100"/>
    </row>
    <row r="5" spans="1:86" x14ac:dyDescent="0.2">
      <c r="A5" t="s">
        <v>1667</v>
      </c>
      <c r="B5" s="22" cm="1">
        <f t="array" ref="B5">INDEX(C$18:C$40,Control!$B$3)</f>
        <v>131</v>
      </c>
      <c r="CH5" s="100"/>
    </row>
    <row r="6" spans="1:86" x14ac:dyDescent="0.2">
      <c r="A6" t="s">
        <v>237</v>
      </c>
      <c r="B6" s="30" cm="1">
        <f t="array" ref="B6">INDEX(D$18:D$40,Control!$B$3)</f>
        <v>3.7396517270910645E-2</v>
      </c>
      <c r="CH6" s="100"/>
    </row>
    <row r="7" spans="1:86" x14ac:dyDescent="0.2">
      <c r="A7" t="s">
        <v>1668</v>
      </c>
      <c r="B7" s="30" cm="1">
        <f t="array" ref="B7">INDEX(E$18:E$40,Control!$B$3)</f>
        <v>3.2000000000000001E-2</v>
      </c>
      <c r="CH7" s="100"/>
    </row>
    <row r="8" spans="1:86" x14ac:dyDescent="0.2">
      <c r="A8" t="s">
        <v>1669</v>
      </c>
      <c r="B8" s="172" cm="1">
        <f t="array" ref="B8">INDEX(H$18:H$40,Control!$B$3)</f>
        <v>0.53965172709106435</v>
      </c>
      <c r="CH8" s="100"/>
    </row>
    <row r="9" spans="1:86" x14ac:dyDescent="0.2">
      <c r="CH9" s="100"/>
    </row>
    <row r="10" spans="1:86" x14ac:dyDescent="0.2">
      <c r="CH10" s="100"/>
    </row>
    <row r="11" spans="1:86" x14ac:dyDescent="0.2">
      <c r="B11" t="s">
        <v>1670</v>
      </c>
      <c r="C11" t="s">
        <v>1671</v>
      </c>
      <c r="D11" t="s">
        <v>1672</v>
      </c>
      <c r="E11" t="s">
        <v>1673</v>
      </c>
      <c r="F11" t="s">
        <v>1674</v>
      </c>
      <c r="G11" t="s">
        <v>1675</v>
      </c>
      <c r="H11" t="s">
        <v>1676</v>
      </c>
      <c r="I11" t="s">
        <v>1677</v>
      </c>
      <c r="J11" t="s">
        <v>1678</v>
      </c>
      <c r="K11" t="s">
        <v>1679</v>
      </c>
      <c r="L11" t="s">
        <v>1680</v>
      </c>
      <c r="M11" t="s">
        <v>1681</v>
      </c>
      <c r="N11" t="s">
        <v>1682</v>
      </c>
      <c r="O11" t="s">
        <v>1683</v>
      </c>
      <c r="P11" t="s">
        <v>1684</v>
      </c>
      <c r="Q11" t="s">
        <v>1685</v>
      </c>
      <c r="R11" t="s">
        <v>1686</v>
      </c>
      <c r="S11" t="s">
        <v>1687</v>
      </c>
      <c r="T11" t="s">
        <v>1688</v>
      </c>
      <c r="U11" t="s">
        <v>1689</v>
      </c>
      <c r="V11" t="s">
        <v>1690</v>
      </c>
      <c r="W11" t="s">
        <v>1691</v>
      </c>
      <c r="X11" t="s">
        <v>1692</v>
      </c>
      <c r="Y11" t="s">
        <v>1693</v>
      </c>
      <c r="Z11" t="s">
        <v>1694</v>
      </c>
      <c r="AA11" s="20">
        <v>44044</v>
      </c>
      <c r="AB11" s="20">
        <v>44075</v>
      </c>
      <c r="AC11" s="20">
        <v>44105</v>
      </c>
      <c r="AD11" s="20">
        <v>44136</v>
      </c>
      <c r="AE11" s="20">
        <v>44166</v>
      </c>
      <c r="AF11" s="20">
        <v>44197</v>
      </c>
      <c r="AG11" s="20">
        <v>44228</v>
      </c>
      <c r="AH11" s="20">
        <v>44256</v>
      </c>
      <c r="AI11" s="20">
        <v>44287</v>
      </c>
      <c r="AJ11" s="20">
        <v>44317</v>
      </c>
      <c r="AK11" s="20">
        <v>44348</v>
      </c>
      <c r="AL11" s="20">
        <v>44378</v>
      </c>
      <c r="AM11" s="20">
        <v>44409</v>
      </c>
      <c r="AN11" s="20">
        <v>44440</v>
      </c>
      <c r="AO11" s="20">
        <v>44470</v>
      </c>
      <c r="AP11" s="20">
        <v>44501</v>
      </c>
      <c r="AQ11" s="20">
        <v>44531</v>
      </c>
      <c r="AR11" s="20">
        <v>44562</v>
      </c>
      <c r="AS11" s="20">
        <v>44593</v>
      </c>
      <c r="AT11" s="20">
        <v>44621</v>
      </c>
      <c r="AU11" s="20">
        <v>44652</v>
      </c>
      <c r="AV11" s="20">
        <v>44682</v>
      </c>
      <c r="AW11" s="20">
        <v>44713</v>
      </c>
      <c r="AX11" s="20">
        <v>44743</v>
      </c>
      <c r="AY11" s="20">
        <v>44774</v>
      </c>
      <c r="AZ11" s="20">
        <v>44805</v>
      </c>
      <c r="BA11" s="20">
        <v>44835</v>
      </c>
      <c r="BB11" s="20">
        <v>44866</v>
      </c>
      <c r="BC11" s="20">
        <v>44896</v>
      </c>
      <c r="BD11" s="20">
        <v>44927</v>
      </c>
      <c r="BE11" s="20">
        <v>44958</v>
      </c>
      <c r="BF11" s="20">
        <v>44986</v>
      </c>
      <c r="BG11" s="20">
        <v>45017</v>
      </c>
      <c r="BH11" s="20">
        <v>45047</v>
      </c>
      <c r="BI11" s="20">
        <v>45078</v>
      </c>
      <c r="BJ11" s="20">
        <v>45108</v>
      </c>
      <c r="BK11" s="20">
        <v>45139</v>
      </c>
      <c r="BL11" s="20">
        <v>45170</v>
      </c>
      <c r="BM11" s="20">
        <v>45200</v>
      </c>
      <c r="BN11" s="20">
        <v>45231</v>
      </c>
      <c r="BO11" s="20">
        <v>45261</v>
      </c>
      <c r="BP11" s="20">
        <v>45292</v>
      </c>
      <c r="BQ11" s="20">
        <v>45323</v>
      </c>
      <c r="BR11" s="20">
        <v>45352</v>
      </c>
      <c r="BS11" s="20">
        <v>45383</v>
      </c>
      <c r="BT11" s="20">
        <v>45413</v>
      </c>
      <c r="BU11" s="20">
        <v>45444</v>
      </c>
      <c r="BV11" s="20">
        <v>45474</v>
      </c>
      <c r="BW11" s="20">
        <v>45505</v>
      </c>
      <c r="BX11" s="20">
        <v>45536</v>
      </c>
      <c r="BY11" s="20">
        <v>45566</v>
      </c>
      <c r="BZ11" s="20">
        <v>45597</v>
      </c>
      <c r="CA11" s="20">
        <v>45627</v>
      </c>
      <c r="CB11" s="20">
        <v>45658</v>
      </c>
      <c r="CC11" s="20">
        <v>45689</v>
      </c>
      <c r="CD11" s="20">
        <v>45717</v>
      </c>
      <c r="CE11" s="20">
        <v>45748</v>
      </c>
      <c r="CF11" s="20">
        <v>45778</v>
      </c>
      <c r="CG11" s="20">
        <v>45809</v>
      </c>
      <c r="CH11" s="100"/>
    </row>
    <row r="12" spans="1:86" x14ac:dyDescent="0.2">
      <c r="A12" t="str">
        <f>A2</f>
        <v>Ashford</v>
      </c>
      <c r="B12" s="30" cm="1">
        <f t="array" ref="B12">INDEX(B48:B70,Control!$B$3)</f>
        <v>3.1E-2</v>
      </c>
      <c r="C12" s="30" cm="1">
        <f t="array" ref="C12">INDEX(C48:C70,Control!$B$3)</f>
        <v>3.2000000000000001E-2</v>
      </c>
      <c r="D12" s="30" cm="1">
        <f t="array" ref="D12">INDEX(D48:D70,Control!$B$3)</f>
        <v>1.9E-2</v>
      </c>
      <c r="E12" s="30" cm="1">
        <f t="array" ref="E12">INDEX(E48:E70,Control!$B$3)</f>
        <v>2.1000000000000001E-2</v>
      </c>
      <c r="F12" s="30" cm="1">
        <f t="array" ref="F12">INDEX(F48:F70,Control!$B$3)</f>
        <v>2.5000000000000001E-2</v>
      </c>
      <c r="G12" s="30" cm="1">
        <f t="array" ref="G12">INDEX(G48:G70,Control!$B$3)</f>
        <v>2.7E-2</v>
      </c>
      <c r="H12" s="30" cm="1">
        <f t="array" ref="H12">INDEX(H48:H70,Control!$B$3)</f>
        <v>2.7E-2</v>
      </c>
      <c r="I12" s="30" cm="1">
        <f t="array" ref="I12">INDEX(I48:I70,Control!$B$3)</f>
        <v>0.03</v>
      </c>
      <c r="J12" s="30" cm="1">
        <f t="array" ref="J12">INDEX(J48:J70,Control!$B$3)</f>
        <v>3.1E-2</v>
      </c>
      <c r="K12" s="30" cm="1">
        <f t="array" ref="K12">INDEX(K48:K70,Control!$B$3)</f>
        <v>3.1E-2</v>
      </c>
      <c r="L12" s="30" cm="1">
        <f t="array" ref="L12">INDEX(L48:L70,Control!$B$3)</f>
        <v>3.2000000000000001E-2</v>
      </c>
      <c r="M12" s="30" cm="1">
        <f t="array" ref="M12">INDEX(M48:M70,Control!$B$3)</f>
        <v>3.1E-2</v>
      </c>
      <c r="N12" s="30" cm="1">
        <f t="array" ref="N12">INDEX(N48:N70,Control!$B$3)</f>
        <v>3.2000000000000001E-2</v>
      </c>
      <c r="O12" s="30" cm="1">
        <f t="array" ref="O12">INDEX(O48:O70,Control!$B$3)</f>
        <v>3.4000000000000002E-2</v>
      </c>
      <c r="P12" s="30" cm="1">
        <f t="array" ref="P12">INDEX(P48:P70,Control!$B$3)</f>
        <v>2.4E-2</v>
      </c>
      <c r="Q12" s="30" cm="1">
        <f t="array" ref="Q12">INDEX(Q48:Q70,Control!$B$3)</f>
        <v>2.1999999999999999E-2</v>
      </c>
      <c r="R12" s="30" cm="1">
        <f t="array" ref="R12">INDEX(R48:R70,Control!$B$3)</f>
        <v>2.5000000000000001E-2</v>
      </c>
      <c r="S12" s="30" cm="1">
        <f t="array" ref="S12">INDEX(S48:S70,Control!$B$3)</f>
        <v>3.3000000000000002E-2</v>
      </c>
      <c r="T12" s="30" cm="1">
        <f t="array" ref="T12">INDEX(T48:T70,Control!$B$3)</f>
        <v>4.1000000000000002E-2</v>
      </c>
      <c r="U12" s="30" cm="1">
        <f t="array" ref="U12">INDEX(U48:U70,Control!$B$3)</f>
        <v>3.7999999999999999E-2</v>
      </c>
      <c r="V12" s="30" cm="1">
        <f t="array" ref="V12">INDEX(V48:V70,Control!$B$3)</f>
        <v>4.2999999999999997E-2</v>
      </c>
      <c r="W12" s="30" cm="1">
        <f t="array" ref="W12">INDEX(W48:W70,Control!$B$3)</f>
        <v>4.5999999999999999E-2</v>
      </c>
      <c r="X12" s="30" cm="1">
        <f t="array" ref="X12">INDEX(X48:X70,Control!$B$3)</f>
        <v>4.4999999999999998E-2</v>
      </c>
      <c r="Y12" s="30" cm="1">
        <f t="array" ref="Y12">INDEX(Y48:Y70,Control!$B$3)</f>
        <v>4.4999999999999998E-2</v>
      </c>
      <c r="Z12" s="30" cm="1">
        <f t="array" ref="Z12">INDEX(Z48:Z70,Control!$B$3)</f>
        <v>4.4999999999999998E-2</v>
      </c>
      <c r="AA12" s="30" cm="1">
        <f t="array" ref="AA12">INDEX(AA48:AA70,Control!$B$3)</f>
        <v>4.5999999999999999E-2</v>
      </c>
      <c r="AB12" s="30" cm="1">
        <f t="array" ref="AB12">INDEX(AB48:AB70,Control!$B$3)</f>
        <v>2.1999999999999999E-2</v>
      </c>
      <c r="AC12" s="30" cm="1">
        <f t="array" ref="AC12">INDEX(AC48:AC70,Control!$B$3)</f>
        <v>2.1999999999999999E-2</v>
      </c>
      <c r="AD12" s="30" cm="1">
        <f t="array" ref="AD12">INDEX(AD48:AD70,Control!$B$3)</f>
        <v>2.7E-2</v>
      </c>
      <c r="AE12" s="30" cm="1">
        <f t="array" ref="AE12">INDEX(AE48:AE70,Control!$B$3)</f>
        <v>2.5999999999999999E-2</v>
      </c>
      <c r="AF12" s="30" cm="1">
        <f t="array" ref="AF12">INDEX(AF48:AF70,Control!$B$3)</f>
        <v>3.2000000000000001E-2</v>
      </c>
      <c r="AG12" s="30" cm="1">
        <f t="array" ref="AG12">INDEX(AG48:AG70,Control!$B$3)</f>
        <v>3.3084657800843333E-2</v>
      </c>
      <c r="AH12" s="30" cm="1">
        <f t="array" ref="AH12">INDEX(AH48:AH70,Control!$B$3)</f>
        <v>3.3744321868916287E-2</v>
      </c>
      <c r="AI12" s="30" cm="1">
        <f t="array" ref="AI12">INDEX(AI48:AI70,Control!$B$3)</f>
        <v>3.5725885027606367E-2</v>
      </c>
      <c r="AJ12" s="30" cm="1">
        <f t="array" ref="AJ12">INDEX(AJ48:AJ70,Control!$B$3)</f>
        <v>3.8274408044112876E-2</v>
      </c>
      <c r="AK12" s="30" cm="1">
        <f t="array" ref="AK12">INDEX(AK48:AK70,Control!$B$3)</f>
        <v>3.4393251135626218E-2</v>
      </c>
      <c r="AL12" s="30" cm="1">
        <f t="array" ref="AL12">INDEX(AL48:AL70,Control!$B$3)</f>
        <v>3.4382095361660717E-2</v>
      </c>
      <c r="AM12" s="30" cm="1">
        <f t="array" ref="AM12">INDEX(AM48:AM70,Control!$B$3)</f>
        <v>3.4404414151249597E-2</v>
      </c>
      <c r="AN12" s="30" cm="1">
        <f t="array" ref="AN12">INDEX(AN48:AN70,Control!$B$3)</f>
        <v>1.6752577319587628E-2</v>
      </c>
      <c r="AO12" s="30" cm="1">
        <f t="array" ref="AO12">INDEX(AO48:AO70,Control!$B$3)</f>
        <v>1.6051364365971106E-2</v>
      </c>
      <c r="AP12" s="30" cm="1">
        <f t="array" ref="AP12">INDEX(AP48:AP70,Control!$B$3)</f>
        <v>1.9954940457032506E-2</v>
      </c>
      <c r="AQ12" s="30" cm="1">
        <f t="array" ref="AQ12">INDEX(AQ48:AQ70,Control!$B$3)</f>
        <v>2.4555735056542811E-2</v>
      </c>
      <c r="AR12" s="30" cm="1">
        <f t="array" ref="AR12">INDEX(AR48:AR70,Control!$B$3)</f>
        <v>2.8432956381260095E-2</v>
      </c>
      <c r="AS12" s="30" cm="1">
        <f t="array" ref="AS12">INDEX(AS48:AS70,Control!$B$3)</f>
        <v>2.7499191200258816E-2</v>
      </c>
      <c r="AT12" s="30" cm="1">
        <f t="array" ref="AT12">INDEX(AT48:AT70,Control!$B$3)</f>
        <v>3.0724450194049159E-2</v>
      </c>
      <c r="AU12" s="30" cm="1">
        <f t="array" ref="AU12">INDEX(AU48:AU70,Control!$B$3)</f>
        <v>2.8534370946822308E-2</v>
      </c>
      <c r="AV12" s="30" cm="1">
        <f t="array" ref="AV12">INDEX(AV48:AV70,Control!$B$3)</f>
        <v>2.8432956381260095E-2</v>
      </c>
      <c r="AW12" s="30" cm="1">
        <f t="array" ref="AW12">INDEX(AW48:AW70,Control!$B$3)</f>
        <v>2.904162633107454E-2</v>
      </c>
      <c r="AX12" s="30" cm="1">
        <f t="array" ref="AX12">INDEX(AX48:AX70,Control!$B$3)</f>
        <v>2.8728211749515817E-2</v>
      </c>
      <c r="AY12" s="30" cm="1">
        <f t="array" ref="AY12">INDEX(AY48:AY70,Control!$B$3)</f>
        <v>2.6145900581020013E-2</v>
      </c>
      <c r="AZ12" s="30" cm="1">
        <f t="array" ref="AZ12">INDEX(AZ48:AZ70,Control!$B$3)</f>
        <v>1.7445687952600396E-2</v>
      </c>
      <c r="BA12" s="30" cm="1">
        <f t="array" ref="BA12">INDEX(BA48:BA70,Control!$B$3)</f>
        <v>1.6954678839256603E-2</v>
      </c>
      <c r="BB12" s="30" cm="1">
        <f t="array" ref="BB12">INDEX(BB48:BB70,Control!$B$3)</f>
        <v>2.217873450750163E-2</v>
      </c>
      <c r="BC12" s="30" cm="1">
        <f t="array" ref="BC12">INDEX(BC48:BC70,Control!$B$3)</f>
        <v>2.6118184786157361E-2</v>
      </c>
      <c r="BD12" s="30" cm="1">
        <f t="array" ref="BD12">INDEX(BD48:BD70,Control!$B$3)</f>
        <v>3.3572359843546284E-2</v>
      </c>
      <c r="BE12" s="30" cm="1">
        <f t="array" ref="BE12">INDEX(BE48:BE70,Control!$B$3)</f>
        <v>3.2247557003257328E-2</v>
      </c>
      <c r="BF12" s="30" cm="1">
        <f t="array" ref="BF12">INDEX(BF48:BF70,Control!$B$3)</f>
        <v>3.3550488599348532E-2</v>
      </c>
      <c r="BG12" s="30" cm="1">
        <f t="array" ref="BG12">INDEX(BG48:BG70,Control!$B$3)</f>
        <v>3.2573289902280131E-2</v>
      </c>
      <c r="BH12" s="30" cm="1">
        <f t="array" ref="BH12">INDEX(BH48:BH70,Control!$B$3)</f>
        <v>3.1310522918011618E-2</v>
      </c>
      <c r="BI12" s="30" cm="1">
        <f t="array" ref="BI12">INDEX(BI48:BI70,Control!$B$3)</f>
        <v>2.8756058158319872E-2</v>
      </c>
      <c r="BJ12" s="30" cm="1">
        <f t="array" ref="BJ12">INDEX(BJ48:BJ70,Control!$B$3)</f>
        <v>2.8756058158319872E-2</v>
      </c>
      <c r="BK12" s="30" cm="1">
        <f t="array" ref="BK12">INDEX(BK48:BK70,Control!$B$3)</f>
        <v>2.8442146089204912E-2</v>
      </c>
      <c r="BL12" s="30" cm="1">
        <f t="array" ref="BL12">INDEX(BL48:BL70,Control!$B$3)</f>
        <v>1.8861993083935869E-2</v>
      </c>
      <c r="BM12" s="30" cm="1">
        <f t="array" ref="BM12">INDEX(BM48:BM70,Control!$B$3)</f>
        <v>1.7423771001866834E-2</v>
      </c>
      <c r="BN12" s="30" cm="1">
        <f t="array" ref="BN12">INDEX(BN48:BN70,Control!$B$3)</f>
        <v>2.0898315658140987E-2</v>
      </c>
      <c r="BO12" s="30" cm="1">
        <f t="array" ref="BO12">INDEX(BO48:BO70,Control!$B$3)</f>
        <v>2.4122807017543858E-2</v>
      </c>
      <c r="BP12" s="30" cm="1">
        <f t="array" ref="BP12">INDEX(BP48:BP70,Control!$B$3)</f>
        <v>3.1347962382445138E-2</v>
      </c>
      <c r="BQ12" s="30" cm="1">
        <f t="array" ref="BQ12">INDEX(BQ48:BQ70,Control!$B$3)</f>
        <v>3.4471952366029457E-2</v>
      </c>
      <c r="BR12" s="30" cm="1">
        <f t="array" ref="BR12">INDEX(BR48:BR70,Control!$B$3)</f>
        <v>3.5580524344569285E-2</v>
      </c>
      <c r="BS12" s="30" cm="1">
        <f t="array" ref="BS12">INDEX(BS48:BS70,Control!$B$3)</f>
        <v>3.2751091703056769E-2</v>
      </c>
      <c r="BT12" s="30" cm="1">
        <f t="array" ref="BT12">INDEX(BT48:BT70,Control!$B$3)</f>
        <v>3.2388663967611336E-2</v>
      </c>
      <c r="BU12" s="30" cm="1">
        <f t="array" ref="BU12">INDEX(BU48:BU70,Control!$B$3)</f>
        <v>3.4590215020255534E-2</v>
      </c>
      <c r="BV12" s="30" cm="1">
        <f t="array" ref="BV12">INDEX(BV48:BV70,Control!$B$3)</f>
        <v>3.454715219421102E-2</v>
      </c>
      <c r="BW12" s="30" cm="1">
        <f t="array" ref="BW12">INDEX(BW48:BW70,Control!$B$3)</f>
        <v>3.2348367029548991E-2</v>
      </c>
      <c r="BX12" s="30" cm="1">
        <f t="array" ref="BX12">INDEX(BX48:BX70,Control!$B$3)</f>
        <v>2.351233671988389E-2</v>
      </c>
      <c r="BY12" s="30" cm="1">
        <f t="array" ref="BY12">INDEX(BY48:BY70,Control!$B$3)</f>
        <v>2.2766078542970972E-2</v>
      </c>
      <c r="BZ12" s="30" cm="1">
        <f t="array" ref="BZ12">INDEX(BZ48:BZ70,Control!$B$3)</f>
        <v>2.3315325561558145E-2</v>
      </c>
      <c r="CA12" s="30" cm="1">
        <f t="array" ref="CA12">INDEX(CA48:CA70,Control!$B$3)</f>
        <v>2.7397260273972601E-2</v>
      </c>
      <c r="CB12" s="30" cm="1">
        <f t="array" ref="CB12">INDEX(CB48:CB70,Control!$B$3)</f>
        <v>3.4817351598173514E-2</v>
      </c>
      <c r="CC12" s="30" cm="1">
        <f t="array" ref="CC12">INDEX(CC48:CC70,Control!$B$3)</f>
        <v>3.6815068493150686E-2</v>
      </c>
      <c r="CD12" s="30" cm="1">
        <f t="array" ref="CD12">INDEX(CD48:CD70,Control!$B$3)</f>
        <v>3.7956621004566211E-2</v>
      </c>
      <c r="CE12" s="30" cm="1">
        <f t="array" ref="CE12">INDEX(CE48:CE70,Control!$B$3)</f>
        <v>4.051355206847361E-2</v>
      </c>
      <c r="CF12" s="30" cm="1">
        <f t="array" ref="CF12">INDEX(CF48:CF70,Control!$B$3)</f>
        <v>3.9361095265259556E-2</v>
      </c>
      <c r="CG12" s="30" cm="1">
        <f t="array" ref="CG12">INDEX(CG48:CG70,Control!$B$3)</f>
        <v>3.7396517270910645E-2</v>
      </c>
      <c r="CH12" s="100"/>
    </row>
    <row r="13" spans="1:86" x14ac:dyDescent="0.2">
      <c r="A13" t="s">
        <v>1695</v>
      </c>
      <c r="B13" s="185">
        <f>B60</f>
        <v>5.0999999999999997E-2</v>
      </c>
      <c r="C13" s="185">
        <f t="shared" ref="C13:Z13" si="0">C60</f>
        <v>0.05</v>
      </c>
      <c r="D13" s="185">
        <f t="shared" si="0"/>
        <v>2.7E-2</v>
      </c>
      <c r="E13" s="185">
        <f t="shared" si="0"/>
        <v>2.8000000000000001E-2</v>
      </c>
      <c r="F13" s="185">
        <f t="shared" si="0"/>
        <v>3.2000000000000001E-2</v>
      </c>
      <c r="G13" s="185">
        <f t="shared" si="0"/>
        <v>3.5000000000000003E-2</v>
      </c>
      <c r="H13" s="185">
        <f t="shared" si="0"/>
        <v>3.5000000000000003E-2</v>
      </c>
      <c r="I13" s="185">
        <f t="shared" si="0"/>
        <v>0.04</v>
      </c>
      <c r="J13" s="185">
        <f t="shared" si="0"/>
        <v>4.3999999999999997E-2</v>
      </c>
      <c r="K13" s="185">
        <f t="shared" si="0"/>
        <v>4.1000000000000002E-2</v>
      </c>
      <c r="L13" s="185">
        <f t="shared" si="0"/>
        <v>0.04</v>
      </c>
      <c r="M13" s="185">
        <f t="shared" si="0"/>
        <v>3.7999999999999999E-2</v>
      </c>
      <c r="N13" s="185">
        <f t="shared" si="0"/>
        <v>3.7999999999999999E-2</v>
      </c>
      <c r="O13" s="185">
        <f t="shared" si="0"/>
        <v>4.1000000000000002E-2</v>
      </c>
      <c r="P13" s="185">
        <f t="shared" si="0"/>
        <v>2.1999999999999999E-2</v>
      </c>
      <c r="Q13" s="185">
        <f t="shared" si="0"/>
        <v>2.1000000000000001E-2</v>
      </c>
      <c r="R13" s="185">
        <f t="shared" si="0"/>
        <v>2.7E-2</v>
      </c>
      <c r="S13" s="185">
        <f t="shared" si="0"/>
        <v>0.03</v>
      </c>
      <c r="T13" s="185">
        <f t="shared" si="0"/>
        <v>3.5000000000000003E-2</v>
      </c>
      <c r="U13" s="185">
        <f t="shared" si="0"/>
        <v>3.3000000000000002E-2</v>
      </c>
      <c r="V13" s="185">
        <f t="shared" si="0"/>
        <v>3.4000000000000002E-2</v>
      </c>
      <c r="W13" s="185">
        <f t="shared" si="0"/>
        <v>3.5999999999999997E-2</v>
      </c>
      <c r="X13" s="185">
        <f t="shared" si="0"/>
        <v>3.6999999999999998E-2</v>
      </c>
      <c r="Y13" s="185">
        <f t="shared" si="0"/>
        <v>3.6999999999999998E-2</v>
      </c>
      <c r="Z13" s="185">
        <f t="shared" si="0"/>
        <v>3.6999999999999998E-2</v>
      </c>
      <c r="AA13" s="185">
        <f t="shared" ref="AA13:AB13" si="1">AA60</f>
        <v>3.9E-2</v>
      </c>
      <c r="AB13" s="185">
        <f t="shared" si="1"/>
        <v>2.1000000000000001E-2</v>
      </c>
      <c r="AC13" s="185">
        <f t="shared" ref="AC13:AF13" si="2">AC60</f>
        <v>2.1999999999999999E-2</v>
      </c>
      <c r="AD13" s="185">
        <f t="shared" si="2"/>
        <v>2.5999999999999999E-2</v>
      </c>
      <c r="AE13" s="185">
        <f t="shared" si="2"/>
        <v>2.7E-2</v>
      </c>
      <c r="AF13" s="185">
        <f t="shared" si="2"/>
        <v>3.1E-2</v>
      </c>
      <c r="AG13" s="185">
        <f t="shared" ref="AG13:AQ13" si="3">AG60</f>
        <v>3.1888627777612519E-2</v>
      </c>
      <c r="AH13" s="185">
        <f t="shared" si="3"/>
        <v>3.2344452048680333E-2</v>
      </c>
      <c r="AI13" s="185">
        <f t="shared" si="3"/>
        <v>3.4544318486119788E-2</v>
      </c>
      <c r="AJ13" s="185">
        <f t="shared" si="3"/>
        <v>3.6548706806750202E-2</v>
      </c>
      <c r="AK13" s="185">
        <f t="shared" si="3"/>
        <v>3.5760011910078902E-2</v>
      </c>
      <c r="AL13" s="185">
        <f t="shared" si="3"/>
        <v>3.461939520333681E-2</v>
      </c>
      <c r="AM13" s="185">
        <f t="shared" si="3"/>
        <v>3.5001937926716555E-2</v>
      </c>
      <c r="AN13" s="185">
        <f t="shared" si="3"/>
        <v>2.256913470115968E-2</v>
      </c>
      <c r="AO13" s="185">
        <f t="shared" si="3"/>
        <v>2.1982592163502956E-2</v>
      </c>
      <c r="AP13" s="185">
        <f t="shared" si="3"/>
        <v>2.4870589635271018E-2</v>
      </c>
      <c r="AQ13" s="185">
        <f t="shared" si="3"/>
        <v>2.6227162995857301E-2</v>
      </c>
      <c r="AR13" s="185">
        <f t="shared" ref="AR13:AU13" si="4">AR60</f>
        <v>2.8367316564965026E-2</v>
      </c>
      <c r="AS13" s="185">
        <f t="shared" si="4"/>
        <v>2.8712427097353072E-2</v>
      </c>
      <c r="AT13" s="185">
        <f t="shared" si="4"/>
        <v>3.1253738485464769E-2</v>
      </c>
      <c r="AU13" s="185">
        <f t="shared" si="4"/>
        <v>3.1439189594197683E-2</v>
      </c>
      <c r="AV13" s="185">
        <f t="shared" ref="AV13:AW13" si="5">AV60</f>
        <v>2.8367316564965026E-2</v>
      </c>
      <c r="AW13" s="185">
        <f t="shared" si="5"/>
        <v>3.1772475754150056E-2</v>
      </c>
      <c r="AX13" s="185">
        <f t="shared" ref="AX13:AY13" si="6">AX60</f>
        <v>3.1881040892193312E-2</v>
      </c>
      <c r="AY13" s="185">
        <f t="shared" si="6"/>
        <v>3.1021355065135921E-2</v>
      </c>
      <c r="AZ13" s="185">
        <f t="shared" ref="AZ13:BB13" si="7">AZ60</f>
        <v>2.3942467915923641E-2</v>
      </c>
      <c r="BA13" s="185">
        <f t="shared" si="7"/>
        <v>2.3525291147368729E-2</v>
      </c>
      <c r="BB13" s="185">
        <f t="shared" si="7"/>
        <v>2.6782324250124126E-2</v>
      </c>
      <c r="BC13" s="185">
        <f t="shared" ref="BC13:BD13" si="8">BC60</f>
        <v>3.1421723371916288E-2</v>
      </c>
      <c r="BD13" s="185">
        <f t="shared" si="8"/>
        <v>3.5636959447597871E-2</v>
      </c>
      <c r="BE13" s="185">
        <f t="shared" ref="BE13:BF13" si="9">BE60</f>
        <v>3.3837335127072793E-2</v>
      </c>
      <c r="BF13" s="185">
        <f t="shared" si="9"/>
        <v>3.5378807830743569E-2</v>
      </c>
      <c r="BG13" s="185">
        <f t="shared" ref="BG13:BH13" si="10">BG60</f>
        <v>3.5486513369609736E-2</v>
      </c>
      <c r="BH13" s="185">
        <f t="shared" si="10"/>
        <v>3.5048686757779765E-2</v>
      </c>
      <c r="BI13" s="185">
        <f t="shared" ref="BI13:BJ13" si="11">BI60</f>
        <v>3.5647225351705808E-2</v>
      </c>
      <c r="BJ13" s="185">
        <f t="shared" si="11"/>
        <v>3.5415101970073373E-2</v>
      </c>
      <c r="BK13" s="185">
        <f t="shared" ref="BK13:BM13" si="12">BK60</f>
        <v>3.4017138405608931E-2</v>
      </c>
      <c r="BL13" s="185">
        <f t="shared" si="12"/>
        <v>2.2389311270125223E-2</v>
      </c>
      <c r="BM13" s="185">
        <f t="shared" si="12"/>
        <v>2.2962144238739983E-2</v>
      </c>
      <c r="BN13" s="185">
        <f t="shared" ref="BN13:BO13" si="13">BN60</f>
        <v>2.6334696584503152E-2</v>
      </c>
      <c r="BO13" s="185">
        <f t="shared" si="13"/>
        <v>2.9834651329978434E-2</v>
      </c>
      <c r="BP13" s="185">
        <f t="shared" ref="BP13:BQ13" si="14">BP60</f>
        <v>3.4252547822769631E-2</v>
      </c>
      <c r="BQ13" s="185">
        <f t="shared" si="14"/>
        <v>3.6422844320389676E-2</v>
      </c>
      <c r="BR13" s="185">
        <f t="shared" ref="BR13:BT13" si="15">BR60</f>
        <v>3.7126825016343429E-2</v>
      </c>
      <c r="BS13" s="185">
        <f t="shared" si="15"/>
        <v>3.7418581200773987E-2</v>
      </c>
      <c r="BT13" s="185">
        <f t="shared" si="15"/>
        <v>3.6651349955137441E-2</v>
      </c>
      <c r="BU13" s="185">
        <f t="shared" ref="BU13:BV13" si="16">BU60</f>
        <v>3.6821652762303321E-2</v>
      </c>
      <c r="BV13" s="185">
        <f t="shared" si="16"/>
        <v>3.6515176195905955E-2</v>
      </c>
      <c r="BW13" s="185">
        <f t="shared" ref="BW13:BX13" si="17">BW60</f>
        <v>3.4755733882773955E-2</v>
      </c>
      <c r="BX13" s="185">
        <f t="shared" si="17"/>
        <v>2.3953348500300724E-2</v>
      </c>
      <c r="BY13" s="185">
        <f t="shared" ref="BY13:CA13" si="18">BY60</f>
        <v>2.5312870165319051E-2</v>
      </c>
      <c r="BZ13" s="185">
        <f t="shared" si="18"/>
        <v>2.92944114088604E-2</v>
      </c>
      <c r="CA13" s="185">
        <f t="shared" si="18"/>
        <v>3.629656382210298E-2</v>
      </c>
      <c r="CB13" s="185">
        <f t="shared" ref="CB13:CC13" si="19">CB60</f>
        <v>3.9678242710186405E-2</v>
      </c>
      <c r="CC13" s="185">
        <f t="shared" si="19"/>
        <v>3.9390580289242347E-2</v>
      </c>
      <c r="CD13" s="185">
        <f t="shared" ref="CD13:CE13" si="20">CD60</f>
        <v>4.2411117126872407E-2</v>
      </c>
      <c r="CE13" s="185">
        <f t="shared" si="20"/>
        <v>4.3090562342147309E-2</v>
      </c>
      <c r="CF13" s="185">
        <f t="shared" ref="CF13:CG13" si="21">CF60</f>
        <v>4.3402106998428766E-2</v>
      </c>
      <c r="CG13" s="185">
        <f t="shared" si="21"/>
        <v>4.1844775196992326E-2</v>
      </c>
      <c r="CH13" s="100"/>
    </row>
    <row r="14" spans="1:86" x14ac:dyDescent="0.2">
      <c r="CH14" s="100"/>
    </row>
    <row r="15" spans="1:86" ht="15" x14ac:dyDescent="0.25">
      <c r="A15" s="96">
        <v>45809</v>
      </c>
      <c r="CH15" s="100"/>
    </row>
    <row r="16" spans="1:86" x14ac:dyDescent="0.2">
      <c r="H16" s="7"/>
      <c r="K16" s="7"/>
      <c r="CH16" s="100"/>
    </row>
    <row r="17" spans="1:86" ht="57" x14ac:dyDescent="0.2">
      <c r="A17" s="2" t="s">
        <v>1696</v>
      </c>
      <c r="B17" s="2" t="s">
        <v>1697</v>
      </c>
      <c r="C17" s="2" t="s">
        <v>1698</v>
      </c>
      <c r="D17" s="2" t="s">
        <v>1699</v>
      </c>
      <c r="E17" s="2" t="s">
        <v>1700</v>
      </c>
      <c r="G17" s="2"/>
      <c r="H17" s="2" t="s">
        <v>1701</v>
      </c>
      <c r="I17" s="2"/>
      <c r="J17" s="2"/>
      <c r="K17" s="2"/>
      <c r="L17" s="2"/>
      <c r="M17" s="2"/>
      <c r="N17" s="2"/>
      <c r="O17" s="2"/>
      <c r="P17" s="2"/>
      <c r="CH17" s="100"/>
    </row>
    <row r="18" spans="1:86" x14ac:dyDescent="0.2">
      <c r="A18" t="s">
        <v>115</v>
      </c>
      <c r="B18" s="14">
        <v>3503</v>
      </c>
      <c r="C18" s="14">
        <v>131</v>
      </c>
      <c r="D18" s="7">
        <v>3.7396517270910645E-2</v>
      </c>
      <c r="E18" s="7">
        <v>3.2000000000000001E-2</v>
      </c>
      <c r="F18" s="25">
        <f>D18*100</f>
        <v>3.7396517270910645</v>
      </c>
      <c r="G18" s="25">
        <f>E18*100</f>
        <v>3.2</v>
      </c>
      <c r="H18" s="172">
        <f>F18-G18</f>
        <v>0.53965172709106435</v>
      </c>
      <c r="J18" s="7"/>
      <c r="L18" s="7"/>
      <c r="N18" s="7"/>
      <c r="P18" s="7"/>
      <c r="CH18" s="100"/>
    </row>
    <row r="19" spans="1:86" x14ac:dyDescent="0.2">
      <c r="A19" t="s">
        <v>116</v>
      </c>
      <c r="B19" s="14">
        <v>3462</v>
      </c>
      <c r="C19" s="14">
        <v>139</v>
      </c>
      <c r="D19" s="7">
        <v>4.015020219526285E-2</v>
      </c>
      <c r="E19" s="7">
        <v>2.3571976756934548E-2</v>
      </c>
      <c r="F19" s="25">
        <f t="shared" ref="F19:F30" si="22">D19*100</f>
        <v>4.015020219526285</v>
      </c>
      <c r="G19" s="25">
        <f t="shared" ref="G19:G30" si="23">E19*100</f>
        <v>2.3571976756934547</v>
      </c>
      <c r="H19" s="172">
        <f>F19-G19</f>
        <v>1.6578225438328302</v>
      </c>
      <c r="J19" s="7"/>
      <c r="L19" s="7"/>
      <c r="N19" s="7"/>
      <c r="P19" s="7"/>
      <c r="CH19" s="100"/>
    </row>
    <row r="20" spans="1:86" x14ac:dyDescent="0.2">
      <c r="A20" t="s">
        <v>117</v>
      </c>
      <c r="B20" s="14">
        <v>3284</v>
      </c>
      <c r="C20" s="14">
        <v>105</v>
      </c>
      <c r="D20" s="7">
        <v>3.1973203410475028E-2</v>
      </c>
      <c r="E20" s="7">
        <v>2.2887558216899535E-2</v>
      </c>
      <c r="F20" s="25">
        <f t="shared" si="22"/>
        <v>3.1973203410475026</v>
      </c>
      <c r="G20" s="25">
        <f t="shared" si="23"/>
        <v>2.2887558216899535</v>
      </c>
      <c r="H20" s="172">
        <f t="shared" ref="H20:H30" si="24">F20-G20</f>
        <v>0.90856451935754912</v>
      </c>
      <c r="J20" s="7"/>
      <c r="L20" s="7"/>
      <c r="N20" s="7"/>
      <c r="P20" s="7"/>
      <c r="CH20" s="100"/>
    </row>
    <row r="21" spans="1:86" x14ac:dyDescent="0.2">
      <c r="A21" t="s">
        <v>118</v>
      </c>
      <c r="B21" s="14">
        <v>2670</v>
      </c>
      <c r="C21" s="14">
        <v>125</v>
      </c>
      <c r="D21" s="7">
        <v>4.6816479400749067E-2</v>
      </c>
      <c r="E21" s="7">
        <v>2.7378875318749163E-2</v>
      </c>
      <c r="F21" s="25">
        <f t="shared" si="22"/>
        <v>4.6816479400749067</v>
      </c>
      <c r="G21" s="25">
        <f t="shared" si="23"/>
        <v>2.7378875318749163</v>
      </c>
      <c r="H21" s="172">
        <f t="shared" si="24"/>
        <v>1.9437604081999904</v>
      </c>
      <c r="J21" s="7"/>
      <c r="L21" s="7"/>
      <c r="N21" s="7"/>
      <c r="P21" s="7"/>
      <c r="CH21" s="100"/>
    </row>
    <row r="22" spans="1:86" x14ac:dyDescent="0.2">
      <c r="A22" t="s">
        <v>119</v>
      </c>
      <c r="B22" s="14">
        <v>2468</v>
      </c>
      <c r="C22" s="14">
        <v>92</v>
      </c>
      <c r="D22" s="7">
        <v>3.7277147487844407E-2</v>
      </c>
      <c r="E22" s="7">
        <v>3.3519553072625698E-2</v>
      </c>
      <c r="F22" s="25">
        <f t="shared" si="22"/>
        <v>3.7277147487844409</v>
      </c>
      <c r="G22" s="25">
        <f t="shared" si="23"/>
        <v>3.3519553072625698</v>
      </c>
      <c r="H22" s="172">
        <f t="shared" si="24"/>
        <v>0.37575944152187102</v>
      </c>
      <c r="J22" s="7"/>
      <c r="L22" s="7"/>
      <c r="N22" s="7"/>
      <c r="P22" s="7"/>
      <c r="CH22" s="100"/>
    </row>
    <row r="23" spans="1:86" x14ac:dyDescent="0.2">
      <c r="A23" t="s">
        <v>120</v>
      </c>
      <c r="B23" s="14">
        <v>2968</v>
      </c>
      <c r="C23" s="14">
        <v>146</v>
      </c>
      <c r="D23" s="7">
        <v>4.9191374663072773E-2</v>
      </c>
      <c r="E23" s="7">
        <v>2.3280146481820561E-2</v>
      </c>
      <c r="F23" s="25">
        <f t="shared" si="22"/>
        <v>4.9191374663072773</v>
      </c>
      <c r="G23" s="25">
        <f t="shared" si="23"/>
        <v>2.3280146481820561</v>
      </c>
      <c r="H23" s="172">
        <f t="shared" si="24"/>
        <v>2.5911228181252213</v>
      </c>
      <c r="J23" s="7"/>
      <c r="L23" s="7"/>
      <c r="N23" s="7"/>
      <c r="P23" s="7"/>
      <c r="CH23" s="100"/>
    </row>
    <row r="24" spans="1:86" x14ac:dyDescent="0.2">
      <c r="A24" t="s">
        <v>121</v>
      </c>
      <c r="B24" s="14">
        <v>4321</v>
      </c>
      <c r="C24" s="14">
        <v>188</v>
      </c>
      <c r="D24" s="7">
        <v>4.3508447118722517E-2</v>
      </c>
      <c r="E24" s="7">
        <v>3.0245057848228115E-2</v>
      </c>
      <c r="F24" s="25">
        <f t="shared" si="22"/>
        <v>4.3508447118722513</v>
      </c>
      <c r="G24" s="25">
        <f t="shared" si="23"/>
        <v>3.0245057848228116</v>
      </c>
      <c r="H24" s="172">
        <f t="shared" si="24"/>
        <v>1.3263389270494397</v>
      </c>
      <c r="J24" s="7"/>
      <c r="L24" s="7"/>
      <c r="N24" s="7"/>
      <c r="P24" s="7"/>
      <c r="CH24" s="100"/>
    </row>
    <row r="25" spans="1:86" x14ac:dyDescent="0.2">
      <c r="A25" t="s">
        <v>122</v>
      </c>
      <c r="B25" s="14">
        <v>2619</v>
      </c>
      <c r="C25" s="14">
        <v>95</v>
      </c>
      <c r="D25" s="7">
        <v>3.6273386788850705E-2</v>
      </c>
      <c r="E25" s="7">
        <v>1.7370822905932577E-2</v>
      </c>
      <c r="F25" s="25">
        <f t="shared" si="22"/>
        <v>3.6273386788850703</v>
      </c>
      <c r="G25" s="25">
        <f t="shared" si="23"/>
        <v>1.7370822905932577</v>
      </c>
      <c r="H25" s="172">
        <f t="shared" si="24"/>
        <v>1.8902563882918126</v>
      </c>
      <c r="J25" s="7"/>
      <c r="L25" s="7"/>
      <c r="N25" s="7"/>
      <c r="P25" s="7"/>
      <c r="CH25" s="100"/>
    </row>
    <row r="26" spans="1:86" x14ac:dyDescent="0.2">
      <c r="A26" t="s">
        <v>123</v>
      </c>
      <c r="B26" s="14">
        <v>3808</v>
      </c>
      <c r="C26" s="14">
        <v>212</v>
      </c>
      <c r="D26" s="7">
        <v>5.5672268907563029E-2</v>
      </c>
      <c r="E26" s="7">
        <v>3.593303389138424E-2</v>
      </c>
      <c r="F26" s="25">
        <f t="shared" si="22"/>
        <v>5.5672268907563032</v>
      </c>
      <c r="G26" s="25">
        <f t="shared" si="23"/>
        <v>3.5933033891384238</v>
      </c>
      <c r="H26" s="172">
        <f t="shared" si="24"/>
        <v>1.9739235016178793</v>
      </c>
      <c r="J26" s="7"/>
      <c r="L26" s="7"/>
      <c r="N26" s="7"/>
      <c r="P26" s="7"/>
      <c r="CH26" s="100"/>
    </row>
    <row r="27" spans="1:86" x14ac:dyDescent="0.2">
      <c r="A27" t="s">
        <v>124</v>
      </c>
      <c r="B27" s="14">
        <v>3500</v>
      </c>
      <c r="C27" s="14">
        <v>204</v>
      </c>
      <c r="D27" s="7">
        <v>5.8285714285714288E-2</v>
      </c>
      <c r="E27" s="7">
        <v>0.04</v>
      </c>
      <c r="F27" s="25">
        <f t="shared" si="22"/>
        <v>5.8285714285714292</v>
      </c>
      <c r="G27" s="25">
        <f t="shared" si="23"/>
        <v>4</v>
      </c>
      <c r="H27" s="172">
        <f t="shared" si="24"/>
        <v>1.8285714285714292</v>
      </c>
      <c r="J27" s="7"/>
      <c r="L27" s="7"/>
      <c r="N27" s="7"/>
      <c r="P27" s="7"/>
      <c r="CH27" s="100"/>
    </row>
    <row r="28" spans="1:86" x14ac:dyDescent="0.2">
      <c r="A28" t="s">
        <v>1702</v>
      </c>
      <c r="B28" s="14">
        <v>3270</v>
      </c>
      <c r="C28" s="14">
        <v>119</v>
      </c>
      <c r="D28" s="7">
        <v>3.6391437308868499E-2</v>
      </c>
      <c r="E28" s="7">
        <v>2.7373325567850902E-2</v>
      </c>
      <c r="F28" s="25">
        <f t="shared" si="22"/>
        <v>3.6391437308868499</v>
      </c>
      <c r="G28" s="25">
        <f t="shared" si="23"/>
        <v>2.7373325567850904</v>
      </c>
      <c r="H28" s="172">
        <f t="shared" si="24"/>
        <v>0.90181117410175959</v>
      </c>
      <c r="J28" s="7"/>
      <c r="L28" s="7"/>
      <c r="N28" s="7"/>
      <c r="P28" s="7"/>
      <c r="CH28" s="100"/>
    </row>
    <row r="29" spans="1:86" x14ac:dyDescent="0.2">
      <c r="A29" t="s">
        <v>126</v>
      </c>
      <c r="B29" s="14">
        <v>2961</v>
      </c>
      <c r="C29" s="14">
        <v>69</v>
      </c>
      <c r="D29" s="7">
        <v>2.3302938196555219E-2</v>
      </c>
      <c r="E29" s="7">
        <v>1.941875825627477E-2</v>
      </c>
      <c r="F29" s="25">
        <f t="shared" si="22"/>
        <v>2.3302938196555218</v>
      </c>
      <c r="G29" s="25">
        <f t="shared" si="23"/>
        <v>1.9418758256274771</v>
      </c>
      <c r="H29" s="172">
        <f t="shared" si="24"/>
        <v>0.38841799402804478</v>
      </c>
      <c r="J29" s="7"/>
      <c r="L29" s="7"/>
      <c r="N29" s="7"/>
      <c r="P29" s="7"/>
      <c r="CH29" s="100"/>
    </row>
    <row r="30" spans="1:86" x14ac:dyDescent="0.2">
      <c r="A30" t="s">
        <v>138</v>
      </c>
      <c r="B30" s="14">
        <v>38834</v>
      </c>
      <c r="C30" s="14">
        <v>1625</v>
      </c>
      <c r="D30" s="7">
        <v>4.1844775196992326E-2</v>
      </c>
      <c r="E30" s="7">
        <v>2.8000000000000001E-2</v>
      </c>
      <c r="F30" s="25">
        <f t="shared" si="22"/>
        <v>4.1844775196992323</v>
      </c>
      <c r="G30" s="25">
        <f t="shared" si="23"/>
        <v>2.8000000000000003</v>
      </c>
      <c r="H30" s="172">
        <f t="shared" si="24"/>
        <v>1.3844775196992321</v>
      </c>
      <c r="J30" s="7"/>
      <c r="L30" s="7"/>
      <c r="N30" s="7"/>
      <c r="P30" s="7"/>
      <c r="CH30" s="100"/>
    </row>
    <row r="31" spans="1:86" x14ac:dyDescent="0.2">
      <c r="A31" t="s">
        <v>127</v>
      </c>
      <c r="B31" t="s">
        <v>1703</v>
      </c>
      <c r="C31" t="s">
        <v>1703</v>
      </c>
      <c r="D31" t="s">
        <v>1703</v>
      </c>
      <c r="E31" t="s">
        <v>1703</v>
      </c>
      <c r="F31" t="s">
        <v>1703</v>
      </c>
      <c r="CH31" s="100"/>
    </row>
    <row r="32" spans="1:86" x14ac:dyDescent="0.2">
      <c r="A32" t="s">
        <v>139</v>
      </c>
      <c r="B32" t="s">
        <v>1703</v>
      </c>
      <c r="C32" t="s">
        <v>1703</v>
      </c>
      <c r="D32" t="s">
        <v>1703</v>
      </c>
      <c r="E32" t="s">
        <v>1703</v>
      </c>
      <c r="F32" t="s">
        <v>1703</v>
      </c>
      <c r="CH32" s="100"/>
    </row>
    <row r="33" spans="1:86" x14ac:dyDescent="0.2">
      <c r="A33" t="s">
        <v>140</v>
      </c>
      <c r="B33" t="s">
        <v>1703</v>
      </c>
      <c r="C33" t="s">
        <v>1703</v>
      </c>
      <c r="D33" t="s">
        <v>1703</v>
      </c>
      <c r="E33" t="s">
        <v>1703</v>
      </c>
      <c r="F33" t="s">
        <v>1703</v>
      </c>
      <c r="CH33" s="100"/>
    </row>
    <row r="34" spans="1:86" x14ac:dyDescent="0.2">
      <c r="A34" t="s">
        <v>141</v>
      </c>
      <c r="B34" t="s">
        <v>1703</v>
      </c>
      <c r="C34" t="s">
        <v>1703</v>
      </c>
      <c r="D34" t="s">
        <v>1703</v>
      </c>
      <c r="E34" t="s">
        <v>1703</v>
      </c>
      <c r="F34" t="s">
        <v>1703</v>
      </c>
      <c r="CH34" s="100"/>
    </row>
    <row r="35" spans="1:86" x14ac:dyDescent="0.2">
      <c r="A35" t="s">
        <v>226</v>
      </c>
      <c r="B35" t="s">
        <v>1703</v>
      </c>
      <c r="C35" t="s">
        <v>1703</v>
      </c>
      <c r="D35" t="s">
        <v>1703</v>
      </c>
      <c r="E35" t="s">
        <v>1703</v>
      </c>
      <c r="F35" t="s">
        <v>1703</v>
      </c>
      <c r="CH35" s="100"/>
    </row>
    <row r="36" spans="1:86" x14ac:dyDescent="0.2">
      <c r="A36" t="s">
        <v>227</v>
      </c>
      <c r="B36" t="s">
        <v>1703</v>
      </c>
      <c r="C36" t="s">
        <v>1703</v>
      </c>
      <c r="D36" t="s">
        <v>1703</v>
      </c>
      <c r="E36" t="s">
        <v>1703</v>
      </c>
      <c r="F36" t="s">
        <v>1703</v>
      </c>
      <c r="CH36" s="100"/>
    </row>
    <row r="37" spans="1:86" x14ac:dyDescent="0.2">
      <c r="A37" t="s">
        <v>228</v>
      </c>
      <c r="B37" t="s">
        <v>1703</v>
      </c>
      <c r="C37" t="s">
        <v>1703</v>
      </c>
      <c r="D37" t="s">
        <v>1703</v>
      </c>
      <c r="E37" t="s">
        <v>1703</v>
      </c>
      <c r="F37" t="s">
        <v>1703</v>
      </c>
      <c r="CH37" s="100"/>
    </row>
    <row r="38" spans="1:86" x14ac:dyDescent="0.2">
      <c r="A38" t="s">
        <v>229</v>
      </c>
      <c r="B38" t="s">
        <v>1703</v>
      </c>
      <c r="C38" t="s">
        <v>1703</v>
      </c>
      <c r="D38" t="s">
        <v>1703</v>
      </c>
      <c r="E38" t="s">
        <v>1703</v>
      </c>
      <c r="F38" t="s">
        <v>1703</v>
      </c>
      <c r="CH38" s="100"/>
    </row>
    <row r="39" spans="1:86" x14ac:dyDescent="0.2">
      <c r="A39" t="s">
        <v>230</v>
      </c>
      <c r="B39" t="s">
        <v>1703</v>
      </c>
      <c r="C39" t="s">
        <v>1703</v>
      </c>
      <c r="D39" t="s">
        <v>1703</v>
      </c>
      <c r="E39" t="s">
        <v>1703</v>
      </c>
      <c r="F39" t="s">
        <v>1703</v>
      </c>
      <c r="CH39" s="100"/>
    </row>
    <row r="40" spans="1:86" x14ac:dyDescent="0.2">
      <c r="A40" t="s">
        <v>231</v>
      </c>
      <c r="B40" t="s">
        <v>1703</v>
      </c>
      <c r="C40" t="s">
        <v>1703</v>
      </c>
      <c r="D40" t="s">
        <v>1703</v>
      </c>
      <c r="E40" t="s">
        <v>1703</v>
      </c>
      <c r="F40" t="s">
        <v>1703</v>
      </c>
      <c r="CH40" s="100"/>
    </row>
    <row r="41" spans="1:86" x14ac:dyDescent="0.2">
      <c r="D41" s="7"/>
      <c r="E41" s="7"/>
      <c r="F41" s="7"/>
      <c r="H41" s="7"/>
      <c r="J41" s="7"/>
      <c r="L41" s="7"/>
      <c r="N41" s="7"/>
      <c r="P41" s="7"/>
      <c r="CH41" s="100"/>
    </row>
    <row r="42" spans="1:86" x14ac:dyDescent="0.2">
      <c r="D42" s="7"/>
      <c r="E42" s="7"/>
      <c r="F42" s="7"/>
      <c r="H42" s="7"/>
      <c r="J42" s="7"/>
      <c r="L42" s="7"/>
      <c r="N42" s="7"/>
      <c r="P42" s="7"/>
      <c r="CH42" s="100"/>
    </row>
    <row r="43" spans="1:86" x14ac:dyDescent="0.2">
      <c r="CH43" s="100"/>
    </row>
    <row r="44" spans="1:86" x14ac:dyDescent="0.2">
      <c r="CH44" s="100"/>
    </row>
    <row r="45" spans="1:86" ht="15" x14ac:dyDescent="0.25">
      <c r="A45" s="84" t="s">
        <v>1704</v>
      </c>
      <c r="CH45" s="100"/>
    </row>
    <row r="46" spans="1:86" x14ac:dyDescent="0.2">
      <c r="CH46" s="100"/>
    </row>
    <row r="47" spans="1:86" ht="15" x14ac:dyDescent="0.25">
      <c r="A47" s="87" t="s">
        <v>1705</v>
      </c>
      <c r="B47" s="88" t="s">
        <v>1670</v>
      </c>
      <c r="C47" s="88" t="s">
        <v>1671</v>
      </c>
      <c r="D47" s="88" t="s">
        <v>1672</v>
      </c>
      <c r="E47" s="88" t="s">
        <v>1673</v>
      </c>
      <c r="F47" s="88" t="s">
        <v>1674</v>
      </c>
      <c r="G47" s="88" t="s">
        <v>1675</v>
      </c>
      <c r="H47" s="88" t="s">
        <v>1676</v>
      </c>
      <c r="I47" s="88" t="s">
        <v>1677</v>
      </c>
      <c r="J47" s="88" t="s">
        <v>1678</v>
      </c>
      <c r="K47" s="88" t="s">
        <v>1679</v>
      </c>
      <c r="L47" s="88" t="s">
        <v>1680</v>
      </c>
      <c r="M47" s="88" t="s">
        <v>1681</v>
      </c>
      <c r="N47" s="88" t="s">
        <v>1682</v>
      </c>
      <c r="O47" s="88" t="s">
        <v>1683</v>
      </c>
      <c r="P47" s="88" t="s">
        <v>1684</v>
      </c>
      <c r="Q47" s="88" t="s">
        <v>1685</v>
      </c>
      <c r="R47" s="88" t="s">
        <v>1686</v>
      </c>
      <c r="S47" s="88" t="s">
        <v>1687</v>
      </c>
      <c r="T47" s="88" t="s">
        <v>1688</v>
      </c>
      <c r="U47" s="88" t="s">
        <v>1689</v>
      </c>
      <c r="V47" s="88" t="s">
        <v>1690</v>
      </c>
      <c r="W47" s="88" t="s">
        <v>1691</v>
      </c>
      <c r="X47" s="88" t="s">
        <v>1692</v>
      </c>
      <c r="Y47" s="88" t="s">
        <v>1693</v>
      </c>
      <c r="Z47" s="89" t="s">
        <v>1694</v>
      </c>
      <c r="AA47" s="126">
        <v>44044</v>
      </c>
      <c r="AB47" s="126" t="s">
        <v>1706</v>
      </c>
      <c r="AC47" s="127" t="s">
        <v>1707</v>
      </c>
      <c r="AD47" s="127" t="s">
        <v>1708</v>
      </c>
      <c r="AE47" s="127" t="s">
        <v>1709</v>
      </c>
      <c r="AF47" s="127" t="s">
        <v>1710</v>
      </c>
      <c r="AG47" s="127">
        <v>44228</v>
      </c>
      <c r="AH47" s="127">
        <v>44256</v>
      </c>
      <c r="AI47" s="127">
        <v>44287</v>
      </c>
      <c r="AJ47" s="127">
        <v>44317</v>
      </c>
      <c r="AK47" s="127">
        <v>44348</v>
      </c>
      <c r="AL47" s="127">
        <v>44378</v>
      </c>
      <c r="AM47" s="127">
        <v>44409</v>
      </c>
      <c r="AN47" s="127">
        <v>44440</v>
      </c>
      <c r="AO47" s="127">
        <v>44470</v>
      </c>
      <c r="AP47" s="127">
        <v>44501</v>
      </c>
      <c r="AQ47" s="127">
        <v>44531</v>
      </c>
      <c r="AR47" s="127">
        <v>44562</v>
      </c>
      <c r="AS47" s="127">
        <v>44593</v>
      </c>
      <c r="AT47" s="127">
        <v>44621</v>
      </c>
      <c r="AU47" s="127">
        <v>44652</v>
      </c>
      <c r="AV47" s="127">
        <v>44682</v>
      </c>
      <c r="AW47" s="127">
        <v>44713</v>
      </c>
      <c r="AX47" s="127">
        <v>44743</v>
      </c>
      <c r="AY47" s="127">
        <v>44774</v>
      </c>
      <c r="AZ47" s="127">
        <v>44805</v>
      </c>
      <c r="BA47" s="127">
        <v>44835</v>
      </c>
      <c r="BB47" s="127">
        <v>44866</v>
      </c>
      <c r="BC47" s="127">
        <v>44896</v>
      </c>
      <c r="BD47" s="127">
        <v>44927</v>
      </c>
      <c r="BE47" s="127">
        <v>44958</v>
      </c>
      <c r="BF47" s="127">
        <v>44986</v>
      </c>
      <c r="BG47" s="127">
        <v>45017</v>
      </c>
      <c r="BH47" s="127">
        <v>45047</v>
      </c>
      <c r="BI47" s="127">
        <v>45078</v>
      </c>
      <c r="BJ47" s="127">
        <v>45108</v>
      </c>
      <c r="BK47" s="127">
        <v>45139</v>
      </c>
      <c r="BL47" s="127">
        <v>45170</v>
      </c>
      <c r="BM47" s="127">
        <v>45200</v>
      </c>
      <c r="BN47" s="127">
        <v>45231</v>
      </c>
      <c r="BO47" s="127">
        <v>45261</v>
      </c>
      <c r="BP47" s="127">
        <v>45292</v>
      </c>
      <c r="BQ47" s="127">
        <v>45323</v>
      </c>
      <c r="BR47" s="127">
        <v>45352</v>
      </c>
      <c r="BS47" s="127">
        <v>45383</v>
      </c>
      <c r="BT47" s="127">
        <v>45413</v>
      </c>
      <c r="BU47" s="127">
        <v>45444</v>
      </c>
      <c r="BV47" s="127">
        <v>45474</v>
      </c>
      <c r="BW47" s="127">
        <v>45505</v>
      </c>
      <c r="BX47" s="127">
        <v>45536</v>
      </c>
      <c r="BY47" s="127">
        <v>45566</v>
      </c>
      <c r="BZ47" s="127">
        <v>45597</v>
      </c>
      <c r="CA47" s="127">
        <v>45627</v>
      </c>
      <c r="CB47" s="127">
        <v>45658</v>
      </c>
      <c r="CC47" s="127">
        <v>45689</v>
      </c>
      <c r="CD47" s="127">
        <v>45717</v>
      </c>
      <c r="CE47" s="127">
        <v>45748</v>
      </c>
      <c r="CF47" s="127">
        <v>45778</v>
      </c>
      <c r="CG47" s="127">
        <v>45809</v>
      </c>
      <c r="CH47" s="100"/>
    </row>
    <row r="48" spans="1:86" x14ac:dyDescent="0.2">
      <c r="A48" s="93" t="s">
        <v>115</v>
      </c>
      <c r="B48" s="91">
        <v>3.1E-2</v>
      </c>
      <c r="C48" s="91">
        <v>3.2000000000000001E-2</v>
      </c>
      <c r="D48" s="91">
        <v>1.9E-2</v>
      </c>
      <c r="E48" s="91">
        <v>2.1000000000000001E-2</v>
      </c>
      <c r="F48" s="91">
        <v>2.5000000000000001E-2</v>
      </c>
      <c r="G48" s="91">
        <v>2.7E-2</v>
      </c>
      <c r="H48" s="91">
        <v>2.7E-2</v>
      </c>
      <c r="I48" s="91">
        <v>0.03</v>
      </c>
      <c r="J48" s="91">
        <v>3.1E-2</v>
      </c>
      <c r="K48" s="91">
        <v>3.1E-2</v>
      </c>
      <c r="L48" s="91">
        <v>3.2000000000000001E-2</v>
      </c>
      <c r="M48" s="91">
        <v>3.1E-2</v>
      </c>
      <c r="N48" s="91">
        <v>3.2000000000000001E-2</v>
      </c>
      <c r="O48" s="91">
        <v>3.4000000000000002E-2</v>
      </c>
      <c r="P48" s="91">
        <v>2.4E-2</v>
      </c>
      <c r="Q48" s="91">
        <v>2.1999999999999999E-2</v>
      </c>
      <c r="R48" s="91">
        <v>2.5000000000000001E-2</v>
      </c>
      <c r="S48" s="91">
        <v>3.3000000000000002E-2</v>
      </c>
      <c r="T48" s="91">
        <v>4.1000000000000002E-2</v>
      </c>
      <c r="U48" s="91">
        <v>3.7999999999999999E-2</v>
      </c>
      <c r="V48" s="91">
        <v>4.2999999999999997E-2</v>
      </c>
      <c r="W48" s="91">
        <v>4.5999999999999999E-2</v>
      </c>
      <c r="X48" s="91">
        <v>4.4999999999999998E-2</v>
      </c>
      <c r="Y48" s="91">
        <v>4.4999999999999998E-2</v>
      </c>
      <c r="Z48" s="92">
        <v>4.4999999999999998E-2</v>
      </c>
      <c r="AA48" s="125">
        <v>4.5999999999999999E-2</v>
      </c>
      <c r="AB48" s="125">
        <v>2.1999999999999999E-2</v>
      </c>
      <c r="AC48" s="125">
        <v>2.1999999999999999E-2</v>
      </c>
      <c r="AD48" s="125">
        <v>2.7E-2</v>
      </c>
      <c r="AE48" s="125">
        <v>2.5999999999999999E-2</v>
      </c>
      <c r="AF48" s="125">
        <v>3.2000000000000001E-2</v>
      </c>
      <c r="AG48" s="125">
        <v>3.3084657800843333E-2</v>
      </c>
      <c r="AH48" s="125">
        <v>3.3744321868916287E-2</v>
      </c>
      <c r="AI48" s="125">
        <v>3.5725885027606367E-2</v>
      </c>
      <c r="AJ48" s="125">
        <v>3.8274408044112876E-2</v>
      </c>
      <c r="AK48" s="125">
        <v>3.4393251135626218E-2</v>
      </c>
      <c r="AL48" s="125">
        <v>3.4382095361660717E-2</v>
      </c>
      <c r="AM48" s="125">
        <v>3.4404414151249597E-2</v>
      </c>
      <c r="AN48" s="125">
        <v>1.6752577319587628E-2</v>
      </c>
      <c r="AO48" s="125">
        <v>1.6051364365971106E-2</v>
      </c>
      <c r="AP48" s="125">
        <v>1.9954940457032506E-2</v>
      </c>
      <c r="AQ48" s="125">
        <v>2.4555735056542811E-2</v>
      </c>
      <c r="AR48" s="125">
        <v>2.8432956381260095E-2</v>
      </c>
      <c r="AS48" s="125">
        <v>2.7499191200258816E-2</v>
      </c>
      <c r="AT48" s="125">
        <v>3.0724450194049159E-2</v>
      </c>
      <c r="AU48" s="125">
        <v>2.8534370946822308E-2</v>
      </c>
      <c r="AV48" s="125">
        <v>2.8432956381260095E-2</v>
      </c>
      <c r="AW48" s="125">
        <v>2.904162633107454E-2</v>
      </c>
      <c r="AX48" s="125">
        <v>2.8728211749515817E-2</v>
      </c>
      <c r="AY48" s="125">
        <v>2.6145900581020013E-2</v>
      </c>
      <c r="AZ48" s="125">
        <v>1.7445687952600396E-2</v>
      </c>
      <c r="BA48" s="125">
        <v>1.6954678839256603E-2</v>
      </c>
      <c r="BB48" s="125">
        <v>2.217873450750163E-2</v>
      </c>
      <c r="BC48" s="125">
        <v>2.6118184786157361E-2</v>
      </c>
      <c r="BD48" s="125">
        <v>3.3572359843546284E-2</v>
      </c>
      <c r="BE48" s="125">
        <v>3.2247557003257328E-2</v>
      </c>
      <c r="BF48" s="125">
        <v>3.3550488599348532E-2</v>
      </c>
      <c r="BG48" s="125">
        <v>3.2573289902280131E-2</v>
      </c>
      <c r="BH48" s="125">
        <v>3.1310522918011618E-2</v>
      </c>
      <c r="BI48" s="125">
        <v>2.8756058158319872E-2</v>
      </c>
      <c r="BJ48" s="125">
        <v>2.8756058158319872E-2</v>
      </c>
      <c r="BK48" s="125">
        <v>2.8442146089204912E-2</v>
      </c>
      <c r="BL48" s="125">
        <v>1.8861993083935869E-2</v>
      </c>
      <c r="BM48" s="125">
        <v>1.7423771001866834E-2</v>
      </c>
      <c r="BN48" s="125">
        <v>2.0898315658140987E-2</v>
      </c>
      <c r="BO48" s="125">
        <v>2.4122807017543858E-2</v>
      </c>
      <c r="BP48" s="125">
        <v>3.1347962382445138E-2</v>
      </c>
      <c r="BQ48" s="125">
        <v>3.4471952366029457E-2</v>
      </c>
      <c r="BR48" s="125">
        <v>3.5580524344569285E-2</v>
      </c>
      <c r="BS48" s="125">
        <v>3.2751091703056769E-2</v>
      </c>
      <c r="BT48" s="125">
        <v>3.2388663967611336E-2</v>
      </c>
      <c r="BU48" s="125">
        <v>3.4590215020255534E-2</v>
      </c>
      <c r="BV48" s="125">
        <v>3.454715219421102E-2</v>
      </c>
      <c r="BW48" s="125">
        <v>3.2348367029548991E-2</v>
      </c>
      <c r="BX48" s="125">
        <v>2.351233671988389E-2</v>
      </c>
      <c r="BY48" s="125">
        <v>2.2766078542970972E-2</v>
      </c>
      <c r="BZ48" s="125">
        <v>2.3315325561558145E-2</v>
      </c>
      <c r="CA48" s="125">
        <v>2.7397260273972601E-2</v>
      </c>
      <c r="CB48" s="125">
        <v>3.4817351598173514E-2</v>
      </c>
      <c r="CC48" s="125">
        <v>3.6815068493150686E-2</v>
      </c>
      <c r="CD48" s="125">
        <v>3.7956621004566211E-2</v>
      </c>
      <c r="CE48" s="125">
        <v>4.051355206847361E-2</v>
      </c>
      <c r="CF48" s="125">
        <v>3.9361095265259556E-2</v>
      </c>
      <c r="CG48" s="125">
        <v>3.7396517270910645E-2</v>
      </c>
      <c r="CH48" s="100"/>
    </row>
    <row r="49" spans="1:86" x14ac:dyDescent="0.2">
      <c r="A49" s="93" t="s">
        <v>116</v>
      </c>
      <c r="B49" s="94">
        <v>2.3E-2</v>
      </c>
      <c r="C49" s="94">
        <v>2.1999999999999999E-2</v>
      </c>
      <c r="D49" s="94">
        <v>1.9E-2</v>
      </c>
      <c r="E49" s="94">
        <v>2.1999999999999999E-2</v>
      </c>
      <c r="F49" s="94">
        <v>2.5000000000000001E-2</v>
      </c>
      <c r="G49" s="94">
        <v>2.3E-2</v>
      </c>
      <c r="H49" s="94">
        <v>2.3E-2</v>
      </c>
      <c r="I49" s="94">
        <v>2.7E-2</v>
      </c>
      <c r="J49" s="94">
        <v>2.7E-2</v>
      </c>
      <c r="K49" s="94">
        <v>2.7E-2</v>
      </c>
      <c r="L49" s="94">
        <v>2.5999999999999999E-2</v>
      </c>
      <c r="M49" s="94">
        <v>2.1999999999999999E-2</v>
      </c>
      <c r="N49" s="94">
        <v>2.5000000000000001E-2</v>
      </c>
      <c r="O49" s="94">
        <v>2.7E-2</v>
      </c>
      <c r="P49" s="94">
        <v>1.7000000000000001E-2</v>
      </c>
      <c r="Q49" s="94">
        <v>1.6E-2</v>
      </c>
      <c r="R49" s="94">
        <v>2.1999999999999999E-2</v>
      </c>
      <c r="S49" s="94">
        <v>2.8000000000000001E-2</v>
      </c>
      <c r="T49" s="94">
        <v>3.4000000000000002E-2</v>
      </c>
      <c r="U49" s="94">
        <v>0.03</v>
      </c>
      <c r="V49" s="94">
        <v>3.3000000000000002E-2</v>
      </c>
      <c r="W49" s="94">
        <v>3.2000000000000001E-2</v>
      </c>
      <c r="X49" s="94">
        <v>0.04</v>
      </c>
      <c r="Y49" s="94">
        <v>3.6999999999999998E-2</v>
      </c>
      <c r="Z49" s="95">
        <v>3.5999999999999997E-2</v>
      </c>
      <c r="AA49" s="21">
        <v>3.5999999999999997E-2</v>
      </c>
      <c r="AB49" s="21">
        <v>1.9E-2</v>
      </c>
      <c r="AC49" s="21">
        <v>1.7000000000000001E-2</v>
      </c>
      <c r="AD49" s="21">
        <v>1.7999999999999999E-2</v>
      </c>
      <c r="AE49" s="21">
        <v>0.02</v>
      </c>
      <c r="AF49" s="21">
        <v>2.5000000000000001E-2</v>
      </c>
      <c r="AG49" s="21">
        <v>2.7972027972027972E-2</v>
      </c>
      <c r="AH49" s="21">
        <v>2.6675134963480469E-2</v>
      </c>
      <c r="AI49" s="21">
        <v>3.0764351411354265E-2</v>
      </c>
      <c r="AJ49" s="21">
        <v>2.9803424223208624E-2</v>
      </c>
      <c r="AK49" s="21">
        <v>3.2309154260373771E-2</v>
      </c>
      <c r="AL49" s="21">
        <v>2.9803424223208624E-2</v>
      </c>
      <c r="AM49" s="21">
        <v>2.9495718363463368E-2</v>
      </c>
      <c r="AN49" s="21">
        <v>1.6076115485564306E-2</v>
      </c>
      <c r="AO49" s="21">
        <v>2.3347583031897403E-2</v>
      </c>
      <c r="AP49" s="21">
        <v>2.0085610800131708E-2</v>
      </c>
      <c r="AQ49" s="21">
        <v>2.0401447844685752E-2</v>
      </c>
      <c r="AR49" s="21">
        <v>2.465483234714004E-2</v>
      </c>
      <c r="AS49" s="21">
        <v>2.5657894736842105E-2</v>
      </c>
      <c r="AT49" s="21">
        <v>2.9875246224556794E-2</v>
      </c>
      <c r="AU49" s="21">
        <v>3.3497536945812804E-2</v>
      </c>
      <c r="AV49" s="21">
        <v>2.465483234714004E-2</v>
      </c>
      <c r="AW49" s="21">
        <v>3.8237200259235257E-2</v>
      </c>
      <c r="AX49" s="21">
        <v>3.7741935483870968E-2</v>
      </c>
      <c r="AY49" s="21">
        <v>3.5794904869396967E-2</v>
      </c>
      <c r="AZ49" s="21">
        <v>2.2425773847125709E-2</v>
      </c>
      <c r="BA49" s="21">
        <v>2.0704573547589616E-2</v>
      </c>
      <c r="BB49" s="21">
        <v>2.4737167594310452E-2</v>
      </c>
      <c r="BC49" s="21">
        <v>3.3343624575486258E-2</v>
      </c>
      <c r="BD49" s="21">
        <v>3.612225995677678E-2</v>
      </c>
      <c r="BE49" s="21">
        <v>3.027494593759654E-2</v>
      </c>
      <c r="BF49" s="21">
        <v>3.2148377125193202E-2</v>
      </c>
      <c r="BG49" s="21">
        <v>3.3641975308641978E-2</v>
      </c>
      <c r="BH49" s="21">
        <v>3.1392868028040234E-2</v>
      </c>
      <c r="BI49" s="21">
        <v>3.7172455819622183E-2</v>
      </c>
      <c r="BJ49" s="21">
        <v>4.1095890410958902E-2</v>
      </c>
      <c r="BK49" s="21">
        <v>4.0840840840840838E-2</v>
      </c>
      <c r="BL49" s="21">
        <v>2.5416036308623297E-2</v>
      </c>
      <c r="BM49" s="21">
        <v>1.8546215973676339E-2</v>
      </c>
      <c r="BN49" s="21">
        <v>2.2747680335228972E-2</v>
      </c>
      <c r="BO49" s="21">
        <v>2.5740796168811732E-2</v>
      </c>
      <c r="BP49" s="21">
        <v>2.955223880597015E-2</v>
      </c>
      <c r="BQ49" s="21">
        <v>3.2835820895522387E-2</v>
      </c>
      <c r="BR49" s="21">
        <v>3.3224562444378519E-2</v>
      </c>
      <c r="BS49" s="21">
        <v>3.0591030591030591E-2</v>
      </c>
      <c r="BT49" s="21">
        <v>2.6674570243034972E-2</v>
      </c>
      <c r="BU49" s="21">
        <v>2.9802301563883152E-2</v>
      </c>
      <c r="BV49" s="21">
        <v>3.0818902260052832E-2</v>
      </c>
      <c r="BW49" s="21">
        <v>3.3381712626995644E-2</v>
      </c>
      <c r="BX49" s="21">
        <v>2.6143790849673203E-2</v>
      </c>
      <c r="BY49" s="21">
        <v>3.1195335276967929E-2</v>
      </c>
      <c r="BZ49" s="21">
        <v>3.4061135371179038E-2</v>
      </c>
      <c r="CA49" s="21">
        <v>4.3882592269689047E-2</v>
      </c>
      <c r="CB49" s="21">
        <v>4.6815934864786274E-2</v>
      </c>
      <c r="CC49" s="21">
        <v>4.3010752688172046E-2</v>
      </c>
      <c r="CD49" s="21">
        <v>4.6430644225188625E-2</v>
      </c>
      <c r="CE49" s="21">
        <v>4.8377752027809966E-2</v>
      </c>
      <c r="CF49" s="21">
        <v>4.9132947976878616E-2</v>
      </c>
      <c r="CG49" s="21">
        <v>4.015020219526285E-2</v>
      </c>
      <c r="CH49" s="100"/>
    </row>
    <row r="50" spans="1:86" x14ac:dyDescent="0.2">
      <c r="A50" s="93" t="s">
        <v>117</v>
      </c>
      <c r="B50" s="91">
        <v>5.0999999999999997E-2</v>
      </c>
      <c r="C50" s="91">
        <v>0.05</v>
      </c>
      <c r="D50" s="91">
        <v>3.5000000000000003E-2</v>
      </c>
      <c r="E50" s="91">
        <v>3.7999999999999999E-2</v>
      </c>
      <c r="F50" s="91">
        <v>4.2000000000000003E-2</v>
      </c>
      <c r="G50" s="91">
        <v>4.2999999999999997E-2</v>
      </c>
      <c r="H50" s="91">
        <v>4.3999999999999997E-2</v>
      </c>
      <c r="I50" s="91">
        <v>4.8000000000000001E-2</v>
      </c>
      <c r="J50" s="91">
        <v>0.05</v>
      </c>
      <c r="K50" s="91">
        <v>5.2999999999999999E-2</v>
      </c>
      <c r="L50" s="91">
        <v>5.6000000000000001E-2</v>
      </c>
      <c r="M50" s="91">
        <v>5.5E-2</v>
      </c>
      <c r="N50" s="91">
        <v>5.5E-2</v>
      </c>
      <c r="O50" s="91">
        <v>5.7000000000000002E-2</v>
      </c>
      <c r="P50" s="91">
        <v>0.02</v>
      </c>
      <c r="Q50" s="91">
        <v>2.3E-2</v>
      </c>
      <c r="R50" s="91">
        <v>2.9000000000000001E-2</v>
      </c>
      <c r="S50" s="91">
        <v>3.2000000000000001E-2</v>
      </c>
      <c r="T50" s="91">
        <v>3.4000000000000002E-2</v>
      </c>
      <c r="U50" s="91">
        <v>0.03</v>
      </c>
      <c r="V50" s="91">
        <v>3.2000000000000001E-2</v>
      </c>
      <c r="W50" s="91">
        <v>3.4000000000000002E-2</v>
      </c>
      <c r="X50" s="91">
        <v>3.3000000000000002E-2</v>
      </c>
      <c r="Y50" s="91">
        <v>3.6999999999999998E-2</v>
      </c>
      <c r="Z50" s="92">
        <v>3.9E-2</v>
      </c>
      <c r="AA50" s="125">
        <v>4.2000000000000003E-2</v>
      </c>
      <c r="AB50" s="125">
        <v>2.9000000000000001E-2</v>
      </c>
      <c r="AC50" s="125">
        <v>2.8000000000000001E-2</v>
      </c>
      <c r="AD50" s="125">
        <v>2.9000000000000001E-2</v>
      </c>
      <c r="AE50" s="125">
        <v>0.03</v>
      </c>
      <c r="AF50" s="125">
        <v>3.5000000000000003E-2</v>
      </c>
      <c r="AG50" s="125">
        <v>3.6960132890365448E-2</v>
      </c>
      <c r="AH50" s="125">
        <v>3.9435450394354504E-2</v>
      </c>
      <c r="AI50" s="125">
        <v>4.2341220423412207E-2</v>
      </c>
      <c r="AJ50" s="125">
        <v>4.4813278008298756E-2</v>
      </c>
      <c r="AK50" s="125">
        <v>4.3046357615894038E-2</v>
      </c>
      <c r="AL50" s="125">
        <v>4.1839270919635463E-2</v>
      </c>
      <c r="AM50" s="125">
        <v>4.3478260869565216E-2</v>
      </c>
      <c r="AN50" s="125">
        <v>2.0984665052461663E-2</v>
      </c>
      <c r="AO50" s="125">
        <v>2.1225470564677613E-2</v>
      </c>
      <c r="AP50" s="125">
        <v>2.283653846153846E-2</v>
      </c>
      <c r="AQ50" s="125">
        <v>2.123397435897436E-2</v>
      </c>
      <c r="AR50" s="125">
        <v>2.3515344758868077E-2</v>
      </c>
      <c r="AS50" s="125">
        <v>2.3904382470119521E-2</v>
      </c>
      <c r="AT50" s="125">
        <v>2.2292993630573247E-2</v>
      </c>
      <c r="AU50" s="125">
        <v>2.1973631642029565E-2</v>
      </c>
      <c r="AV50" s="125">
        <v>2.3515344758868077E-2</v>
      </c>
      <c r="AW50" s="125">
        <v>2.2843639228042535E-2</v>
      </c>
      <c r="AX50" s="125">
        <v>2.2458628841607566E-2</v>
      </c>
      <c r="AY50" s="125">
        <v>2.4447949526813881E-2</v>
      </c>
      <c r="AZ50" s="125">
        <v>2.311926605504587E-2</v>
      </c>
      <c r="BA50" s="125">
        <v>2.3255813953488372E-2</v>
      </c>
      <c r="BB50" s="125">
        <v>2.2197962154294031E-2</v>
      </c>
      <c r="BC50" s="125">
        <v>2.5445292620865138E-2</v>
      </c>
      <c r="BD50" s="125">
        <v>2.6497277676950998E-2</v>
      </c>
      <c r="BE50" s="125">
        <v>2.2480058013052938E-2</v>
      </c>
      <c r="BF50" s="125">
        <v>2.3921710764769843E-2</v>
      </c>
      <c r="BG50" s="125">
        <v>2.4637681159420291E-2</v>
      </c>
      <c r="BH50" s="125">
        <v>2.2590893046240734E-2</v>
      </c>
      <c r="BI50" s="125">
        <v>2.255109231853418E-2</v>
      </c>
      <c r="BJ50" s="125">
        <v>2.2543148996125396E-2</v>
      </c>
      <c r="BK50" s="125">
        <v>2.0077492074674182E-2</v>
      </c>
      <c r="BL50" s="125">
        <v>1.5796703296703296E-2</v>
      </c>
      <c r="BM50" s="125">
        <v>1.4098690835850957E-2</v>
      </c>
      <c r="BN50" s="125">
        <v>2.1000000000000001E-2</v>
      </c>
      <c r="BO50" s="125">
        <v>2.0909392631928311E-2</v>
      </c>
      <c r="BP50" s="125">
        <v>2.0763358778625954E-2</v>
      </c>
      <c r="BQ50" s="125">
        <v>2.4029574861367836E-2</v>
      </c>
      <c r="BR50" s="125">
        <v>2.4570024570024569E-2</v>
      </c>
      <c r="BS50" s="125">
        <v>2.7076923076923078E-2</v>
      </c>
      <c r="BT50" s="125">
        <v>2.7573529411764705E-2</v>
      </c>
      <c r="BU50" s="125">
        <v>2.6944274341702389E-2</v>
      </c>
      <c r="BV50" s="125">
        <v>2.8143163046803303E-2</v>
      </c>
      <c r="BW50" s="125">
        <v>2.5703794369645042E-2</v>
      </c>
      <c r="BX50" s="125">
        <v>1.7987804878048779E-2</v>
      </c>
      <c r="BY50" s="125">
        <v>2.0333839150227618E-2</v>
      </c>
      <c r="BZ50" s="125">
        <v>2.1554341226472373E-2</v>
      </c>
      <c r="CA50" s="125">
        <v>2.5601950624809508E-2</v>
      </c>
      <c r="CB50" s="125">
        <v>2.8319123020706456E-2</v>
      </c>
      <c r="CC50" s="125">
        <v>2.8310502283105023E-2</v>
      </c>
      <c r="CD50" s="125">
        <v>3.0459945172098692E-2</v>
      </c>
      <c r="CE50" s="125">
        <v>3.3211456429006705E-2</v>
      </c>
      <c r="CF50" s="125">
        <v>3.1678342978982636E-2</v>
      </c>
      <c r="CG50" s="125">
        <v>3.1973203410475028E-2</v>
      </c>
      <c r="CH50" s="100"/>
    </row>
    <row r="51" spans="1:86" x14ac:dyDescent="0.2">
      <c r="A51" s="90" t="s">
        <v>118</v>
      </c>
      <c r="B51" s="94">
        <v>2.9000000000000001E-2</v>
      </c>
      <c r="C51" s="94">
        <v>3.1E-2</v>
      </c>
      <c r="D51" s="94">
        <v>0.02</v>
      </c>
      <c r="E51" s="94">
        <v>0.02</v>
      </c>
      <c r="F51" s="94">
        <v>2.4E-2</v>
      </c>
      <c r="G51" s="94">
        <v>2.3E-2</v>
      </c>
      <c r="H51" s="94">
        <v>2.4E-2</v>
      </c>
      <c r="I51" s="94">
        <v>2.9000000000000001E-2</v>
      </c>
      <c r="J51" s="94">
        <v>3.2000000000000001E-2</v>
      </c>
      <c r="K51" s="94">
        <v>2.9000000000000001E-2</v>
      </c>
      <c r="L51" s="94">
        <v>3.2000000000000001E-2</v>
      </c>
      <c r="M51" s="94">
        <v>3.1E-2</v>
      </c>
      <c r="N51" s="94">
        <v>3.4000000000000002E-2</v>
      </c>
      <c r="O51" s="94">
        <v>3.6999999999999998E-2</v>
      </c>
      <c r="P51" s="94">
        <v>1.4999999999999999E-2</v>
      </c>
      <c r="Q51" s="94">
        <v>1.4E-2</v>
      </c>
      <c r="R51" s="94">
        <v>1.7999999999999999E-2</v>
      </c>
      <c r="S51" s="94">
        <v>2.1999999999999999E-2</v>
      </c>
      <c r="T51" s="94">
        <v>3.1E-2</v>
      </c>
      <c r="U51" s="94">
        <v>2.9000000000000001E-2</v>
      </c>
      <c r="V51" s="94">
        <v>2.5000000000000001E-2</v>
      </c>
      <c r="W51" s="94">
        <v>2.5000000000000001E-2</v>
      </c>
      <c r="X51" s="94">
        <v>2.5999999999999999E-2</v>
      </c>
      <c r="Y51" s="94">
        <v>2.8000000000000001E-2</v>
      </c>
      <c r="Z51" s="95">
        <v>2.9000000000000001E-2</v>
      </c>
      <c r="AA51" s="21">
        <v>0.03</v>
      </c>
      <c r="AB51" s="21">
        <v>1.4E-2</v>
      </c>
      <c r="AC51" s="21">
        <v>1.7999999999999999E-2</v>
      </c>
      <c r="AD51" s="21">
        <v>2.3E-2</v>
      </c>
      <c r="AE51" s="21">
        <v>2.7E-2</v>
      </c>
      <c r="AF51" s="21">
        <v>2.8000000000000001E-2</v>
      </c>
      <c r="AG51" s="21">
        <v>3.1643002028397565E-2</v>
      </c>
      <c r="AH51" s="21">
        <v>3.0819140308191405E-2</v>
      </c>
      <c r="AI51" s="21">
        <v>3.090687271248475E-2</v>
      </c>
      <c r="AJ51" s="21">
        <v>3.4693877551020408E-2</v>
      </c>
      <c r="AK51" s="21">
        <v>3.2244897959183672E-2</v>
      </c>
      <c r="AL51" s="21">
        <v>3.0750307503075031E-2</v>
      </c>
      <c r="AM51" s="21">
        <v>2.9170090386195564E-2</v>
      </c>
      <c r="AN51" s="21">
        <v>2.1479713603818614E-2</v>
      </c>
      <c r="AO51" s="21">
        <v>1.994415636218588E-2</v>
      </c>
      <c r="AP51" s="21">
        <v>2.5682182985553772E-2</v>
      </c>
      <c r="AQ51" s="21">
        <v>2.661290322580645E-2</v>
      </c>
      <c r="AR51" s="21">
        <v>2.7733118971061094E-2</v>
      </c>
      <c r="AS51" s="21">
        <v>2.7788964961739829E-2</v>
      </c>
      <c r="AT51" s="21">
        <v>3.0657523194836628E-2</v>
      </c>
      <c r="AU51" s="21">
        <v>3.2323232323232323E-2</v>
      </c>
      <c r="AV51" s="21">
        <v>2.7733118971061094E-2</v>
      </c>
      <c r="AW51" s="21">
        <v>3.460764587525151E-2</v>
      </c>
      <c r="AX51" s="21">
        <v>3.4191472244569587E-2</v>
      </c>
      <c r="AY51" s="21">
        <v>3.1777956556717619E-2</v>
      </c>
      <c r="AZ51" s="21">
        <v>2.6764934057408846E-2</v>
      </c>
      <c r="BA51" s="21">
        <v>2.513747054202671E-2</v>
      </c>
      <c r="BB51" s="21">
        <v>2.6367571822117276E-2</v>
      </c>
      <c r="BC51" s="21">
        <v>3.1520882584712369E-2</v>
      </c>
      <c r="BD51" s="21">
        <v>3.4755134281200632E-2</v>
      </c>
      <c r="BE51" s="21">
        <v>3.9114974318451207E-2</v>
      </c>
      <c r="BF51" s="21">
        <v>4.3529877324891178E-2</v>
      </c>
      <c r="BG51" s="21">
        <v>4.0380047505938245E-2</v>
      </c>
      <c r="BH51" s="21">
        <v>3.9937353171495694E-2</v>
      </c>
      <c r="BI51" s="21">
        <v>3.9108330074305829E-2</v>
      </c>
      <c r="BJ51" s="21">
        <v>3.5225048923679059E-2</v>
      </c>
      <c r="BK51" s="21">
        <v>3.2510771641206422E-2</v>
      </c>
      <c r="BL51" s="21">
        <v>3.0663089306247605E-2</v>
      </c>
      <c r="BM51" s="21">
        <v>3.3421952145841247E-2</v>
      </c>
      <c r="BN51" s="21">
        <v>3.3256880733944956E-2</v>
      </c>
      <c r="BO51" s="21">
        <v>3.7852452684434143E-2</v>
      </c>
      <c r="BP51" s="21">
        <v>5.0814584949573312E-2</v>
      </c>
      <c r="BQ51" s="21">
        <v>5.123191239734063E-2</v>
      </c>
      <c r="BR51" s="21">
        <v>5.2160373686259247E-2</v>
      </c>
      <c r="BS51" s="21">
        <v>5.2570093457943924E-2</v>
      </c>
      <c r="BT51" s="21">
        <v>5.0583657587548639E-2</v>
      </c>
      <c r="BU51" s="21">
        <v>4.8638132295719845E-2</v>
      </c>
      <c r="BV51" s="21">
        <v>4.8970073843762146E-2</v>
      </c>
      <c r="BW51" s="21">
        <v>4.6052631578947366E-2</v>
      </c>
      <c r="BX51" s="21">
        <v>3.4690799396681751E-2</v>
      </c>
      <c r="BY51" s="21">
        <v>3.9478584729981378E-2</v>
      </c>
      <c r="BZ51" s="21">
        <v>4.3235184494968319E-2</v>
      </c>
      <c r="CA51" s="21">
        <v>5.001866368047779E-2</v>
      </c>
      <c r="CB51" s="21">
        <v>4.9981350242446848E-2</v>
      </c>
      <c r="CC51" s="21">
        <v>4.5946955547254392E-2</v>
      </c>
      <c r="CD51" s="21">
        <v>5.046728971962617E-2</v>
      </c>
      <c r="CE51" s="21">
        <v>4.712041884816754E-2</v>
      </c>
      <c r="CF51" s="21">
        <v>4.7922126544365409E-2</v>
      </c>
      <c r="CG51" s="21">
        <v>4.6816479400749067E-2</v>
      </c>
      <c r="CH51" s="100"/>
    </row>
    <row r="52" spans="1:86" x14ac:dyDescent="0.2">
      <c r="A52" s="93" t="s">
        <v>119</v>
      </c>
      <c r="B52" s="91">
        <v>3.3000000000000002E-2</v>
      </c>
      <c r="C52" s="91">
        <v>3.5999999999999997E-2</v>
      </c>
      <c r="D52" s="91">
        <v>0.02</v>
      </c>
      <c r="E52" s="91">
        <v>2.1999999999999999E-2</v>
      </c>
      <c r="F52" s="91">
        <v>2.4E-2</v>
      </c>
      <c r="G52" s="91">
        <v>2.8000000000000001E-2</v>
      </c>
      <c r="H52" s="91">
        <v>2.9000000000000001E-2</v>
      </c>
      <c r="I52" s="91">
        <v>2.8000000000000001E-2</v>
      </c>
      <c r="J52" s="91">
        <v>2.9000000000000001E-2</v>
      </c>
      <c r="K52" s="91">
        <v>2.5999999999999999E-2</v>
      </c>
      <c r="L52" s="91">
        <v>2.5000000000000001E-2</v>
      </c>
      <c r="M52" s="91">
        <v>2.3E-2</v>
      </c>
      <c r="N52" s="91">
        <v>2.5999999999999999E-2</v>
      </c>
      <c r="O52" s="91">
        <v>2.9000000000000001E-2</v>
      </c>
      <c r="P52" s="91">
        <v>0.02</v>
      </c>
      <c r="Q52" s="91">
        <v>0.02</v>
      </c>
      <c r="R52" s="91">
        <v>3.3000000000000002E-2</v>
      </c>
      <c r="S52" s="91">
        <v>3.5999999999999997E-2</v>
      </c>
      <c r="T52" s="91">
        <v>4.5999999999999999E-2</v>
      </c>
      <c r="U52" s="91">
        <v>4.2000000000000003E-2</v>
      </c>
      <c r="V52" s="91">
        <v>4.1000000000000002E-2</v>
      </c>
      <c r="W52" s="91">
        <v>4.2999999999999997E-2</v>
      </c>
      <c r="X52" s="91">
        <v>4.9000000000000002E-2</v>
      </c>
      <c r="Y52" s="91">
        <v>5.0999999999999997E-2</v>
      </c>
      <c r="Z52" s="92">
        <v>5.0999999999999997E-2</v>
      </c>
      <c r="AA52" s="125">
        <v>5.0999999999999997E-2</v>
      </c>
      <c r="AB52" s="125">
        <v>2.7E-2</v>
      </c>
      <c r="AC52" s="125">
        <v>2.7E-2</v>
      </c>
      <c r="AD52" s="125">
        <v>3.2000000000000001E-2</v>
      </c>
      <c r="AE52" s="125">
        <v>3.2000000000000001E-2</v>
      </c>
      <c r="AF52" s="125">
        <v>3.3000000000000002E-2</v>
      </c>
      <c r="AG52" s="125">
        <v>3.3799008562415501E-2</v>
      </c>
      <c r="AH52" s="125">
        <v>3.4700315457413249E-2</v>
      </c>
      <c r="AI52" s="125">
        <v>3.6019810895992793E-2</v>
      </c>
      <c r="AJ52" s="125">
        <v>4.0990990990990989E-2</v>
      </c>
      <c r="AK52" s="125">
        <v>4.0144339197113216E-2</v>
      </c>
      <c r="AL52" s="125">
        <v>3.8305543037404237E-2</v>
      </c>
      <c r="AM52" s="125">
        <v>3.9693279206134413E-2</v>
      </c>
      <c r="AN52" s="125">
        <v>2.7027027027027029E-2</v>
      </c>
      <c r="AO52" s="125">
        <v>2.3444544634806132E-2</v>
      </c>
      <c r="AP52" s="125">
        <v>2.8403967538322812E-2</v>
      </c>
      <c r="AQ52" s="125">
        <v>3.4404708012675415E-2</v>
      </c>
      <c r="AR52" s="125">
        <v>3.3967391304347824E-2</v>
      </c>
      <c r="AS52" s="125">
        <v>3.2184950135992749E-2</v>
      </c>
      <c r="AT52" s="125">
        <v>3.224341507720254E-2</v>
      </c>
      <c r="AU52" s="125">
        <v>3.1335149863760216E-2</v>
      </c>
      <c r="AV52" s="125">
        <v>3.3967391304347824E-2</v>
      </c>
      <c r="AW52" s="125">
        <v>3.3438770899231814E-2</v>
      </c>
      <c r="AX52" s="125">
        <v>3.4358047016274866E-2</v>
      </c>
      <c r="AY52" s="125">
        <v>3.482587064676617E-2</v>
      </c>
      <c r="AZ52" s="125">
        <v>2.1662245800176835E-2</v>
      </c>
      <c r="BA52" s="125">
        <v>1.9754170324846356E-2</v>
      </c>
      <c r="BB52" s="125">
        <v>2.3705004389815629E-2</v>
      </c>
      <c r="BC52" s="125">
        <v>2.8119507908611598E-2</v>
      </c>
      <c r="BD52" s="125">
        <v>2.9567519858781994E-2</v>
      </c>
      <c r="BE52" s="125">
        <v>2.9554477282752536E-2</v>
      </c>
      <c r="BF52" s="125">
        <v>3.0022075055187638E-2</v>
      </c>
      <c r="BG52" s="125">
        <v>3.0008826125330981E-2</v>
      </c>
      <c r="BH52" s="125">
        <v>3.0769230769230771E-2</v>
      </c>
      <c r="BI52" s="125">
        <v>2.9463500439753737E-2</v>
      </c>
      <c r="BJ52" s="125">
        <v>2.9876977152899824E-2</v>
      </c>
      <c r="BK52" s="125">
        <v>2.9437609841827767E-2</v>
      </c>
      <c r="BL52" s="125">
        <v>2.2183558068725531E-2</v>
      </c>
      <c r="BM52" s="125">
        <v>2.104810996563574E-2</v>
      </c>
      <c r="BN52" s="125">
        <v>2.3655913978494623E-2</v>
      </c>
      <c r="BO52" s="125">
        <v>2.5839793281653745E-2</v>
      </c>
      <c r="BP52" s="125">
        <v>2.9626449119793903E-2</v>
      </c>
      <c r="BQ52" s="125">
        <v>3.3949290932531156E-2</v>
      </c>
      <c r="BR52" s="125">
        <v>3.6005143591941707E-2</v>
      </c>
      <c r="BS52" s="125">
        <v>3.4749034749034749E-2</v>
      </c>
      <c r="BT52" s="125">
        <v>3.5546038543897214E-2</v>
      </c>
      <c r="BU52" s="125">
        <v>3.4275921165381321E-2</v>
      </c>
      <c r="BV52" s="125">
        <v>3.5943517329910142E-2</v>
      </c>
      <c r="BW52" s="125">
        <v>3.5500427715996576E-2</v>
      </c>
      <c r="BX52" s="125">
        <v>1.8106995884773661E-2</v>
      </c>
      <c r="BY52" s="125">
        <v>2.0572811617587738E-2</v>
      </c>
      <c r="BZ52" s="125">
        <v>2.2956101490132903E-2</v>
      </c>
      <c r="CA52" s="125">
        <v>2.7519222986645085E-2</v>
      </c>
      <c r="CB52" s="125">
        <v>3.6032388663967609E-2</v>
      </c>
      <c r="CC52" s="125">
        <v>4.0097205346294046E-2</v>
      </c>
      <c r="CD52" s="125">
        <v>4.087414002428167E-2</v>
      </c>
      <c r="CE52" s="125">
        <v>3.8087520259319288E-2</v>
      </c>
      <c r="CF52" s="125">
        <v>3.8477116241393279E-2</v>
      </c>
      <c r="CG52" s="125">
        <v>3.7277147487844407E-2</v>
      </c>
      <c r="CH52" s="100"/>
    </row>
    <row r="53" spans="1:86" x14ac:dyDescent="0.2">
      <c r="A53" s="90" t="s">
        <v>120</v>
      </c>
      <c r="B53" s="94">
        <v>3.1E-2</v>
      </c>
      <c r="C53" s="94">
        <v>3.4000000000000002E-2</v>
      </c>
      <c r="D53" s="94">
        <v>1.7999999999999999E-2</v>
      </c>
      <c r="E53" s="94">
        <v>2.1999999999999999E-2</v>
      </c>
      <c r="F53" s="94">
        <v>0.03</v>
      </c>
      <c r="G53" s="94">
        <v>3.4000000000000002E-2</v>
      </c>
      <c r="H53" s="94">
        <v>3.5999999999999997E-2</v>
      </c>
      <c r="I53" s="94">
        <v>3.7999999999999999E-2</v>
      </c>
      <c r="J53" s="94">
        <v>4.1000000000000002E-2</v>
      </c>
      <c r="K53" s="94">
        <v>4.2000000000000003E-2</v>
      </c>
      <c r="L53" s="94">
        <v>4.5999999999999999E-2</v>
      </c>
      <c r="M53" s="94">
        <v>4.4999999999999998E-2</v>
      </c>
      <c r="N53" s="94">
        <v>4.4999999999999998E-2</v>
      </c>
      <c r="O53" s="94">
        <v>4.7E-2</v>
      </c>
      <c r="P53" s="94">
        <v>3.3000000000000002E-2</v>
      </c>
      <c r="Q53" s="94">
        <v>3.1E-2</v>
      </c>
      <c r="R53" s="94">
        <v>0.04</v>
      </c>
      <c r="S53" s="94">
        <v>3.9E-2</v>
      </c>
      <c r="T53" s="94">
        <v>4.2000000000000003E-2</v>
      </c>
      <c r="U53" s="94">
        <v>3.9E-2</v>
      </c>
      <c r="V53" s="94">
        <v>3.6999999999999998E-2</v>
      </c>
      <c r="W53" s="94">
        <v>3.5000000000000003E-2</v>
      </c>
      <c r="X53" s="94">
        <v>3.5000000000000003E-2</v>
      </c>
      <c r="Y53" s="94">
        <v>0.04</v>
      </c>
      <c r="Z53" s="95">
        <v>4.1000000000000002E-2</v>
      </c>
      <c r="AA53" s="21">
        <v>4.2000000000000003E-2</v>
      </c>
      <c r="AB53" s="21">
        <v>2.5999999999999999E-2</v>
      </c>
      <c r="AC53" s="21">
        <v>2.3E-2</v>
      </c>
      <c r="AD53" s="21">
        <v>2.5000000000000001E-2</v>
      </c>
      <c r="AE53" s="21">
        <v>2.5000000000000001E-2</v>
      </c>
      <c r="AF53" s="21">
        <v>3.4000000000000002E-2</v>
      </c>
      <c r="AG53" s="21">
        <v>3.8110361254466055E-2</v>
      </c>
      <c r="AH53" s="21">
        <v>3.8981702466189337E-2</v>
      </c>
      <c r="AI53" s="21">
        <v>4.3702820818434643E-2</v>
      </c>
      <c r="AJ53" s="21">
        <v>4.5274027005559971E-2</v>
      </c>
      <c r="AK53" s="21">
        <v>4.1766109785202864E-2</v>
      </c>
      <c r="AL53" s="21">
        <v>4.0572792362768499E-2</v>
      </c>
      <c r="AM53" s="21">
        <v>4.1766109785202864E-2</v>
      </c>
      <c r="AN53" s="21">
        <v>2.5872206977655823E-2</v>
      </c>
      <c r="AO53" s="21">
        <v>1.8749999999999999E-2</v>
      </c>
      <c r="AP53" s="21">
        <v>2.3064894448788117E-2</v>
      </c>
      <c r="AQ53" s="21">
        <v>2.1986650961915981E-2</v>
      </c>
      <c r="AR53" s="21">
        <v>2.3921568627450981E-2</v>
      </c>
      <c r="AS53" s="21">
        <v>2.39309533150255E-2</v>
      </c>
      <c r="AT53" s="21">
        <v>2.975724353954581E-2</v>
      </c>
      <c r="AU53" s="21">
        <v>2.7886881382560881E-2</v>
      </c>
      <c r="AV53" s="21">
        <v>2.3921568627450981E-2</v>
      </c>
      <c r="AW53" s="21">
        <v>2.8793774319066146E-2</v>
      </c>
      <c r="AX53" s="21">
        <v>3.1542056074766352E-2</v>
      </c>
      <c r="AY53" s="21">
        <v>3.4643830284157261E-2</v>
      </c>
      <c r="AZ53" s="21">
        <v>2.839833396440742E-2</v>
      </c>
      <c r="BA53" s="21">
        <v>2.9445951181712515E-2</v>
      </c>
      <c r="BB53" s="21">
        <v>2.7121270825261525E-2</v>
      </c>
      <c r="BC53" s="21">
        <v>3.4522885958107062E-2</v>
      </c>
      <c r="BD53" s="21">
        <v>3.6476523088863018E-2</v>
      </c>
      <c r="BE53" s="21">
        <v>3.484320557491289E-2</v>
      </c>
      <c r="BF53" s="21">
        <v>3.4429400386847192E-2</v>
      </c>
      <c r="BG53" s="21">
        <v>3.2907471931862178E-2</v>
      </c>
      <c r="BH53" s="21">
        <v>3.1951312286040319E-2</v>
      </c>
      <c r="BI53" s="21">
        <v>3.2687191182060052E-2</v>
      </c>
      <c r="BJ53" s="21">
        <v>3.3840304182509509E-2</v>
      </c>
      <c r="BK53" s="21">
        <v>3.1190566755420313E-2</v>
      </c>
      <c r="BL53" s="21">
        <v>2.8404952658412235E-2</v>
      </c>
      <c r="BM53" s="21">
        <v>3.05316091954023E-2</v>
      </c>
      <c r="BN53" s="21">
        <v>3.6187746327481188E-2</v>
      </c>
      <c r="BO53" s="21">
        <v>3.9355992844364938E-2</v>
      </c>
      <c r="BP53" s="21">
        <v>4.3401552575864505E-2</v>
      </c>
      <c r="BQ53" s="21">
        <v>4.418522446094026E-2</v>
      </c>
      <c r="BR53" s="21">
        <v>4.6897038081805363E-2</v>
      </c>
      <c r="BS53" s="21">
        <v>4.6913580246913583E-2</v>
      </c>
      <c r="BT53" s="21">
        <v>4.4303797468354431E-2</v>
      </c>
      <c r="BU53" s="21">
        <v>4.6617595513494564E-2</v>
      </c>
      <c r="BV53" s="21">
        <v>4.7001052262364083E-2</v>
      </c>
      <c r="BW53" s="21">
        <v>4.7318611987381701E-2</v>
      </c>
      <c r="BX53" s="21">
        <v>2.6369168356997971E-2</v>
      </c>
      <c r="BY53" s="21">
        <v>2.7236045729657026E-2</v>
      </c>
      <c r="BZ53" s="21">
        <v>2.8609895658027601E-2</v>
      </c>
      <c r="CA53" s="21">
        <v>3.7112010796221326E-2</v>
      </c>
      <c r="CB53" s="21">
        <v>4.0444893832153689E-2</v>
      </c>
      <c r="CC53" s="21">
        <v>3.9096730704415238E-2</v>
      </c>
      <c r="CD53" s="21">
        <v>4.5485175202156336E-2</v>
      </c>
      <c r="CE53" s="21">
        <v>5.0539083557951482E-2</v>
      </c>
      <c r="CF53" s="21">
        <v>4.8180592991913747E-2</v>
      </c>
      <c r="CG53" s="21">
        <v>4.9191374663072773E-2</v>
      </c>
      <c r="CH53" s="100"/>
    </row>
    <row r="54" spans="1:86" x14ac:dyDescent="0.2">
      <c r="A54" s="90" t="s">
        <v>121</v>
      </c>
      <c r="B54" s="91">
        <v>2.7E-2</v>
      </c>
      <c r="C54" s="91">
        <v>0.03</v>
      </c>
      <c r="D54" s="91">
        <v>1.4999999999999999E-2</v>
      </c>
      <c r="E54" s="91">
        <v>1.4999999999999999E-2</v>
      </c>
      <c r="F54" s="91">
        <v>2.1000000000000001E-2</v>
      </c>
      <c r="G54" s="91">
        <v>2.3E-2</v>
      </c>
      <c r="H54" s="91">
        <v>2.3E-2</v>
      </c>
      <c r="I54" s="91">
        <v>2.4E-2</v>
      </c>
      <c r="J54" s="91">
        <v>2.4E-2</v>
      </c>
      <c r="K54" s="91">
        <v>2.5999999999999999E-2</v>
      </c>
      <c r="L54" s="91">
        <v>2.5000000000000001E-2</v>
      </c>
      <c r="M54" s="91">
        <v>2.5999999999999999E-2</v>
      </c>
      <c r="N54" s="91">
        <v>2.5999999999999999E-2</v>
      </c>
      <c r="O54" s="91">
        <v>2.5999999999999999E-2</v>
      </c>
      <c r="P54" s="91">
        <v>1.4999999999999999E-2</v>
      </c>
      <c r="Q54" s="91">
        <v>1.6E-2</v>
      </c>
      <c r="R54" s="91">
        <v>2.1000000000000001E-2</v>
      </c>
      <c r="S54" s="91">
        <v>2.4E-2</v>
      </c>
      <c r="T54" s="91">
        <v>2.5999999999999999E-2</v>
      </c>
      <c r="U54" s="91">
        <v>2.5000000000000001E-2</v>
      </c>
      <c r="V54" s="91">
        <v>2.7E-2</v>
      </c>
      <c r="W54" s="91">
        <v>2.8000000000000001E-2</v>
      </c>
      <c r="X54" s="91">
        <v>2.8000000000000001E-2</v>
      </c>
      <c r="Y54" s="91">
        <v>2.8000000000000001E-2</v>
      </c>
      <c r="Z54" s="92">
        <v>2.8000000000000001E-2</v>
      </c>
      <c r="AA54" s="125">
        <v>2.8000000000000001E-2</v>
      </c>
      <c r="AB54" s="125">
        <v>1.9E-2</v>
      </c>
      <c r="AC54" s="125">
        <v>2.1000000000000001E-2</v>
      </c>
      <c r="AD54" s="125">
        <v>2.5999999999999999E-2</v>
      </c>
      <c r="AE54" s="125">
        <v>2.8000000000000001E-2</v>
      </c>
      <c r="AF54" s="125">
        <v>2.9000000000000001E-2</v>
      </c>
      <c r="AG54" s="125">
        <v>2.8104925053533191E-2</v>
      </c>
      <c r="AH54" s="125">
        <v>2.9742765273311898E-2</v>
      </c>
      <c r="AI54" s="125">
        <v>3.1065881092662024E-2</v>
      </c>
      <c r="AJ54" s="125">
        <v>3.1358885017421602E-2</v>
      </c>
      <c r="AK54" s="125">
        <v>3.2197477864233971E-2</v>
      </c>
      <c r="AL54" s="125">
        <v>3.1358885017421602E-2</v>
      </c>
      <c r="AM54" s="125">
        <v>3.1635388739946382E-2</v>
      </c>
      <c r="AN54" s="125">
        <v>2.3490849494673588E-2</v>
      </c>
      <c r="AO54" s="125">
        <v>2.4596884394643345E-2</v>
      </c>
      <c r="AP54" s="125">
        <v>2.7603170265099754E-2</v>
      </c>
      <c r="AQ54" s="125">
        <v>3.0344450519409514E-2</v>
      </c>
      <c r="AR54" s="125">
        <v>3.0046435400163888E-2</v>
      </c>
      <c r="AS54" s="125">
        <v>3.0344450519409514E-2</v>
      </c>
      <c r="AT54" s="125">
        <v>3.3889040721508612E-2</v>
      </c>
      <c r="AU54" s="125">
        <v>3.2293377120963328E-2</v>
      </c>
      <c r="AV54" s="125">
        <v>3.0046435400163888E-2</v>
      </c>
      <c r="AW54" s="125">
        <v>3.0476190476190476E-2</v>
      </c>
      <c r="AX54" s="125">
        <v>2.9659863945578232E-2</v>
      </c>
      <c r="AY54" s="125">
        <v>3.0204081632653063E-2</v>
      </c>
      <c r="AZ54" s="125">
        <v>2.4935732647814911E-2</v>
      </c>
      <c r="BA54" s="125">
        <v>2.4226804123711341E-2</v>
      </c>
      <c r="BB54" s="125">
        <v>2.7061855670103094E-2</v>
      </c>
      <c r="BC54" s="125">
        <v>2.9669762641898866E-2</v>
      </c>
      <c r="BD54" s="125">
        <v>3.7180480247869865E-2</v>
      </c>
      <c r="BE54" s="125">
        <v>3.4856700232378003E-2</v>
      </c>
      <c r="BF54" s="125">
        <v>3.5391371738568843E-2</v>
      </c>
      <c r="BG54" s="125">
        <v>3.5151201860945981E-2</v>
      </c>
      <c r="BH54" s="125">
        <v>3.5851472471190783E-2</v>
      </c>
      <c r="BI54" s="125">
        <v>3.5101204201895976E-2</v>
      </c>
      <c r="BJ54" s="125">
        <v>3.3555327868852458E-2</v>
      </c>
      <c r="BK54" s="125">
        <v>3.0985915492957747E-2</v>
      </c>
      <c r="BL54" s="125">
        <v>1.4756517461878997E-2</v>
      </c>
      <c r="BM54" s="125">
        <v>2.172321210641933E-2</v>
      </c>
      <c r="BN54" s="125">
        <v>2.4396194193705784E-2</v>
      </c>
      <c r="BO54" s="125">
        <v>2.7818448023426062E-2</v>
      </c>
      <c r="BP54" s="125">
        <v>3.1417437895762297E-2</v>
      </c>
      <c r="BQ54" s="125">
        <v>3.1494140625E-2</v>
      </c>
      <c r="BR54" s="125">
        <v>3.2563791008505469E-2</v>
      </c>
      <c r="BS54" s="125">
        <v>3.1857976653696496E-2</v>
      </c>
      <c r="BT54" s="125">
        <v>3.0985233599612683E-2</v>
      </c>
      <c r="BU54" s="125">
        <v>3.0486329542705057E-2</v>
      </c>
      <c r="BV54" s="125">
        <v>2.9511369134010642E-2</v>
      </c>
      <c r="BW54" s="125">
        <v>2.6131139608032906E-2</v>
      </c>
      <c r="BX54" s="125">
        <v>2.4816828173008745E-2</v>
      </c>
      <c r="BY54" s="125">
        <v>2.4745605920444034E-2</v>
      </c>
      <c r="BZ54" s="125">
        <v>3.2109032109032112E-2</v>
      </c>
      <c r="CA54" s="125">
        <v>4.1029207232267037E-2</v>
      </c>
      <c r="CB54" s="125">
        <v>4.2893577556225367E-2</v>
      </c>
      <c r="CC54" s="125">
        <v>4.2341508560851455E-2</v>
      </c>
      <c r="CD54" s="125">
        <v>4.3961129106894953E-2</v>
      </c>
      <c r="CE54" s="125">
        <v>4.3458159963014331E-2</v>
      </c>
      <c r="CF54" s="125">
        <v>4.3498380379453958E-2</v>
      </c>
      <c r="CG54" s="125">
        <v>4.3508447118722517E-2</v>
      </c>
      <c r="CH54" s="100"/>
    </row>
    <row r="55" spans="1:86" x14ac:dyDescent="0.2">
      <c r="A55" s="93" t="s">
        <v>122</v>
      </c>
      <c r="B55" s="94">
        <v>2.5999999999999999E-2</v>
      </c>
      <c r="C55" s="94">
        <v>2.9000000000000001E-2</v>
      </c>
      <c r="D55" s="94">
        <v>1.9E-2</v>
      </c>
      <c r="E55" s="94">
        <v>2.1999999999999999E-2</v>
      </c>
      <c r="F55" s="94">
        <v>2.1999999999999999E-2</v>
      </c>
      <c r="G55" s="94">
        <v>2.3E-2</v>
      </c>
      <c r="H55" s="94">
        <v>2.5000000000000001E-2</v>
      </c>
      <c r="I55" s="94">
        <v>2.8000000000000001E-2</v>
      </c>
      <c r="J55" s="94">
        <v>2.7E-2</v>
      </c>
      <c r="K55" s="94">
        <v>3.1E-2</v>
      </c>
      <c r="L55" s="94">
        <v>3.4000000000000002E-2</v>
      </c>
      <c r="M55" s="94">
        <v>2.9000000000000001E-2</v>
      </c>
      <c r="N55" s="94">
        <v>0.03</v>
      </c>
      <c r="O55" s="94">
        <v>3.1E-2</v>
      </c>
      <c r="P55" s="94">
        <v>0.02</v>
      </c>
      <c r="Q55" s="94">
        <v>1.7000000000000001E-2</v>
      </c>
      <c r="R55" s="94">
        <v>2.5000000000000001E-2</v>
      </c>
      <c r="S55" s="94">
        <v>2.5000000000000001E-2</v>
      </c>
      <c r="T55" s="94">
        <v>2.8000000000000001E-2</v>
      </c>
      <c r="U55" s="94">
        <v>2.5999999999999999E-2</v>
      </c>
      <c r="V55" s="94">
        <v>2.7E-2</v>
      </c>
      <c r="W55" s="94">
        <v>2.7E-2</v>
      </c>
      <c r="X55" s="94">
        <v>2.7E-2</v>
      </c>
      <c r="Y55" s="94">
        <v>2.8000000000000001E-2</v>
      </c>
      <c r="Z55" s="95">
        <v>2.8000000000000001E-2</v>
      </c>
      <c r="AA55" s="21">
        <v>3.1E-2</v>
      </c>
      <c r="AB55" s="21">
        <v>1.6E-2</v>
      </c>
      <c r="AC55" s="21">
        <v>1.7999999999999999E-2</v>
      </c>
      <c r="AD55" s="21">
        <v>2.1000000000000001E-2</v>
      </c>
      <c r="AE55" s="21">
        <v>2.1999999999999999E-2</v>
      </c>
      <c r="AF55" s="21">
        <v>2.9000000000000001E-2</v>
      </c>
      <c r="AG55" s="21">
        <v>2.5000000000000001E-2</v>
      </c>
      <c r="AH55" s="21">
        <v>2.4043179587831209E-2</v>
      </c>
      <c r="AI55" s="21">
        <v>2.7027027027027029E-2</v>
      </c>
      <c r="AJ55" s="21">
        <v>2.7040314650934118E-2</v>
      </c>
      <c r="AK55" s="21">
        <v>2.7040314650934118E-2</v>
      </c>
      <c r="AL55" s="21">
        <v>2.4594195769798328E-2</v>
      </c>
      <c r="AM55" s="21">
        <v>2.5603151157065487E-2</v>
      </c>
      <c r="AN55" s="21">
        <v>1.5138023152270703E-2</v>
      </c>
      <c r="AO55" s="21">
        <v>1.197339246119734E-2</v>
      </c>
      <c r="AP55" s="21">
        <v>1.7738359201773836E-2</v>
      </c>
      <c r="AQ55" s="21">
        <v>1.637892872952634E-2</v>
      </c>
      <c r="AR55" s="21">
        <v>1.7613386173491855E-2</v>
      </c>
      <c r="AS55" s="21">
        <v>1.8117543084401236E-2</v>
      </c>
      <c r="AT55" s="21">
        <v>1.8133569217160549E-2</v>
      </c>
      <c r="AU55" s="21">
        <v>1.8189884649511979E-2</v>
      </c>
      <c r="AV55" s="21">
        <v>1.7613386173491855E-2</v>
      </c>
      <c r="AW55" s="21">
        <v>1.7203352448169385E-2</v>
      </c>
      <c r="AX55" s="21">
        <v>1.895107977082415E-2</v>
      </c>
      <c r="AY55" s="21">
        <v>1.8069634200088145E-2</v>
      </c>
      <c r="AZ55" s="21">
        <v>2.6348039215686275E-2</v>
      </c>
      <c r="BA55" s="21">
        <v>2.2331154684095862E-2</v>
      </c>
      <c r="BB55" s="21">
        <v>2.4483133841131665E-2</v>
      </c>
      <c r="BC55" s="21">
        <v>2.6673924877517692E-2</v>
      </c>
      <c r="BD55" s="21">
        <v>2.6746724890829694E-2</v>
      </c>
      <c r="BE55" s="21">
        <v>2.7262813522355506E-2</v>
      </c>
      <c r="BF55" s="21">
        <v>2.7853631895139268E-2</v>
      </c>
      <c r="BG55" s="21">
        <v>2.7307482250136537E-2</v>
      </c>
      <c r="BH55" s="21">
        <v>2.6666666666666668E-2</v>
      </c>
      <c r="BI55" s="21">
        <v>2.8830752802989856E-2</v>
      </c>
      <c r="BJ55" s="21">
        <v>2.7243589743589744E-2</v>
      </c>
      <c r="BK55" s="21">
        <v>2.5133689839572194E-2</v>
      </c>
      <c r="BL55" s="21">
        <v>1.5057113187954309E-2</v>
      </c>
      <c r="BM55" s="21">
        <v>1.5360983102918587E-2</v>
      </c>
      <c r="BN55" s="21">
        <v>1.8896833503575076E-2</v>
      </c>
      <c r="BO55" s="21">
        <v>2.0376974019358125E-2</v>
      </c>
      <c r="BP55" s="21">
        <v>2.5034770514603615E-2</v>
      </c>
      <c r="BQ55" s="21">
        <v>2.8162291169451074E-2</v>
      </c>
      <c r="BR55" s="21">
        <v>2.8490028490028491E-2</v>
      </c>
      <c r="BS55" s="21">
        <v>2.8028503562945367E-2</v>
      </c>
      <c r="BT55" s="21">
        <v>3.049070986183897E-2</v>
      </c>
      <c r="BU55" s="21">
        <v>2.8122020972354625E-2</v>
      </c>
      <c r="BV55" s="21">
        <v>2.7619047619047619E-2</v>
      </c>
      <c r="BW55" s="21">
        <v>2.7619047619047619E-2</v>
      </c>
      <c r="BX55" s="21">
        <v>1.5854601701469451E-2</v>
      </c>
      <c r="BY55" s="21">
        <v>1.7361111111111112E-2</v>
      </c>
      <c r="BZ55" s="21">
        <v>2.39105283455457E-2</v>
      </c>
      <c r="CA55" s="21">
        <v>3.1262060980316482E-2</v>
      </c>
      <c r="CB55" s="21">
        <v>3.1599229287090559E-2</v>
      </c>
      <c r="CC55" s="21">
        <v>3.0431432973805857E-2</v>
      </c>
      <c r="CD55" s="21">
        <v>3.3898305084745763E-2</v>
      </c>
      <c r="CE55" s="21">
        <v>3.9306358381502891E-2</v>
      </c>
      <c r="CF55" s="21">
        <v>3.7706810311658331E-2</v>
      </c>
      <c r="CG55" s="21">
        <v>3.6273386788850705E-2</v>
      </c>
      <c r="CH55" s="100"/>
    </row>
    <row r="56" spans="1:86" x14ac:dyDescent="0.2">
      <c r="A56" s="90" t="s">
        <v>123</v>
      </c>
      <c r="B56" s="91">
        <v>2.1999999999999999E-2</v>
      </c>
      <c r="C56" s="91">
        <v>2.1999999999999999E-2</v>
      </c>
      <c r="D56" s="91">
        <v>8.0000000000000002E-3</v>
      </c>
      <c r="E56" s="91">
        <v>1.4E-2</v>
      </c>
      <c r="F56" s="91">
        <v>1.6E-2</v>
      </c>
      <c r="G56" s="91">
        <v>1.4E-2</v>
      </c>
      <c r="H56" s="91">
        <v>1.4999999999999999E-2</v>
      </c>
      <c r="I56" s="91">
        <v>1.7000000000000001E-2</v>
      </c>
      <c r="J56" s="91">
        <v>1.7000000000000001E-2</v>
      </c>
      <c r="K56" s="91">
        <v>2.1000000000000001E-2</v>
      </c>
      <c r="L56" s="91">
        <v>2.5000000000000001E-2</v>
      </c>
      <c r="M56" s="91">
        <v>2.1000000000000001E-2</v>
      </c>
      <c r="N56" s="91">
        <v>2.1999999999999999E-2</v>
      </c>
      <c r="O56" s="91">
        <v>2.1999999999999999E-2</v>
      </c>
      <c r="P56" s="91">
        <v>2.8000000000000001E-2</v>
      </c>
      <c r="Q56" s="91">
        <v>0.03</v>
      </c>
      <c r="R56" s="91">
        <v>3.5999999999999997E-2</v>
      </c>
      <c r="S56" s="91">
        <v>3.7999999999999999E-2</v>
      </c>
      <c r="T56" s="91">
        <v>4.5999999999999999E-2</v>
      </c>
      <c r="U56" s="91">
        <v>4.2999999999999997E-2</v>
      </c>
      <c r="V56" s="91">
        <v>4.4999999999999998E-2</v>
      </c>
      <c r="W56" s="91">
        <v>4.9000000000000002E-2</v>
      </c>
      <c r="X56" s="91">
        <v>4.9000000000000002E-2</v>
      </c>
      <c r="Y56" s="91">
        <v>4.7E-2</v>
      </c>
      <c r="Z56" s="92">
        <v>4.5999999999999999E-2</v>
      </c>
      <c r="AA56" s="125">
        <v>4.9000000000000002E-2</v>
      </c>
      <c r="AB56" s="125">
        <v>2.5999999999999999E-2</v>
      </c>
      <c r="AC56" s="125">
        <v>2.3E-2</v>
      </c>
      <c r="AD56" s="125">
        <v>2.5999999999999999E-2</v>
      </c>
      <c r="AE56" s="125">
        <v>2.8000000000000001E-2</v>
      </c>
      <c r="AF56" s="125">
        <v>3.2000000000000001E-2</v>
      </c>
      <c r="AG56" s="125">
        <v>3.40258958145137E-2</v>
      </c>
      <c r="AH56" s="125">
        <v>3.6434808792532372E-2</v>
      </c>
      <c r="AI56" s="125">
        <v>4.125263474856971E-2</v>
      </c>
      <c r="AJ56" s="125">
        <v>4.6700813498041581E-2</v>
      </c>
      <c r="AK56" s="125">
        <v>4.3452021726010863E-2</v>
      </c>
      <c r="AL56" s="125">
        <v>4.4659022329511168E-2</v>
      </c>
      <c r="AM56" s="125">
        <v>4.3806646525679761E-2</v>
      </c>
      <c r="AN56" s="125">
        <v>2.7351968740607153E-2</v>
      </c>
      <c r="AO56" s="125">
        <v>2.7384893168823352E-2</v>
      </c>
      <c r="AP56" s="125">
        <v>3.316249623153452E-2</v>
      </c>
      <c r="AQ56" s="125">
        <v>3.3565164801935291E-2</v>
      </c>
      <c r="AR56" s="125">
        <v>3.6880290205562272E-2</v>
      </c>
      <c r="AS56" s="125">
        <v>3.7409619616472808E-2</v>
      </c>
      <c r="AT56" s="125">
        <v>4.0264234035860332E-2</v>
      </c>
      <c r="AU56" s="125">
        <v>4.3519394512771994E-2</v>
      </c>
      <c r="AV56" s="125">
        <v>3.6880290205562272E-2</v>
      </c>
      <c r="AW56" s="125">
        <v>4.1143216080402008E-2</v>
      </c>
      <c r="AX56" s="125">
        <v>4.2412818096135722E-2</v>
      </c>
      <c r="AY56" s="125">
        <v>3.8956958843857997E-2</v>
      </c>
      <c r="AZ56" s="125">
        <v>3.0231875550337541E-2</v>
      </c>
      <c r="BA56" s="125">
        <v>2.9603315571343991E-2</v>
      </c>
      <c r="BB56" s="125">
        <v>3.4421364985163204E-2</v>
      </c>
      <c r="BC56" s="125">
        <v>4.0416047548291235E-2</v>
      </c>
      <c r="BD56" s="125">
        <v>4.9404761904761903E-2</v>
      </c>
      <c r="BE56" s="125">
        <v>4.583333333333333E-2</v>
      </c>
      <c r="BF56" s="125">
        <v>4.7548291233283801E-2</v>
      </c>
      <c r="BG56" s="125">
        <v>5.2600297176820209E-2</v>
      </c>
      <c r="BH56" s="125">
        <v>5.2972336668628606E-2</v>
      </c>
      <c r="BI56" s="125">
        <v>5.4705882352941174E-2</v>
      </c>
      <c r="BJ56" s="125">
        <v>5.4427772874374815E-2</v>
      </c>
      <c r="BK56" s="125">
        <v>5.5882352941176473E-2</v>
      </c>
      <c r="BL56" s="125">
        <v>3.2722143864598027E-2</v>
      </c>
      <c r="BM56" s="125">
        <v>3.420241098962714E-2</v>
      </c>
      <c r="BN56" s="125">
        <v>3.8623005877413935E-2</v>
      </c>
      <c r="BO56" s="125">
        <v>4.3332401453732176E-2</v>
      </c>
      <c r="BP56" s="125">
        <v>4.526404023470243E-2</v>
      </c>
      <c r="BQ56" s="125">
        <v>4.3308186644314052E-2</v>
      </c>
      <c r="BR56" s="125">
        <v>4.3333333333333335E-2</v>
      </c>
      <c r="BS56" s="125">
        <v>4.6376006664815332E-2</v>
      </c>
      <c r="BT56" s="125">
        <v>4.5681063122923589E-2</v>
      </c>
      <c r="BU56" s="125">
        <v>4.3779440288168471E-2</v>
      </c>
      <c r="BV56" s="125">
        <v>4.3730971491835038E-2</v>
      </c>
      <c r="BW56" s="125">
        <v>4.1516745087185163E-2</v>
      </c>
      <c r="BX56" s="125">
        <v>2.9734797749799088E-2</v>
      </c>
      <c r="BY56" s="125">
        <v>2.9929115253347335E-2</v>
      </c>
      <c r="BZ56" s="125">
        <v>3.6978756884343038E-2</v>
      </c>
      <c r="CA56" s="125">
        <v>4.7806671920147099E-2</v>
      </c>
      <c r="CB56" s="125">
        <v>5.1470588235294115E-2</v>
      </c>
      <c r="CC56" s="125">
        <v>5.0486458059426767E-2</v>
      </c>
      <c r="CD56" s="125">
        <v>5.4430712595319487E-2</v>
      </c>
      <c r="CE56" s="125">
        <v>5.4855643044619422E-2</v>
      </c>
      <c r="CF56" s="125">
        <v>5.800524934383202E-2</v>
      </c>
      <c r="CG56" s="125">
        <v>5.5672268907563029E-2</v>
      </c>
      <c r="CH56" s="100"/>
    </row>
    <row r="57" spans="1:86" x14ac:dyDescent="0.2">
      <c r="A57" s="90" t="s">
        <v>124</v>
      </c>
      <c r="B57" s="94">
        <v>2.4E-2</v>
      </c>
      <c r="C57" s="94">
        <v>2.5999999999999999E-2</v>
      </c>
      <c r="D57" s="94">
        <v>1.6E-2</v>
      </c>
      <c r="E57" s="94">
        <v>1.4E-2</v>
      </c>
      <c r="F57" s="94">
        <v>2.1000000000000001E-2</v>
      </c>
      <c r="G57" s="94">
        <v>2.1000000000000001E-2</v>
      </c>
      <c r="H57" s="94">
        <v>2.4E-2</v>
      </c>
      <c r="I57" s="94">
        <v>2.5000000000000001E-2</v>
      </c>
      <c r="J57" s="94">
        <v>2.8000000000000001E-2</v>
      </c>
      <c r="K57" s="94">
        <v>2.4E-2</v>
      </c>
      <c r="L57" s="94">
        <v>2.1000000000000001E-2</v>
      </c>
      <c r="M57" s="94">
        <v>2.1999999999999999E-2</v>
      </c>
      <c r="N57" s="94">
        <v>2.1999999999999999E-2</v>
      </c>
      <c r="O57" s="94">
        <v>2.7E-2</v>
      </c>
      <c r="P57" s="94">
        <v>3.1E-2</v>
      </c>
      <c r="Q57" s="94">
        <v>2.8000000000000001E-2</v>
      </c>
      <c r="R57" s="94">
        <v>3.6999999999999998E-2</v>
      </c>
      <c r="S57" s="94">
        <v>4.2000000000000003E-2</v>
      </c>
      <c r="T57" s="94">
        <v>4.3999999999999997E-2</v>
      </c>
      <c r="U57" s="94">
        <v>4.2999999999999997E-2</v>
      </c>
      <c r="V57" s="94">
        <v>4.5999999999999999E-2</v>
      </c>
      <c r="W57" s="94">
        <v>4.9000000000000002E-2</v>
      </c>
      <c r="X57" s="94">
        <v>4.5999999999999999E-2</v>
      </c>
      <c r="Y57" s="94">
        <v>4.8000000000000001E-2</v>
      </c>
      <c r="Z57" s="95">
        <v>4.7E-2</v>
      </c>
      <c r="AA57" s="21">
        <v>5.0999999999999997E-2</v>
      </c>
      <c r="AB57" s="21">
        <v>2.1000000000000001E-2</v>
      </c>
      <c r="AC57" s="21">
        <v>2.4E-2</v>
      </c>
      <c r="AD57" s="21">
        <v>3.3000000000000002E-2</v>
      </c>
      <c r="AE57" s="21">
        <v>3.4000000000000002E-2</v>
      </c>
      <c r="AF57" s="21">
        <v>3.7999999999999999E-2</v>
      </c>
      <c r="AG57" s="21">
        <v>3.7778495318049728E-2</v>
      </c>
      <c r="AH57" s="21">
        <v>3.7108744756373026E-2</v>
      </c>
      <c r="AI57" s="21">
        <v>3.8411878631375081E-2</v>
      </c>
      <c r="AJ57" s="21">
        <v>4.3913464643203101E-2</v>
      </c>
      <c r="AK57" s="21">
        <v>4.495472186287193E-2</v>
      </c>
      <c r="AL57" s="21">
        <v>4.3435980551053487E-2</v>
      </c>
      <c r="AM57" s="21">
        <v>4.5808966861598438E-2</v>
      </c>
      <c r="AN57" s="21">
        <v>3.3733376581252028E-2</v>
      </c>
      <c r="AO57" s="21">
        <v>3.3020394949821952E-2</v>
      </c>
      <c r="AP57" s="21">
        <v>3.760129659643436E-2</v>
      </c>
      <c r="AQ57" s="21">
        <v>3.7674569665475804E-2</v>
      </c>
      <c r="AR57" s="21">
        <v>4.1571938941214678E-2</v>
      </c>
      <c r="AS57" s="21">
        <v>4.0756439517443753E-2</v>
      </c>
      <c r="AT57" s="21">
        <v>4.9249836921069795E-2</v>
      </c>
      <c r="AU57" s="21">
        <v>5.1340745585349901E-2</v>
      </c>
      <c r="AV57" s="21">
        <v>4.1571938941214678E-2</v>
      </c>
      <c r="AW57" s="21">
        <v>5.1173402868318126E-2</v>
      </c>
      <c r="AX57" s="21">
        <v>4.9201694362984688E-2</v>
      </c>
      <c r="AY57" s="21">
        <v>4.5973263775676558E-2</v>
      </c>
      <c r="AZ57" s="21">
        <v>2.8280170996382768E-2</v>
      </c>
      <c r="BA57" s="21">
        <v>3.3618984838497033E-2</v>
      </c>
      <c r="BB57" s="21">
        <v>3.8943894389438946E-2</v>
      </c>
      <c r="BC57" s="21">
        <v>4.6580773042616451E-2</v>
      </c>
      <c r="BD57" s="21">
        <v>5.127356930201786E-2</v>
      </c>
      <c r="BE57" s="21">
        <v>5.3240740740740741E-2</v>
      </c>
      <c r="BF57" s="21">
        <v>5.7577763070814032E-2</v>
      </c>
      <c r="BG57" s="21">
        <v>5.4599602911978823E-2</v>
      </c>
      <c r="BH57" s="21">
        <v>5.4116103640537878E-2</v>
      </c>
      <c r="BI57" s="21">
        <v>5.8322411533420708E-2</v>
      </c>
      <c r="BJ57" s="21">
        <v>5.7358243198951164E-2</v>
      </c>
      <c r="BK57" s="21">
        <v>5.4718217562254257E-2</v>
      </c>
      <c r="BL57" s="21">
        <v>3.2729583730537019E-2</v>
      </c>
      <c r="BM57" s="21">
        <v>3.3239259956099089E-2</v>
      </c>
      <c r="BN57" s="21">
        <v>3.8304552590266876E-2</v>
      </c>
      <c r="BO57" s="21">
        <v>4.5483061480552069E-2</v>
      </c>
      <c r="BP57" s="21">
        <v>5.1643192488262914E-2</v>
      </c>
      <c r="BQ57" s="21">
        <v>5.7680250783699059E-2</v>
      </c>
      <c r="BR57" s="21">
        <v>5.7471264367816091E-2</v>
      </c>
      <c r="BS57" s="21">
        <v>6.1199130164647404E-2</v>
      </c>
      <c r="BT57" s="21">
        <v>6.2267657992565055E-2</v>
      </c>
      <c r="BU57" s="21">
        <v>6.3816604708798019E-2</v>
      </c>
      <c r="BV57" s="21">
        <v>5.9206447613143212E-2</v>
      </c>
      <c r="BW57" s="21">
        <v>5.3936763794172352E-2</v>
      </c>
      <c r="BX57" s="21">
        <v>3.0994152046783626E-2</v>
      </c>
      <c r="BY57" s="21">
        <v>3.1054131054131053E-2</v>
      </c>
      <c r="BZ57" s="21">
        <v>3.8757480763750358E-2</v>
      </c>
      <c r="CA57" s="21">
        <v>4.6298942555015717E-2</v>
      </c>
      <c r="CB57" s="21">
        <v>4.932991160536071E-2</v>
      </c>
      <c r="CC57" s="21">
        <v>5.1581647192932456E-2</v>
      </c>
      <c r="CD57" s="21">
        <v>5.6237510705109905E-2</v>
      </c>
      <c r="CE57" s="21">
        <v>5.3097345132743362E-2</v>
      </c>
      <c r="CF57" s="21">
        <v>5.7126535275635534E-2</v>
      </c>
      <c r="CG57" s="21">
        <v>5.8285714285714288E-2</v>
      </c>
      <c r="CH57" s="100"/>
    </row>
    <row r="58" spans="1:86" x14ac:dyDescent="0.2">
      <c r="A58" s="93" t="s">
        <v>1702</v>
      </c>
      <c r="B58" s="91">
        <v>3.2000000000000001E-2</v>
      </c>
      <c r="C58" s="91">
        <v>3.5000000000000003E-2</v>
      </c>
      <c r="D58" s="91">
        <v>1.6E-2</v>
      </c>
      <c r="E58" s="91">
        <v>1.6E-2</v>
      </c>
      <c r="F58" s="91">
        <v>2.9000000000000001E-2</v>
      </c>
      <c r="G58" s="91">
        <v>2.9000000000000001E-2</v>
      </c>
      <c r="H58" s="91">
        <v>0.03</v>
      </c>
      <c r="I58" s="91">
        <v>3.3000000000000002E-2</v>
      </c>
      <c r="J58" s="91">
        <v>3.4000000000000002E-2</v>
      </c>
      <c r="K58" s="91">
        <v>3.4000000000000002E-2</v>
      </c>
      <c r="L58" s="91">
        <v>3.7999999999999999E-2</v>
      </c>
      <c r="M58" s="91">
        <v>3.9E-2</v>
      </c>
      <c r="N58" s="91">
        <v>4.1000000000000002E-2</v>
      </c>
      <c r="O58" s="91">
        <v>4.2999999999999997E-2</v>
      </c>
      <c r="P58" s="91">
        <v>2.1000000000000001E-2</v>
      </c>
      <c r="Q58" s="91">
        <v>2.4E-2</v>
      </c>
      <c r="R58" s="91">
        <v>2.7E-2</v>
      </c>
      <c r="S58" s="91">
        <v>2.5999999999999999E-2</v>
      </c>
      <c r="T58" s="91">
        <v>0.03</v>
      </c>
      <c r="U58" s="91">
        <v>2.9000000000000001E-2</v>
      </c>
      <c r="V58" s="91">
        <v>0.03</v>
      </c>
      <c r="W58" s="91">
        <v>3.1E-2</v>
      </c>
      <c r="X58" s="91">
        <v>3.4000000000000002E-2</v>
      </c>
      <c r="Y58" s="91">
        <v>3.3000000000000002E-2</v>
      </c>
      <c r="Z58" s="92">
        <v>3.3000000000000002E-2</v>
      </c>
      <c r="AA58" s="125">
        <v>3.5000000000000003E-2</v>
      </c>
      <c r="AB58" s="125">
        <v>1.7999999999999999E-2</v>
      </c>
      <c r="AC58" s="125">
        <v>2.1000000000000001E-2</v>
      </c>
      <c r="AD58" s="125">
        <v>2.5000000000000001E-2</v>
      </c>
      <c r="AE58" s="125">
        <v>2.5999999999999999E-2</v>
      </c>
      <c r="AF58" s="125">
        <v>2.8000000000000001E-2</v>
      </c>
      <c r="AG58" s="125">
        <v>2.9338103756708409E-2</v>
      </c>
      <c r="AH58" s="125">
        <v>2.9369627507163324E-2</v>
      </c>
      <c r="AI58" s="125">
        <v>2.9001074113856069E-2</v>
      </c>
      <c r="AJ58" s="125">
        <v>2.8622540250447227E-2</v>
      </c>
      <c r="AK58" s="125">
        <v>2.8990694345025055E-2</v>
      </c>
      <c r="AL58" s="125">
        <v>2.9021855965603725E-2</v>
      </c>
      <c r="AM58" s="125">
        <v>2.9053084648493543E-2</v>
      </c>
      <c r="AN58" s="125">
        <v>2.3393854748603352E-2</v>
      </c>
      <c r="AO58" s="125">
        <v>2.3734729493891799E-2</v>
      </c>
      <c r="AP58" s="125">
        <v>2.1997206703910616E-2</v>
      </c>
      <c r="AQ58" s="125">
        <v>2.4825174825174826E-2</v>
      </c>
      <c r="AR58" s="125">
        <v>2.6564138413142258E-2</v>
      </c>
      <c r="AS58" s="125">
        <v>3.0726256983240222E-2</v>
      </c>
      <c r="AT58" s="125">
        <v>2.8661307235232435E-2</v>
      </c>
      <c r="AU58" s="125">
        <v>2.4868651488616462E-2</v>
      </c>
      <c r="AV58" s="125">
        <v>2.6564138413142258E-2</v>
      </c>
      <c r="AW58" s="125">
        <v>2.4652777777777777E-2</v>
      </c>
      <c r="AX58" s="125">
        <v>2.5000000000000001E-2</v>
      </c>
      <c r="AY58" s="125">
        <v>2.5694444444444443E-2</v>
      </c>
      <c r="AZ58" s="125">
        <v>1.9337921992789251E-2</v>
      </c>
      <c r="BA58" s="125">
        <v>1.8033344675059543E-2</v>
      </c>
      <c r="BB58" s="125">
        <v>2.5815217391304348E-2</v>
      </c>
      <c r="BC58" s="125">
        <v>2.6861611696701801E-2</v>
      </c>
      <c r="BD58" s="125">
        <v>3.2016348773841963E-2</v>
      </c>
      <c r="BE58" s="125">
        <v>2.7929155313351498E-2</v>
      </c>
      <c r="BF58" s="125">
        <v>2.9993183367416496E-2</v>
      </c>
      <c r="BG58" s="125">
        <v>3.1994554118447927E-2</v>
      </c>
      <c r="BH58" s="125">
        <v>3.2094594594594593E-2</v>
      </c>
      <c r="BI58" s="125">
        <v>2.9729729729729731E-2</v>
      </c>
      <c r="BJ58" s="125">
        <v>2.9054054054054056E-2</v>
      </c>
      <c r="BK58" s="125">
        <v>2.7036160865157147E-2</v>
      </c>
      <c r="BL58" s="125">
        <v>1.7782088587132233E-2</v>
      </c>
      <c r="BM58" s="125">
        <v>1.8934531450577663E-2</v>
      </c>
      <c r="BN58" s="125">
        <v>2.0578778135048232E-2</v>
      </c>
      <c r="BO58" s="125">
        <v>2.3824855119124275E-2</v>
      </c>
      <c r="BP58" s="125">
        <v>2.912E-2</v>
      </c>
      <c r="BQ58" s="125">
        <v>3.175112251443233E-2</v>
      </c>
      <c r="BR58" s="125">
        <v>3.2247765006385695E-2</v>
      </c>
      <c r="BS58" s="125">
        <v>3.1319910514541388E-2</v>
      </c>
      <c r="BT58" s="125">
        <v>2.8680688336520075E-2</v>
      </c>
      <c r="BU58" s="125">
        <v>2.8999362651370299E-2</v>
      </c>
      <c r="BV58" s="125">
        <v>2.8698979591836735E-2</v>
      </c>
      <c r="BW58" s="125">
        <v>2.6785714285714284E-2</v>
      </c>
      <c r="BX58" s="125">
        <v>2.0148791072535647E-2</v>
      </c>
      <c r="BY58" s="125">
        <v>2.1692636724717385E-2</v>
      </c>
      <c r="BZ58" s="125">
        <v>2.4747937671860679E-2</v>
      </c>
      <c r="CA58" s="125">
        <v>2.9357798165137616E-2</v>
      </c>
      <c r="CB58" s="125">
        <v>3.3924205378973102E-2</v>
      </c>
      <c r="CC58" s="125">
        <v>3.4546010394374806E-2</v>
      </c>
      <c r="CD58" s="125">
        <v>3.7603179455823907E-2</v>
      </c>
      <c r="CE58" s="125">
        <v>3.7603179455823907E-2</v>
      </c>
      <c r="CF58" s="125">
        <v>3.8532110091743121E-2</v>
      </c>
      <c r="CG58" s="125">
        <v>3.6391437308868499E-2</v>
      </c>
      <c r="CH58" s="100"/>
    </row>
    <row r="59" spans="1:86" x14ac:dyDescent="0.2">
      <c r="A59" s="90" t="s">
        <v>126</v>
      </c>
      <c r="B59" s="94">
        <v>1.2999999999999999E-2</v>
      </c>
      <c r="C59" s="94">
        <v>1.4999999999999999E-2</v>
      </c>
      <c r="D59" s="94">
        <v>1.0999999999999999E-2</v>
      </c>
      <c r="E59" s="94">
        <v>8.9999999999999993E-3</v>
      </c>
      <c r="F59" s="94">
        <v>1.4999999999999999E-2</v>
      </c>
      <c r="G59" s="94">
        <v>1.7000000000000001E-2</v>
      </c>
      <c r="H59" s="94">
        <v>1.7999999999999999E-2</v>
      </c>
      <c r="I59" s="94">
        <v>1.7000000000000001E-2</v>
      </c>
      <c r="J59" s="94">
        <v>1.7000000000000001E-2</v>
      </c>
      <c r="K59" s="94">
        <v>1.6E-2</v>
      </c>
      <c r="L59" s="94">
        <v>1.6E-2</v>
      </c>
      <c r="M59" s="94">
        <v>1.4999999999999999E-2</v>
      </c>
      <c r="N59" s="94">
        <v>1.4999999999999999E-2</v>
      </c>
      <c r="O59" s="94">
        <v>1.7999999999999999E-2</v>
      </c>
      <c r="P59" s="94">
        <v>1.4999999999999999E-2</v>
      </c>
      <c r="Q59" s="94">
        <v>1.4E-2</v>
      </c>
      <c r="R59" s="94">
        <v>1.6E-2</v>
      </c>
      <c r="S59" s="94">
        <v>1.7000000000000001E-2</v>
      </c>
      <c r="T59" s="94">
        <v>0.02</v>
      </c>
      <c r="U59" s="94">
        <v>2.1999999999999999E-2</v>
      </c>
      <c r="V59" s="94">
        <v>2.3E-2</v>
      </c>
      <c r="W59" s="94">
        <v>2.4E-2</v>
      </c>
      <c r="X59" s="94">
        <v>2.3E-2</v>
      </c>
      <c r="Y59" s="94">
        <v>2.3E-2</v>
      </c>
      <c r="Z59" s="95">
        <v>2.3E-2</v>
      </c>
      <c r="AA59" s="21">
        <v>2.4E-2</v>
      </c>
      <c r="AB59" s="21">
        <v>1.7999999999999999E-2</v>
      </c>
      <c r="AC59" s="21">
        <v>2.3E-2</v>
      </c>
      <c r="AD59" s="21">
        <v>2.5999999999999999E-2</v>
      </c>
      <c r="AE59" s="21">
        <v>2.5000000000000001E-2</v>
      </c>
      <c r="AF59" s="21">
        <v>2.7E-2</v>
      </c>
      <c r="AG59" s="21">
        <v>2.7259684361549498E-2</v>
      </c>
      <c r="AH59" s="21">
        <v>2.6920315865039485E-2</v>
      </c>
      <c r="AI59" s="21">
        <v>2.7956989247311829E-2</v>
      </c>
      <c r="AJ59" s="21">
        <v>2.6901004304160689E-2</v>
      </c>
      <c r="AK59" s="21">
        <v>2.7618364418938307E-2</v>
      </c>
      <c r="AL59" s="21">
        <v>2.4748923959827834E-2</v>
      </c>
      <c r="AM59" s="21">
        <v>2.4731182795698924E-2</v>
      </c>
      <c r="AN59" s="21">
        <v>1.7363851617995266E-2</v>
      </c>
      <c r="AO59" s="21">
        <v>1.499605367008682E-2</v>
      </c>
      <c r="AP59" s="21">
        <v>1.583531274742676E-2</v>
      </c>
      <c r="AQ59" s="21">
        <v>1.7828843106180665E-2</v>
      </c>
      <c r="AR59" s="21">
        <v>1.9817677368212445E-2</v>
      </c>
      <c r="AS59" s="21">
        <v>2.0610384462940945E-2</v>
      </c>
      <c r="AT59" s="21">
        <v>2.1386138613861388E-2</v>
      </c>
      <c r="AU59" s="21">
        <v>2.3421992854307266E-2</v>
      </c>
      <c r="AV59" s="21">
        <v>1.9817677368212445E-2</v>
      </c>
      <c r="AW59" s="21">
        <v>2.2762951334379906E-2</v>
      </c>
      <c r="AX59" s="21">
        <v>2.237926972909305E-2</v>
      </c>
      <c r="AY59" s="21">
        <v>2.0808794660384766E-2</v>
      </c>
      <c r="AZ59" s="21">
        <v>1.8371757925072046E-2</v>
      </c>
      <c r="BA59" s="21">
        <v>1.755669348939283E-2</v>
      </c>
      <c r="BB59" s="21">
        <v>2.088677171124954E-2</v>
      </c>
      <c r="BC59" s="21">
        <v>2.3520764424843809E-2</v>
      </c>
      <c r="BD59" s="21">
        <v>2.5027603974972397E-2</v>
      </c>
      <c r="BE59" s="21">
        <v>2.2058823529411766E-2</v>
      </c>
      <c r="BF59" s="21">
        <v>2.1779254337393871E-2</v>
      </c>
      <c r="BG59" s="21">
        <v>2.1755162241887907E-2</v>
      </c>
      <c r="BH59" s="21">
        <v>2.2892441860465115E-2</v>
      </c>
      <c r="BI59" s="21">
        <v>2.2892441860465115E-2</v>
      </c>
      <c r="BJ59" s="21">
        <v>2.2892441860465115E-2</v>
      </c>
      <c r="BK59" s="21">
        <v>2.2165697674418606E-2</v>
      </c>
      <c r="BL59" s="21">
        <v>1.3233797081778079E-2</v>
      </c>
      <c r="BM59" s="21">
        <v>1.4395714763977234E-2</v>
      </c>
      <c r="BN59" s="21">
        <v>1.4410187667560321E-2</v>
      </c>
      <c r="BO59" s="21">
        <v>1.9114688128772636E-2</v>
      </c>
      <c r="BP59" s="21">
        <v>2.214765100671141E-2</v>
      </c>
      <c r="BQ59" s="21">
        <v>2.4283305227655986E-2</v>
      </c>
      <c r="BR59" s="21">
        <v>2.3561090541905083E-2</v>
      </c>
      <c r="BS59" s="21">
        <v>2.5589225589225589E-2</v>
      </c>
      <c r="BT59" s="21">
        <v>2.589976454759502E-2</v>
      </c>
      <c r="BU59" s="21">
        <v>2.5908479138627188E-2</v>
      </c>
      <c r="BV59" s="21">
        <v>2.4873949579831932E-2</v>
      </c>
      <c r="BW59" s="21">
        <v>2.2857142857142857E-2</v>
      </c>
      <c r="BX59" s="21">
        <v>1.5785861358956762E-2</v>
      </c>
      <c r="BY59" s="21">
        <v>1.5259409969481181E-2</v>
      </c>
      <c r="BZ59" s="21">
        <v>1.7305734645402103E-2</v>
      </c>
      <c r="CA59" s="21">
        <v>2.2426095820591234E-2</v>
      </c>
      <c r="CB59" s="21">
        <v>2.477095351204615E-2</v>
      </c>
      <c r="CC59" s="21">
        <v>2.4431625381744145E-2</v>
      </c>
      <c r="CD59" s="21">
        <v>2.5806451612903226E-2</v>
      </c>
      <c r="CE59" s="21">
        <v>2.5780189959294438E-2</v>
      </c>
      <c r="CF59" s="21">
        <v>2.4966261808367071E-2</v>
      </c>
      <c r="CG59" s="21">
        <v>2.3302938196555219E-2</v>
      </c>
      <c r="CH59" s="100"/>
    </row>
    <row r="60" spans="1:86" x14ac:dyDescent="0.2">
      <c r="A60" s="90" t="s">
        <v>138</v>
      </c>
      <c r="B60" s="91">
        <v>5.0999999999999997E-2</v>
      </c>
      <c r="C60" s="91">
        <v>0.05</v>
      </c>
      <c r="D60" s="91">
        <v>2.7E-2</v>
      </c>
      <c r="E60" s="91">
        <v>2.8000000000000001E-2</v>
      </c>
      <c r="F60" s="91">
        <v>3.2000000000000001E-2</v>
      </c>
      <c r="G60" s="91">
        <v>3.5000000000000003E-2</v>
      </c>
      <c r="H60" s="91">
        <v>3.5000000000000003E-2</v>
      </c>
      <c r="I60" s="91">
        <v>0.04</v>
      </c>
      <c r="J60" s="91">
        <v>4.3999999999999997E-2</v>
      </c>
      <c r="K60" s="91">
        <v>4.1000000000000002E-2</v>
      </c>
      <c r="L60" s="91">
        <v>0.04</v>
      </c>
      <c r="M60" s="91">
        <v>3.7999999999999999E-2</v>
      </c>
      <c r="N60" s="91">
        <v>3.7999999999999999E-2</v>
      </c>
      <c r="O60" s="91">
        <v>4.1000000000000002E-2</v>
      </c>
      <c r="P60" s="91">
        <v>2.1999999999999999E-2</v>
      </c>
      <c r="Q60" s="91">
        <v>2.1000000000000001E-2</v>
      </c>
      <c r="R60" s="91">
        <v>2.7E-2</v>
      </c>
      <c r="S60" s="91">
        <v>0.03</v>
      </c>
      <c r="T60" s="91">
        <v>3.5000000000000003E-2</v>
      </c>
      <c r="U60" s="91">
        <v>3.3000000000000002E-2</v>
      </c>
      <c r="V60" s="91">
        <v>3.4000000000000002E-2</v>
      </c>
      <c r="W60" s="91">
        <v>3.5999999999999997E-2</v>
      </c>
      <c r="X60" s="91">
        <v>3.6999999999999998E-2</v>
      </c>
      <c r="Y60" s="91">
        <v>3.6999999999999998E-2</v>
      </c>
      <c r="Z60" s="92">
        <v>3.6999999999999998E-2</v>
      </c>
      <c r="AA60" s="125">
        <v>3.9E-2</v>
      </c>
      <c r="AB60" s="125">
        <v>2.1000000000000001E-2</v>
      </c>
      <c r="AC60" s="125">
        <v>2.1999999999999999E-2</v>
      </c>
      <c r="AD60" s="125">
        <v>2.5999999999999999E-2</v>
      </c>
      <c r="AE60" s="125">
        <v>2.7E-2</v>
      </c>
      <c r="AF60" s="125">
        <v>3.1E-2</v>
      </c>
      <c r="AG60" s="125">
        <v>3.1888627777612519E-2</v>
      </c>
      <c r="AH60" s="125">
        <v>3.2344452048680333E-2</v>
      </c>
      <c r="AI60" s="125">
        <v>3.4544318486119788E-2</v>
      </c>
      <c r="AJ60" s="125">
        <v>3.6548706806750202E-2</v>
      </c>
      <c r="AK60" s="125">
        <v>3.5760011910078902E-2</v>
      </c>
      <c r="AL60" s="125">
        <v>3.461939520333681E-2</v>
      </c>
      <c r="AM60" s="125">
        <v>3.5001937926716555E-2</v>
      </c>
      <c r="AN60" s="125">
        <v>2.256913470115968E-2</v>
      </c>
      <c r="AO60" s="125">
        <v>2.1982592163502956E-2</v>
      </c>
      <c r="AP60" s="125">
        <v>2.4870589635271018E-2</v>
      </c>
      <c r="AQ60" s="125">
        <v>2.6227162995857301E-2</v>
      </c>
      <c r="AR60" s="125">
        <v>2.8367316564965026E-2</v>
      </c>
      <c r="AS60" s="125">
        <v>2.8712427097353072E-2</v>
      </c>
      <c r="AT60" s="125">
        <v>3.1253738485464769E-2</v>
      </c>
      <c r="AU60" s="125">
        <v>3.1439189594197683E-2</v>
      </c>
      <c r="AV60" s="125">
        <v>2.8367316564965026E-2</v>
      </c>
      <c r="AW60" s="125">
        <v>3.1772475754150056E-2</v>
      </c>
      <c r="AX60" s="125">
        <v>3.1881040892193312E-2</v>
      </c>
      <c r="AY60" s="125">
        <v>3.1021355065135921E-2</v>
      </c>
      <c r="AZ60" s="125">
        <v>2.3942467915923641E-2</v>
      </c>
      <c r="BA60" s="125">
        <v>2.3525291147368729E-2</v>
      </c>
      <c r="BB60" s="125">
        <v>2.6782324250124126E-2</v>
      </c>
      <c r="BC60" s="125">
        <v>3.1421723371916288E-2</v>
      </c>
      <c r="BD60" s="125">
        <v>3.5636959447597871E-2</v>
      </c>
      <c r="BE60" s="125">
        <v>3.3837335127072793E-2</v>
      </c>
      <c r="BF60" s="125">
        <v>3.5378807830743569E-2</v>
      </c>
      <c r="BG60" s="125">
        <v>3.5486513369609736E-2</v>
      </c>
      <c r="BH60" s="125">
        <v>3.5048686757779765E-2</v>
      </c>
      <c r="BI60" s="125">
        <v>3.5647225351705808E-2</v>
      </c>
      <c r="BJ60" s="125">
        <v>3.5415101970073373E-2</v>
      </c>
      <c r="BK60" s="125">
        <v>3.4017138405608931E-2</v>
      </c>
      <c r="BL60" s="125">
        <v>2.2389311270125223E-2</v>
      </c>
      <c r="BM60" s="125">
        <v>2.2962144238739983E-2</v>
      </c>
      <c r="BN60" s="125">
        <v>2.6334696584503152E-2</v>
      </c>
      <c r="BO60" s="125">
        <v>2.9834651329978434E-2</v>
      </c>
      <c r="BP60" s="125">
        <v>3.4252547822769631E-2</v>
      </c>
      <c r="BQ60" s="125">
        <v>3.6422844320389676E-2</v>
      </c>
      <c r="BR60" s="125">
        <v>3.7126825016343429E-2</v>
      </c>
      <c r="BS60" s="125">
        <v>3.7418581200773987E-2</v>
      </c>
      <c r="BT60" s="125">
        <v>3.6651349955137441E-2</v>
      </c>
      <c r="BU60" s="125">
        <v>3.6821652762303321E-2</v>
      </c>
      <c r="BV60" s="125">
        <v>3.6515176195905955E-2</v>
      </c>
      <c r="BW60" s="125">
        <v>3.4755733882773955E-2</v>
      </c>
      <c r="BX60" s="125">
        <v>2.3953348500300724E-2</v>
      </c>
      <c r="BY60" s="125">
        <v>2.5312870165319051E-2</v>
      </c>
      <c r="BZ60" s="125">
        <v>2.92944114088604E-2</v>
      </c>
      <c r="CA60" s="125">
        <v>3.629656382210298E-2</v>
      </c>
      <c r="CB60" s="125">
        <v>3.9678242710186405E-2</v>
      </c>
      <c r="CC60" s="125">
        <v>3.9390580289242347E-2</v>
      </c>
      <c r="CD60" s="125">
        <v>4.2411117126872407E-2</v>
      </c>
      <c r="CE60" s="125">
        <v>4.3090562342147309E-2</v>
      </c>
      <c r="CF60" s="125">
        <v>4.3402106998428766E-2</v>
      </c>
      <c r="CG60" s="125">
        <v>4.1844775196992326E-2</v>
      </c>
      <c r="CH60" s="100"/>
    </row>
    <row r="61" spans="1:86" x14ac:dyDescent="0.2">
      <c r="A61" t="s">
        <v>127</v>
      </c>
      <c r="B61" t="s">
        <v>1703</v>
      </c>
      <c r="C61" t="s">
        <v>1703</v>
      </c>
      <c r="D61" t="s">
        <v>1703</v>
      </c>
      <c r="E61" t="s">
        <v>1703</v>
      </c>
      <c r="F61" t="s">
        <v>1703</v>
      </c>
      <c r="G61" t="s">
        <v>1703</v>
      </c>
      <c r="H61" t="s">
        <v>1703</v>
      </c>
      <c r="I61" t="s">
        <v>1703</v>
      </c>
      <c r="J61" t="s">
        <v>1703</v>
      </c>
      <c r="K61" t="s">
        <v>1703</v>
      </c>
      <c r="L61" t="s">
        <v>1703</v>
      </c>
      <c r="M61" t="s">
        <v>1703</v>
      </c>
      <c r="N61" t="s">
        <v>1703</v>
      </c>
      <c r="O61" t="s">
        <v>1703</v>
      </c>
      <c r="P61" t="s">
        <v>1703</v>
      </c>
      <c r="Q61" t="s">
        <v>1703</v>
      </c>
      <c r="R61" t="s">
        <v>1703</v>
      </c>
      <c r="S61" t="s">
        <v>1703</v>
      </c>
      <c r="T61" t="s">
        <v>1703</v>
      </c>
      <c r="U61" t="s">
        <v>1703</v>
      </c>
      <c r="V61" t="s">
        <v>1703</v>
      </c>
      <c r="W61" t="s">
        <v>1703</v>
      </c>
      <c r="X61" t="s">
        <v>1703</v>
      </c>
      <c r="Y61" t="s">
        <v>1703</v>
      </c>
      <c r="Z61" t="s">
        <v>1703</v>
      </c>
      <c r="AA61" t="s">
        <v>1703</v>
      </c>
      <c r="AB61" t="s">
        <v>1703</v>
      </c>
      <c r="AC61" t="s">
        <v>1703</v>
      </c>
      <c r="AD61" t="s">
        <v>1703</v>
      </c>
      <c r="AE61" t="s">
        <v>1703</v>
      </c>
      <c r="AF61" t="s">
        <v>1703</v>
      </c>
      <c r="AG61" t="s">
        <v>1703</v>
      </c>
      <c r="AH61" t="s">
        <v>1703</v>
      </c>
      <c r="AI61" t="s">
        <v>1703</v>
      </c>
      <c r="AJ61" t="s">
        <v>1703</v>
      </c>
      <c r="AK61" t="s">
        <v>1703</v>
      </c>
      <c r="AL61" t="s">
        <v>1703</v>
      </c>
      <c r="AM61" t="s">
        <v>1703</v>
      </c>
      <c r="AN61" t="s">
        <v>1703</v>
      </c>
      <c r="AO61" t="s">
        <v>1703</v>
      </c>
      <c r="AP61" t="s">
        <v>1703</v>
      </c>
      <c r="AQ61" t="s">
        <v>1703</v>
      </c>
      <c r="AR61" t="s">
        <v>1703</v>
      </c>
      <c r="AS61" t="s">
        <v>1703</v>
      </c>
      <c r="AT61" t="s">
        <v>1703</v>
      </c>
      <c r="AU61" t="s">
        <v>1703</v>
      </c>
      <c r="AV61" t="s">
        <v>1703</v>
      </c>
      <c r="AW61" t="s">
        <v>1703</v>
      </c>
      <c r="AX61" t="s">
        <v>1703</v>
      </c>
      <c r="AY61" t="s">
        <v>1703</v>
      </c>
      <c r="AZ61" t="s">
        <v>1703</v>
      </c>
      <c r="BA61" t="s">
        <v>1703</v>
      </c>
      <c r="BB61" t="s">
        <v>1703</v>
      </c>
      <c r="BC61" t="s">
        <v>1703</v>
      </c>
      <c r="BD61" t="s">
        <v>1703</v>
      </c>
      <c r="BE61" t="s">
        <v>1703</v>
      </c>
      <c r="BF61" t="s">
        <v>1703</v>
      </c>
      <c r="BG61" t="s">
        <v>1703</v>
      </c>
      <c r="BH61" t="s">
        <v>1703</v>
      </c>
      <c r="BI61" t="s">
        <v>1703</v>
      </c>
      <c r="BJ61" t="s">
        <v>1703</v>
      </c>
      <c r="BK61" t="s">
        <v>1703</v>
      </c>
      <c r="BL61" t="s">
        <v>1703</v>
      </c>
      <c r="BM61" t="s">
        <v>1703</v>
      </c>
      <c r="BN61" t="s">
        <v>1703</v>
      </c>
      <c r="BO61" t="s">
        <v>1703</v>
      </c>
      <c r="BP61" t="s">
        <v>1703</v>
      </c>
      <c r="BQ61" t="s">
        <v>1703</v>
      </c>
      <c r="BR61" t="s">
        <v>1703</v>
      </c>
      <c r="BS61" t="s">
        <v>1703</v>
      </c>
      <c r="BT61" t="s">
        <v>1703</v>
      </c>
      <c r="BU61" t="s">
        <v>1703</v>
      </c>
      <c r="BV61" t="s">
        <v>1703</v>
      </c>
      <c r="BW61" t="s">
        <v>1703</v>
      </c>
      <c r="BX61" t="s">
        <v>1703</v>
      </c>
      <c r="BY61" t="s">
        <v>1703</v>
      </c>
      <c r="BZ61" t="s">
        <v>1703</v>
      </c>
      <c r="CA61" t="s">
        <v>1703</v>
      </c>
      <c r="CB61" t="s">
        <v>1703</v>
      </c>
      <c r="CC61" t="s">
        <v>1703</v>
      </c>
      <c r="CD61" t="s">
        <v>1703</v>
      </c>
      <c r="CE61" t="s">
        <v>1703</v>
      </c>
      <c r="CF61" t="s">
        <v>1703</v>
      </c>
      <c r="CG61" t="s">
        <v>1703</v>
      </c>
      <c r="CH61" s="100"/>
    </row>
    <row r="62" spans="1:86" x14ac:dyDescent="0.2">
      <c r="A62" t="s">
        <v>139</v>
      </c>
      <c r="B62" t="s">
        <v>1703</v>
      </c>
      <c r="C62" t="s">
        <v>1703</v>
      </c>
      <c r="D62" t="s">
        <v>1703</v>
      </c>
      <c r="E62" t="s">
        <v>1703</v>
      </c>
      <c r="F62" t="s">
        <v>1703</v>
      </c>
      <c r="G62" t="s">
        <v>1703</v>
      </c>
      <c r="H62" t="s">
        <v>1703</v>
      </c>
      <c r="I62" t="s">
        <v>1703</v>
      </c>
      <c r="J62" t="s">
        <v>1703</v>
      </c>
      <c r="K62" t="s">
        <v>1703</v>
      </c>
      <c r="L62" t="s">
        <v>1703</v>
      </c>
      <c r="M62" t="s">
        <v>1703</v>
      </c>
      <c r="N62" t="s">
        <v>1703</v>
      </c>
      <c r="O62" t="s">
        <v>1703</v>
      </c>
      <c r="P62" t="s">
        <v>1703</v>
      </c>
      <c r="Q62" t="s">
        <v>1703</v>
      </c>
      <c r="R62" t="s">
        <v>1703</v>
      </c>
      <c r="S62" t="s">
        <v>1703</v>
      </c>
      <c r="T62" t="s">
        <v>1703</v>
      </c>
      <c r="U62" t="s">
        <v>1703</v>
      </c>
      <c r="V62" t="s">
        <v>1703</v>
      </c>
      <c r="W62" t="s">
        <v>1703</v>
      </c>
      <c r="X62" t="s">
        <v>1703</v>
      </c>
      <c r="Y62" t="s">
        <v>1703</v>
      </c>
      <c r="Z62" t="s">
        <v>1703</v>
      </c>
      <c r="AA62" t="s">
        <v>1703</v>
      </c>
      <c r="AB62" t="s">
        <v>1703</v>
      </c>
      <c r="AC62" t="s">
        <v>1703</v>
      </c>
      <c r="AD62" t="s">
        <v>1703</v>
      </c>
      <c r="AE62" t="s">
        <v>1703</v>
      </c>
      <c r="AF62" t="s">
        <v>1703</v>
      </c>
      <c r="AG62" t="s">
        <v>1703</v>
      </c>
      <c r="AH62" t="s">
        <v>1703</v>
      </c>
      <c r="AI62" t="s">
        <v>1703</v>
      </c>
      <c r="AJ62" t="s">
        <v>1703</v>
      </c>
      <c r="AK62" t="s">
        <v>1703</v>
      </c>
      <c r="AL62" t="s">
        <v>1703</v>
      </c>
      <c r="AM62" t="s">
        <v>1703</v>
      </c>
      <c r="AN62" t="s">
        <v>1703</v>
      </c>
      <c r="AO62" t="s">
        <v>1703</v>
      </c>
      <c r="AP62" t="s">
        <v>1703</v>
      </c>
      <c r="AQ62" t="s">
        <v>1703</v>
      </c>
      <c r="AR62" t="s">
        <v>1703</v>
      </c>
      <c r="AS62" t="s">
        <v>1703</v>
      </c>
      <c r="AT62" t="s">
        <v>1703</v>
      </c>
      <c r="AU62" t="s">
        <v>1703</v>
      </c>
      <c r="AV62" t="s">
        <v>1703</v>
      </c>
      <c r="AW62" t="s">
        <v>1703</v>
      </c>
      <c r="AX62" t="s">
        <v>1703</v>
      </c>
      <c r="AY62" t="s">
        <v>1703</v>
      </c>
      <c r="AZ62" t="s">
        <v>1703</v>
      </c>
      <c r="BA62" t="s">
        <v>1703</v>
      </c>
      <c r="BB62" t="s">
        <v>1703</v>
      </c>
      <c r="BC62" t="s">
        <v>1703</v>
      </c>
      <c r="BD62" t="s">
        <v>1703</v>
      </c>
      <c r="BE62" t="s">
        <v>1703</v>
      </c>
      <c r="BF62" t="s">
        <v>1703</v>
      </c>
      <c r="BG62" t="s">
        <v>1703</v>
      </c>
      <c r="BH62" t="s">
        <v>1703</v>
      </c>
      <c r="BI62" t="s">
        <v>1703</v>
      </c>
      <c r="BJ62" t="s">
        <v>1703</v>
      </c>
      <c r="BK62" t="s">
        <v>1703</v>
      </c>
      <c r="BL62" t="s">
        <v>1703</v>
      </c>
      <c r="BM62" t="s">
        <v>1703</v>
      </c>
      <c r="BN62" t="s">
        <v>1703</v>
      </c>
      <c r="BO62" t="s">
        <v>1703</v>
      </c>
      <c r="BP62" t="s">
        <v>1703</v>
      </c>
      <c r="BQ62" t="s">
        <v>1703</v>
      </c>
      <c r="BR62" t="s">
        <v>1703</v>
      </c>
      <c r="BS62" t="s">
        <v>1703</v>
      </c>
      <c r="BT62" t="s">
        <v>1703</v>
      </c>
      <c r="BU62" t="s">
        <v>1703</v>
      </c>
      <c r="BV62" t="s">
        <v>1703</v>
      </c>
      <c r="BW62" t="s">
        <v>1703</v>
      </c>
      <c r="BX62" t="s">
        <v>1703</v>
      </c>
      <c r="BY62" t="s">
        <v>1703</v>
      </c>
      <c r="BZ62" t="s">
        <v>1703</v>
      </c>
      <c r="CA62" t="s">
        <v>1703</v>
      </c>
      <c r="CB62" t="s">
        <v>1703</v>
      </c>
      <c r="CC62" t="s">
        <v>1703</v>
      </c>
      <c r="CD62" t="s">
        <v>1703</v>
      </c>
      <c r="CE62" t="s">
        <v>1703</v>
      </c>
      <c r="CF62" t="s">
        <v>1703</v>
      </c>
      <c r="CG62" t="s">
        <v>1703</v>
      </c>
      <c r="CH62" s="100"/>
    </row>
    <row r="63" spans="1:86" x14ac:dyDescent="0.2">
      <c r="A63" t="s">
        <v>140</v>
      </c>
      <c r="B63" t="s">
        <v>1703</v>
      </c>
      <c r="C63" t="s">
        <v>1703</v>
      </c>
      <c r="D63" t="s">
        <v>1703</v>
      </c>
      <c r="E63" t="s">
        <v>1703</v>
      </c>
      <c r="F63" t="s">
        <v>1703</v>
      </c>
      <c r="G63" t="s">
        <v>1703</v>
      </c>
      <c r="H63" t="s">
        <v>1703</v>
      </c>
      <c r="I63" t="s">
        <v>1703</v>
      </c>
      <c r="J63" t="s">
        <v>1703</v>
      </c>
      <c r="K63" t="s">
        <v>1703</v>
      </c>
      <c r="L63" t="s">
        <v>1703</v>
      </c>
      <c r="M63" t="s">
        <v>1703</v>
      </c>
      <c r="N63" t="s">
        <v>1703</v>
      </c>
      <c r="O63" t="s">
        <v>1703</v>
      </c>
      <c r="P63" t="s">
        <v>1703</v>
      </c>
      <c r="Q63" t="s">
        <v>1703</v>
      </c>
      <c r="R63" t="s">
        <v>1703</v>
      </c>
      <c r="S63" t="s">
        <v>1703</v>
      </c>
      <c r="T63" t="s">
        <v>1703</v>
      </c>
      <c r="U63" t="s">
        <v>1703</v>
      </c>
      <c r="V63" t="s">
        <v>1703</v>
      </c>
      <c r="W63" t="s">
        <v>1703</v>
      </c>
      <c r="X63" t="s">
        <v>1703</v>
      </c>
      <c r="Y63" t="s">
        <v>1703</v>
      </c>
      <c r="Z63" t="s">
        <v>1703</v>
      </c>
      <c r="AA63" t="s">
        <v>1703</v>
      </c>
      <c r="AB63" t="s">
        <v>1703</v>
      </c>
      <c r="AC63" t="s">
        <v>1703</v>
      </c>
      <c r="AD63" t="s">
        <v>1703</v>
      </c>
      <c r="AE63" t="s">
        <v>1703</v>
      </c>
      <c r="AF63" t="s">
        <v>1703</v>
      </c>
      <c r="AG63" t="s">
        <v>1703</v>
      </c>
      <c r="AH63" t="s">
        <v>1703</v>
      </c>
      <c r="AI63" t="s">
        <v>1703</v>
      </c>
      <c r="AJ63" t="s">
        <v>1703</v>
      </c>
      <c r="AK63" t="s">
        <v>1703</v>
      </c>
      <c r="AL63" t="s">
        <v>1703</v>
      </c>
      <c r="AM63" t="s">
        <v>1703</v>
      </c>
      <c r="AN63" t="s">
        <v>1703</v>
      </c>
      <c r="AO63" t="s">
        <v>1703</v>
      </c>
      <c r="AP63" t="s">
        <v>1703</v>
      </c>
      <c r="AQ63" t="s">
        <v>1703</v>
      </c>
      <c r="AR63" t="s">
        <v>1703</v>
      </c>
      <c r="AS63" t="s">
        <v>1703</v>
      </c>
      <c r="AT63" t="s">
        <v>1703</v>
      </c>
      <c r="AU63" t="s">
        <v>1703</v>
      </c>
      <c r="AV63" t="s">
        <v>1703</v>
      </c>
      <c r="AW63" t="s">
        <v>1703</v>
      </c>
      <c r="AX63" t="s">
        <v>1703</v>
      </c>
      <c r="AY63" t="s">
        <v>1703</v>
      </c>
      <c r="AZ63" t="s">
        <v>1703</v>
      </c>
      <c r="BA63" t="s">
        <v>1703</v>
      </c>
      <c r="BB63" t="s">
        <v>1703</v>
      </c>
      <c r="BC63" t="s">
        <v>1703</v>
      </c>
      <c r="BD63" t="s">
        <v>1703</v>
      </c>
      <c r="BE63" t="s">
        <v>1703</v>
      </c>
      <c r="BF63" t="s">
        <v>1703</v>
      </c>
      <c r="BG63" t="s">
        <v>1703</v>
      </c>
      <c r="BH63" t="s">
        <v>1703</v>
      </c>
      <c r="BI63" t="s">
        <v>1703</v>
      </c>
      <c r="BJ63" t="s">
        <v>1703</v>
      </c>
      <c r="BK63" t="s">
        <v>1703</v>
      </c>
      <c r="BL63" t="s">
        <v>1703</v>
      </c>
      <c r="BM63" t="s">
        <v>1703</v>
      </c>
      <c r="BN63" t="s">
        <v>1703</v>
      </c>
      <c r="BO63" t="s">
        <v>1703</v>
      </c>
      <c r="BP63" t="s">
        <v>1703</v>
      </c>
      <c r="BQ63" t="s">
        <v>1703</v>
      </c>
      <c r="BR63" t="s">
        <v>1703</v>
      </c>
      <c r="BS63" t="s">
        <v>1703</v>
      </c>
      <c r="BT63" t="s">
        <v>1703</v>
      </c>
      <c r="BU63" t="s">
        <v>1703</v>
      </c>
      <c r="BV63" t="s">
        <v>1703</v>
      </c>
      <c r="BW63" t="s">
        <v>1703</v>
      </c>
      <c r="BX63" t="s">
        <v>1703</v>
      </c>
      <c r="BY63" t="s">
        <v>1703</v>
      </c>
      <c r="BZ63" t="s">
        <v>1703</v>
      </c>
      <c r="CA63" t="s">
        <v>1703</v>
      </c>
      <c r="CB63" t="s">
        <v>1703</v>
      </c>
      <c r="CC63" t="s">
        <v>1703</v>
      </c>
      <c r="CD63" t="s">
        <v>1703</v>
      </c>
      <c r="CE63" t="s">
        <v>1703</v>
      </c>
      <c r="CF63" t="s">
        <v>1703</v>
      </c>
      <c r="CG63" t="s">
        <v>1703</v>
      </c>
      <c r="CH63" s="100"/>
    </row>
    <row r="64" spans="1:86" x14ac:dyDescent="0.2">
      <c r="A64" t="s">
        <v>141</v>
      </c>
      <c r="B64" t="s">
        <v>1703</v>
      </c>
      <c r="C64" t="s">
        <v>1703</v>
      </c>
      <c r="D64" t="s">
        <v>1703</v>
      </c>
      <c r="E64" t="s">
        <v>1703</v>
      </c>
      <c r="F64" t="s">
        <v>1703</v>
      </c>
      <c r="G64" t="s">
        <v>1703</v>
      </c>
      <c r="H64" t="s">
        <v>1703</v>
      </c>
      <c r="I64" t="s">
        <v>1703</v>
      </c>
      <c r="J64" t="s">
        <v>1703</v>
      </c>
      <c r="K64" t="s">
        <v>1703</v>
      </c>
      <c r="L64" t="s">
        <v>1703</v>
      </c>
      <c r="M64" t="s">
        <v>1703</v>
      </c>
      <c r="N64" t="s">
        <v>1703</v>
      </c>
      <c r="O64" t="s">
        <v>1703</v>
      </c>
      <c r="P64" t="s">
        <v>1703</v>
      </c>
      <c r="Q64" t="s">
        <v>1703</v>
      </c>
      <c r="R64" t="s">
        <v>1703</v>
      </c>
      <c r="S64" t="s">
        <v>1703</v>
      </c>
      <c r="T64" t="s">
        <v>1703</v>
      </c>
      <c r="U64" t="s">
        <v>1703</v>
      </c>
      <c r="V64" t="s">
        <v>1703</v>
      </c>
      <c r="W64" t="s">
        <v>1703</v>
      </c>
      <c r="X64" t="s">
        <v>1703</v>
      </c>
      <c r="Y64" t="s">
        <v>1703</v>
      </c>
      <c r="Z64" t="s">
        <v>1703</v>
      </c>
      <c r="AA64" t="s">
        <v>1703</v>
      </c>
      <c r="AB64" t="s">
        <v>1703</v>
      </c>
      <c r="AC64" t="s">
        <v>1703</v>
      </c>
      <c r="AD64" t="s">
        <v>1703</v>
      </c>
      <c r="AE64" t="s">
        <v>1703</v>
      </c>
      <c r="AF64" t="s">
        <v>1703</v>
      </c>
      <c r="AG64" t="s">
        <v>1703</v>
      </c>
      <c r="AH64" t="s">
        <v>1703</v>
      </c>
      <c r="AI64" t="s">
        <v>1703</v>
      </c>
      <c r="AJ64" t="s">
        <v>1703</v>
      </c>
      <c r="AK64" t="s">
        <v>1703</v>
      </c>
      <c r="AL64" t="s">
        <v>1703</v>
      </c>
      <c r="AM64" t="s">
        <v>1703</v>
      </c>
      <c r="AN64" t="s">
        <v>1703</v>
      </c>
      <c r="AO64" t="s">
        <v>1703</v>
      </c>
      <c r="AP64" t="s">
        <v>1703</v>
      </c>
      <c r="AQ64" t="s">
        <v>1703</v>
      </c>
      <c r="AR64" t="s">
        <v>1703</v>
      </c>
      <c r="AS64" t="s">
        <v>1703</v>
      </c>
      <c r="AT64" t="s">
        <v>1703</v>
      </c>
      <c r="AU64" t="s">
        <v>1703</v>
      </c>
      <c r="AV64" t="s">
        <v>1703</v>
      </c>
      <c r="AW64" t="s">
        <v>1703</v>
      </c>
      <c r="AX64" t="s">
        <v>1703</v>
      </c>
      <c r="AY64" t="s">
        <v>1703</v>
      </c>
      <c r="AZ64" t="s">
        <v>1703</v>
      </c>
      <c r="BA64" t="s">
        <v>1703</v>
      </c>
      <c r="BB64" t="s">
        <v>1703</v>
      </c>
      <c r="BC64" t="s">
        <v>1703</v>
      </c>
      <c r="BD64" t="s">
        <v>1703</v>
      </c>
      <c r="BE64" t="s">
        <v>1703</v>
      </c>
      <c r="BF64" t="s">
        <v>1703</v>
      </c>
      <c r="BG64" t="s">
        <v>1703</v>
      </c>
      <c r="BH64" t="s">
        <v>1703</v>
      </c>
      <c r="BI64" t="s">
        <v>1703</v>
      </c>
      <c r="BJ64" t="s">
        <v>1703</v>
      </c>
      <c r="BK64" t="s">
        <v>1703</v>
      </c>
      <c r="BL64" t="s">
        <v>1703</v>
      </c>
      <c r="BM64" t="s">
        <v>1703</v>
      </c>
      <c r="BN64" t="s">
        <v>1703</v>
      </c>
      <c r="BO64" t="s">
        <v>1703</v>
      </c>
      <c r="BP64" t="s">
        <v>1703</v>
      </c>
      <c r="BQ64" t="s">
        <v>1703</v>
      </c>
      <c r="BR64" t="s">
        <v>1703</v>
      </c>
      <c r="BS64" t="s">
        <v>1703</v>
      </c>
      <c r="BT64" t="s">
        <v>1703</v>
      </c>
      <c r="BU64" t="s">
        <v>1703</v>
      </c>
      <c r="BV64" t="s">
        <v>1703</v>
      </c>
      <c r="BW64" t="s">
        <v>1703</v>
      </c>
      <c r="BX64" t="s">
        <v>1703</v>
      </c>
      <c r="BY64" t="s">
        <v>1703</v>
      </c>
      <c r="BZ64" t="s">
        <v>1703</v>
      </c>
      <c r="CA64" t="s">
        <v>1703</v>
      </c>
      <c r="CB64" t="s">
        <v>1703</v>
      </c>
      <c r="CC64" t="s">
        <v>1703</v>
      </c>
      <c r="CD64" t="s">
        <v>1703</v>
      </c>
      <c r="CE64" t="s">
        <v>1703</v>
      </c>
      <c r="CF64" t="s">
        <v>1703</v>
      </c>
      <c r="CG64" t="s">
        <v>1703</v>
      </c>
      <c r="CH64" s="100"/>
    </row>
    <row r="65" spans="1:86" x14ac:dyDescent="0.2">
      <c r="A65" t="s">
        <v>226</v>
      </c>
      <c r="B65" t="s">
        <v>1703</v>
      </c>
      <c r="C65" t="s">
        <v>1703</v>
      </c>
      <c r="D65" t="s">
        <v>1703</v>
      </c>
      <c r="E65" t="s">
        <v>1703</v>
      </c>
      <c r="F65" t="s">
        <v>1703</v>
      </c>
      <c r="G65" t="s">
        <v>1703</v>
      </c>
      <c r="H65" t="s">
        <v>1703</v>
      </c>
      <c r="I65" t="s">
        <v>1703</v>
      </c>
      <c r="J65" t="s">
        <v>1703</v>
      </c>
      <c r="K65" t="s">
        <v>1703</v>
      </c>
      <c r="L65" t="s">
        <v>1703</v>
      </c>
      <c r="M65" t="s">
        <v>1703</v>
      </c>
      <c r="N65" t="s">
        <v>1703</v>
      </c>
      <c r="O65" t="s">
        <v>1703</v>
      </c>
      <c r="P65" t="s">
        <v>1703</v>
      </c>
      <c r="Q65" t="s">
        <v>1703</v>
      </c>
      <c r="R65" t="s">
        <v>1703</v>
      </c>
      <c r="S65" t="s">
        <v>1703</v>
      </c>
      <c r="T65" t="s">
        <v>1703</v>
      </c>
      <c r="U65" t="s">
        <v>1703</v>
      </c>
      <c r="V65" t="s">
        <v>1703</v>
      </c>
      <c r="W65" t="s">
        <v>1703</v>
      </c>
      <c r="X65" t="s">
        <v>1703</v>
      </c>
      <c r="Y65" t="s">
        <v>1703</v>
      </c>
      <c r="Z65" t="s">
        <v>1703</v>
      </c>
      <c r="AA65" t="s">
        <v>1703</v>
      </c>
      <c r="AB65" t="s">
        <v>1703</v>
      </c>
      <c r="AC65" t="s">
        <v>1703</v>
      </c>
      <c r="AD65" t="s">
        <v>1703</v>
      </c>
      <c r="AE65" t="s">
        <v>1703</v>
      </c>
      <c r="AF65" t="s">
        <v>1703</v>
      </c>
      <c r="AG65" t="s">
        <v>1703</v>
      </c>
      <c r="AH65" t="s">
        <v>1703</v>
      </c>
      <c r="AI65" t="s">
        <v>1703</v>
      </c>
      <c r="AJ65" t="s">
        <v>1703</v>
      </c>
      <c r="AK65" t="s">
        <v>1703</v>
      </c>
      <c r="AL65" t="s">
        <v>1703</v>
      </c>
      <c r="AM65" t="s">
        <v>1703</v>
      </c>
      <c r="AN65" t="s">
        <v>1703</v>
      </c>
      <c r="AO65" t="s">
        <v>1703</v>
      </c>
      <c r="AP65" t="s">
        <v>1703</v>
      </c>
      <c r="AQ65" t="s">
        <v>1703</v>
      </c>
      <c r="AR65" t="s">
        <v>1703</v>
      </c>
      <c r="AS65" t="s">
        <v>1703</v>
      </c>
      <c r="AT65" t="s">
        <v>1703</v>
      </c>
      <c r="AU65" t="s">
        <v>1703</v>
      </c>
      <c r="AV65" t="s">
        <v>1703</v>
      </c>
      <c r="AW65" t="s">
        <v>1703</v>
      </c>
      <c r="AX65" t="s">
        <v>1703</v>
      </c>
      <c r="AY65" t="s">
        <v>1703</v>
      </c>
      <c r="AZ65" t="s">
        <v>1703</v>
      </c>
      <c r="BA65" t="s">
        <v>1703</v>
      </c>
      <c r="BB65" t="s">
        <v>1703</v>
      </c>
      <c r="BC65" t="s">
        <v>1703</v>
      </c>
      <c r="BD65" t="s">
        <v>1703</v>
      </c>
      <c r="BE65" t="s">
        <v>1703</v>
      </c>
      <c r="BF65" t="s">
        <v>1703</v>
      </c>
      <c r="BG65" t="s">
        <v>1703</v>
      </c>
      <c r="BH65" t="s">
        <v>1703</v>
      </c>
      <c r="BI65" t="s">
        <v>1703</v>
      </c>
      <c r="BJ65" t="s">
        <v>1703</v>
      </c>
      <c r="BK65" t="s">
        <v>1703</v>
      </c>
      <c r="BL65" t="s">
        <v>1703</v>
      </c>
      <c r="BM65" t="s">
        <v>1703</v>
      </c>
      <c r="BN65" t="s">
        <v>1703</v>
      </c>
      <c r="BO65" t="s">
        <v>1703</v>
      </c>
      <c r="BP65" t="s">
        <v>1703</v>
      </c>
      <c r="BQ65" t="s">
        <v>1703</v>
      </c>
      <c r="BR65" t="s">
        <v>1703</v>
      </c>
      <c r="BS65" t="s">
        <v>1703</v>
      </c>
      <c r="BT65" t="s">
        <v>1703</v>
      </c>
      <c r="BU65" t="s">
        <v>1703</v>
      </c>
      <c r="BV65" t="s">
        <v>1703</v>
      </c>
      <c r="BW65" t="s">
        <v>1703</v>
      </c>
      <c r="BX65" t="s">
        <v>1703</v>
      </c>
      <c r="BY65" t="s">
        <v>1703</v>
      </c>
      <c r="BZ65" t="s">
        <v>1703</v>
      </c>
      <c r="CA65" t="s">
        <v>1703</v>
      </c>
      <c r="CB65" t="s">
        <v>1703</v>
      </c>
      <c r="CC65" t="s">
        <v>1703</v>
      </c>
      <c r="CD65" t="s">
        <v>1703</v>
      </c>
      <c r="CE65" t="s">
        <v>1703</v>
      </c>
      <c r="CF65" t="s">
        <v>1703</v>
      </c>
      <c r="CG65" t="s">
        <v>1703</v>
      </c>
      <c r="CH65" s="100"/>
    </row>
    <row r="66" spans="1:86" x14ac:dyDescent="0.2">
      <c r="A66" t="s">
        <v>227</v>
      </c>
      <c r="B66" t="s">
        <v>1703</v>
      </c>
      <c r="C66" t="s">
        <v>1703</v>
      </c>
      <c r="D66" t="s">
        <v>1703</v>
      </c>
      <c r="E66" t="s">
        <v>1703</v>
      </c>
      <c r="F66" t="s">
        <v>1703</v>
      </c>
      <c r="G66" t="s">
        <v>1703</v>
      </c>
      <c r="H66" t="s">
        <v>1703</v>
      </c>
      <c r="I66" t="s">
        <v>1703</v>
      </c>
      <c r="J66" t="s">
        <v>1703</v>
      </c>
      <c r="K66" t="s">
        <v>1703</v>
      </c>
      <c r="L66" t="s">
        <v>1703</v>
      </c>
      <c r="M66" t="s">
        <v>1703</v>
      </c>
      <c r="N66" t="s">
        <v>1703</v>
      </c>
      <c r="O66" t="s">
        <v>1703</v>
      </c>
      <c r="P66" t="s">
        <v>1703</v>
      </c>
      <c r="Q66" t="s">
        <v>1703</v>
      </c>
      <c r="R66" t="s">
        <v>1703</v>
      </c>
      <c r="S66" t="s">
        <v>1703</v>
      </c>
      <c r="T66" t="s">
        <v>1703</v>
      </c>
      <c r="U66" t="s">
        <v>1703</v>
      </c>
      <c r="V66" t="s">
        <v>1703</v>
      </c>
      <c r="W66" t="s">
        <v>1703</v>
      </c>
      <c r="X66" t="s">
        <v>1703</v>
      </c>
      <c r="Y66" t="s">
        <v>1703</v>
      </c>
      <c r="Z66" t="s">
        <v>1703</v>
      </c>
      <c r="AA66" t="s">
        <v>1703</v>
      </c>
      <c r="AB66" t="s">
        <v>1703</v>
      </c>
      <c r="AC66" t="s">
        <v>1703</v>
      </c>
      <c r="AD66" t="s">
        <v>1703</v>
      </c>
      <c r="AE66" t="s">
        <v>1703</v>
      </c>
      <c r="AF66" t="s">
        <v>1703</v>
      </c>
      <c r="AG66" t="s">
        <v>1703</v>
      </c>
      <c r="AH66" t="s">
        <v>1703</v>
      </c>
      <c r="AI66" t="s">
        <v>1703</v>
      </c>
      <c r="AJ66" t="s">
        <v>1703</v>
      </c>
      <c r="AK66" t="s">
        <v>1703</v>
      </c>
      <c r="AL66" t="s">
        <v>1703</v>
      </c>
      <c r="AM66" t="s">
        <v>1703</v>
      </c>
      <c r="AN66" t="s">
        <v>1703</v>
      </c>
      <c r="AO66" t="s">
        <v>1703</v>
      </c>
      <c r="AP66" t="s">
        <v>1703</v>
      </c>
      <c r="AQ66" t="s">
        <v>1703</v>
      </c>
      <c r="AR66" t="s">
        <v>1703</v>
      </c>
      <c r="AS66" t="s">
        <v>1703</v>
      </c>
      <c r="AT66" t="s">
        <v>1703</v>
      </c>
      <c r="AU66" t="s">
        <v>1703</v>
      </c>
      <c r="AV66" t="s">
        <v>1703</v>
      </c>
      <c r="AW66" t="s">
        <v>1703</v>
      </c>
      <c r="AX66" t="s">
        <v>1703</v>
      </c>
      <c r="AY66" t="s">
        <v>1703</v>
      </c>
      <c r="AZ66" t="s">
        <v>1703</v>
      </c>
      <c r="BA66" t="s">
        <v>1703</v>
      </c>
      <c r="BB66" t="s">
        <v>1703</v>
      </c>
      <c r="BC66" t="s">
        <v>1703</v>
      </c>
      <c r="BD66" t="s">
        <v>1703</v>
      </c>
      <c r="BE66" t="s">
        <v>1703</v>
      </c>
      <c r="BF66" t="s">
        <v>1703</v>
      </c>
      <c r="BG66" t="s">
        <v>1703</v>
      </c>
      <c r="BH66" t="s">
        <v>1703</v>
      </c>
      <c r="BI66" t="s">
        <v>1703</v>
      </c>
      <c r="BJ66" t="s">
        <v>1703</v>
      </c>
      <c r="BK66" t="s">
        <v>1703</v>
      </c>
      <c r="BL66" t="s">
        <v>1703</v>
      </c>
      <c r="BM66" t="s">
        <v>1703</v>
      </c>
      <c r="BN66" t="s">
        <v>1703</v>
      </c>
      <c r="BO66" t="s">
        <v>1703</v>
      </c>
      <c r="BP66" t="s">
        <v>1703</v>
      </c>
      <c r="BQ66" t="s">
        <v>1703</v>
      </c>
      <c r="BR66" t="s">
        <v>1703</v>
      </c>
      <c r="BS66" t="s">
        <v>1703</v>
      </c>
      <c r="BT66" t="s">
        <v>1703</v>
      </c>
      <c r="BU66" t="s">
        <v>1703</v>
      </c>
      <c r="BV66" t="s">
        <v>1703</v>
      </c>
      <c r="BW66" t="s">
        <v>1703</v>
      </c>
      <c r="BX66" t="s">
        <v>1703</v>
      </c>
      <c r="BY66" t="s">
        <v>1703</v>
      </c>
      <c r="BZ66" t="s">
        <v>1703</v>
      </c>
      <c r="CA66" t="s">
        <v>1703</v>
      </c>
      <c r="CB66" t="s">
        <v>1703</v>
      </c>
      <c r="CC66" t="s">
        <v>1703</v>
      </c>
      <c r="CD66" t="s">
        <v>1703</v>
      </c>
      <c r="CE66" t="s">
        <v>1703</v>
      </c>
      <c r="CF66" t="s">
        <v>1703</v>
      </c>
      <c r="CG66" t="s">
        <v>1703</v>
      </c>
      <c r="CH66" s="100"/>
    </row>
    <row r="67" spans="1:86" x14ac:dyDescent="0.2">
      <c r="A67" t="s">
        <v>228</v>
      </c>
      <c r="B67" t="s">
        <v>1703</v>
      </c>
      <c r="C67" t="s">
        <v>1703</v>
      </c>
      <c r="D67" t="s">
        <v>1703</v>
      </c>
      <c r="E67" t="s">
        <v>1703</v>
      </c>
      <c r="F67" t="s">
        <v>1703</v>
      </c>
      <c r="G67" t="s">
        <v>1703</v>
      </c>
      <c r="H67" t="s">
        <v>1703</v>
      </c>
      <c r="I67" t="s">
        <v>1703</v>
      </c>
      <c r="J67" t="s">
        <v>1703</v>
      </c>
      <c r="K67" t="s">
        <v>1703</v>
      </c>
      <c r="L67" t="s">
        <v>1703</v>
      </c>
      <c r="M67" t="s">
        <v>1703</v>
      </c>
      <c r="N67" t="s">
        <v>1703</v>
      </c>
      <c r="O67" t="s">
        <v>1703</v>
      </c>
      <c r="P67" t="s">
        <v>1703</v>
      </c>
      <c r="Q67" t="s">
        <v>1703</v>
      </c>
      <c r="R67" t="s">
        <v>1703</v>
      </c>
      <c r="S67" t="s">
        <v>1703</v>
      </c>
      <c r="T67" t="s">
        <v>1703</v>
      </c>
      <c r="U67" t="s">
        <v>1703</v>
      </c>
      <c r="V67" t="s">
        <v>1703</v>
      </c>
      <c r="W67" t="s">
        <v>1703</v>
      </c>
      <c r="X67" t="s">
        <v>1703</v>
      </c>
      <c r="Y67" t="s">
        <v>1703</v>
      </c>
      <c r="Z67" t="s">
        <v>1703</v>
      </c>
      <c r="AA67" t="s">
        <v>1703</v>
      </c>
      <c r="AB67" t="s">
        <v>1703</v>
      </c>
      <c r="AC67" t="s">
        <v>1703</v>
      </c>
      <c r="AD67" t="s">
        <v>1703</v>
      </c>
      <c r="AE67" t="s">
        <v>1703</v>
      </c>
      <c r="AF67" t="s">
        <v>1703</v>
      </c>
      <c r="AG67" t="s">
        <v>1703</v>
      </c>
      <c r="AH67" t="s">
        <v>1703</v>
      </c>
      <c r="AI67" t="s">
        <v>1703</v>
      </c>
      <c r="AJ67" t="s">
        <v>1703</v>
      </c>
      <c r="AK67" t="s">
        <v>1703</v>
      </c>
      <c r="AL67" t="s">
        <v>1703</v>
      </c>
      <c r="AM67" t="s">
        <v>1703</v>
      </c>
      <c r="AN67" t="s">
        <v>1703</v>
      </c>
      <c r="AO67" t="s">
        <v>1703</v>
      </c>
      <c r="AP67" t="s">
        <v>1703</v>
      </c>
      <c r="AQ67" t="s">
        <v>1703</v>
      </c>
      <c r="AR67" t="s">
        <v>1703</v>
      </c>
      <c r="AS67" t="s">
        <v>1703</v>
      </c>
      <c r="AT67" t="s">
        <v>1703</v>
      </c>
      <c r="AU67" t="s">
        <v>1703</v>
      </c>
      <c r="AV67" t="s">
        <v>1703</v>
      </c>
      <c r="AW67" t="s">
        <v>1703</v>
      </c>
      <c r="AX67" t="s">
        <v>1703</v>
      </c>
      <c r="AY67" t="s">
        <v>1703</v>
      </c>
      <c r="AZ67" t="s">
        <v>1703</v>
      </c>
      <c r="BA67" t="s">
        <v>1703</v>
      </c>
      <c r="BB67" t="s">
        <v>1703</v>
      </c>
      <c r="BC67" t="s">
        <v>1703</v>
      </c>
      <c r="BD67" t="s">
        <v>1703</v>
      </c>
      <c r="BE67" t="s">
        <v>1703</v>
      </c>
      <c r="BF67" t="s">
        <v>1703</v>
      </c>
      <c r="BG67" t="s">
        <v>1703</v>
      </c>
      <c r="BH67" t="s">
        <v>1703</v>
      </c>
      <c r="BI67" t="s">
        <v>1703</v>
      </c>
      <c r="BJ67" t="s">
        <v>1703</v>
      </c>
      <c r="BK67" t="s">
        <v>1703</v>
      </c>
      <c r="BL67" t="s">
        <v>1703</v>
      </c>
      <c r="BM67" t="s">
        <v>1703</v>
      </c>
      <c r="BN67" t="s">
        <v>1703</v>
      </c>
      <c r="BO67" t="s">
        <v>1703</v>
      </c>
      <c r="BP67" t="s">
        <v>1703</v>
      </c>
      <c r="BQ67" t="s">
        <v>1703</v>
      </c>
      <c r="BR67" t="s">
        <v>1703</v>
      </c>
      <c r="BS67" t="s">
        <v>1703</v>
      </c>
      <c r="BT67" t="s">
        <v>1703</v>
      </c>
      <c r="BU67" t="s">
        <v>1703</v>
      </c>
      <c r="BV67" t="s">
        <v>1703</v>
      </c>
      <c r="BW67" t="s">
        <v>1703</v>
      </c>
      <c r="BX67" t="s">
        <v>1703</v>
      </c>
      <c r="BY67" t="s">
        <v>1703</v>
      </c>
      <c r="BZ67" t="s">
        <v>1703</v>
      </c>
      <c r="CA67" t="s">
        <v>1703</v>
      </c>
      <c r="CB67" t="s">
        <v>1703</v>
      </c>
      <c r="CC67" t="s">
        <v>1703</v>
      </c>
      <c r="CD67" t="s">
        <v>1703</v>
      </c>
      <c r="CE67" t="s">
        <v>1703</v>
      </c>
      <c r="CF67" t="s">
        <v>1703</v>
      </c>
      <c r="CG67" t="s">
        <v>1703</v>
      </c>
      <c r="CH67" s="100"/>
    </row>
    <row r="68" spans="1:86" x14ac:dyDescent="0.2">
      <c r="A68" t="s">
        <v>229</v>
      </c>
      <c r="B68" t="s">
        <v>1703</v>
      </c>
      <c r="C68" t="s">
        <v>1703</v>
      </c>
      <c r="D68" t="s">
        <v>1703</v>
      </c>
      <c r="E68" t="s">
        <v>1703</v>
      </c>
      <c r="F68" t="s">
        <v>1703</v>
      </c>
      <c r="G68" t="s">
        <v>1703</v>
      </c>
      <c r="H68" t="s">
        <v>1703</v>
      </c>
      <c r="I68" t="s">
        <v>1703</v>
      </c>
      <c r="J68" t="s">
        <v>1703</v>
      </c>
      <c r="K68" t="s">
        <v>1703</v>
      </c>
      <c r="L68" t="s">
        <v>1703</v>
      </c>
      <c r="M68" t="s">
        <v>1703</v>
      </c>
      <c r="N68" t="s">
        <v>1703</v>
      </c>
      <c r="O68" t="s">
        <v>1703</v>
      </c>
      <c r="P68" t="s">
        <v>1703</v>
      </c>
      <c r="Q68" t="s">
        <v>1703</v>
      </c>
      <c r="R68" t="s">
        <v>1703</v>
      </c>
      <c r="S68" t="s">
        <v>1703</v>
      </c>
      <c r="T68" t="s">
        <v>1703</v>
      </c>
      <c r="U68" t="s">
        <v>1703</v>
      </c>
      <c r="V68" t="s">
        <v>1703</v>
      </c>
      <c r="W68" t="s">
        <v>1703</v>
      </c>
      <c r="X68" t="s">
        <v>1703</v>
      </c>
      <c r="Y68" t="s">
        <v>1703</v>
      </c>
      <c r="Z68" t="s">
        <v>1703</v>
      </c>
      <c r="AA68" t="s">
        <v>1703</v>
      </c>
      <c r="AB68" t="s">
        <v>1703</v>
      </c>
      <c r="AC68" t="s">
        <v>1703</v>
      </c>
      <c r="AD68" t="s">
        <v>1703</v>
      </c>
      <c r="AE68" t="s">
        <v>1703</v>
      </c>
      <c r="AF68" t="s">
        <v>1703</v>
      </c>
      <c r="AG68" t="s">
        <v>1703</v>
      </c>
      <c r="AH68" t="s">
        <v>1703</v>
      </c>
      <c r="AI68" t="s">
        <v>1703</v>
      </c>
      <c r="AJ68" t="s">
        <v>1703</v>
      </c>
      <c r="AK68" t="s">
        <v>1703</v>
      </c>
      <c r="AL68" t="s">
        <v>1703</v>
      </c>
      <c r="AM68" t="s">
        <v>1703</v>
      </c>
      <c r="AN68" t="s">
        <v>1703</v>
      </c>
      <c r="AO68" t="s">
        <v>1703</v>
      </c>
      <c r="AP68" t="s">
        <v>1703</v>
      </c>
      <c r="AQ68" t="s">
        <v>1703</v>
      </c>
      <c r="AR68" t="s">
        <v>1703</v>
      </c>
      <c r="AS68" t="s">
        <v>1703</v>
      </c>
      <c r="AT68" t="s">
        <v>1703</v>
      </c>
      <c r="AU68" t="s">
        <v>1703</v>
      </c>
      <c r="AV68" t="s">
        <v>1703</v>
      </c>
      <c r="AW68" t="s">
        <v>1703</v>
      </c>
      <c r="AX68" t="s">
        <v>1703</v>
      </c>
      <c r="AY68" t="s">
        <v>1703</v>
      </c>
      <c r="AZ68" t="s">
        <v>1703</v>
      </c>
      <c r="BA68" t="s">
        <v>1703</v>
      </c>
      <c r="BB68" t="s">
        <v>1703</v>
      </c>
      <c r="BC68" t="s">
        <v>1703</v>
      </c>
      <c r="BD68" t="s">
        <v>1703</v>
      </c>
      <c r="BE68" t="s">
        <v>1703</v>
      </c>
      <c r="BF68" t="s">
        <v>1703</v>
      </c>
      <c r="BG68" t="s">
        <v>1703</v>
      </c>
      <c r="BH68" t="s">
        <v>1703</v>
      </c>
      <c r="BI68" t="s">
        <v>1703</v>
      </c>
      <c r="BJ68" t="s">
        <v>1703</v>
      </c>
      <c r="BK68" t="s">
        <v>1703</v>
      </c>
      <c r="BL68" t="s">
        <v>1703</v>
      </c>
      <c r="BM68" t="s">
        <v>1703</v>
      </c>
      <c r="BN68" t="s">
        <v>1703</v>
      </c>
      <c r="BO68" t="s">
        <v>1703</v>
      </c>
      <c r="BP68" t="s">
        <v>1703</v>
      </c>
      <c r="BQ68" t="s">
        <v>1703</v>
      </c>
      <c r="BR68" t="s">
        <v>1703</v>
      </c>
      <c r="BS68" t="s">
        <v>1703</v>
      </c>
      <c r="BT68" t="s">
        <v>1703</v>
      </c>
      <c r="BU68" t="s">
        <v>1703</v>
      </c>
      <c r="BV68" t="s">
        <v>1703</v>
      </c>
      <c r="BW68" t="s">
        <v>1703</v>
      </c>
      <c r="BX68" t="s">
        <v>1703</v>
      </c>
      <c r="BY68" t="s">
        <v>1703</v>
      </c>
      <c r="BZ68" t="s">
        <v>1703</v>
      </c>
      <c r="CA68" t="s">
        <v>1703</v>
      </c>
      <c r="CB68" t="s">
        <v>1703</v>
      </c>
      <c r="CC68" t="s">
        <v>1703</v>
      </c>
      <c r="CD68" t="s">
        <v>1703</v>
      </c>
      <c r="CE68" t="s">
        <v>1703</v>
      </c>
      <c r="CF68" t="s">
        <v>1703</v>
      </c>
      <c r="CG68" t="s">
        <v>1703</v>
      </c>
      <c r="CH68" s="100"/>
    </row>
    <row r="69" spans="1:86" x14ac:dyDescent="0.2">
      <c r="A69" t="s">
        <v>230</v>
      </c>
      <c r="B69" t="s">
        <v>1703</v>
      </c>
      <c r="C69" t="s">
        <v>1703</v>
      </c>
      <c r="D69" t="s">
        <v>1703</v>
      </c>
      <c r="E69" t="s">
        <v>1703</v>
      </c>
      <c r="F69" t="s">
        <v>1703</v>
      </c>
      <c r="G69" t="s">
        <v>1703</v>
      </c>
      <c r="H69" t="s">
        <v>1703</v>
      </c>
      <c r="I69" t="s">
        <v>1703</v>
      </c>
      <c r="J69" t="s">
        <v>1703</v>
      </c>
      <c r="K69" t="s">
        <v>1703</v>
      </c>
      <c r="L69" t="s">
        <v>1703</v>
      </c>
      <c r="M69" t="s">
        <v>1703</v>
      </c>
      <c r="N69" t="s">
        <v>1703</v>
      </c>
      <c r="O69" t="s">
        <v>1703</v>
      </c>
      <c r="P69" t="s">
        <v>1703</v>
      </c>
      <c r="Q69" t="s">
        <v>1703</v>
      </c>
      <c r="R69" t="s">
        <v>1703</v>
      </c>
      <c r="S69" t="s">
        <v>1703</v>
      </c>
      <c r="T69" t="s">
        <v>1703</v>
      </c>
      <c r="U69" t="s">
        <v>1703</v>
      </c>
      <c r="V69" t="s">
        <v>1703</v>
      </c>
      <c r="W69" t="s">
        <v>1703</v>
      </c>
      <c r="X69" t="s">
        <v>1703</v>
      </c>
      <c r="Y69" t="s">
        <v>1703</v>
      </c>
      <c r="Z69" t="s">
        <v>1703</v>
      </c>
      <c r="AA69" t="s">
        <v>1703</v>
      </c>
      <c r="AB69" t="s">
        <v>1703</v>
      </c>
      <c r="AC69" t="s">
        <v>1703</v>
      </c>
      <c r="AD69" t="s">
        <v>1703</v>
      </c>
      <c r="AE69" t="s">
        <v>1703</v>
      </c>
      <c r="AF69" t="s">
        <v>1703</v>
      </c>
      <c r="AG69" t="s">
        <v>1703</v>
      </c>
      <c r="AH69" t="s">
        <v>1703</v>
      </c>
      <c r="AI69" t="s">
        <v>1703</v>
      </c>
      <c r="AJ69" t="s">
        <v>1703</v>
      </c>
      <c r="AK69" t="s">
        <v>1703</v>
      </c>
      <c r="AL69" t="s">
        <v>1703</v>
      </c>
      <c r="AM69" t="s">
        <v>1703</v>
      </c>
      <c r="AN69" t="s">
        <v>1703</v>
      </c>
      <c r="AO69" t="s">
        <v>1703</v>
      </c>
      <c r="AP69" t="s">
        <v>1703</v>
      </c>
      <c r="AQ69" t="s">
        <v>1703</v>
      </c>
      <c r="AR69" t="s">
        <v>1703</v>
      </c>
      <c r="AS69" t="s">
        <v>1703</v>
      </c>
      <c r="AT69" t="s">
        <v>1703</v>
      </c>
      <c r="AU69" t="s">
        <v>1703</v>
      </c>
      <c r="AV69" t="s">
        <v>1703</v>
      </c>
      <c r="AW69" t="s">
        <v>1703</v>
      </c>
      <c r="AX69" t="s">
        <v>1703</v>
      </c>
      <c r="AY69" t="s">
        <v>1703</v>
      </c>
      <c r="AZ69" t="s">
        <v>1703</v>
      </c>
      <c r="BA69" t="s">
        <v>1703</v>
      </c>
      <c r="BB69" t="s">
        <v>1703</v>
      </c>
      <c r="BC69" t="s">
        <v>1703</v>
      </c>
      <c r="BD69" t="s">
        <v>1703</v>
      </c>
      <c r="BE69" t="s">
        <v>1703</v>
      </c>
      <c r="BF69" t="s">
        <v>1703</v>
      </c>
      <c r="BG69" t="s">
        <v>1703</v>
      </c>
      <c r="BH69" t="s">
        <v>1703</v>
      </c>
      <c r="BI69" t="s">
        <v>1703</v>
      </c>
      <c r="BJ69" t="s">
        <v>1703</v>
      </c>
      <c r="BK69" t="s">
        <v>1703</v>
      </c>
      <c r="BL69" t="s">
        <v>1703</v>
      </c>
      <c r="BM69" t="s">
        <v>1703</v>
      </c>
      <c r="BN69" t="s">
        <v>1703</v>
      </c>
      <c r="BO69" t="s">
        <v>1703</v>
      </c>
      <c r="BP69" t="s">
        <v>1703</v>
      </c>
      <c r="BQ69" t="s">
        <v>1703</v>
      </c>
      <c r="BR69" t="s">
        <v>1703</v>
      </c>
      <c r="BS69" t="s">
        <v>1703</v>
      </c>
      <c r="BT69" t="s">
        <v>1703</v>
      </c>
      <c r="BU69" t="s">
        <v>1703</v>
      </c>
      <c r="BV69" t="s">
        <v>1703</v>
      </c>
      <c r="BW69" t="s">
        <v>1703</v>
      </c>
      <c r="BX69" t="s">
        <v>1703</v>
      </c>
      <c r="BY69" t="s">
        <v>1703</v>
      </c>
      <c r="BZ69" t="s">
        <v>1703</v>
      </c>
      <c r="CA69" t="s">
        <v>1703</v>
      </c>
      <c r="CB69" t="s">
        <v>1703</v>
      </c>
      <c r="CC69" t="s">
        <v>1703</v>
      </c>
      <c r="CD69" t="s">
        <v>1703</v>
      </c>
      <c r="CE69" t="s">
        <v>1703</v>
      </c>
      <c r="CF69" t="s">
        <v>1703</v>
      </c>
      <c r="CG69" t="s">
        <v>1703</v>
      </c>
      <c r="CH69" s="100"/>
    </row>
    <row r="70" spans="1:86" x14ac:dyDescent="0.2">
      <c r="A70" t="s">
        <v>231</v>
      </c>
      <c r="B70" t="s">
        <v>1703</v>
      </c>
      <c r="C70" t="s">
        <v>1703</v>
      </c>
      <c r="D70" t="s">
        <v>1703</v>
      </c>
      <c r="E70" t="s">
        <v>1703</v>
      </c>
      <c r="F70" t="s">
        <v>1703</v>
      </c>
      <c r="G70" t="s">
        <v>1703</v>
      </c>
      <c r="H70" t="s">
        <v>1703</v>
      </c>
      <c r="I70" t="s">
        <v>1703</v>
      </c>
      <c r="J70" t="s">
        <v>1703</v>
      </c>
      <c r="K70" t="s">
        <v>1703</v>
      </c>
      <c r="L70" t="s">
        <v>1703</v>
      </c>
      <c r="M70" t="s">
        <v>1703</v>
      </c>
      <c r="N70" t="s">
        <v>1703</v>
      </c>
      <c r="O70" t="s">
        <v>1703</v>
      </c>
      <c r="P70" t="s">
        <v>1703</v>
      </c>
      <c r="Q70" t="s">
        <v>1703</v>
      </c>
      <c r="R70" t="s">
        <v>1703</v>
      </c>
      <c r="S70" t="s">
        <v>1703</v>
      </c>
      <c r="T70" t="s">
        <v>1703</v>
      </c>
      <c r="U70" t="s">
        <v>1703</v>
      </c>
      <c r="V70" t="s">
        <v>1703</v>
      </c>
      <c r="W70" t="s">
        <v>1703</v>
      </c>
      <c r="X70" t="s">
        <v>1703</v>
      </c>
      <c r="Y70" t="s">
        <v>1703</v>
      </c>
      <c r="Z70" t="s">
        <v>1703</v>
      </c>
      <c r="AA70" t="s">
        <v>1703</v>
      </c>
      <c r="AB70" t="s">
        <v>1703</v>
      </c>
      <c r="AC70" t="s">
        <v>1703</v>
      </c>
      <c r="AD70" t="s">
        <v>1703</v>
      </c>
      <c r="AE70" t="s">
        <v>1703</v>
      </c>
      <c r="AF70" t="s">
        <v>1703</v>
      </c>
      <c r="AG70" t="s">
        <v>1703</v>
      </c>
      <c r="AH70" t="s">
        <v>1703</v>
      </c>
      <c r="AI70" t="s">
        <v>1703</v>
      </c>
      <c r="AJ70" t="s">
        <v>1703</v>
      </c>
      <c r="AK70" t="s">
        <v>1703</v>
      </c>
      <c r="AL70" t="s">
        <v>1703</v>
      </c>
      <c r="AM70" t="s">
        <v>1703</v>
      </c>
      <c r="AN70" t="s">
        <v>1703</v>
      </c>
      <c r="AO70" t="s">
        <v>1703</v>
      </c>
      <c r="AP70" t="s">
        <v>1703</v>
      </c>
      <c r="AQ70" t="s">
        <v>1703</v>
      </c>
      <c r="AR70" t="s">
        <v>1703</v>
      </c>
      <c r="AS70" t="s">
        <v>1703</v>
      </c>
      <c r="AT70" t="s">
        <v>1703</v>
      </c>
      <c r="AU70" t="s">
        <v>1703</v>
      </c>
      <c r="AV70" t="s">
        <v>1703</v>
      </c>
      <c r="AW70" t="s">
        <v>1703</v>
      </c>
      <c r="AX70" t="s">
        <v>1703</v>
      </c>
      <c r="AY70" t="s">
        <v>1703</v>
      </c>
      <c r="AZ70" t="s">
        <v>1703</v>
      </c>
      <c r="BA70" t="s">
        <v>1703</v>
      </c>
      <c r="BB70" t="s">
        <v>1703</v>
      </c>
      <c r="BC70" t="s">
        <v>1703</v>
      </c>
      <c r="BD70" t="s">
        <v>1703</v>
      </c>
      <c r="BE70" t="s">
        <v>1703</v>
      </c>
      <c r="BF70" t="s">
        <v>1703</v>
      </c>
      <c r="BG70" t="s">
        <v>1703</v>
      </c>
      <c r="BH70" t="s">
        <v>1703</v>
      </c>
      <c r="BI70" t="s">
        <v>1703</v>
      </c>
      <c r="BJ70" t="s">
        <v>1703</v>
      </c>
      <c r="BK70" t="s">
        <v>1703</v>
      </c>
      <c r="BL70" t="s">
        <v>1703</v>
      </c>
      <c r="BM70" t="s">
        <v>1703</v>
      </c>
      <c r="BN70" t="s">
        <v>1703</v>
      </c>
      <c r="BO70" t="s">
        <v>1703</v>
      </c>
      <c r="BP70" t="s">
        <v>1703</v>
      </c>
      <c r="BQ70" t="s">
        <v>1703</v>
      </c>
      <c r="BR70" t="s">
        <v>1703</v>
      </c>
      <c r="BS70" t="s">
        <v>1703</v>
      </c>
      <c r="BT70" t="s">
        <v>1703</v>
      </c>
      <c r="BU70" t="s">
        <v>1703</v>
      </c>
      <c r="BV70" t="s">
        <v>1703</v>
      </c>
      <c r="BW70" t="s">
        <v>1703</v>
      </c>
      <c r="BX70" t="s">
        <v>1703</v>
      </c>
      <c r="BY70" t="s">
        <v>1703</v>
      </c>
      <c r="BZ70" t="s">
        <v>1703</v>
      </c>
      <c r="CA70" t="s">
        <v>1703</v>
      </c>
      <c r="CB70" t="s">
        <v>1703</v>
      </c>
      <c r="CC70" t="s">
        <v>1703</v>
      </c>
      <c r="CD70" t="s">
        <v>1703</v>
      </c>
      <c r="CE70" t="s">
        <v>1703</v>
      </c>
      <c r="CF70" t="s">
        <v>1703</v>
      </c>
      <c r="CG70" t="s">
        <v>1703</v>
      </c>
      <c r="CH70" s="100"/>
    </row>
  </sheetData>
  <sortState xmlns:xlrd2="http://schemas.microsoft.com/office/spreadsheetml/2017/richdata2" ref="A48:N59">
    <sortCondition ref="A48:A59"/>
  </sortState>
  <phoneticPr fontId="3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6CF95-542D-40B4-A4DA-C8D9D5B0EFD7}">
  <sheetPr codeName="Sheet20"/>
  <dimension ref="B1:N31"/>
  <sheetViews>
    <sheetView showGridLines="0" zoomScale="90" zoomScaleNormal="90" workbookViewId="0">
      <selection activeCell="L17" sqref="L17"/>
    </sheetView>
  </sheetViews>
  <sheetFormatPr defaultRowHeight="14.25" x14ac:dyDescent="0.2"/>
  <cols>
    <col min="1" max="1" width="3.125" customWidth="1"/>
    <col min="2" max="2" width="23.125" customWidth="1"/>
    <col min="3" max="3" width="12.125" customWidth="1"/>
    <col min="4" max="11" width="11.125" customWidth="1"/>
    <col min="12" max="12" width="11.375" customWidth="1"/>
    <col min="13" max="14" width="11.125" customWidth="1"/>
  </cols>
  <sheetData>
    <row r="1" spans="2:13" ht="28.5" x14ac:dyDescent="0.45">
      <c r="B1" s="72" t="s">
        <v>82</v>
      </c>
    </row>
    <row r="2" spans="2:13" x14ac:dyDescent="0.2">
      <c r="B2" s="41" t="s">
        <v>83</v>
      </c>
    </row>
    <row r="5" spans="2:13" ht="15" x14ac:dyDescent="0.25">
      <c r="B5" s="59"/>
      <c r="C5" s="59"/>
      <c r="D5" s="60" t="s">
        <v>84</v>
      </c>
      <c r="E5" s="61"/>
      <c r="F5" s="61"/>
      <c r="G5" s="61"/>
      <c r="H5" s="60" t="s">
        <v>84</v>
      </c>
      <c r="I5" s="61"/>
      <c r="J5" s="61"/>
      <c r="K5" s="61"/>
      <c r="L5" s="60" t="s">
        <v>84</v>
      </c>
      <c r="M5" s="60"/>
    </row>
    <row r="6" spans="2:13" ht="30" customHeight="1" x14ac:dyDescent="0.25">
      <c r="B6" s="121" t="s">
        <v>85</v>
      </c>
      <c r="C6" s="121"/>
      <c r="D6" s="59"/>
      <c r="E6" s="121" t="s">
        <v>86</v>
      </c>
      <c r="F6" s="121"/>
      <c r="G6" s="121"/>
      <c r="H6" s="59"/>
      <c r="I6" s="121" t="s">
        <v>87</v>
      </c>
      <c r="J6" s="121"/>
      <c r="K6" s="121"/>
      <c r="L6" s="59"/>
      <c r="M6" s="60"/>
    </row>
    <row r="7" spans="2:13" ht="30" customHeight="1" x14ac:dyDescent="0.25">
      <c r="B7" s="121" t="s">
        <v>88</v>
      </c>
      <c r="C7" s="121"/>
      <c r="D7" s="59"/>
      <c r="E7" s="121" t="s">
        <v>89</v>
      </c>
      <c r="F7" s="121"/>
      <c r="G7" s="121"/>
      <c r="H7" s="59"/>
      <c r="I7" s="123" t="s">
        <v>90</v>
      </c>
      <c r="J7" s="122"/>
      <c r="K7" s="122"/>
      <c r="L7" s="59"/>
      <c r="M7" s="60"/>
    </row>
    <row r="8" spans="2:13" ht="30" customHeight="1" x14ac:dyDescent="0.25">
      <c r="B8" s="120" t="s">
        <v>91</v>
      </c>
      <c r="C8" s="120"/>
      <c r="D8" s="59"/>
      <c r="E8" s="121" t="s">
        <v>92</v>
      </c>
      <c r="F8" s="121"/>
      <c r="G8" s="121"/>
      <c r="H8" s="59"/>
      <c r="I8" s="121" t="s">
        <v>93</v>
      </c>
      <c r="J8" s="121"/>
      <c r="K8" s="121"/>
      <c r="L8" s="59"/>
      <c r="M8" s="60"/>
    </row>
    <row r="9" spans="2:13" ht="30" customHeight="1" x14ac:dyDescent="0.25">
      <c r="B9" s="120" t="s">
        <v>94</v>
      </c>
      <c r="C9" s="120"/>
      <c r="D9" s="59"/>
      <c r="E9" s="121" t="s">
        <v>95</v>
      </c>
      <c r="F9" s="121"/>
      <c r="G9" s="121"/>
      <c r="H9" s="59"/>
      <c r="I9" s="121" t="s">
        <v>96</v>
      </c>
      <c r="J9" s="121"/>
      <c r="K9" s="121"/>
      <c r="L9" s="59"/>
      <c r="M9" s="60"/>
    </row>
    <row r="10" spans="2:13" ht="30" customHeight="1" x14ac:dyDescent="0.25">
      <c r="B10" s="120" t="s">
        <v>97</v>
      </c>
      <c r="C10" s="120"/>
      <c r="D10" s="59"/>
      <c r="E10" s="121" t="s">
        <v>98</v>
      </c>
      <c r="F10" s="121"/>
      <c r="G10" s="121"/>
      <c r="H10" s="59"/>
      <c r="I10" s="121" t="s">
        <v>99</v>
      </c>
      <c r="J10" s="121"/>
      <c r="K10" s="121"/>
      <c r="L10" s="59"/>
      <c r="M10" s="60"/>
    </row>
    <row r="11" spans="2:13" ht="30" customHeight="1" x14ac:dyDescent="0.25">
      <c r="B11" s="120" t="s">
        <v>100</v>
      </c>
      <c r="C11" s="120"/>
      <c r="D11" s="59"/>
      <c r="E11" s="120" t="s">
        <v>101</v>
      </c>
      <c r="F11" s="120"/>
      <c r="G11" s="120"/>
      <c r="H11" s="59"/>
      <c r="I11" s="293" t="s">
        <v>102</v>
      </c>
      <c r="J11" s="293"/>
      <c r="K11" s="293"/>
      <c r="L11" s="59"/>
      <c r="M11" s="60"/>
    </row>
    <row r="12" spans="2:13" ht="5.0999999999999996" customHeight="1" x14ac:dyDescent="0.25">
      <c r="B12" s="59"/>
      <c r="C12" s="59"/>
      <c r="D12" s="59"/>
      <c r="E12" s="59"/>
      <c r="F12" s="59"/>
      <c r="G12" s="59"/>
      <c r="H12" s="59"/>
      <c r="I12" s="59"/>
      <c r="J12" s="59"/>
      <c r="K12" s="59"/>
      <c r="L12" s="59"/>
      <c r="M12" s="60"/>
    </row>
    <row r="14" spans="2:13" x14ac:dyDescent="0.2">
      <c r="B14" t="s">
        <v>103</v>
      </c>
    </row>
    <row r="15" spans="2:13" x14ac:dyDescent="0.2">
      <c r="B15" t="s">
        <v>104</v>
      </c>
    </row>
    <row r="16" spans="2:13" ht="71.25" x14ac:dyDescent="0.25">
      <c r="B16" s="48"/>
      <c r="C16" s="49" t="s">
        <v>105</v>
      </c>
      <c r="D16" s="50" t="s">
        <v>106</v>
      </c>
      <c r="E16" s="50" t="s">
        <v>107</v>
      </c>
      <c r="F16" s="50" t="s">
        <v>108</v>
      </c>
      <c r="G16" s="50" t="s">
        <v>109</v>
      </c>
      <c r="H16" s="50" t="s">
        <v>110</v>
      </c>
      <c r="I16" s="50" t="s">
        <v>111</v>
      </c>
      <c r="J16" s="50" t="s">
        <v>112</v>
      </c>
      <c r="K16" s="50" t="s">
        <v>113</v>
      </c>
      <c r="L16" s="51" t="s">
        <v>2117</v>
      </c>
      <c r="M16" s="52" t="s">
        <v>114</v>
      </c>
    </row>
    <row r="17" spans="2:14" ht="20.100000000000001" customHeight="1" x14ac:dyDescent="0.25">
      <c r="B17" s="53" t="s">
        <v>115</v>
      </c>
      <c r="C17" s="35">
        <f>'Vulnerability indicators'!D7</f>
        <v>0.12303852667859036</v>
      </c>
      <c r="D17" s="35">
        <f>'Vulnerability indicators'!D26</f>
        <v>9.4418729581157809E-2</v>
      </c>
      <c r="E17" s="35">
        <f>'Vulnerability indicators'!D45</f>
        <v>1.6123816658771406</v>
      </c>
      <c r="F17" s="35">
        <f>'Vulnerability indicators'!D64</f>
        <v>2.249305793840934</v>
      </c>
      <c r="G17" s="35">
        <f>'Vulnerability indicators'!D121</f>
        <v>-0.82103514109726261</v>
      </c>
      <c r="H17" s="35">
        <f>'Vulnerability indicators'!D83</f>
        <v>-0.83980545296552001</v>
      </c>
      <c r="I17" s="35">
        <f>'Vulnerability indicators'!E159</f>
        <v>-0.77782152693802686</v>
      </c>
      <c r="J17" s="35">
        <f>'Vulnerability indicators'!E178</f>
        <v>-1.2142589659606069</v>
      </c>
      <c r="K17" s="35">
        <f>'Vulnerability indicators'!D102</f>
        <v>-0.30163999812539727</v>
      </c>
      <c r="L17" s="35">
        <f>'Vulnerability indicators'!D140</f>
        <v>-7.105269758287272E-2</v>
      </c>
      <c r="M17" s="54">
        <f t="shared" ref="M17:M28" si="0">SUM(C17:L17)</f>
        <v>5.3530933308136103E-2</v>
      </c>
      <c r="N17" s="55"/>
    </row>
    <row r="18" spans="2:14" ht="20.100000000000001" customHeight="1" x14ac:dyDescent="0.25">
      <c r="B18" s="53" t="s">
        <v>116</v>
      </c>
      <c r="C18" s="35">
        <f>'Vulnerability indicators'!D8</f>
        <v>1.9163426482321799</v>
      </c>
      <c r="D18" s="35">
        <f>'Vulnerability indicators'!D27</f>
        <v>1.3982303042387627</v>
      </c>
      <c r="E18" s="35">
        <f>'Vulnerability indicators'!D46</f>
        <v>1.9980859516059735</v>
      </c>
      <c r="F18" s="35">
        <f>'Vulnerability indicators'!D65</f>
        <v>0.3875899744649195</v>
      </c>
      <c r="G18" s="35">
        <f>'Vulnerability indicators'!D122</f>
        <v>2.4513210930923856E-3</v>
      </c>
      <c r="H18" s="35">
        <f>'Vulnerability indicators'!D84</f>
        <v>-0.10186190929428404</v>
      </c>
      <c r="I18" s="35">
        <f>'Vulnerability indicators'!E160</f>
        <v>1.015528007890057</v>
      </c>
      <c r="J18" s="35">
        <f>'Vulnerability indicators'!E179</f>
        <v>0.91316190850523515</v>
      </c>
      <c r="K18" s="35">
        <f>'Vulnerability indicators'!D103</f>
        <v>-9.5438059453069712E-2</v>
      </c>
      <c r="L18" s="35">
        <f>'Vulnerability indicators'!D141</f>
        <v>-0.1858337587967808</v>
      </c>
      <c r="M18" s="56">
        <f t="shared" si="0"/>
        <v>7.2482563884860864</v>
      </c>
    </row>
    <row r="19" spans="2:14" ht="20.100000000000001" customHeight="1" x14ac:dyDescent="0.25">
      <c r="B19" s="53" t="s">
        <v>117</v>
      </c>
      <c r="C19" s="35">
        <f>'Vulnerability indicators'!D9</f>
        <v>-0.68493365995544264</v>
      </c>
      <c r="D19" s="35">
        <f>'Vulnerability indicators'!D28</f>
        <v>-0.79289748094971024</v>
      </c>
      <c r="E19" s="35">
        <f>'Vulnerability indicators'!D47</f>
        <v>-1.3575413342348721</v>
      </c>
      <c r="F19" s="35" t="str">
        <f>'Vulnerability indicators'!D66</f>
        <v/>
      </c>
      <c r="G19" s="35">
        <f>'Vulnerability indicators'!D123</f>
        <v>-0.59510107425942949</v>
      </c>
      <c r="H19" s="35">
        <f>'Vulnerability indicators'!D85</f>
        <v>-1.2161023996831688</v>
      </c>
      <c r="I19" s="35">
        <f>'Vulnerability indicators'!E161</f>
        <v>-0.94397477281269637</v>
      </c>
      <c r="J19" s="35">
        <f>'Vulnerability indicators'!E180</f>
        <v>-1.2442079585184003</v>
      </c>
      <c r="K19" s="35">
        <f>'Vulnerability indicators'!D104</f>
        <v>-0.30163999812539727</v>
      </c>
      <c r="L19" s="35">
        <f>'Vulnerability indicators'!D142</f>
        <v>-0.33330050708233222</v>
      </c>
      <c r="M19" s="56">
        <f t="shared" si="0"/>
        <v>-7.4696991856214492</v>
      </c>
    </row>
    <row r="20" spans="2:14" ht="20.100000000000001" customHeight="1" x14ac:dyDescent="0.25">
      <c r="B20" s="53" t="s">
        <v>118</v>
      </c>
      <c r="C20" s="35">
        <f>'Vulnerability indicators'!D10</f>
        <v>1.0492505455029715</v>
      </c>
      <c r="D20" s="35">
        <f>'Vulnerability indicators'!D29</f>
        <v>0.78254150509489284</v>
      </c>
      <c r="E20" s="35">
        <f>'Vulnerability indicators'!D48</f>
        <v>1.1302513087160997</v>
      </c>
      <c r="F20" s="35">
        <f>'Vulnerability indicators'!D67</f>
        <v>0.35434504911891934</v>
      </c>
      <c r="G20" s="35">
        <f>'Vulnerability indicators'!D124</f>
        <v>-1.0290379327892352</v>
      </c>
      <c r="H20" s="35">
        <f>'Vulnerability indicators'!D86</f>
        <v>-0.86596389947625407</v>
      </c>
      <c r="I20" s="35">
        <f>'Vulnerability indicators'!E162</f>
        <v>0.46530822845267222</v>
      </c>
      <c r="J20" s="35">
        <f>'Vulnerability indicators'!E181</f>
        <v>1.041205364942744</v>
      </c>
      <c r="K20" s="35">
        <f>'Vulnerability indicators'!D105</f>
        <v>0.17949785877670049</v>
      </c>
      <c r="L20" s="35">
        <f>'Vulnerability indicators'!D143</f>
        <v>0.73256670296188309</v>
      </c>
      <c r="M20" s="56">
        <f t="shared" si="0"/>
        <v>3.8399647313013938</v>
      </c>
    </row>
    <row r="21" spans="2:14" ht="20.100000000000001" customHeight="1" x14ac:dyDescent="0.25">
      <c r="B21" s="53" t="s">
        <v>119</v>
      </c>
      <c r="C21" s="35">
        <f>'Vulnerability indicators'!D11</f>
        <v>-1.0002398791297016</v>
      </c>
      <c r="D21" s="35">
        <f>'Vulnerability indicators'!D30</f>
        <v>-0.90154844550451207</v>
      </c>
      <c r="E21" s="35">
        <f>'Vulnerability indicators'!D49</f>
        <v>0.28170188011266739</v>
      </c>
      <c r="F21" s="35">
        <f>'Vulnerability indicators'!D68</f>
        <v>-0.11108390572508445</v>
      </c>
      <c r="G21" s="35">
        <f>'Vulnerability indicators'!D125</f>
        <v>-0.38980765733120837</v>
      </c>
      <c r="H21" s="35">
        <f>'Vulnerability indicators'!D87</f>
        <v>-3.5986204626022346E-2</v>
      </c>
      <c r="I21" s="35">
        <f>'Vulnerability indicators'!E163</f>
        <v>1.2810257774046332</v>
      </c>
      <c r="J21" s="35">
        <f>'Vulnerability indicators'!E182</f>
        <v>1.4513472396292881</v>
      </c>
      <c r="K21" s="35">
        <f>'Vulnerability indicators'!D106</f>
        <v>0.38569979744902805</v>
      </c>
      <c r="L21" s="35">
        <f>'Vulnerability indicators'!D144</f>
        <v>0.44656961354373503</v>
      </c>
      <c r="M21" s="56">
        <f t="shared" si="0"/>
        <v>1.4076782158228234</v>
      </c>
    </row>
    <row r="22" spans="2:14" ht="20.100000000000001" customHeight="1" x14ac:dyDescent="0.25">
      <c r="B22" s="53" t="s">
        <v>120</v>
      </c>
      <c r="C22" s="35">
        <f>'Vulnerability indicators'!D12</f>
        <v>-0.94111996303452605</v>
      </c>
      <c r="D22" s="35">
        <f>'Vulnerability indicators'!D31</f>
        <v>-0.8834399514120439</v>
      </c>
      <c r="E22" s="155">
        <f>'Vulnerability indicators'!D50</f>
        <v>-1.7239604056772633</v>
      </c>
      <c r="F22" s="35">
        <f>'Vulnerability indicators'!D69</f>
        <v>0.58705952654092097</v>
      </c>
      <c r="G22" s="35">
        <f>'Vulnerability indicators'!D126</f>
        <v>1.7140115558544353</v>
      </c>
      <c r="H22" s="35">
        <f>'Vulnerability indicators'!D88</f>
        <v>0.11897854826026957</v>
      </c>
      <c r="I22" s="35">
        <f>'Vulnerability indicators'!E164</f>
        <v>1.1137980171305091</v>
      </c>
      <c r="J22" s="35">
        <f>'Vulnerability indicators'!E183</f>
        <v>-0.16324301457864548</v>
      </c>
      <c r="K22" s="35">
        <f>'Vulnerability indicators'!D107</f>
        <v>0.72936969523624084</v>
      </c>
      <c r="L22" s="35">
        <f>'Vulnerability indicators'!D145</f>
        <v>0.68553846531110263</v>
      </c>
      <c r="M22" s="56">
        <f t="shared" si="0"/>
        <v>1.2369924736310001</v>
      </c>
    </row>
    <row r="23" spans="2:14" ht="20.100000000000001" customHeight="1" x14ac:dyDescent="0.25">
      <c r="B23" s="53" t="s">
        <v>121</v>
      </c>
      <c r="C23" s="35">
        <f>'Vulnerability indicators'!D13</f>
        <v>-1.3943726530975231</v>
      </c>
      <c r="D23" s="35">
        <f>'Vulnerability indicators'!D32</f>
        <v>-1.0283079041517798</v>
      </c>
      <c r="E23" s="35">
        <f>'Vulnerability indicators'!D51</f>
        <v>-0.25828411990769867</v>
      </c>
      <c r="F23" s="35" t="str">
        <f>'Vulnerability indicators'!D70</f>
        <v/>
      </c>
      <c r="G23" s="35">
        <f>'Vulnerability indicators'!D127</f>
        <v>-0.31148019095805191</v>
      </c>
      <c r="H23" s="35">
        <f>'Vulnerability indicators'!D89</f>
        <v>0.50043024767268052</v>
      </c>
      <c r="I23" s="35">
        <f>'Vulnerability indicators'!E165</f>
        <v>-0.24385506827778822</v>
      </c>
      <c r="J23" s="35">
        <f>'Vulnerability indicators'!E184</f>
        <v>-1.1039239556815548</v>
      </c>
      <c r="K23" s="35">
        <f>'Vulnerability indicators'!D108</f>
        <v>-0.30163999812539727</v>
      </c>
      <c r="L23" s="35">
        <f>'Vulnerability indicators'!D146</f>
        <v>-0.35973497499051565</v>
      </c>
      <c r="M23" s="56">
        <f t="shared" si="0"/>
        <v>-4.5011686175176289</v>
      </c>
    </row>
    <row r="24" spans="2:14" ht="20.100000000000001" customHeight="1" x14ac:dyDescent="0.25">
      <c r="B24" s="53" t="s">
        <v>122</v>
      </c>
      <c r="C24" s="35">
        <f>'Vulnerability indicators'!D14</f>
        <v>0.71423768763032269</v>
      </c>
      <c r="D24" s="35">
        <f>'Vulnerability indicators'!D33</f>
        <v>0.56523957598529428</v>
      </c>
      <c r="E24" s="35">
        <f>'Vulnerability indicators'!D52</f>
        <v>2.9237762373551721</v>
      </c>
      <c r="F24" s="35">
        <f>'Vulnerability indicators'!D71</f>
        <v>-0.90896211402909055</v>
      </c>
      <c r="G24" s="35">
        <f>'Vulnerability indicators'!D128</f>
        <v>6.5237623503320213E-2</v>
      </c>
      <c r="H24" s="35">
        <f>'Vulnerability indicators'!D90</f>
        <v>0.34149203958417601</v>
      </c>
      <c r="I24" s="35">
        <f>'Vulnerability indicators'!E166</f>
        <v>0.2922053764948439</v>
      </c>
      <c r="J24" s="35">
        <f>'Vulnerability indicators'!E185</f>
        <v>-1.0223025533600361</v>
      </c>
      <c r="K24" s="35">
        <f>'Vulnerability indicators'!D109</f>
        <v>-0.98897979369982292</v>
      </c>
      <c r="L24" s="35">
        <f>'Vulnerability indicators'!D147</f>
        <v>-1.1034108058997985</v>
      </c>
      <c r="M24" s="56">
        <f t="shared" si="0"/>
        <v>0.87853327356438116</v>
      </c>
    </row>
    <row r="25" spans="2:14" ht="20.100000000000001" customHeight="1" x14ac:dyDescent="0.25">
      <c r="B25" s="53" t="s">
        <v>123</v>
      </c>
      <c r="C25" s="35">
        <f>'Vulnerability indicators'!D15</f>
        <v>-0.86229340824096345</v>
      </c>
      <c r="D25" s="35">
        <f>'Vulnerability indicators'!D34</f>
        <v>-0.79289748094971024</v>
      </c>
      <c r="E25" s="35">
        <f>'Vulnerability indicators'!D53</f>
        <v>1.0531104515703327</v>
      </c>
      <c r="F25" s="35">
        <f>'Vulnerability indicators'!D72</f>
        <v>0.78652907861692301</v>
      </c>
      <c r="G25" s="35">
        <f>'Vulnerability indicators'!D129</f>
        <v>-1.0290379327892352</v>
      </c>
      <c r="H25" s="35">
        <f>'Vulnerability indicators'!D91</f>
        <v>5.6020500784434824E-2</v>
      </c>
      <c r="I25" s="35">
        <f>'Vulnerability indicators'!E167</f>
        <v>-0.30961014619966459</v>
      </c>
      <c r="J25" s="35">
        <f>'Vulnerability indicators'!E186</f>
        <v>-0.29312068965387578</v>
      </c>
      <c r="K25" s="35">
        <f>'Vulnerability indicators'!D110</f>
        <v>0.11076387921925816</v>
      </c>
      <c r="L25" s="35">
        <f>'Vulnerability indicators'!D148</f>
        <v>0.63416997090294303</v>
      </c>
      <c r="M25" s="56">
        <f t="shared" si="0"/>
        <v>-0.64636577673955753</v>
      </c>
    </row>
    <row r="26" spans="2:14" ht="20.100000000000001" customHeight="1" x14ac:dyDescent="0.25">
      <c r="B26" s="53" t="s">
        <v>124</v>
      </c>
      <c r="C26" s="35">
        <f>'Vulnerability indicators'!D16</f>
        <v>-0.68493365995544264</v>
      </c>
      <c r="D26" s="35">
        <f>'Vulnerability indicators'!D35</f>
        <v>0.29361216459829337</v>
      </c>
      <c r="E26" s="35">
        <f>'Vulnerability indicators'!D54</f>
        <v>1.689522523022907</v>
      </c>
      <c r="F26" s="35">
        <f>'Vulnerability indicators'!D73</f>
        <v>1.1522232574229259</v>
      </c>
      <c r="G26" s="35">
        <f>'Vulnerability indicators'!D130</f>
        <v>-0.70075526590146953</v>
      </c>
      <c r="H26" s="35">
        <f>'Vulnerability indicators'!D92</f>
        <v>0.22468203122997382</v>
      </c>
      <c r="I26" s="35">
        <f>'Vulnerability indicators'!E168</f>
        <v>1.010073086084663</v>
      </c>
      <c r="J26" s="35">
        <f>'Vulnerability indicators'!E187</f>
        <v>2.2227658569711486</v>
      </c>
      <c r="K26" s="35">
        <f>'Vulnerability indicators'!D111</f>
        <v>1.3479755112532241</v>
      </c>
      <c r="L26" s="35">
        <f>'Vulnerability indicators'!D149</f>
        <v>1.9872359628552019</v>
      </c>
      <c r="M26" s="56">
        <f t="shared" si="0"/>
        <v>8.5424014675814259</v>
      </c>
    </row>
    <row r="27" spans="2:14" ht="20.100000000000001" customHeight="1" x14ac:dyDescent="0.25">
      <c r="B27" s="53" t="s">
        <v>125</v>
      </c>
      <c r="C27" s="35">
        <f>'Vulnerability indicators'!D17</f>
        <v>0.81277088112227802</v>
      </c>
      <c r="D27" s="35">
        <f>'Vulnerability indicators'!D36</f>
        <v>0.27550367050582508</v>
      </c>
      <c r="E27" s="35">
        <f>'Vulnerability indicators'!D55</f>
        <v>-0.4125658341992316</v>
      </c>
      <c r="F27" s="35">
        <f>'Vulnerability indicators'!D74</f>
        <v>-0.47677808453108722</v>
      </c>
      <c r="G27" s="35">
        <f>'Vulnerability indicators'!D131</f>
        <v>0.45662085166635152</v>
      </c>
      <c r="H27" s="35">
        <f>'Vulnerability indicators'!D93</f>
        <v>-0.86888354508982024</v>
      </c>
      <c r="I27" s="35">
        <f>'Vulnerability indicators'!E169</f>
        <v>-0.56802330002841372</v>
      </c>
      <c r="J27" s="35">
        <f>'Vulnerability indicators'!E188</f>
        <v>-0.97942614144224815</v>
      </c>
      <c r="K27" s="35">
        <f>'Vulnerability indicators'!D112</f>
        <v>-0.92024581414238027</v>
      </c>
      <c r="L27" s="35">
        <f>'Vulnerability indicators'!D150</f>
        <v>-0.90656119889906273</v>
      </c>
      <c r="M27" s="56">
        <f t="shared" si="0"/>
        <v>-3.5875885150377895</v>
      </c>
    </row>
    <row r="28" spans="2:14" ht="20.100000000000001" customHeight="1" x14ac:dyDescent="0.25">
      <c r="B28" s="53" t="s">
        <v>126</v>
      </c>
      <c r="C28" s="35">
        <f>'Vulnerability indicators'!D18</f>
        <v>0.6748244102335399</v>
      </c>
      <c r="D28" s="35">
        <f>'Vulnerability indicators'!D37</f>
        <v>1.506881268793562</v>
      </c>
      <c r="E28" s="35">
        <f>'Vulnerability indicators'!D56</f>
        <v>1.3423886658669573</v>
      </c>
      <c r="F28" s="35">
        <f>'Vulnerability indicators'!D75</f>
        <v>-0.21081868176308519</v>
      </c>
      <c r="G28" s="35">
        <f>'Vulnerability indicators'!D132</f>
        <v>0.12960677387347033</v>
      </c>
      <c r="H28" s="35">
        <f>'Vulnerability indicators'!D94</f>
        <v>5.1663542481608864E-2</v>
      </c>
      <c r="I28" s="35">
        <f>'Vulnerability indicators'!E170</f>
        <v>0.69883377401842262</v>
      </c>
      <c r="J28" s="35">
        <f>'Vulnerability indicators'!E189</f>
        <v>-0.71461983268257379</v>
      </c>
      <c r="K28" s="35">
        <f>'Vulnerability indicators'!D113</f>
        <v>-0.71404387547005277</v>
      </c>
      <c r="L28" s="35">
        <f>'Vulnerability indicators'!D151</f>
        <v>-0.86492939182751283</v>
      </c>
      <c r="M28" s="56">
        <f t="shared" si="0"/>
        <v>1.8997866535243366</v>
      </c>
    </row>
    <row r="29" spans="2:14" ht="20.100000000000001" customHeight="1" x14ac:dyDescent="0.25">
      <c r="B29" s="57" t="s">
        <v>127</v>
      </c>
      <c r="C29" s="63">
        <f>'Vulnerability indicators'!D19</f>
        <v>-1.0199465178280915</v>
      </c>
      <c r="D29" s="63">
        <f>'Vulnerability indicators'!D38</f>
        <v>-0.81100597504217853</v>
      </c>
      <c r="E29" s="63">
        <f>'Vulnerability indicators'!D57</f>
        <v>-0.3354249770534653</v>
      </c>
      <c r="F29" s="63">
        <f>'Vulnerability indicators'!D76</f>
        <v>-7.7838980379084002E-2</v>
      </c>
      <c r="G29" s="63">
        <f>'Vulnerability indicators'!D133</f>
        <v>-0.53423507255260161</v>
      </c>
      <c r="H29" s="63">
        <f>'Vulnerability indicators'!D95</f>
        <v>0.19608048750320373</v>
      </c>
      <c r="I29" s="63">
        <f>'Vulnerability indicators'!E171</f>
        <v>-0.2486289226272855</v>
      </c>
      <c r="J29" s="63">
        <f>'Vulnerability indicators'!E190</f>
        <v>-0.48506473630822378</v>
      </c>
      <c r="K29" s="63">
        <f>'Vulnerability indicators'!D114</f>
        <v>0.31696581789158573</v>
      </c>
      <c r="L29" s="63">
        <f>'Vulnerability indicators'!D152</f>
        <v>0.47095625017474063</v>
      </c>
      <c r="M29" s="58">
        <f t="shared" ref="M29" si="1">SUM(C29:L29)</f>
        <v>-2.5281426262213995</v>
      </c>
    </row>
    <row r="30" spans="2:14" ht="20.100000000000001" customHeight="1" x14ac:dyDescent="0.2">
      <c r="C30" s="35"/>
      <c r="D30" s="35"/>
      <c r="E30" s="35"/>
      <c r="F30" s="35"/>
      <c r="G30" s="35"/>
      <c r="H30" s="35"/>
      <c r="I30" s="35"/>
      <c r="J30" s="35"/>
      <c r="K30" s="35"/>
      <c r="L30" s="35"/>
      <c r="M30" s="35"/>
    </row>
    <row r="31" spans="2:14" ht="20.100000000000001" customHeight="1" x14ac:dyDescent="0.2">
      <c r="C31" s="35"/>
      <c r="D31" s="35"/>
      <c r="E31" s="35"/>
      <c r="F31" s="35"/>
      <c r="G31" s="35"/>
      <c r="H31" s="35"/>
      <c r="I31" s="35"/>
      <c r="J31" s="35"/>
      <c r="K31" s="35"/>
      <c r="L31" s="35"/>
      <c r="M31" s="35"/>
    </row>
  </sheetData>
  <sheetProtection selectLockedCells="1"/>
  <mergeCells count="1">
    <mergeCell ref="I11:K11"/>
  </mergeCells>
  <conditionalFormatting sqref="C17:C29">
    <cfRule type="colorScale" priority="20">
      <colorScale>
        <cfvo type="min"/>
        <cfvo type="percentile" val="50"/>
        <cfvo type="max"/>
        <color rgb="FF63BE7B"/>
        <color rgb="FFFFEB84"/>
        <color rgb="FFF8696B"/>
      </colorScale>
    </cfRule>
    <cfRule type="colorScale" priority="26">
      <colorScale>
        <cfvo type="min"/>
        <cfvo type="percentile" val="50"/>
        <cfvo type="max"/>
        <color rgb="FFF8696B"/>
        <color rgb="FFFFEB84"/>
        <color rgb="FF63BE7B"/>
      </colorScale>
    </cfRule>
  </conditionalFormatting>
  <conditionalFormatting sqref="C30:C31">
    <cfRule type="colorScale" priority="41">
      <colorScale>
        <cfvo type="min"/>
        <cfvo type="percentile" val="50"/>
        <cfvo type="max"/>
        <color rgb="FFF8696B"/>
        <color rgb="FFFFEB84"/>
        <color rgb="FF63BE7B"/>
      </colorScale>
    </cfRule>
  </conditionalFormatting>
  <conditionalFormatting sqref="D17:D29">
    <cfRule type="colorScale" priority="27">
      <colorScale>
        <cfvo type="min"/>
        <cfvo type="percentile" val="50"/>
        <cfvo type="max"/>
        <color rgb="FF63BE7B"/>
        <color rgb="FFFFEB84"/>
        <color rgb="FFF8696B"/>
      </colorScale>
    </cfRule>
    <cfRule type="colorScale" priority="28">
      <colorScale>
        <cfvo type="min"/>
        <cfvo type="percentile" val="50"/>
        <cfvo type="max"/>
        <color rgb="FFF8696B"/>
        <color rgb="FFFFEB84"/>
        <color rgb="FF63BE7B"/>
      </colorScale>
    </cfRule>
  </conditionalFormatting>
  <conditionalFormatting sqref="D30:D31">
    <cfRule type="colorScale" priority="42">
      <colorScale>
        <cfvo type="min"/>
        <cfvo type="percentile" val="50"/>
        <cfvo type="max"/>
        <color rgb="FFF8696B"/>
        <color rgb="FFFFEB84"/>
        <color rgb="FF63BE7B"/>
      </colorScale>
    </cfRule>
  </conditionalFormatting>
  <conditionalFormatting sqref="E17:E29">
    <cfRule type="colorScale" priority="29">
      <colorScale>
        <cfvo type="min"/>
        <cfvo type="percentile" val="50"/>
        <cfvo type="max"/>
        <color rgb="FF63BE7B"/>
        <color rgb="FFFFEB84"/>
        <color rgb="FFF8696B"/>
      </colorScale>
    </cfRule>
    <cfRule type="colorScale" priority="30">
      <colorScale>
        <cfvo type="min"/>
        <cfvo type="percentile" val="50"/>
        <cfvo type="max"/>
        <color rgb="FFF8696B"/>
        <color rgb="FFFFEB84"/>
        <color rgb="FF63BE7B"/>
      </colorScale>
    </cfRule>
  </conditionalFormatting>
  <conditionalFormatting sqref="E30:E31">
    <cfRule type="colorScale" priority="43">
      <colorScale>
        <cfvo type="min"/>
        <cfvo type="percentile" val="50"/>
        <cfvo type="max"/>
        <color rgb="FFF8696B"/>
        <color rgb="FFFFEB84"/>
        <color rgb="FF63BE7B"/>
      </colorScale>
    </cfRule>
  </conditionalFormatting>
  <conditionalFormatting sqref="F17:F29">
    <cfRule type="colorScale" priority="31">
      <colorScale>
        <cfvo type="min"/>
        <cfvo type="percentile" val="50"/>
        <cfvo type="max"/>
        <color rgb="FF63BE7B"/>
        <color rgb="FFFFEB84"/>
        <color rgb="FFF8696B"/>
      </colorScale>
    </cfRule>
    <cfRule type="colorScale" priority="32">
      <colorScale>
        <cfvo type="min"/>
        <cfvo type="percentile" val="50"/>
        <cfvo type="max"/>
        <color rgb="FFF8696B"/>
        <color rgb="FFFFEB84"/>
        <color rgb="FF63BE7B"/>
      </colorScale>
    </cfRule>
  </conditionalFormatting>
  <conditionalFormatting sqref="F30:F31">
    <cfRule type="colorScale" priority="44">
      <colorScale>
        <cfvo type="min"/>
        <cfvo type="percentile" val="50"/>
        <cfvo type="max"/>
        <color rgb="FFF8696B"/>
        <color rgb="FFFFEB84"/>
        <color rgb="FF63BE7B"/>
      </colorScale>
    </cfRule>
  </conditionalFormatting>
  <conditionalFormatting sqref="G17:G29">
    <cfRule type="colorScale" priority="22">
      <colorScale>
        <cfvo type="min"/>
        <cfvo type="percentile" val="50"/>
        <cfvo type="max"/>
        <color rgb="FF63BE7B"/>
        <color rgb="FFFFEB84"/>
        <color rgb="FFF8696B"/>
      </colorScale>
    </cfRule>
    <cfRule type="colorScale" priority="23">
      <colorScale>
        <cfvo type="min"/>
        <cfvo type="percentile" val="50"/>
        <cfvo type="max"/>
        <color rgb="FFF8696B"/>
        <color rgb="FFFFEB84"/>
        <color rgb="FF63BE7B"/>
      </colorScale>
    </cfRule>
  </conditionalFormatting>
  <conditionalFormatting sqref="G30:G31">
    <cfRule type="colorScale" priority="45">
      <colorScale>
        <cfvo type="min"/>
        <cfvo type="percentile" val="50"/>
        <cfvo type="max"/>
        <color rgb="FF63BE7B"/>
        <color rgb="FFFFEB84"/>
        <color rgb="FFF8696B"/>
      </colorScale>
    </cfRule>
  </conditionalFormatting>
  <conditionalFormatting sqref="H17:H29">
    <cfRule type="colorScale" priority="37">
      <colorScale>
        <cfvo type="min"/>
        <cfvo type="percentile" val="50"/>
        <cfvo type="max"/>
        <color rgb="FF63BE7B"/>
        <color rgb="FFFFEB84"/>
        <color rgb="FFF8696B"/>
      </colorScale>
    </cfRule>
    <cfRule type="colorScale" priority="38">
      <colorScale>
        <cfvo type="min"/>
        <cfvo type="percentile" val="50"/>
        <cfvo type="max"/>
        <color rgb="FFF8696B"/>
        <color rgb="FFFFEB84"/>
        <color rgb="FF63BE7B"/>
      </colorScale>
    </cfRule>
  </conditionalFormatting>
  <conditionalFormatting sqref="H30:H31">
    <cfRule type="colorScale" priority="46">
      <colorScale>
        <cfvo type="min"/>
        <cfvo type="percentile" val="50"/>
        <cfvo type="max"/>
        <color rgb="FF63BE7B"/>
        <color rgb="FFFFEB84"/>
        <color rgb="FFF8696B"/>
      </colorScale>
    </cfRule>
  </conditionalFormatting>
  <conditionalFormatting sqref="I17:I29">
    <cfRule type="colorScale" priority="33">
      <colorScale>
        <cfvo type="min"/>
        <cfvo type="percentile" val="50"/>
        <cfvo type="max"/>
        <color rgb="FF63BE7B"/>
        <color rgb="FFFFEB84"/>
        <color rgb="FFF8696B"/>
      </colorScale>
    </cfRule>
    <cfRule type="colorScale" priority="34">
      <colorScale>
        <cfvo type="min"/>
        <cfvo type="percentile" val="50"/>
        <cfvo type="max"/>
        <color rgb="FFF8696B"/>
        <color rgb="FFFFEB84"/>
        <color rgb="FF63BE7B"/>
      </colorScale>
    </cfRule>
  </conditionalFormatting>
  <conditionalFormatting sqref="I30:I31">
    <cfRule type="colorScale" priority="47">
      <colorScale>
        <cfvo type="min"/>
        <cfvo type="percentile" val="50"/>
        <cfvo type="max"/>
        <color rgb="FF63BE7B"/>
        <color rgb="FFFFEB84"/>
        <color rgb="FFF8696B"/>
      </colorScale>
    </cfRule>
  </conditionalFormatting>
  <conditionalFormatting sqref="J17:J29">
    <cfRule type="colorScale" priority="35">
      <colorScale>
        <cfvo type="min"/>
        <cfvo type="percentile" val="50"/>
        <cfvo type="max"/>
        <color rgb="FF63BE7B"/>
        <color rgb="FFFFEB84"/>
        <color rgb="FFF8696B"/>
      </colorScale>
    </cfRule>
    <cfRule type="colorScale" priority="36">
      <colorScale>
        <cfvo type="min"/>
        <cfvo type="percentile" val="50"/>
        <cfvo type="max"/>
        <color rgb="FFF8696B"/>
        <color rgb="FFFFEB84"/>
        <color rgb="FF63BE7B"/>
      </colorScale>
    </cfRule>
  </conditionalFormatting>
  <conditionalFormatting sqref="J30:J31">
    <cfRule type="colorScale" priority="48">
      <colorScale>
        <cfvo type="min"/>
        <cfvo type="percentile" val="50"/>
        <cfvo type="max"/>
        <color rgb="FF63BE7B"/>
        <color rgb="FFFFEB84"/>
        <color rgb="FFF8696B"/>
      </colorScale>
    </cfRule>
  </conditionalFormatting>
  <conditionalFormatting sqref="K17:K29">
    <cfRule type="colorScale" priority="39">
      <colorScale>
        <cfvo type="min"/>
        <cfvo type="percentile" val="50"/>
        <cfvo type="max"/>
        <color rgb="FF63BE7B"/>
        <color rgb="FFFFEB84"/>
        <color rgb="FFF8696B"/>
      </colorScale>
    </cfRule>
    <cfRule type="colorScale" priority="40">
      <colorScale>
        <cfvo type="min"/>
        <cfvo type="percentile" val="50"/>
        <cfvo type="max"/>
        <color rgb="FFF8696B"/>
        <color rgb="FFFFEB84"/>
        <color rgb="FF63BE7B"/>
      </colorScale>
    </cfRule>
  </conditionalFormatting>
  <conditionalFormatting sqref="K30:K31">
    <cfRule type="colorScale" priority="49">
      <colorScale>
        <cfvo type="min"/>
        <cfvo type="percentile" val="50"/>
        <cfvo type="max"/>
        <color rgb="FFF8696B"/>
        <color rgb="FFFFEB84"/>
        <color rgb="FF63BE7B"/>
      </colorScale>
    </cfRule>
  </conditionalFormatting>
  <conditionalFormatting sqref="L17:L29">
    <cfRule type="colorScale" priority="24">
      <colorScale>
        <cfvo type="min"/>
        <cfvo type="percentile" val="50"/>
        <cfvo type="max"/>
        <color rgb="FF63BE7B"/>
        <color rgb="FFFFEB84"/>
        <color rgb="FFF8696B"/>
      </colorScale>
    </cfRule>
    <cfRule type="colorScale" priority="25">
      <colorScale>
        <cfvo type="min"/>
        <cfvo type="percentile" val="50"/>
        <cfvo type="max"/>
        <color rgb="FFF8696B"/>
        <color rgb="FFFFEB84"/>
        <color rgb="FF63BE7B"/>
      </colorScale>
    </cfRule>
  </conditionalFormatting>
  <conditionalFormatting sqref="L30:L31">
    <cfRule type="colorScale" priority="50">
      <colorScale>
        <cfvo type="min"/>
        <cfvo type="percentile" val="50"/>
        <cfvo type="max"/>
        <color rgb="FF63BE7B"/>
        <color rgb="FFFFEB84"/>
        <color rgb="FFF8696B"/>
      </colorScale>
    </cfRule>
  </conditionalFormatting>
  <conditionalFormatting sqref="M17:M29">
    <cfRule type="colorScale" priority="21">
      <colorScale>
        <cfvo type="min"/>
        <cfvo type="percentile" val="50"/>
        <cfvo type="max"/>
        <color rgb="FF63BE7B"/>
        <color rgb="FFFFEB84"/>
        <color rgb="FFF8696B"/>
      </colorScale>
    </cfRule>
  </conditionalFormatting>
  <conditionalFormatting sqref="M30:M31">
    <cfRule type="colorScale" priority="51">
      <colorScale>
        <cfvo type="min"/>
        <cfvo type="percentile" val="50"/>
        <cfvo type="max"/>
        <color rgb="FFF8696B"/>
        <color rgb="FFFFEB84"/>
        <color rgb="FF63BE7B"/>
      </colorScale>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21" r:id="rId4" name="Check Box 5">
              <controlPr defaultSize="0" autoFill="0" autoLine="0" autoPict="0" altText="Check box to select Agriculture, forestry &amp; fishing">
                <anchor moveWithCells="1">
                  <from>
                    <xdr:col>3</xdr:col>
                    <xdr:colOff>228600</xdr:colOff>
                    <xdr:row>5</xdr:row>
                    <xdr:rowOff>76200</xdr:rowOff>
                  </from>
                  <to>
                    <xdr:col>3</xdr:col>
                    <xdr:colOff>533400</xdr:colOff>
                    <xdr:row>5</xdr:row>
                    <xdr:rowOff>295275</xdr:rowOff>
                  </to>
                </anchor>
              </controlPr>
            </control>
          </mc:Choice>
        </mc:AlternateContent>
        <mc:AlternateContent xmlns:mc="http://schemas.openxmlformats.org/markup-compatibility/2006">
          <mc:Choice Requires="x14">
            <control shapeId="9222" r:id="rId5" name="Check Box 6">
              <controlPr defaultSize="0" autoFill="0" autoLine="0" autoPict="0" altText="Checkbox to select mining, quarrying &amp; utilities_x000d__x000a_">
                <anchor moveWithCells="1">
                  <from>
                    <xdr:col>3</xdr:col>
                    <xdr:colOff>228600</xdr:colOff>
                    <xdr:row>6</xdr:row>
                    <xdr:rowOff>76200</xdr:rowOff>
                  </from>
                  <to>
                    <xdr:col>3</xdr:col>
                    <xdr:colOff>533400</xdr:colOff>
                    <xdr:row>6</xdr:row>
                    <xdr:rowOff>295275</xdr:rowOff>
                  </to>
                </anchor>
              </controlPr>
            </control>
          </mc:Choice>
        </mc:AlternateContent>
        <mc:AlternateContent xmlns:mc="http://schemas.openxmlformats.org/markup-compatibility/2006">
          <mc:Choice Requires="x14">
            <control shapeId="9223" r:id="rId6" name="Check Box 7">
              <controlPr defaultSize="0" autoFill="0" autoLine="0" autoPict="0" altText="Checkbox to select manufacturing">
                <anchor moveWithCells="1">
                  <from>
                    <xdr:col>3</xdr:col>
                    <xdr:colOff>228600</xdr:colOff>
                    <xdr:row>7</xdr:row>
                    <xdr:rowOff>76200</xdr:rowOff>
                  </from>
                  <to>
                    <xdr:col>3</xdr:col>
                    <xdr:colOff>533400</xdr:colOff>
                    <xdr:row>7</xdr:row>
                    <xdr:rowOff>295275</xdr:rowOff>
                  </to>
                </anchor>
              </controlPr>
            </control>
          </mc:Choice>
        </mc:AlternateContent>
        <mc:AlternateContent xmlns:mc="http://schemas.openxmlformats.org/markup-compatibility/2006">
          <mc:Choice Requires="x14">
            <control shapeId="9224" r:id="rId7" name="Check Box 8">
              <controlPr defaultSize="0" autoFill="0" autoLine="0" autoPict="0" altText="Checkbox to select construction">
                <anchor moveWithCells="1">
                  <from>
                    <xdr:col>3</xdr:col>
                    <xdr:colOff>228600</xdr:colOff>
                    <xdr:row>8</xdr:row>
                    <xdr:rowOff>76200</xdr:rowOff>
                  </from>
                  <to>
                    <xdr:col>3</xdr:col>
                    <xdr:colOff>533400</xdr:colOff>
                    <xdr:row>8</xdr:row>
                    <xdr:rowOff>295275</xdr:rowOff>
                  </to>
                </anchor>
              </controlPr>
            </control>
          </mc:Choice>
        </mc:AlternateContent>
        <mc:AlternateContent xmlns:mc="http://schemas.openxmlformats.org/markup-compatibility/2006">
          <mc:Choice Requires="x14">
            <control shapeId="9225" r:id="rId8" name="Check Box 9">
              <controlPr defaultSize="0" autoFill="0" autoLine="0" autoPict="0" altText="Checkbox to select motor trades">
                <anchor moveWithCells="1">
                  <from>
                    <xdr:col>3</xdr:col>
                    <xdr:colOff>228600</xdr:colOff>
                    <xdr:row>9</xdr:row>
                    <xdr:rowOff>76200</xdr:rowOff>
                  </from>
                  <to>
                    <xdr:col>3</xdr:col>
                    <xdr:colOff>533400</xdr:colOff>
                    <xdr:row>9</xdr:row>
                    <xdr:rowOff>295275</xdr:rowOff>
                  </to>
                </anchor>
              </controlPr>
            </control>
          </mc:Choice>
        </mc:AlternateContent>
        <mc:AlternateContent xmlns:mc="http://schemas.openxmlformats.org/markup-compatibility/2006">
          <mc:Choice Requires="x14">
            <control shapeId="9226" r:id="rId9" name="Check Box 10">
              <controlPr defaultSize="0" autoFill="0" autoLine="0" autoPict="0" altText="Checkbox to select wholesale">
                <anchor moveWithCells="1">
                  <from>
                    <xdr:col>3</xdr:col>
                    <xdr:colOff>228600</xdr:colOff>
                    <xdr:row>10</xdr:row>
                    <xdr:rowOff>76200</xdr:rowOff>
                  </from>
                  <to>
                    <xdr:col>3</xdr:col>
                    <xdr:colOff>533400</xdr:colOff>
                    <xdr:row>10</xdr:row>
                    <xdr:rowOff>295275</xdr:rowOff>
                  </to>
                </anchor>
              </controlPr>
            </control>
          </mc:Choice>
        </mc:AlternateContent>
        <mc:AlternateContent xmlns:mc="http://schemas.openxmlformats.org/markup-compatibility/2006">
          <mc:Choice Requires="x14">
            <control shapeId="9227" r:id="rId10" name="Check Box 11">
              <controlPr defaultSize="0" autoFill="0" autoLine="0" autoPict="0" altText="Checkbox to select retail">
                <anchor moveWithCells="1">
                  <from>
                    <xdr:col>7</xdr:col>
                    <xdr:colOff>228600</xdr:colOff>
                    <xdr:row>5</xdr:row>
                    <xdr:rowOff>76200</xdr:rowOff>
                  </from>
                  <to>
                    <xdr:col>7</xdr:col>
                    <xdr:colOff>533400</xdr:colOff>
                    <xdr:row>5</xdr:row>
                    <xdr:rowOff>295275</xdr:rowOff>
                  </to>
                </anchor>
              </controlPr>
            </control>
          </mc:Choice>
        </mc:AlternateContent>
        <mc:AlternateContent xmlns:mc="http://schemas.openxmlformats.org/markup-compatibility/2006">
          <mc:Choice Requires="x14">
            <control shapeId="9228" r:id="rId11" name="Check Box 12">
              <controlPr defaultSize="0" autoFill="0" autoLine="0" autoPict="0" altText="Checkbox to select transport &amp; storage">
                <anchor moveWithCells="1">
                  <from>
                    <xdr:col>7</xdr:col>
                    <xdr:colOff>228600</xdr:colOff>
                    <xdr:row>6</xdr:row>
                    <xdr:rowOff>76200</xdr:rowOff>
                  </from>
                  <to>
                    <xdr:col>7</xdr:col>
                    <xdr:colOff>533400</xdr:colOff>
                    <xdr:row>6</xdr:row>
                    <xdr:rowOff>295275</xdr:rowOff>
                  </to>
                </anchor>
              </controlPr>
            </control>
          </mc:Choice>
        </mc:AlternateContent>
        <mc:AlternateContent xmlns:mc="http://schemas.openxmlformats.org/markup-compatibility/2006">
          <mc:Choice Requires="x14">
            <control shapeId="9229" r:id="rId12" name="Check Box 13">
              <controlPr defaultSize="0" autoFill="0" autoLine="0" autoPict="0" altText="Checkbox to select accommodation and food services">
                <anchor moveWithCells="1">
                  <from>
                    <xdr:col>7</xdr:col>
                    <xdr:colOff>228600</xdr:colOff>
                    <xdr:row>7</xdr:row>
                    <xdr:rowOff>76200</xdr:rowOff>
                  </from>
                  <to>
                    <xdr:col>7</xdr:col>
                    <xdr:colOff>533400</xdr:colOff>
                    <xdr:row>7</xdr:row>
                    <xdr:rowOff>295275</xdr:rowOff>
                  </to>
                </anchor>
              </controlPr>
            </control>
          </mc:Choice>
        </mc:AlternateContent>
        <mc:AlternateContent xmlns:mc="http://schemas.openxmlformats.org/markup-compatibility/2006">
          <mc:Choice Requires="x14">
            <control shapeId="9230" r:id="rId13" name="Check Box 14">
              <controlPr defaultSize="0" autoFill="0" autoLine="0" autoPict="0" altText="Checkbox to select information &amp; communication">
                <anchor moveWithCells="1">
                  <from>
                    <xdr:col>7</xdr:col>
                    <xdr:colOff>228600</xdr:colOff>
                    <xdr:row>8</xdr:row>
                    <xdr:rowOff>76200</xdr:rowOff>
                  </from>
                  <to>
                    <xdr:col>7</xdr:col>
                    <xdr:colOff>533400</xdr:colOff>
                    <xdr:row>8</xdr:row>
                    <xdr:rowOff>295275</xdr:rowOff>
                  </to>
                </anchor>
              </controlPr>
            </control>
          </mc:Choice>
        </mc:AlternateContent>
        <mc:AlternateContent xmlns:mc="http://schemas.openxmlformats.org/markup-compatibility/2006">
          <mc:Choice Requires="x14">
            <control shapeId="9231" r:id="rId14" name="Check Box 15">
              <controlPr defaultSize="0" autoFill="0" autoLine="0" autoPict="0" altText="Checkbox to select financial &amp; insurance">
                <anchor moveWithCells="1">
                  <from>
                    <xdr:col>7</xdr:col>
                    <xdr:colOff>228600</xdr:colOff>
                    <xdr:row>9</xdr:row>
                    <xdr:rowOff>76200</xdr:rowOff>
                  </from>
                  <to>
                    <xdr:col>7</xdr:col>
                    <xdr:colOff>533400</xdr:colOff>
                    <xdr:row>9</xdr:row>
                    <xdr:rowOff>295275</xdr:rowOff>
                  </to>
                </anchor>
              </controlPr>
            </control>
          </mc:Choice>
        </mc:AlternateContent>
        <mc:AlternateContent xmlns:mc="http://schemas.openxmlformats.org/markup-compatibility/2006">
          <mc:Choice Requires="x14">
            <control shapeId="9232" r:id="rId15" name="Check Box 16">
              <controlPr defaultSize="0" autoFill="0" autoLine="0" autoPict="0" altText="Checkbox to select property">
                <anchor moveWithCells="1">
                  <from>
                    <xdr:col>7</xdr:col>
                    <xdr:colOff>228600</xdr:colOff>
                    <xdr:row>10</xdr:row>
                    <xdr:rowOff>76200</xdr:rowOff>
                  </from>
                  <to>
                    <xdr:col>7</xdr:col>
                    <xdr:colOff>533400</xdr:colOff>
                    <xdr:row>10</xdr:row>
                    <xdr:rowOff>295275</xdr:rowOff>
                  </to>
                </anchor>
              </controlPr>
            </control>
          </mc:Choice>
        </mc:AlternateContent>
        <mc:AlternateContent xmlns:mc="http://schemas.openxmlformats.org/markup-compatibility/2006">
          <mc:Choice Requires="x14">
            <control shapeId="9233" r:id="rId16" name="Check Box 17">
              <controlPr defaultSize="0" autoFill="0" autoLine="0" autoPict="0" altText="checkbox to select professional, scientific &amp; technical">
                <anchor moveWithCells="1">
                  <from>
                    <xdr:col>11</xdr:col>
                    <xdr:colOff>228600</xdr:colOff>
                    <xdr:row>5</xdr:row>
                    <xdr:rowOff>76200</xdr:rowOff>
                  </from>
                  <to>
                    <xdr:col>11</xdr:col>
                    <xdr:colOff>533400</xdr:colOff>
                    <xdr:row>5</xdr:row>
                    <xdr:rowOff>295275</xdr:rowOff>
                  </to>
                </anchor>
              </controlPr>
            </control>
          </mc:Choice>
        </mc:AlternateContent>
        <mc:AlternateContent xmlns:mc="http://schemas.openxmlformats.org/markup-compatibility/2006">
          <mc:Choice Requires="x14">
            <control shapeId="9234" r:id="rId17" name="Check Box 18">
              <controlPr defaultSize="0" autoFill="0" autoLine="0" autoPict="0" altText="Checkbox to select business administration &amp; support services">
                <anchor moveWithCells="1">
                  <from>
                    <xdr:col>11</xdr:col>
                    <xdr:colOff>228600</xdr:colOff>
                    <xdr:row>6</xdr:row>
                    <xdr:rowOff>76200</xdr:rowOff>
                  </from>
                  <to>
                    <xdr:col>11</xdr:col>
                    <xdr:colOff>533400</xdr:colOff>
                    <xdr:row>6</xdr:row>
                    <xdr:rowOff>295275</xdr:rowOff>
                  </to>
                </anchor>
              </controlPr>
            </control>
          </mc:Choice>
        </mc:AlternateContent>
        <mc:AlternateContent xmlns:mc="http://schemas.openxmlformats.org/markup-compatibility/2006">
          <mc:Choice Requires="x14">
            <control shapeId="9235" r:id="rId18" name="Check Box 19">
              <controlPr defaultSize="0" autoFill="0" autoLine="0" autoPict="0" altText="Checkbox to select public administration &amp; defence">
                <anchor moveWithCells="1">
                  <from>
                    <xdr:col>11</xdr:col>
                    <xdr:colOff>228600</xdr:colOff>
                    <xdr:row>7</xdr:row>
                    <xdr:rowOff>76200</xdr:rowOff>
                  </from>
                  <to>
                    <xdr:col>11</xdr:col>
                    <xdr:colOff>533400</xdr:colOff>
                    <xdr:row>7</xdr:row>
                    <xdr:rowOff>295275</xdr:rowOff>
                  </to>
                </anchor>
              </controlPr>
            </control>
          </mc:Choice>
        </mc:AlternateContent>
        <mc:AlternateContent xmlns:mc="http://schemas.openxmlformats.org/markup-compatibility/2006">
          <mc:Choice Requires="x14">
            <control shapeId="9236" r:id="rId19" name="Check Box 20">
              <controlPr defaultSize="0" autoFill="0" autoLine="0" autoPict="0" altText="Checkbox to select education">
                <anchor moveWithCells="1">
                  <from>
                    <xdr:col>11</xdr:col>
                    <xdr:colOff>228600</xdr:colOff>
                    <xdr:row>8</xdr:row>
                    <xdr:rowOff>76200</xdr:rowOff>
                  </from>
                  <to>
                    <xdr:col>11</xdr:col>
                    <xdr:colOff>533400</xdr:colOff>
                    <xdr:row>8</xdr:row>
                    <xdr:rowOff>295275</xdr:rowOff>
                  </to>
                </anchor>
              </controlPr>
            </control>
          </mc:Choice>
        </mc:AlternateContent>
        <mc:AlternateContent xmlns:mc="http://schemas.openxmlformats.org/markup-compatibility/2006">
          <mc:Choice Requires="x14">
            <control shapeId="9237" r:id="rId20" name="Check Box 21">
              <controlPr defaultSize="0" autoFill="0" autoLine="0" autoPict="0" altText="Checkbox to select healt">
                <anchor moveWithCells="1">
                  <from>
                    <xdr:col>11</xdr:col>
                    <xdr:colOff>228600</xdr:colOff>
                    <xdr:row>9</xdr:row>
                    <xdr:rowOff>76200</xdr:rowOff>
                  </from>
                  <to>
                    <xdr:col>11</xdr:col>
                    <xdr:colOff>533400</xdr:colOff>
                    <xdr:row>9</xdr:row>
                    <xdr:rowOff>295275</xdr:rowOff>
                  </to>
                </anchor>
              </controlPr>
            </control>
          </mc:Choice>
        </mc:AlternateContent>
        <mc:AlternateContent xmlns:mc="http://schemas.openxmlformats.org/markup-compatibility/2006">
          <mc:Choice Requires="x14">
            <control shapeId="9238" r:id="rId21" name="Check Box 22">
              <controlPr defaultSize="0" autoFill="0" autoLine="0" autoPict="0" altText="Checkbox to select arts, entertainment, recreation &amp; other services">
                <anchor moveWithCells="1">
                  <from>
                    <xdr:col>11</xdr:col>
                    <xdr:colOff>228600</xdr:colOff>
                    <xdr:row>10</xdr:row>
                    <xdr:rowOff>76200</xdr:rowOff>
                  </from>
                  <to>
                    <xdr:col>11</xdr:col>
                    <xdr:colOff>533400</xdr:colOff>
                    <xdr:row>10</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 id="{66A38A32-97A0-489E-A275-55A701080C76}">
            <xm:f>IF('Vulnerable jobs'!$C$31=TRUE,TRUE,FALSE)</xm:f>
            <x14:dxf>
              <font>
                <b/>
                <i val="0"/>
                <color auto="1"/>
              </font>
            </x14:dxf>
          </x14:cfRule>
          <xm:sqref>B6:C6</xm:sqref>
        </x14:conditionalFormatting>
        <x14:conditionalFormatting xmlns:xm="http://schemas.microsoft.com/office/excel/2006/main">
          <x14:cfRule type="expression" priority="17" id="{551538D2-E40E-4DEC-94E0-F9D91871A912}">
            <xm:f>IF('Vulnerable jobs'!$D$31=TRUE,TRUE,FALSE)</xm:f>
            <x14:dxf>
              <font>
                <b/>
                <i val="0"/>
                <color auto="1"/>
              </font>
            </x14:dxf>
          </x14:cfRule>
          <xm:sqref>B7:C7</xm:sqref>
        </x14:conditionalFormatting>
        <x14:conditionalFormatting xmlns:xm="http://schemas.microsoft.com/office/excel/2006/main">
          <x14:cfRule type="expression" priority="16" id="{60672A90-5BE3-489C-A883-7A548DD40FA4}">
            <xm:f>IF('Vulnerable jobs'!$E$31=TRUE,TRUE,FALSE)</xm:f>
            <x14:dxf>
              <font>
                <b/>
                <i val="0"/>
                <color auto="1"/>
              </font>
            </x14:dxf>
          </x14:cfRule>
          <xm:sqref>B8:C8</xm:sqref>
        </x14:conditionalFormatting>
        <x14:conditionalFormatting xmlns:xm="http://schemas.microsoft.com/office/excel/2006/main">
          <x14:cfRule type="expression" priority="15" id="{3A629A0C-BDEE-4553-83D8-86BFB4482A49}">
            <xm:f>IF('Vulnerable jobs'!$F$31=TRUE,TRUE,FALSE)</xm:f>
            <x14:dxf>
              <font>
                <b/>
                <i val="0"/>
              </font>
            </x14:dxf>
          </x14:cfRule>
          <xm:sqref>B9:C9</xm:sqref>
        </x14:conditionalFormatting>
        <x14:conditionalFormatting xmlns:xm="http://schemas.microsoft.com/office/excel/2006/main">
          <x14:cfRule type="expression" priority="14" id="{2AA1B28A-5F99-41A6-A60B-F565C20A580E}">
            <xm:f>IF('Vulnerable jobs'!$G$31=TRUE,TRUE,FALSE)</xm:f>
            <x14:dxf>
              <font>
                <b/>
                <i val="0"/>
              </font>
            </x14:dxf>
          </x14:cfRule>
          <xm:sqref>B10:C10</xm:sqref>
        </x14:conditionalFormatting>
        <x14:conditionalFormatting xmlns:xm="http://schemas.microsoft.com/office/excel/2006/main">
          <x14:cfRule type="expression" priority="13" id="{D07EAC0D-01C3-4B5E-B9FB-DFC488E87E94}">
            <xm:f>IF('Vulnerable jobs'!$H$31=TRUE,TRUE,FALSE)</xm:f>
            <x14:dxf>
              <font>
                <b/>
                <i val="0"/>
              </font>
            </x14:dxf>
          </x14:cfRule>
          <xm:sqref>B11:C11</xm:sqref>
        </x14:conditionalFormatting>
        <x14:conditionalFormatting xmlns:xm="http://schemas.microsoft.com/office/excel/2006/main">
          <x14:cfRule type="expression" priority="12" id="{3B25E326-E9B8-4376-8569-04F7BC18C6AB}">
            <xm:f>IF('Vulnerable jobs'!$I$31=TRUE,TRUE,FALSE)</xm:f>
            <x14:dxf>
              <font>
                <b/>
                <i val="0"/>
              </font>
            </x14:dxf>
          </x14:cfRule>
          <xm:sqref>E6:G6</xm:sqref>
        </x14:conditionalFormatting>
        <x14:conditionalFormatting xmlns:xm="http://schemas.microsoft.com/office/excel/2006/main">
          <x14:cfRule type="expression" priority="11" id="{F71F7C35-7466-4A8C-AA95-E0993AB6E3C3}">
            <xm:f>IF('Vulnerable jobs'!$J$31=TRUE,TRUE,FALSE)</xm:f>
            <x14:dxf>
              <font>
                <b/>
                <i val="0"/>
              </font>
            </x14:dxf>
          </x14:cfRule>
          <xm:sqref>E7:G7</xm:sqref>
        </x14:conditionalFormatting>
        <x14:conditionalFormatting xmlns:xm="http://schemas.microsoft.com/office/excel/2006/main">
          <x14:cfRule type="expression" priority="10" id="{7BFDA503-937A-432B-BB8D-B881D877E70C}">
            <xm:f>IF('Vulnerable jobs'!$K$31=TRUE,TRUE,FALSE)</xm:f>
            <x14:dxf>
              <font>
                <b/>
                <i val="0"/>
              </font>
            </x14:dxf>
          </x14:cfRule>
          <xm:sqref>E8:G8</xm:sqref>
        </x14:conditionalFormatting>
        <x14:conditionalFormatting xmlns:xm="http://schemas.microsoft.com/office/excel/2006/main">
          <x14:cfRule type="expression" priority="9" id="{78175A48-C043-49BB-ABAF-F8D6170609D3}">
            <xm:f>IF('Vulnerable jobs'!$L$31=TRUE,TRUE,FALSE)</xm:f>
            <x14:dxf>
              <font>
                <b/>
                <i val="0"/>
              </font>
            </x14:dxf>
          </x14:cfRule>
          <xm:sqref>E9:G9</xm:sqref>
        </x14:conditionalFormatting>
        <x14:conditionalFormatting xmlns:xm="http://schemas.microsoft.com/office/excel/2006/main">
          <x14:cfRule type="expression" priority="8" id="{E6C0DF77-2D27-4CD3-9C48-EE3DD6C024F7}">
            <xm:f>IF('Vulnerable jobs'!M$31=TRUE,TRUE,FALSE)</xm:f>
            <x14:dxf>
              <font>
                <b/>
                <i val="0"/>
              </font>
            </x14:dxf>
          </x14:cfRule>
          <xm:sqref>E10:G10</xm:sqref>
        </x14:conditionalFormatting>
        <x14:conditionalFormatting xmlns:xm="http://schemas.microsoft.com/office/excel/2006/main">
          <x14:cfRule type="expression" priority="7" id="{5010521F-0461-40D9-8635-B91824B61BB2}">
            <xm:f>IF('Vulnerable jobs'!$N$31=TRUE,TRUE,FALSE)</xm:f>
            <x14:dxf>
              <font>
                <b/>
                <i val="0"/>
              </font>
            </x14:dxf>
          </x14:cfRule>
          <xm:sqref>E11:G11</xm:sqref>
        </x14:conditionalFormatting>
        <x14:conditionalFormatting xmlns:xm="http://schemas.microsoft.com/office/excel/2006/main">
          <x14:cfRule type="expression" priority="1" id="{CF8BDDAE-1B5E-47F7-897A-11491D724370}">
            <xm:f>IF('Vulnerable jobs'!$T$31=TRUE,TRUE,FALSE)</xm:f>
            <x14:dxf>
              <font>
                <b/>
                <i val="0"/>
              </font>
            </x14:dxf>
          </x14:cfRule>
          <xm:sqref>I11</xm:sqref>
        </x14:conditionalFormatting>
        <x14:conditionalFormatting xmlns:xm="http://schemas.microsoft.com/office/excel/2006/main">
          <x14:cfRule type="expression" priority="6" id="{557F1E58-51BA-4E08-ADA6-FE5CAA740EBA}">
            <xm:f>IF('Vulnerable jobs'!$O$31=TRUE,TRUE,FALSE)</xm:f>
            <x14:dxf>
              <font>
                <b/>
                <i val="0"/>
              </font>
            </x14:dxf>
          </x14:cfRule>
          <xm:sqref>I6:K6</xm:sqref>
        </x14:conditionalFormatting>
        <x14:conditionalFormatting xmlns:xm="http://schemas.microsoft.com/office/excel/2006/main">
          <x14:cfRule type="expression" priority="5" id="{DA556D90-44DD-42DD-B7BA-739BA8D01752}">
            <xm:f>IF('Vulnerable jobs'!$P$31=TRUE,TRUE,FALSE)</xm:f>
            <x14:dxf>
              <font>
                <b/>
                <i val="0"/>
              </font>
            </x14:dxf>
          </x14:cfRule>
          <xm:sqref>I7:K7</xm:sqref>
        </x14:conditionalFormatting>
        <x14:conditionalFormatting xmlns:xm="http://schemas.microsoft.com/office/excel/2006/main">
          <x14:cfRule type="expression" priority="4" id="{0E0FD377-9C6A-427F-80F8-D1D4FB43198D}">
            <xm:f>IF('Vulnerable jobs'!$Q$31=TRUE,TRUE,FALSE)</xm:f>
            <x14:dxf>
              <font>
                <b/>
                <i val="0"/>
              </font>
            </x14:dxf>
          </x14:cfRule>
          <xm:sqref>I8:K8</xm:sqref>
        </x14:conditionalFormatting>
        <x14:conditionalFormatting xmlns:xm="http://schemas.microsoft.com/office/excel/2006/main">
          <x14:cfRule type="expression" priority="3" id="{1C59EE2B-F4EF-4736-B3CC-C0206BB0F992}">
            <xm:f>IF('Vulnerable jobs'!$R$31=TRUE,TRUE,FALSE)</xm:f>
            <x14:dxf>
              <font>
                <b/>
                <i val="0"/>
              </font>
            </x14:dxf>
          </x14:cfRule>
          <xm:sqref>I9:K9</xm:sqref>
        </x14:conditionalFormatting>
        <x14:conditionalFormatting xmlns:xm="http://schemas.microsoft.com/office/excel/2006/main">
          <x14:cfRule type="expression" priority="2" id="{A4569AF0-DE53-4DD4-A4E1-72B581414E08}">
            <xm:f>IF('Vulnerable jobs'!$S$31=TRUE,TRUE,FALSE)</xm:f>
            <x14:dxf>
              <font>
                <b/>
                <i val="0"/>
              </font>
            </x14:dxf>
          </x14:cfRule>
          <xm:sqref>I10:K10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2B19B-D890-451A-BA56-14655A1676FB}">
  <sheetPr codeName="Sheet31"/>
  <dimension ref="A1:AF152"/>
  <sheetViews>
    <sheetView topLeftCell="N1" workbookViewId="0">
      <selection activeCell="Y201" sqref="Y201"/>
    </sheetView>
  </sheetViews>
  <sheetFormatPr defaultRowHeight="14.25" x14ac:dyDescent="0.2"/>
  <cols>
    <col min="28" max="28" width="17.125" bestFit="1" customWidth="1"/>
  </cols>
  <sheetData>
    <row r="1" spans="1:32" x14ac:dyDescent="0.2">
      <c r="A1" t="s">
        <v>1711</v>
      </c>
      <c r="Z1" s="100"/>
      <c r="AA1" t="str">
        <f>"Stock of non-domestic properties in "&amp;A7</f>
        <v>Stock of non-domestic properties in Ashford</v>
      </c>
      <c r="AC1" t="s">
        <v>220</v>
      </c>
      <c r="AE1" t="s">
        <v>134</v>
      </c>
    </row>
    <row r="2" spans="1:32" x14ac:dyDescent="0.2">
      <c r="A2" t="s">
        <v>1712</v>
      </c>
      <c r="Z2" s="100"/>
      <c r="AA2" s="25" t="str">
        <f ca="1">A7&amp;" "&amp;AB2</f>
        <v>Ashford 2024</v>
      </c>
      <c r="AB2" s="263" t="str">
        <f ca="1">AB17</f>
        <v>2024</v>
      </c>
      <c r="AC2" t="s">
        <v>163</v>
      </c>
      <c r="AD2" t="s">
        <v>1713</v>
      </c>
      <c r="AE2" t="s">
        <v>163</v>
      </c>
      <c r="AF2" t="s">
        <v>1713</v>
      </c>
    </row>
    <row r="3" spans="1:32" x14ac:dyDescent="0.2">
      <c r="Z3" s="100"/>
      <c r="AA3" s="25"/>
      <c r="AB3" s="263"/>
    </row>
    <row r="4" spans="1:32"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t="str">
        <f t="shared" ref="Y4" si="1">Y7</f>
        <v>2024</v>
      </c>
      <c r="Z4" s="100"/>
    </row>
    <row r="5" spans="1:32" x14ac:dyDescent="0.2">
      <c r="A5" s="25" t="str" cm="1">
        <f t="array" ref="A5">INDEX(A8:A12,Control!$Z$3)</f>
        <v>Retail</v>
      </c>
      <c r="B5" s="25" cm="1">
        <f t="array" ref="B5">INDEX(B8:B12,Control!$Z$3)</f>
        <v>890</v>
      </c>
      <c r="C5" s="25" cm="1">
        <f t="array" ref="C5">INDEX(C8:C12,Control!$Z$3)</f>
        <v>880</v>
      </c>
      <c r="D5" s="25" cm="1">
        <f t="array" ref="D5">INDEX(D8:D12,Control!$Z$3)</f>
        <v>880</v>
      </c>
      <c r="E5" s="25" cm="1">
        <f t="array" ref="E5">INDEX(E8:E12,Control!$Z$3)</f>
        <v>880</v>
      </c>
      <c r="F5" s="25" cm="1">
        <f t="array" ref="F5">INDEX(F8:F12,Control!$Z$3)</f>
        <v>870</v>
      </c>
      <c r="G5" s="25" cm="1">
        <f t="array" ref="G5">INDEX(G8:G12,Control!$Z$3)</f>
        <v>860</v>
      </c>
      <c r="H5" s="25" cm="1">
        <f t="array" ref="H5">INDEX(H8:H12,Control!$Z$3)</f>
        <v>860</v>
      </c>
      <c r="I5" s="25" cm="1">
        <f t="array" ref="I5">INDEX(I8:I12,Control!$Z$3)</f>
        <v>860</v>
      </c>
      <c r="J5" s="25" cm="1">
        <f t="array" ref="J5">INDEX(J8:J12,Control!$Z$3)</f>
        <v>860</v>
      </c>
      <c r="K5" s="25" cm="1">
        <f t="array" ref="K5">INDEX(K8:K12,Control!$Z$3)</f>
        <v>860</v>
      </c>
      <c r="L5" s="25" cm="1">
        <f t="array" ref="L5">INDEX(L8:L12,Control!$Z$3)</f>
        <v>870</v>
      </c>
      <c r="M5" s="25" cm="1">
        <f t="array" ref="M5">INDEX(M8:M12,Control!$Z$3)</f>
        <v>870</v>
      </c>
      <c r="N5" s="25" cm="1">
        <f t="array" ref="N5">INDEX(N8:N12,Control!$Z$3)</f>
        <v>870</v>
      </c>
      <c r="O5" s="25" cm="1">
        <f t="array" ref="O5">INDEX(O8:O12,Control!$Z$3)</f>
        <v>880</v>
      </c>
      <c r="P5" s="25" cm="1">
        <f t="array" ref="P5">INDEX(P8:P12,Control!$Z$3)</f>
        <v>880</v>
      </c>
      <c r="Q5" s="25" cm="1">
        <f t="array" ref="Q5">INDEX(Q8:Q12,Control!$Z$3)</f>
        <v>880</v>
      </c>
      <c r="R5" s="25" cm="1">
        <f t="array" ref="R5">INDEX(R8:R12,Control!$Z$3)</f>
        <v>890</v>
      </c>
      <c r="S5" s="25" cm="1">
        <f t="array" ref="S5">INDEX(S8:S12,Control!$Z$3)</f>
        <v>890</v>
      </c>
      <c r="T5" s="25" cm="1">
        <f t="array" ref="T5">INDEX(T8:T12,Control!$Z$3)</f>
        <v>890</v>
      </c>
      <c r="U5" s="25" cm="1">
        <f t="array" ref="U5">INDEX(U8:U12,Control!$Z$3)</f>
        <v>920</v>
      </c>
      <c r="V5" s="25" cm="1">
        <f t="array" ref="V5">INDEX(V8:V12,Control!$Z$3)</f>
        <v>970</v>
      </c>
      <c r="W5" s="25" cm="1">
        <f t="array" ref="W5">INDEX(W8:W12,Control!$Z$3)</f>
        <v>980</v>
      </c>
      <c r="X5" s="25" cm="1">
        <f t="array" ref="X5">INDEX(X8:X12,Control!$Z$3)</f>
        <v>980</v>
      </c>
      <c r="Y5" s="25" cm="1">
        <f t="array" ref="Y5">INDEX(Y8:Y12,Control!$Z$3)</f>
        <v>970</v>
      </c>
      <c r="Z5" s="100"/>
      <c r="AA5" s="25"/>
      <c r="AB5" s="263"/>
    </row>
    <row r="6" spans="1:32" x14ac:dyDescent="0.2">
      <c r="Z6" s="100"/>
      <c r="AA6" s="25"/>
      <c r="AB6" s="263"/>
    </row>
    <row r="7" spans="1:32" x14ac:dyDescent="0.2">
      <c r="A7" s="25" t="str" cm="1">
        <f t="array" ref="A7">INDEX(A18:A40,Control!$B$3)</f>
        <v>Ashford</v>
      </c>
      <c r="B7" t="str">
        <f t="shared" ref="B7:X7" si="2">B17</f>
        <v>2001</v>
      </c>
      <c r="C7" t="str">
        <f t="shared" si="2"/>
        <v>2002</v>
      </c>
      <c r="D7" t="str">
        <f t="shared" si="2"/>
        <v>2003</v>
      </c>
      <c r="E7" t="str">
        <f t="shared" si="2"/>
        <v>2004</v>
      </c>
      <c r="F7" t="str">
        <f t="shared" si="2"/>
        <v>2005</v>
      </c>
      <c r="G7" t="str">
        <f t="shared" si="2"/>
        <v>2006</v>
      </c>
      <c r="H7" t="str">
        <f t="shared" si="2"/>
        <v>2007</v>
      </c>
      <c r="I7" t="str">
        <f t="shared" si="2"/>
        <v>2008</v>
      </c>
      <c r="J7" t="str">
        <f t="shared" si="2"/>
        <v>2009</v>
      </c>
      <c r="K7" t="str">
        <f t="shared" si="2"/>
        <v>2010</v>
      </c>
      <c r="L7" t="str">
        <f t="shared" si="2"/>
        <v>2011</v>
      </c>
      <c r="M7" t="str">
        <f t="shared" si="2"/>
        <v>2012</v>
      </c>
      <c r="N7" t="str">
        <f t="shared" si="2"/>
        <v>2013</v>
      </c>
      <c r="O7" t="str">
        <f t="shared" si="2"/>
        <v>2014</v>
      </c>
      <c r="P7" t="str">
        <f t="shared" si="2"/>
        <v>2015</v>
      </c>
      <c r="Q7" t="str">
        <f t="shared" si="2"/>
        <v>2016</v>
      </c>
      <c r="R7" t="str">
        <f t="shared" si="2"/>
        <v>2017</v>
      </c>
      <c r="S7" t="str">
        <f t="shared" si="2"/>
        <v>2018</v>
      </c>
      <c r="T7" t="str">
        <f t="shared" si="2"/>
        <v>2019</v>
      </c>
      <c r="U7" t="str">
        <f t="shared" si="2"/>
        <v>2020</v>
      </c>
      <c r="V7" t="str">
        <f t="shared" si="2"/>
        <v>2021</v>
      </c>
      <c r="W7" t="str">
        <f t="shared" si="2"/>
        <v>2022</v>
      </c>
      <c r="X7" t="str">
        <f t="shared" si="2"/>
        <v>2023</v>
      </c>
      <c r="Y7" t="str">
        <f t="shared" ref="Y7" si="3">Y17</f>
        <v>2024</v>
      </c>
      <c r="Z7" s="100"/>
      <c r="AA7" t="s">
        <v>1714</v>
      </c>
      <c r="AB7" s="22">
        <f ca="1">OFFSET(Z8,0,-1)</f>
        <v>5420</v>
      </c>
      <c r="AC7" s="22">
        <f ca="1">SUM(AB7-OFFSET(Z8,0,-2))</f>
        <v>-10</v>
      </c>
      <c r="AD7" s="30">
        <f ca="1">AC7/OFFSET(Z8,0,-2)</f>
        <v>-1.841620626151013E-3</v>
      </c>
      <c r="AE7" s="22">
        <f ca="1">AB7-OFFSET(Z8,0,-6)</f>
        <v>640</v>
      </c>
      <c r="AF7" s="30">
        <f ca="1">AE7/OFFSET(Z8,0,-6)</f>
        <v>0.13389121338912133</v>
      </c>
    </row>
    <row r="8" spans="1:32" x14ac:dyDescent="0.2">
      <c r="A8" t="s">
        <v>1714</v>
      </c>
      <c r="B8" s="25" cm="1">
        <f t="array" ref="B8">INDEX(B18:B40,Control!$B$3)</f>
        <v>3550</v>
      </c>
      <c r="C8" s="25" cm="1">
        <f t="array" ref="C8">INDEX(C18:C40,Control!$B$3)</f>
        <v>3600</v>
      </c>
      <c r="D8" s="25" cm="1">
        <f t="array" ref="D8">INDEX(D18:D40,Control!$B$3)</f>
        <v>3590</v>
      </c>
      <c r="E8" s="25" cm="1">
        <f t="array" ref="E8">INDEX(E18:E40,Control!$B$3)</f>
        <v>3610</v>
      </c>
      <c r="F8" s="25" cm="1">
        <f t="array" ref="F8">INDEX(F18:F40,Control!$B$3)</f>
        <v>3670</v>
      </c>
      <c r="G8" s="25" cm="1">
        <f t="array" ref="G8">INDEX(G18:G40,Control!$B$3)</f>
        <v>3670</v>
      </c>
      <c r="H8" s="25" cm="1">
        <f t="array" ref="H8">INDEX(H18:H40,Control!$B$3)</f>
        <v>3760</v>
      </c>
      <c r="I8" s="25" cm="1">
        <f t="array" ref="I8">INDEX(I18:I40,Control!$B$3)</f>
        <v>3810</v>
      </c>
      <c r="J8" s="25" cm="1">
        <f t="array" ref="J8">INDEX(J18:J40,Control!$B$3)</f>
        <v>3850</v>
      </c>
      <c r="K8" s="25" cm="1">
        <f t="array" ref="K8">INDEX(K18:K40,Control!$B$3)</f>
        <v>3870</v>
      </c>
      <c r="L8" s="25" cm="1">
        <f t="array" ref="L8">INDEX(L18:L40,Control!$B$3)</f>
        <v>3960</v>
      </c>
      <c r="M8" s="25" cm="1">
        <f t="array" ref="M8">INDEX(M18:M40,Control!$B$3)</f>
        <v>4020</v>
      </c>
      <c r="N8" s="25" cm="1">
        <f t="array" ref="N8">INDEX(N18:N40,Control!$B$3)</f>
        <v>4100</v>
      </c>
      <c r="O8" s="25" cm="1">
        <f t="array" ref="O8">INDEX(O18:O40,Control!$B$3)</f>
        <v>4180</v>
      </c>
      <c r="P8" s="25" cm="1">
        <f t="array" ref="P8">INDEX(P18:P40,Control!$B$3)</f>
        <v>4280</v>
      </c>
      <c r="Q8" s="25" cm="1">
        <f t="array" ref="Q8">INDEX(Q18:Q40,Control!$B$3)</f>
        <v>4300</v>
      </c>
      <c r="R8" s="25" cm="1">
        <f t="array" ref="R8">INDEX(R18:R40,Control!$B$3)</f>
        <v>4530</v>
      </c>
      <c r="S8" s="25" cm="1">
        <f t="array" ref="S8">INDEX(S18:S40,Control!$B$3)</f>
        <v>4750</v>
      </c>
      <c r="T8" s="25" cm="1">
        <f t="array" ref="T8">INDEX(T18:T40,Control!$B$3)</f>
        <v>4780</v>
      </c>
      <c r="U8" s="25" cm="1">
        <f t="array" ref="U8">INDEX(U18:U40,Control!$B$3)</f>
        <v>5020</v>
      </c>
      <c r="V8" s="25" cm="1">
        <f t="array" ref="V8">INDEX(V18:V40,Control!$B$3)</f>
        <v>5170</v>
      </c>
      <c r="W8" s="25" cm="1">
        <f t="array" ref="W8">INDEX(W18:W40,Control!$B$3)</f>
        <v>5330</v>
      </c>
      <c r="X8" s="25" cm="1">
        <f t="array" ref="X8">INDEX(X18:X40,Control!$B$3)</f>
        <v>5430</v>
      </c>
      <c r="Y8" s="25" cm="1">
        <f t="array" ref="Y8">INDEX(Y18:Y40,Control!$B$3)</f>
        <v>5420</v>
      </c>
      <c r="Z8" s="100"/>
      <c r="AA8" s="148" t="s">
        <v>187</v>
      </c>
      <c r="AB8" s="22">
        <f t="shared" ref="AB8:AB11" ca="1" si="4">OFFSET(Z9,0,-1)</f>
        <v>970</v>
      </c>
      <c r="AC8" s="22">
        <f t="shared" ref="AC8:AC11" ca="1" si="5">SUM(AB8-OFFSET(Z9,0,-2))</f>
        <v>-10</v>
      </c>
      <c r="AD8" s="30">
        <f t="shared" ref="AD8:AD11" ca="1" si="6">AC8/OFFSET(Z9,0,-2)</f>
        <v>-1.020408163265306E-2</v>
      </c>
      <c r="AE8" s="22">
        <f t="shared" ref="AE8:AE11" ca="1" si="7">AB8-OFFSET(Z9,0,-6)</f>
        <v>80</v>
      </c>
      <c r="AF8" s="30">
        <f t="shared" ref="AF8:AF11" ca="1" si="8">AE8/OFFSET(Z9,0,-6)</f>
        <v>8.98876404494382E-2</v>
      </c>
    </row>
    <row r="9" spans="1:32" x14ac:dyDescent="0.2">
      <c r="A9" s="148" t="s">
        <v>187</v>
      </c>
      <c r="B9" s="25" cm="1">
        <f t="array" ref="B9">INDEX(B46:B68,Control!$B$3)</f>
        <v>890</v>
      </c>
      <c r="C9" s="25" cm="1">
        <f t="array" ref="C9">INDEX(C46:C68,Control!$B$3)</f>
        <v>880</v>
      </c>
      <c r="D9" s="25" cm="1">
        <f t="array" ref="D9">INDEX(D46:D68,Control!$B$3)</f>
        <v>880</v>
      </c>
      <c r="E9" s="25" cm="1">
        <f t="array" ref="E9">INDEX(E46:E68,Control!$B$3)</f>
        <v>880</v>
      </c>
      <c r="F9" s="25" cm="1">
        <f t="array" ref="F9">INDEX(F46:F68,Control!$B$3)</f>
        <v>870</v>
      </c>
      <c r="G9" s="25" cm="1">
        <f t="array" ref="G9">INDEX(G46:G68,Control!$B$3)</f>
        <v>860</v>
      </c>
      <c r="H9" s="25" cm="1">
        <f t="array" ref="H9">INDEX(H46:H68,Control!$B$3)</f>
        <v>860</v>
      </c>
      <c r="I9" s="25" cm="1">
        <f t="array" ref="I9">INDEX(I46:I68,Control!$B$3)</f>
        <v>860</v>
      </c>
      <c r="J9" s="25" cm="1">
        <f t="array" ref="J9">INDEX(J46:J68,Control!$B$3)</f>
        <v>860</v>
      </c>
      <c r="K9" s="25" cm="1">
        <f t="array" ref="K9">INDEX(K46:K68,Control!$B$3)</f>
        <v>860</v>
      </c>
      <c r="L9" s="25" cm="1">
        <f t="array" ref="L9">INDEX(L46:L68,Control!$B$3)</f>
        <v>870</v>
      </c>
      <c r="M9" s="25" cm="1">
        <f t="array" ref="M9">INDEX(M46:M68,Control!$B$3)</f>
        <v>870</v>
      </c>
      <c r="N9" s="25" cm="1">
        <f t="array" ref="N9">INDEX(N46:N68,Control!$B$3)</f>
        <v>870</v>
      </c>
      <c r="O9" s="25" cm="1">
        <f t="array" ref="O9">INDEX(O46:O68,Control!$B$3)</f>
        <v>880</v>
      </c>
      <c r="P9" s="25" cm="1">
        <f t="array" ref="P9">INDEX(P46:P68,Control!$B$3)</f>
        <v>880</v>
      </c>
      <c r="Q9" s="25" cm="1">
        <f t="array" ref="Q9">INDEX(Q46:Q68,Control!$B$3)</f>
        <v>880</v>
      </c>
      <c r="R9" s="25" cm="1">
        <f t="array" ref="R9">INDEX(R46:R68,Control!$B$3)</f>
        <v>890</v>
      </c>
      <c r="S9" s="25" cm="1">
        <f t="array" ref="S9">INDEX(S46:S68,Control!$B$3)</f>
        <v>890</v>
      </c>
      <c r="T9" s="25" cm="1">
        <f t="array" ref="T9">INDEX(T46:T68,Control!$B$3)</f>
        <v>890</v>
      </c>
      <c r="U9" s="25" cm="1">
        <f t="array" ref="U9">INDEX(U46:U68,Control!$B$3)</f>
        <v>920</v>
      </c>
      <c r="V9" s="25" cm="1">
        <f t="array" ref="V9">INDEX(V46:V68,Control!$B$3)</f>
        <v>970</v>
      </c>
      <c r="W9" s="25" cm="1">
        <f t="array" ref="W9">INDEX(W46:W68,Control!$B$3)</f>
        <v>980</v>
      </c>
      <c r="X9" s="25" cm="1">
        <f t="array" ref="X9">INDEX(X46:X68,Control!$B$3)</f>
        <v>980</v>
      </c>
      <c r="Y9" s="25" cm="1">
        <f t="array" ref="Y9">INDEX(Y46:Y68,Control!$B$3)</f>
        <v>970</v>
      </c>
      <c r="Z9" s="100"/>
      <c r="AA9" s="148" t="s">
        <v>188</v>
      </c>
      <c r="AB9" s="22">
        <f t="shared" ca="1" si="4"/>
        <v>1160</v>
      </c>
      <c r="AC9" s="22">
        <f t="shared" ca="1" si="5"/>
        <v>0</v>
      </c>
      <c r="AD9" s="30">
        <f t="shared" ca="1" si="6"/>
        <v>0</v>
      </c>
      <c r="AE9" s="22">
        <f t="shared" ca="1" si="7"/>
        <v>170</v>
      </c>
      <c r="AF9" s="30">
        <f t="shared" ca="1" si="8"/>
        <v>0.17171717171717171</v>
      </c>
    </row>
    <row r="10" spans="1:32" x14ac:dyDescent="0.2">
      <c r="A10" s="148" t="s">
        <v>188</v>
      </c>
      <c r="B10" s="25" cm="1">
        <f t="array" ref="B10">INDEX(B74:B96,Control!$B$3)</f>
        <v>540</v>
      </c>
      <c r="C10" s="25" cm="1">
        <f t="array" ref="C10">INDEX(C74:C96,Control!$B$3)</f>
        <v>570</v>
      </c>
      <c r="D10" s="25" cm="1">
        <f t="array" ref="D10">INDEX(D74:D96,Control!$B$3)</f>
        <v>570</v>
      </c>
      <c r="E10" s="25" cm="1">
        <f t="array" ref="E10">INDEX(E74:E96,Control!$B$3)</f>
        <v>570</v>
      </c>
      <c r="F10" s="25" cm="1">
        <f t="array" ref="F10">INDEX(F74:F96,Control!$B$3)</f>
        <v>580</v>
      </c>
      <c r="G10" s="25" cm="1">
        <f t="array" ref="G10">INDEX(G74:G96,Control!$B$3)</f>
        <v>580</v>
      </c>
      <c r="H10" s="25" cm="1">
        <f t="array" ref="H10">INDEX(H74:H96,Control!$B$3)</f>
        <v>620</v>
      </c>
      <c r="I10" s="25" cm="1">
        <f t="array" ref="I10">INDEX(I74:I96,Control!$B$3)</f>
        <v>660</v>
      </c>
      <c r="J10" s="25" cm="1">
        <f t="array" ref="J10">INDEX(J74:J96,Control!$B$3)</f>
        <v>660</v>
      </c>
      <c r="K10" s="25" cm="1">
        <f t="array" ref="K10">INDEX(K74:K96,Control!$B$3)</f>
        <v>670</v>
      </c>
      <c r="L10" s="25" cm="1">
        <f t="array" ref="L10">INDEX(L74:L96,Control!$B$3)</f>
        <v>700</v>
      </c>
      <c r="M10" s="25" cm="1">
        <f t="array" ref="M10">INDEX(M74:M96,Control!$B$3)</f>
        <v>730</v>
      </c>
      <c r="N10" s="25" cm="1">
        <f t="array" ref="N10">INDEX(N74:N96,Control!$B$3)</f>
        <v>760</v>
      </c>
      <c r="O10" s="25" cm="1">
        <f t="array" ref="O10">INDEX(O74:O96,Control!$B$3)</f>
        <v>800</v>
      </c>
      <c r="P10" s="25" cm="1">
        <f t="array" ref="P10">INDEX(P74:P96,Control!$B$3)</f>
        <v>850</v>
      </c>
      <c r="Q10" s="25" cm="1">
        <f t="array" ref="Q10">INDEX(Q74:Q96,Control!$B$3)</f>
        <v>870</v>
      </c>
      <c r="R10" s="25" cm="1">
        <f t="array" ref="R10">INDEX(R74:R96,Control!$B$3)</f>
        <v>960</v>
      </c>
      <c r="S10" s="25" cm="1">
        <f t="array" ref="S10">INDEX(S74:S96,Control!$B$3)</f>
        <v>990</v>
      </c>
      <c r="T10" s="25" cm="1">
        <f t="array" ref="T10">INDEX(T74:T96,Control!$B$3)</f>
        <v>990</v>
      </c>
      <c r="U10" s="25" cm="1">
        <f t="array" ref="U10">INDEX(U74:U96,Control!$B$3)</f>
        <v>1060</v>
      </c>
      <c r="V10" s="25" cm="1">
        <f t="array" ref="V10">INDEX(V74:V96,Control!$B$3)</f>
        <v>1070</v>
      </c>
      <c r="W10" s="25" cm="1">
        <f t="array" ref="W10">INDEX(W74:W96,Control!$B$3)</f>
        <v>1150</v>
      </c>
      <c r="X10" s="25" cm="1">
        <f t="array" ref="X10">INDEX(X74:X96,Control!$B$3)</f>
        <v>1160</v>
      </c>
      <c r="Y10" s="25" cm="1">
        <f t="array" ref="Y10">INDEX(Y74:Y96,Control!$B$3)</f>
        <v>1160</v>
      </c>
      <c r="Z10" s="100"/>
      <c r="AA10" s="148" t="s">
        <v>189</v>
      </c>
      <c r="AB10" s="22">
        <f t="shared" ca="1" si="4"/>
        <v>1690</v>
      </c>
      <c r="AC10" s="22">
        <f t="shared" ca="1" si="5"/>
        <v>30</v>
      </c>
      <c r="AD10" s="30">
        <f t="shared" ca="1" si="6"/>
        <v>1.8072289156626505E-2</v>
      </c>
      <c r="AE10" s="22">
        <f t="shared" ca="1" si="7"/>
        <v>220</v>
      </c>
      <c r="AF10" s="30">
        <f t="shared" ca="1" si="8"/>
        <v>0.14965986394557823</v>
      </c>
    </row>
    <row r="11" spans="1:32" x14ac:dyDescent="0.2">
      <c r="A11" s="148" t="s">
        <v>189</v>
      </c>
      <c r="B11" s="25" cm="1">
        <f t="array" ref="B11">INDEX(B102:B124,Control!$B$3)</f>
        <v>1180</v>
      </c>
      <c r="C11" s="25" cm="1">
        <f t="array" ref="C11">INDEX(C102:C124,Control!$B$3)</f>
        <v>1210</v>
      </c>
      <c r="D11" s="25" cm="1">
        <f t="array" ref="D11">INDEX(D102:D124,Control!$B$3)</f>
        <v>1210</v>
      </c>
      <c r="E11" s="25" cm="1">
        <f t="array" ref="E11">INDEX(E102:E124,Control!$B$3)</f>
        <v>1220</v>
      </c>
      <c r="F11" s="25" cm="1">
        <f t="array" ref="F11">INDEX(F102:F124,Control!$B$3)</f>
        <v>1260</v>
      </c>
      <c r="G11" s="25" cm="1">
        <f t="array" ref="G11">INDEX(G102:G124,Control!$B$3)</f>
        <v>1240</v>
      </c>
      <c r="H11" s="25" cm="1">
        <f t="array" ref="H11">INDEX(H102:H124,Control!$B$3)</f>
        <v>1280</v>
      </c>
      <c r="I11" s="25" cm="1">
        <f t="array" ref="I11">INDEX(I102:I124,Control!$B$3)</f>
        <v>1270</v>
      </c>
      <c r="J11" s="25" cm="1">
        <f t="array" ref="J11">INDEX(J102:J124,Control!$B$3)</f>
        <v>1310</v>
      </c>
      <c r="K11" s="25" cm="1">
        <f t="array" ref="K11">INDEX(K102:K124,Control!$B$3)</f>
        <v>1310</v>
      </c>
      <c r="L11" s="25" cm="1">
        <f t="array" ref="L11">INDEX(L102:L124,Control!$B$3)</f>
        <v>1330</v>
      </c>
      <c r="M11" s="25" cm="1">
        <f t="array" ref="M11">INDEX(M102:M124,Control!$B$3)</f>
        <v>1350</v>
      </c>
      <c r="N11" s="25" cm="1">
        <f t="array" ref="N11">INDEX(N102:N124,Control!$B$3)</f>
        <v>1370</v>
      </c>
      <c r="O11" s="25" cm="1">
        <f t="array" ref="O11">INDEX(O102:O124,Control!$B$3)</f>
        <v>1380</v>
      </c>
      <c r="P11" s="25" cm="1">
        <f t="array" ref="P11">INDEX(P102:P124,Control!$B$3)</f>
        <v>1390</v>
      </c>
      <c r="Q11" s="25" cm="1">
        <f t="array" ref="Q11">INDEX(Q102:Q124,Control!$B$3)</f>
        <v>1360</v>
      </c>
      <c r="R11" s="25" cm="1">
        <f t="array" ref="R11">INDEX(R102:R124,Control!$B$3)</f>
        <v>1400</v>
      </c>
      <c r="S11" s="25" cm="1">
        <f t="array" ref="S11">INDEX(S102:S124,Control!$B$3)</f>
        <v>1450</v>
      </c>
      <c r="T11" s="25" cm="1">
        <f t="array" ref="T11">INDEX(T102:T124,Control!$B$3)</f>
        <v>1470</v>
      </c>
      <c r="U11" s="25" cm="1">
        <f t="array" ref="U11">INDEX(U102:U124,Control!$B$3)</f>
        <v>1520</v>
      </c>
      <c r="V11" s="25" cm="1">
        <f t="array" ref="V11">INDEX(V102:V124,Control!$B$3)</f>
        <v>1590</v>
      </c>
      <c r="W11" s="25" cm="1">
        <f t="array" ref="W11">INDEX(W102:W124,Control!$B$3)</f>
        <v>1620</v>
      </c>
      <c r="X11" s="25" cm="1">
        <f t="array" ref="X11">INDEX(X102:X124,Control!$B$3)</f>
        <v>1660</v>
      </c>
      <c r="Y11" s="25" cm="1">
        <f t="array" ref="Y11">INDEX(Y102:Y124,Control!$B$3)</f>
        <v>1690</v>
      </c>
      <c r="Z11" s="100"/>
      <c r="AA11" s="148" t="s">
        <v>190</v>
      </c>
      <c r="AB11" s="22">
        <f t="shared" ca="1" si="4"/>
        <v>1610</v>
      </c>
      <c r="AC11" s="22">
        <f t="shared" ca="1" si="5"/>
        <v>-20</v>
      </c>
      <c r="AD11" s="30">
        <f t="shared" ca="1" si="6"/>
        <v>-1.2269938650306749E-2</v>
      </c>
      <c r="AE11" s="22">
        <f t="shared" ca="1" si="7"/>
        <v>180</v>
      </c>
      <c r="AF11" s="30">
        <f t="shared" ca="1" si="8"/>
        <v>0.12587412587412589</v>
      </c>
    </row>
    <row r="12" spans="1:32" x14ac:dyDescent="0.2">
      <c r="A12" s="148" t="s">
        <v>190</v>
      </c>
      <c r="B12" s="25" cm="1">
        <f t="array" ref="B12">INDEX(B130:B152,Control!$B$3)</f>
        <v>950</v>
      </c>
      <c r="C12" s="25" cm="1">
        <f t="array" ref="C12">INDEX(C130:C152,Control!$B$3)</f>
        <v>940</v>
      </c>
      <c r="D12" s="25" cm="1">
        <f t="array" ref="D12">INDEX(D130:D152,Control!$B$3)</f>
        <v>930</v>
      </c>
      <c r="E12" s="25" cm="1">
        <f t="array" ref="E12">INDEX(E130:E152,Control!$B$3)</f>
        <v>930</v>
      </c>
      <c r="F12" s="25" cm="1">
        <f t="array" ref="F12">INDEX(F130:F152,Control!$B$3)</f>
        <v>950</v>
      </c>
      <c r="G12" s="25" cm="1">
        <f t="array" ref="G12">INDEX(G130:G152,Control!$B$3)</f>
        <v>980</v>
      </c>
      <c r="H12" s="25" cm="1">
        <f t="array" ref="H12">INDEX(H130:H152,Control!$B$3)</f>
        <v>1010</v>
      </c>
      <c r="I12" s="25" cm="1">
        <f t="array" ref="I12">INDEX(I130:I152,Control!$B$3)</f>
        <v>1020</v>
      </c>
      <c r="J12" s="25" cm="1">
        <f t="array" ref="J12">INDEX(J130:J152,Control!$B$3)</f>
        <v>1020</v>
      </c>
      <c r="K12" s="25" cm="1">
        <f t="array" ref="K12">INDEX(K130:K152,Control!$B$3)</f>
        <v>1030</v>
      </c>
      <c r="L12" s="25" cm="1">
        <f t="array" ref="L12">INDEX(L130:L152,Control!$B$3)</f>
        <v>1060</v>
      </c>
      <c r="M12" s="25" cm="1">
        <f t="array" ref="M12">INDEX(M130:M152,Control!$B$3)</f>
        <v>1070</v>
      </c>
      <c r="N12" s="25" cm="1">
        <f t="array" ref="N12">INDEX(N130:N152,Control!$B$3)</f>
        <v>1100</v>
      </c>
      <c r="O12" s="25" cm="1">
        <f t="array" ref="O12">INDEX(O130:O152,Control!$B$3)</f>
        <v>1130</v>
      </c>
      <c r="P12" s="25" cm="1">
        <f t="array" ref="P12">INDEX(P130:P152,Control!$B$3)</f>
        <v>1160</v>
      </c>
      <c r="Q12" s="25" cm="1">
        <f t="array" ref="Q12">INDEX(Q130:Q152,Control!$B$3)</f>
        <v>1200</v>
      </c>
      <c r="R12" s="25" cm="1">
        <f t="array" ref="R12">INDEX(R130:R152,Control!$B$3)</f>
        <v>1280</v>
      </c>
      <c r="S12" s="25" cm="1">
        <f t="array" ref="S12">INDEX(S130:S152,Control!$B$3)</f>
        <v>1420</v>
      </c>
      <c r="T12" s="25" cm="1">
        <f t="array" ref="T12">INDEX(T130:T152,Control!$B$3)</f>
        <v>1430</v>
      </c>
      <c r="U12" s="25" cm="1">
        <f t="array" ref="U12">INDEX(U130:U152,Control!$B$3)</f>
        <v>1530</v>
      </c>
      <c r="V12" s="25" cm="1">
        <f t="array" ref="V12">INDEX(V130:V152,Control!$B$3)</f>
        <v>1530</v>
      </c>
      <c r="W12" s="25" cm="1">
        <f t="array" ref="W12">INDEX(W130:W152,Control!$B$3)</f>
        <v>1590</v>
      </c>
      <c r="X12" s="25" cm="1">
        <f t="array" ref="X12">INDEX(X130:X152,Control!$B$3)</f>
        <v>1630</v>
      </c>
      <c r="Y12" s="25" cm="1">
        <f t="array" ref="Y12">INDEX(Y130:Y152,Control!$B$3)</f>
        <v>1610</v>
      </c>
      <c r="Z12" s="100"/>
      <c r="AB12" s="130"/>
    </row>
    <row r="13" spans="1:32" x14ac:dyDescent="0.2">
      <c r="Z13" s="100"/>
      <c r="AB13" s="14"/>
      <c r="AC13" s="14"/>
      <c r="AD13" s="7"/>
      <c r="AE13" s="14"/>
      <c r="AF13" s="7"/>
    </row>
    <row r="14" spans="1:32" x14ac:dyDescent="0.2">
      <c r="Z14" s="100"/>
    </row>
    <row r="15" spans="1:32" x14ac:dyDescent="0.2">
      <c r="Z15" s="100"/>
      <c r="AC15" s="25" t="str">
        <f ca="1">"Change since "&amp;AC16</f>
        <v>Change since 2023</v>
      </c>
      <c r="AD15" s="25"/>
      <c r="AE15" s="25" t="str">
        <f ca="1">"Change since "&amp;AE16</f>
        <v>Change since 2019</v>
      </c>
    </row>
    <row r="16" spans="1:32" x14ac:dyDescent="0.2">
      <c r="A16" t="s">
        <v>1714</v>
      </c>
      <c r="Z16" s="100"/>
      <c r="AC16" s="25" t="str">
        <f ca="1">OFFSET(Z17,0,-2)</f>
        <v>2023</v>
      </c>
      <c r="AD16" s="25"/>
      <c r="AE16" s="25" t="str">
        <f ca="1">OFFSET(Z17,0,-6)</f>
        <v>2019</v>
      </c>
    </row>
    <row r="17" spans="1:32" x14ac:dyDescent="0.2">
      <c r="B17" s="2" t="s">
        <v>1715</v>
      </c>
      <c r="C17" s="2" t="s">
        <v>1716</v>
      </c>
      <c r="D17" s="2" t="s">
        <v>1717</v>
      </c>
      <c r="E17" s="2" t="s">
        <v>1718</v>
      </c>
      <c r="F17" s="2" t="s">
        <v>1719</v>
      </c>
      <c r="G17" s="2" t="s">
        <v>1720</v>
      </c>
      <c r="H17" s="2" t="s">
        <v>1721</v>
      </c>
      <c r="I17" s="2" t="s">
        <v>1722</v>
      </c>
      <c r="J17" s="2" t="s">
        <v>1723</v>
      </c>
      <c r="K17" s="2" t="s">
        <v>1724</v>
      </c>
      <c r="L17" s="2" t="s">
        <v>1725</v>
      </c>
      <c r="M17" s="2" t="s">
        <v>1726</v>
      </c>
      <c r="N17" s="2" t="s">
        <v>1727</v>
      </c>
      <c r="O17" s="2" t="s">
        <v>1728</v>
      </c>
      <c r="P17" s="2" t="s">
        <v>1729</v>
      </c>
      <c r="Q17" s="2" t="s">
        <v>1594</v>
      </c>
      <c r="R17" s="2" t="s">
        <v>1595</v>
      </c>
      <c r="S17" s="2" t="s">
        <v>1596</v>
      </c>
      <c r="T17" s="2" t="s">
        <v>1597</v>
      </c>
      <c r="U17" s="2" t="s">
        <v>1598</v>
      </c>
      <c r="V17" s="2" t="s">
        <v>556</v>
      </c>
      <c r="W17" s="2" t="s">
        <v>561</v>
      </c>
      <c r="X17" s="2" t="s">
        <v>564</v>
      </c>
      <c r="Y17" s="2" t="s">
        <v>2115</v>
      </c>
      <c r="Z17" s="100"/>
      <c r="AB17" s="263" t="str">
        <f t="shared" ref="AB17" ca="1" si="9">OFFSET(Z17,0,-1)</f>
        <v>2024</v>
      </c>
      <c r="AC17" t="s">
        <v>163</v>
      </c>
      <c r="AD17" t="s">
        <v>1713</v>
      </c>
      <c r="AE17" t="s">
        <v>163</v>
      </c>
      <c r="AF17" t="s">
        <v>1713</v>
      </c>
    </row>
    <row r="18" spans="1:32" x14ac:dyDescent="0.2">
      <c r="A18" t="s">
        <v>115</v>
      </c>
      <c r="B18">
        <v>3550</v>
      </c>
      <c r="C18">
        <v>3600</v>
      </c>
      <c r="D18">
        <v>3590</v>
      </c>
      <c r="E18">
        <v>3610</v>
      </c>
      <c r="F18">
        <v>3670</v>
      </c>
      <c r="G18">
        <v>3670</v>
      </c>
      <c r="H18">
        <v>3760</v>
      </c>
      <c r="I18">
        <v>3810</v>
      </c>
      <c r="J18">
        <v>3850</v>
      </c>
      <c r="K18">
        <v>3870</v>
      </c>
      <c r="L18">
        <v>3960</v>
      </c>
      <c r="M18">
        <v>4020</v>
      </c>
      <c r="N18">
        <v>4100</v>
      </c>
      <c r="O18">
        <v>4180</v>
      </c>
      <c r="P18">
        <v>4280</v>
      </c>
      <c r="Q18">
        <v>4300</v>
      </c>
      <c r="R18">
        <v>4530</v>
      </c>
      <c r="S18">
        <v>4750</v>
      </c>
      <c r="T18">
        <v>4780</v>
      </c>
      <c r="U18">
        <v>5020</v>
      </c>
      <c r="V18">
        <v>5170</v>
      </c>
      <c r="W18">
        <v>5330</v>
      </c>
      <c r="X18">
        <v>5430</v>
      </c>
      <c r="Y18">
        <v>5420</v>
      </c>
      <c r="Z18" s="100" t="s">
        <v>2181</v>
      </c>
      <c r="AA18" t="s">
        <v>115</v>
      </c>
      <c r="AB18" s="16">
        <f t="shared" ref="AB18:AB40" ca="1" si="10">IF(ISERROR((OFFSET(Z18,0,-1))),"-",(OFFSET(Z18,0,-1)))</f>
        <v>5420</v>
      </c>
      <c r="AC18" s="16">
        <f t="shared" ref="AC18:AC40" ca="1" si="11">IF(ISERROR((AB18-OFFSET(Z18,0,-2))),"-",(AB18-OFFSET(Z18,0,-2)))</f>
        <v>-10</v>
      </c>
      <c r="AD18" s="262">
        <f t="shared" ref="AD18:AD40" ca="1" si="12">IF(ISERROR((AC18/OFFSET(Z18,0,-2))),"-",(AC18/OFFSET(Z18,0,-2)))</f>
        <v>-1.841620626151013E-3</v>
      </c>
      <c r="AE18" s="16">
        <f t="shared" ref="AE18:AE40" ca="1" si="13">IF(ISERROR((AB18-OFFSET(Z18,0,-6))),"-",(AB18-OFFSET(Z18,0,-6)))</f>
        <v>640</v>
      </c>
      <c r="AF18" s="262">
        <f t="shared" ref="AF18:AF40" ca="1" si="14">IF(ISERROR((AE18/OFFSET(Z18,0,-6))),"-",(AE18/OFFSET(Z18,0,-6)))</f>
        <v>0.13389121338912133</v>
      </c>
    </row>
    <row r="19" spans="1:32" x14ac:dyDescent="0.2">
      <c r="A19" t="s">
        <v>116</v>
      </c>
      <c r="B19">
        <v>4190</v>
      </c>
      <c r="C19">
        <v>4170</v>
      </c>
      <c r="D19">
        <v>4170</v>
      </c>
      <c r="E19">
        <v>4130</v>
      </c>
      <c r="F19">
        <v>4190</v>
      </c>
      <c r="G19">
        <v>4290</v>
      </c>
      <c r="H19">
        <v>4370</v>
      </c>
      <c r="I19">
        <v>4390</v>
      </c>
      <c r="J19">
        <v>4430</v>
      </c>
      <c r="K19">
        <v>5070</v>
      </c>
      <c r="L19">
        <v>5210</v>
      </c>
      <c r="M19">
        <v>5260</v>
      </c>
      <c r="N19">
        <v>5320</v>
      </c>
      <c r="O19">
        <v>5480</v>
      </c>
      <c r="P19">
        <v>5540</v>
      </c>
      <c r="Q19">
        <v>5610</v>
      </c>
      <c r="R19">
        <v>5750</v>
      </c>
      <c r="S19">
        <v>5910</v>
      </c>
      <c r="T19">
        <v>6070</v>
      </c>
      <c r="U19">
        <v>6160</v>
      </c>
      <c r="V19">
        <v>6220</v>
      </c>
      <c r="W19">
        <v>6330</v>
      </c>
      <c r="X19">
        <v>6350</v>
      </c>
      <c r="Y19">
        <v>6340</v>
      </c>
      <c r="Z19" s="100" t="s">
        <v>2181</v>
      </c>
      <c r="AA19" t="s">
        <v>116</v>
      </c>
      <c r="AB19" s="16">
        <f t="shared" ca="1" si="10"/>
        <v>6340</v>
      </c>
      <c r="AC19" s="16">
        <f t="shared" ca="1" si="11"/>
        <v>-10</v>
      </c>
      <c r="AD19" s="262">
        <f t="shared" ca="1" si="12"/>
        <v>-1.5748031496062992E-3</v>
      </c>
      <c r="AE19" s="16">
        <f t="shared" ca="1" si="13"/>
        <v>270</v>
      </c>
      <c r="AF19" s="262">
        <f t="shared" ca="1" si="14"/>
        <v>4.4481054365733116E-2</v>
      </c>
    </row>
    <row r="20" spans="1:32" x14ac:dyDescent="0.2">
      <c r="A20" t="s">
        <v>117</v>
      </c>
      <c r="B20">
        <v>2420</v>
      </c>
      <c r="C20">
        <v>2500</v>
      </c>
      <c r="D20">
        <v>2510</v>
      </c>
      <c r="E20">
        <v>2560</v>
      </c>
      <c r="F20">
        <v>2570</v>
      </c>
      <c r="G20">
        <v>2560</v>
      </c>
      <c r="H20">
        <v>2670</v>
      </c>
      <c r="I20">
        <v>2770</v>
      </c>
      <c r="J20">
        <v>2760</v>
      </c>
      <c r="K20">
        <v>2810</v>
      </c>
      <c r="L20">
        <v>2870</v>
      </c>
      <c r="M20">
        <v>2920</v>
      </c>
      <c r="N20">
        <v>2930</v>
      </c>
      <c r="O20">
        <v>2970</v>
      </c>
      <c r="P20">
        <v>3020</v>
      </c>
      <c r="Q20">
        <v>3040</v>
      </c>
      <c r="R20">
        <v>3200</v>
      </c>
      <c r="S20">
        <v>3260</v>
      </c>
      <c r="T20">
        <v>3260</v>
      </c>
      <c r="U20">
        <v>3280</v>
      </c>
      <c r="V20">
        <v>3240</v>
      </c>
      <c r="W20">
        <v>3260</v>
      </c>
      <c r="X20">
        <v>3290</v>
      </c>
      <c r="Y20">
        <v>3380</v>
      </c>
      <c r="Z20" s="100" t="s">
        <v>2181</v>
      </c>
      <c r="AA20" t="s">
        <v>117</v>
      </c>
      <c r="AB20" s="16">
        <f t="shared" ca="1" si="10"/>
        <v>3380</v>
      </c>
      <c r="AC20" s="16">
        <f t="shared" ca="1" si="11"/>
        <v>90</v>
      </c>
      <c r="AD20" s="262">
        <f t="shared" ca="1" si="12"/>
        <v>2.7355623100303952E-2</v>
      </c>
      <c r="AE20" s="16">
        <f t="shared" ca="1" si="13"/>
        <v>120</v>
      </c>
      <c r="AF20" s="262">
        <f t="shared" ca="1" si="14"/>
        <v>3.6809815950920248E-2</v>
      </c>
    </row>
    <row r="21" spans="1:32" x14ac:dyDescent="0.2">
      <c r="A21" t="s">
        <v>118</v>
      </c>
      <c r="B21">
        <v>3510</v>
      </c>
      <c r="C21">
        <v>3440</v>
      </c>
      <c r="D21">
        <v>3410</v>
      </c>
      <c r="E21">
        <v>3390</v>
      </c>
      <c r="F21">
        <v>3360</v>
      </c>
      <c r="G21">
        <v>3360</v>
      </c>
      <c r="H21">
        <v>3390</v>
      </c>
      <c r="I21">
        <v>3410</v>
      </c>
      <c r="J21">
        <v>3460</v>
      </c>
      <c r="K21">
        <v>3400</v>
      </c>
      <c r="L21">
        <v>3410</v>
      </c>
      <c r="M21">
        <v>3450</v>
      </c>
      <c r="N21">
        <v>3520</v>
      </c>
      <c r="O21">
        <v>3710</v>
      </c>
      <c r="P21">
        <v>3750</v>
      </c>
      <c r="Q21">
        <v>3920</v>
      </c>
      <c r="R21">
        <v>3960</v>
      </c>
      <c r="S21">
        <v>4010</v>
      </c>
      <c r="T21">
        <v>4090</v>
      </c>
      <c r="U21">
        <v>4130</v>
      </c>
      <c r="V21">
        <v>4170</v>
      </c>
      <c r="W21">
        <v>4210</v>
      </c>
      <c r="X21">
        <v>4250</v>
      </c>
      <c r="Y21">
        <v>4180</v>
      </c>
      <c r="Z21" s="100" t="s">
        <v>2181</v>
      </c>
      <c r="AA21" t="s">
        <v>118</v>
      </c>
      <c r="AB21" s="16">
        <f t="shared" ca="1" si="10"/>
        <v>4180</v>
      </c>
      <c r="AC21" s="16">
        <f t="shared" ca="1" si="11"/>
        <v>-70</v>
      </c>
      <c r="AD21" s="262">
        <f t="shared" ca="1" si="12"/>
        <v>-1.6470588235294119E-2</v>
      </c>
      <c r="AE21" s="16">
        <f t="shared" ca="1" si="13"/>
        <v>90</v>
      </c>
      <c r="AF21" s="262">
        <f t="shared" ca="1" si="14"/>
        <v>2.2004889975550123E-2</v>
      </c>
    </row>
    <row r="22" spans="1:32" x14ac:dyDescent="0.2">
      <c r="A22" t="s">
        <v>1730</v>
      </c>
      <c r="B22">
        <v>3580</v>
      </c>
      <c r="C22">
        <v>3530</v>
      </c>
      <c r="D22">
        <v>3570</v>
      </c>
      <c r="E22">
        <v>3530</v>
      </c>
      <c r="F22">
        <v>3510</v>
      </c>
      <c r="G22">
        <v>3500</v>
      </c>
      <c r="H22">
        <v>3530</v>
      </c>
      <c r="I22">
        <v>3550</v>
      </c>
      <c r="J22">
        <v>3550</v>
      </c>
      <c r="K22">
        <v>3560</v>
      </c>
      <c r="L22">
        <v>3570</v>
      </c>
      <c r="M22">
        <v>3680</v>
      </c>
      <c r="N22">
        <v>3660</v>
      </c>
      <c r="O22">
        <v>3720</v>
      </c>
      <c r="P22">
        <v>3720</v>
      </c>
      <c r="Q22">
        <v>3720</v>
      </c>
      <c r="R22">
        <v>3780</v>
      </c>
      <c r="S22">
        <v>3890</v>
      </c>
      <c r="T22">
        <v>3900</v>
      </c>
      <c r="U22">
        <v>3910</v>
      </c>
      <c r="V22">
        <v>3880</v>
      </c>
      <c r="W22">
        <v>4020</v>
      </c>
      <c r="X22">
        <v>4080</v>
      </c>
      <c r="Y22">
        <v>4170</v>
      </c>
      <c r="Z22" s="100" t="s">
        <v>2181</v>
      </c>
      <c r="AA22" t="s">
        <v>1730</v>
      </c>
      <c r="AB22" s="16">
        <f t="shared" ca="1" si="10"/>
        <v>4170</v>
      </c>
      <c r="AC22" s="16">
        <f t="shared" ca="1" si="11"/>
        <v>90</v>
      </c>
      <c r="AD22" s="262">
        <f t="shared" ca="1" si="12"/>
        <v>2.2058823529411766E-2</v>
      </c>
      <c r="AE22" s="16">
        <f t="shared" ca="1" si="13"/>
        <v>270</v>
      </c>
      <c r="AF22" s="262">
        <f t="shared" ca="1" si="14"/>
        <v>6.9230769230769235E-2</v>
      </c>
    </row>
    <row r="23" spans="1:32" x14ac:dyDescent="0.2">
      <c r="A23" t="s">
        <v>120</v>
      </c>
      <c r="B23">
        <v>2200</v>
      </c>
      <c r="C23">
        <v>2240</v>
      </c>
      <c r="D23">
        <v>2230</v>
      </c>
      <c r="E23">
        <v>2240</v>
      </c>
      <c r="F23">
        <v>2220</v>
      </c>
      <c r="G23">
        <v>2190</v>
      </c>
      <c r="H23">
        <v>2220</v>
      </c>
      <c r="I23">
        <v>2230</v>
      </c>
      <c r="J23">
        <v>2230</v>
      </c>
      <c r="K23">
        <v>2220</v>
      </c>
      <c r="L23">
        <v>2260</v>
      </c>
      <c r="M23">
        <v>2260</v>
      </c>
      <c r="N23">
        <v>2280</v>
      </c>
      <c r="O23">
        <v>2270</v>
      </c>
      <c r="P23">
        <v>2270</v>
      </c>
      <c r="Q23">
        <v>2270</v>
      </c>
      <c r="R23">
        <v>2300</v>
      </c>
      <c r="S23">
        <v>2320</v>
      </c>
      <c r="T23">
        <v>2320</v>
      </c>
      <c r="U23">
        <v>2330</v>
      </c>
      <c r="V23">
        <v>2300</v>
      </c>
      <c r="W23">
        <v>2320</v>
      </c>
      <c r="X23">
        <v>2300</v>
      </c>
      <c r="Y23">
        <v>2310</v>
      </c>
      <c r="Z23" s="100" t="s">
        <v>2181</v>
      </c>
      <c r="AA23" t="s">
        <v>120</v>
      </c>
      <c r="AB23" s="16">
        <f t="shared" ca="1" si="10"/>
        <v>2310</v>
      </c>
      <c r="AC23" s="16">
        <f t="shared" ca="1" si="11"/>
        <v>10</v>
      </c>
      <c r="AD23" s="262">
        <f t="shared" ca="1" si="12"/>
        <v>4.3478260869565218E-3</v>
      </c>
      <c r="AE23" s="16">
        <f t="shared" ca="1" si="13"/>
        <v>-10</v>
      </c>
      <c r="AF23" s="262">
        <f t="shared" ca="1" si="14"/>
        <v>-4.3103448275862068E-3</v>
      </c>
    </row>
    <row r="24" spans="1:32" x14ac:dyDescent="0.2">
      <c r="A24" t="s">
        <v>121</v>
      </c>
      <c r="B24">
        <v>4310</v>
      </c>
      <c r="C24">
        <v>4270</v>
      </c>
      <c r="D24">
        <v>4260</v>
      </c>
      <c r="E24">
        <v>4240</v>
      </c>
      <c r="F24">
        <v>4190</v>
      </c>
      <c r="G24">
        <v>4310</v>
      </c>
      <c r="H24">
        <v>4380</v>
      </c>
      <c r="I24">
        <v>4350</v>
      </c>
      <c r="J24">
        <v>4370</v>
      </c>
      <c r="K24">
        <v>4430</v>
      </c>
      <c r="L24">
        <v>4500</v>
      </c>
      <c r="M24">
        <v>4580</v>
      </c>
      <c r="N24">
        <v>4630</v>
      </c>
      <c r="O24">
        <v>4690</v>
      </c>
      <c r="P24">
        <v>4720</v>
      </c>
      <c r="Q24">
        <v>4780</v>
      </c>
      <c r="R24">
        <v>4970</v>
      </c>
      <c r="S24">
        <v>5080</v>
      </c>
      <c r="T24">
        <v>5140</v>
      </c>
      <c r="U24">
        <v>5220</v>
      </c>
      <c r="V24">
        <v>5230</v>
      </c>
      <c r="W24">
        <v>5280</v>
      </c>
      <c r="X24">
        <v>5300</v>
      </c>
      <c r="Y24">
        <v>5320</v>
      </c>
      <c r="Z24" s="100" t="s">
        <v>2181</v>
      </c>
      <c r="AA24" t="s">
        <v>121</v>
      </c>
      <c r="AB24" s="16">
        <f t="shared" ca="1" si="10"/>
        <v>5320</v>
      </c>
      <c r="AC24" s="16">
        <f t="shared" ca="1" si="11"/>
        <v>20</v>
      </c>
      <c r="AD24" s="262">
        <f t="shared" ca="1" si="12"/>
        <v>3.7735849056603774E-3</v>
      </c>
      <c r="AE24" s="16">
        <f t="shared" ca="1" si="13"/>
        <v>180</v>
      </c>
      <c r="AF24" s="262">
        <f t="shared" ca="1" si="14"/>
        <v>3.5019455252918288E-2</v>
      </c>
    </row>
    <row r="25" spans="1:32" x14ac:dyDescent="0.2">
      <c r="A25" t="s">
        <v>122</v>
      </c>
      <c r="B25">
        <v>3200</v>
      </c>
      <c r="C25">
        <v>3250</v>
      </c>
      <c r="D25">
        <v>3280</v>
      </c>
      <c r="E25">
        <v>3340</v>
      </c>
      <c r="F25">
        <v>3410</v>
      </c>
      <c r="G25">
        <v>3510</v>
      </c>
      <c r="H25">
        <v>3630</v>
      </c>
      <c r="I25">
        <v>3670</v>
      </c>
      <c r="J25">
        <v>3670</v>
      </c>
      <c r="K25">
        <v>3700</v>
      </c>
      <c r="L25">
        <v>3760</v>
      </c>
      <c r="M25">
        <v>3740</v>
      </c>
      <c r="N25">
        <v>3830</v>
      </c>
      <c r="O25">
        <v>3810</v>
      </c>
      <c r="P25">
        <v>3790</v>
      </c>
      <c r="Q25">
        <v>3820</v>
      </c>
      <c r="R25">
        <v>3860</v>
      </c>
      <c r="S25">
        <v>3910</v>
      </c>
      <c r="T25">
        <v>3910</v>
      </c>
      <c r="U25">
        <v>4210</v>
      </c>
      <c r="V25">
        <v>4190</v>
      </c>
      <c r="W25">
        <v>4210</v>
      </c>
      <c r="X25">
        <v>4230</v>
      </c>
      <c r="Y25">
        <v>4280</v>
      </c>
      <c r="Z25" s="100" t="s">
        <v>2181</v>
      </c>
      <c r="AA25" t="s">
        <v>122</v>
      </c>
      <c r="AB25" s="16">
        <f t="shared" ca="1" si="10"/>
        <v>4280</v>
      </c>
      <c r="AC25" s="16">
        <f t="shared" ca="1" si="11"/>
        <v>50</v>
      </c>
      <c r="AD25" s="262">
        <f t="shared" ca="1" si="12"/>
        <v>1.1820330969267139E-2</v>
      </c>
      <c r="AE25" s="16">
        <f t="shared" ca="1" si="13"/>
        <v>370</v>
      </c>
      <c r="AF25" s="262">
        <f t="shared" ca="1" si="14"/>
        <v>9.4629156010230184E-2</v>
      </c>
    </row>
    <row r="26" spans="1:32" x14ac:dyDescent="0.2">
      <c r="A26" t="s">
        <v>123</v>
      </c>
      <c r="B26">
        <v>3630</v>
      </c>
      <c r="C26">
        <v>3650</v>
      </c>
      <c r="D26">
        <v>3610</v>
      </c>
      <c r="E26">
        <v>3630</v>
      </c>
      <c r="F26">
        <v>3590</v>
      </c>
      <c r="G26">
        <v>3560</v>
      </c>
      <c r="H26">
        <v>3610</v>
      </c>
      <c r="I26">
        <v>3710</v>
      </c>
      <c r="J26">
        <v>3760</v>
      </c>
      <c r="K26">
        <v>3800</v>
      </c>
      <c r="L26">
        <v>3920</v>
      </c>
      <c r="M26">
        <v>4060</v>
      </c>
      <c r="N26">
        <v>4130</v>
      </c>
      <c r="O26">
        <v>4220</v>
      </c>
      <c r="P26">
        <v>4310</v>
      </c>
      <c r="Q26">
        <v>4400</v>
      </c>
      <c r="R26">
        <v>4480</v>
      </c>
      <c r="S26">
        <v>4680</v>
      </c>
      <c r="T26">
        <v>4740</v>
      </c>
      <c r="U26">
        <v>4780</v>
      </c>
      <c r="V26">
        <v>4780</v>
      </c>
      <c r="W26">
        <v>4810</v>
      </c>
      <c r="X26">
        <v>4850</v>
      </c>
      <c r="Y26">
        <v>4820</v>
      </c>
      <c r="Z26" s="100" t="s">
        <v>2181</v>
      </c>
      <c r="AA26" t="s">
        <v>123</v>
      </c>
      <c r="AB26" s="16">
        <f t="shared" ca="1" si="10"/>
        <v>4820</v>
      </c>
      <c r="AC26" s="16">
        <f t="shared" ca="1" si="11"/>
        <v>-30</v>
      </c>
      <c r="AD26" s="262">
        <f t="shared" ca="1" si="12"/>
        <v>-6.1855670103092781E-3</v>
      </c>
      <c r="AE26" s="16">
        <f t="shared" ca="1" si="13"/>
        <v>80</v>
      </c>
      <c r="AF26" s="262">
        <f t="shared" ca="1" si="14"/>
        <v>1.6877637130801686E-2</v>
      </c>
    </row>
    <row r="27" spans="1:32" x14ac:dyDescent="0.2">
      <c r="A27" t="s">
        <v>124</v>
      </c>
      <c r="B27">
        <v>4610</v>
      </c>
      <c r="C27">
        <v>4610</v>
      </c>
      <c r="D27">
        <v>4540</v>
      </c>
      <c r="E27">
        <v>4500</v>
      </c>
      <c r="F27">
        <v>4460</v>
      </c>
      <c r="G27">
        <v>4380</v>
      </c>
      <c r="H27">
        <v>4420</v>
      </c>
      <c r="I27">
        <v>4440</v>
      </c>
      <c r="J27">
        <v>4490</v>
      </c>
      <c r="K27">
        <v>4530</v>
      </c>
      <c r="L27">
        <v>4640</v>
      </c>
      <c r="M27">
        <v>4660</v>
      </c>
      <c r="N27">
        <v>4690</v>
      </c>
      <c r="O27">
        <v>4760</v>
      </c>
      <c r="P27">
        <v>4810</v>
      </c>
      <c r="Q27">
        <v>4880</v>
      </c>
      <c r="R27">
        <v>4970</v>
      </c>
      <c r="S27">
        <v>5300</v>
      </c>
      <c r="T27">
        <v>5350</v>
      </c>
      <c r="U27">
        <v>5420</v>
      </c>
      <c r="V27">
        <v>5490</v>
      </c>
      <c r="W27">
        <v>5620</v>
      </c>
      <c r="X27">
        <v>5640</v>
      </c>
      <c r="Y27">
        <v>5600</v>
      </c>
      <c r="Z27" s="100" t="s">
        <v>2181</v>
      </c>
      <c r="AA27" t="s">
        <v>124</v>
      </c>
      <c r="AB27" s="16">
        <f t="shared" ca="1" si="10"/>
        <v>5600</v>
      </c>
      <c r="AC27" s="16">
        <f t="shared" ca="1" si="11"/>
        <v>-40</v>
      </c>
      <c r="AD27" s="262">
        <f t="shared" ca="1" si="12"/>
        <v>-7.0921985815602835E-3</v>
      </c>
      <c r="AE27" s="16">
        <f t="shared" ca="1" si="13"/>
        <v>250</v>
      </c>
      <c r="AF27" s="262">
        <f t="shared" ca="1" si="14"/>
        <v>4.6728971962616821E-2</v>
      </c>
    </row>
    <row r="28" spans="1:32" x14ac:dyDescent="0.2">
      <c r="A28" t="s">
        <v>1702</v>
      </c>
      <c r="B28">
        <v>2990</v>
      </c>
      <c r="C28">
        <v>3050</v>
      </c>
      <c r="D28">
        <v>3060</v>
      </c>
      <c r="E28">
        <v>3070</v>
      </c>
      <c r="F28">
        <v>3130</v>
      </c>
      <c r="G28">
        <v>3150</v>
      </c>
      <c r="H28">
        <v>3270</v>
      </c>
      <c r="I28">
        <v>3270</v>
      </c>
      <c r="J28">
        <v>3300</v>
      </c>
      <c r="K28">
        <v>3330</v>
      </c>
      <c r="L28">
        <v>3490</v>
      </c>
      <c r="M28">
        <v>3520</v>
      </c>
      <c r="N28">
        <v>3530</v>
      </c>
      <c r="O28">
        <v>3590</v>
      </c>
      <c r="P28">
        <v>3590</v>
      </c>
      <c r="Q28">
        <v>3610</v>
      </c>
      <c r="R28">
        <v>3630</v>
      </c>
      <c r="S28">
        <v>3740</v>
      </c>
      <c r="T28">
        <v>3740</v>
      </c>
      <c r="U28">
        <v>3720</v>
      </c>
      <c r="V28">
        <v>3740</v>
      </c>
      <c r="W28">
        <v>3720</v>
      </c>
      <c r="X28">
        <v>3730</v>
      </c>
      <c r="Y28">
        <v>3760</v>
      </c>
      <c r="Z28" s="100" t="s">
        <v>2181</v>
      </c>
      <c r="AA28" t="s">
        <v>1702</v>
      </c>
      <c r="AB28" s="16">
        <f t="shared" ca="1" si="10"/>
        <v>3760</v>
      </c>
      <c r="AC28" s="16">
        <f t="shared" ca="1" si="11"/>
        <v>30</v>
      </c>
      <c r="AD28" s="262">
        <f t="shared" ca="1" si="12"/>
        <v>8.0428954423592495E-3</v>
      </c>
      <c r="AE28" s="16">
        <f t="shared" ca="1" si="13"/>
        <v>20</v>
      </c>
      <c r="AF28" s="262">
        <f t="shared" ca="1" si="14"/>
        <v>5.3475935828877002E-3</v>
      </c>
    </row>
    <row r="29" spans="1:32" x14ac:dyDescent="0.2">
      <c r="A29" t="s">
        <v>126</v>
      </c>
      <c r="B29">
        <v>3620</v>
      </c>
      <c r="C29">
        <v>3610</v>
      </c>
      <c r="D29">
        <v>3610</v>
      </c>
      <c r="E29">
        <v>3670</v>
      </c>
      <c r="F29">
        <v>3740</v>
      </c>
      <c r="G29">
        <v>3800</v>
      </c>
      <c r="H29">
        <v>3870</v>
      </c>
      <c r="I29">
        <v>3840</v>
      </c>
      <c r="J29">
        <v>3880</v>
      </c>
      <c r="K29">
        <v>3850</v>
      </c>
      <c r="L29">
        <v>3920</v>
      </c>
      <c r="M29">
        <v>3960</v>
      </c>
      <c r="N29">
        <v>3960</v>
      </c>
      <c r="O29">
        <v>3990</v>
      </c>
      <c r="P29">
        <v>4000</v>
      </c>
      <c r="Q29">
        <v>4010</v>
      </c>
      <c r="R29">
        <v>4000</v>
      </c>
      <c r="S29">
        <v>4080</v>
      </c>
      <c r="T29">
        <v>4110</v>
      </c>
      <c r="U29">
        <v>4120</v>
      </c>
      <c r="V29">
        <v>4140</v>
      </c>
      <c r="W29">
        <v>4160</v>
      </c>
      <c r="X29">
        <v>4150</v>
      </c>
      <c r="Y29">
        <v>4080</v>
      </c>
      <c r="Z29" s="100" t="s">
        <v>2181</v>
      </c>
      <c r="AA29" t="s">
        <v>126</v>
      </c>
      <c r="AB29" s="16">
        <f t="shared" ca="1" si="10"/>
        <v>4080</v>
      </c>
      <c r="AC29" s="16">
        <f t="shared" ca="1" si="11"/>
        <v>-70</v>
      </c>
      <c r="AD29" s="262">
        <f t="shared" ca="1" si="12"/>
        <v>-1.6867469879518072E-2</v>
      </c>
      <c r="AE29" s="16">
        <f t="shared" ca="1" si="13"/>
        <v>-30</v>
      </c>
      <c r="AF29" s="262">
        <f t="shared" ca="1" si="14"/>
        <v>-7.2992700729927005E-3</v>
      </c>
    </row>
    <row r="30" spans="1:32" x14ac:dyDescent="0.2">
      <c r="A30" t="s">
        <v>138</v>
      </c>
      <c r="B30" s="25">
        <f>SUM(B18:B29)</f>
        <v>41810</v>
      </c>
      <c r="C30" s="25">
        <f t="shared" ref="C30:Y30" si="15">SUM(C18:C29)</f>
        <v>41920</v>
      </c>
      <c r="D30" s="25">
        <f t="shared" si="15"/>
        <v>41840</v>
      </c>
      <c r="E30" s="25">
        <f t="shared" si="15"/>
        <v>41910</v>
      </c>
      <c r="F30" s="25">
        <f t="shared" si="15"/>
        <v>42040</v>
      </c>
      <c r="G30" s="25">
        <f t="shared" si="15"/>
        <v>42280</v>
      </c>
      <c r="H30" s="25">
        <f t="shared" si="15"/>
        <v>43120</v>
      </c>
      <c r="I30" s="25">
        <f t="shared" si="15"/>
        <v>43440</v>
      </c>
      <c r="J30" s="25">
        <f t="shared" si="15"/>
        <v>43750</v>
      </c>
      <c r="K30" s="25">
        <f t="shared" si="15"/>
        <v>44570</v>
      </c>
      <c r="L30" s="25">
        <f t="shared" si="15"/>
        <v>45510</v>
      </c>
      <c r="M30" s="25">
        <f t="shared" si="15"/>
        <v>46110</v>
      </c>
      <c r="N30" s="25">
        <f t="shared" si="15"/>
        <v>46580</v>
      </c>
      <c r="O30" s="25">
        <f t="shared" si="15"/>
        <v>47390</v>
      </c>
      <c r="P30" s="25">
        <f t="shared" si="15"/>
        <v>47800</v>
      </c>
      <c r="Q30" s="25">
        <f t="shared" si="15"/>
        <v>48360</v>
      </c>
      <c r="R30" s="25">
        <f t="shared" si="15"/>
        <v>49430</v>
      </c>
      <c r="S30" s="25">
        <f t="shared" si="15"/>
        <v>50930</v>
      </c>
      <c r="T30" s="25">
        <f t="shared" si="15"/>
        <v>51410</v>
      </c>
      <c r="U30" s="25">
        <f t="shared" si="15"/>
        <v>52300</v>
      </c>
      <c r="V30" s="25">
        <f t="shared" si="15"/>
        <v>52550</v>
      </c>
      <c r="W30" s="25">
        <f t="shared" si="15"/>
        <v>53270</v>
      </c>
      <c r="X30" s="25">
        <f t="shared" si="15"/>
        <v>53600</v>
      </c>
      <c r="Y30" s="25">
        <f t="shared" si="15"/>
        <v>53660</v>
      </c>
      <c r="Z30" s="100"/>
      <c r="AA30" t="s">
        <v>138</v>
      </c>
      <c r="AB30" s="16">
        <f t="shared" ca="1" si="10"/>
        <v>53660</v>
      </c>
      <c r="AC30" s="16">
        <f t="shared" ca="1" si="11"/>
        <v>60</v>
      </c>
      <c r="AD30" s="262">
        <f t="shared" ca="1" si="12"/>
        <v>1.1194029850746269E-3</v>
      </c>
      <c r="AE30" s="16">
        <f t="shared" ca="1" si="13"/>
        <v>2250</v>
      </c>
      <c r="AF30" s="262">
        <f t="shared" ca="1" si="14"/>
        <v>4.3765804318226027E-2</v>
      </c>
    </row>
    <row r="31" spans="1:32" x14ac:dyDescent="0.2">
      <c r="A31" t="s">
        <v>127</v>
      </c>
      <c r="B31">
        <v>6150</v>
      </c>
      <c r="C31">
        <v>6140</v>
      </c>
      <c r="D31">
        <v>6100</v>
      </c>
      <c r="E31">
        <v>6180</v>
      </c>
      <c r="F31">
        <v>6070</v>
      </c>
      <c r="G31">
        <v>6050</v>
      </c>
      <c r="H31">
        <v>6040</v>
      </c>
      <c r="I31">
        <v>6080</v>
      </c>
      <c r="J31">
        <v>6060</v>
      </c>
      <c r="K31">
        <v>6140</v>
      </c>
      <c r="L31">
        <v>6190</v>
      </c>
      <c r="M31">
        <v>6200</v>
      </c>
      <c r="N31">
        <v>6200</v>
      </c>
      <c r="O31">
        <v>6230</v>
      </c>
      <c r="P31">
        <v>6240</v>
      </c>
      <c r="Q31">
        <v>6220</v>
      </c>
      <c r="R31">
        <v>6180</v>
      </c>
      <c r="S31">
        <v>6290</v>
      </c>
      <c r="T31">
        <v>6330</v>
      </c>
      <c r="U31">
        <v>6490</v>
      </c>
      <c r="V31">
        <v>6500</v>
      </c>
      <c r="W31">
        <v>6430</v>
      </c>
      <c r="X31">
        <v>6470</v>
      </c>
      <c r="Y31">
        <v>6460</v>
      </c>
      <c r="Z31" s="100" t="s">
        <v>2181</v>
      </c>
      <c r="AA31" t="s">
        <v>127</v>
      </c>
      <c r="AB31" s="16">
        <f t="shared" ca="1" si="10"/>
        <v>6460</v>
      </c>
      <c r="AC31" s="16">
        <f t="shared" ca="1" si="11"/>
        <v>-10</v>
      </c>
      <c r="AD31" s="262">
        <f t="shared" ca="1" si="12"/>
        <v>-1.5455950540958269E-3</v>
      </c>
      <c r="AE31" s="16">
        <f t="shared" ca="1" si="13"/>
        <v>130</v>
      </c>
      <c r="AF31" s="262">
        <f t="shared" ca="1" si="14"/>
        <v>2.0537124802527645E-2</v>
      </c>
    </row>
    <row r="32" spans="1:32" x14ac:dyDescent="0.2">
      <c r="A32" t="s">
        <v>139</v>
      </c>
      <c r="B32" s="25">
        <f>SUM(B30:B31)</f>
        <v>47960</v>
      </c>
      <c r="C32" s="25">
        <f t="shared" ref="C32:Y32" si="16">SUM(C30:C31)</f>
        <v>48060</v>
      </c>
      <c r="D32" s="25">
        <f t="shared" si="16"/>
        <v>47940</v>
      </c>
      <c r="E32" s="25">
        <f t="shared" si="16"/>
        <v>48090</v>
      </c>
      <c r="F32" s="25">
        <f t="shared" si="16"/>
        <v>48110</v>
      </c>
      <c r="G32" s="25">
        <f t="shared" si="16"/>
        <v>48330</v>
      </c>
      <c r="H32" s="25">
        <f t="shared" si="16"/>
        <v>49160</v>
      </c>
      <c r="I32" s="25">
        <f t="shared" si="16"/>
        <v>49520</v>
      </c>
      <c r="J32" s="25">
        <f t="shared" si="16"/>
        <v>49810</v>
      </c>
      <c r="K32" s="25">
        <f t="shared" si="16"/>
        <v>50710</v>
      </c>
      <c r="L32" s="25">
        <f t="shared" si="16"/>
        <v>51700</v>
      </c>
      <c r="M32" s="25">
        <f t="shared" si="16"/>
        <v>52310</v>
      </c>
      <c r="N32" s="25">
        <f t="shared" si="16"/>
        <v>52780</v>
      </c>
      <c r="O32" s="25">
        <f t="shared" si="16"/>
        <v>53620</v>
      </c>
      <c r="P32" s="25">
        <f t="shared" si="16"/>
        <v>54040</v>
      </c>
      <c r="Q32" s="25">
        <f t="shared" si="16"/>
        <v>54580</v>
      </c>
      <c r="R32" s="25">
        <f t="shared" si="16"/>
        <v>55610</v>
      </c>
      <c r="S32" s="25">
        <f t="shared" si="16"/>
        <v>57220</v>
      </c>
      <c r="T32" s="25">
        <f t="shared" si="16"/>
        <v>57740</v>
      </c>
      <c r="U32" s="25">
        <f t="shared" si="16"/>
        <v>58790</v>
      </c>
      <c r="V32" s="25">
        <f t="shared" si="16"/>
        <v>59050</v>
      </c>
      <c r="W32" s="25">
        <f t="shared" si="16"/>
        <v>59700</v>
      </c>
      <c r="X32" s="25">
        <f t="shared" si="16"/>
        <v>60070</v>
      </c>
      <c r="Y32" s="25">
        <f t="shared" si="16"/>
        <v>60120</v>
      </c>
      <c r="Z32" s="100"/>
      <c r="AA32" t="s">
        <v>139</v>
      </c>
      <c r="AB32" s="16">
        <f t="shared" ca="1" si="10"/>
        <v>60120</v>
      </c>
      <c r="AC32" s="16">
        <f t="shared" ca="1" si="11"/>
        <v>50</v>
      </c>
      <c r="AD32" s="262">
        <f t="shared" ca="1" si="12"/>
        <v>8.3236224404861E-4</v>
      </c>
      <c r="AE32" s="16">
        <f t="shared" ca="1" si="13"/>
        <v>2380</v>
      </c>
      <c r="AF32" s="262">
        <f t="shared" ca="1" si="14"/>
        <v>4.1219258746103223E-2</v>
      </c>
    </row>
    <row r="33" spans="1:32" x14ac:dyDescent="0.2">
      <c r="A33" t="s">
        <v>1731</v>
      </c>
      <c r="B33">
        <v>235930</v>
      </c>
      <c r="C33">
        <v>236820</v>
      </c>
      <c r="D33">
        <v>237740</v>
      </c>
      <c r="E33">
        <v>239530</v>
      </c>
      <c r="F33">
        <v>240540</v>
      </c>
      <c r="G33">
        <v>242650</v>
      </c>
      <c r="H33">
        <v>245300</v>
      </c>
      <c r="I33">
        <v>247050</v>
      </c>
      <c r="J33">
        <v>249080</v>
      </c>
      <c r="K33">
        <v>251550</v>
      </c>
      <c r="L33">
        <v>255830</v>
      </c>
      <c r="M33">
        <v>258330</v>
      </c>
      <c r="N33">
        <v>260830</v>
      </c>
      <c r="O33">
        <v>264290</v>
      </c>
      <c r="P33">
        <v>267060</v>
      </c>
      <c r="Q33">
        <v>269490</v>
      </c>
      <c r="R33">
        <v>275400</v>
      </c>
      <c r="S33">
        <v>284420</v>
      </c>
      <c r="T33">
        <v>287400</v>
      </c>
      <c r="U33">
        <v>291190</v>
      </c>
      <c r="V33">
        <v>293940</v>
      </c>
      <c r="W33">
        <v>295040</v>
      </c>
      <c r="X33">
        <v>296010</v>
      </c>
      <c r="Y33">
        <v>294600</v>
      </c>
      <c r="Z33" s="100" t="s">
        <v>2181</v>
      </c>
      <c r="AA33" t="s">
        <v>1731</v>
      </c>
      <c r="AB33" s="16">
        <f t="shared" ca="1" si="10"/>
        <v>294600</v>
      </c>
      <c r="AC33" s="16">
        <f t="shared" ca="1" si="11"/>
        <v>-1410</v>
      </c>
      <c r="AD33" s="262">
        <f t="shared" ca="1" si="12"/>
        <v>-4.763352589439546E-3</v>
      </c>
      <c r="AE33" s="16">
        <f t="shared" ca="1" si="13"/>
        <v>7200</v>
      </c>
      <c r="AF33" s="262">
        <f t="shared" ca="1" si="14"/>
        <v>2.5052192066805846E-2</v>
      </c>
    </row>
    <row r="34" spans="1:32" x14ac:dyDescent="0.2">
      <c r="A34" t="s">
        <v>141</v>
      </c>
      <c r="B34">
        <v>1640880</v>
      </c>
      <c r="C34">
        <v>1643540</v>
      </c>
      <c r="D34">
        <v>1648030</v>
      </c>
      <c r="E34">
        <v>1653620</v>
      </c>
      <c r="F34">
        <v>1658880</v>
      </c>
      <c r="G34">
        <v>1670060</v>
      </c>
      <c r="H34">
        <v>1686400</v>
      </c>
      <c r="I34">
        <v>1693230</v>
      </c>
      <c r="J34">
        <v>1703450</v>
      </c>
      <c r="K34">
        <v>1723400</v>
      </c>
      <c r="L34">
        <v>1747360</v>
      </c>
      <c r="M34">
        <v>1763460</v>
      </c>
      <c r="N34">
        <v>1779370</v>
      </c>
      <c r="O34">
        <v>1806390</v>
      </c>
      <c r="P34">
        <v>1827730</v>
      </c>
      <c r="Q34">
        <v>1845400</v>
      </c>
      <c r="R34">
        <v>1881900</v>
      </c>
      <c r="S34">
        <v>1932620</v>
      </c>
      <c r="T34">
        <v>1953380</v>
      </c>
      <c r="U34">
        <v>1983250</v>
      </c>
      <c r="V34">
        <v>2003100</v>
      </c>
      <c r="W34">
        <v>2013640</v>
      </c>
      <c r="X34">
        <v>2017390</v>
      </c>
      <c r="Y34">
        <v>2004870</v>
      </c>
      <c r="Z34" s="100" t="s">
        <v>2181</v>
      </c>
      <c r="AA34" t="s">
        <v>141</v>
      </c>
      <c r="AB34" s="16">
        <f t="shared" ca="1" si="10"/>
        <v>2004870</v>
      </c>
      <c r="AC34" s="16">
        <f t="shared" ca="1" si="11"/>
        <v>-12520</v>
      </c>
      <c r="AD34" s="262">
        <f t="shared" ca="1" si="12"/>
        <v>-6.20603849528351E-3</v>
      </c>
      <c r="AE34" s="16">
        <f t="shared" ca="1" si="13"/>
        <v>51490</v>
      </c>
      <c r="AF34" s="262">
        <f t="shared" ca="1" si="14"/>
        <v>2.6359438511707911E-2</v>
      </c>
    </row>
    <row r="35" spans="1:32" x14ac:dyDescent="0.2">
      <c r="A35" t="s">
        <v>226</v>
      </c>
      <c r="Z35" s="100"/>
      <c r="AA35" t="s">
        <v>226</v>
      </c>
      <c r="AB35" s="16">
        <f t="shared" ca="1" si="10"/>
        <v>0</v>
      </c>
      <c r="AC35" s="16">
        <f t="shared" ca="1" si="11"/>
        <v>0</v>
      </c>
      <c r="AD35" s="262" t="str">
        <f t="shared" ca="1" si="12"/>
        <v>-</v>
      </c>
      <c r="AE35" s="16">
        <f t="shared" ca="1" si="13"/>
        <v>0</v>
      </c>
      <c r="AF35" s="262" t="str">
        <f t="shared" ca="1" si="14"/>
        <v>-</v>
      </c>
    </row>
    <row r="36" spans="1:32" x14ac:dyDescent="0.2">
      <c r="A36" t="s">
        <v>227</v>
      </c>
      <c r="Z36" s="100"/>
      <c r="AA36" t="s">
        <v>227</v>
      </c>
      <c r="AB36" s="16">
        <f t="shared" ca="1" si="10"/>
        <v>0</v>
      </c>
      <c r="AC36" s="16">
        <f t="shared" ca="1" si="11"/>
        <v>0</v>
      </c>
      <c r="AD36" s="262" t="str">
        <f t="shared" ca="1" si="12"/>
        <v>-</v>
      </c>
      <c r="AE36" s="16">
        <f t="shared" ca="1" si="13"/>
        <v>0</v>
      </c>
      <c r="AF36" s="262" t="str">
        <f t="shared" ca="1" si="14"/>
        <v>-</v>
      </c>
    </row>
    <row r="37" spans="1:32" x14ac:dyDescent="0.2">
      <c r="A37" t="s">
        <v>228</v>
      </c>
      <c r="B37" s="80">
        <f t="shared" ref="B37:X37" si="17">SUM(B20,B23,B24,B26,B31)</f>
        <v>18710</v>
      </c>
      <c r="C37" s="80">
        <f t="shared" si="17"/>
        <v>18800</v>
      </c>
      <c r="D37" s="80">
        <f t="shared" si="17"/>
        <v>18710</v>
      </c>
      <c r="E37" s="80">
        <f t="shared" si="17"/>
        <v>18850</v>
      </c>
      <c r="F37" s="80">
        <f t="shared" si="17"/>
        <v>18640</v>
      </c>
      <c r="G37" s="80">
        <f t="shared" si="17"/>
        <v>18670</v>
      </c>
      <c r="H37" s="80">
        <f t="shared" si="17"/>
        <v>18920</v>
      </c>
      <c r="I37" s="80">
        <f t="shared" si="17"/>
        <v>19140</v>
      </c>
      <c r="J37" s="80">
        <f t="shared" si="17"/>
        <v>19180</v>
      </c>
      <c r="K37" s="80">
        <f t="shared" si="17"/>
        <v>19400</v>
      </c>
      <c r="L37" s="80">
        <f t="shared" si="17"/>
        <v>19740</v>
      </c>
      <c r="M37" s="80">
        <f t="shared" si="17"/>
        <v>20020</v>
      </c>
      <c r="N37" s="80">
        <f t="shared" si="17"/>
        <v>20170</v>
      </c>
      <c r="O37" s="80">
        <f t="shared" si="17"/>
        <v>20380</v>
      </c>
      <c r="P37" s="80">
        <f t="shared" si="17"/>
        <v>20560</v>
      </c>
      <c r="Q37" s="80">
        <f t="shared" si="17"/>
        <v>20710</v>
      </c>
      <c r="R37" s="80">
        <f t="shared" si="17"/>
        <v>21130</v>
      </c>
      <c r="S37" s="80">
        <f t="shared" si="17"/>
        <v>21630</v>
      </c>
      <c r="T37" s="80">
        <f t="shared" si="17"/>
        <v>21790</v>
      </c>
      <c r="U37" s="80">
        <f t="shared" si="17"/>
        <v>22100</v>
      </c>
      <c r="V37" s="80">
        <f t="shared" si="17"/>
        <v>22050</v>
      </c>
      <c r="W37" s="80">
        <f t="shared" si="17"/>
        <v>22100</v>
      </c>
      <c r="X37" s="80">
        <f t="shared" si="17"/>
        <v>22210</v>
      </c>
      <c r="Y37" s="80">
        <f t="shared" ref="Y37" si="18">SUM(Y20,Y23,Y24,Y26,Y31)</f>
        <v>22290</v>
      </c>
      <c r="Z37" s="100"/>
      <c r="AA37" t="s">
        <v>228</v>
      </c>
      <c r="AB37" s="16">
        <f t="shared" ca="1" si="10"/>
        <v>22290</v>
      </c>
      <c r="AC37" s="16">
        <f t="shared" ca="1" si="11"/>
        <v>80</v>
      </c>
      <c r="AD37" s="262">
        <f t="shared" ca="1" si="12"/>
        <v>3.6019810895992796E-3</v>
      </c>
      <c r="AE37" s="16">
        <f t="shared" ca="1" si="13"/>
        <v>500</v>
      </c>
      <c r="AF37" s="262">
        <f t="shared" ca="1" si="14"/>
        <v>2.2946305644791189E-2</v>
      </c>
    </row>
    <row r="38" spans="1:32" x14ac:dyDescent="0.2">
      <c r="A38" t="s">
        <v>229</v>
      </c>
      <c r="B38" s="80">
        <f t="shared" ref="B38:X38" si="19">SUM(B25,B28,B29)</f>
        <v>9810</v>
      </c>
      <c r="C38" s="80">
        <f t="shared" si="19"/>
        <v>9910</v>
      </c>
      <c r="D38" s="80">
        <f t="shared" si="19"/>
        <v>9950</v>
      </c>
      <c r="E38" s="80">
        <f t="shared" si="19"/>
        <v>10080</v>
      </c>
      <c r="F38" s="80">
        <f t="shared" si="19"/>
        <v>10280</v>
      </c>
      <c r="G38" s="80">
        <f t="shared" si="19"/>
        <v>10460</v>
      </c>
      <c r="H38" s="80">
        <f t="shared" si="19"/>
        <v>10770</v>
      </c>
      <c r="I38" s="80">
        <f t="shared" si="19"/>
        <v>10780</v>
      </c>
      <c r="J38" s="80">
        <f t="shared" si="19"/>
        <v>10850</v>
      </c>
      <c r="K38" s="80">
        <f t="shared" si="19"/>
        <v>10880</v>
      </c>
      <c r="L38" s="80">
        <f t="shared" si="19"/>
        <v>11170</v>
      </c>
      <c r="M38" s="80">
        <f t="shared" si="19"/>
        <v>11220</v>
      </c>
      <c r="N38" s="80">
        <f t="shared" si="19"/>
        <v>11320</v>
      </c>
      <c r="O38" s="80">
        <f t="shared" si="19"/>
        <v>11390</v>
      </c>
      <c r="P38" s="80">
        <f t="shared" si="19"/>
        <v>11380</v>
      </c>
      <c r="Q38" s="80">
        <f t="shared" si="19"/>
        <v>11440</v>
      </c>
      <c r="R38" s="80">
        <f t="shared" si="19"/>
        <v>11490</v>
      </c>
      <c r="S38" s="80">
        <f t="shared" si="19"/>
        <v>11730</v>
      </c>
      <c r="T38" s="80">
        <f t="shared" si="19"/>
        <v>11760</v>
      </c>
      <c r="U38" s="80">
        <f t="shared" si="19"/>
        <v>12050</v>
      </c>
      <c r="V38" s="80">
        <f t="shared" si="19"/>
        <v>12070</v>
      </c>
      <c r="W38" s="80">
        <f t="shared" si="19"/>
        <v>12090</v>
      </c>
      <c r="X38" s="80">
        <f t="shared" si="19"/>
        <v>12110</v>
      </c>
      <c r="Y38" s="80">
        <f t="shared" ref="Y38" si="20">SUM(Y25,Y28,Y29)</f>
        <v>12120</v>
      </c>
      <c r="Z38" s="100"/>
      <c r="AA38" t="s">
        <v>229</v>
      </c>
      <c r="AB38" s="16">
        <f t="shared" ca="1" si="10"/>
        <v>12120</v>
      </c>
      <c r="AC38" s="16">
        <f t="shared" ca="1" si="11"/>
        <v>10</v>
      </c>
      <c r="AD38" s="262">
        <f t="shared" ca="1" si="12"/>
        <v>8.2576383154417832E-4</v>
      </c>
      <c r="AE38" s="16">
        <f t="shared" ca="1" si="13"/>
        <v>360</v>
      </c>
      <c r="AF38" s="262">
        <f t="shared" ca="1" si="14"/>
        <v>3.0612244897959183E-2</v>
      </c>
    </row>
    <row r="39" spans="1:32" x14ac:dyDescent="0.2">
      <c r="A39" t="s">
        <v>230</v>
      </c>
      <c r="B39" s="80">
        <f t="shared" ref="B39:X39" si="21">SUM(B19,B21,B22,B27)</f>
        <v>15890</v>
      </c>
      <c r="C39" s="80">
        <f t="shared" si="21"/>
        <v>15750</v>
      </c>
      <c r="D39" s="80">
        <f t="shared" si="21"/>
        <v>15690</v>
      </c>
      <c r="E39" s="80">
        <f t="shared" si="21"/>
        <v>15550</v>
      </c>
      <c r="F39" s="80">
        <f t="shared" si="21"/>
        <v>15520</v>
      </c>
      <c r="G39" s="80">
        <f t="shared" si="21"/>
        <v>15530</v>
      </c>
      <c r="H39" s="80">
        <f t="shared" si="21"/>
        <v>15710</v>
      </c>
      <c r="I39" s="80">
        <f t="shared" si="21"/>
        <v>15790</v>
      </c>
      <c r="J39" s="80">
        <f t="shared" si="21"/>
        <v>15930</v>
      </c>
      <c r="K39" s="80">
        <f t="shared" si="21"/>
        <v>16560</v>
      </c>
      <c r="L39" s="80">
        <f t="shared" si="21"/>
        <v>16830</v>
      </c>
      <c r="M39" s="80">
        <f t="shared" si="21"/>
        <v>17050</v>
      </c>
      <c r="N39" s="80">
        <f t="shared" si="21"/>
        <v>17190</v>
      </c>
      <c r="O39" s="80">
        <f t="shared" si="21"/>
        <v>17670</v>
      </c>
      <c r="P39" s="80">
        <f t="shared" si="21"/>
        <v>17820</v>
      </c>
      <c r="Q39" s="80">
        <f t="shared" si="21"/>
        <v>18130</v>
      </c>
      <c r="R39" s="80">
        <f t="shared" si="21"/>
        <v>18460</v>
      </c>
      <c r="S39" s="80">
        <f t="shared" si="21"/>
        <v>19110</v>
      </c>
      <c r="T39" s="80">
        <f t="shared" si="21"/>
        <v>19410</v>
      </c>
      <c r="U39" s="80">
        <f t="shared" si="21"/>
        <v>19620</v>
      </c>
      <c r="V39" s="80">
        <f t="shared" si="21"/>
        <v>19760</v>
      </c>
      <c r="W39" s="80">
        <f t="shared" si="21"/>
        <v>20180</v>
      </c>
      <c r="X39" s="80">
        <f t="shared" si="21"/>
        <v>20320</v>
      </c>
      <c r="Y39" s="80">
        <f t="shared" ref="Y39" si="22">SUM(Y19,Y21,Y22,Y27)</f>
        <v>20290</v>
      </c>
      <c r="Z39" s="100"/>
      <c r="AA39" t="s">
        <v>230</v>
      </c>
      <c r="AB39" s="16">
        <f t="shared" ca="1" si="10"/>
        <v>20290</v>
      </c>
      <c r="AC39" s="16">
        <f t="shared" ca="1" si="11"/>
        <v>-30</v>
      </c>
      <c r="AD39" s="262">
        <f t="shared" ca="1" si="12"/>
        <v>-1.4763779527559055E-3</v>
      </c>
      <c r="AE39" s="16">
        <f t="shared" ca="1" si="13"/>
        <v>880</v>
      </c>
      <c r="AF39" s="262">
        <f t="shared" ca="1" si="14"/>
        <v>4.5337454920144259E-2</v>
      </c>
    </row>
    <row r="40" spans="1:32" x14ac:dyDescent="0.2">
      <c r="A40" t="s">
        <v>231</v>
      </c>
      <c r="B40" s="80">
        <f t="shared" ref="B40:X40" si="23">SUM(B18,B24)</f>
        <v>7860</v>
      </c>
      <c r="C40" s="80">
        <f t="shared" si="23"/>
        <v>7870</v>
      </c>
      <c r="D40" s="80">
        <f t="shared" si="23"/>
        <v>7850</v>
      </c>
      <c r="E40" s="80">
        <f t="shared" si="23"/>
        <v>7850</v>
      </c>
      <c r="F40" s="80">
        <f t="shared" si="23"/>
        <v>7860</v>
      </c>
      <c r="G40" s="80">
        <f t="shared" si="23"/>
        <v>7980</v>
      </c>
      <c r="H40" s="80">
        <f t="shared" si="23"/>
        <v>8140</v>
      </c>
      <c r="I40" s="80">
        <f t="shared" si="23"/>
        <v>8160</v>
      </c>
      <c r="J40" s="80">
        <f t="shared" si="23"/>
        <v>8220</v>
      </c>
      <c r="K40" s="80">
        <f t="shared" si="23"/>
        <v>8300</v>
      </c>
      <c r="L40" s="80">
        <f t="shared" si="23"/>
        <v>8460</v>
      </c>
      <c r="M40" s="80">
        <f t="shared" si="23"/>
        <v>8600</v>
      </c>
      <c r="N40" s="80">
        <f t="shared" si="23"/>
        <v>8730</v>
      </c>
      <c r="O40" s="80">
        <f t="shared" si="23"/>
        <v>8870</v>
      </c>
      <c r="P40" s="80">
        <f t="shared" si="23"/>
        <v>9000</v>
      </c>
      <c r="Q40" s="80">
        <f t="shared" si="23"/>
        <v>9080</v>
      </c>
      <c r="R40" s="80">
        <f t="shared" si="23"/>
        <v>9500</v>
      </c>
      <c r="S40" s="80">
        <f t="shared" si="23"/>
        <v>9830</v>
      </c>
      <c r="T40" s="80">
        <f t="shared" si="23"/>
        <v>9920</v>
      </c>
      <c r="U40" s="80">
        <f t="shared" si="23"/>
        <v>10240</v>
      </c>
      <c r="V40" s="80">
        <f t="shared" si="23"/>
        <v>10400</v>
      </c>
      <c r="W40" s="80">
        <f t="shared" si="23"/>
        <v>10610</v>
      </c>
      <c r="X40" s="80">
        <f t="shared" si="23"/>
        <v>10730</v>
      </c>
      <c r="Y40" s="80">
        <f t="shared" ref="Y40" si="24">SUM(Y18,Y24)</f>
        <v>10740</v>
      </c>
      <c r="Z40" s="100"/>
      <c r="AA40" t="s">
        <v>231</v>
      </c>
      <c r="AB40" s="16">
        <f t="shared" ca="1" si="10"/>
        <v>10740</v>
      </c>
      <c r="AC40" s="16">
        <f t="shared" ca="1" si="11"/>
        <v>10</v>
      </c>
      <c r="AD40" s="262">
        <f t="shared" ca="1" si="12"/>
        <v>9.3196644920782849E-4</v>
      </c>
      <c r="AE40" s="16">
        <f t="shared" ca="1" si="13"/>
        <v>820</v>
      </c>
      <c r="AF40" s="262">
        <f t="shared" ca="1" si="14"/>
        <v>8.2661290322580641E-2</v>
      </c>
    </row>
    <row r="43" spans="1:32" x14ac:dyDescent="0.2">
      <c r="AC43" s="25" t="str">
        <f ca="1">"Change since "&amp;AC44</f>
        <v>Change since 2023</v>
      </c>
      <c r="AD43" s="25"/>
      <c r="AE43" s="25" t="str">
        <f ca="1">"Change since "&amp;AE44</f>
        <v>Change since 2019</v>
      </c>
    </row>
    <row r="44" spans="1:32" x14ac:dyDescent="0.2">
      <c r="A44" t="s">
        <v>187</v>
      </c>
      <c r="Z44" s="100"/>
      <c r="AC44" s="25" t="str">
        <f ca="1">OFFSET(Z45,0,-2)</f>
        <v>2023</v>
      </c>
      <c r="AD44" s="25"/>
      <c r="AE44" s="25" t="str">
        <f ca="1">OFFSET(Z45,0,-6)</f>
        <v>2019</v>
      </c>
    </row>
    <row r="45" spans="1:32" x14ac:dyDescent="0.2">
      <c r="B45" s="2" t="s">
        <v>1715</v>
      </c>
      <c r="C45" s="2" t="s">
        <v>1716</v>
      </c>
      <c r="D45" s="2" t="s">
        <v>1717</v>
      </c>
      <c r="E45" s="2" t="s">
        <v>1718</v>
      </c>
      <c r="F45" s="2" t="s">
        <v>1719</v>
      </c>
      <c r="G45" s="2" t="s">
        <v>1720</v>
      </c>
      <c r="H45" s="2" t="s">
        <v>1721</v>
      </c>
      <c r="I45" s="2" t="s">
        <v>1722</v>
      </c>
      <c r="J45" s="2" t="s">
        <v>1723</v>
      </c>
      <c r="K45" s="2" t="s">
        <v>1724</v>
      </c>
      <c r="L45" s="2" t="s">
        <v>1725</v>
      </c>
      <c r="M45" s="2" t="s">
        <v>1726</v>
      </c>
      <c r="N45" s="2" t="s">
        <v>1727</v>
      </c>
      <c r="O45" s="2" t="s">
        <v>1728</v>
      </c>
      <c r="P45" s="2" t="s">
        <v>1729</v>
      </c>
      <c r="Q45" s="2" t="s">
        <v>1594</v>
      </c>
      <c r="R45" s="2" t="s">
        <v>1595</v>
      </c>
      <c r="S45" s="2" t="s">
        <v>1596</v>
      </c>
      <c r="T45" s="2" t="s">
        <v>1597</v>
      </c>
      <c r="U45" s="2" t="s">
        <v>1598</v>
      </c>
      <c r="V45" s="2" t="s">
        <v>556</v>
      </c>
      <c r="W45" s="2" t="s">
        <v>561</v>
      </c>
      <c r="X45" s="2" t="s">
        <v>564</v>
      </c>
      <c r="Y45" s="2" t="s">
        <v>2115</v>
      </c>
      <c r="Z45" s="100"/>
      <c r="AB45" s="263" t="str">
        <f t="shared" ref="AB45" ca="1" si="25">OFFSET(Z45,0,-1)</f>
        <v>2024</v>
      </c>
      <c r="AC45" t="s">
        <v>163</v>
      </c>
      <c r="AD45" t="s">
        <v>1713</v>
      </c>
      <c r="AE45" t="s">
        <v>163</v>
      </c>
      <c r="AF45" t="s">
        <v>1713</v>
      </c>
    </row>
    <row r="46" spans="1:32" x14ac:dyDescent="0.2">
      <c r="A46" t="s">
        <v>115</v>
      </c>
      <c r="B46">
        <v>890</v>
      </c>
      <c r="C46">
        <v>880</v>
      </c>
      <c r="D46">
        <v>880</v>
      </c>
      <c r="E46">
        <v>880</v>
      </c>
      <c r="F46">
        <v>870</v>
      </c>
      <c r="G46">
        <v>860</v>
      </c>
      <c r="H46">
        <v>860</v>
      </c>
      <c r="I46">
        <v>860</v>
      </c>
      <c r="J46">
        <v>860</v>
      </c>
      <c r="K46">
        <v>860</v>
      </c>
      <c r="L46">
        <v>870</v>
      </c>
      <c r="M46">
        <v>870</v>
      </c>
      <c r="N46">
        <v>870</v>
      </c>
      <c r="O46">
        <v>880</v>
      </c>
      <c r="P46">
        <v>880</v>
      </c>
      <c r="Q46">
        <v>880</v>
      </c>
      <c r="R46">
        <v>890</v>
      </c>
      <c r="S46">
        <v>890</v>
      </c>
      <c r="T46">
        <v>890</v>
      </c>
      <c r="U46">
        <v>920</v>
      </c>
      <c r="V46">
        <v>970</v>
      </c>
      <c r="W46">
        <v>980</v>
      </c>
      <c r="X46">
        <v>980</v>
      </c>
      <c r="Y46">
        <v>970</v>
      </c>
      <c r="Z46" s="100" t="s">
        <v>2181</v>
      </c>
      <c r="AA46" t="s">
        <v>115</v>
      </c>
      <c r="AB46" s="16">
        <f t="shared" ref="AB46:AB68" ca="1" si="26">IF(ISERROR((OFFSET(Z46,0,-1))),"-",(OFFSET(Z46,0,-1)))</f>
        <v>970</v>
      </c>
      <c r="AC46" s="16">
        <f t="shared" ref="AC46:AC68" ca="1" si="27">IF(ISERROR((AB46-OFFSET(Z46,0,-2))),"-",(AB46-OFFSET(Z46,0,-2)))</f>
        <v>-10</v>
      </c>
      <c r="AD46" s="262">
        <f t="shared" ref="AD46:AD68" ca="1" si="28">IF(ISERROR((AC46/OFFSET(Z46,0,-2))),"-",(AC46/OFFSET(Z46,0,-2)))</f>
        <v>-1.020408163265306E-2</v>
      </c>
      <c r="AE46" s="16">
        <f t="shared" ref="AE46:AE68" ca="1" si="29">IF(ISERROR((AB46-OFFSET(Z46,0,-6))),"-",(AB46-OFFSET(Z46,0,-6)))</f>
        <v>80</v>
      </c>
      <c r="AF46" s="262">
        <f t="shared" ref="AF46:AF68" ca="1" si="30">IF(ISERROR((AE46/OFFSET(Z46,0,-6))),"-",(AE46/OFFSET(Z46,0,-6)))</f>
        <v>8.98876404494382E-2</v>
      </c>
    </row>
    <row r="47" spans="1:32" x14ac:dyDescent="0.2">
      <c r="A47" t="s">
        <v>116</v>
      </c>
      <c r="B47">
        <v>1410</v>
      </c>
      <c r="C47">
        <v>1390</v>
      </c>
      <c r="D47">
        <v>1390</v>
      </c>
      <c r="E47">
        <v>1380</v>
      </c>
      <c r="F47">
        <v>1390</v>
      </c>
      <c r="G47">
        <v>1340</v>
      </c>
      <c r="H47">
        <v>1340</v>
      </c>
      <c r="I47">
        <v>1330</v>
      </c>
      <c r="J47">
        <v>1320</v>
      </c>
      <c r="K47">
        <v>1320</v>
      </c>
      <c r="L47">
        <v>1310</v>
      </c>
      <c r="M47">
        <v>1320</v>
      </c>
      <c r="N47">
        <v>1330</v>
      </c>
      <c r="O47">
        <v>1340</v>
      </c>
      <c r="P47">
        <v>1340</v>
      </c>
      <c r="Q47">
        <v>1350</v>
      </c>
      <c r="R47">
        <v>1380</v>
      </c>
      <c r="S47">
        <v>1360</v>
      </c>
      <c r="T47">
        <v>1360</v>
      </c>
      <c r="U47">
        <v>1360</v>
      </c>
      <c r="V47">
        <v>1370</v>
      </c>
      <c r="W47">
        <v>1380</v>
      </c>
      <c r="X47">
        <v>1370</v>
      </c>
      <c r="Y47">
        <v>1360</v>
      </c>
      <c r="Z47" s="100" t="s">
        <v>2181</v>
      </c>
      <c r="AA47" t="s">
        <v>116</v>
      </c>
      <c r="AB47" s="16">
        <f t="shared" ca="1" si="26"/>
        <v>1360</v>
      </c>
      <c r="AC47" s="16">
        <f t="shared" ca="1" si="27"/>
        <v>-10</v>
      </c>
      <c r="AD47" s="262">
        <f t="shared" ca="1" si="28"/>
        <v>-7.2992700729927005E-3</v>
      </c>
      <c r="AE47" s="16">
        <f t="shared" ca="1" si="29"/>
        <v>0</v>
      </c>
      <c r="AF47" s="262">
        <f t="shared" ca="1" si="30"/>
        <v>0</v>
      </c>
    </row>
    <row r="48" spans="1:32" x14ac:dyDescent="0.2">
      <c r="A48" t="s">
        <v>117</v>
      </c>
      <c r="B48">
        <v>1000</v>
      </c>
      <c r="C48">
        <v>1000</v>
      </c>
      <c r="D48">
        <v>980</v>
      </c>
      <c r="E48">
        <v>980</v>
      </c>
      <c r="F48">
        <v>970</v>
      </c>
      <c r="G48">
        <v>970</v>
      </c>
      <c r="H48">
        <v>970</v>
      </c>
      <c r="I48">
        <v>970</v>
      </c>
      <c r="J48">
        <v>960</v>
      </c>
      <c r="K48">
        <v>960</v>
      </c>
      <c r="L48">
        <v>970</v>
      </c>
      <c r="M48">
        <v>960</v>
      </c>
      <c r="N48">
        <v>960</v>
      </c>
      <c r="O48">
        <v>950</v>
      </c>
      <c r="P48">
        <v>960</v>
      </c>
      <c r="Q48">
        <v>960</v>
      </c>
      <c r="R48">
        <v>950</v>
      </c>
      <c r="S48">
        <v>950</v>
      </c>
      <c r="T48">
        <v>930</v>
      </c>
      <c r="U48">
        <v>920</v>
      </c>
      <c r="V48">
        <v>920</v>
      </c>
      <c r="W48">
        <v>920</v>
      </c>
      <c r="X48">
        <v>910</v>
      </c>
      <c r="Y48">
        <v>900</v>
      </c>
      <c r="Z48" s="100" t="s">
        <v>2181</v>
      </c>
      <c r="AA48" t="s">
        <v>117</v>
      </c>
      <c r="AB48" s="16">
        <f t="shared" ca="1" si="26"/>
        <v>900</v>
      </c>
      <c r="AC48" s="16">
        <f t="shared" ca="1" si="27"/>
        <v>-10</v>
      </c>
      <c r="AD48" s="262">
        <f t="shared" ca="1" si="28"/>
        <v>-1.098901098901099E-2</v>
      </c>
      <c r="AE48" s="16">
        <f t="shared" ca="1" si="29"/>
        <v>-30</v>
      </c>
      <c r="AF48" s="262">
        <f t="shared" ca="1" si="30"/>
        <v>-3.2258064516129031E-2</v>
      </c>
    </row>
    <row r="49" spans="1:32" x14ac:dyDescent="0.2">
      <c r="A49" t="s">
        <v>118</v>
      </c>
      <c r="B49">
        <v>1010</v>
      </c>
      <c r="C49">
        <v>990</v>
      </c>
      <c r="D49">
        <v>970</v>
      </c>
      <c r="E49">
        <v>970</v>
      </c>
      <c r="F49">
        <v>970</v>
      </c>
      <c r="G49">
        <v>930</v>
      </c>
      <c r="H49">
        <v>920</v>
      </c>
      <c r="I49">
        <v>910</v>
      </c>
      <c r="J49">
        <v>900</v>
      </c>
      <c r="K49">
        <v>900</v>
      </c>
      <c r="L49">
        <v>910</v>
      </c>
      <c r="M49">
        <v>910</v>
      </c>
      <c r="N49">
        <v>910</v>
      </c>
      <c r="O49">
        <v>910</v>
      </c>
      <c r="P49">
        <v>900</v>
      </c>
      <c r="Q49">
        <v>910</v>
      </c>
      <c r="R49">
        <v>900</v>
      </c>
      <c r="S49">
        <v>890</v>
      </c>
      <c r="T49">
        <v>910</v>
      </c>
      <c r="U49">
        <v>910</v>
      </c>
      <c r="V49">
        <v>910</v>
      </c>
      <c r="W49">
        <v>900</v>
      </c>
      <c r="X49">
        <v>900</v>
      </c>
      <c r="Y49">
        <v>890</v>
      </c>
      <c r="Z49" s="100" t="s">
        <v>2181</v>
      </c>
      <c r="AA49" t="s">
        <v>118</v>
      </c>
      <c r="AB49" s="16">
        <f t="shared" ca="1" si="26"/>
        <v>890</v>
      </c>
      <c r="AC49" s="16">
        <f t="shared" ca="1" si="27"/>
        <v>-10</v>
      </c>
      <c r="AD49" s="262">
        <f t="shared" ca="1" si="28"/>
        <v>-1.1111111111111112E-2</v>
      </c>
      <c r="AE49" s="16">
        <f t="shared" ca="1" si="29"/>
        <v>-20</v>
      </c>
      <c r="AF49" s="262">
        <f t="shared" ca="1" si="30"/>
        <v>-2.197802197802198E-2</v>
      </c>
    </row>
    <row r="50" spans="1:32" x14ac:dyDescent="0.2">
      <c r="A50" t="s">
        <v>1730</v>
      </c>
      <c r="B50">
        <v>1160</v>
      </c>
      <c r="C50">
        <v>1150</v>
      </c>
      <c r="D50">
        <v>1120</v>
      </c>
      <c r="E50">
        <v>1110</v>
      </c>
      <c r="F50">
        <v>1100</v>
      </c>
      <c r="G50">
        <v>1030</v>
      </c>
      <c r="H50">
        <v>1030</v>
      </c>
      <c r="I50">
        <v>1030</v>
      </c>
      <c r="J50">
        <v>1020</v>
      </c>
      <c r="K50">
        <v>1010</v>
      </c>
      <c r="L50">
        <v>1020</v>
      </c>
      <c r="M50">
        <v>1060</v>
      </c>
      <c r="N50">
        <v>1050</v>
      </c>
      <c r="O50">
        <v>1050</v>
      </c>
      <c r="P50">
        <v>1060</v>
      </c>
      <c r="Q50">
        <v>1060</v>
      </c>
      <c r="R50">
        <v>1060</v>
      </c>
      <c r="S50">
        <v>1060</v>
      </c>
      <c r="T50">
        <v>1050</v>
      </c>
      <c r="U50">
        <v>1060</v>
      </c>
      <c r="V50">
        <v>1060</v>
      </c>
      <c r="W50">
        <v>1060</v>
      </c>
      <c r="X50">
        <v>1050</v>
      </c>
      <c r="Y50">
        <v>1050</v>
      </c>
      <c r="Z50" s="100" t="s">
        <v>2181</v>
      </c>
      <c r="AA50" t="s">
        <v>1730</v>
      </c>
      <c r="AB50" s="16">
        <f t="shared" ca="1" si="26"/>
        <v>1050</v>
      </c>
      <c r="AC50" s="16">
        <f t="shared" ca="1" si="27"/>
        <v>0</v>
      </c>
      <c r="AD50" s="262">
        <f t="shared" ca="1" si="28"/>
        <v>0</v>
      </c>
      <c r="AE50" s="16">
        <f t="shared" ca="1" si="29"/>
        <v>0</v>
      </c>
      <c r="AF50" s="262">
        <f t="shared" ca="1" si="30"/>
        <v>0</v>
      </c>
    </row>
    <row r="51" spans="1:32" x14ac:dyDescent="0.2">
      <c r="A51" t="s">
        <v>120</v>
      </c>
      <c r="B51">
        <v>770</v>
      </c>
      <c r="C51">
        <v>760</v>
      </c>
      <c r="D51">
        <v>750</v>
      </c>
      <c r="E51">
        <v>760</v>
      </c>
      <c r="F51">
        <v>760</v>
      </c>
      <c r="G51">
        <v>760</v>
      </c>
      <c r="H51">
        <v>770</v>
      </c>
      <c r="I51">
        <v>770</v>
      </c>
      <c r="J51">
        <v>770</v>
      </c>
      <c r="K51">
        <v>770</v>
      </c>
      <c r="L51">
        <v>770</v>
      </c>
      <c r="M51">
        <v>770</v>
      </c>
      <c r="N51">
        <v>770</v>
      </c>
      <c r="O51">
        <v>770</v>
      </c>
      <c r="P51">
        <v>770</v>
      </c>
      <c r="Q51">
        <v>770</v>
      </c>
      <c r="R51">
        <v>770</v>
      </c>
      <c r="S51">
        <v>770</v>
      </c>
      <c r="T51">
        <v>770</v>
      </c>
      <c r="U51">
        <v>770</v>
      </c>
      <c r="V51">
        <v>770</v>
      </c>
      <c r="W51">
        <v>770</v>
      </c>
      <c r="X51">
        <v>770</v>
      </c>
      <c r="Y51">
        <v>770</v>
      </c>
      <c r="Z51" s="100" t="s">
        <v>2181</v>
      </c>
      <c r="AA51" t="s">
        <v>120</v>
      </c>
      <c r="AB51" s="16">
        <f t="shared" ca="1" si="26"/>
        <v>770</v>
      </c>
      <c r="AC51" s="16">
        <f t="shared" ca="1" si="27"/>
        <v>0</v>
      </c>
      <c r="AD51" s="262">
        <f t="shared" ca="1" si="28"/>
        <v>0</v>
      </c>
      <c r="AE51" s="16">
        <f t="shared" ca="1" si="29"/>
        <v>0</v>
      </c>
      <c r="AF51" s="262">
        <f t="shared" ca="1" si="30"/>
        <v>0</v>
      </c>
    </row>
    <row r="52" spans="1:32" x14ac:dyDescent="0.2">
      <c r="A52" t="s">
        <v>121</v>
      </c>
      <c r="B52">
        <v>1130</v>
      </c>
      <c r="C52">
        <v>1110</v>
      </c>
      <c r="D52">
        <v>1100</v>
      </c>
      <c r="E52">
        <v>1090</v>
      </c>
      <c r="F52">
        <v>1080</v>
      </c>
      <c r="G52">
        <v>1090</v>
      </c>
      <c r="H52">
        <v>1080</v>
      </c>
      <c r="I52">
        <v>1080</v>
      </c>
      <c r="J52">
        <v>1060</v>
      </c>
      <c r="K52">
        <v>1070</v>
      </c>
      <c r="L52">
        <v>1050</v>
      </c>
      <c r="M52">
        <v>1050</v>
      </c>
      <c r="N52">
        <v>1060</v>
      </c>
      <c r="O52">
        <v>1060</v>
      </c>
      <c r="P52">
        <v>1050</v>
      </c>
      <c r="Q52">
        <v>1060</v>
      </c>
      <c r="R52">
        <v>1040</v>
      </c>
      <c r="S52">
        <v>1030</v>
      </c>
      <c r="T52">
        <v>1030</v>
      </c>
      <c r="U52">
        <v>1040</v>
      </c>
      <c r="V52">
        <v>1040</v>
      </c>
      <c r="W52">
        <v>1040</v>
      </c>
      <c r="X52">
        <v>1050</v>
      </c>
      <c r="Y52">
        <v>1040</v>
      </c>
      <c r="Z52" s="100" t="s">
        <v>2181</v>
      </c>
      <c r="AA52" t="s">
        <v>121</v>
      </c>
      <c r="AB52" s="16">
        <f t="shared" ca="1" si="26"/>
        <v>1040</v>
      </c>
      <c r="AC52" s="16">
        <f t="shared" ca="1" si="27"/>
        <v>-10</v>
      </c>
      <c r="AD52" s="262">
        <f t="shared" ca="1" si="28"/>
        <v>-9.5238095238095247E-3</v>
      </c>
      <c r="AE52" s="16">
        <f t="shared" ca="1" si="29"/>
        <v>10</v>
      </c>
      <c r="AF52" s="262">
        <f t="shared" ca="1" si="30"/>
        <v>9.7087378640776691E-3</v>
      </c>
    </row>
    <row r="53" spans="1:32" x14ac:dyDescent="0.2">
      <c r="A53" t="s">
        <v>122</v>
      </c>
      <c r="B53">
        <v>870</v>
      </c>
      <c r="C53">
        <v>880</v>
      </c>
      <c r="D53">
        <v>870</v>
      </c>
      <c r="E53">
        <v>860</v>
      </c>
      <c r="F53">
        <v>860</v>
      </c>
      <c r="G53">
        <v>850</v>
      </c>
      <c r="H53">
        <v>850</v>
      </c>
      <c r="I53">
        <v>850</v>
      </c>
      <c r="J53">
        <v>850</v>
      </c>
      <c r="K53">
        <v>850</v>
      </c>
      <c r="L53">
        <v>850</v>
      </c>
      <c r="M53">
        <v>850</v>
      </c>
      <c r="N53">
        <v>860</v>
      </c>
      <c r="O53">
        <v>850</v>
      </c>
      <c r="P53">
        <v>840</v>
      </c>
      <c r="Q53">
        <v>830</v>
      </c>
      <c r="R53">
        <v>830</v>
      </c>
      <c r="S53">
        <v>830</v>
      </c>
      <c r="T53">
        <v>830</v>
      </c>
      <c r="U53">
        <v>840</v>
      </c>
      <c r="V53">
        <v>840</v>
      </c>
      <c r="W53">
        <v>830</v>
      </c>
      <c r="X53">
        <v>830</v>
      </c>
      <c r="Y53">
        <v>820</v>
      </c>
      <c r="Z53" s="100" t="s">
        <v>2181</v>
      </c>
      <c r="AA53" t="s">
        <v>122</v>
      </c>
      <c r="AB53" s="16">
        <f t="shared" ca="1" si="26"/>
        <v>820</v>
      </c>
      <c r="AC53" s="16">
        <f t="shared" ca="1" si="27"/>
        <v>-10</v>
      </c>
      <c r="AD53" s="262">
        <f t="shared" ca="1" si="28"/>
        <v>-1.2048192771084338E-2</v>
      </c>
      <c r="AE53" s="16">
        <f t="shared" ca="1" si="29"/>
        <v>-10</v>
      </c>
      <c r="AF53" s="262">
        <f t="shared" ca="1" si="30"/>
        <v>-1.2048192771084338E-2</v>
      </c>
    </row>
    <row r="54" spans="1:32" x14ac:dyDescent="0.2">
      <c r="A54" t="s">
        <v>123</v>
      </c>
      <c r="B54">
        <v>970</v>
      </c>
      <c r="C54">
        <v>960</v>
      </c>
      <c r="D54">
        <v>950</v>
      </c>
      <c r="E54">
        <v>950</v>
      </c>
      <c r="F54">
        <v>930</v>
      </c>
      <c r="G54">
        <v>910</v>
      </c>
      <c r="H54">
        <v>900</v>
      </c>
      <c r="I54">
        <v>900</v>
      </c>
      <c r="J54">
        <v>910</v>
      </c>
      <c r="K54">
        <v>930</v>
      </c>
      <c r="L54">
        <v>940</v>
      </c>
      <c r="M54">
        <v>950</v>
      </c>
      <c r="N54">
        <v>960</v>
      </c>
      <c r="O54">
        <v>970</v>
      </c>
      <c r="P54">
        <v>990</v>
      </c>
      <c r="Q54">
        <v>990</v>
      </c>
      <c r="R54">
        <v>980</v>
      </c>
      <c r="S54">
        <v>990</v>
      </c>
      <c r="T54">
        <v>990</v>
      </c>
      <c r="U54">
        <v>980</v>
      </c>
      <c r="V54">
        <v>990</v>
      </c>
      <c r="W54">
        <v>990</v>
      </c>
      <c r="X54">
        <v>990</v>
      </c>
      <c r="Y54">
        <v>980</v>
      </c>
      <c r="Z54" s="100" t="s">
        <v>2181</v>
      </c>
      <c r="AA54" t="s">
        <v>123</v>
      </c>
      <c r="AB54" s="16">
        <f t="shared" ca="1" si="26"/>
        <v>980</v>
      </c>
      <c r="AC54" s="16">
        <f t="shared" ca="1" si="27"/>
        <v>-10</v>
      </c>
      <c r="AD54" s="262">
        <f t="shared" ca="1" si="28"/>
        <v>-1.0101010101010102E-2</v>
      </c>
      <c r="AE54" s="16">
        <f t="shared" ca="1" si="29"/>
        <v>-10</v>
      </c>
      <c r="AF54" s="262">
        <f t="shared" ca="1" si="30"/>
        <v>-1.0101010101010102E-2</v>
      </c>
    </row>
    <row r="55" spans="1:32" x14ac:dyDescent="0.2">
      <c r="A55" t="s">
        <v>124</v>
      </c>
      <c r="B55">
        <v>1790</v>
      </c>
      <c r="C55">
        <v>1770</v>
      </c>
      <c r="D55">
        <v>1740</v>
      </c>
      <c r="E55">
        <v>1710</v>
      </c>
      <c r="F55">
        <v>1660</v>
      </c>
      <c r="G55">
        <v>1580</v>
      </c>
      <c r="H55">
        <v>1590</v>
      </c>
      <c r="I55">
        <v>1570</v>
      </c>
      <c r="J55">
        <v>1560</v>
      </c>
      <c r="K55">
        <v>1560</v>
      </c>
      <c r="L55">
        <v>1560</v>
      </c>
      <c r="M55">
        <v>1570</v>
      </c>
      <c r="N55">
        <v>1570</v>
      </c>
      <c r="O55">
        <v>1590</v>
      </c>
      <c r="P55">
        <v>1570</v>
      </c>
      <c r="Q55">
        <v>1580</v>
      </c>
      <c r="R55">
        <v>1570</v>
      </c>
      <c r="S55">
        <v>1570</v>
      </c>
      <c r="T55">
        <v>1560</v>
      </c>
      <c r="U55">
        <v>1550</v>
      </c>
      <c r="V55">
        <v>1560</v>
      </c>
      <c r="W55">
        <v>1570</v>
      </c>
      <c r="X55">
        <v>1550</v>
      </c>
      <c r="Y55">
        <v>1530</v>
      </c>
      <c r="Z55" s="100" t="s">
        <v>2181</v>
      </c>
      <c r="AA55" t="s">
        <v>124</v>
      </c>
      <c r="AB55" s="16">
        <f t="shared" ca="1" si="26"/>
        <v>1530</v>
      </c>
      <c r="AC55" s="16">
        <f t="shared" ca="1" si="27"/>
        <v>-20</v>
      </c>
      <c r="AD55" s="262">
        <f t="shared" ca="1" si="28"/>
        <v>-1.2903225806451613E-2</v>
      </c>
      <c r="AE55" s="16">
        <f t="shared" ca="1" si="29"/>
        <v>-30</v>
      </c>
      <c r="AF55" s="262">
        <f t="shared" ca="1" si="30"/>
        <v>-1.9230769230769232E-2</v>
      </c>
    </row>
    <row r="56" spans="1:32" x14ac:dyDescent="0.2">
      <c r="A56" t="s">
        <v>1702</v>
      </c>
      <c r="B56">
        <v>670</v>
      </c>
      <c r="C56">
        <v>660</v>
      </c>
      <c r="D56">
        <v>650</v>
      </c>
      <c r="E56">
        <v>650</v>
      </c>
      <c r="F56">
        <v>650</v>
      </c>
      <c r="G56">
        <v>650</v>
      </c>
      <c r="H56">
        <v>670</v>
      </c>
      <c r="I56">
        <v>660</v>
      </c>
      <c r="J56">
        <v>670</v>
      </c>
      <c r="K56">
        <v>660</v>
      </c>
      <c r="L56">
        <v>660</v>
      </c>
      <c r="M56">
        <v>650</v>
      </c>
      <c r="N56">
        <v>660</v>
      </c>
      <c r="O56">
        <v>660</v>
      </c>
      <c r="P56">
        <v>660</v>
      </c>
      <c r="Q56">
        <v>650</v>
      </c>
      <c r="R56">
        <v>650</v>
      </c>
      <c r="S56">
        <v>650</v>
      </c>
      <c r="T56">
        <v>650</v>
      </c>
      <c r="U56">
        <v>660</v>
      </c>
      <c r="V56">
        <v>650</v>
      </c>
      <c r="W56">
        <v>650</v>
      </c>
      <c r="X56">
        <v>650</v>
      </c>
      <c r="Y56">
        <v>640</v>
      </c>
      <c r="Z56" s="100" t="s">
        <v>2181</v>
      </c>
      <c r="AA56" t="s">
        <v>1702</v>
      </c>
      <c r="AB56" s="16">
        <f t="shared" ca="1" si="26"/>
        <v>640</v>
      </c>
      <c r="AC56" s="16">
        <f t="shared" ca="1" si="27"/>
        <v>-10</v>
      </c>
      <c r="AD56" s="262">
        <f t="shared" ca="1" si="28"/>
        <v>-1.5384615384615385E-2</v>
      </c>
      <c r="AE56" s="16">
        <f t="shared" ca="1" si="29"/>
        <v>-10</v>
      </c>
      <c r="AF56" s="262">
        <f t="shared" ca="1" si="30"/>
        <v>-1.5384615384615385E-2</v>
      </c>
    </row>
    <row r="57" spans="1:32" x14ac:dyDescent="0.2">
      <c r="A57" t="s">
        <v>126</v>
      </c>
      <c r="B57">
        <v>1250</v>
      </c>
      <c r="C57">
        <v>1230</v>
      </c>
      <c r="D57">
        <v>1220</v>
      </c>
      <c r="E57">
        <v>1220</v>
      </c>
      <c r="F57">
        <v>1210</v>
      </c>
      <c r="G57">
        <v>1210</v>
      </c>
      <c r="H57">
        <v>1200</v>
      </c>
      <c r="I57">
        <v>1200</v>
      </c>
      <c r="J57">
        <v>1200</v>
      </c>
      <c r="K57">
        <v>1200</v>
      </c>
      <c r="L57">
        <v>1200</v>
      </c>
      <c r="M57">
        <v>1200</v>
      </c>
      <c r="N57">
        <v>1200</v>
      </c>
      <c r="O57">
        <v>1190</v>
      </c>
      <c r="P57">
        <v>1180</v>
      </c>
      <c r="Q57">
        <v>1170</v>
      </c>
      <c r="R57">
        <v>1170</v>
      </c>
      <c r="S57">
        <v>1160</v>
      </c>
      <c r="T57">
        <v>1160</v>
      </c>
      <c r="U57">
        <v>1160</v>
      </c>
      <c r="V57">
        <v>1150</v>
      </c>
      <c r="W57">
        <v>1150</v>
      </c>
      <c r="X57">
        <v>1130</v>
      </c>
      <c r="Y57">
        <v>1120</v>
      </c>
      <c r="Z57" s="100" t="s">
        <v>2181</v>
      </c>
      <c r="AA57" t="s">
        <v>126</v>
      </c>
      <c r="AB57" s="16">
        <f t="shared" ca="1" si="26"/>
        <v>1120</v>
      </c>
      <c r="AC57" s="16">
        <f t="shared" ca="1" si="27"/>
        <v>-10</v>
      </c>
      <c r="AD57" s="262">
        <f t="shared" ca="1" si="28"/>
        <v>-8.8495575221238937E-3</v>
      </c>
      <c r="AE57" s="16">
        <f t="shared" ca="1" si="29"/>
        <v>-40</v>
      </c>
      <c r="AF57" s="262">
        <f t="shared" ca="1" si="30"/>
        <v>-3.4482758620689655E-2</v>
      </c>
    </row>
    <row r="58" spans="1:32" x14ac:dyDescent="0.2">
      <c r="A58" t="s">
        <v>138</v>
      </c>
      <c r="B58" s="148">
        <v>12910</v>
      </c>
      <c r="C58" s="148">
        <v>12790</v>
      </c>
      <c r="D58" s="148">
        <v>12640</v>
      </c>
      <c r="E58" s="148">
        <v>12540</v>
      </c>
      <c r="F58" s="148">
        <v>12440</v>
      </c>
      <c r="G58" s="148">
        <v>12180</v>
      </c>
      <c r="H58" s="148">
        <v>12190</v>
      </c>
      <c r="I58" s="148">
        <v>12130</v>
      </c>
      <c r="J58" s="148">
        <v>12090</v>
      </c>
      <c r="K58" s="148">
        <v>12090</v>
      </c>
      <c r="L58" s="148">
        <v>12100</v>
      </c>
      <c r="M58" s="148">
        <v>12170</v>
      </c>
      <c r="N58" s="148">
        <v>12180</v>
      </c>
      <c r="O58" s="148">
        <v>12210</v>
      </c>
      <c r="P58" s="148">
        <v>12180</v>
      </c>
      <c r="Q58" s="148">
        <v>12180</v>
      </c>
      <c r="R58" s="148">
        <v>12180</v>
      </c>
      <c r="S58" s="148">
        <v>12150</v>
      </c>
      <c r="T58" s="148">
        <v>12140</v>
      </c>
      <c r="U58" s="148">
        <v>12150</v>
      </c>
      <c r="V58" s="148">
        <v>12210</v>
      </c>
      <c r="W58" s="148">
        <v>12230</v>
      </c>
      <c r="X58" s="148">
        <v>12180</v>
      </c>
      <c r="Y58" s="148">
        <v>12040</v>
      </c>
      <c r="Z58" s="100" t="s">
        <v>2181</v>
      </c>
      <c r="AA58" t="s">
        <v>138</v>
      </c>
      <c r="AB58" s="16">
        <f t="shared" ca="1" si="26"/>
        <v>12040</v>
      </c>
      <c r="AC58" s="16">
        <f t="shared" ca="1" si="27"/>
        <v>-140</v>
      </c>
      <c r="AD58" s="262">
        <f t="shared" ca="1" si="28"/>
        <v>-1.1494252873563218E-2</v>
      </c>
      <c r="AE58" s="16">
        <f t="shared" ca="1" si="29"/>
        <v>-100</v>
      </c>
      <c r="AF58" s="262">
        <f t="shared" ca="1" si="30"/>
        <v>-8.2372322899505763E-3</v>
      </c>
    </row>
    <row r="59" spans="1:32" x14ac:dyDescent="0.2">
      <c r="A59" t="s">
        <v>127</v>
      </c>
      <c r="B59" s="148">
        <v>1970</v>
      </c>
      <c r="C59" s="148">
        <v>1960</v>
      </c>
      <c r="D59" s="148">
        <v>1930</v>
      </c>
      <c r="E59" s="148">
        <v>2000</v>
      </c>
      <c r="F59" s="148">
        <v>1980</v>
      </c>
      <c r="G59" s="148">
        <v>1990</v>
      </c>
      <c r="H59" s="148">
        <v>1990</v>
      </c>
      <c r="I59" s="148">
        <v>1980</v>
      </c>
      <c r="J59" s="148">
        <v>1950</v>
      </c>
      <c r="K59" s="148">
        <v>1940</v>
      </c>
      <c r="L59" s="148">
        <v>1940</v>
      </c>
      <c r="M59" s="148">
        <v>1940</v>
      </c>
      <c r="N59" s="148">
        <v>1940</v>
      </c>
      <c r="O59" s="148">
        <v>1940</v>
      </c>
      <c r="P59" s="148">
        <v>1930</v>
      </c>
      <c r="Q59" s="148">
        <v>1920</v>
      </c>
      <c r="R59" s="148">
        <v>1920</v>
      </c>
      <c r="S59" s="148">
        <v>1920</v>
      </c>
      <c r="T59" s="148">
        <v>1920</v>
      </c>
      <c r="U59" s="148">
        <v>1910</v>
      </c>
      <c r="V59" s="148">
        <v>1910</v>
      </c>
      <c r="W59" s="148">
        <v>1900</v>
      </c>
      <c r="X59" s="148">
        <v>1870</v>
      </c>
      <c r="Y59" s="148">
        <v>1860</v>
      </c>
      <c r="Z59" s="100" t="s">
        <v>2181</v>
      </c>
      <c r="AA59" t="s">
        <v>127</v>
      </c>
      <c r="AB59" s="16">
        <f t="shared" ca="1" si="26"/>
        <v>1860</v>
      </c>
      <c r="AC59" s="16">
        <f t="shared" ca="1" si="27"/>
        <v>-10</v>
      </c>
      <c r="AD59" s="262">
        <f t="shared" ca="1" si="28"/>
        <v>-5.3475935828877002E-3</v>
      </c>
      <c r="AE59" s="16">
        <f t="shared" ca="1" si="29"/>
        <v>-60</v>
      </c>
      <c r="AF59" s="262">
        <f t="shared" ca="1" si="30"/>
        <v>-3.125E-2</v>
      </c>
    </row>
    <row r="60" spans="1:32" x14ac:dyDescent="0.2">
      <c r="A60" t="s">
        <v>139</v>
      </c>
      <c r="B60" s="25">
        <f>SUM(B58:B59)</f>
        <v>14880</v>
      </c>
      <c r="C60" s="25">
        <f t="shared" ref="C60:Y60" si="31">SUM(C58:C59)</f>
        <v>14750</v>
      </c>
      <c r="D60" s="25">
        <f t="shared" si="31"/>
        <v>14570</v>
      </c>
      <c r="E60" s="25">
        <f t="shared" si="31"/>
        <v>14540</v>
      </c>
      <c r="F60" s="25">
        <f t="shared" si="31"/>
        <v>14420</v>
      </c>
      <c r="G60" s="25">
        <f t="shared" si="31"/>
        <v>14170</v>
      </c>
      <c r="H60" s="25">
        <f t="shared" si="31"/>
        <v>14180</v>
      </c>
      <c r="I60" s="25">
        <f t="shared" si="31"/>
        <v>14110</v>
      </c>
      <c r="J60" s="25">
        <f t="shared" si="31"/>
        <v>14040</v>
      </c>
      <c r="K60" s="25">
        <f t="shared" si="31"/>
        <v>14030</v>
      </c>
      <c r="L60" s="25">
        <f t="shared" si="31"/>
        <v>14040</v>
      </c>
      <c r="M60" s="25">
        <f t="shared" si="31"/>
        <v>14110</v>
      </c>
      <c r="N60" s="25">
        <f t="shared" si="31"/>
        <v>14120</v>
      </c>
      <c r="O60" s="25">
        <f t="shared" si="31"/>
        <v>14150</v>
      </c>
      <c r="P60" s="25">
        <f t="shared" si="31"/>
        <v>14110</v>
      </c>
      <c r="Q60" s="25">
        <f t="shared" si="31"/>
        <v>14100</v>
      </c>
      <c r="R60" s="25">
        <f t="shared" si="31"/>
        <v>14100</v>
      </c>
      <c r="S60" s="25">
        <f t="shared" si="31"/>
        <v>14070</v>
      </c>
      <c r="T60" s="25">
        <f t="shared" si="31"/>
        <v>14060</v>
      </c>
      <c r="U60" s="25">
        <f t="shared" si="31"/>
        <v>14060</v>
      </c>
      <c r="V60" s="25">
        <f t="shared" si="31"/>
        <v>14120</v>
      </c>
      <c r="W60" s="25">
        <f t="shared" si="31"/>
        <v>14130</v>
      </c>
      <c r="X60" s="25">
        <f t="shared" si="31"/>
        <v>14050</v>
      </c>
      <c r="Y60" s="25">
        <f t="shared" si="31"/>
        <v>13900</v>
      </c>
      <c r="Z60" s="100"/>
      <c r="AA60" t="s">
        <v>139</v>
      </c>
      <c r="AB60" s="16">
        <f t="shared" ca="1" si="26"/>
        <v>13900</v>
      </c>
      <c r="AC60" s="16">
        <f t="shared" ca="1" si="27"/>
        <v>-150</v>
      </c>
      <c r="AD60" s="262">
        <f t="shared" ca="1" si="28"/>
        <v>-1.0676156583629894E-2</v>
      </c>
      <c r="AE60" s="16">
        <f t="shared" ca="1" si="29"/>
        <v>-160</v>
      </c>
      <c r="AF60" s="262">
        <f t="shared" ca="1" si="30"/>
        <v>-1.1379800853485065E-2</v>
      </c>
    </row>
    <row r="61" spans="1:32" x14ac:dyDescent="0.2">
      <c r="A61" t="s">
        <v>1731</v>
      </c>
      <c r="B61">
        <v>72430</v>
      </c>
      <c r="C61">
        <v>71820</v>
      </c>
      <c r="D61">
        <v>71240</v>
      </c>
      <c r="E61">
        <v>70790</v>
      </c>
      <c r="F61">
        <v>70240</v>
      </c>
      <c r="G61">
        <v>68420</v>
      </c>
      <c r="H61">
        <v>68280</v>
      </c>
      <c r="I61">
        <v>68020</v>
      </c>
      <c r="J61">
        <v>67870</v>
      </c>
      <c r="K61">
        <v>67860</v>
      </c>
      <c r="L61">
        <v>67860</v>
      </c>
      <c r="M61">
        <v>67890</v>
      </c>
      <c r="N61">
        <v>67940</v>
      </c>
      <c r="O61">
        <v>67900</v>
      </c>
      <c r="P61">
        <v>67830</v>
      </c>
      <c r="Q61">
        <v>67860</v>
      </c>
      <c r="R61">
        <v>67890</v>
      </c>
      <c r="S61">
        <v>68060</v>
      </c>
      <c r="T61">
        <v>67940</v>
      </c>
      <c r="U61">
        <v>68140</v>
      </c>
      <c r="V61">
        <v>68280</v>
      </c>
      <c r="W61">
        <v>68060</v>
      </c>
      <c r="X61">
        <v>67700</v>
      </c>
      <c r="Y61">
        <v>67000</v>
      </c>
      <c r="Z61" s="100" t="s">
        <v>2181</v>
      </c>
      <c r="AA61" t="s">
        <v>1731</v>
      </c>
      <c r="AB61" s="16">
        <f t="shared" ca="1" si="26"/>
        <v>67000</v>
      </c>
      <c r="AC61" s="16">
        <f t="shared" ca="1" si="27"/>
        <v>-700</v>
      </c>
      <c r="AD61" s="262">
        <f t="shared" ca="1" si="28"/>
        <v>-1.03397341211226E-2</v>
      </c>
      <c r="AE61" s="16">
        <f t="shared" ca="1" si="29"/>
        <v>-940</v>
      </c>
      <c r="AF61" s="262">
        <f t="shared" ca="1" si="30"/>
        <v>-1.3835737415366501E-2</v>
      </c>
    </row>
    <row r="62" spans="1:32" x14ac:dyDescent="0.2">
      <c r="A62" t="s">
        <v>141</v>
      </c>
      <c r="B62">
        <v>506490</v>
      </c>
      <c r="C62">
        <v>502320</v>
      </c>
      <c r="D62">
        <v>498210</v>
      </c>
      <c r="E62">
        <v>495070</v>
      </c>
      <c r="F62">
        <v>491250</v>
      </c>
      <c r="G62">
        <v>482830</v>
      </c>
      <c r="H62">
        <v>481440</v>
      </c>
      <c r="I62">
        <v>480110</v>
      </c>
      <c r="J62">
        <v>479140</v>
      </c>
      <c r="K62">
        <v>479680</v>
      </c>
      <c r="L62">
        <v>480080</v>
      </c>
      <c r="M62">
        <v>481470</v>
      </c>
      <c r="N62">
        <v>482750</v>
      </c>
      <c r="O62">
        <v>483910</v>
      </c>
      <c r="P62">
        <v>484820</v>
      </c>
      <c r="Q62">
        <v>485820</v>
      </c>
      <c r="R62">
        <v>485690</v>
      </c>
      <c r="S62">
        <v>486140</v>
      </c>
      <c r="T62">
        <v>486450</v>
      </c>
      <c r="U62">
        <v>486410</v>
      </c>
      <c r="V62">
        <v>489400</v>
      </c>
      <c r="W62">
        <v>488370</v>
      </c>
      <c r="X62">
        <v>486740</v>
      </c>
      <c r="Y62">
        <v>485270</v>
      </c>
      <c r="Z62" s="100" t="s">
        <v>2181</v>
      </c>
      <c r="AA62" t="s">
        <v>141</v>
      </c>
      <c r="AB62" s="16">
        <f t="shared" ca="1" si="26"/>
        <v>485270</v>
      </c>
      <c r="AC62" s="16">
        <f t="shared" ca="1" si="27"/>
        <v>-1470</v>
      </c>
      <c r="AD62" s="262">
        <f t="shared" ca="1" si="28"/>
        <v>-3.0200928627193164E-3</v>
      </c>
      <c r="AE62" s="16">
        <f t="shared" ca="1" si="29"/>
        <v>-1180</v>
      </c>
      <c r="AF62" s="262">
        <f t="shared" ca="1" si="30"/>
        <v>-2.4257374858669954E-3</v>
      </c>
    </row>
    <row r="63" spans="1:32" x14ac:dyDescent="0.2">
      <c r="A63" t="s">
        <v>226</v>
      </c>
      <c r="Z63" s="100"/>
      <c r="AA63" t="s">
        <v>226</v>
      </c>
      <c r="AB63" s="16">
        <f t="shared" ca="1" si="26"/>
        <v>0</v>
      </c>
      <c r="AC63" s="16">
        <f t="shared" ca="1" si="27"/>
        <v>0</v>
      </c>
      <c r="AD63" s="262" t="str">
        <f t="shared" ca="1" si="28"/>
        <v>-</v>
      </c>
      <c r="AE63" s="16">
        <f t="shared" ca="1" si="29"/>
        <v>0</v>
      </c>
      <c r="AF63" s="262" t="str">
        <f t="shared" ca="1" si="30"/>
        <v>-</v>
      </c>
    </row>
    <row r="64" spans="1:32" x14ac:dyDescent="0.2">
      <c r="A64" t="s">
        <v>227</v>
      </c>
      <c r="Z64" s="100"/>
      <c r="AA64" t="s">
        <v>227</v>
      </c>
      <c r="AB64" s="16">
        <f t="shared" ca="1" si="26"/>
        <v>0</v>
      </c>
      <c r="AC64" s="16">
        <f t="shared" ca="1" si="27"/>
        <v>0</v>
      </c>
      <c r="AD64" s="262" t="str">
        <f t="shared" ca="1" si="28"/>
        <v>-</v>
      </c>
      <c r="AE64" s="16">
        <f t="shared" ca="1" si="29"/>
        <v>0</v>
      </c>
      <c r="AF64" s="262" t="str">
        <f t="shared" ca="1" si="30"/>
        <v>-</v>
      </c>
    </row>
    <row r="65" spans="1:32" x14ac:dyDescent="0.2">
      <c r="A65" t="s">
        <v>228</v>
      </c>
      <c r="B65" s="80">
        <f t="shared" ref="B65:X65" si="32">SUM(B48,B51,B52,B54,B59)</f>
        <v>5840</v>
      </c>
      <c r="C65" s="80">
        <f t="shared" si="32"/>
        <v>5790</v>
      </c>
      <c r="D65" s="80">
        <f t="shared" si="32"/>
        <v>5710</v>
      </c>
      <c r="E65" s="80">
        <f t="shared" si="32"/>
        <v>5780</v>
      </c>
      <c r="F65" s="80">
        <f t="shared" si="32"/>
        <v>5720</v>
      </c>
      <c r="G65" s="80">
        <f t="shared" si="32"/>
        <v>5720</v>
      </c>
      <c r="H65" s="80">
        <f t="shared" si="32"/>
        <v>5710</v>
      </c>
      <c r="I65" s="80">
        <f t="shared" si="32"/>
        <v>5700</v>
      </c>
      <c r="J65" s="80">
        <f t="shared" si="32"/>
        <v>5650</v>
      </c>
      <c r="K65" s="80">
        <f t="shared" si="32"/>
        <v>5670</v>
      </c>
      <c r="L65" s="80">
        <f t="shared" si="32"/>
        <v>5670</v>
      </c>
      <c r="M65" s="80">
        <f t="shared" si="32"/>
        <v>5670</v>
      </c>
      <c r="N65" s="80">
        <f t="shared" si="32"/>
        <v>5690</v>
      </c>
      <c r="O65" s="80">
        <f t="shared" si="32"/>
        <v>5690</v>
      </c>
      <c r="P65" s="80">
        <f t="shared" si="32"/>
        <v>5700</v>
      </c>
      <c r="Q65" s="80">
        <f t="shared" si="32"/>
        <v>5700</v>
      </c>
      <c r="R65" s="80">
        <f t="shared" si="32"/>
        <v>5660</v>
      </c>
      <c r="S65" s="80">
        <f t="shared" si="32"/>
        <v>5660</v>
      </c>
      <c r="T65" s="80">
        <f t="shared" si="32"/>
        <v>5640</v>
      </c>
      <c r="U65" s="80">
        <f t="shared" si="32"/>
        <v>5620</v>
      </c>
      <c r="V65" s="80">
        <f t="shared" si="32"/>
        <v>5630</v>
      </c>
      <c r="W65" s="80">
        <f t="shared" si="32"/>
        <v>5620</v>
      </c>
      <c r="X65" s="80">
        <f t="shared" si="32"/>
        <v>5590</v>
      </c>
      <c r="Y65" s="80">
        <f t="shared" ref="Y65" si="33">SUM(Y48,Y51,Y52,Y54,Y59)</f>
        <v>5550</v>
      </c>
      <c r="Z65" s="100"/>
      <c r="AA65" t="s">
        <v>228</v>
      </c>
      <c r="AB65" s="16">
        <f t="shared" ca="1" si="26"/>
        <v>5550</v>
      </c>
      <c r="AC65" s="16">
        <f t="shared" ca="1" si="27"/>
        <v>-40</v>
      </c>
      <c r="AD65" s="262">
        <f t="shared" ca="1" si="28"/>
        <v>-7.1556350626118068E-3</v>
      </c>
      <c r="AE65" s="16">
        <f t="shared" ca="1" si="29"/>
        <v>-90</v>
      </c>
      <c r="AF65" s="262">
        <f t="shared" ca="1" si="30"/>
        <v>-1.5957446808510637E-2</v>
      </c>
    </row>
    <row r="66" spans="1:32" x14ac:dyDescent="0.2">
      <c r="A66" t="s">
        <v>229</v>
      </c>
      <c r="B66" s="80">
        <f t="shared" ref="B66:X66" si="34">SUM(B53,B56,B57)</f>
        <v>2790</v>
      </c>
      <c r="C66" s="80">
        <f t="shared" si="34"/>
        <v>2770</v>
      </c>
      <c r="D66" s="80">
        <f t="shared" si="34"/>
        <v>2740</v>
      </c>
      <c r="E66" s="80">
        <f t="shared" si="34"/>
        <v>2730</v>
      </c>
      <c r="F66" s="80">
        <f t="shared" si="34"/>
        <v>2720</v>
      </c>
      <c r="G66" s="80">
        <f t="shared" si="34"/>
        <v>2710</v>
      </c>
      <c r="H66" s="80">
        <f t="shared" si="34"/>
        <v>2720</v>
      </c>
      <c r="I66" s="80">
        <f t="shared" si="34"/>
        <v>2710</v>
      </c>
      <c r="J66" s="80">
        <f t="shared" si="34"/>
        <v>2720</v>
      </c>
      <c r="K66" s="80">
        <f t="shared" si="34"/>
        <v>2710</v>
      </c>
      <c r="L66" s="80">
        <f t="shared" si="34"/>
        <v>2710</v>
      </c>
      <c r="M66" s="80">
        <f t="shared" si="34"/>
        <v>2700</v>
      </c>
      <c r="N66" s="80">
        <f t="shared" si="34"/>
        <v>2720</v>
      </c>
      <c r="O66" s="80">
        <f t="shared" si="34"/>
        <v>2700</v>
      </c>
      <c r="P66" s="80">
        <f t="shared" si="34"/>
        <v>2680</v>
      </c>
      <c r="Q66" s="80">
        <f t="shared" si="34"/>
        <v>2650</v>
      </c>
      <c r="R66" s="80">
        <f t="shared" si="34"/>
        <v>2650</v>
      </c>
      <c r="S66" s="80">
        <f t="shared" si="34"/>
        <v>2640</v>
      </c>
      <c r="T66" s="80">
        <f t="shared" si="34"/>
        <v>2640</v>
      </c>
      <c r="U66" s="80">
        <f t="shared" si="34"/>
        <v>2660</v>
      </c>
      <c r="V66" s="80">
        <f t="shared" si="34"/>
        <v>2640</v>
      </c>
      <c r="W66" s="80">
        <f t="shared" si="34"/>
        <v>2630</v>
      </c>
      <c r="X66" s="80">
        <f t="shared" si="34"/>
        <v>2610</v>
      </c>
      <c r="Y66" s="80">
        <f t="shared" ref="Y66" si="35">SUM(Y53,Y56,Y57)</f>
        <v>2580</v>
      </c>
      <c r="Z66" s="100"/>
      <c r="AA66" t="s">
        <v>229</v>
      </c>
      <c r="AB66" s="16">
        <f t="shared" ca="1" si="26"/>
        <v>2580</v>
      </c>
      <c r="AC66" s="16">
        <f t="shared" ca="1" si="27"/>
        <v>-30</v>
      </c>
      <c r="AD66" s="262">
        <f t="shared" ca="1" si="28"/>
        <v>-1.1494252873563218E-2</v>
      </c>
      <c r="AE66" s="16">
        <f t="shared" ca="1" si="29"/>
        <v>-60</v>
      </c>
      <c r="AF66" s="262">
        <f t="shared" ca="1" si="30"/>
        <v>-2.2727272727272728E-2</v>
      </c>
    </row>
    <row r="67" spans="1:32" x14ac:dyDescent="0.2">
      <c r="A67" t="s">
        <v>230</v>
      </c>
      <c r="B67" s="80">
        <f t="shared" ref="B67:X67" si="36">SUM(B47,B49,B50,B55)</f>
        <v>5370</v>
      </c>
      <c r="C67" s="80">
        <f t="shared" si="36"/>
        <v>5300</v>
      </c>
      <c r="D67" s="80">
        <f t="shared" si="36"/>
        <v>5220</v>
      </c>
      <c r="E67" s="80">
        <f t="shared" si="36"/>
        <v>5170</v>
      </c>
      <c r="F67" s="80">
        <f t="shared" si="36"/>
        <v>5120</v>
      </c>
      <c r="G67" s="80">
        <f t="shared" si="36"/>
        <v>4880</v>
      </c>
      <c r="H67" s="80">
        <f t="shared" si="36"/>
        <v>4880</v>
      </c>
      <c r="I67" s="80">
        <f t="shared" si="36"/>
        <v>4840</v>
      </c>
      <c r="J67" s="80">
        <f t="shared" si="36"/>
        <v>4800</v>
      </c>
      <c r="K67" s="80">
        <f t="shared" si="36"/>
        <v>4790</v>
      </c>
      <c r="L67" s="80">
        <f t="shared" si="36"/>
        <v>4800</v>
      </c>
      <c r="M67" s="80">
        <f t="shared" si="36"/>
        <v>4860</v>
      </c>
      <c r="N67" s="80">
        <f t="shared" si="36"/>
        <v>4860</v>
      </c>
      <c r="O67" s="80">
        <f t="shared" si="36"/>
        <v>4890</v>
      </c>
      <c r="P67" s="80">
        <f t="shared" si="36"/>
        <v>4870</v>
      </c>
      <c r="Q67" s="80">
        <f t="shared" si="36"/>
        <v>4900</v>
      </c>
      <c r="R67" s="80">
        <f t="shared" si="36"/>
        <v>4910</v>
      </c>
      <c r="S67" s="80">
        <f t="shared" si="36"/>
        <v>4880</v>
      </c>
      <c r="T67" s="80">
        <f t="shared" si="36"/>
        <v>4880</v>
      </c>
      <c r="U67" s="80">
        <f t="shared" si="36"/>
        <v>4880</v>
      </c>
      <c r="V67" s="80">
        <f t="shared" si="36"/>
        <v>4900</v>
      </c>
      <c r="W67" s="80">
        <f t="shared" si="36"/>
        <v>4910</v>
      </c>
      <c r="X67" s="80">
        <f t="shared" si="36"/>
        <v>4870</v>
      </c>
      <c r="Y67" s="80">
        <f t="shared" ref="Y67" si="37">SUM(Y47,Y49,Y50,Y55)</f>
        <v>4830</v>
      </c>
      <c r="Z67" s="100"/>
      <c r="AA67" t="s">
        <v>230</v>
      </c>
      <c r="AB67" s="16">
        <f t="shared" ca="1" si="26"/>
        <v>4830</v>
      </c>
      <c r="AC67" s="16">
        <f t="shared" ca="1" si="27"/>
        <v>-40</v>
      </c>
      <c r="AD67" s="262">
        <f t="shared" ca="1" si="28"/>
        <v>-8.2135523613963042E-3</v>
      </c>
      <c r="AE67" s="16">
        <f t="shared" ca="1" si="29"/>
        <v>-50</v>
      </c>
      <c r="AF67" s="262">
        <f t="shared" ca="1" si="30"/>
        <v>-1.0245901639344262E-2</v>
      </c>
    </row>
    <row r="68" spans="1:32" x14ac:dyDescent="0.2">
      <c r="A68" t="s">
        <v>231</v>
      </c>
      <c r="B68" s="80">
        <f t="shared" ref="B68:X68" si="38">SUM(B46,B52)</f>
        <v>2020</v>
      </c>
      <c r="C68" s="80">
        <f t="shared" si="38"/>
        <v>1990</v>
      </c>
      <c r="D68" s="80">
        <f t="shared" si="38"/>
        <v>1980</v>
      </c>
      <c r="E68" s="80">
        <f t="shared" si="38"/>
        <v>1970</v>
      </c>
      <c r="F68" s="80">
        <f t="shared" si="38"/>
        <v>1950</v>
      </c>
      <c r="G68" s="80">
        <f t="shared" si="38"/>
        <v>1950</v>
      </c>
      <c r="H68" s="80">
        <f t="shared" si="38"/>
        <v>1940</v>
      </c>
      <c r="I68" s="80">
        <f t="shared" si="38"/>
        <v>1940</v>
      </c>
      <c r="J68" s="80">
        <f t="shared" si="38"/>
        <v>1920</v>
      </c>
      <c r="K68" s="80">
        <f t="shared" si="38"/>
        <v>1930</v>
      </c>
      <c r="L68" s="80">
        <f t="shared" si="38"/>
        <v>1920</v>
      </c>
      <c r="M68" s="80">
        <f t="shared" si="38"/>
        <v>1920</v>
      </c>
      <c r="N68" s="80">
        <f t="shared" si="38"/>
        <v>1930</v>
      </c>
      <c r="O68" s="80">
        <f t="shared" si="38"/>
        <v>1940</v>
      </c>
      <c r="P68" s="80">
        <f t="shared" si="38"/>
        <v>1930</v>
      </c>
      <c r="Q68" s="80">
        <f t="shared" si="38"/>
        <v>1940</v>
      </c>
      <c r="R68" s="80">
        <f t="shared" si="38"/>
        <v>1930</v>
      </c>
      <c r="S68" s="80">
        <f t="shared" si="38"/>
        <v>1920</v>
      </c>
      <c r="T68" s="80">
        <f t="shared" si="38"/>
        <v>1920</v>
      </c>
      <c r="U68" s="80">
        <f t="shared" si="38"/>
        <v>1960</v>
      </c>
      <c r="V68" s="80">
        <f t="shared" si="38"/>
        <v>2010</v>
      </c>
      <c r="W68" s="80">
        <f t="shared" si="38"/>
        <v>2020</v>
      </c>
      <c r="X68" s="80">
        <f t="shared" si="38"/>
        <v>2030</v>
      </c>
      <c r="Y68" s="80">
        <f t="shared" ref="Y68" si="39">SUM(Y46,Y52)</f>
        <v>2010</v>
      </c>
      <c r="Z68" s="100"/>
      <c r="AA68" t="s">
        <v>231</v>
      </c>
      <c r="AB68" s="16">
        <f t="shared" ca="1" si="26"/>
        <v>2010</v>
      </c>
      <c r="AC68" s="16">
        <f t="shared" ca="1" si="27"/>
        <v>-20</v>
      </c>
      <c r="AD68" s="262">
        <f t="shared" ca="1" si="28"/>
        <v>-9.852216748768473E-3</v>
      </c>
      <c r="AE68" s="16">
        <f t="shared" ca="1" si="29"/>
        <v>90</v>
      </c>
      <c r="AF68" s="262">
        <f t="shared" ca="1" si="30"/>
        <v>4.6875E-2</v>
      </c>
    </row>
    <row r="71" spans="1:32" x14ac:dyDescent="0.2">
      <c r="AC71" s="25" t="str">
        <f ca="1">"Change since "&amp;AC72</f>
        <v>Change since 2023</v>
      </c>
      <c r="AD71" s="25"/>
      <c r="AE71" s="25" t="str">
        <f ca="1">"Change since "&amp;AE72</f>
        <v>Change since 2019</v>
      </c>
    </row>
    <row r="72" spans="1:32" x14ac:dyDescent="0.2">
      <c r="A72" t="s">
        <v>188</v>
      </c>
      <c r="Z72" s="100"/>
      <c r="AC72" s="25" t="str">
        <f ca="1">OFFSET(Z73,0,-2)</f>
        <v>2023</v>
      </c>
      <c r="AD72" s="25"/>
      <c r="AE72" s="25" t="str">
        <f ca="1">OFFSET(Z73,0,-6)</f>
        <v>2019</v>
      </c>
    </row>
    <row r="73" spans="1:32" x14ac:dyDescent="0.2">
      <c r="B73" s="2" t="s">
        <v>1715</v>
      </c>
      <c r="C73" s="2" t="s">
        <v>1716</v>
      </c>
      <c r="D73" s="2" t="s">
        <v>1717</v>
      </c>
      <c r="E73" s="2" t="s">
        <v>1718</v>
      </c>
      <c r="F73" s="2" t="s">
        <v>1719</v>
      </c>
      <c r="G73" s="2" t="s">
        <v>1720</v>
      </c>
      <c r="H73" s="2" t="s">
        <v>1721</v>
      </c>
      <c r="I73" s="2" t="s">
        <v>1722</v>
      </c>
      <c r="J73" s="2" t="s">
        <v>1723</v>
      </c>
      <c r="K73" s="2" t="s">
        <v>1724</v>
      </c>
      <c r="L73" s="2" t="s">
        <v>1725</v>
      </c>
      <c r="M73" s="2" t="s">
        <v>1726</v>
      </c>
      <c r="N73" s="2" t="s">
        <v>1727</v>
      </c>
      <c r="O73" s="2" t="s">
        <v>1728</v>
      </c>
      <c r="P73" s="2" t="s">
        <v>1729</v>
      </c>
      <c r="Q73" s="2" t="s">
        <v>1594</v>
      </c>
      <c r="R73" s="2" t="s">
        <v>1595</v>
      </c>
      <c r="S73" s="2" t="s">
        <v>1596</v>
      </c>
      <c r="T73" s="2" t="s">
        <v>1597</v>
      </c>
      <c r="U73" s="2" t="s">
        <v>1598</v>
      </c>
      <c r="V73" s="2" t="s">
        <v>556</v>
      </c>
      <c r="W73" s="2" t="s">
        <v>561</v>
      </c>
      <c r="X73" s="2" t="s">
        <v>564</v>
      </c>
      <c r="Y73" s="2" t="s">
        <v>2115</v>
      </c>
      <c r="Z73" s="100"/>
      <c r="AB73" s="263" t="str">
        <f t="shared" ref="AB73" ca="1" si="40">OFFSET(Z73,0,-1)</f>
        <v>2024</v>
      </c>
      <c r="AC73" t="s">
        <v>163</v>
      </c>
      <c r="AD73" t="s">
        <v>1713</v>
      </c>
      <c r="AE73" t="s">
        <v>163</v>
      </c>
      <c r="AF73" t="s">
        <v>1713</v>
      </c>
    </row>
    <row r="74" spans="1:32" x14ac:dyDescent="0.2">
      <c r="A74" t="s">
        <v>115</v>
      </c>
      <c r="B74">
        <v>540</v>
      </c>
      <c r="C74">
        <v>570</v>
      </c>
      <c r="D74">
        <v>570</v>
      </c>
      <c r="E74">
        <v>570</v>
      </c>
      <c r="F74">
        <v>580</v>
      </c>
      <c r="G74">
        <v>580</v>
      </c>
      <c r="H74">
        <v>620</v>
      </c>
      <c r="I74">
        <v>660</v>
      </c>
      <c r="J74">
        <v>660</v>
      </c>
      <c r="K74">
        <v>670</v>
      </c>
      <c r="L74">
        <v>700</v>
      </c>
      <c r="M74">
        <v>730</v>
      </c>
      <c r="N74">
        <v>760</v>
      </c>
      <c r="O74">
        <v>800</v>
      </c>
      <c r="P74">
        <v>850</v>
      </c>
      <c r="Q74">
        <v>870</v>
      </c>
      <c r="R74">
        <v>960</v>
      </c>
      <c r="S74">
        <v>990</v>
      </c>
      <c r="T74">
        <v>990</v>
      </c>
      <c r="U74">
        <v>1060</v>
      </c>
      <c r="V74">
        <v>1070</v>
      </c>
      <c r="W74">
        <v>1150</v>
      </c>
      <c r="X74">
        <v>1160</v>
      </c>
      <c r="Y74">
        <v>1160</v>
      </c>
      <c r="Z74" s="100" t="s">
        <v>2181</v>
      </c>
      <c r="AA74" t="s">
        <v>115</v>
      </c>
      <c r="AB74" s="16">
        <f t="shared" ref="AB74:AB96" ca="1" si="41">IF(ISERROR((OFFSET(Z74,0,-1))),"-",(OFFSET(Z74,0,-1)))</f>
        <v>1160</v>
      </c>
      <c r="AC74" s="16">
        <f t="shared" ref="AC74:AC96" ca="1" si="42">IF(ISERROR((AB74-OFFSET(Z74,0,-2))),"-",(AB74-OFFSET(Z74,0,-2)))</f>
        <v>0</v>
      </c>
      <c r="AD74" s="262">
        <f t="shared" ref="AD74:AD96" ca="1" si="43">IF(ISERROR((AC74/OFFSET(Z74,0,-2))),"-",(AC74/OFFSET(Z74,0,-2)))</f>
        <v>0</v>
      </c>
      <c r="AE74" s="16">
        <f t="shared" ref="AE74:AE96" ca="1" si="44">IF(ISERROR((AB74-OFFSET(Z74,0,-6))),"-",(AB74-OFFSET(Z74,0,-6)))</f>
        <v>170</v>
      </c>
      <c r="AF74" s="262">
        <f t="shared" ref="AF74:AF96" ca="1" si="45">IF(ISERROR((AE74/OFFSET(Z74,0,-6))),"-",(AE74/OFFSET(Z74,0,-6)))</f>
        <v>0.17171717171717171</v>
      </c>
    </row>
    <row r="75" spans="1:32" x14ac:dyDescent="0.2">
      <c r="A75" t="s">
        <v>116</v>
      </c>
      <c r="B75">
        <v>620</v>
      </c>
      <c r="C75">
        <v>620</v>
      </c>
      <c r="D75">
        <v>630</v>
      </c>
      <c r="E75">
        <v>620</v>
      </c>
      <c r="F75">
        <v>620</v>
      </c>
      <c r="G75">
        <v>600</v>
      </c>
      <c r="H75">
        <v>610</v>
      </c>
      <c r="I75">
        <v>650</v>
      </c>
      <c r="J75">
        <v>670</v>
      </c>
      <c r="K75">
        <v>670</v>
      </c>
      <c r="L75">
        <v>750</v>
      </c>
      <c r="M75">
        <v>760</v>
      </c>
      <c r="N75">
        <v>770</v>
      </c>
      <c r="O75">
        <v>760</v>
      </c>
      <c r="P75">
        <v>780</v>
      </c>
      <c r="Q75">
        <v>790</v>
      </c>
      <c r="R75">
        <v>850</v>
      </c>
      <c r="S75">
        <v>930</v>
      </c>
      <c r="T75">
        <v>940</v>
      </c>
      <c r="U75">
        <v>940</v>
      </c>
      <c r="V75">
        <v>940</v>
      </c>
      <c r="W75">
        <v>940</v>
      </c>
      <c r="X75">
        <v>920</v>
      </c>
      <c r="Y75">
        <v>910</v>
      </c>
      <c r="Z75" s="100" t="s">
        <v>2181</v>
      </c>
      <c r="AA75" t="s">
        <v>116</v>
      </c>
      <c r="AB75" s="16">
        <f t="shared" ca="1" si="41"/>
        <v>910</v>
      </c>
      <c r="AC75" s="16">
        <f t="shared" ca="1" si="42"/>
        <v>-10</v>
      </c>
      <c r="AD75" s="262">
        <f t="shared" ca="1" si="43"/>
        <v>-1.0869565217391304E-2</v>
      </c>
      <c r="AE75" s="16">
        <f t="shared" ca="1" si="44"/>
        <v>-30</v>
      </c>
      <c r="AF75" s="262">
        <f t="shared" ca="1" si="45"/>
        <v>-3.1914893617021274E-2</v>
      </c>
    </row>
    <row r="76" spans="1:32" x14ac:dyDescent="0.2">
      <c r="A76" t="s">
        <v>117</v>
      </c>
      <c r="B76">
        <v>260</v>
      </c>
      <c r="C76">
        <v>260</v>
      </c>
      <c r="D76">
        <v>270</v>
      </c>
      <c r="E76">
        <v>330</v>
      </c>
      <c r="F76">
        <v>330</v>
      </c>
      <c r="G76">
        <v>320</v>
      </c>
      <c r="H76">
        <v>410</v>
      </c>
      <c r="I76">
        <v>510</v>
      </c>
      <c r="J76">
        <v>510</v>
      </c>
      <c r="K76">
        <v>540</v>
      </c>
      <c r="L76">
        <v>540</v>
      </c>
      <c r="M76">
        <v>600</v>
      </c>
      <c r="N76">
        <v>600</v>
      </c>
      <c r="O76">
        <v>630</v>
      </c>
      <c r="P76">
        <v>640</v>
      </c>
      <c r="Q76">
        <v>640</v>
      </c>
      <c r="R76">
        <v>650</v>
      </c>
      <c r="S76">
        <v>660</v>
      </c>
      <c r="T76">
        <v>670</v>
      </c>
      <c r="U76">
        <v>680</v>
      </c>
      <c r="V76">
        <v>680</v>
      </c>
      <c r="W76">
        <v>700</v>
      </c>
      <c r="X76">
        <v>710</v>
      </c>
      <c r="Y76">
        <v>730</v>
      </c>
      <c r="Z76" s="100" t="s">
        <v>2181</v>
      </c>
      <c r="AA76" t="s">
        <v>117</v>
      </c>
      <c r="AB76" s="16">
        <f t="shared" ca="1" si="41"/>
        <v>730</v>
      </c>
      <c r="AC76" s="16">
        <f t="shared" ca="1" si="42"/>
        <v>20</v>
      </c>
      <c r="AD76" s="262">
        <f t="shared" ca="1" si="43"/>
        <v>2.8169014084507043E-2</v>
      </c>
      <c r="AE76" s="16">
        <f t="shared" ca="1" si="44"/>
        <v>60</v>
      </c>
      <c r="AF76" s="262">
        <f t="shared" ca="1" si="45"/>
        <v>8.9552238805970144E-2</v>
      </c>
    </row>
    <row r="77" spans="1:32" x14ac:dyDescent="0.2">
      <c r="A77" t="s">
        <v>118</v>
      </c>
      <c r="B77">
        <v>540</v>
      </c>
      <c r="C77">
        <v>520</v>
      </c>
      <c r="D77">
        <v>520</v>
      </c>
      <c r="E77">
        <v>520</v>
      </c>
      <c r="F77">
        <v>510</v>
      </c>
      <c r="G77">
        <v>470</v>
      </c>
      <c r="H77">
        <v>470</v>
      </c>
      <c r="I77">
        <v>490</v>
      </c>
      <c r="J77">
        <v>520</v>
      </c>
      <c r="K77">
        <v>510</v>
      </c>
      <c r="L77">
        <v>520</v>
      </c>
      <c r="M77">
        <v>530</v>
      </c>
      <c r="N77">
        <v>530</v>
      </c>
      <c r="O77">
        <v>650</v>
      </c>
      <c r="P77">
        <v>650</v>
      </c>
      <c r="Q77">
        <v>750</v>
      </c>
      <c r="R77">
        <v>780</v>
      </c>
      <c r="S77">
        <v>800</v>
      </c>
      <c r="T77">
        <v>820</v>
      </c>
      <c r="U77">
        <v>820</v>
      </c>
      <c r="V77">
        <v>810</v>
      </c>
      <c r="W77">
        <v>820</v>
      </c>
      <c r="X77">
        <v>830</v>
      </c>
      <c r="Y77">
        <v>830</v>
      </c>
      <c r="Z77" s="100" t="s">
        <v>2181</v>
      </c>
      <c r="AA77" t="s">
        <v>118</v>
      </c>
      <c r="AB77" s="16">
        <f t="shared" ca="1" si="41"/>
        <v>830</v>
      </c>
      <c r="AC77" s="16">
        <f t="shared" ca="1" si="42"/>
        <v>0</v>
      </c>
      <c r="AD77" s="262">
        <f t="shared" ca="1" si="43"/>
        <v>0</v>
      </c>
      <c r="AE77" s="16">
        <f t="shared" ca="1" si="44"/>
        <v>10</v>
      </c>
      <c r="AF77" s="262">
        <f t="shared" ca="1" si="45"/>
        <v>1.2195121951219513E-2</v>
      </c>
    </row>
    <row r="78" spans="1:32" x14ac:dyDescent="0.2">
      <c r="A78" t="s">
        <v>1730</v>
      </c>
      <c r="B78">
        <v>410</v>
      </c>
      <c r="C78">
        <v>390</v>
      </c>
      <c r="D78">
        <v>440</v>
      </c>
      <c r="E78">
        <v>440</v>
      </c>
      <c r="F78">
        <v>430</v>
      </c>
      <c r="G78">
        <v>380</v>
      </c>
      <c r="H78">
        <v>390</v>
      </c>
      <c r="I78">
        <v>410</v>
      </c>
      <c r="J78">
        <v>420</v>
      </c>
      <c r="K78">
        <v>430</v>
      </c>
      <c r="L78">
        <v>430</v>
      </c>
      <c r="M78">
        <v>450</v>
      </c>
      <c r="N78">
        <v>460</v>
      </c>
      <c r="O78">
        <v>520</v>
      </c>
      <c r="P78">
        <v>500</v>
      </c>
      <c r="Q78">
        <v>510</v>
      </c>
      <c r="R78">
        <v>510</v>
      </c>
      <c r="S78">
        <v>590</v>
      </c>
      <c r="T78">
        <v>580</v>
      </c>
      <c r="U78">
        <v>600</v>
      </c>
      <c r="V78">
        <v>600</v>
      </c>
      <c r="W78">
        <v>630</v>
      </c>
      <c r="X78">
        <v>630</v>
      </c>
      <c r="Y78">
        <v>620</v>
      </c>
      <c r="Z78" s="100" t="s">
        <v>2181</v>
      </c>
      <c r="AA78" t="s">
        <v>1730</v>
      </c>
      <c r="AB78" s="16">
        <f t="shared" ca="1" si="41"/>
        <v>620</v>
      </c>
      <c r="AC78" s="16">
        <f t="shared" ca="1" si="42"/>
        <v>-10</v>
      </c>
      <c r="AD78" s="262">
        <f t="shared" ca="1" si="43"/>
        <v>-1.5873015873015872E-2</v>
      </c>
      <c r="AE78" s="16">
        <f t="shared" ca="1" si="44"/>
        <v>40</v>
      </c>
      <c r="AF78" s="262">
        <f t="shared" ca="1" si="45"/>
        <v>6.8965517241379309E-2</v>
      </c>
    </row>
    <row r="79" spans="1:32" x14ac:dyDescent="0.2">
      <c r="A79" t="s">
        <v>120</v>
      </c>
      <c r="B79">
        <v>290</v>
      </c>
      <c r="C79">
        <v>290</v>
      </c>
      <c r="D79">
        <v>290</v>
      </c>
      <c r="E79">
        <v>290</v>
      </c>
      <c r="F79">
        <v>270</v>
      </c>
      <c r="G79">
        <v>260</v>
      </c>
      <c r="H79">
        <v>260</v>
      </c>
      <c r="I79">
        <v>270</v>
      </c>
      <c r="J79">
        <v>280</v>
      </c>
      <c r="K79">
        <v>280</v>
      </c>
      <c r="L79">
        <v>290</v>
      </c>
      <c r="M79">
        <v>300</v>
      </c>
      <c r="N79">
        <v>320</v>
      </c>
      <c r="O79">
        <v>310</v>
      </c>
      <c r="P79">
        <v>310</v>
      </c>
      <c r="Q79">
        <v>290</v>
      </c>
      <c r="R79">
        <v>300</v>
      </c>
      <c r="S79">
        <v>300</v>
      </c>
      <c r="T79">
        <v>300</v>
      </c>
      <c r="U79">
        <v>310</v>
      </c>
      <c r="V79">
        <v>310</v>
      </c>
      <c r="W79">
        <v>330</v>
      </c>
      <c r="X79">
        <v>320</v>
      </c>
      <c r="Y79">
        <v>320</v>
      </c>
      <c r="Z79" s="100" t="s">
        <v>2181</v>
      </c>
      <c r="AA79" t="s">
        <v>120</v>
      </c>
      <c r="AB79" s="16">
        <f t="shared" ca="1" si="41"/>
        <v>320</v>
      </c>
      <c r="AC79" s="16">
        <f t="shared" ca="1" si="42"/>
        <v>0</v>
      </c>
      <c r="AD79" s="262">
        <f t="shared" ca="1" si="43"/>
        <v>0</v>
      </c>
      <c r="AE79" s="16">
        <f t="shared" ca="1" si="44"/>
        <v>20</v>
      </c>
      <c r="AF79" s="262">
        <f t="shared" ca="1" si="45"/>
        <v>6.6666666666666666E-2</v>
      </c>
    </row>
    <row r="80" spans="1:32" x14ac:dyDescent="0.2">
      <c r="A80" t="s">
        <v>121</v>
      </c>
      <c r="B80">
        <v>860</v>
      </c>
      <c r="C80">
        <v>850</v>
      </c>
      <c r="D80">
        <v>850</v>
      </c>
      <c r="E80">
        <v>840</v>
      </c>
      <c r="F80">
        <v>820</v>
      </c>
      <c r="G80">
        <v>880</v>
      </c>
      <c r="H80">
        <v>910</v>
      </c>
      <c r="I80">
        <v>910</v>
      </c>
      <c r="J80">
        <v>940</v>
      </c>
      <c r="K80">
        <v>1000</v>
      </c>
      <c r="L80">
        <v>1020</v>
      </c>
      <c r="M80">
        <v>1070</v>
      </c>
      <c r="N80">
        <v>1100</v>
      </c>
      <c r="O80">
        <v>1100</v>
      </c>
      <c r="P80">
        <v>1120</v>
      </c>
      <c r="Q80">
        <v>1130</v>
      </c>
      <c r="R80">
        <v>1250</v>
      </c>
      <c r="S80">
        <v>1280</v>
      </c>
      <c r="T80">
        <v>1280</v>
      </c>
      <c r="U80">
        <v>1290</v>
      </c>
      <c r="V80">
        <v>1310</v>
      </c>
      <c r="W80">
        <v>1330</v>
      </c>
      <c r="X80">
        <v>1320</v>
      </c>
      <c r="Y80">
        <v>1300</v>
      </c>
      <c r="Z80" s="100" t="s">
        <v>2181</v>
      </c>
      <c r="AA80" t="s">
        <v>121</v>
      </c>
      <c r="AB80" s="16">
        <f t="shared" ca="1" si="41"/>
        <v>1300</v>
      </c>
      <c r="AC80" s="16">
        <f t="shared" ca="1" si="42"/>
        <v>-20</v>
      </c>
      <c r="AD80" s="262">
        <f t="shared" ca="1" si="43"/>
        <v>-1.5151515151515152E-2</v>
      </c>
      <c r="AE80" s="16">
        <f t="shared" ca="1" si="44"/>
        <v>20</v>
      </c>
      <c r="AF80" s="262">
        <f t="shared" ca="1" si="45"/>
        <v>1.5625E-2</v>
      </c>
    </row>
    <row r="81" spans="1:32" x14ac:dyDescent="0.2">
      <c r="A81" t="s">
        <v>122</v>
      </c>
      <c r="B81">
        <v>600</v>
      </c>
      <c r="C81">
        <v>610</v>
      </c>
      <c r="D81">
        <v>640</v>
      </c>
      <c r="E81">
        <v>670</v>
      </c>
      <c r="F81">
        <v>690</v>
      </c>
      <c r="G81">
        <v>750</v>
      </c>
      <c r="H81">
        <v>790</v>
      </c>
      <c r="I81">
        <v>800</v>
      </c>
      <c r="J81">
        <v>800</v>
      </c>
      <c r="K81">
        <v>810</v>
      </c>
      <c r="L81">
        <v>820</v>
      </c>
      <c r="M81">
        <v>820</v>
      </c>
      <c r="N81">
        <v>870</v>
      </c>
      <c r="O81">
        <v>870</v>
      </c>
      <c r="P81">
        <v>860</v>
      </c>
      <c r="Q81">
        <v>860</v>
      </c>
      <c r="R81">
        <v>860</v>
      </c>
      <c r="S81">
        <v>840</v>
      </c>
      <c r="T81">
        <v>850</v>
      </c>
      <c r="U81">
        <v>880</v>
      </c>
      <c r="V81">
        <v>860</v>
      </c>
      <c r="W81">
        <v>870</v>
      </c>
      <c r="X81">
        <v>880</v>
      </c>
      <c r="Y81">
        <v>890</v>
      </c>
      <c r="Z81" s="100" t="s">
        <v>2181</v>
      </c>
      <c r="AA81" t="s">
        <v>122</v>
      </c>
      <c r="AB81" s="16">
        <f t="shared" ca="1" si="41"/>
        <v>890</v>
      </c>
      <c r="AC81" s="16">
        <f t="shared" ca="1" si="42"/>
        <v>10</v>
      </c>
      <c r="AD81" s="262">
        <f t="shared" ca="1" si="43"/>
        <v>1.1363636363636364E-2</v>
      </c>
      <c r="AE81" s="16">
        <f t="shared" ca="1" si="44"/>
        <v>40</v>
      </c>
      <c r="AF81" s="262">
        <f t="shared" ca="1" si="45"/>
        <v>4.7058823529411764E-2</v>
      </c>
    </row>
    <row r="82" spans="1:32" x14ac:dyDescent="0.2">
      <c r="A82" t="s">
        <v>123</v>
      </c>
      <c r="B82">
        <v>420</v>
      </c>
      <c r="C82">
        <v>440</v>
      </c>
      <c r="D82">
        <v>440</v>
      </c>
      <c r="E82">
        <v>460</v>
      </c>
      <c r="F82">
        <v>460</v>
      </c>
      <c r="G82">
        <v>420</v>
      </c>
      <c r="H82">
        <v>410</v>
      </c>
      <c r="I82">
        <v>470</v>
      </c>
      <c r="J82">
        <v>520</v>
      </c>
      <c r="K82">
        <v>530</v>
      </c>
      <c r="L82">
        <v>550</v>
      </c>
      <c r="M82">
        <v>570</v>
      </c>
      <c r="N82">
        <v>570</v>
      </c>
      <c r="O82">
        <v>590</v>
      </c>
      <c r="P82">
        <v>610</v>
      </c>
      <c r="Q82">
        <v>650</v>
      </c>
      <c r="R82">
        <v>650</v>
      </c>
      <c r="S82">
        <v>700</v>
      </c>
      <c r="T82">
        <v>710</v>
      </c>
      <c r="U82">
        <v>740</v>
      </c>
      <c r="V82">
        <v>760</v>
      </c>
      <c r="W82">
        <v>760</v>
      </c>
      <c r="X82">
        <v>780</v>
      </c>
      <c r="Y82">
        <v>760</v>
      </c>
      <c r="Z82" s="100" t="s">
        <v>2181</v>
      </c>
      <c r="AA82" t="s">
        <v>123</v>
      </c>
      <c r="AB82" s="16">
        <f t="shared" ca="1" si="41"/>
        <v>760</v>
      </c>
      <c r="AC82" s="16">
        <f t="shared" ca="1" si="42"/>
        <v>-20</v>
      </c>
      <c r="AD82" s="262">
        <f t="shared" ca="1" si="43"/>
        <v>-2.564102564102564E-2</v>
      </c>
      <c r="AE82" s="16">
        <f t="shared" ca="1" si="44"/>
        <v>50</v>
      </c>
      <c r="AF82" s="262">
        <f t="shared" ca="1" si="45"/>
        <v>7.0422535211267609E-2</v>
      </c>
    </row>
    <row r="83" spans="1:32" x14ac:dyDescent="0.2">
      <c r="A83" t="s">
        <v>124</v>
      </c>
      <c r="B83">
        <v>410</v>
      </c>
      <c r="C83">
        <v>460</v>
      </c>
      <c r="D83">
        <v>440</v>
      </c>
      <c r="E83">
        <v>440</v>
      </c>
      <c r="F83">
        <v>460</v>
      </c>
      <c r="G83">
        <v>430</v>
      </c>
      <c r="H83">
        <v>440</v>
      </c>
      <c r="I83">
        <v>450</v>
      </c>
      <c r="J83">
        <v>490</v>
      </c>
      <c r="K83">
        <v>500</v>
      </c>
      <c r="L83">
        <v>520</v>
      </c>
      <c r="M83">
        <v>530</v>
      </c>
      <c r="N83">
        <v>530</v>
      </c>
      <c r="O83">
        <v>540</v>
      </c>
      <c r="P83">
        <v>560</v>
      </c>
      <c r="Q83">
        <v>570</v>
      </c>
      <c r="R83">
        <v>580</v>
      </c>
      <c r="S83">
        <v>610</v>
      </c>
      <c r="T83">
        <v>610</v>
      </c>
      <c r="U83">
        <v>630</v>
      </c>
      <c r="V83">
        <v>650</v>
      </c>
      <c r="W83">
        <v>650</v>
      </c>
      <c r="X83">
        <v>640</v>
      </c>
      <c r="Y83">
        <v>640</v>
      </c>
      <c r="Z83" s="100" t="s">
        <v>2181</v>
      </c>
      <c r="AA83" t="s">
        <v>124</v>
      </c>
      <c r="AB83" s="16">
        <f t="shared" ca="1" si="41"/>
        <v>640</v>
      </c>
      <c r="AC83" s="16">
        <f t="shared" ca="1" si="42"/>
        <v>0</v>
      </c>
      <c r="AD83" s="262">
        <f t="shared" ca="1" si="43"/>
        <v>0</v>
      </c>
      <c r="AE83" s="16">
        <f t="shared" ca="1" si="44"/>
        <v>30</v>
      </c>
      <c r="AF83" s="262">
        <f t="shared" ca="1" si="45"/>
        <v>4.9180327868852458E-2</v>
      </c>
    </row>
    <row r="84" spans="1:32" x14ac:dyDescent="0.2">
      <c r="A84" t="s">
        <v>1702</v>
      </c>
      <c r="B84">
        <v>550</v>
      </c>
      <c r="C84">
        <v>570</v>
      </c>
      <c r="D84">
        <v>580</v>
      </c>
      <c r="E84">
        <v>600</v>
      </c>
      <c r="F84">
        <v>650</v>
      </c>
      <c r="G84">
        <v>660</v>
      </c>
      <c r="H84">
        <v>720</v>
      </c>
      <c r="I84">
        <v>740</v>
      </c>
      <c r="J84">
        <v>760</v>
      </c>
      <c r="K84">
        <v>770</v>
      </c>
      <c r="L84">
        <v>910</v>
      </c>
      <c r="M84">
        <v>920</v>
      </c>
      <c r="N84">
        <v>920</v>
      </c>
      <c r="O84">
        <v>960</v>
      </c>
      <c r="P84">
        <v>970</v>
      </c>
      <c r="Q84">
        <v>970</v>
      </c>
      <c r="R84">
        <v>960</v>
      </c>
      <c r="S84">
        <v>1020</v>
      </c>
      <c r="T84">
        <v>1020</v>
      </c>
      <c r="U84">
        <v>980</v>
      </c>
      <c r="V84">
        <v>1000</v>
      </c>
      <c r="W84">
        <v>990</v>
      </c>
      <c r="X84">
        <v>990</v>
      </c>
      <c r="Y84">
        <v>1000</v>
      </c>
      <c r="Z84" s="100" t="s">
        <v>2181</v>
      </c>
      <c r="AA84" t="s">
        <v>1702</v>
      </c>
      <c r="AB84" s="16">
        <f t="shared" ca="1" si="41"/>
        <v>1000</v>
      </c>
      <c r="AC84" s="16">
        <f t="shared" ca="1" si="42"/>
        <v>10</v>
      </c>
      <c r="AD84" s="262">
        <f t="shared" ca="1" si="43"/>
        <v>1.0101010101010102E-2</v>
      </c>
      <c r="AE84" s="16">
        <f t="shared" ca="1" si="44"/>
        <v>-20</v>
      </c>
      <c r="AF84" s="262">
        <f t="shared" ca="1" si="45"/>
        <v>-1.9607843137254902E-2</v>
      </c>
    </row>
    <row r="85" spans="1:32" x14ac:dyDescent="0.2">
      <c r="A85" t="s">
        <v>126</v>
      </c>
      <c r="B85">
        <v>670</v>
      </c>
      <c r="C85">
        <v>680</v>
      </c>
      <c r="D85">
        <v>670</v>
      </c>
      <c r="E85">
        <v>700</v>
      </c>
      <c r="F85">
        <v>730</v>
      </c>
      <c r="G85">
        <v>740</v>
      </c>
      <c r="H85">
        <v>750</v>
      </c>
      <c r="I85">
        <v>740</v>
      </c>
      <c r="J85">
        <v>790</v>
      </c>
      <c r="K85">
        <v>800</v>
      </c>
      <c r="L85">
        <v>800</v>
      </c>
      <c r="M85">
        <v>880</v>
      </c>
      <c r="N85">
        <v>880</v>
      </c>
      <c r="O85">
        <v>910</v>
      </c>
      <c r="P85">
        <v>920</v>
      </c>
      <c r="Q85">
        <v>930</v>
      </c>
      <c r="R85">
        <v>910</v>
      </c>
      <c r="S85">
        <v>920</v>
      </c>
      <c r="T85">
        <v>920</v>
      </c>
      <c r="U85">
        <v>930</v>
      </c>
      <c r="V85">
        <v>920</v>
      </c>
      <c r="W85">
        <v>920</v>
      </c>
      <c r="X85">
        <v>910</v>
      </c>
      <c r="Y85">
        <v>850</v>
      </c>
      <c r="Z85" s="100" t="s">
        <v>2181</v>
      </c>
      <c r="AA85" t="s">
        <v>126</v>
      </c>
      <c r="AB85" s="16">
        <f t="shared" ca="1" si="41"/>
        <v>850</v>
      </c>
      <c r="AC85" s="16">
        <f t="shared" ca="1" si="42"/>
        <v>-60</v>
      </c>
      <c r="AD85" s="262">
        <f t="shared" ca="1" si="43"/>
        <v>-6.5934065934065936E-2</v>
      </c>
      <c r="AE85" s="16">
        <f t="shared" ca="1" si="44"/>
        <v>-70</v>
      </c>
      <c r="AF85" s="262">
        <f t="shared" ca="1" si="45"/>
        <v>-7.6086956521739135E-2</v>
      </c>
    </row>
    <row r="86" spans="1:32" x14ac:dyDescent="0.2">
      <c r="A86" t="s">
        <v>138</v>
      </c>
      <c r="B86" s="148">
        <v>6170</v>
      </c>
      <c r="C86" s="148">
        <v>6260</v>
      </c>
      <c r="D86" s="148">
        <v>6330</v>
      </c>
      <c r="E86" s="148">
        <v>6460</v>
      </c>
      <c r="F86" s="148">
        <v>6550</v>
      </c>
      <c r="G86" s="148">
        <v>6500</v>
      </c>
      <c r="H86" s="148">
        <v>6770</v>
      </c>
      <c r="I86" s="148">
        <v>7090</v>
      </c>
      <c r="J86" s="148">
        <v>7360</v>
      </c>
      <c r="K86" s="148">
        <v>7500</v>
      </c>
      <c r="L86" s="148">
        <v>7850</v>
      </c>
      <c r="M86" s="148">
        <v>8140</v>
      </c>
      <c r="N86" s="148">
        <v>8300</v>
      </c>
      <c r="O86" s="148">
        <v>8650</v>
      </c>
      <c r="P86" s="148">
        <v>8760</v>
      </c>
      <c r="Q86" s="148">
        <v>8960</v>
      </c>
      <c r="R86" s="148">
        <v>9250</v>
      </c>
      <c r="S86" s="148">
        <v>9620</v>
      </c>
      <c r="T86" s="148">
        <v>9680</v>
      </c>
      <c r="U86" s="148">
        <v>9830</v>
      </c>
      <c r="V86" s="148">
        <v>9910</v>
      </c>
      <c r="W86" s="148">
        <v>10070</v>
      </c>
      <c r="X86" s="148">
        <v>10080</v>
      </c>
      <c r="Y86" s="148">
        <v>10010</v>
      </c>
      <c r="Z86" s="100" t="s">
        <v>2181</v>
      </c>
      <c r="AA86" t="s">
        <v>138</v>
      </c>
      <c r="AB86" s="16">
        <f t="shared" ca="1" si="41"/>
        <v>10010</v>
      </c>
      <c r="AC86" s="16">
        <f t="shared" ca="1" si="42"/>
        <v>-70</v>
      </c>
      <c r="AD86" s="262">
        <f t="shared" ca="1" si="43"/>
        <v>-6.9444444444444441E-3</v>
      </c>
      <c r="AE86" s="16">
        <f t="shared" ca="1" si="44"/>
        <v>330</v>
      </c>
      <c r="AF86" s="262">
        <f t="shared" ca="1" si="45"/>
        <v>3.4090909090909088E-2</v>
      </c>
    </row>
    <row r="87" spans="1:32" x14ac:dyDescent="0.2">
      <c r="A87" t="s">
        <v>127</v>
      </c>
      <c r="B87" s="148">
        <v>940</v>
      </c>
      <c r="C87" s="148">
        <v>930</v>
      </c>
      <c r="D87" s="148">
        <v>920</v>
      </c>
      <c r="E87" s="148">
        <v>900</v>
      </c>
      <c r="F87" s="148">
        <v>870</v>
      </c>
      <c r="G87" s="148">
        <v>720</v>
      </c>
      <c r="H87" s="148">
        <v>700</v>
      </c>
      <c r="I87" s="148">
        <v>710</v>
      </c>
      <c r="J87" s="148">
        <v>770</v>
      </c>
      <c r="K87" s="148">
        <v>820</v>
      </c>
      <c r="L87" s="148">
        <v>830</v>
      </c>
      <c r="M87" s="148">
        <v>820</v>
      </c>
      <c r="N87" s="148">
        <v>820</v>
      </c>
      <c r="O87" s="148">
        <v>840</v>
      </c>
      <c r="P87" s="148">
        <v>860</v>
      </c>
      <c r="Q87" s="148">
        <v>880</v>
      </c>
      <c r="R87" s="148">
        <v>880</v>
      </c>
      <c r="S87" s="148">
        <v>910</v>
      </c>
      <c r="T87" s="148">
        <v>950</v>
      </c>
      <c r="U87" s="148">
        <v>970</v>
      </c>
      <c r="V87" s="148">
        <v>1010</v>
      </c>
      <c r="W87" s="148">
        <v>1020</v>
      </c>
      <c r="X87" s="148">
        <v>1080</v>
      </c>
      <c r="Y87" s="148">
        <v>1070</v>
      </c>
      <c r="Z87" s="100" t="s">
        <v>2181</v>
      </c>
      <c r="AA87" t="s">
        <v>127</v>
      </c>
      <c r="AB87" s="16">
        <f t="shared" ca="1" si="41"/>
        <v>1070</v>
      </c>
      <c r="AC87" s="16">
        <f t="shared" ca="1" si="42"/>
        <v>-10</v>
      </c>
      <c r="AD87" s="262">
        <f t="shared" ca="1" si="43"/>
        <v>-9.2592592592592587E-3</v>
      </c>
      <c r="AE87" s="16">
        <f t="shared" ca="1" si="44"/>
        <v>120</v>
      </c>
      <c r="AF87" s="262">
        <f t="shared" ca="1" si="45"/>
        <v>0.12631578947368421</v>
      </c>
    </row>
    <row r="88" spans="1:32" x14ac:dyDescent="0.2">
      <c r="A88" t="s">
        <v>139</v>
      </c>
      <c r="B88" s="25">
        <f>SUM(B86:B87)</f>
        <v>7110</v>
      </c>
      <c r="C88" s="25">
        <f t="shared" ref="C88:Y88" si="46">SUM(C86:C87)</f>
        <v>7190</v>
      </c>
      <c r="D88" s="25">
        <f t="shared" si="46"/>
        <v>7250</v>
      </c>
      <c r="E88" s="25">
        <f t="shared" si="46"/>
        <v>7360</v>
      </c>
      <c r="F88" s="25">
        <f t="shared" si="46"/>
        <v>7420</v>
      </c>
      <c r="G88" s="25">
        <f t="shared" si="46"/>
        <v>7220</v>
      </c>
      <c r="H88" s="25">
        <f t="shared" si="46"/>
        <v>7470</v>
      </c>
      <c r="I88" s="25">
        <f t="shared" si="46"/>
        <v>7800</v>
      </c>
      <c r="J88" s="25">
        <f t="shared" si="46"/>
        <v>8130</v>
      </c>
      <c r="K88" s="25">
        <f t="shared" si="46"/>
        <v>8320</v>
      </c>
      <c r="L88" s="25">
        <f t="shared" si="46"/>
        <v>8680</v>
      </c>
      <c r="M88" s="25">
        <f t="shared" si="46"/>
        <v>8960</v>
      </c>
      <c r="N88" s="25">
        <f t="shared" si="46"/>
        <v>9120</v>
      </c>
      <c r="O88" s="25">
        <f t="shared" si="46"/>
        <v>9490</v>
      </c>
      <c r="P88" s="25">
        <f t="shared" si="46"/>
        <v>9620</v>
      </c>
      <c r="Q88" s="25">
        <f t="shared" si="46"/>
        <v>9840</v>
      </c>
      <c r="R88" s="25">
        <f t="shared" si="46"/>
        <v>10130</v>
      </c>
      <c r="S88" s="25">
        <f t="shared" si="46"/>
        <v>10530</v>
      </c>
      <c r="T88" s="25">
        <f t="shared" si="46"/>
        <v>10630</v>
      </c>
      <c r="U88" s="25">
        <f t="shared" si="46"/>
        <v>10800</v>
      </c>
      <c r="V88" s="25">
        <f t="shared" si="46"/>
        <v>10920</v>
      </c>
      <c r="W88" s="25">
        <f t="shared" si="46"/>
        <v>11090</v>
      </c>
      <c r="X88" s="25">
        <f t="shared" si="46"/>
        <v>11160</v>
      </c>
      <c r="Y88" s="25">
        <f t="shared" si="46"/>
        <v>11080</v>
      </c>
      <c r="Z88" s="100"/>
      <c r="AA88" t="s">
        <v>139</v>
      </c>
      <c r="AB88" s="16">
        <f t="shared" ca="1" si="41"/>
        <v>11080</v>
      </c>
      <c r="AC88" s="16">
        <f t="shared" ca="1" si="42"/>
        <v>-80</v>
      </c>
      <c r="AD88" s="262">
        <f t="shared" ca="1" si="43"/>
        <v>-7.1684587813620072E-3</v>
      </c>
      <c r="AE88" s="16">
        <f t="shared" ca="1" si="44"/>
        <v>450</v>
      </c>
      <c r="AF88" s="262">
        <f t="shared" ca="1" si="45"/>
        <v>4.2333019755409221E-2</v>
      </c>
    </row>
    <row r="89" spans="1:32" x14ac:dyDescent="0.2">
      <c r="A89" t="s">
        <v>1731</v>
      </c>
      <c r="B89">
        <v>41470</v>
      </c>
      <c r="C89">
        <v>42420</v>
      </c>
      <c r="D89">
        <v>43060</v>
      </c>
      <c r="E89">
        <v>43750</v>
      </c>
      <c r="F89">
        <v>44340</v>
      </c>
      <c r="G89">
        <v>44910</v>
      </c>
      <c r="H89">
        <v>45860</v>
      </c>
      <c r="I89">
        <v>47170</v>
      </c>
      <c r="J89">
        <v>48330</v>
      </c>
      <c r="K89">
        <v>49500</v>
      </c>
      <c r="L89">
        <v>51730</v>
      </c>
      <c r="M89">
        <v>52970</v>
      </c>
      <c r="N89">
        <v>53900</v>
      </c>
      <c r="O89">
        <v>54740</v>
      </c>
      <c r="P89">
        <v>55170</v>
      </c>
      <c r="Q89">
        <v>55460</v>
      </c>
      <c r="R89">
        <v>56680</v>
      </c>
      <c r="S89">
        <v>59750</v>
      </c>
      <c r="T89">
        <v>61030</v>
      </c>
      <c r="U89">
        <v>61660</v>
      </c>
      <c r="V89">
        <v>63000</v>
      </c>
      <c r="W89">
        <v>62840</v>
      </c>
      <c r="X89">
        <v>62300</v>
      </c>
      <c r="Y89">
        <v>61700</v>
      </c>
      <c r="Z89" s="100" t="s">
        <v>2181</v>
      </c>
      <c r="AA89" t="s">
        <v>1731</v>
      </c>
      <c r="AB89" s="16">
        <f t="shared" ca="1" si="41"/>
        <v>61700</v>
      </c>
      <c r="AC89" s="16">
        <f t="shared" ca="1" si="42"/>
        <v>-600</v>
      </c>
      <c r="AD89" s="262">
        <f t="shared" ca="1" si="43"/>
        <v>-9.630818619582664E-3</v>
      </c>
      <c r="AE89" s="16">
        <f t="shared" ca="1" si="44"/>
        <v>670</v>
      </c>
      <c r="AF89" s="262">
        <f t="shared" ca="1" si="45"/>
        <v>1.0978207438964443E-2</v>
      </c>
    </row>
    <row r="90" spans="1:32" x14ac:dyDescent="0.2">
      <c r="A90" t="s">
        <v>141</v>
      </c>
      <c r="B90">
        <v>259270</v>
      </c>
      <c r="C90">
        <v>263220</v>
      </c>
      <c r="D90">
        <v>268160</v>
      </c>
      <c r="E90">
        <v>272970</v>
      </c>
      <c r="F90">
        <v>278060</v>
      </c>
      <c r="G90">
        <v>282290</v>
      </c>
      <c r="H90">
        <v>289490</v>
      </c>
      <c r="I90">
        <v>296660</v>
      </c>
      <c r="J90">
        <v>304910</v>
      </c>
      <c r="K90">
        <v>316150</v>
      </c>
      <c r="L90">
        <v>326560</v>
      </c>
      <c r="M90">
        <v>333490</v>
      </c>
      <c r="N90">
        <v>340510</v>
      </c>
      <c r="O90">
        <v>348890</v>
      </c>
      <c r="P90">
        <v>354230</v>
      </c>
      <c r="Q90">
        <v>360940</v>
      </c>
      <c r="R90">
        <v>376180</v>
      </c>
      <c r="S90">
        <v>396150</v>
      </c>
      <c r="T90">
        <v>405010</v>
      </c>
      <c r="U90">
        <v>411170</v>
      </c>
      <c r="V90">
        <v>419870</v>
      </c>
      <c r="W90">
        <v>419940</v>
      </c>
      <c r="X90">
        <v>415660</v>
      </c>
      <c r="Y90">
        <v>409580</v>
      </c>
      <c r="Z90" s="100" t="s">
        <v>2181</v>
      </c>
      <c r="AA90" t="s">
        <v>141</v>
      </c>
      <c r="AB90" s="16">
        <f t="shared" ca="1" si="41"/>
        <v>409580</v>
      </c>
      <c r="AC90" s="16">
        <f t="shared" ca="1" si="42"/>
        <v>-6080</v>
      </c>
      <c r="AD90" s="262">
        <f t="shared" ca="1" si="43"/>
        <v>-1.4627339652600683E-2</v>
      </c>
      <c r="AE90" s="16">
        <f t="shared" ca="1" si="44"/>
        <v>4570</v>
      </c>
      <c r="AF90" s="262">
        <f t="shared" ca="1" si="45"/>
        <v>1.1283672008098565E-2</v>
      </c>
    </row>
    <row r="91" spans="1:32" x14ac:dyDescent="0.2">
      <c r="A91" t="s">
        <v>226</v>
      </c>
      <c r="Z91" s="100"/>
      <c r="AA91" t="s">
        <v>226</v>
      </c>
      <c r="AB91" s="16">
        <f t="shared" ca="1" si="41"/>
        <v>0</v>
      </c>
      <c r="AC91" s="16">
        <f t="shared" ca="1" si="42"/>
        <v>0</v>
      </c>
      <c r="AD91" s="262" t="str">
        <f t="shared" ca="1" si="43"/>
        <v>-</v>
      </c>
      <c r="AE91" s="16">
        <f t="shared" ca="1" si="44"/>
        <v>0</v>
      </c>
      <c r="AF91" s="262" t="str">
        <f t="shared" ca="1" si="45"/>
        <v>-</v>
      </c>
    </row>
    <row r="92" spans="1:32" x14ac:dyDescent="0.2">
      <c r="A92" t="s">
        <v>227</v>
      </c>
      <c r="Z92" s="100"/>
      <c r="AA92" t="s">
        <v>227</v>
      </c>
      <c r="AB92" s="16">
        <f t="shared" ca="1" si="41"/>
        <v>0</v>
      </c>
      <c r="AC92" s="16">
        <f t="shared" ca="1" si="42"/>
        <v>0</v>
      </c>
      <c r="AD92" s="262" t="str">
        <f t="shared" ca="1" si="43"/>
        <v>-</v>
      </c>
      <c r="AE92" s="16">
        <f t="shared" ca="1" si="44"/>
        <v>0</v>
      </c>
      <c r="AF92" s="262" t="str">
        <f t="shared" ca="1" si="45"/>
        <v>-</v>
      </c>
    </row>
    <row r="93" spans="1:32" x14ac:dyDescent="0.2">
      <c r="A93" t="s">
        <v>228</v>
      </c>
      <c r="B93" s="80">
        <f t="shared" ref="B93:W93" si="47">SUM(B76,B79,B80,B82,B87)</f>
        <v>2770</v>
      </c>
      <c r="C93" s="80">
        <f t="shared" si="47"/>
        <v>2770</v>
      </c>
      <c r="D93" s="80">
        <f t="shared" si="47"/>
        <v>2770</v>
      </c>
      <c r="E93" s="80">
        <f t="shared" si="47"/>
        <v>2820</v>
      </c>
      <c r="F93" s="80">
        <f t="shared" si="47"/>
        <v>2750</v>
      </c>
      <c r="G93" s="80">
        <f t="shared" si="47"/>
        <v>2600</v>
      </c>
      <c r="H93" s="80">
        <f t="shared" si="47"/>
        <v>2690</v>
      </c>
      <c r="I93" s="80">
        <f t="shared" si="47"/>
        <v>2870</v>
      </c>
      <c r="J93" s="80">
        <f t="shared" si="47"/>
        <v>3020</v>
      </c>
      <c r="K93" s="80">
        <f t="shared" si="47"/>
        <v>3170</v>
      </c>
      <c r="L93" s="80">
        <f t="shared" si="47"/>
        <v>3230</v>
      </c>
      <c r="M93" s="80">
        <f t="shared" si="47"/>
        <v>3360</v>
      </c>
      <c r="N93" s="80">
        <f t="shared" si="47"/>
        <v>3410</v>
      </c>
      <c r="O93" s="80">
        <f t="shared" si="47"/>
        <v>3470</v>
      </c>
      <c r="P93" s="80">
        <f t="shared" si="47"/>
        <v>3540</v>
      </c>
      <c r="Q93" s="80">
        <f t="shared" si="47"/>
        <v>3590</v>
      </c>
      <c r="R93" s="80">
        <f t="shared" si="47"/>
        <v>3730</v>
      </c>
      <c r="S93" s="80">
        <f t="shared" si="47"/>
        <v>3850</v>
      </c>
      <c r="T93" s="80">
        <f t="shared" si="47"/>
        <v>3910</v>
      </c>
      <c r="U93" s="80">
        <f t="shared" si="47"/>
        <v>3990</v>
      </c>
      <c r="V93" s="80">
        <f t="shared" si="47"/>
        <v>4070</v>
      </c>
      <c r="W93" s="80">
        <f t="shared" si="47"/>
        <v>4140</v>
      </c>
      <c r="X93" s="80">
        <f>SUM(X76,X79,X80,X82,X87)</f>
        <v>4210</v>
      </c>
      <c r="Y93" s="80">
        <f>SUM(Y76,Y79,Y80,Y82,Y87)</f>
        <v>4180</v>
      </c>
      <c r="Z93" s="100"/>
      <c r="AA93" t="s">
        <v>228</v>
      </c>
      <c r="AB93" s="16">
        <f t="shared" ca="1" si="41"/>
        <v>4180</v>
      </c>
      <c r="AC93" s="16">
        <f t="shared" ca="1" si="42"/>
        <v>-30</v>
      </c>
      <c r="AD93" s="262">
        <f t="shared" ca="1" si="43"/>
        <v>-7.1258907363420431E-3</v>
      </c>
      <c r="AE93" s="16">
        <f t="shared" ca="1" si="44"/>
        <v>270</v>
      </c>
      <c r="AF93" s="262">
        <f t="shared" ca="1" si="45"/>
        <v>6.9053708439897693E-2</v>
      </c>
    </row>
    <row r="94" spans="1:32" x14ac:dyDescent="0.2">
      <c r="A94" t="s">
        <v>229</v>
      </c>
      <c r="B94" s="80">
        <f t="shared" ref="B94:W94" si="48">SUM(B81,B84,B85)</f>
        <v>1820</v>
      </c>
      <c r="C94" s="80">
        <f t="shared" si="48"/>
        <v>1860</v>
      </c>
      <c r="D94" s="80">
        <f t="shared" si="48"/>
        <v>1890</v>
      </c>
      <c r="E94" s="80">
        <f t="shared" si="48"/>
        <v>1970</v>
      </c>
      <c r="F94" s="80">
        <f t="shared" si="48"/>
        <v>2070</v>
      </c>
      <c r="G94" s="80">
        <f t="shared" si="48"/>
        <v>2150</v>
      </c>
      <c r="H94" s="80">
        <f t="shared" si="48"/>
        <v>2260</v>
      </c>
      <c r="I94" s="80">
        <f t="shared" si="48"/>
        <v>2280</v>
      </c>
      <c r="J94" s="80">
        <f t="shared" si="48"/>
        <v>2350</v>
      </c>
      <c r="K94" s="80">
        <f t="shared" si="48"/>
        <v>2380</v>
      </c>
      <c r="L94" s="80">
        <f t="shared" si="48"/>
        <v>2530</v>
      </c>
      <c r="M94" s="80">
        <f t="shared" si="48"/>
        <v>2620</v>
      </c>
      <c r="N94" s="80">
        <f t="shared" si="48"/>
        <v>2670</v>
      </c>
      <c r="O94" s="80">
        <f t="shared" si="48"/>
        <v>2740</v>
      </c>
      <c r="P94" s="80">
        <f t="shared" si="48"/>
        <v>2750</v>
      </c>
      <c r="Q94" s="80">
        <f t="shared" si="48"/>
        <v>2760</v>
      </c>
      <c r="R94" s="80">
        <f t="shared" si="48"/>
        <v>2730</v>
      </c>
      <c r="S94" s="80">
        <f t="shared" si="48"/>
        <v>2780</v>
      </c>
      <c r="T94" s="80">
        <f t="shared" si="48"/>
        <v>2790</v>
      </c>
      <c r="U94" s="80">
        <f t="shared" si="48"/>
        <v>2790</v>
      </c>
      <c r="V94" s="80">
        <f t="shared" si="48"/>
        <v>2780</v>
      </c>
      <c r="W94" s="80">
        <f t="shared" si="48"/>
        <v>2780</v>
      </c>
      <c r="X94" s="80">
        <f>SUM(X81,X84,X85)</f>
        <v>2780</v>
      </c>
      <c r="Y94" s="80">
        <f>SUM(Y81,Y84,Y85)</f>
        <v>2740</v>
      </c>
      <c r="Z94" s="100"/>
      <c r="AA94" t="s">
        <v>229</v>
      </c>
      <c r="AB94" s="16">
        <f t="shared" ca="1" si="41"/>
        <v>2740</v>
      </c>
      <c r="AC94" s="16">
        <f t="shared" ca="1" si="42"/>
        <v>-40</v>
      </c>
      <c r="AD94" s="262">
        <f t="shared" ca="1" si="43"/>
        <v>-1.4388489208633094E-2</v>
      </c>
      <c r="AE94" s="16">
        <f t="shared" ca="1" si="44"/>
        <v>-50</v>
      </c>
      <c r="AF94" s="262">
        <f t="shared" ca="1" si="45"/>
        <v>-1.7921146953405017E-2</v>
      </c>
    </row>
    <row r="95" spans="1:32" x14ac:dyDescent="0.2">
      <c r="A95" t="s">
        <v>230</v>
      </c>
      <c r="B95" s="80">
        <f t="shared" ref="B95:W95" si="49">SUM(B75,B77,B78,B83)</f>
        <v>1980</v>
      </c>
      <c r="C95" s="80">
        <f t="shared" si="49"/>
        <v>1990</v>
      </c>
      <c r="D95" s="80">
        <f t="shared" si="49"/>
        <v>2030</v>
      </c>
      <c r="E95" s="80">
        <f t="shared" si="49"/>
        <v>2020</v>
      </c>
      <c r="F95" s="80">
        <f t="shared" si="49"/>
        <v>2020</v>
      </c>
      <c r="G95" s="80">
        <f t="shared" si="49"/>
        <v>1880</v>
      </c>
      <c r="H95" s="80">
        <f t="shared" si="49"/>
        <v>1910</v>
      </c>
      <c r="I95" s="80">
        <f t="shared" si="49"/>
        <v>2000</v>
      </c>
      <c r="J95" s="80">
        <f t="shared" si="49"/>
        <v>2100</v>
      </c>
      <c r="K95" s="80">
        <f t="shared" si="49"/>
        <v>2110</v>
      </c>
      <c r="L95" s="80">
        <f t="shared" si="49"/>
        <v>2220</v>
      </c>
      <c r="M95" s="80">
        <f t="shared" si="49"/>
        <v>2270</v>
      </c>
      <c r="N95" s="80">
        <f t="shared" si="49"/>
        <v>2290</v>
      </c>
      <c r="O95" s="80">
        <f t="shared" si="49"/>
        <v>2470</v>
      </c>
      <c r="P95" s="80">
        <f t="shared" si="49"/>
        <v>2490</v>
      </c>
      <c r="Q95" s="80">
        <f t="shared" si="49"/>
        <v>2620</v>
      </c>
      <c r="R95" s="80">
        <f t="shared" si="49"/>
        <v>2720</v>
      </c>
      <c r="S95" s="80">
        <f t="shared" si="49"/>
        <v>2930</v>
      </c>
      <c r="T95" s="80">
        <f t="shared" si="49"/>
        <v>2950</v>
      </c>
      <c r="U95" s="80">
        <f t="shared" si="49"/>
        <v>2990</v>
      </c>
      <c r="V95" s="80">
        <f t="shared" si="49"/>
        <v>3000</v>
      </c>
      <c r="W95" s="80">
        <f t="shared" si="49"/>
        <v>3040</v>
      </c>
      <c r="X95" s="80">
        <f>SUM(X75,X77,X78,X83)</f>
        <v>3020</v>
      </c>
      <c r="Y95" s="80">
        <f>SUM(Y75,Y77,Y78,Y83)</f>
        <v>3000</v>
      </c>
      <c r="Z95" s="100"/>
      <c r="AA95" t="s">
        <v>230</v>
      </c>
      <c r="AB95" s="16">
        <f t="shared" ca="1" si="41"/>
        <v>3000</v>
      </c>
      <c r="AC95" s="16">
        <f t="shared" ca="1" si="42"/>
        <v>-20</v>
      </c>
      <c r="AD95" s="262">
        <f t="shared" ca="1" si="43"/>
        <v>-6.6225165562913907E-3</v>
      </c>
      <c r="AE95" s="16">
        <f t="shared" ca="1" si="44"/>
        <v>50</v>
      </c>
      <c r="AF95" s="262">
        <f t="shared" ca="1" si="45"/>
        <v>1.6949152542372881E-2</v>
      </c>
    </row>
    <row r="96" spans="1:32" x14ac:dyDescent="0.2">
      <c r="A96" t="s">
        <v>231</v>
      </c>
      <c r="B96" s="80">
        <f t="shared" ref="B96:W96" si="50">SUM(B74,B80)</f>
        <v>1400</v>
      </c>
      <c r="C96" s="80">
        <f t="shared" si="50"/>
        <v>1420</v>
      </c>
      <c r="D96" s="80">
        <f t="shared" si="50"/>
        <v>1420</v>
      </c>
      <c r="E96" s="80">
        <f t="shared" si="50"/>
        <v>1410</v>
      </c>
      <c r="F96" s="80">
        <f t="shared" si="50"/>
        <v>1400</v>
      </c>
      <c r="G96" s="80">
        <f t="shared" si="50"/>
        <v>1460</v>
      </c>
      <c r="H96" s="80">
        <f t="shared" si="50"/>
        <v>1530</v>
      </c>
      <c r="I96" s="80">
        <f t="shared" si="50"/>
        <v>1570</v>
      </c>
      <c r="J96" s="80">
        <f t="shared" si="50"/>
        <v>1600</v>
      </c>
      <c r="K96" s="80">
        <f t="shared" si="50"/>
        <v>1670</v>
      </c>
      <c r="L96" s="80">
        <f t="shared" si="50"/>
        <v>1720</v>
      </c>
      <c r="M96" s="80">
        <f t="shared" si="50"/>
        <v>1800</v>
      </c>
      <c r="N96" s="80">
        <f t="shared" si="50"/>
        <v>1860</v>
      </c>
      <c r="O96" s="80">
        <f t="shared" si="50"/>
        <v>1900</v>
      </c>
      <c r="P96" s="80">
        <f t="shared" si="50"/>
        <v>1970</v>
      </c>
      <c r="Q96" s="80">
        <f t="shared" si="50"/>
        <v>2000</v>
      </c>
      <c r="R96" s="80">
        <f t="shared" si="50"/>
        <v>2210</v>
      </c>
      <c r="S96" s="80">
        <f t="shared" si="50"/>
        <v>2270</v>
      </c>
      <c r="T96" s="80">
        <f t="shared" si="50"/>
        <v>2270</v>
      </c>
      <c r="U96" s="80">
        <f t="shared" si="50"/>
        <v>2350</v>
      </c>
      <c r="V96" s="80">
        <f t="shared" si="50"/>
        <v>2380</v>
      </c>
      <c r="W96" s="80">
        <f t="shared" si="50"/>
        <v>2480</v>
      </c>
      <c r="X96" s="80">
        <f>SUM(X74,X80)</f>
        <v>2480</v>
      </c>
      <c r="Y96" s="80">
        <f>SUM(Y74,Y80)</f>
        <v>2460</v>
      </c>
      <c r="Z96" s="100"/>
      <c r="AA96" t="s">
        <v>231</v>
      </c>
      <c r="AB96" s="16">
        <f t="shared" ca="1" si="41"/>
        <v>2460</v>
      </c>
      <c r="AC96" s="16">
        <f t="shared" ca="1" si="42"/>
        <v>-20</v>
      </c>
      <c r="AD96" s="262">
        <f t="shared" ca="1" si="43"/>
        <v>-8.0645161290322578E-3</v>
      </c>
      <c r="AE96" s="16">
        <f t="shared" ca="1" si="44"/>
        <v>190</v>
      </c>
      <c r="AF96" s="262">
        <f t="shared" ca="1" si="45"/>
        <v>8.3700440528634359E-2</v>
      </c>
    </row>
    <row r="99" spans="1:32" x14ac:dyDescent="0.2">
      <c r="AC99" s="25" t="str">
        <f ca="1">"Change since "&amp;AC100</f>
        <v>Change since 2023</v>
      </c>
      <c r="AD99" s="25"/>
      <c r="AE99" s="25" t="str">
        <f ca="1">"Change since "&amp;AE100</f>
        <v>Change since 2019</v>
      </c>
    </row>
    <row r="100" spans="1:32" x14ac:dyDescent="0.2">
      <c r="A100" t="s">
        <v>189</v>
      </c>
      <c r="Z100" s="100"/>
      <c r="AC100" s="25" t="str">
        <f ca="1">OFFSET(Z101,0,-2)</f>
        <v>2023</v>
      </c>
      <c r="AD100" s="25"/>
      <c r="AE100" s="25" t="str">
        <f ca="1">OFFSET(Z101,0,-6)</f>
        <v>2019</v>
      </c>
    </row>
    <row r="101" spans="1:32" x14ac:dyDescent="0.2">
      <c r="B101" s="2" t="s">
        <v>1715</v>
      </c>
      <c r="C101" s="2" t="s">
        <v>1716</v>
      </c>
      <c r="D101" s="2" t="s">
        <v>1717</v>
      </c>
      <c r="E101" s="2" t="s">
        <v>1718</v>
      </c>
      <c r="F101" s="2" t="s">
        <v>1719</v>
      </c>
      <c r="G101" s="2" t="s">
        <v>1720</v>
      </c>
      <c r="H101" s="2" t="s">
        <v>1721</v>
      </c>
      <c r="I101" s="2" t="s">
        <v>1722</v>
      </c>
      <c r="J101" s="2" t="s">
        <v>1723</v>
      </c>
      <c r="K101" s="2" t="s">
        <v>1724</v>
      </c>
      <c r="L101" s="2" t="s">
        <v>1725</v>
      </c>
      <c r="M101" s="2" t="s">
        <v>1726</v>
      </c>
      <c r="N101" s="2" t="s">
        <v>1727</v>
      </c>
      <c r="O101" s="2" t="s">
        <v>1728</v>
      </c>
      <c r="P101" s="2" t="s">
        <v>1729</v>
      </c>
      <c r="Q101" s="2" t="s">
        <v>1594</v>
      </c>
      <c r="R101" s="2" t="s">
        <v>1595</v>
      </c>
      <c r="S101" s="2" t="s">
        <v>1596</v>
      </c>
      <c r="T101" s="2" t="s">
        <v>1597</v>
      </c>
      <c r="U101" s="2" t="s">
        <v>1598</v>
      </c>
      <c r="V101" s="2" t="s">
        <v>556</v>
      </c>
      <c r="W101" s="2" t="s">
        <v>561</v>
      </c>
      <c r="X101" s="2" t="s">
        <v>564</v>
      </c>
      <c r="Y101" s="2" t="s">
        <v>2115</v>
      </c>
      <c r="Z101" s="100"/>
      <c r="AB101" s="263" t="str">
        <f t="shared" ref="AB101" ca="1" si="51">OFFSET(Z101,0,-1)</f>
        <v>2024</v>
      </c>
      <c r="AC101" t="s">
        <v>163</v>
      </c>
      <c r="AD101" t="s">
        <v>1713</v>
      </c>
      <c r="AE101" t="s">
        <v>163</v>
      </c>
      <c r="AF101" t="s">
        <v>1713</v>
      </c>
    </row>
    <row r="102" spans="1:32" x14ac:dyDescent="0.2">
      <c r="A102" t="s">
        <v>115</v>
      </c>
      <c r="B102">
        <v>1180</v>
      </c>
      <c r="C102">
        <v>1210</v>
      </c>
      <c r="D102">
        <v>1210</v>
      </c>
      <c r="E102">
        <v>1220</v>
      </c>
      <c r="F102">
        <v>1260</v>
      </c>
      <c r="G102">
        <v>1240</v>
      </c>
      <c r="H102">
        <v>1280</v>
      </c>
      <c r="I102">
        <v>1270</v>
      </c>
      <c r="J102">
        <v>1310</v>
      </c>
      <c r="K102">
        <v>1310</v>
      </c>
      <c r="L102">
        <v>1330</v>
      </c>
      <c r="M102">
        <v>1350</v>
      </c>
      <c r="N102">
        <v>1370</v>
      </c>
      <c r="O102">
        <v>1380</v>
      </c>
      <c r="P102">
        <v>1390</v>
      </c>
      <c r="Q102">
        <v>1360</v>
      </c>
      <c r="R102">
        <v>1400</v>
      </c>
      <c r="S102">
        <v>1450</v>
      </c>
      <c r="T102">
        <v>1470</v>
      </c>
      <c r="U102">
        <v>1520</v>
      </c>
      <c r="V102">
        <v>1590</v>
      </c>
      <c r="W102">
        <v>1620</v>
      </c>
      <c r="X102">
        <v>1660</v>
      </c>
      <c r="Y102">
        <v>1690</v>
      </c>
      <c r="Z102" s="100"/>
      <c r="AA102" t="s">
        <v>115</v>
      </c>
      <c r="AB102" s="16">
        <f t="shared" ref="AB102:AB124" ca="1" si="52">IF(ISERROR((OFFSET(Z102,0,-1))),"-",(OFFSET(Z102,0,-1)))</f>
        <v>1690</v>
      </c>
      <c r="AC102" s="16">
        <f t="shared" ref="AC102:AC124" ca="1" si="53">IF(ISERROR((AB102-OFFSET(Z102,0,-2))),"-",(AB102-OFFSET(Z102,0,-2)))</f>
        <v>30</v>
      </c>
      <c r="AD102" s="262">
        <f t="shared" ref="AD102:AD124" ca="1" si="54">IF(ISERROR((AC102/OFFSET(Z102,0,-2))),"-",(AC102/OFFSET(Z102,0,-2)))</f>
        <v>1.8072289156626505E-2</v>
      </c>
      <c r="AE102" s="16">
        <f t="shared" ref="AE102:AE124" ca="1" si="55">IF(ISERROR((AB102-OFFSET(Z102,0,-6))),"-",(AB102-OFFSET(Z102,0,-6)))</f>
        <v>220</v>
      </c>
      <c r="AF102" s="262">
        <f t="shared" ref="AF102:AF124" ca="1" si="56">IF(ISERROR((AE102/OFFSET(Z102,0,-6))),"-",(AE102/OFFSET(Z102,0,-6)))</f>
        <v>0.14965986394557823</v>
      </c>
    </row>
    <row r="103" spans="1:32" x14ac:dyDescent="0.2">
      <c r="A103" t="s">
        <v>116</v>
      </c>
      <c r="B103">
        <v>1030</v>
      </c>
      <c r="C103">
        <v>1020</v>
      </c>
      <c r="D103">
        <v>1010</v>
      </c>
      <c r="E103">
        <v>990</v>
      </c>
      <c r="F103">
        <v>1000</v>
      </c>
      <c r="G103">
        <v>1040</v>
      </c>
      <c r="H103">
        <v>1070</v>
      </c>
      <c r="I103">
        <v>1080</v>
      </c>
      <c r="J103">
        <v>1070</v>
      </c>
      <c r="K103">
        <v>1070</v>
      </c>
      <c r="L103">
        <v>1080</v>
      </c>
      <c r="M103">
        <v>1090</v>
      </c>
      <c r="N103">
        <v>1100</v>
      </c>
      <c r="O103">
        <v>1100</v>
      </c>
      <c r="P103">
        <v>1120</v>
      </c>
      <c r="Q103">
        <v>1130</v>
      </c>
      <c r="R103">
        <v>1140</v>
      </c>
      <c r="S103">
        <v>1140</v>
      </c>
      <c r="T103">
        <v>1250</v>
      </c>
      <c r="U103">
        <v>1270</v>
      </c>
      <c r="V103">
        <v>1300</v>
      </c>
      <c r="W103">
        <v>1340</v>
      </c>
      <c r="X103">
        <v>1340</v>
      </c>
      <c r="Y103">
        <v>1350</v>
      </c>
      <c r="Z103" s="100"/>
      <c r="AA103" t="s">
        <v>116</v>
      </c>
      <c r="AB103" s="16">
        <f t="shared" ca="1" si="52"/>
        <v>1350</v>
      </c>
      <c r="AC103" s="16">
        <f t="shared" ca="1" si="53"/>
        <v>10</v>
      </c>
      <c r="AD103" s="262">
        <f t="shared" ca="1" si="54"/>
        <v>7.462686567164179E-3</v>
      </c>
      <c r="AE103" s="16">
        <f t="shared" ca="1" si="55"/>
        <v>100</v>
      </c>
      <c r="AF103" s="262">
        <f t="shared" ca="1" si="56"/>
        <v>0.08</v>
      </c>
    </row>
    <row r="104" spans="1:32" x14ac:dyDescent="0.2">
      <c r="A104" t="s">
        <v>117</v>
      </c>
      <c r="B104">
        <v>640</v>
      </c>
      <c r="C104">
        <v>610</v>
      </c>
      <c r="D104">
        <v>610</v>
      </c>
      <c r="E104">
        <v>610</v>
      </c>
      <c r="F104">
        <v>620</v>
      </c>
      <c r="G104">
        <v>640</v>
      </c>
      <c r="H104">
        <v>630</v>
      </c>
      <c r="I104">
        <v>640</v>
      </c>
      <c r="J104">
        <v>630</v>
      </c>
      <c r="K104">
        <v>670</v>
      </c>
      <c r="L104">
        <v>660</v>
      </c>
      <c r="M104">
        <v>680</v>
      </c>
      <c r="N104">
        <v>680</v>
      </c>
      <c r="O104">
        <v>670</v>
      </c>
      <c r="P104">
        <v>680</v>
      </c>
      <c r="Q104">
        <v>690</v>
      </c>
      <c r="R104">
        <v>700</v>
      </c>
      <c r="S104">
        <v>700</v>
      </c>
      <c r="T104">
        <v>700</v>
      </c>
      <c r="U104">
        <v>720</v>
      </c>
      <c r="V104">
        <v>720</v>
      </c>
      <c r="W104">
        <v>730</v>
      </c>
      <c r="X104">
        <v>760</v>
      </c>
      <c r="Y104">
        <v>820</v>
      </c>
      <c r="Z104" s="100"/>
      <c r="AA104" t="s">
        <v>117</v>
      </c>
      <c r="AB104" s="16">
        <f t="shared" ca="1" si="52"/>
        <v>820</v>
      </c>
      <c r="AC104" s="16">
        <f t="shared" ca="1" si="53"/>
        <v>60</v>
      </c>
      <c r="AD104" s="262">
        <f t="shared" ca="1" si="54"/>
        <v>7.8947368421052627E-2</v>
      </c>
      <c r="AE104" s="16">
        <f t="shared" ca="1" si="55"/>
        <v>120</v>
      </c>
      <c r="AF104" s="262">
        <f t="shared" ca="1" si="56"/>
        <v>0.17142857142857143</v>
      </c>
    </row>
    <row r="105" spans="1:32" x14ac:dyDescent="0.2">
      <c r="A105" t="s">
        <v>118</v>
      </c>
      <c r="B105">
        <v>860</v>
      </c>
      <c r="C105">
        <v>820</v>
      </c>
      <c r="D105">
        <v>800</v>
      </c>
      <c r="E105">
        <v>790</v>
      </c>
      <c r="F105">
        <v>770</v>
      </c>
      <c r="G105">
        <v>780</v>
      </c>
      <c r="H105">
        <v>790</v>
      </c>
      <c r="I105">
        <v>780</v>
      </c>
      <c r="J105">
        <v>810</v>
      </c>
      <c r="K105">
        <v>790</v>
      </c>
      <c r="L105">
        <v>790</v>
      </c>
      <c r="M105">
        <v>810</v>
      </c>
      <c r="N105">
        <v>860</v>
      </c>
      <c r="O105">
        <v>880</v>
      </c>
      <c r="P105">
        <v>880</v>
      </c>
      <c r="Q105">
        <v>890</v>
      </c>
      <c r="R105">
        <v>890</v>
      </c>
      <c r="S105">
        <v>900</v>
      </c>
      <c r="T105">
        <v>920</v>
      </c>
      <c r="U105">
        <v>940</v>
      </c>
      <c r="V105">
        <v>950</v>
      </c>
      <c r="W105">
        <v>940</v>
      </c>
      <c r="X105">
        <v>940</v>
      </c>
      <c r="Y105">
        <v>940</v>
      </c>
      <c r="Z105" s="100"/>
      <c r="AA105" t="s">
        <v>118</v>
      </c>
      <c r="AB105" s="16">
        <f t="shared" ca="1" si="52"/>
        <v>940</v>
      </c>
      <c r="AC105" s="16">
        <f t="shared" ca="1" si="53"/>
        <v>0</v>
      </c>
      <c r="AD105" s="262">
        <f t="shared" ca="1" si="54"/>
        <v>0</v>
      </c>
      <c r="AE105" s="16">
        <f t="shared" ca="1" si="55"/>
        <v>20</v>
      </c>
      <c r="AF105" s="262">
        <f t="shared" ca="1" si="56"/>
        <v>2.1739130434782608E-2</v>
      </c>
    </row>
    <row r="106" spans="1:32" x14ac:dyDescent="0.2">
      <c r="A106" t="s">
        <v>1730</v>
      </c>
      <c r="B106">
        <v>900</v>
      </c>
      <c r="C106">
        <v>900</v>
      </c>
      <c r="D106">
        <v>920</v>
      </c>
      <c r="E106">
        <v>900</v>
      </c>
      <c r="F106">
        <v>890</v>
      </c>
      <c r="G106">
        <v>950</v>
      </c>
      <c r="H106">
        <v>960</v>
      </c>
      <c r="I106">
        <v>960</v>
      </c>
      <c r="J106">
        <v>960</v>
      </c>
      <c r="K106">
        <v>980</v>
      </c>
      <c r="L106">
        <v>970</v>
      </c>
      <c r="M106">
        <v>980</v>
      </c>
      <c r="N106">
        <v>980</v>
      </c>
      <c r="O106">
        <v>960</v>
      </c>
      <c r="P106">
        <v>960</v>
      </c>
      <c r="Q106">
        <v>940</v>
      </c>
      <c r="R106">
        <v>960</v>
      </c>
      <c r="S106">
        <v>970</v>
      </c>
      <c r="T106">
        <v>980</v>
      </c>
      <c r="U106">
        <v>930</v>
      </c>
      <c r="V106">
        <v>950</v>
      </c>
      <c r="W106">
        <v>950</v>
      </c>
      <c r="X106">
        <v>970</v>
      </c>
      <c r="Y106">
        <v>1080</v>
      </c>
      <c r="Z106" s="100"/>
      <c r="AA106" t="s">
        <v>1730</v>
      </c>
      <c r="AB106" s="16">
        <f t="shared" ca="1" si="52"/>
        <v>1080</v>
      </c>
      <c r="AC106" s="16">
        <f t="shared" ca="1" si="53"/>
        <v>110</v>
      </c>
      <c r="AD106" s="262">
        <f t="shared" ca="1" si="54"/>
        <v>0.1134020618556701</v>
      </c>
      <c r="AE106" s="16">
        <f t="shared" ca="1" si="55"/>
        <v>100</v>
      </c>
      <c r="AF106" s="262">
        <f t="shared" ca="1" si="56"/>
        <v>0.10204081632653061</v>
      </c>
    </row>
    <row r="107" spans="1:32" x14ac:dyDescent="0.2">
      <c r="A107" t="s">
        <v>120</v>
      </c>
      <c r="B107">
        <v>500</v>
      </c>
      <c r="C107">
        <v>520</v>
      </c>
      <c r="D107">
        <v>530</v>
      </c>
      <c r="E107">
        <v>530</v>
      </c>
      <c r="F107">
        <v>510</v>
      </c>
      <c r="G107">
        <v>520</v>
      </c>
      <c r="H107">
        <v>520</v>
      </c>
      <c r="I107">
        <v>520</v>
      </c>
      <c r="J107">
        <v>520</v>
      </c>
      <c r="K107">
        <v>520</v>
      </c>
      <c r="L107">
        <v>540</v>
      </c>
      <c r="M107">
        <v>540</v>
      </c>
      <c r="N107">
        <v>540</v>
      </c>
      <c r="O107">
        <v>540</v>
      </c>
      <c r="P107">
        <v>540</v>
      </c>
      <c r="Q107">
        <v>540</v>
      </c>
      <c r="R107">
        <v>540</v>
      </c>
      <c r="S107">
        <v>540</v>
      </c>
      <c r="T107">
        <v>540</v>
      </c>
      <c r="U107">
        <v>550</v>
      </c>
      <c r="V107">
        <v>550</v>
      </c>
      <c r="W107">
        <v>560</v>
      </c>
      <c r="X107">
        <v>560</v>
      </c>
      <c r="Y107">
        <v>570</v>
      </c>
      <c r="Z107" s="100"/>
      <c r="AA107" t="s">
        <v>120</v>
      </c>
      <c r="AB107" s="16">
        <f t="shared" ca="1" si="52"/>
        <v>570</v>
      </c>
      <c r="AC107" s="16">
        <f t="shared" ca="1" si="53"/>
        <v>10</v>
      </c>
      <c r="AD107" s="262">
        <f t="shared" ca="1" si="54"/>
        <v>1.7857142857142856E-2</v>
      </c>
      <c r="AE107" s="16">
        <f t="shared" ca="1" si="55"/>
        <v>30</v>
      </c>
      <c r="AF107" s="262">
        <f t="shared" ca="1" si="56"/>
        <v>5.5555555555555552E-2</v>
      </c>
    </row>
    <row r="108" spans="1:32" x14ac:dyDescent="0.2">
      <c r="A108" t="s">
        <v>121</v>
      </c>
      <c r="B108">
        <v>1280</v>
      </c>
      <c r="C108">
        <v>1280</v>
      </c>
      <c r="D108">
        <v>1260</v>
      </c>
      <c r="E108">
        <v>1270</v>
      </c>
      <c r="F108">
        <v>1260</v>
      </c>
      <c r="G108">
        <v>1270</v>
      </c>
      <c r="H108">
        <v>1270</v>
      </c>
      <c r="I108">
        <v>1250</v>
      </c>
      <c r="J108">
        <v>1260</v>
      </c>
      <c r="K108">
        <v>1260</v>
      </c>
      <c r="L108">
        <v>1260</v>
      </c>
      <c r="M108">
        <v>1290</v>
      </c>
      <c r="N108">
        <v>1300</v>
      </c>
      <c r="O108">
        <v>1310</v>
      </c>
      <c r="P108">
        <v>1310</v>
      </c>
      <c r="Q108">
        <v>1330</v>
      </c>
      <c r="R108">
        <v>1310</v>
      </c>
      <c r="S108">
        <v>1310</v>
      </c>
      <c r="T108">
        <v>1330</v>
      </c>
      <c r="U108">
        <v>1350</v>
      </c>
      <c r="V108">
        <v>1370</v>
      </c>
      <c r="W108">
        <v>1410</v>
      </c>
      <c r="X108">
        <v>1430</v>
      </c>
      <c r="Y108">
        <v>1460</v>
      </c>
      <c r="Z108" s="100"/>
      <c r="AA108" t="s">
        <v>121</v>
      </c>
      <c r="AB108" s="16">
        <f t="shared" ca="1" si="52"/>
        <v>1460</v>
      </c>
      <c r="AC108" s="16">
        <f t="shared" ca="1" si="53"/>
        <v>30</v>
      </c>
      <c r="AD108" s="262">
        <f t="shared" ca="1" si="54"/>
        <v>2.097902097902098E-2</v>
      </c>
      <c r="AE108" s="16">
        <f t="shared" ca="1" si="55"/>
        <v>130</v>
      </c>
      <c r="AF108" s="262">
        <f t="shared" ca="1" si="56"/>
        <v>9.7744360902255634E-2</v>
      </c>
    </row>
    <row r="109" spans="1:32" x14ac:dyDescent="0.2">
      <c r="A109" t="s">
        <v>122</v>
      </c>
      <c r="B109">
        <v>910</v>
      </c>
      <c r="C109">
        <v>920</v>
      </c>
      <c r="D109">
        <v>940</v>
      </c>
      <c r="E109">
        <v>960</v>
      </c>
      <c r="F109">
        <v>990</v>
      </c>
      <c r="G109">
        <v>1000</v>
      </c>
      <c r="H109">
        <v>1010</v>
      </c>
      <c r="I109">
        <v>1030</v>
      </c>
      <c r="J109">
        <v>1020</v>
      </c>
      <c r="K109">
        <v>1070</v>
      </c>
      <c r="L109">
        <v>1090</v>
      </c>
      <c r="M109">
        <v>1090</v>
      </c>
      <c r="N109">
        <v>1110</v>
      </c>
      <c r="O109">
        <v>1090</v>
      </c>
      <c r="P109">
        <v>1100</v>
      </c>
      <c r="Q109">
        <v>1120</v>
      </c>
      <c r="R109">
        <v>1130</v>
      </c>
      <c r="S109">
        <v>1140</v>
      </c>
      <c r="T109">
        <v>1130</v>
      </c>
      <c r="U109">
        <v>1370</v>
      </c>
      <c r="V109">
        <v>1390</v>
      </c>
      <c r="W109">
        <v>1390</v>
      </c>
      <c r="X109">
        <v>1400</v>
      </c>
      <c r="Y109">
        <v>1450</v>
      </c>
      <c r="Z109" s="100"/>
      <c r="AA109" t="s">
        <v>122</v>
      </c>
      <c r="AB109" s="16">
        <f t="shared" ca="1" si="52"/>
        <v>1450</v>
      </c>
      <c r="AC109" s="16">
        <f t="shared" ca="1" si="53"/>
        <v>50</v>
      </c>
      <c r="AD109" s="262">
        <f t="shared" ca="1" si="54"/>
        <v>3.5714285714285712E-2</v>
      </c>
      <c r="AE109" s="16">
        <f t="shared" ca="1" si="55"/>
        <v>320</v>
      </c>
      <c r="AF109" s="262">
        <f t="shared" ca="1" si="56"/>
        <v>0.2831858407079646</v>
      </c>
    </row>
    <row r="110" spans="1:32" x14ac:dyDescent="0.2">
      <c r="A110" t="s">
        <v>123</v>
      </c>
      <c r="B110">
        <v>1260</v>
      </c>
      <c r="C110">
        <v>1280</v>
      </c>
      <c r="D110">
        <v>1280</v>
      </c>
      <c r="E110">
        <v>1270</v>
      </c>
      <c r="F110">
        <v>1260</v>
      </c>
      <c r="G110">
        <v>1260</v>
      </c>
      <c r="H110">
        <v>1290</v>
      </c>
      <c r="I110">
        <v>1330</v>
      </c>
      <c r="J110">
        <v>1300</v>
      </c>
      <c r="K110">
        <v>1310</v>
      </c>
      <c r="L110">
        <v>1360</v>
      </c>
      <c r="M110">
        <v>1390</v>
      </c>
      <c r="N110">
        <v>1440</v>
      </c>
      <c r="O110">
        <v>1430</v>
      </c>
      <c r="P110">
        <v>1450</v>
      </c>
      <c r="Q110">
        <v>1460</v>
      </c>
      <c r="R110">
        <v>1480</v>
      </c>
      <c r="S110">
        <v>1550</v>
      </c>
      <c r="T110">
        <v>1580</v>
      </c>
      <c r="U110">
        <v>1600</v>
      </c>
      <c r="V110">
        <v>1610</v>
      </c>
      <c r="W110">
        <v>1640</v>
      </c>
      <c r="X110">
        <v>1650</v>
      </c>
      <c r="Y110">
        <v>1650</v>
      </c>
      <c r="Z110" s="100"/>
      <c r="AA110" t="s">
        <v>123</v>
      </c>
      <c r="AB110" s="16">
        <f t="shared" ca="1" si="52"/>
        <v>1650</v>
      </c>
      <c r="AC110" s="16">
        <f t="shared" ca="1" si="53"/>
        <v>0</v>
      </c>
      <c r="AD110" s="262">
        <f t="shared" ca="1" si="54"/>
        <v>0</v>
      </c>
      <c r="AE110" s="16">
        <f t="shared" ca="1" si="55"/>
        <v>70</v>
      </c>
      <c r="AF110" s="262">
        <f t="shared" ca="1" si="56"/>
        <v>4.4303797468354431E-2</v>
      </c>
    </row>
    <row r="111" spans="1:32" x14ac:dyDescent="0.2">
      <c r="A111" t="s">
        <v>124</v>
      </c>
      <c r="B111">
        <v>1120</v>
      </c>
      <c r="C111">
        <v>1110</v>
      </c>
      <c r="D111">
        <v>1100</v>
      </c>
      <c r="E111">
        <v>1090</v>
      </c>
      <c r="F111">
        <v>1080</v>
      </c>
      <c r="G111">
        <v>1010</v>
      </c>
      <c r="H111">
        <v>1000</v>
      </c>
      <c r="I111">
        <v>980</v>
      </c>
      <c r="J111">
        <v>980</v>
      </c>
      <c r="K111">
        <v>1030</v>
      </c>
      <c r="L111">
        <v>1070</v>
      </c>
      <c r="M111">
        <v>1070</v>
      </c>
      <c r="N111">
        <v>1110</v>
      </c>
      <c r="O111">
        <v>1130</v>
      </c>
      <c r="P111">
        <v>1150</v>
      </c>
      <c r="Q111">
        <v>1190</v>
      </c>
      <c r="R111">
        <v>1270</v>
      </c>
      <c r="S111">
        <v>1310</v>
      </c>
      <c r="T111">
        <v>1330</v>
      </c>
      <c r="U111">
        <v>1380</v>
      </c>
      <c r="V111">
        <v>1390</v>
      </c>
      <c r="W111">
        <v>1420</v>
      </c>
      <c r="X111">
        <v>1420</v>
      </c>
      <c r="Y111">
        <v>1450</v>
      </c>
      <c r="Z111" s="100"/>
      <c r="AA111" t="s">
        <v>124</v>
      </c>
      <c r="AB111" s="16">
        <f t="shared" ca="1" si="52"/>
        <v>1450</v>
      </c>
      <c r="AC111" s="16">
        <f t="shared" ca="1" si="53"/>
        <v>30</v>
      </c>
      <c r="AD111" s="262">
        <f t="shared" ca="1" si="54"/>
        <v>2.1126760563380281E-2</v>
      </c>
      <c r="AE111" s="16">
        <f t="shared" ca="1" si="55"/>
        <v>120</v>
      </c>
      <c r="AF111" s="262">
        <f t="shared" ca="1" si="56"/>
        <v>9.0225563909774431E-2</v>
      </c>
    </row>
    <row r="112" spans="1:32" x14ac:dyDescent="0.2">
      <c r="A112" t="s">
        <v>1702</v>
      </c>
      <c r="B112">
        <v>920</v>
      </c>
      <c r="C112">
        <v>920</v>
      </c>
      <c r="D112">
        <v>940</v>
      </c>
      <c r="E112">
        <v>930</v>
      </c>
      <c r="F112">
        <v>930</v>
      </c>
      <c r="G112">
        <v>940</v>
      </c>
      <c r="H112">
        <v>960</v>
      </c>
      <c r="I112">
        <v>960</v>
      </c>
      <c r="J112">
        <v>970</v>
      </c>
      <c r="K112">
        <v>990</v>
      </c>
      <c r="L112">
        <v>1010</v>
      </c>
      <c r="M112">
        <v>1020</v>
      </c>
      <c r="N112">
        <v>1030</v>
      </c>
      <c r="O112">
        <v>1020</v>
      </c>
      <c r="P112">
        <v>1000</v>
      </c>
      <c r="Q112">
        <v>1010</v>
      </c>
      <c r="R112">
        <v>1020</v>
      </c>
      <c r="S112">
        <v>1010</v>
      </c>
      <c r="T112">
        <v>1000</v>
      </c>
      <c r="U112">
        <v>1010</v>
      </c>
      <c r="V112">
        <v>1030</v>
      </c>
      <c r="W112">
        <v>1030</v>
      </c>
      <c r="X112">
        <v>1040</v>
      </c>
      <c r="Y112">
        <v>1060</v>
      </c>
      <c r="Z112" s="100"/>
      <c r="AA112" t="s">
        <v>1702</v>
      </c>
      <c r="AB112" s="16">
        <f t="shared" ca="1" si="52"/>
        <v>1060</v>
      </c>
      <c r="AC112" s="16">
        <f t="shared" ca="1" si="53"/>
        <v>20</v>
      </c>
      <c r="AD112" s="262">
        <f t="shared" ca="1" si="54"/>
        <v>1.9230769230769232E-2</v>
      </c>
      <c r="AE112" s="16">
        <f t="shared" ca="1" si="55"/>
        <v>60</v>
      </c>
      <c r="AF112" s="262">
        <f t="shared" ca="1" si="56"/>
        <v>0.06</v>
      </c>
    </row>
    <row r="113" spans="1:32" x14ac:dyDescent="0.2">
      <c r="A113" t="s">
        <v>126</v>
      </c>
      <c r="B113">
        <v>820</v>
      </c>
      <c r="C113">
        <v>820</v>
      </c>
      <c r="D113">
        <v>810</v>
      </c>
      <c r="E113">
        <v>820</v>
      </c>
      <c r="F113">
        <v>850</v>
      </c>
      <c r="G113">
        <v>880</v>
      </c>
      <c r="H113">
        <v>910</v>
      </c>
      <c r="I113">
        <v>900</v>
      </c>
      <c r="J113">
        <v>920</v>
      </c>
      <c r="K113">
        <v>890</v>
      </c>
      <c r="L113">
        <v>900</v>
      </c>
      <c r="M113">
        <v>900</v>
      </c>
      <c r="N113">
        <v>900</v>
      </c>
      <c r="O113">
        <v>900</v>
      </c>
      <c r="P113">
        <v>900</v>
      </c>
      <c r="Q113">
        <v>880</v>
      </c>
      <c r="R113">
        <v>890</v>
      </c>
      <c r="S113">
        <v>910</v>
      </c>
      <c r="T113">
        <v>920</v>
      </c>
      <c r="U113">
        <v>920</v>
      </c>
      <c r="V113">
        <v>950</v>
      </c>
      <c r="W113">
        <v>940</v>
      </c>
      <c r="X113">
        <v>940</v>
      </c>
      <c r="Y113">
        <v>910</v>
      </c>
      <c r="Z113" s="100"/>
      <c r="AA113" t="s">
        <v>126</v>
      </c>
      <c r="AB113" s="16">
        <f t="shared" ca="1" si="52"/>
        <v>910</v>
      </c>
      <c r="AC113" s="16">
        <f t="shared" ca="1" si="53"/>
        <v>-30</v>
      </c>
      <c r="AD113" s="262">
        <f t="shared" ca="1" si="54"/>
        <v>-3.1914893617021274E-2</v>
      </c>
      <c r="AE113" s="16">
        <f t="shared" ca="1" si="55"/>
        <v>-10</v>
      </c>
      <c r="AF113" s="262">
        <f t="shared" ca="1" si="56"/>
        <v>-1.0869565217391304E-2</v>
      </c>
    </row>
    <row r="114" spans="1:32" x14ac:dyDescent="0.2">
      <c r="A114" t="s">
        <v>138</v>
      </c>
      <c r="B114" s="148">
        <v>11420</v>
      </c>
      <c r="C114" s="148">
        <v>11400</v>
      </c>
      <c r="D114" s="148">
        <v>11400</v>
      </c>
      <c r="E114" s="148">
        <v>11370</v>
      </c>
      <c r="F114" s="148">
        <v>11420</v>
      </c>
      <c r="G114" s="148">
        <v>11520</v>
      </c>
      <c r="H114" s="148">
        <v>11680</v>
      </c>
      <c r="I114" s="148">
        <v>11700</v>
      </c>
      <c r="J114" s="148">
        <v>11760</v>
      </c>
      <c r="K114" s="148">
        <v>11880</v>
      </c>
      <c r="L114" s="148">
        <v>12050</v>
      </c>
      <c r="M114" s="148">
        <v>12200</v>
      </c>
      <c r="N114" s="148">
        <v>12410</v>
      </c>
      <c r="O114" s="148">
        <v>12400</v>
      </c>
      <c r="P114" s="148">
        <v>12470</v>
      </c>
      <c r="Q114" s="148">
        <v>12530</v>
      </c>
      <c r="R114" s="148">
        <v>12710</v>
      </c>
      <c r="S114" s="148">
        <v>12910</v>
      </c>
      <c r="T114" s="148">
        <v>13140</v>
      </c>
      <c r="U114" s="148">
        <v>13540</v>
      </c>
      <c r="V114" s="148">
        <v>13800</v>
      </c>
      <c r="W114" s="148">
        <v>13960</v>
      </c>
      <c r="X114" s="148">
        <v>14100</v>
      </c>
      <c r="Y114" s="148">
        <v>14420</v>
      </c>
      <c r="Z114" s="100"/>
      <c r="AA114" t="s">
        <v>138</v>
      </c>
      <c r="AB114" s="16">
        <f t="shared" ca="1" si="52"/>
        <v>14420</v>
      </c>
      <c r="AC114" s="16">
        <f t="shared" ca="1" si="53"/>
        <v>320</v>
      </c>
      <c r="AD114" s="262">
        <f t="shared" ca="1" si="54"/>
        <v>2.2695035460992909E-2</v>
      </c>
      <c r="AE114" s="16">
        <f t="shared" ca="1" si="55"/>
        <v>1280</v>
      </c>
      <c r="AF114" s="262">
        <f t="shared" ca="1" si="56"/>
        <v>9.7412480974124804E-2</v>
      </c>
    </row>
    <row r="115" spans="1:32" x14ac:dyDescent="0.2">
      <c r="A115" t="s">
        <v>127</v>
      </c>
      <c r="B115" s="148">
        <v>1740</v>
      </c>
      <c r="C115" s="148">
        <v>1740</v>
      </c>
      <c r="D115" s="148">
        <v>1730</v>
      </c>
      <c r="E115" s="148">
        <v>1760</v>
      </c>
      <c r="F115" s="148">
        <v>1730</v>
      </c>
      <c r="G115" s="148">
        <v>1870</v>
      </c>
      <c r="H115" s="148">
        <v>1860</v>
      </c>
      <c r="I115" s="148">
        <v>1900</v>
      </c>
      <c r="J115" s="148">
        <v>1850</v>
      </c>
      <c r="K115" s="148">
        <v>1910</v>
      </c>
      <c r="L115" s="148">
        <v>1910</v>
      </c>
      <c r="M115" s="148">
        <v>1910</v>
      </c>
      <c r="N115" s="148">
        <v>1910</v>
      </c>
      <c r="O115" s="148">
        <v>1910</v>
      </c>
      <c r="P115" s="148">
        <v>1900</v>
      </c>
      <c r="Q115" s="148">
        <v>1860</v>
      </c>
      <c r="R115" s="148">
        <v>1840</v>
      </c>
      <c r="S115" s="148">
        <v>1860</v>
      </c>
      <c r="T115" s="148">
        <v>1870</v>
      </c>
      <c r="U115" s="148">
        <v>1880</v>
      </c>
      <c r="V115" s="148">
        <v>1890</v>
      </c>
      <c r="W115" s="148">
        <v>1940</v>
      </c>
      <c r="X115" s="148">
        <v>1950</v>
      </c>
      <c r="Y115" s="148">
        <v>1950</v>
      </c>
      <c r="Z115" s="100"/>
      <c r="AA115" t="s">
        <v>127</v>
      </c>
      <c r="AB115" s="16">
        <f t="shared" ca="1" si="52"/>
        <v>1950</v>
      </c>
      <c r="AC115" s="16">
        <f t="shared" ca="1" si="53"/>
        <v>0</v>
      </c>
      <c r="AD115" s="262">
        <f t="shared" ca="1" si="54"/>
        <v>0</v>
      </c>
      <c r="AE115" s="16">
        <f t="shared" ca="1" si="55"/>
        <v>80</v>
      </c>
      <c r="AF115" s="262">
        <f t="shared" ca="1" si="56"/>
        <v>4.2780748663101602E-2</v>
      </c>
    </row>
    <row r="116" spans="1:32" x14ac:dyDescent="0.2">
      <c r="A116" t="s">
        <v>139</v>
      </c>
      <c r="B116" s="25">
        <f>SUM(B114:B115)</f>
        <v>13160</v>
      </c>
      <c r="C116" s="25">
        <f t="shared" ref="C116:Y116" si="57">SUM(C114:C115)</f>
        <v>13140</v>
      </c>
      <c r="D116" s="25">
        <f t="shared" si="57"/>
        <v>13130</v>
      </c>
      <c r="E116" s="25">
        <f t="shared" si="57"/>
        <v>13130</v>
      </c>
      <c r="F116" s="25">
        <f t="shared" si="57"/>
        <v>13150</v>
      </c>
      <c r="G116" s="25">
        <f t="shared" si="57"/>
        <v>13390</v>
      </c>
      <c r="H116" s="25">
        <f t="shared" si="57"/>
        <v>13540</v>
      </c>
      <c r="I116" s="25">
        <f t="shared" si="57"/>
        <v>13600</v>
      </c>
      <c r="J116" s="25">
        <f t="shared" si="57"/>
        <v>13610</v>
      </c>
      <c r="K116" s="25">
        <f t="shared" si="57"/>
        <v>13790</v>
      </c>
      <c r="L116" s="25">
        <f t="shared" si="57"/>
        <v>13960</v>
      </c>
      <c r="M116" s="25">
        <f t="shared" si="57"/>
        <v>14110</v>
      </c>
      <c r="N116" s="25">
        <f t="shared" si="57"/>
        <v>14320</v>
      </c>
      <c r="O116" s="25">
        <f t="shared" si="57"/>
        <v>14310</v>
      </c>
      <c r="P116" s="25">
        <f t="shared" si="57"/>
        <v>14370</v>
      </c>
      <c r="Q116" s="25">
        <f t="shared" si="57"/>
        <v>14390</v>
      </c>
      <c r="R116" s="25">
        <f t="shared" si="57"/>
        <v>14550</v>
      </c>
      <c r="S116" s="25">
        <f t="shared" si="57"/>
        <v>14770</v>
      </c>
      <c r="T116" s="25">
        <f t="shared" si="57"/>
        <v>15010</v>
      </c>
      <c r="U116" s="25">
        <f t="shared" si="57"/>
        <v>15420</v>
      </c>
      <c r="V116" s="25">
        <f t="shared" si="57"/>
        <v>15690</v>
      </c>
      <c r="W116" s="25">
        <f t="shared" si="57"/>
        <v>15900</v>
      </c>
      <c r="X116" s="25">
        <f t="shared" si="57"/>
        <v>16050</v>
      </c>
      <c r="Y116" s="25">
        <f t="shared" si="57"/>
        <v>16370</v>
      </c>
      <c r="Z116" s="100"/>
      <c r="AA116" t="s">
        <v>139</v>
      </c>
      <c r="AB116" s="16">
        <f t="shared" ca="1" si="52"/>
        <v>16370</v>
      </c>
      <c r="AC116" s="16">
        <f t="shared" ca="1" si="53"/>
        <v>320</v>
      </c>
      <c r="AD116" s="262">
        <f t="shared" ca="1" si="54"/>
        <v>1.9937694704049845E-2</v>
      </c>
      <c r="AE116" s="16">
        <f t="shared" ca="1" si="55"/>
        <v>1360</v>
      </c>
      <c r="AF116" s="262">
        <f t="shared" ca="1" si="56"/>
        <v>9.0606262491672224E-2</v>
      </c>
    </row>
    <row r="117" spans="1:32" x14ac:dyDescent="0.2">
      <c r="A117" t="s">
        <v>1731</v>
      </c>
      <c r="B117">
        <v>61610</v>
      </c>
      <c r="C117">
        <v>61710</v>
      </c>
      <c r="D117">
        <v>62020</v>
      </c>
      <c r="E117">
        <v>62690</v>
      </c>
      <c r="F117">
        <v>63160</v>
      </c>
      <c r="G117">
        <v>63850</v>
      </c>
      <c r="H117">
        <v>64750</v>
      </c>
      <c r="I117">
        <v>64990</v>
      </c>
      <c r="J117">
        <v>65240</v>
      </c>
      <c r="K117">
        <v>66000</v>
      </c>
      <c r="L117">
        <v>66390</v>
      </c>
      <c r="M117">
        <v>66870</v>
      </c>
      <c r="N117">
        <v>67560</v>
      </c>
      <c r="O117">
        <v>68410</v>
      </c>
      <c r="P117">
        <v>68890</v>
      </c>
      <c r="Q117">
        <v>69710</v>
      </c>
      <c r="R117">
        <v>70860</v>
      </c>
      <c r="S117">
        <v>72170</v>
      </c>
      <c r="T117">
        <v>72870</v>
      </c>
      <c r="U117">
        <v>74210</v>
      </c>
      <c r="V117">
        <v>75500</v>
      </c>
      <c r="W117">
        <v>75560</v>
      </c>
      <c r="X117">
        <v>75950</v>
      </c>
      <c r="Y117">
        <v>76790</v>
      </c>
      <c r="Z117" s="100"/>
      <c r="AA117" t="s">
        <v>1731</v>
      </c>
      <c r="AB117" s="16">
        <f t="shared" ca="1" si="52"/>
        <v>76790</v>
      </c>
      <c r="AC117" s="16">
        <f t="shared" ca="1" si="53"/>
        <v>840</v>
      </c>
      <c r="AD117" s="262">
        <f t="shared" ca="1" si="54"/>
        <v>1.1059907834101382E-2</v>
      </c>
      <c r="AE117" s="16">
        <f t="shared" ca="1" si="55"/>
        <v>3920</v>
      </c>
      <c r="AF117" s="262">
        <f t="shared" ca="1" si="56"/>
        <v>5.3794428434197884E-2</v>
      </c>
    </row>
    <row r="118" spans="1:32" x14ac:dyDescent="0.2">
      <c r="A118" t="s">
        <v>141</v>
      </c>
      <c r="B118">
        <v>450700</v>
      </c>
      <c r="C118">
        <v>450880</v>
      </c>
      <c r="D118">
        <v>450790</v>
      </c>
      <c r="E118">
        <v>451650</v>
      </c>
      <c r="F118">
        <v>451400</v>
      </c>
      <c r="G118">
        <v>452540</v>
      </c>
      <c r="H118">
        <v>455320</v>
      </c>
      <c r="I118">
        <v>453170</v>
      </c>
      <c r="J118">
        <v>450160</v>
      </c>
      <c r="K118">
        <v>452710</v>
      </c>
      <c r="L118">
        <v>454630</v>
      </c>
      <c r="M118">
        <v>456960</v>
      </c>
      <c r="N118">
        <v>459940</v>
      </c>
      <c r="O118">
        <v>463510</v>
      </c>
      <c r="P118">
        <v>467170</v>
      </c>
      <c r="Q118">
        <v>471540</v>
      </c>
      <c r="R118">
        <v>477280</v>
      </c>
      <c r="S118">
        <v>487050</v>
      </c>
      <c r="T118">
        <v>491570</v>
      </c>
      <c r="U118">
        <v>506810</v>
      </c>
      <c r="V118">
        <v>516950</v>
      </c>
      <c r="W118">
        <v>519990</v>
      </c>
      <c r="X118">
        <v>523680</v>
      </c>
      <c r="Y118">
        <v>526040</v>
      </c>
      <c r="Z118" s="100"/>
      <c r="AA118" t="s">
        <v>141</v>
      </c>
      <c r="AB118" s="16">
        <f t="shared" ca="1" si="52"/>
        <v>526040</v>
      </c>
      <c r="AC118" s="16">
        <f t="shared" ca="1" si="53"/>
        <v>2360</v>
      </c>
      <c r="AD118" s="262">
        <f t="shared" ca="1" si="54"/>
        <v>4.5065688970363582E-3</v>
      </c>
      <c r="AE118" s="16">
        <f t="shared" ca="1" si="55"/>
        <v>34470</v>
      </c>
      <c r="AF118" s="262">
        <f t="shared" ca="1" si="56"/>
        <v>7.0122261325955615E-2</v>
      </c>
    </row>
    <row r="119" spans="1:32" x14ac:dyDescent="0.2">
      <c r="A119" t="s">
        <v>226</v>
      </c>
      <c r="Z119" s="100"/>
      <c r="AA119" t="s">
        <v>226</v>
      </c>
      <c r="AB119" s="16">
        <f t="shared" ca="1" si="52"/>
        <v>0</v>
      </c>
      <c r="AC119" s="16">
        <f t="shared" ca="1" si="53"/>
        <v>0</v>
      </c>
      <c r="AD119" s="262" t="str">
        <f t="shared" ca="1" si="54"/>
        <v>-</v>
      </c>
      <c r="AE119" s="16">
        <f t="shared" ca="1" si="55"/>
        <v>0</v>
      </c>
      <c r="AF119" s="262" t="str">
        <f t="shared" ca="1" si="56"/>
        <v>-</v>
      </c>
    </row>
    <row r="120" spans="1:32" x14ac:dyDescent="0.2">
      <c r="A120" t="s">
        <v>227</v>
      </c>
      <c r="Z120" s="100"/>
      <c r="AA120" t="s">
        <v>227</v>
      </c>
      <c r="AB120" s="16">
        <f t="shared" ca="1" si="52"/>
        <v>0</v>
      </c>
      <c r="AC120" s="16">
        <f t="shared" ca="1" si="53"/>
        <v>0</v>
      </c>
      <c r="AD120" s="262" t="str">
        <f t="shared" ca="1" si="54"/>
        <v>-</v>
      </c>
      <c r="AE120" s="16">
        <f t="shared" ca="1" si="55"/>
        <v>0</v>
      </c>
      <c r="AF120" s="262" t="str">
        <f t="shared" ca="1" si="56"/>
        <v>-</v>
      </c>
    </row>
    <row r="121" spans="1:32" x14ac:dyDescent="0.2">
      <c r="A121" t="s">
        <v>228</v>
      </c>
      <c r="B121" s="80">
        <f t="shared" ref="B121:X121" si="58">SUM(B104,B107,B108,B110,B115)</f>
        <v>5420</v>
      </c>
      <c r="C121" s="80">
        <f t="shared" si="58"/>
        <v>5430</v>
      </c>
      <c r="D121" s="80">
        <f t="shared" si="58"/>
        <v>5410</v>
      </c>
      <c r="E121" s="80">
        <f t="shared" si="58"/>
        <v>5440</v>
      </c>
      <c r="F121" s="80">
        <f t="shared" si="58"/>
        <v>5380</v>
      </c>
      <c r="G121" s="80">
        <f t="shared" si="58"/>
        <v>5560</v>
      </c>
      <c r="H121" s="80">
        <f t="shared" si="58"/>
        <v>5570</v>
      </c>
      <c r="I121" s="80">
        <f t="shared" si="58"/>
        <v>5640</v>
      </c>
      <c r="J121" s="80">
        <f t="shared" si="58"/>
        <v>5560</v>
      </c>
      <c r="K121" s="80">
        <f t="shared" si="58"/>
        <v>5670</v>
      </c>
      <c r="L121" s="80">
        <f t="shared" si="58"/>
        <v>5730</v>
      </c>
      <c r="M121" s="80">
        <f t="shared" si="58"/>
        <v>5810</v>
      </c>
      <c r="N121" s="80">
        <f t="shared" si="58"/>
        <v>5870</v>
      </c>
      <c r="O121" s="80">
        <f t="shared" si="58"/>
        <v>5860</v>
      </c>
      <c r="P121" s="80">
        <f t="shared" si="58"/>
        <v>5880</v>
      </c>
      <c r="Q121" s="80">
        <f t="shared" si="58"/>
        <v>5880</v>
      </c>
      <c r="R121" s="80">
        <f t="shared" si="58"/>
        <v>5870</v>
      </c>
      <c r="S121" s="80">
        <f t="shared" si="58"/>
        <v>5960</v>
      </c>
      <c r="T121" s="80">
        <f t="shared" si="58"/>
        <v>6020</v>
      </c>
      <c r="U121" s="80">
        <f t="shared" si="58"/>
        <v>6100</v>
      </c>
      <c r="V121" s="80">
        <f t="shared" si="58"/>
        <v>6140</v>
      </c>
      <c r="W121" s="80">
        <f t="shared" si="58"/>
        <v>6280</v>
      </c>
      <c r="X121" s="80">
        <f t="shared" si="58"/>
        <v>6350</v>
      </c>
      <c r="Y121" s="80">
        <f t="shared" ref="Y121" si="59">SUM(Y104,Y107,Y108,Y110,Y115)</f>
        <v>6450</v>
      </c>
      <c r="Z121" s="100"/>
      <c r="AA121" t="s">
        <v>228</v>
      </c>
      <c r="AB121" s="16">
        <f t="shared" ca="1" si="52"/>
        <v>6450</v>
      </c>
      <c r="AC121" s="16">
        <f t="shared" ca="1" si="53"/>
        <v>100</v>
      </c>
      <c r="AD121" s="262">
        <f t="shared" ca="1" si="54"/>
        <v>1.5748031496062992E-2</v>
      </c>
      <c r="AE121" s="16">
        <f t="shared" ca="1" si="55"/>
        <v>430</v>
      </c>
      <c r="AF121" s="262">
        <f t="shared" ca="1" si="56"/>
        <v>7.1428571428571425E-2</v>
      </c>
    </row>
    <row r="122" spans="1:32" x14ac:dyDescent="0.2">
      <c r="A122" t="s">
        <v>229</v>
      </c>
      <c r="B122" s="80">
        <f t="shared" ref="B122:X122" si="60">SUM(B109,B112,B113)</f>
        <v>2650</v>
      </c>
      <c r="C122" s="80">
        <f t="shared" si="60"/>
        <v>2660</v>
      </c>
      <c r="D122" s="80">
        <f t="shared" si="60"/>
        <v>2690</v>
      </c>
      <c r="E122" s="80">
        <f t="shared" si="60"/>
        <v>2710</v>
      </c>
      <c r="F122" s="80">
        <f t="shared" si="60"/>
        <v>2770</v>
      </c>
      <c r="G122" s="80">
        <f t="shared" si="60"/>
        <v>2820</v>
      </c>
      <c r="H122" s="80">
        <f t="shared" si="60"/>
        <v>2880</v>
      </c>
      <c r="I122" s="80">
        <f t="shared" si="60"/>
        <v>2890</v>
      </c>
      <c r="J122" s="80">
        <f t="shared" si="60"/>
        <v>2910</v>
      </c>
      <c r="K122" s="80">
        <f t="shared" si="60"/>
        <v>2950</v>
      </c>
      <c r="L122" s="80">
        <f t="shared" si="60"/>
        <v>3000</v>
      </c>
      <c r="M122" s="80">
        <f t="shared" si="60"/>
        <v>3010</v>
      </c>
      <c r="N122" s="80">
        <f t="shared" si="60"/>
        <v>3040</v>
      </c>
      <c r="O122" s="80">
        <f t="shared" si="60"/>
        <v>3010</v>
      </c>
      <c r="P122" s="80">
        <f t="shared" si="60"/>
        <v>3000</v>
      </c>
      <c r="Q122" s="80">
        <f t="shared" si="60"/>
        <v>3010</v>
      </c>
      <c r="R122" s="80">
        <f t="shared" si="60"/>
        <v>3040</v>
      </c>
      <c r="S122" s="80">
        <f t="shared" si="60"/>
        <v>3060</v>
      </c>
      <c r="T122" s="80">
        <f t="shared" si="60"/>
        <v>3050</v>
      </c>
      <c r="U122" s="80">
        <f t="shared" si="60"/>
        <v>3300</v>
      </c>
      <c r="V122" s="80">
        <f t="shared" si="60"/>
        <v>3370</v>
      </c>
      <c r="W122" s="80">
        <f t="shared" si="60"/>
        <v>3360</v>
      </c>
      <c r="X122" s="80">
        <f t="shared" si="60"/>
        <v>3380</v>
      </c>
      <c r="Y122" s="80">
        <f t="shared" ref="Y122" si="61">SUM(Y109,Y112,Y113)</f>
        <v>3420</v>
      </c>
      <c r="Z122" s="100"/>
      <c r="AA122" t="s">
        <v>229</v>
      </c>
      <c r="AB122" s="16">
        <f t="shared" ca="1" si="52"/>
        <v>3420</v>
      </c>
      <c r="AC122" s="16">
        <f t="shared" ca="1" si="53"/>
        <v>40</v>
      </c>
      <c r="AD122" s="262">
        <f t="shared" ca="1" si="54"/>
        <v>1.1834319526627219E-2</v>
      </c>
      <c r="AE122" s="16">
        <f t="shared" ca="1" si="55"/>
        <v>370</v>
      </c>
      <c r="AF122" s="262">
        <f t="shared" ca="1" si="56"/>
        <v>0.12131147540983607</v>
      </c>
    </row>
    <row r="123" spans="1:32" x14ac:dyDescent="0.2">
      <c r="A123" t="s">
        <v>230</v>
      </c>
      <c r="B123" s="80">
        <f t="shared" ref="B123:X123" si="62">SUM(B103,B105,B106,B111)</f>
        <v>3910</v>
      </c>
      <c r="C123" s="80">
        <f t="shared" si="62"/>
        <v>3850</v>
      </c>
      <c r="D123" s="80">
        <f t="shared" si="62"/>
        <v>3830</v>
      </c>
      <c r="E123" s="80">
        <f t="shared" si="62"/>
        <v>3770</v>
      </c>
      <c r="F123" s="80">
        <f t="shared" si="62"/>
        <v>3740</v>
      </c>
      <c r="G123" s="80">
        <f t="shared" si="62"/>
        <v>3780</v>
      </c>
      <c r="H123" s="80">
        <f t="shared" si="62"/>
        <v>3820</v>
      </c>
      <c r="I123" s="80">
        <f t="shared" si="62"/>
        <v>3800</v>
      </c>
      <c r="J123" s="80">
        <f t="shared" si="62"/>
        <v>3820</v>
      </c>
      <c r="K123" s="80">
        <f t="shared" si="62"/>
        <v>3870</v>
      </c>
      <c r="L123" s="80">
        <f t="shared" si="62"/>
        <v>3910</v>
      </c>
      <c r="M123" s="80">
        <f t="shared" si="62"/>
        <v>3950</v>
      </c>
      <c r="N123" s="80">
        <f t="shared" si="62"/>
        <v>4050</v>
      </c>
      <c r="O123" s="80">
        <f t="shared" si="62"/>
        <v>4070</v>
      </c>
      <c r="P123" s="80">
        <f t="shared" si="62"/>
        <v>4110</v>
      </c>
      <c r="Q123" s="80">
        <f t="shared" si="62"/>
        <v>4150</v>
      </c>
      <c r="R123" s="80">
        <f t="shared" si="62"/>
        <v>4260</v>
      </c>
      <c r="S123" s="80">
        <f t="shared" si="62"/>
        <v>4320</v>
      </c>
      <c r="T123" s="80">
        <f t="shared" si="62"/>
        <v>4480</v>
      </c>
      <c r="U123" s="80">
        <f t="shared" si="62"/>
        <v>4520</v>
      </c>
      <c r="V123" s="80">
        <f t="shared" si="62"/>
        <v>4590</v>
      </c>
      <c r="W123" s="80">
        <f t="shared" si="62"/>
        <v>4650</v>
      </c>
      <c r="X123" s="80">
        <f t="shared" si="62"/>
        <v>4670</v>
      </c>
      <c r="Y123" s="80">
        <f t="shared" ref="Y123" si="63">SUM(Y103,Y105,Y106,Y111)</f>
        <v>4820</v>
      </c>
      <c r="Z123" s="100"/>
      <c r="AA123" t="s">
        <v>230</v>
      </c>
      <c r="AB123" s="16">
        <f t="shared" ca="1" si="52"/>
        <v>4820</v>
      </c>
      <c r="AC123" s="16">
        <f t="shared" ca="1" si="53"/>
        <v>150</v>
      </c>
      <c r="AD123" s="262">
        <f t="shared" ca="1" si="54"/>
        <v>3.2119914346895075E-2</v>
      </c>
      <c r="AE123" s="16">
        <f t="shared" ca="1" si="55"/>
        <v>340</v>
      </c>
      <c r="AF123" s="262">
        <f t="shared" ca="1" si="56"/>
        <v>7.5892857142857137E-2</v>
      </c>
    </row>
    <row r="124" spans="1:32" x14ac:dyDescent="0.2">
      <c r="A124" t="s">
        <v>231</v>
      </c>
      <c r="B124" s="80">
        <f t="shared" ref="B124:X124" si="64">SUM(B102,B108)</f>
        <v>2460</v>
      </c>
      <c r="C124" s="80">
        <f t="shared" si="64"/>
        <v>2490</v>
      </c>
      <c r="D124" s="80">
        <f t="shared" si="64"/>
        <v>2470</v>
      </c>
      <c r="E124" s="80">
        <f t="shared" si="64"/>
        <v>2490</v>
      </c>
      <c r="F124" s="80">
        <f t="shared" si="64"/>
        <v>2520</v>
      </c>
      <c r="G124" s="80">
        <f t="shared" si="64"/>
        <v>2510</v>
      </c>
      <c r="H124" s="80">
        <f t="shared" si="64"/>
        <v>2550</v>
      </c>
      <c r="I124" s="80">
        <f t="shared" si="64"/>
        <v>2520</v>
      </c>
      <c r="J124" s="80">
        <f t="shared" si="64"/>
        <v>2570</v>
      </c>
      <c r="K124" s="80">
        <f t="shared" si="64"/>
        <v>2570</v>
      </c>
      <c r="L124" s="80">
        <f t="shared" si="64"/>
        <v>2590</v>
      </c>
      <c r="M124" s="80">
        <f t="shared" si="64"/>
        <v>2640</v>
      </c>
      <c r="N124" s="80">
        <f t="shared" si="64"/>
        <v>2670</v>
      </c>
      <c r="O124" s="80">
        <f t="shared" si="64"/>
        <v>2690</v>
      </c>
      <c r="P124" s="80">
        <f t="shared" si="64"/>
        <v>2700</v>
      </c>
      <c r="Q124" s="80">
        <f t="shared" si="64"/>
        <v>2690</v>
      </c>
      <c r="R124" s="80">
        <f t="shared" si="64"/>
        <v>2710</v>
      </c>
      <c r="S124" s="80">
        <f t="shared" si="64"/>
        <v>2760</v>
      </c>
      <c r="T124" s="80">
        <f t="shared" si="64"/>
        <v>2800</v>
      </c>
      <c r="U124" s="80">
        <f t="shared" si="64"/>
        <v>2870</v>
      </c>
      <c r="V124" s="80">
        <f t="shared" si="64"/>
        <v>2960</v>
      </c>
      <c r="W124" s="80">
        <f t="shared" si="64"/>
        <v>3030</v>
      </c>
      <c r="X124" s="80">
        <f t="shared" si="64"/>
        <v>3090</v>
      </c>
      <c r="Y124" s="80">
        <f t="shared" ref="Y124" si="65">SUM(Y102,Y108)</f>
        <v>3150</v>
      </c>
      <c r="Z124" s="100"/>
      <c r="AA124" t="s">
        <v>231</v>
      </c>
      <c r="AB124" s="16">
        <f t="shared" ca="1" si="52"/>
        <v>3150</v>
      </c>
      <c r="AC124" s="16">
        <f t="shared" ca="1" si="53"/>
        <v>60</v>
      </c>
      <c r="AD124" s="262">
        <f t="shared" ca="1" si="54"/>
        <v>1.9417475728155338E-2</v>
      </c>
      <c r="AE124" s="16">
        <f t="shared" ca="1" si="55"/>
        <v>350</v>
      </c>
      <c r="AF124" s="262">
        <f t="shared" ca="1" si="56"/>
        <v>0.125</v>
      </c>
    </row>
    <row r="127" spans="1:32" x14ac:dyDescent="0.2">
      <c r="AC127" s="25" t="str">
        <f ca="1">"Change since "&amp;AC128</f>
        <v>Change since 2023</v>
      </c>
      <c r="AD127" s="25"/>
      <c r="AE127" s="25" t="str">
        <f ca="1">"Change since "&amp;AE128</f>
        <v>Change since 2019</v>
      </c>
    </row>
    <row r="128" spans="1:32" x14ac:dyDescent="0.2">
      <c r="A128" t="s">
        <v>190</v>
      </c>
      <c r="Z128" s="100"/>
      <c r="AC128" s="25" t="str">
        <f ca="1">OFFSET(Z129,0,-2)</f>
        <v>2023</v>
      </c>
      <c r="AD128" s="25"/>
      <c r="AE128" s="25" t="str">
        <f ca="1">OFFSET(Z129,0,-6)</f>
        <v>2019</v>
      </c>
    </row>
    <row r="129" spans="1:32" x14ac:dyDescent="0.2">
      <c r="B129" s="2" t="s">
        <v>1715</v>
      </c>
      <c r="C129" s="2" t="s">
        <v>1716</v>
      </c>
      <c r="D129" s="2" t="s">
        <v>1717</v>
      </c>
      <c r="E129" s="2" t="s">
        <v>1718</v>
      </c>
      <c r="F129" s="2" t="s">
        <v>1719</v>
      </c>
      <c r="G129" s="2" t="s">
        <v>1720</v>
      </c>
      <c r="H129" s="2" t="s">
        <v>1721</v>
      </c>
      <c r="I129" s="2" t="s">
        <v>1722</v>
      </c>
      <c r="J129" s="2" t="s">
        <v>1723</v>
      </c>
      <c r="K129" s="2" t="s">
        <v>1724</v>
      </c>
      <c r="L129" s="2" t="s">
        <v>1725</v>
      </c>
      <c r="M129" s="2" t="s">
        <v>1726</v>
      </c>
      <c r="N129" s="2" t="s">
        <v>1727</v>
      </c>
      <c r="O129" s="2" t="s">
        <v>1728</v>
      </c>
      <c r="P129" s="2" t="s">
        <v>1729</v>
      </c>
      <c r="Q129" s="2" t="s">
        <v>1594</v>
      </c>
      <c r="R129" s="2" t="s">
        <v>1595</v>
      </c>
      <c r="S129" s="2" t="s">
        <v>1596</v>
      </c>
      <c r="T129" s="2" t="s">
        <v>1597</v>
      </c>
      <c r="U129" s="2" t="s">
        <v>1598</v>
      </c>
      <c r="V129" s="2" t="s">
        <v>556</v>
      </c>
      <c r="W129" s="2" t="s">
        <v>561</v>
      </c>
      <c r="X129" s="2" t="s">
        <v>564</v>
      </c>
      <c r="Y129" s="2" t="s">
        <v>2115</v>
      </c>
      <c r="Z129" s="100"/>
      <c r="AB129" s="263" t="str">
        <f t="shared" ref="AB129" ca="1" si="66">OFFSET(Z129,0,-1)</f>
        <v>2024</v>
      </c>
      <c r="AC129" t="s">
        <v>163</v>
      </c>
      <c r="AD129" t="s">
        <v>1713</v>
      </c>
      <c r="AE129" t="s">
        <v>163</v>
      </c>
      <c r="AF129" t="s">
        <v>1713</v>
      </c>
    </row>
    <row r="130" spans="1:32" x14ac:dyDescent="0.2">
      <c r="A130" t="s">
        <v>115</v>
      </c>
      <c r="B130">
        <v>950</v>
      </c>
      <c r="C130">
        <v>940</v>
      </c>
      <c r="D130">
        <v>930</v>
      </c>
      <c r="E130">
        <v>930</v>
      </c>
      <c r="F130">
        <v>950</v>
      </c>
      <c r="G130">
        <v>980</v>
      </c>
      <c r="H130">
        <v>1010</v>
      </c>
      <c r="I130">
        <v>1020</v>
      </c>
      <c r="J130">
        <v>1020</v>
      </c>
      <c r="K130">
        <v>1030</v>
      </c>
      <c r="L130">
        <v>1060</v>
      </c>
      <c r="M130">
        <v>1070</v>
      </c>
      <c r="N130">
        <v>1100</v>
      </c>
      <c r="O130">
        <v>1130</v>
      </c>
      <c r="P130">
        <v>1160</v>
      </c>
      <c r="Q130">
        <v>1200</v>
      </c>
      <c r="R130">
        <v>1280</v>
      </c>
      <c r="S130">
        <v>1420</v>
      </c>
      <c r="T130">
        <v>1430</v>
      </c>
      <c r="U130">
        <v>1530</v>
      </c>
      <c r="V130">
        <v>1530</v>
      </c>
      <c r="W130">
        <v>1590</v>
      </c>
      <c r="X130">
        <v>1630</v>
      </c>
      <c r="Y130">
        <v>1610</v>
      </c>
      <c r="Z130" s="100"/>
      <c r="AA130" t="s">
        <v>115</v>
      </c>
      <c r="AB130" s="16">
        <f t="shared" ref="AB130:AB152" ca="1" si="67">IF(ISERROR((OFFSET(Z130,0,-1))),"-",(OFFSET(Z130,0,-1)))</f>
        <v>1610</v>
      </c>
      <c r="AC130" s="16">
        <f t="shared" ref="AC130:AC152" ca="1" si="68">IF(ISERROR((AB130-OFFSET(Z130,0,-2))),"-",(AB130-OFFSET(Z130,0,-2)))</f>
        <v>-20</v>
      </c>
      <c r="AD130" s="262">
        <f t="shared" ref="AD130:AD152" ca="1" si="69">IF(ISERROR((AC130/OFFSET(Z130,0,-2))),"-",(AC130/OFFSET(Z130,0,-2)))</f>
        <v>-1.2269938650306749E-2</v>
      </c>
      <c r="AE130" s="16">
        <f t="shared" ref="AE130:AE152" ca="1" si="70">IF(ISERROR((AB130-OFFSET(Z130,0,-6))),"-",(AB130-OFFSET(Z130,0,-6)))</f>
        <v>180</v>
      </c>
      <c r="AF130" s="262">
        <f t="shared" ref="AF130:AF152" ca="1" si="71">IF(ISERROR((AE130/OFFSET(Z130,0,-6))),"-",(AE130/OFFSET(Z130,0,-6)))</f>
        <v>0.12587412587412589</v>
      </c>
    </row>
    <row r="131" spans="1:32" x14ac:dyDescent="0.2">
      <c r="A131" t="s">
        <v>116</v>
      </c>
      <c r="B131">
        <v>1130</v>
      </c>
      <c r="C131">
        <v>1130</v>
      </c>
      <c r="D131">
        <v>1130</v>
      </c>
      <c r="E131">
        <v>1140</v>
      </c>
      <c r="F131">
        <v>1180</v>
      </c>
      <c r="G131">
        <v>1310</v>
      </c>
      <c r="H131">
        <v>1350</v>
      </c>
      <c r="I131">
        <v>1340</v>
      </c>
      <c r="J131">
        <v>1370</v>
      </c>
      <c r="K131">
        <v>2010</v>
      </c>
      <c r="L131">
        <v>2070</v>
      </c>
      <c r="M131">
        <v>2100</v>
      </c>
      <c r="N131">
        <v>2120</v>
      </c>
      <c r="O131">
        <v>2280</v>
      </c>
      <c r="P131">
        <v>2310</v>
      </c>
      <c r="Q131">
        <v>2350</v>
      </c>
      <c r="R131">
        <v>2390</v>
      </c>
      <c r="S131">
        <v>2470</v>
      </c>
      <c r="T131">
        <v>2530</v>
      </c>
      <c r="U131">
        <v>2600</v>
      </c>
      <c r="V131">
        <v>2620</v>
      </c>
      <c r="W131">
        <v>2680</v>
      </c>
      <c r="X131">
        <v>2720</v>
      </c>
      <c r="Y131">
        <v>2720</v>
      </c>
      <c r="Z131" s="100"/>
      <c r="AA131" t="s">
        <v>116</v>
      </c>
      <c r="AB131" s="16">
        <f t="shared" ca="1" si="67"/>
        <v>2720</v>
      </c>
      <c r="AC131" s="16">
        <f t="shared" ca="1" si="68"/>
        <v>0</v>
      </c>
      <c r="AD131" s="262">
        <f t="shared" ca="1" si="69"/>
        <v>0</v>
      </c>
      <c r="AE131" s="16">
        <f t="shared" ca="1" si="70"/>
        <v>190</v>
      </c>
      <c r="AF131" s="262">
        <f t="shared" ca="1" si="71"/>
        <v>7.5098814229249009E-2</v>
      </c>
    </row>
    <row r="132" spans="1:32" x14ac:dyDescent="0.2">
      <c r="A132" t="s">
        <v>117</v>
      </c>
      <c r="B132">
        <v>530</v>
      </c>
      <c r="C132">
        <v>630</v>
      </c>
      <c r="D132">
        <v>650</v>
      </c>
      <c r="E132">
        <v>650</v>
      </c>
      <c r="F132">
        <v>650</v>
      </c>
      <c r="G132">
        <v>630</v>
      </c>
      <c r="H132">
        <v>660</v>
      </c>
      <c r="I132">
        <v>650</v>
      </c>
      <c r="J132">
        <v>650</v>
      </c>
      <c r="K132">
        <v>640</v>
      </c>
      <c r="L132">
        <v>690</v>
      </c>
      <c r="M132">
        <v>680</v>
      </c>
      <c r="N132">
        <v>700</v>
      </c>
      <c r="O132">
        <v>720</v>
      </c>
      <c r="P132">
        <v>750</v>
      </c>
      <c r="Q132">
        <v>760</v>
      </c>
      <c r="R132">
        <v>910</v>
      </c>
      <c r="S132">
        <v>940</v>
      </c>
      <c r="T132">
        <v>970</v>
      </c>
      <c r="U132">
        <v>960</v>
      </c>
      <c r="V132">
        <v>910</v>
      </c>
      <c r="W132">
        <v>920</v>
      </c>
      <c r="X132">
        <v>920</v>
      </c>
      <c r="Y132">
        <v>930</v>
      </c>
      <c r="Z132" s="100"/>
      <c r="AA132" t="s">
        <v>117</v>
      </c>
      <c r="AB132" s="16">
        <f t="shared" ca="1" si="67"/>
        <v>930</v>
      </c>
      <c r="AC132" s="16">
        <f t="shared" ca="1" si="68"/>
        <v>10</v>
      </c>
      <c r="AD132" s="262">
        <f t="shared" ca="1" si="69"/>
        <v>1.0869565217391304E-2</v>
      </c>
      <c r="AE132" s="16">
        <f t="shared" ca="1" si="70"/>
        <v>-40</v>
      </c>
      <c r="AF132" s="262">
        <f t="shared" ca="1" si="71"/>
        <v>-4.1237113402061855E-2</v>
      </c>
    </row>
    <row r="133" spans="1:32" x14ac:dyDescent="0.2">
      <c r="A133" t="s">
        <v>118</v>
      </c>
      <c r="B133">
        <v>1100</v>
      </c>
      <c r="C133">
        <v>1110</v>
      </c>
      <c r="D133">
        <v>1120</v>
      </c>
      <c r="E133">
        <v>1120</v>
      </c>
      <c r="F133">
        <v>1110</v>
      </c>
      <c r="G133">
        <v>1170</v>
      </c>
      <c r="H133">
        <v>1220</v>
      </c>
      <c r="I133">
        <v>1230</v>
      </c>
      <c r="J133">
        <v>1220</v>
      </c>
      <c r="K133">
        <v>1200</v>
      </c>
      <c r="L133">
        <v>1200</v>
      </c>
      <c r="M133">
        <v>1210</v>
      </c>
      <c r="N133">
        <v>1230</v>
      </c>
      <c r="O133">
        <v>1270</v>
      </c>
      <c r="P133">
        <v>1320</v>
      </c>
      <c r="Q133">
        <v>1370</v>
      </c>
      <c r="R133">
        <v>1390</v>
      </c>
      <c r="S133">
        <v>1430</v>
      </c>
      <c r="T133">
        <v>1450</v>
      </c>
      <c r="U133">
        <v>1470</v>
      </c>
      <c r="V133">
        <v>1510</v>
      </c>
      <c r="W133">
        <v>1550</v>
      </c>
      <c r="X133">
        <v>1580</v>
      </c>
      <c r="Y133">
        <v>1520</v>
      </c>
      <c r="Z133" s="100"/>
      <c r="AA133" t="s">
        <v>118</v>
      </c>
      <c r="AB133" s="16">
        <f t="shared" ca="1" si="67"/>
        <v>1520</v>
      </c>
      <c r="AC133" s="16">
        <f t="shared" ca="1" si="68"/>
        <v>-60</v>
      </c>
      <c r="AD133" s="262">
        <f t="shared" ca="1" si="69"/>
        <v>-3.7974683544303799E-2</v>
      </c>
      <c r="AE133" s="16">
        <f t="shared" ca="1" si="70"/>
        <v>70</v>
      </c>
      <c r="AF133" s="262">
        <f t="shared" ca="1" si="71"/>
        <v>4.8275862068965517E-2</v>
      </c>
    </row>
    <row r="134" spans="1:32" x14ac:dyDescent="0.2">
      <c r="A134" t="s">
        <v>1730</v>
      </c>
      <c r="B134">
        <v>1100</v>
      </c>
      <c r="C134">
        <v>1090</v>
      </c>
      <c r="D134">
        <v>1090</v>
      </c>
      <c r="E134">
        <v>1090</v>
      </c>
      <c r="F134">
        <v>1090</v>
      </c>
      <c r="G134">
        <v>1140</v>
      </c>
      <c r="H134">
        <v>1150</v>
      </c>
      <c r="I134">
        <v>1160</v>
      </c>
      <c r="J134">
        <v>1150</v>
      </c>
      <c r="K134">
        <v>1140</v>
      </c>
      <c r="L134">
        <v>1150</v>
      </c>
      <c r="M134">
        <v>1190</v>
      </c>
      <c r="N134">
        <v>1170</v>
      </c>
      <c r="O134">
        <v>1190</v>
      </c>
      <c r="P134">
        <v>1200</v>
      </c>
      <c r="Q134">
        <v>1210</v>
      </c>
      <c r="R134">
        <v>1260</v>
      </c>
      <c r="S134">
        <v>1280</v>
      </c>
      <c r="T134">
        <v>1300</v>
      </c>
      <c r="U134">
        <v>1330</v>
      </c>
      <c r="V134">
        <v>1280</v>
      </c>
      <c r="W134">
        <v>1380</v>
      </c>
      <c r="X134">
        <v>1430</v>
      </c>
      <c r="Y134">
        <v>1420</v>
      </c>
      <c r="Z134" s="100"/>
      <c r="AA134" t="s">
        <v>1730</v>
      </c>
      <c r="AB134" s="16">
        <f t="shared" ca="1" si="67"/>
        <v>1420</v>
      </c>
      <c r="AC134" s="16">
        <f t="shared" ca="1" si="68"/>
        <v>-10</v>
      </c>
      <c r="AD134" s="262">
        <f t="shared" ca="1" si="69"/>
        <v>-6.993006993006993E-3</v>
      </c>
      <c r="AE134" s="16">
        <f t="shared" ca="1" si="70"/>
        <v>120</v>
      </c>
      <c r="AF134" s="262">
        <f t="shared" ca="1" si="71"/>
        <v>9.2307692307692313E-2</v>
      </c>
    </row>
    <row r="135" spans="1:32" x14ac:dyDescent="0.2">
      <c r="A135" t="s">
        <v>120</v>
      </c>
      <c r="B135">
        <v>650</v>
      </c>
      <c r="C135">
        <v>670</v>
      </c>
      <c r="D135">
        <v>670</v>
      </c>
      <c r="E135">
        <v>670</v>
      </c>
      <c r="F135">
        <v>670</v>
      </c>
      <c r="G135">
        <v>650</v>
      </c>
      <c r="H135">
        <v>670</v>
      </c>
      <c r="I135">
        <v>660</v>
      </c>
      <c r="J135">
        <v>650</v>
      </c>
      <c r="K135">
        <v>640</v>
      </c>
      <c r="L135">
        <v>660</v>
      </c>
      <c r="M135">
        <v>650</v>
      </c>
      <c r="N135">
        <v>650</v>
      </c>
      <c r="O135">
        <v>660</v>
      </c>
      <c r="P135">
        <v>660</v>
      </c>
      <c r="Q135">
        <v>670</v>
      </c>
      <c r="R135">
        <v>690</v>
      </c>
      <c r="S135">
        <v>710</v>
      </c>
      <c r="T135">
        <v>700</v>
      </c>
      <c r="U135">
        <v>700</v>
      </c>
      <c r="V135">
        <v>670</v>
      </c>
      <c r="W135">
        <v>670</v>
      </c>
      <c r="X135">
        <v>660</v>
      </c>
      <c r="Y135">
        <v>650</v>
      </c>
      <c r="Z135" s="100"/>
      <c r="AA135" t="s">
        <v>120</v>
      </c>
      <c r="AB135" s="16">
        <f t="shared" ca="1" si="67"/>
        <v>650</v>
      </c>
      <c r="AC135" s="16">
        <f t="shared" ca="1" si="68"/>
        <v>-10</v>
      </c>
      <c r="AD135" s="262">
        <f t="shared" ca="1" si="69"/>
        <v>-1.5151515151515152E-2</v>
      </c>
      <c r="AE135" s="16">
        <f t="shared" ca="1" si="70"/>
        <v>-50</v>
      </c>
      <c r="AF135" s="262">
        <f t="shared" ca="1" si="71"/>
        <v>-7.1428571428571425E-2</v>
      </c>
    </row>
    <row r="136" spans="1:32" x14ac:dyDescent="0.2">
      <c r="A136" t="s">
        <v>121</v>
      </c>
      <c r="B136">
        <v>1040</v>
      </c>
      <c r="C136">
        <v>1050</v>
      </c>
      <c r="D136">
        <v>1050</v>
      </c>
      <c r="E136">
        <v>1040</v>
      </c>
      <c r="F136">
        <v>1030</v>
      </c>
      <c r="G136">
        <v>1060</v>
      </c>
      <c r="H136">
        <v>1130</v>
      </c>
      <c r="I136">
        <v>1120</v>
      </c>
      <c r="J136">
        <v>1110</v>
      </c>
      <c r="K136">
        <v>1110</v>
      </c>
      <c r="L136">
        <v>1170</v>
      </c>
      <c r="M136">
        <v>1170</v>
      </c>
      <c r="N136">
        <v>1180</v>
      </c>
      <c r="O136">
        <v>1220</v>
      </c>
      <c r="P136">
        <v>1240</v>
      </c>
      <c r="Q136">
        <v>1260</v>
      </c>
      <c r="R136">
        <v>1370</v>
      </c>
      <c r="S136">
        <v>1470</v>
      </c>
      <c r="T136">
        <v>1500</v>
      </c>
      <c r="U136">
        <v>1550</v>
      </c>
      <c r="V136">
        <v>1510</v>
      </c>
      <c r="W136">
        <v>1500</v>
      </c>
      <c r="X136">
        <v>1510</v>
      </c>
      <c r="Y136">
        <v>1520</v>
      </c>
      <c r="Z136" s="100"/>
      <c r="AA136" t="s">
        <v>121</v>
      </c>
      <c r="AB136" s="16">
        <f t="shared" ca="1" si="67"/>
        <v>1520</v>
      </c>
      <c r="AC136" s="16">
        <f t="shared" ca="1" si="68"/>
        <v>10</v>
      </c>
      <c r="AD136" s="262">
        <f t="shared" ca="1" si="69"/>
        <v>6.6225165562913907E-3</v>
      </c>
      <c r="AE136" s="16">
        <f t="shared" ca="1" si="70"/>
        <v>20</v>
      </c>
      <c r="AF136" s="262">
        <f t="shared" ca="1" si="71"/>
        <v>1.3333333333333334E-2</v>
      </c>
    </row>
    <row r="137" spans="1:32" x14ac:dyDescent="0.2">
      <c r="A137" t="s">
        <v>122</v>
      </c>
      <c r="B137">
        <v>820</v>
      </c>
      <c r="C137">
        <v>830</v>
      </c>
      <c r="D137">
        <v>830</v>
      </c>
      <c r="E137">
        <v>850</v>
      </c>
      <c r="F137">
        <v>880</v>
      </c>
      <c r="G137">
        <v>910</v>
      </c>
      <c r="H137">
        <v>980</v>
      </c>
      <c r="I137">
        <v>990</v>
      </c>
      <c r="J137">
        <v>1000</v>
      </c>
      <c r="K137">
        <v>970</v>
      </c>
      <c r="L137">
        <v>1000</v>
      </c>
      <c r="M137">
        <v>980</v>
      </c>
      <c r="N137">
        <v>980</v>
      </c>
      <c r="O137">
        <v>990</v>
      </c>
      <c r="P137">
        <v>1000</v>
      </c>
      <c r="Q137">
        <v>1010</v>
      </c>
      <c r="R137">
        <v>1050</v>
      </c>
      <c r="S137">
        <v>1100</v>
      </c>
      <c r="T137">
        <v>1100</v>
      </c>
      <c r="U137">
        <v>1130</v>
      </c>
      <c r="V137">
        <v>1100</v>
      </c>
      <c r="W137">
        <v>1110</v>
      </c>
      <c r="X137">
        <v>1110</v>
      </c>
      <c r="Y137">
        <v>1120</v>
      </c>
      <c r="Z137" s="100"/>
      <c r="AA137" t="s">
        <v>122</v>
      </c>
      <c r="AB137" s="16">
        <f t="shared" ca="1" si="67"/>
        <v>1120</v>
      </c>
      <c r="AC137" s="16">
        <f t="shared" ca="1" si="68"/>
        <v>10</v>
      </c>
      <c r="AD137" s="262">
        <f t="shared" ca="1" si="69"/>
        <v>9.0090090090090089E-3</v>
      </c>
      <c r="AE137" s="16">
        <f t="shared" ca="1" si="70"/>
        <v>20</v>
      </c>
      <c r="AF137" s="262">
        <f t="shared" ca="1" si="71"/>
        <v>1.8181818181818181E-2</v>
      </c>
    </row>
    <row r="138" spans="1:32" x14ac:dyDescent="0.2">
      <c r="A138" t="s">
        <v>123</v>
      </c>
      <c r="B138">
        <v>980</v>
      </c>
      <c r="C138">
        <v>970</v>
      </c>
      <c r="D138">
        <v>950</v>
      </c>
      <c r="E138">
        <v>940</v>
      </c>
      <c r="F138">
        <v>940</v>
      </c>
      <c r="G138">
        <v>970</v>
      </c>
      <c r="H138">
        <v>1010</v>
      </c>
      <c r="I138">
        <v>1020</v>
      </c>
      <c r="J138">
        <v>1030</v>
      </c>
      <c r="K138">
        <v>1030</v>
      </c>
      <c r="L138">
        <v>1080</v>
      </c>
      <c r="M138">
        <v>1150</v>
      </c>
      <c r="N138">
        <v>1160</v>
      </c>
      <c r="O138">
        <v>1230</v>
      </c>
      <c r="P138">
        <v>1260</v>
      </c>
      <c r="Q138">
        <v>1310</v>
      </c>
      <c r="R138">
        <v>1360</v>
      </c>
      <c r="S138">
        <v>1450</v>
      </c>
      <c r="T138">
        <v>1460</v>
      </c>
      <c r="U138">
        <v>1470</v>
      </c>
      <c r="V138">
        <v>1420</v>
      </c>
      <c r="W138">
        <v>1430</v>
      </c>
      <c r="X138">
        <v>1440</v>
      </c>
      <c r="Y138">
        <v>1440</v>
      </c>
      <c r="Z138" s="100"/>
      <c r="AA138" t="s">
        <v>123</v>
      </c>
      <c r="AB138" s="16">
        <f t="shared" ca="1" si="67"/>
        <v>1440</v>
      </c>
      <c r="AC138" s="16">
        <f t="shared" ca="1" si="68"/>
        <v>0</v>
      </c>
      <c r="AD138" s="262">
        <f t="shared" ca="1" si="69"/>
        <v>0</v>
      </c>
      <c r="AE138" s="16">
        <f t="shared" ca="1" si="70"/>
        <v>-20</v>
      </c>
      <c r="AF138" s="262">
        <f t="shared" ca="1" si="71"/>
        <v>-1.3698630136986301E-2</v>
      </c>
    </row>
    <row r="139" spans="1:32" x14ac:dyDescent="0.2">
      <c r="A139" t="s">
        <v>124</v>
      </c>
      <c r="B139">
        <v>1290</v>
      </c>
      <c r="C139">
        <v>1270</v>
      </c>
      <c r="D139">
        <v>1260</v>
      </c>
      <c r="E139">
        <v>1270</v>
      </c>
      <c r="F139">
        <v>1270</v>
      </c>
      <c r="G139">
        <v>1360</v>
      </c>
      <c r="H139">
        <v>1400</v>
      </c>
      <c r="I139">
        <v>1450</v>
      </c>
      <c r="J139">
        <v>1460</v>
      </c>
      <c r="K139">
        <v>1450</v>
      </c>
      <c r="L139">
        <v>1490</v>
      </c>
      <c r="M139">
        <v>1490</v>
      </c>
      <c r="N139">
        <v>1480</v>
      </c>
      <c r="O139">
        <v>1500</v>
      </c>
      <c r="P139">
        <v>1520</v>
      </c>
      <c r="Q139">
        <v>1550</v>
      </c>
      <c r="R139">
        <v>1560</v>
      </c>
      <c r="S139">
        <v>1820</v>
      </c>
      <c r="T139">
        <v>1850</v>
      </c>
      <c r="U139">
        <v>1870</v>
      </c>
      <c r="V139">
        <v>1890</v>
      </c>
      <c r="W139">
        <v>1980</v>
      </c>
      <c r="X139">
        <v>2030</v>
      </c>
      <c r="Y139">
        <v>1990</v>
      </c>
      <c r="Z139" s="100"/>
      <c r="AA139" t="s">
        <v>124</v>
      </c>
      <c r="AB139" s="16">
        <f t="shared" ca="1" si="67"/>
        <v>1990</v>
      </c>
      <c r="AC139" s="16">
        <f t="shared" ca="1" si="68"/>
        <v>-40</v>
      </c>
      <c r="AD139" s="262">
        <f t="shared" ca="1" si="69"/>
        <v>-1.9704433497536946E-2</v>
      </c>
      <c r="AE139" s="16">
        <f t="shared" ca="1" si="70"/>
        <v>140</v>
      </c>
      <c r="AF139" s="262">
        <f t="shared" ca="1" si="71"/>
        <v>7.567567567567568E-2</v>
      </c>
    </row>
    <row r="140" spans="1:32" x14ac:dyDescent="0.2">
      <c r="A140" t="s">
        <v>1702</v>
      </c>
      <c r="B140">
        <v>860</v>
      </c>
      <c r="C140">
        <v>900</v>
      </c>
      <c r="D140">
        <v>880</v>
      </c>
      <c r="E140">
        <v>890</v>
      </c>
      <c r="F140">
        <v>890</v>
      </c>
      <c r="G140">
        <v>900</v>
      </c>
      <c r="H140">
        <v>910</v>
      </c>
      <c r="I140">
        <v>910</v>
      </c>
      <c r="J140">
        <v>910</v>
      </c>
      <c r="K140">
        <v>910</v>
      </c>
      <c r="L140">
        <v>930</v>
      </c>
      <c r="M140">
        <v>930</v>
      </c>
      <c r="N140">
        <v>930</v>
      </c>
      <c r="O140">
        <v>950</v>
      </c>
      <c r="P140">
        <v>970</v>
      </c>
      <c r="Q140">
        <v>980</v>
      </c>
      <c r="R140">
        <v>1000</v>
      </c>
      <c r="S140">
        <v>1060</v>
      </c>
      <c r="T140">
        <v>1060</v>
      </c>
      <c r="U140">
        <v>1070</v>
      </c>
      <c r="V140">
        <v>1060</v>
      </c>
      <c r="W140">
        <v>1060</v>
      </c>
      <c r="X140">
        <v>1050</v>
      </c>
      <c r="Y140">
        <v>1070</v>
      </c>
      <c r="Z140" s="100"/>
      <c r="AA140" t="s">
        <v>1702</v>
      </c>
      <c r="AB140" s="16">
        <f t="shared" ca="1" si="67"/>
        <v>1070</v>
      </c>
      <c r="AC140" s="16">
        <f t="shared" ca="1" si="68"/>
        <v>20</v>
      </c>
      <c r="AD140" s="262">
        <f t="shared" ca="1" si="69"/>
        <v>1.9047619047619049E-2</v>
      </c>
      <c r="AE140" s="16">
        <f t="shared" ca="1" si="70"/>
        <v>10</v>
      </c>
      <c r="AF140" s="262">
        <f t="shared" ca="1" si="71"/>
        <v>9.433962264150943E-3</v>
      </c>
    </row>
    <row r="141" spans="1:32" x14ac:dyDescent="0.2">
      <c r="A141" t="s">
        <v>126</v>
      </c>
      <c r="B141">
        <v>870</v>
      </c>
      <c r="C141">
        <v>880</v>
      </c>
      <c r="D141">
        <v>920</v>
      </c>
      <c r="E141">
        <v>930</v>
      </c>
      <c r="F141">
        <v>950</v>
      </c>
      <c r="G141">
        <v>970</v>
      </c>
      <c r="H141">
        <v>1010</v>
      </c>
      <c r="I141">
        <v>990</v>
      </c>
      <c r="J141">
        <v>970</v>
      </c>
      <c r="K141">
        <v>970</v>
      </c>
      <c r="L141">
        <v>1020</v>
      </c>
      <c r="M141">
        <v>980</v>
      </c>
      <c r="N141">
        <v>980</v>
      </c>
      <c r="O141">
        <v>990</v>
      </c>
      <c r="P141">
        <v>1010</v>
      </c>
      <c r="Q141">
        <v>1030</v>
      </c>
      <c r="R141">
        <v>1030</v>
      </c>
      <c r="S141">
        <v>1100</v>
      </c>
      <c r="T141">
        <v>1110</v>
      </c>
      <c r="U141">
        <v>1110</v>
      </c>
      <c r="V141">
        <v>1120</v>
      </c>
      <c r="W141">
        <v>1170</v>
      </c>
      <c r="X141">
        <v>1180</v>
      </c>
      <c r="Y141">
        <v>1200</v>
      </c>
      <c r="Z141" s="100"/>
      <c r="AA141" t="s">
        <v>126</v>
      </c>
      <c r="AB141" s="16">
        <f t="shared" ca="1" si="67"/>
        <v>1200</v>
      </c>
      <c r="AC141" s="16">
        <f t="shared" ca="1" si="68"/>
        <v>20</v>
      </c>
      <c r="AD141" s="262">
        <f t="shared" ca="1" si="69"/>
        <v>1.6949152542372881E-2</v>
      </c>
      <c r="AE141" s="16">
        <f t="shared" ca="1" si="70"/>
        <v>90</v>
      </c>
      <c r="AF141" s="262">
        <f t="shared" ca="1" si="71"/>
        <v>8.1081081081081086E-2</v>
      </c>
    </row>
    <row r="142" spans="1:32" x14ac:dyDescent="0.2">
      <c r="A142" t="s">
        <v>138</v>
      </c>
      <c r="B142" s="148">
        <v>11320</v>
      </c>
      <c r="C142" s="148">
        <v>11460</v>
      </c>
      <c r="D142" s="148">
        <v>11480</v>
      </c>
      <c r="E142" s="148">
        <v>11530</v>
      </c>
      <c r="F142" s="148">
        <v>11620</v>
      </c>
      <c r="G142" s="148">
        <v>12070</v>
      </c>
      <c r="H142" s="148">
        <v>12480</v>
      </c>
      <c r="I142" s="148">
        <v>12550</v>
      </c>
      <c r="J142" s="148">
        <v>12530</v>
      </c>
      <c r="K142" s="148">
        <v>13100</v>
      </c>
      <c r="L142" s="148">
        <v>13500</v>
      </c>
      <c r="M142" s="148">
        <v>13610</v>
      </c>
      <c r="N142" s="148">
        <v>13680</v>
      </c>
      <c r="O142" s="148">
        <v>14130</v>
      </c>
      <c r="P142" s="148">
        <v>14390</v>
      </c>
      <c r="Q142" s="148">
        <v>14690</v>
      </c>
      <c r="R142" s="148">
        <v>15270</v>
      </c>
      <c r="S142" s="148">
        <v>16240</v>
      </c>
      <c r="T142" s="148">
        <v>16460</v>
      </c>
      <c r="U142" s="148">
        <v>16790</v>
      </c>
      <c r="V142" s="148">
        <v>16620</v>
      </c>
      <c r="W142" s="148">
        <v>17020</v>
      </c>
      <c r="X142" s="148">
        <v>17260</v>
      </c>
      <c r="Y142" s="148">
        <v>17190</v>
      </c>
      <c r="Z142" s="100"/>
      <c r="AA142" t="s">
        <v>138</v>
      </c>
      <c r="AB142" s="16">
        <f t="shared" ca="1" si="67"/>
        <v>17190</v>
      </c>
      <c r="AC142" s="16">
        <f t="shared" ca="1" si="68"/>
        <v>-70</v>
      </c>
      <c r="AD142" s="262">
        <f t="shared" ca="1" si="69"/>
        <v>-4.0556199304750866E-3</v>
      </c>
      <c r="AE142" s="16">
        <f t="shared" ca="1" si="70"/>
        <v>730</v>
      </c>
      <c r="AF142" s="262">
        <f t="shared" ca="1" si="71"/>
        <v>4.4349939246658567E-2</v>
      </c>
    </row>
    <row r="143" spans="1:32" x14ac:dyDescent="0.2">
      <c r="A143" t="s">
        <v>127</v>
      </c>
      <c r="B143" s="148">
        <v>1500</v>
      </c>
      <c r="C143" s="148">
        <v>1520</v>
      </c>
      <c r="D143" s="148">
        <v>1520</v>
      </c>
      <c r="E143" s="148">
        <v>1520</v>
      </c>
      <c r="F143" s="148">
        <v>1490</v>
      </c>
      <c r="G143" s="148">
        <v>1480</v>
      </c>
      <c r="H143" s="148">
        <v>1490</v>
      </c>
      <c r="I143" s="148">
        <v>1480</v>
      </c>
      <c r="J143" s="148">
        <v>1480</v>
      </c>
      <c r="K143" s="148">
        <v>1470</v>
      </c>
      <c r="L143" s="148">
        <v>1520</v>
      </c>
      <c r="M143" s="148">
        <v>1530</v>
      </c>
      <c r="N143" s="148">
        <v>1530</v>
      </c>
      <c r="O143" s="148">
        <v>1540</v>
      </c>
      <c r="P143" s="148">
        <v>1550</v>
      </c>
      <c r="Q143" s="148">
        <v>1560</v>
      </c>
      <c r="R143" s="148">
        <v>1540</v>
      </c>
      <c r="S143" s="148">
        <v>1600</v>
      </c>
      <c r="T143" s="148">
        <v>1600</v>
      </c>
      <c r="U143" s="148">
        <v>1720</v>
      </c>
      <c r="V143" s="148">
        <v>1690</v>
      </c>
      <c r="W143" s="148">
        <v>1560</v>
      </c>
      <c r="X143" s="148">
        <v>1570</v>
      </c>
      <c r="Y143" s="148">
        <v>1580</v>
      </c>
      <c r="Z143" s="100"/>
      <c r="AA143" t="s">
        <v>127</v>
      </c>
      <c r="AB143" s="16">
        <f t="shared" ca="1" si="67"/>
        <v>1580</v>
      </c>
      <c r="AC143" s="16">
        <f t="shared" ca="1" si="68"/>
        <v>10</v>
      </c>
      <c r="AD143" s="262">
        <f t="shared" ca="1" si="69"/>
        <v>6.369426751592357E-3</v>
      </c>
      <c r="AE143" s="16">
        <f t="shared" ca="1" si="70"/>
        <v>-20</v>
      </c>
      <c r="AF143" s="262">
        <f t="shared" ca="1" si="71"/>
        <v>-1.2500000000000001E-2</v>
      </c>
    </row>
    <row r="144" spans="1:32" x14ac:dyDescent="0.2">
      <c r="A144" t="s">
        <v>139</v>
      </c>
      <c r="B144" s="25">
        <f>SUM(B142:B143)</f>
        <v>12820</v>
      </c>
      <c r="C144" s="25">
        <f t="shared" ref="C144:Y144" si="72">SUM(C142:C143)</f>
        <v>12980</v>
      </c>
      <c r="D144" s="25">
        <f t="shared" si="72"/>
        <v>13000</v>
      </c>
      <c r="E144" s="25">
        <f t="shared" si="72"/>
        <v>13050</v>
      </c>
      <c r="F144" s="25">
        <f t="shared" si="72"/>
        <v>13110</v>
      </c>
      <c r="G144" s="25">
        <f t="shared" si="72"/>
        <v>13550</v>
      </c>
      <c r="H144" s="25">
        <f t="shared" si="72"/>
        <v>13970</v>
      </c>
      <c r="I144" s="25">
        <f t="shared" si="72"/>
        <v>14030</v>
      </c>
      <c r="J144" s="25">
        <f t="shared" si="72"/>
        <v>14010</v>
      </c>
      <c r="K144" s="25">
        <f t="shared" si="72"/>
        <v>14570</v>
      </c>
      <c r="L144" s="25">
        <f t="shared" si="72"/>
        <v>15020</v>
      </c>
      <c r="M144" s="25">
        <f t="shared" si="72"/>
        <v>15140</v>
      </c>
      <c r="N144" s="25">
        <f t="shared" si="72"/>
        <v>15210</v>
      </c>
      <c r="O144" s="25">
        <f t="shared" si="72"/>
        <v>15670</v>
      </c>
      <c r="P144" s="25">
        <f t="shared" si="72"/>
        <v>15940</v>
      </c>
      <c r="Q144" s="25">
        <f t="shared" si="72"/>
        <v>16250</v>
      </c>
      <c r="R144" s="25">
        <f t="shared" si="72"/>
        <v>16810</v>
      </c>
      <c r="S144" s="25">
        <f t="shared" si="72"/>
        <v>17840</v>
      </c>
      <c r="T144" s="25">
        <f t="shared" si="72"/>
        <v>18060</v>
      </c>
      <c r="U144" s="25">
        <f t="shared" si="72"/>
        <v>18510</v>
      </c>
      <c r="V144" s="25">
        <f t="shared" si="72"/>
        <v>18310</v>
      </c>
      <c r="W144" s="25">
        <f t="shared" si="72"/>
        <v>18580</v>
      </c>
      <c r="X144" s="25">
        <f t="shared" si="72"/>
        <v>18830</v>
      </c>
      <c r="Y144" s="25">
        <f t="shared" si="72"/>
        <v>18770</v>
      </c>
      <c r="Z144" s="100"/>
      <c r="AA144" t="s">
        <v>139</v>
      </c>
      <c r="AB144" s="16">
        <f t="shared" ca="1" si="67"/>
        <v>18770</v>
      </c>
      <c r="AC144" s="16">
        <f t="shared" ca="1" si="68"/>
        <v>-60</v>
      </c>
      <c r="AD144" s="262">
        <f t="shared" ca="1" si="69"/>
        <v>-3.186404673393521E-3</v>
      </c>
      <c r="AE144" s="16">
        <f t="shared" ca="1" si="70"/>
        <v>710</v>
      </c>
      <c r="AF144" s="262">
        <f t="shared" ca="1" si="71"/>
        <v>3.9313399778516056E-2</v>
      </c>
    </row>
    <row r="145" spans="1:32" x14ac:dyDescent="0.2">
      <c r="A145" t="s">
        <v>1731</v>
      </c>
      <c r="B145">
        <v>60420</v>
      </c>
      <c r="C145">
        <v>60870</v>
      </c>
      <c r="D145">
        <v>61420</v>
      </c>
      <c r="E145">
        <v>62290</v>
      </c>
      <c r="F145">
        <v>62800</v>
      </c>
      <c r="G145">
        <v>65480</v>
      </c>
      <c r="H145">
        <v>66410</v>
      </c>
      <c r="I145">
        <v>66880</v>
      </c>
      <c r="J145">
        <v>67650</v>
      </c>
      <c r="K145">
        <v>68180</v>
      </c>
      <c r="L145">
        <v>69850</v>
      </c>
      <c r="M145">
        <v>70600</v>
      </c>
      <c r="N145">
        <v>71430</v>
      </c>
      <c r="O145">
        <v>73250</v>
      </c>
      <c r="P145">
        <v>75180</v>
      </c>
      <c r="Q145">
        <v>76470</v>
      </c>
      <c r="R145">
        <v>79970</v>
      </c>
      <c r="S145">
        <v>84430</v>
      </c>
      <c r="T145">
        <v>85560</v>
      </c>
      <c r="U145">
        <v>87180</v>
      </c>
      <c r="V145">
        <v>87170</v>
      </c>
      <c r="W145">
        <v>88580</v>
      </c>
      <c r="X145">
        <v>90060</v>
      </c>
      <c r="Y145">
        <v>89110</v>
      </c>
      <c r="Z145" s="100"/>
      <c r="AA145" t="s">
        <v>1731</v>
      </c>
      <c r="AB145" s="16">
        <f t="shared" ca="1" si="67"/>
        <v>89110</v>
      </c>
      <c r="AC145" s="16">
        <f t="shared" ca="1" si="68"/>
        <v>-950</v>
      </c>
      <c r="AD145" s="262">
        <f t="shared" ca="1" si="69"/>
        <v>-1.0548523206751054E-2</v>
      </c>
      <c r="AE145" s="16">
        <f t="shared" ca="1" si="70"/>
        <v>3550</v>
      </c>
      <c r="AF145" s="262">
        <f t="shared" ca="1" si="71"/>
        <v>4.1491351098644227E-2</v>
      </c>
    </row>
    <row r="146" spans="1:32" x14ac:dyDescent="0.2">
      <c r="A146" t="s">
        <v>141</v>
      </c>
      <c r="B146">
        <v>424420</v>
      </c>
      <c r="C146">
        <v>427120</v>
      </c>
      <c r="D146">
        <v>430870</v>
      </c>
      <c r="E146">
        <v>433930</v>
      </c>
      <c r="F146">
        <v>438180</v>
      </c>
      <c r="G146">
        <v>452410</v>
      </c>
      <c r="H146">
        <v>460150</v>
      </c>
      <c r="I146">
        <v>463300</v>
      </c>
      <c r="J146">
        <v>469240</v>
      </c>
      <c r="K146">
        <v>474860</v>
      </c>
      <c r="L146">
        <v>486090</v>
      </c>
      <c r="M146">
        <v>491550</v>
      </c>
      <c r="N146">
        <v>496170</v>
      </c>
      <c r="O146">
        <v>510080</v>
      </c>
      <c r="P146">
        <v>521510</v>
      </c>
      <c r="Q146">
        <v>527100</v>
      </c>
      <c r="R146">
        <v>542760</v>
      </c>
      <c r="S146">
        <v>563290</v>
      </c>
      <c r="T146">
        <v>570360</v>
      </c>
      <c r="U146">
        <v>578860</v>
      </c>
      <c r="V146">
        <v>576880</v>
      </c>
      <c r="W146">
        <v>585350</v>
      </c>
      <c r="X146">
        <v>591310</v>
      </c>
      <c r="Y146">
        <v>583980</v>
      </c>
      <c r="Z146" s="100"/>
      <c r="AA146" t="s">
        <v>141</v>
      </c>
      <c r="AB146" s="16">
        <f t="shared" ca="1" si="67"/>
        <v>583980</v>
      </c>
      <c r="AC146" s="16">
        <f t="shared" ca="1" si="68"/>
        <v>-7330</v>
      </c>
      <c r="AD146" s="262">
        <f t="shared" ca="1" si="69"/>
        <v>-1.2396205036275389E-2</v>
      </c>
      <c r="AE146" s="16">
        <f t="shared" ca="1" si="70"/>
        <v>13620</v>
      </c>
      <c r="AF146" s="262">
        <f t="shared" ca="1" si="71"/>
        <v>2.3879654954765413E-2</v>
      </c>
    </row>
    <row r="147" spans="1:32" x14ac:dyDescent="0.2">
      <c r="A147" t="s">
        <v>226</v>
      </c>
      <c r="Z147" s="100"/>
      <c r="AA147" t="s">
        <v>226</v>
      </c>
      <c r="AB147" s="16">
        <f t="shared" ca="1" si="67"/>
        <v>0</v>
      </c>
      <c r="AC147" s="16">
        <f t="shared" ca="1" si="68"/>
        <v>0</v>
      </c>
      <c r="AD147" s="262" t="str">
        <f t="shared" ca="1" si="69"/>
        <v>-</v>
      </c>
      <c r="AE147" s="16">
        <f t="shared" ca="1" si="70"/>
        <v>0</v>
      </c>
      <c r="AF147" s="262" t="str">
        <f t="shared" ca="1" si="71"/>
        <v>-</v>
      </c>
    </row>
    <row r="148" spans="1:32" x14ac:dyDescent="0.2">
      <c r="A148" t="s">
        <v>227</v>
      </c>
      <c r="Z148" s="100"/>
      <c r="AA148" t="s">
        <v>227</v>
      </c>
      <c r="AB148" s="16">
        <f t="shared" ca="1" si="67"/>
        <v>0</v>
      </c>
      <c r="AC148" s="16">
        <f t="shared" ca="1" si="68"/>
        <v>0</v>
      </c>
      <c r="AD148" s="262" t="str">
        <f t="shared" ca="1" si="69"/>
        <v>-</v>
      </c>
      <c r="AE148" s="16">
        <f t="shared" ca="1" si="70"/>
        <v>0</v>
      </c>
      <c r="AF148" s="262" t="str">
        <f t="shared" ca="1" si="71"/>
        <v>-</v>
      </c>
    </row>
    <row r="149" spans="1:32" x14ac:dyDescent="0.2">
      <c r="A149" t="s">
        <v>228</v>
      </c>
      <c r="B149" s="80">
        <f t="shared" ref="B149:X149" si="73">SUM(B132,B135,B136,B138,B143)</f>
        <v>4700</v>
      </c>
      <c r="C149" s="80">
        <f t="shared" si="73"/>
        <v>4840</v>
      </c>
      <c r="D149" s="80">
        <f t="shared" si="73"/>
        <v>4840</v>
      </c>
      <c r="E149" s="80">
        <f t="shared" si="73"/>
        <v>4820</v>
      </c>
      <c r="F149" s="80">
        <f t="shared" si="73"/>
        <v>4780</v>
      </c>
      <c r="G149" s="80">
        <f t="shared" si="73"/>
        <v>4790</v>
      </c>
      <c r="H149" s="80">
        <f t="shared" si="73"/>
        <v>4960</v>
      </c>
      <c r="I149" s="80">
        <f t="shared" si="73"/>
        <v>4930</v>
      </c>
      <c r="J149" s="80">
        <f t="shared" si="73"/>
        <v>4920</v>
      </c>
      <c r="K149" s="80">
        <f t="shared" si="73"/>
        <v>4890</v>
      </c>
      <c r="L149" s="80">
        <f t="shared" si="73"/>
        <v>5120</v>
      </c>
      <c r="M149" s="80">
        <f t="shared" si="73"/>
        <v>5180</v>
      </c>
      <c r="N149" s="80">
        <f t="shared" si="73"/>
        <v>5220</v>
      </c>
      <c r="O149" s="80">
        <f t="shared" si="73"/>
        <v>5370</v>
      </c>
      <c r="P149" s="80">
        <f t="shared" si="73"/>
        <v>5460</v>
      </c>
      <c r="Q149" s="80">
        <f t="shared" si="73"/>
        <v>5560</v>
      </c>
      <c r="R149" s="80">
        <f t="shared" si="73"/>
        <v>5870</v>
      </c>
      <c r="S149" s="80">
        <f t="shared" si="73"/>
        <v>6170</v>
      </c>
      <c r="T149" s="80">
        <f t="shared" si="73"/>
        <v>6230</v>
      </c>
      <c r="U149" s="80">
        <f t="shared" si="73"/>
        <v>6400</v>
      </c>
      <c r="V149" s="80">
        <f t="shared" si="73"/>
        <v>6200</v>
      </c>
      <c r="W149" s="80">
        <f t="shared" si="73"/>
        <v>6080</v>
      </c>
      <c r="X149" s="80">
        <f t="shared" si="73"/>
        <v>6100</v>
      </c>
      <c r="Y149" s="80">
        <f t="shared" ref="Y149" si="74">SUM(Y132,Y135,Y136,Y138,Y143)</f>
        <v>6120</v>
      </c>
      <c r="Z149" s="100"/>
      <c r="AA149" t="s">
        <v>228</v>
      </c>
      <c r="AB149" s="16">
        <f t="shared" ca="1" si="67"/>
        <v>6120</v>
      </c>
      <c r="AC149" s="16">
        <f t="shared" ca="1" si="68"/>
        <v>20</v>
      </c>
      <c r="AD149" s="262">
        <f t="shared" ca="1" si="69"/>
        <v>3.2786885245901639E-3</v>
      </c>
      <c r="AE149" s="16">
        <f t="shared" ca="1" si="70"/>
        <v>-110</v>
      </c>
      <c r="AF149" s="262">
        <f t="shared" ca="1" si="71"/>
        <v>-1.7656500802568219E-2</v>
      </c>
    </row>
    <row r="150" spans="1:32" x14ac:dyDescent="0.2">
      <c r="A150" t="s">
        <v>229</v>
      </c>
      <c r="B150" s="80">
        <f t="shared" ref="B150:X150" si="75">SUM(B137,B140,B141)</f>
        <v>2550</v>
      </c>
      <c r="C150" s="80">
        <f t="shared" si="75"/>
        <v>2610</v>
      </c>
      <c r="D150" s="80">
        <f t="shared" si="75"/>
        <v>2630</v>
      </c>
      <c r="E150" s="80">
        <f t="shared" si="75"/>
        <v>2670</v>
      </c>
      <c r="F150" s="80">
        <f t="shared" si="75"/>
        <v>2720</v>
      </c>
      <c r="G150" s="80">
        <f t="shared" si="75"/>
        <v>2780</v>
      </c>
      <c r="H150" s="80">
        <f t="shared" si="75"/>
        <v>2900</v>
      </c>
      <c r="I150" s="80">
        <f t="shared" si="75"/>
        <v>2890</v>
      </c>
      <c r="J150" s="80">
        <f t="shared" si="75"/>
        <v>2880</v>
      </c>
      <c r="K150" s="80">
        <f t="shared" si="75"/>
        <v>2850</v>
      </c>
      <c r="L150" s="80">
        <f t="shared" si="75"/>
        <v>2950</v>
      </c>
      <c r="M150" s="80">
        <f t="shared" si="75"/>
        <v>2890</v>
      </c>
      <c r="N150" s="80">
        <f t="shared" si="75"/>
        <v>2890</v>
      </c>
      <c r="O150" s="80">
        <f t="shared" si="75"/>
        <v>2930</v>
      </c>
      <c r="P150" s="80">
        <f t="shared" si="75"/>
        <v>2980</v>
      </c>
      <c r="Q150" s="80">
        <f t="shared" si="75"/>
        <v>3020</v>
      </c>
      <c r="R150" s="80">
        <f t="shared" si="75"/>
        <v>3080</v>
      </c>
      <c r="S150" s="80">
        <f t="shared" si="75"/>
        <v>3260</v>
      </c>
      <c r="T150" s="80">
        <f t="shared" si="75"/>
        <v>3270</v>
      </c>
      <c r="U150" s="80">
        <f t="shared" si="75"/>
        <v>3310</v>
      </c>
      <c r="V150" s="80">
        <f t="shared" si="75"/>
        <v>3280</v>
      </c>
      <c r="W150" s="80">
        <f t="shared" si="75"/>
        <v>3340</v>
      </c>
      <c r="X150" s="80">
        <f t="shared" si="75"/>
        <v>3340</v>
      </c>
      <c r="Y150" s="80">
        <f t="shared" ref="Y150" si="76">SUM(Y137,Y140,Y141)</f>
        <v>3390</v>
      </c>
      <c r="Z150" s="100"/>
      <c r="AA150" t="s">
        <v>229</v>
      </c>
      <c r="AB150" s="16">
        <f t="shared" ca="1" si="67"/>
        <v>3390</v>
      </c>
      <c r="AC150" s="16">
        <f t="shared" ca="1" si="68"/>
        <v>50</v>
      </c>
      <c r="AD150" s="262">
        <f t="shared" ca="1" si="69"/>
        <v>1.4970059880239521E-2</v>
      </c>
      <c r="AE150" s="16">
        <f t="shared" ca="1" si="70"/>
        <v>120</v>
      </c>
      <c r="AF150" s="262">
        <f t="shared" ca="1" si="71"/>
        <v>3.669724770642202E-2</v>
      </c>
    </row>
    <row r="151" spans="1:32" x14ac:dyDescent="0.2">
      <c r="A151" t="s">
        <v>230</v>
      </c>
      <c r="B151" s="80">
        <f t="shared" ref="B151:X151" si="77">SUM(B131,B133,B134,B139)</f>
        <v>4620</v>
      </c>
      <c r="C151" s="80">
        <f t="shared" si="77"/>
        <v>4600</v>
      </c>
      <c r="D151" s="80">
        <f t="shared" si="77"/>
        <v>4600</v>
      </c>
      <c r="E151" s="80">
        <f t="shared" si="77"/>
        <v>4620</v>
      </c>
      <c r="F151" s="80">
        <f t="shared" si="77"/>
        <v>4650</v>
      </c>
      <c r="G151" s="80">
        <f t="shared" si="77"/>
        <v>4980</v>
      </c>
      <c r="H151" s="80">
        <f t="shared" si="77"/>
        <v>5120</v>
      </c>
      <c r="I151" s="80">
        <f t="shared" si="77"/>
        <v>5180</v>
      </c>
      <c r="J151" s="80">
        <f t="shared" si="77"/>
        <v>5200</v>
      </c>
      <c r="K151" s="80">
        <f t="shared" si="77"/>
        <v>5800</v>
      </c>
      <c r="L151" s="80">
        <f t="shared" si="77"/>
        <v>5910</v>
      </c>
      <c r="M151" s="80">
        <f t="shared" si="77"/>
        <v>5990</v>
      </c>
      <c r="N151" s="80">
        <f t="shared" si="77"/>
        <v>6000</v>
      </c>
      <c r="O151" s="80">
        <f t="shared" si="77"/>
        <v>6240</v>
      </c>
      <c r="P151" s="80">
        <f t="shared" si="77"/>
        <v>6350</v>
      </c>
      <c r="Q151" s="80">
        <f t="shared" si="77"/>
        <v>6480</v>
      </c>
      <c r="R151" s="80">
        <f t="shared" si="77"/>
        <v>6600</v>
      </c>
      <c r="S151" s="80">
        <f t="shared" si="77"/>
        <v>7000</v>
      </c>
      <c r="T151" s="80">
        <f t="shared" si="77"/>
        <v>7130</v>
      </c>
      <c r="U151" s="80">
        <f t="shared" si="77"/>
        <v>7270</v>
      </c>
      <c r="V151" s="80">
        <f t="shared" si="77"/>
        <v>7300</v>
      </c>
      <c r="W151" s="80">
        <f t="shared" si="77"/>
        <v>7590</v>
      </c>
      <c r="X151" s="80">
        <f t="shared" si="77"/>
        <v>7760</v>
      </c>
      <c r="Y151" s="80">
        <f t="shared" ref="Y151" si="78">SUM(Y131,Y133,Y134,Y139)</f>
        <v>7650</v>
      </c>
      <c r="Z151" s="100"/>
      <c r="AA151" t="s">
        <v>230</v>
      </c>
      <c r="AB151" s="16">
        <f t="shared" ca="1" si="67"/>
        <v>7650</v>
      </c>
      <c r="AC151" s="16">
        <f t="shared" ca="1" si="68"/>
        <v>-110</v>
      </c>
      <c r="AD151" s="262">
        <f t="shared" ca="1" si="69"/>
        <v>-1.4175257731958763E-2</v>
      </c>
      <c r="AE151" s="16">
        <f t="shared" ca="1" si="70"/>
        <v>520</v>
      </c>
      <c r="AF151" s="262">
        <f t="shared" ca="1" si="71"/>
        <v>7.2931276297335201E-2</v>
      </c>
    </row>
    <row r="152" spans="1:32" x14ac:dyDescent="0.2">
      <c r="A152" t="s">
        <v>231</v>
      </c>
      <c r="B152" s="80">
        <f t="shared" ref="B152:X152" si="79">SUM(B130,B136)</f>
        <v>1990</v>
      </c>
      <c r="C152" s="80">
        <f t="shared" si="79"/>
        <v>1990</v>
      </c>
      <c r="D152" s="80">
        <f t="shared" si="79"/>
        <v>1980</v>
      </c>
      <c r="E152" s="80">
        <f t="shared" si="79"/>
        <v>1970</v>
      </c>
      <c r="F152" s="80">
        <f t="shared" si="79"/>
        <v>1980</v>
      </c>
      <c r="G152" s="80">
        <f t="shared" si="79"/>
        <v>2040</v>
      </c>
      <c r="H152" s="80">
        <f t="shared" si="79"/>
        <v>2140</v>
      </c>
      <c r="I152" s="80">
        <f t="shared" si="79"/>
        <v>2140</v>
      </c>
      <c r="J152" s="80">
        <f t="shared" si="79"/>
        <v>2130</v>
      </c>
      <c r="K152" s="80">
        <f t="shared" si="79"/>
        <v>2140</v>
      </c>
      <c r="L152" s="80">
        <f t="shared" si="79"/>
        <v>2230</v>
      </c>
      <c r="M152" s="80">
        <f t="shared" si="79"/>
        <v>2240</v>
      </c>
      <c r="N152" s="80">
        <f t="shared" si="79"/>
        <v>2280</v>
      </c>
      <c r="O152" s="80">
        <f t="shared" si="79"/>
        <v>2350</v>
      </c>
      <c r="P152" s="80">
        <f t="shared" si="79"/>
        <v>2400</v>
      </c>
      <c r="Q152" s="80">
        <f t="shared" si="79"/>
        <v>2460</v>
      </c>
      <c r="R152" s="80">
        <f t="shared" si="79"/>
        <v>2650</v>
      </c>
      <c r="S152" s="80">
        <f t="shared" si="79"/>
        <v>2890</v>
      </c>
      <c r="T152" s="80">
        <f t="shared" si="79"/>
        <v>2930</v>
      </c>
      <c r="U152" s="80">
        <f t="shared" si="79"/>
        <v>3080</v>
      </c>
      <c r="V152" s="80">
        <f t="shared" si="79"/>
        <v>3040</v>
      </c>
      <c r="W152" s="80">
        <f t="shared" si="79"/>
        <v>3090</v>
      </c>
      <c r="X152" s="80">
        <f t="shared" si="79"/>
        <v>3140</v>
      </c>
      <c r="Y152" s="80">
        <f t="shared" ref="Y152" si="80">SUM(Y130,Y136)</f>
        <v>3130</v>
      </c>
      <c r="Z152" s="100"/>
      <c r="AA152" t="s">
        <v>231</v>
      </c>
      <c r="AB152" s="16">
        <f t="shared" ca="1" si="67"/>
        <v>3130</v>
      </c>
      <c r="AC152" s="16">
        <f t="shared" ca="1" si="68"/>
        <v>-10</v>
      </c>
      <c r="AD152" s="262">
        <f t="shared" ca="1" si="69"/>
        <v>-3.1847133757961785E-3</v>
      </c>
      <c r="AE152" s="16">
        <f t="shared" ca="1" si="70"/>
        <v>200</v>
      </c>
      <c r="AF152" s="262">
        <f t="shared" ca="1" si="71"/>
        <v>6.8259385665529013E-2</v>
      </c>
    </row>
  </sheetData>
  <phoneticPr fontId="3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F0A1-0D55-4C99-A67E-939F2CBD2CD3}">
  <sheetPr codeName="Sheet32"/>
  <dimension ref="A1:AE152"/>
  <sheetViews>
    <sheetView topLeftCell="S1" workbookViewId="0">
      <selection activeCell="Y201" sqref="Y201"/>
    </sheetView>
  </sheetViews>
  <sheetFormatPr defaultRowHeight="14.25" x14ac:dyDescent="0.2"/>
  <cols>
    <col min="27" max="27" width="17.125" bestFit="1" customWidth="1"/>
  </cols>
  <sheetData>
    <row r="1" spans="1:31" x14ac:dyDescent="0.2">
      <c r="A1" t="s">
        <v>1732</v>
      </c>
      <c r="Y1" s="100"/>
      <c r="Z1" t="str">
        <f>"Non-domestic property floorspace (000 m2) in "&amp;A7</f>
        <v>Non-domestic property floorspace (000 m2) in Ashford</v>
      </c>
      <c r="AB1" t="s">
        <v>220</v>
      </c>
      <c r="AD1" t="s">
        <v>134</v>
      </c>
    </row>
    <row r="2" spans="1:31" x14ac:dyDescent="0.2">
      <c r="Y2" s="100"/>
      <c r="Z2" s="25" t="str">
        <f ca="1">A7&amp;" "&amp;AA2</f>
        <v>Ashford 2023</v>
      </c>
      <c r="AA2" s="263" t="str">
        <f ca="1">AA17</f>
        <v>2023</v>
      </c>
      <c r="AB2" t="s">
        <v>163</v>
      </c>
      <c r="AC2" t="s">
        <v>1713</v>
      </c>
      <c r="AD2" t="s">
        <v>163</v>
      </c>
      <c r="AE2" t="s">
        <v>1713</v>
      </c>
    </row>
    <row r="3" spans="1:31" x14ac:dyDescent="0.2">
      <c r="Y3" s="100"/>
      <c r="Z3" s="25"/>
      <c r="AA3" s="263"/>
    </row>
    <row r="4" spans="1:31"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s="100"/>
      <c r="Z4" s="25"/>
      <c r="AA4" s="263"/>
    </row>
    <row r="5" spans="1:31" x14ac:dyDescent="0.2">
      <c r="A5" s="25" t="str" cm="1">
        <f t="array" ref="A5">INDEX(A8:A12,Control!$Z$3)</f>
        <v>Retail</v>
      </c>
      <c r="B5" s="25" cm="1">
        <f t="array" ref="B5">INDEX(B8:B12,Control!$Z$3)</f>
        <v>188</v>
      </c>
      <c r="C5" s="25" cm="1">
        <f t="array" ref="C5">INDEX(C8:C12,Control!$Z$3)</f>
        <v>189</v>
      </c>
      <c r="D5" s="25" cm="1">
        <f t="array" ref="D5">INDEX(D8:D12,Control!$Z$3)</f>
        <v>197</v>
      </c>
      <c r="E5" s="25" cm="1">
        <f t="array" ref="E5">INDEX(E8:E12,Control!$Z$3)</f>
        <v>202</v>
      </c>
      <c r="F5" s="25" cm="1">
        <f t="array" ref="F5">INDEX(F8:F12,Control!$Z$3)</f>
        <v>203</v>
      </c>
      <c r="G5" s="25" cm="1">
        <f t="array" ref="G5">INDEX(G8:G12,Control!$Z$3)</f>
        <v>203</v>
      </c>
      <c r="H5" s="25" cm="1">
        <f t="array" ref="H5">INDEX(H8:H12,Control!$Z$3)</f>
        <v>202</v>
      </c>
      <c r="I5" s="25" cm="1">
        <f t="array" ref="I5">INDEX(I8:I12,Control!$Z$3)</f>
        <v>208</v>
      </c>
      <c r="J5" s="25" cm="1">
        <f t="array" ref="J5">INDEX(J8:J12,Control!$Z$3)</f>
        <v>220</v>
      </c>
      <c r="K5" s="25" cm="1">
        <f t="array" ref="K5">INDEX(K8:K12,Control!$Z$3)</f>
        <v>223</v>
      </c>
      <c r="L5" s="25" cm="1">
        <f t="array" ref="L5">INDEX(L8:L12,Control!$Z$3)</f>
        <v>226</v>
      </c>
      <c r="M5" s="25" cm="1">
        <f t="array" ref="M5">INDEX(M8:M12,Control!$Z$3)</f>
        <v>223</v>
      </c>
      <c r="N5" s="25" cm="1">
        <f t="array" ref="N5">INDEX(N8:N12,Control!$Z$3)</f>
        <v>231</v>
      </c>
      <c r="O5" s="25" cm="1">
        <f t="array" ref="O5">INDEX(O8:O12,Control!$Z$3)</f>
        <v>236</v>
      </c>
      <c r="P5" s="25" cm="1">
        <f t="array" ref="P5">INDEX(P8:P12,Control!$Z$3)</f>
        <v>238</v>
      </c>
      <c r="Q5" s="25" cm="1">
        <f t="array" ref="Q5">INDEX(Q8:Q12,Control!$Z$3)</f>
        <v>236</v>
      </c>
      <c r="R5" s="25" cm="1">
        <f t="array" ref="R5">INDEX(R8:R12,Control!$Z$3)</f>
        <v>235</v>
      </c>
      <c r="S5" s="25" cm="1">
        <f t="array" ref="S5">INDEX(S8:S12,Control!$Z$3)</f>
        <v>237</v>
      </c>
      <c r="T5" s="25" cm="1">
        <f t="array" ref="T5">INDEX(T8:T12,Control!$Z$3)</f>
        <v>234</v>
      </c>
      <c r="U5" s="25" cm="1">
        <f t="array" ref="U5">INDEX(U8:U12,Control!$Z$3)</f>
        <v>238</v>
      </c>
      <c r="V5" s="25" cm="1">
        <f t="array" ref="V5">INDEX(V8:V12,Control!$Z$3)</f>
        <v>234</v>
      </c>
      <c r="W5" s="25" cm="1">
        <f t="array" ref="W5">INDEX(W8:W12,Control!$Z$3)</f>
        <v>233</v>
      </c>
      <c r="X5" s="25" cm="1">
        <f t="array" ref="X5">INDEX(X8:X12,Control!$Z$3)</f>
        <v>233</v>
      </c>
      <c r="Y5" s="100"/>
      <c r="Z5" s="25"/>
      <c r="AA5" s="263"/>
    </row>
    <row r="6" spans="1:31" x14ac:dyDescent="0.2">
      <c r="Y6" s="100"/>
      <c r="Z6" s="25"/>
      <c r="AA6" s="263"/>
    </row>
    <row r="7" spans="1:31" x14ac:dyDescent="0.2">
      <c r="A7" s="25" t="str" cm="1">
        <f t="array" ref="A7">INDEX(A18:A40,Control!$B$3)</f>
        <v>Ashford</v>
      </c>
      <c r="B7" t="str">
        <f t="shared" ref="B7:X7" si="1">B17</f>
        <v>2001</v>
      </c>
      <c r="C7" t="str">
        <f t="shared" si="1"/>
        <v>2002</v>
      </c>
      <c r="D7" t="str">
        <f t="shared" si="1"/>
        <v>2003</v>
      </c>
      <c r="E7" t="str">
        <f t="shared" si="1"/>
        <v>2004</v>
      </c>
      <c r="F7" t="str">
        <f t="shared" si="1"/>
        <v>2005</v>
      </c>
      <c r="G7" t="str">
        <f t="shared" si="1"/>
        <v>2006</v>
      </c>
      <c r="H7" t="str">
        <f t="shared" si="1"/>
        <v>2007</v>
      </c>
      <c r="I7" t="str">
        <f t="shared" si="1"/>
        <v>2008</v>
      </c>
      <c r="J7" t="str">
        <f t="shared" si="1"/>
        <v>2009</v>
      </c>
      <c r="K7" t="str">
        <f t="shared" si="1"/>
        <v>2010</v>
      </c>
      <c r="L7" t="str">
        <f t="shared" si="1"/>
        <v>2011</v>
      </c>
      <c r="M7" t="str">
        <f t="shared" si="1"/>
        <v>2012</v>
      </c>
      <c r="N7" t="str">
        <f t="shared" si="1"/>
        <v>2013</v>
      </c>
      <c r="O7" t="str">
        <f t="shared" si="1"/>
        <v>2014</v>
      </c>
      <c r="P7" t="str">
        <f t="shared" si="1"/>
        <v>2015</v>
      </c>
      <c r="Q7" t="str">
        <f t="shared" si="1"/>
        <v>2016</v>
      </c>
      <c r="R7" t="str">
        <f t="shared" si="1"/>
        <v>2017</v>
      </c>
      <c r="S7" t="str">
        <f t="shared" si="1"/>
        <v>2018</v>
      </c>
      <c r="T7" t="str">
        <f t="shared" si="1"/>
        <v>2019</v>
      </c>
      <c r="U7" t="str">
        <f t="shared" si="1"/>
        <v>2020</v>
      </c>
      <c r="V7" t="str">
        <f t="shared" si="1"/>
        <v>2021</v>
      </c>
      <c r="W7" t="str">
        <f t="shared" si="1"/>
        <v>2022</v>
      </c>
      <c r="X7" t="str">
        <f t="shared" si="1"/>
        <v>2023</v>
      </c>
      <c r="Y7" s="100"/>
      <c r="Z7" t="s">
        <v>1733</v>
      </c>
      <c r="AA7" s="22">
        <f ca="1">OFFSET(Y8,0,-1)</f>
        <v>1173</v>
      </c>
      <c r="AB7" s="22">
        <f ca="1">SUM(AA7-OFFSET(Y8,0,-2))</f>
        <v>29</v>
      </c>
      <c r="AC7" s="30">
        <f ca="1">AB7/OFFSET(Y8,0,-2)</f>
        <v>2.5349650349650348E-2</v>
      </c>
      <c r="AD7" s="22">
        <f ca="1">AA7-OFFSET(Y8,0,-6)</f>
        <v>31</v>
      </c>
      <c r="AE7" s="30">
        <f ca="1">AD7/OFFSET(Y8,0,-6)</f>
        <v>2.7145359019264449E-2</v>
      </c>
    </row>
    <row r="8" spans="1:31" x14ac:dyDescent="0.2">
      <c r="A8" t="s">
        <v>1733</v>
      </c>
      <c r="B8" s="25" cm="1">
        <f t="array" ref="B8">INDEX(B18:B40,Control!$B$3)</f>
        <v>1025</v>
      </c>
      <c r="C8" s="25" cm="1">
        <f t="array" ref="C8">INDEX(C18:C40,Control!$B$3)</f>
        <v>1037</v>
      </c>
      <c r="D8" s="25" cm="1">
        <f t="array" ref="D8">INDEX(D18:D40,Control!$B$3)</f>
        <v>1060</v>
      </c>
      <c r="E8" s="25" cm="1">
        <f t="array" ref="E8">INDEX(E18:E40,Control!$B$3)</f>
        <v>1115</v>
      </c>
      <c r="F8" s="25" cm="1">
        <f t="array" ref="F8">INDEX(F18:F40,Control!$B$3)</f>
        <v>1137</v>
      </c>
      <c r="G8" s="25" cm="1">
        <f t="array" ref="G8">INDEX(G18:G40,Control!$B$3)</f>
        <v>1153</v>
      </c>
      <c r="H8" s="25" cm="1">
        <f t="array" ref="H8">INDEX(H18:H40,Control!$B$3)</f>
        <v>1159</v>
      </c>
      <c r="I8" s="25" cm="1">
        <f t="array" ref="I8">INDEX(I18:I40,Control!$B$3)</f>
        <v>1092</v>
      </c>
      <c r="J8" s="25" cm="1">
        <f t="array" ref="J8">INDEX(J18:J40,Control!$B$3)</f>
        <v>1124</v>
      </c>
      <c r="K8" s="25" cm="1">
        <f t="array" ref="K8">INDEX(K18:K40,Control!$B$3)</f>
        <v>1114</v>
      </c>
      <c r="L8" s="25" cm="1">
        <f t="array" ref="L8">INDEX(L18:L40,Control!$B$3)</f>
        <v>1111</v>
      </c>
      <c r="M8" s="25" cm="1">
        <f t="array" ref="M8">INDEX(M18:M40,Control!$B$3)</f>
        <v>1135</v>
      </c>
      <c r="N8" s="25" cm="1">
        <f t="array" ref="N8">INDEX(N18:N40,Control!$B$3)</f>
        <v>1144</v>
      </c>
      <c r="O8" s="25" cm="1">
        <f t="array" ref="O8">INDEX(O18:O40,Control!$B$3)</f>
        <v>1137</v>
      </c>
      <c r="P8" s="25" cm="1">
        <f t="array" ref="P8">INDEX(P18:P40,Control!$B$3)</f>
        <v>1139</v>
      </c>
      <c r="Q8" s="25" cm="1">
        <f t="array" ref="Q8">INDEX(Q18:Q40,Control!$B$3)</f>
        <v>1133</v>
      </c>
      <c r="R8" s="25" cm="1">
        <f t="array" ref="R8">INDEX(R18:R40,Control!$B$3)</f>
        <v>1141</v>
      </c>
      <c r="S8" s="25" cm="1">
        <f t="array" ref="S8">INDEX(S18:S40,Control!$B$3)</f>
        <v>1142</v>
      </c>
      <c r="T8" s="25" cm="1">
        <f t="array" ref="T8">INDEX(T18:T40,Control!$B$3)</f>
        <v>1143</v>
      </c>
      <c r="U8" s="25" cm="1">
        <f t="array" ref="U8">INDEX(U18:U40,Control!$B$3)</f>
        <v>1138</v>
      </c>
      <c r="V8" s="25" cm="1">
        <f t="array" ref="V8">INDEX(V18:V40,Control!$B$3)</f>
        <v>1142</v>
      </c>
      <c r="W8" s="25" cm="1">
        <f t="array" ref="W8">INDEX(W18:W40,Control!$B$3)</f>
        <v>1144</v>
      </c>
      <c r="X8" s="25" cm="1">
        <f t="array" ref="X8">INDEX(X18:X40,Control!$B$3)</f>
        <v>1173</v>
      </c>
      <c r="Y8" s="100"/>
      <c r="Z8" s="148" t="s">
        <v>187</v>
      </c>
      <c r="AA8" s="22">
        <f t="shared" ref="AA8:AA11" ca="1" si="2">OFFSET(Y9,0,-1)</f>
        <v>233</v>
      </c>
      <c r="AB8" s="22">
        <f t="shared" ref="AB8:AB11" ca="1" si="3">SUM(AA8-OFFSET(Y9,0,-2))</f>
        <v>0</v>
      </c>
      <c r="AC8" s="30">
        <f t="shared" ref="AC8:AC11" ca="1" si="4">AB8/OFFSET(Y9,0,-2)</f>
        <v>0</v>
      </c>
      <c r="AD8" s="22">
        <f t="shared" ref="AD8:AD11" ca="1" si="5">AA8-OFFSET(Y9,0,-6)</f>
        <v>-4</v>
      </c>
      <c r="AE8" s="30">
        <f t="shared" ref="AE8:AE11" ca="1" si="6">AD8/OFFSET(Y9,0,-6)</f>
        <v>-1.6877637130801686E-2</v>
      </c>
    </row>
    <row r="9" spans="1:31" x14ac:dyDescent="0.2">
      <c r="A9" s="148" t="s">
        <v>187</v>
      </c>
      <c r="B9" s="25" cm="1">
        <f t="array" ref="B9">INDEX(B46:B68,Control!$B$3)</f>
        <v>188</v>
      </c>
      <c r="C9" s="25" cm="1">
        <f t="array" ref="C9">INDEX(C46:C68,Control!$B$3)</f>
        <v>189</v>
      </c>
      <c r="D9" s="25" cm="1">
        <f t="array" ref="D9">INDEX(D46:D68,Control!$B$3)</f>
        <v>197</v>
      </c>
      <c r="E9" s="25" cm="1">
        <f t="array" ref="E9">INDEX(E46:E68,Control!$B$3)</f>
        <v>202</v>
      </c>
      <c r="F9" s="25" cm="1">
        <f t="array" ref="F9">INDEX(F46:F68,Control!$B$3)</f>
        <v>203</v>
      </c>
      <c r="G9" s="25" cm="1">
        <f t="array" ref="G9">INDEX(G46:G68,Control!$B$3)</f>
        <v>203</v>
      </c>
      <c r="H9" s="25" cm="1">
        <f t="array" ref="H9">INDEX(H46:H68,Control!$B$3)</f>
        <v>202</v>
      </c>
      <c r="I9" s="25" cm="1">
        <f t="array" ref="I9">INDEX(I46:I68,Control!$B$3)</f>
        <v>208</v>
      </c>
      <c r="J9" s="25" cm="1">
        <f t="array" ref="J9">INDEX(J46:J68,Control!$B$3)</f>
        <v>220</v>
      </c>
      <c r="K9" s="25" cm="1">
        <f t="array" ref="K9">INDEX(K46:K68,Control!$B$3)</f>
        <v>223</v>
      </c>
      <c r="L9" s="25" cm="1">
        <f t="array" ref="L9">INDEX(L46:L68,Control!$B$3)</f>
        <v>226</v>
      </c>
      <c r="M9" s="25" cm="1">
        <f t="array" ref="M9">INDEX(M46:M68,Control!$B$3)</f>
        <v>223</v>
      </c>
      <c r="N9" s="25" cm="1">
        <f t="array" ref="N9">INDEX(N46:N68,Control!$B$3)</f>
        <v>231</v>
      </c>
      <c r="O9" s="25" cm="1">
        <f t="array" ref="O9">INDEX(O46:O68,Control!$B$3)</f>
        <v>236</v>
      </c>
      <c r="P9" s="25" cm="1">
        <f t="array" ref="P9">INDEX(P46:P68,Control!$B$3)</f>
        <v>238</v>
      </c>
      <c r="Q9" s="25" cm="1">
        <f t="array" ref="Q9">INDEX(Q46:Q68,Control!$B$3)</f>
        <v>236</v>
      </c>
      <c r="R9" s="25" cm="1">
        <f t="array" ref="R9">INDEX(R46:R68,Control!$B$3)</f>
        <v>235</v>
      </c>
      <c r="S9" s="25" cm="1">
        <f t="array" ref="S9">INDEX(S46:S68,Control!$B$3)</f>
        <v>237</v>
      </c>
      <c r="T9" s="25" cm="1">
        <f t="array" ref="T9">INDEX(T46:T68,Control!$B$3)</f>
        <v>234</v>
      </c>
      <c r="U9" s="25" cm="1">
        <f t="array" ref="U9">INDEX(U46:U68,Control!$B$3)</f>
        <v>238</v>
      </c>
      <c r="V9" s="25" cm="1">
        <f t="array" ref="V9">INDEX(V46:V68,Control!$B$3)</f>
        <v>234</v>
      </c>
      <c r="W9" s="25" cm="1">
        <f t="array" ref="W9">INDEX(W46:W68,Control!$B$3)</f>
        <v>233</v>
      </c>
      <c r="X9" s="25" cm="1">
        <f t="array" ref="X9">INDEX(X46:X68,Control!$B$3)</f>
        <v>233</v>
      </c>
      <c r="Y9" s="100"/>
      <c r="Z9" s="148" t="s">
        <v>188</v>
      </c>
      <c r="AA9" s="22">
        <f t="shared" ca="1" si="2"/>
        <v>121</v>
      </c>
      <c r="AB9" s="22">
        <f t="shared" ca="1" si="3"/>
        <v>0</v>
      </c>
      <c r="AC9" s="30">
        <f t="shared" ca="1" si="4"/>
        <v>0</v>
      </c>
      <c r="AD9" s="22">
        <f t="shared" ca="1" si="5"/>
        <v>7</v>
      </c>
      <c r="AE9" s="30">
        <f t="shared" ca="1" si="6"/>
        <v>6.1403508771929821E-2</v>
      </c>
    </row>
    <row r="10" spans="1:31" x14ac:dyDescent="0.2">
      <c r="A10" s="148" t="s">
        <v>188</v>
      </c>
      <c r="B10" s="25" cm="1">
        <f t="array" ref="B10">INDEX(B74:B96,Control!$B$3)</f>
        <v>107</v>
      </c>
      <c r="C10" s="25" cm="1">
        <f t="array" ref="C10">INDEX(C74:C96,Control!$B$3)</f>
        <v>106</v>
      </c>
      <c r="D10" s="25" cm="1">
        <f t="array" ref="D10">INDEX(D74:D96,Control!$B$3)</f>
        <v>107</v>
      </c>
      <c r="E10" s="25" cm="1">
        <f t="array" ref="E10">INDEX(E74:E96,Control!$B$3)</f>
        <v>106</v>
      </c>
      <c r="F10" s="25" cm="1">
        <f t="array" ref="F10">INDEX(F74:F96,Control!$B$3)</f>
        <v>109</v>
      </c>
      <c r="G10" s="25" cm="1">
        <f t="array" ref="G10">INDEX(G74:G96,Control!$B$3)</f>
        <v>107</v>
      </c>
      <c r="H10" s="25" cm="1">
        <f t="array" ref="H10">INDEX(H74:H96,Control!$B$3)</f>
        <v>110</v>
      </c>
      <c r="I10" s="25" cm="1">
        <f t="array" ref="I10">INDEX(I74:I96,Control!$B$3)</f>
        <v>117</v>
      </c>
      <c r="J10" s="25" cm="1">
        <f t="array" ref="J10">INDEX(J74:J96,Control!$B$3)</f>
        <v>120</v>
      </c>
      <c r="K10" s="25" cm="1">
        <f t="array" ref="K10">INDEX(K74:K96,Control!$B$3)</f>
        <v>123</v>
      </c>
      <c r="L10" s="25" cm="1">
        <f t="array" ref="L10">INDEX(L74:L96,Control!$B$3)</f>
        <v>121</v>
      </c>
      <c r="M10" s="25" cm="1">
        <f t="array" ref="M10">INDEX(M74:M96,Control!$B$3)</f>
        <v>124</v>
      </c>
      <c r="N10" s="25" cm="1">
        <f t="array" ref="N10">INDEX(N74:N96,Control!$B$3)</f>
        <v>125</v>
      </c>
      <c r="O10" s="25" cm="1">
        <f t="array" ref="O10">INDEX(O74:O96,Control!$B$3)</f>
        <v>113</v>
      </c>
      <c r="P10" s="25" cm="1">
        <f t="array" ref="P10">INDEX(P74:P96,Control!$B$3)</f>
        <v>114</v>
      </c>
      <c r="Q10" s="25" cm="1">
        <f t="array" ref="Q10">INDEX(Q74:Q96,Control!$B$3)</f>
        <v>114</v>
      </c>
      <c r="R10" s="25" cm="1">
        <f t="array" ref="R10">INDEX(R74:R96,Control!$B$3)</f>
        <v>115</v>
      </c>
      <c r="S10" s="25" cm="1">
        <f t="array" ref="S10">INDEX(S74:S96,Control!$B$3)</f>
        <v>114</v>
      </c>
      <c r="T10" s="25" cm="1">
        <f t="array" ref="T10">INDEX(T74:T96,Control!$B$3)</f>
        <v>116</v>
      </c>
      <c r="U10" s="25" cm="1">
        <f t="array" ref="U10">INDEX(U74:U96,Control!$B$3)</f>
        <v>120</v>
      </c>
      <c r="V10" s="25" cm="1">
        <f t="array" ref="V10">INDEX(V74:V96,Control!$B$3)</f>
        <v>119</v>
      </c>
      <c r="W10" s="25" cm="1">
        <f t="array" ref="W10">INDEX(W74:W96,Control!$B$3)</f>
        <v>121</v>
      </c>
      <c r="X10" s="25" cm="1">
        <f t="array" ref="X10">INDEX(X74:X96,Control!$B$3)</f>
        <v>121</v>
      </c>
      <c r="Y10" s="100"/>
      <c r="Z10" s="148" t="s">
        <v>189</v>
      </c>
      <c r="AA10" s="22">
        <f t="shared" ca="1" si="2"/>
        <v>644</v>
      </c>
      <c r="AB10" s="22">
        <f t="shared" ca="1" si="3"/>
        <v>7</v>
      </c>
      <c r="AC10" s="30">
        <f t="shared" ca="1" si="4"/>
        <v>1.098901098901099E-2</v>
      </c>
      <c r="AD10" s="22">
        <f t="shared" ca="1" si="5"/>
        <v>5</v>
      </c>
      <c r="AE10" s="30">
        <f t="shared" ca="1" si="6"/>
        <v>7.8247261345852897E-3</v>
      </c>
    </row>
    <row r="11" spans="1:31" x14ac:dyDescent="0.2">
      <c r="A11" s="148" t="s">
        <v>189</v>
      </c>
      <c r="B11" s="25" cm="1">
        <f t="array" ref="B11">INDEX(B102:B124,Control!$B$3)</f>
        <v>595</v>
      </c>
      <c r="C11" s="25" cm="1">
        <f t="array" ref="C11">INDEX(C102:C124,Control!$B$3)</f>
        <v>614</v>
      </c>
      <c r="D11" s="25" cm="1">
        <f t="array" ref="D11">INDEX(D102:D124,Control!$B$3)</f>
        <v>625</v>
      </c>
      <c r="E11" s="25" cm="1">
        <f t="array" ref="E11">INDEX(E102:E124,Control!$B$3)</f>
        <v>624</v>
      </c>
      <c r="F11" s="25" cm="1">
        <f t="array" ref="F11">INDEX(F102:F124,Control!$B$3)</f>
        <v>627</v>
      </c>
      <c r="G11" s="25" cm="1">
        <f t="array" ref="G11">INDEX(G102:G124,Control!$B$3)</f>
        <v>630</v>
      </c>
      <c r="H11" s="25" cm="1">
        <f t="array" ref="H11">INDEX(H102:H124,Control!$B$3)</f>
        <v>633</v>
      </c>
      <c r="I11" s="25" cm="1">
        <f t="array" ref="I11">INDEX(I102:I124,Control!$B$3)</f>
        <v>624</v>
      </c>
      <c r="J11" s="25" cm="1">
        <f t="array" ref="J11">INDEX(J102:J124,Control!$B$3)</f>
        <v>637</v>
      </c>
      <c r="K11" s="25" cm="1">
        <f t="array" ref="K11">INDEX(K102:K124,Control!$B$3)</f>
        <v>626</v>
      </c>
      <c r="L11" s="25" cm="1">
        <f t="array" ref="L11">INDEX(L102:L124,Control!$B$3)</f>
        <v>624</v>
      </c>
      <c r="M11" s="25" cm="1">
        <f t="array" ref="M11">INDEX(M102:M124,Control!$B$3)</f>
        <v>644</v>
      </c>
      <c r="N11" s="25" cm="1">
        <f t="array" ref="N11">INDEX(N102:N124,Control!$B$3)</f>
        <v>639</v>
      </c>
      <c r="O11" s="25" cm="1">
        <f t="array" ref="O11">INDEX(O102:O124,Control!$B$3)</f>
        <v>639</v>
      </c>
      <c r="P11" s="25" cm="1">
        <f t="array" ref="P11">INDEX(P102:P124,Control!$B$3)</f>
        <v>636</v>
      </c>
      <c r="Q11" s="25" cm="1">
        <f t="array" ref="Q11">INDEX(Q102:Q124,Control!$B$3)</f>
        <v>632</v>
      </c>
      <c r="R11" s="25" cm="1">
        <f t="array" ref="R11">INDEX(R102:R124,Control!$B$3)</f>
        <v>640</v>
      </c>
      <c r="S11" s="25" cm="1">
        <f t="array" ref="S11">INDEX(S102:S124,Control!$B$3)</f>
        <v>639</v>
      </c>
      <c r="T11" s="25" cm="1">
        <f t="array" ref="T11">INDEX(T102:T124,Control!$B$3)</f>
        <v>641</v>
      </c>
      <c r="U11" s="25" cm="1">
        <f t="array" ref="U11">INDEX(U102:U124,Control!$B$3)</f>
        <v>630</v>
      </c>
      <c r="V11" s="25" cm="1">
        <f t="array" ref="V11">INDEX(V102:V124,Control!$B$3)</f>
        <v>637</v>
      </c>
      <c r="W11" s="25" cm="1">
        <f t="array" ref="W11">INDEX(W102:W124,Control!$B$3)</f>
        <v>637</v>
      </c>
      <c r="X11" s="25" cm="1">
        <f t="array" ref="X11">INDEX(X102:X124,Control!$B$3)</f>
        <v>644</v>
      </c>
      <c r="Y11" s="100"/>
      <c r="Z11" s="148" t="s">
        <v>190</v>
      </c>
      <c r="AA11" s="22">
        <f t="shared" ca="1" si="2"/>
        <v>174</v>
      </c>
      <c r="AB11" s="22">
        <f t="shared" ca="1" si="3"/>
        <v>22</v>
      </c>
      <c r="AC11" s="30">
        <f t="shared" ca="1" si="4"/>
        <v>0.14473684210526316</v>
      </c>
      <c r="AD11" s="22">
        <f t="shared" ca="1" si="5"/>
        <v>23</v>
      </c>
      <c r="AE11" s="30">
        <f t="shared" ca="1" si="6"/>
        <v>0.15231788079470199</v>
      </c>
    </row>
    <row r="12" spans="1:31" x14ac:dyDescent="0.2">
      <c r="A12" s="148" t="s">
        <v>190</v>
      </c>
      <c r="B12" s="25" cm="1">
        <f t="array" ref="B12">INDEX(B130:B152,Control!$B$3)</f>
        <v>135</v>
      </c>
      <c r="C12" s="25" cm="1">
        <f t="array" ref="C12">INDEX(C130:C152,Control!$B$3)</f>
        <v>129</v>
      </c>
      <c r="D12" s="25" cm="1">
        <f t="array" ref="D12">INDEX(D130:D152,Control!$B$3)</f>
        <v>130</v>
      </c>
      <c r="E12" s="25" cm="1">
        <f t="array" ref="E12">INDEX(E130:E152,Control!$B$3)</f>
        <v>182</v>
      </c>
      <c r="F12" s="25" cm="1">
        <f t="array" ref="F12">INDEX(F130:F152,Control!$B$3)</f>
        <v>197</v>
      </c>
      <c r="G12" s="25" cm="1">
        <f t="array" ref="G12">INDEX(G130:G152,Control!$B$3)</f>
        <v>212</v>
      </c>
      <c r="H12" s="25" cm="1">
        <f t="array" ref="H12">INDEX(H130:H152,Control!$B$3)</f>
        <v>214</v>
      </c>
      <c r="I12" s="25" cm="1">
        <f t="array" ref="I12">INDEX(I130:I152,Control!$B$3)</f>
        <v>142</v>
      </c>
      <c r="J12" s="25" cm="1">
        <f t="array" ref="J12">INDEX(J130:J152,Control!$B$3)</f>
        <v>147</v>
      </c>
      <c r="K12" s="25" cm="1">
        <f t="array" ref="K12">INDEX(K130:K152,Control!$B$3)</f>
        <v>141</v>
      </c>
      <c r="L12" s="25" cm="1">
        <f t="array" ref="L12">INDEX(L130:L152,Control!$B$3)</f>
        <v>140</v>
      </c>
      <c r="M12" s="25" cm="1">
        <f t="array" ref="M12">INDEX(M130:M152,Control!$B$3)</f>
        <v>146</v>
      </c>
      <c r="N12" s="25" cm="1">
        <f t="array" ref="N12">INDEX(N130:N152,Control!$B$3)</f>
        <v>149</v>
      </c>
      <c r="O12" s="25" cm="1">
        <f t="array" ref="O12">INDEX(O130:O152,Control!$B$3)</f>
        <v>149</v>
      </c>
      <c r="P12" s="25" cm="1">
        <f t="array" ref="P12">INDEX(P130:P152,Control!$B$3)</f>
        <v>152</v>
      </c>
      <c r="Q12" s="25" cm="1">
        <f t="array" ref="Q12">INDEX(Q130:Q152,Control!$B$3)</f>
        <v>150</v>
      </c>
      <c r="R12" s="25" cm="1">
        <f t="array" ref="R12">INDEX(R130:R152,Control!$B$3)</f>
        <v>151</v>
      </c>
      <c r="S12" s="25" cm="1">
        <f t="array" ref="S12">INDEX(S130:S152,Control!$B$3)</f>
        <v>151</v>
      </c>
      <c r="T12" s="25" cm="1">
        <f t="array" ref="T12">INDEX(T130:T152,Control!$B$3)</f>
        <v>152</v>
      </c>
      <c r="U12" s="25" cm="1">
        <f t="array" ref="U12">INDEX(U130:U152,Control!$B$3)</f>
        <v>151</v>
      </c>
      <c r="V12" s="25" cm="1">
        <f t="array" ref="V12">INDEX(V130:V152,Control!$B$3)</f>
        <v>152</v>
      </c>
      <c r="W12" s="25" cm="1">
        <f t="array" ref="W12">INDEX(W130:W152,Control!$B$3)</f>
        <v>152</v>
      </c>
      <c r="X12" s="25" cm="1">
        <f t="array" ref="X12">INDEX(X130:X152,Control!$B$3)</f>
        <v>174</v>
      </c>
      <c r="Y12" s="100"/>
      <c r="AA12" s="130"/>
    </row>
    <row r="13" spans="1:31" x14ac:dyDescent="0.2">
      <c r="Y13" s="100"/>
      <c r="AA13" s="14"/>
      <c r="AB13" s="14"/>
      <c r="AC13" s="7"/>
      <c r="AD13" s="14"/>
      <c r="AE13" s="7"/>
    </row>
    <row r="14" spans="1:31" x14ac:dyDescent="0.2">
      <c r="Y14" s="100"/>
    </row>
    <row r="15" spans="1:31" x14ac:dyDescent="0.2">
      <c r="Y15" s="100"/>
      <c r="AB15" s="25" t="str">
        <f ca="1">"Change since "&amp;AB16</f>
        <v>Change since 2022</v>
      </c>
      <c r="AC15" s="25"/>
      <c r="AD15" s="25" t="str">
        <f ca="1">"Change since "&amp;AD16</f>
        <v>Change since 2018</v>
      </c>
    </row>
    <row r="16" spans="1:31" x14ac:dyDescent="0.2">
      <c r="A16" t="s">
        <v>1733</v>
      </c>
      <c r="Y16" s="100"/>
      <c r="AB16" s="25" t="str">
        <f ca="1">OFFSET(Y17,0,-2)</f>
        <v>2022</v>
      </c>
      <c r="AC16" s="25"/>
      <c r="AD16" s="25" t="str">
        <f ca="1">OFFSET(Y17,0,-6)</f>
        <v>2018</v>
      </c>
    </row>
    <row r="17" spans="1:31" x14ac:dyDescent="0.2">
      <c r="B17" s="2" t="s">
        <v>1715</v>
      </c>
      <c r="C17" s="2" t="s">
        <v>1716</v>
      </c>
      <c r="D17" s="2" t="s">
        <v>1717</v>
      </c>
      <c r="E17" s="2" t="s">
        <v>1718</v>
      </c>
      <c r="F17" s="2" t="s">
        <v>1719</v>
      </c>
      <c r="G17" s="2" t="s">
        <v>1720</v>
      </c>
      <c r="H17" s="2" t="s">
        <v>1721</v>
      </c>
      <c r="I17" s="2" t="s">
        <v>1722</v>
      </c>
      <c r="J17" s="2" t="s">
        <v>1723</v>
      </c>
      <c r="K17" s="2" t="s">
        <v>1724</v>
      </c>
      <c r="L17" s="2" t="s">
        <v>1725</v>
      </c>
      <c r="M17" s="2" t="s">
        <v>1726</v>
      </c>
      <c r="N17" s="2" t="s">
        <v>1727</v>
      </c>
      <c r="O17" s="2" t="s">
        <v>1728</v>
      </c>
      <c r="P17" s="2" t="s">
        <v>1729</v>
      </c>
      <c r="Q17" s="2" t="s">
        <v>1594</v>
      </c>
      <c r="R17" s="2" t="s">
        <v>1595</v>
      </c>
      <c r="S17" s="2" t="s">
        <v>1596</v>
      </c>
      <c r="T17" s="2" t="s">
        <v>1597</v>
      </c>
      <c r="U17" s="2" t="s">
        <v>1598</v>
      </c>
      <c r="V17" s="2" t="s">
        <v>556</v>
      </c>
      <c r="W17" s="2" t="s">
        <v>561</v>
      </c>
      <c r="X17" s="2" t="s">
        <v>564</v>
      </c>
      <c r="Y17" s="100"/>
      <c r="AA17" s="263" t="str">
        <f t="shared" ref="AA17" ca="1" si="7">OFFSET(Y17,0,-1)</f>
        <v>2023</v>
      </c>
      <c r="AB17" t="s">
        <v>163</v>
      </c>
      <c r="AC17" t="s">
        <v>1713</v>
      </c>
      <c r="AD17" t="s">
        <v>163</v>
      </c>
      <c r="AE17" t="s">
        <v>1713</v>
      </c>
    </row>
    <row r="18" spans="1:31" x14ac:dyDescent="0.2">
      <c r="A18" t="s">
        <v>115</v>
      </c>
      <c r="B18">
        <v>1025</v>
      </c>
      <c r="C18">
        <v>1037</v>
      </c>
      <c r="D18">
        <v>1060</v>
      </c>
      <c r="E18">
        <v>1115</v>
      </c>
      <c r="F18">
        <v>1137</v>
      </c>
      <c r="G18">
        <v>1153</v>
      </c>
      <c r="H18">
        <v>1159</v>
      </c>
      <c r="I18">
        <v>1092</v>
      </c>
      <c r="J18">
        <v>1124</v>
      </c>
      <c r="K18">
        <v>1114</v>
      </c>
      <c r="L18">
        <v>1111</v>
      </c>
      <c r="M18">
        <v>1135</v>
      </c>
      <c r="N18">
        <v>1144</v>
      </c>
      <c r="O18">
        <v>1137</v>
      </c>
      <c r="P18">
        <v>1139</v>
      </c>
      <c r="Q18">
        <v>1133</v>
      </c>
      <c r="R18">
        <v>1141</v>
      </c>
      <c r="S18">
        <v>1142</v>
      </c>
      <c r="T18">
        <v>1143</v>
      </c>
      <c r="U18">
        <v>1138</v>
      </c>
      <c r="V18">
        <v>1142</v>
      </c>
      <c r="W18">
        <v>1144</v>
      </c>
      <c r="X18">
        <v>1173</v>
      </c>
      <c r="Y18" s="100"/>
      <c r="Z18" t="s">
        <v>115</v>
      </c>
      <c r="AA18" s="16">
        <f t="shared" ref="AA18:AA40" ca="1" si="8">IF(ISERROR((OFFSET(Y18,0,-1))),"-",(OFFSET(Y18,0,-1)))</f>
        <v>1173</v>
      </c>
      <c r="AB18" s="16">
        <f t="shared" ref="AB18:AB40" ca="1" si="9">IF(ISERROR((AA18-OFFSET(Y18,0,-2))),"-",(AA18-OFFSET(Y18,0,-2)))</f>
        <v>29</v>
      </c>
      <c r="AC18" s="262">
        <f t="shared" ref="AC18:AC40" ca="1" si="10">IF(ISERROR((AB18/OFFSET(Y18,0,-2))),"-",(AB18/OFFSET(Y18,0,-2)))</f>
        <v>2.5349650349650348E-2</v>
      </c>
      <c r="AD18" s="16">
        <f t="shared" ref="AD18:AD40" ca="1" si="11">IF(ISERROR((AA18-OFFSET(Y18,0,-6))),"-",(AA18-OFFSET(Y18,0,-6)))</f>
        <v>31</v>
      </c>
      <c r="AE18" s="262">
        <f t="shared" ref="AE18:AE40" ca="1" si="12">IF(ISERROR((AD18/OFFSET(Y18,0,-6))),"-",(AD18/OFFSET(Y18,0,-6)))</f>
        <v>2.7145359019264449E-2</v>
      </c>
    </row>
    <row r="19" spans="1:31" x14ac:dyDescent="0.2">
      <c r="A19" t="s">
        <v>116</v>
      </c>
      <c r="B19">
        <v>1002</v>
      </c>
      <c r="C19">
        <v>1016</v>
      </c>
      <c r="D19">
        <v>1029</v>
      </c>
      <c r="E19">
        <v>1020</v>
      </c>
      <c r="F19">
        <v>1034</v>
      </c>
      <c r="G19">
        <v>1044</v>
      </c>
      <c r="H19">
        <v>1048</v>
      </c>
      <c r="I19">
        <v>1055</v>
      </c>
      <c r="J19">
        <v>1047</v>
      </c>
      <c r="K19">
        <v>1057</v>
      </c>
      <c r="L19">
        <v>1024</v>
      </c>
      <c r="M19">
        <v>1028</v>
      </c>
      <c r="N19">
        <v>1027</v>
      </c>
      <c r="O19">
        <v>1024</v>
      </c>
      <c r="P19">
        <v>1023</v>
      </c>
      <c r="Q19">
        <v>1014</v>
      </c>
      <c r="R19">
        <v>1009</v>
      </c>
      <c r="S19">
        <v>1015</v>
      </c>
      <c r="T19">
        <v>1009</v>
      </c>
      <c r="U19">
        <v>1018</v>
      </c>
      <c r="V19">
        <v>1020</v>
      </c>
      <c r="W19">
        <v>1022</v>
      </c>
      <c r="X19">
        <v>1012</v>
      </c>
      <c r="Y19" s="100"/>
      <c r="Z19" t="s">
        <v>116</v>
      </c>
      <c r="AA19" s="16">
        <f t="shared" ca="1" si="8"/>
        <v>1012</v>
      </c>
      <c r="AB19" s="16">
        <f t="shared" ca="1" si="9"/>
        <v>-10</v>
      </c>
      <c r="AC19" s="262">
        <f t="shared" ca="1" si="10"/>
        <v>-9.7847358121330719E-3</v>
      </c>
      <c r="AD19" s="16">
        <f t="shared" ca="1" si="11"/>
        <v>-3</v>
      </c>
      <c r="AE19" s="262">
        <f t="shared" ca="1" si="12"/>
        <v>-2.9556650246305421E-3</v>
      </c>
    </row>
    <row r="20" spans="1:31" x14ac:dyDescent="0.2">
      <c r="A20" t="s">
        <v>117</v>
      </c>
      <c r="B20">
        <v>945</v>
      </c>
      <c r="C20">
        <v>945</v>
      </c>
      <c r="D20">
        <v>941</v>
      </c>
      <c r="E20">
        <v>959</v>
      </c>
      <c r="F20">
        <v>967</v>
      </c>
      <c r="G20">
        <v>969</v>
      </c>
      <c r="H20">
        <v>965</v>
      </c>
      <c r="I20">
        <v>979</v>
      </c>
      <c r="J20">
        <v>1040</v>
      </c>
      <c r="K20">
        <v>1051</v>
      </c>
      <c r="L20">
        <v>1002</v>
      </c>
      <c r="M20">
        <v>1001</v>
      </c>
      <c r="N20">
        <v>1002</v>
      </c>
      <c r="O20">
        <v>984</v>
      </c>
      <c r="P20">
        <v>1003</v>
      </c>
      <c r="Q20">
        <v>1053</v>
      </c>
      <c r="R20">
        <v>1069</v>
      </c>
      <c r="S20">
        <v>1083</v>
      </c>
      <c r="T20">
        <v>1077</v>
      </c>
      <c r="U20">
        <v>1096</v>
      </c>
      <c r="V20">
        <v>1107</v>
      </c>
      <c r="W20">
        <v>1120</v>
      </c>
      <c r="X20">
        <v>1357</v>
      </c>
      <c r="Y20" s="100"/>
      <c r="Z20" t="s">
        <v>117</v>
      </c>
      <c r="AA20" s="16">
        <f t="shared" ca="1" si="8"/>
        <v>1357</v>
      </c>
      <c r="AB20" s="16">
        <f t="shared" ca="1" si="9"/>
        <v>237</v>
      </c>
      <c r="AC20" s="262">
        <f t="shared" ca="1" si="10"/>
        <v>0.21160714285714285</v>
      </c>
      <c r="AD20" s="16">
        <f t="shared" ca="1" si="11"/>
        <v>274</v>
      </c>
      <c r="AE20" s="262">
        <f t="shared" ca="1" si="12"/>
        <v>0.25300092336103419</v>
      </c>
    </row>
    <row r="21" spans="1:31" x14ac:dyDescent="0.2">
      <c r="A21" t="s">
        <v>118</v>
      </c>
      <c r="B21">
        <v>732</v>
      </c>
      <c r="C21">
        <v>739</v>
      </c>
      <c r="D21">
        <v>742</v>
      </c>
      <c r="E21">
        <v>741</v>
      </c>
      <c r="F21">
        <v>725</v>
      </c>
      <c r="G21">
        <v>724</v>
      </c>
      <c r="H21">
        <v>732</v>
      </c>
      <c r="I21">
        <v>731</v>
      </c>
      <c r="J21">
        <v>725</v>
      </c>
      <c r="K21">
        <v>721</v>
      </c>
      <c r="L21">
        <v>875</v>
      </c>
      <c r="M21">
        <v>882</v>
      </c>
      <c r="N21">
        <v>746</v>
      </c>
      <c r="O21">
        <v>786</v>
      </c>
      <c r="P21">
        <v>781</v>
      </c>
      <c r="Q21">
        <v>776</v>
      </c>
      <c r="R21">
        <v>766</v>
      </c>
      <c r="S21">
        <v>772</v>
      </c>
      <c r="T21">
        <v>784</v>
      </c>
      <c r="U21">
        <v>801</v>
      </c>
      <c r="V21">
        <v>799</v>
      </c>
      <c r="W21">
        <v>785</v>
      </c>
      <c r="X21">
        <v>761</v>
      </c>
      <c r="Y21" s="100"/>
      <c r="Z21" t="s">
        <v>118</v>
      </c>
      <c r="AA21" s="16">
        <f t="shared" ca="1" si="8"/>
        <v>761</v>
      </c>
      <c r="AB21" s="16">
        <f t="shared" ca="1" si="9"/>
        <v>-24</v>
      </c>
      <c r="AC21" s="262">
        <f t="shared" ca="1" si="10"/>
        <v>-3.0573248407643312E-2</v>
      </c>
      <c r="AD21" s="16">
        <f t="shared" ca="1" si="11"/>
        <v>-11</v>
      </c>
      <c r="AE21" s="262">
        <f t="shared" ca="1" si="12"/>
        <v>-1.4248704663212436E-2</v>
      </c>
    </row>
    <row r="22" spans="1:31" x14ac:dyDescent="0.2">
      <c r="A22" t="s">
        <v>1730</v>
      </c>
      <c r="B22">
        <v>683</v>
      </c>
      <c r="C22">
        <v>683</v>
      </c>
      <c r="D22">
        <v>685</v>
      </c>
      <c r="E22">
        <v>692</v>
      </c>
      <c r="F22">
        <v>697</v>
      </c>
      <c r="G22">
        <v>696</v>
      </c>
      <c r="H22">
        <v>693</v>
      </c>
      <c r="I22">
        <v>722</v>
      </c>
      <c r="J22">
        <v>725</v>
      </c>
      <c r="K22">
        <v>725</v>
      </c>
      <c r="L22">
        <v>709</v>
      </c>
      <c r="M22">
        <v>718</v>
      </c>
      <c r="N22">
        <v>713</v>
      </c>
      <c r="O22">
        <v>688</v>
      </c>
      <c r="P22">
        <v>691</v>
      </c>
      <c r="Q22">
        <v>677</v>
      </c>
      <c r="R22">
        <v>677</v>
      </c>
      <c r="S22">
        <v>681</v>
      </c>
      <c r="T22">
        <v>667</v>
      </c>
      <c r="U22">
        <v>672</v>
      </c>
      <c r="V22">
        <v>672</v>
      </c>
      <c r="W22">
        <v>674</v>
      </c>
      <c r="X22">
        <v>669</v>
      </c>
      <c r="Y22" s="100"/>
      <c r="Z22" t="s">
        <v>1730</v>
      </c>
      <c r="AA22" s="16">
        <f t="shared" ca="1" si="8"/>
        <v>669</v>
      </c>
      <c r="AB22" s="16">
        <f t="shared" ca="1" si="9"/>
        <v>-5</v>
      </c>
      <c r="AC22" s="262">
        <f t="shared" ca="1" si="10"/>
        <v>-7.4183976261127599E-3</v>
      </c>
      <c r="AD22" s="16">
        <f t="shared" ca="1" si="11"/>
        <v>-12</v>
      </c>
      <c r="AE22" s="262">
        <f t="shared" ca="1" si="12"/>
        <v>-1.7621145374449341E-2</v>
      </c>
    </row>
    <row r="23" spans="1:31" x14ac:dyDescent="0.2">
      <c r="A23" t="s">
        <v>120</v>
      </c>
      <c r="B23">
        <v>640</v>
      </c>
      <c r="C23">
        <v>646</v>
      </c>
      <c r="D23">
        <v>625</v>
      </c>
      <c r="E23">
        <v>620</v>
      </c>
      <c r="F23">
        <v>613</v>
      </c>
      <c r="G23">
        <v>615</v>
      </c>
      <c r="H23">
        <v>630</v>
      </c>
      <c r="I23">
        <v>627</v>
      </c>
      <c r="J23">
        <v>625</v>
      </c>
      <c r="K23">
        <v>600</v>
      </c>
      <c r="L23">
        <v>595</v>
      </c>
      <c r="M23">
        <v>593</v>
      </c>
      <c r="N23">
        <v>593</v>
      </c>
      <c r="O23">
        <v>589</v>
      </c>
      <c r="P23">
        <v>658</v>
      </c>
      <c r="Q23">
        <v>655</v>
      </c>
      <c r="R23">
        <v>654</v>
      </c>
      <c r="S23">
        <v>649</v>
      </c>
      <c r="T23">
        <v>645</v>
      </c>
      <c r="U23">
        <v>649</v>
      </c>
      <c r="V23">
        <v>651</v>
      </c>
      <c r="W23">
        <v>666</v>
      </c>
      <c r="X23">
        <v>621</v>
      </c>
      <c r="Y23" s="100"/>
      <c r="Z23" t="s">
        <v>120</v>
      </c>
      <c r="AA23" s="16">
        <f t="shared" ca="1" si="8"/>
        <v>621</v>
      </c>
      <c r="AB23" s="16">
        <f t="shared" ca="1" si="9"/>
        <v>-45</v>
      </c>
      <c r="AC23" s="262">
        <f t="shared" ca="1" si="10"/>
        <v>-6.7567567567567571E-2</v>
      </c>
      <c r="AD23" s="16">
        <f t="shared" ca="1" si="11"/>
        <v>-28</v>
      </c>
      <c r="AE23" s="262">
        <f t="shared" ca="1" si="12"/>
        <v>-4.3143297380585519E-2</v>
      </c>
    </row>
    <row r="24" spans="1:31" x14ac:dyDescent="0.2">
      <c r="A24" t="s">
        <v>121</v>
      </c>
      <c r="B24">
        <v>1393</v>
      </c>
      <c r="C24">
        <v>1390</v>
      </c>
      <c r="D24">
        <v>1408</v>
      </c>
      <c r="E24">
        <v>1382</v>
      </c>
      <c r="F24">
        <v>1385</v>
      </c>
      <c r="G24">
        <v>1398</v>
      </c>
      <c r="H24">
        <v>1391</v>
      </c>
      <c r="I24">
        <v>1367</v>
      </c>
      <c r="J24">
        <v>1361</v>
      </c>
      <c r="K24">
        <v>1353</v>
      </c>
      <c r="L24">
        <v>1323</v>
      </c>
      <c r="M24">
        <v>1332</v>
      </c>
      <c r="N24">
        <v>1350</v>
      </c>
      <c r="O24">
        <v>1347</v>
      </c>
      <c r="P24">
        <v>1353</v>
      </c>
      <c r="Q24">
        <v>1359</v>
      </c>
      <c r="R24">
        <v>1356</v>
      </c>
      <c r="S24">
        <v>1340</v>
      </c>
      <c r="T24">
        <v>1338</v>
      </c>
      <c r="U24">
        <v>1358</v>
      </c>
      <c r="V24">
        <v>1360</v>
      </c>
      <c r="W24">
        <v>1366</v>
      </c>
      <c r="X24">
        <v>1367</v>
      </c>
      <c r="Y24" s="100"/>
      <c r="Z24" t="s">
        <v>121</v>
      </c>
      <c r="AA24" s="16">
        <f t="shared" ca="1" si="8"/>
        <v>1367</v>
      </c>
      <c r="AB24" s="16">
        <f t="shared" ca="1" si="9"/>
        <v>1</v>
      </c>
      <c r="AC24" s="262">
        <f t="shared" ca="1" si="10"/>
        <v>7.320644216691069E-4</v>
      </c>
      <c r="AD24" s="16">
        <f t="shared" ca="1" si="11"/>
        <v>27</v>
      </c>
      <c r="AE24" s="262">
        <f t="shared" ca="1" si="12"/>
        <v>2.0149253731343283E-2</v>
      </c>
    </row>
    <row r="25" spans="1:31" x14ac:dyDescent="0.2">
      <c r="A25" t="s">
        <v>122</v>
      </c>
      <c r="B25">
        <v>749</v>
      </c>
      <c r="C25">
        <v>773</v>
      </c>
      <c r="D25">
        <v>781</v>
      </c>
      <c r="E25">
        <v>786</v>
      </c>
      <c r="F25">
        <v>789</v>
      </c>
      <c r="G25">
        <v>793</v>
      </c>
      <c r="H25">
        <v>795</v>
      </c>
      <c r="I25">
        <v>792</v>
      </c>
      <c r="J25">
        <v>781</v>
      </c>
      <c r="K25">
        <v>779</v>
      </c>
      <c r="L25">
        <v>766</v>
      </c>
      <c r="M25">
        <v>773</v>
      </c>
      <c r="N25">
        <v>775</v>
      </c>
      <c r="O25">
        <v>773</v>
      </c>
      <c r="P25">
        <v>778</v>
      </c>
      <c r="Q25">
        <v>783</v>
      </c>
      <c r="R25">
        <v>770</v>
      </c>
      <c r="S25">
        <v>756</v>
      </c>
      <c r="T25">
        <v>736</v>
      </c>
      <c r="U25">
        <v>762</v>
      </c>
      <c r="V25">
        <v>764</v>
      </c>
      <c r="W25">
        <v>758</v>
      </c>
      <c r="X25">
        <v>763</v>
      </c>
      <c r="Y25" s="100"/>
      <c r="Z25" t="s">
        <v>122</v>
      </c>
      <c r="AA25" s="16">
        <f t="shared" ca="1" si="8"/>
        <v>763</v>
      </c>
      <c r="AB25" s="16">
        <f t="shared" ca="1" si="9"/>
        <v>5</v>
      </c>
      <c r="AC25" s="262">
        <f t="shared" ca="1" si="10"/>
        <v>6.5963060686015833E-3</v>
      </c>
      <c r="AD25" s="16">
        <f t="shared" ca="1" si="11"/>
        <v>7</v>
      </c>
      <c r="AE25" s="262">
        <f t="shared" ca="1" si="12"/>
        <v>9.2592592592592587E-3</v>
      </c>
    </row>
    <row r="26" spans="1:31" x14ac:dyDescent="0.2">
      <c r="A26" t="s">
        <v>123</v>
      </c>
      <c r="B26">
        <v>1188</v>
      </c>
      <c r="C26">
        <v>1183</v>
      </c>
      <c r="D26">
        <v>1179</v>
      </c>
      <c r="E26">
        <v>1172</v>
      </c>
      <c r="F26">
        <v>1137</v>
      </c>
      <c r="G26">
        <v>1143</v>
      </c>
      <c r="H26">
        <v>1166</v>
      </c>
      <c r="I26">
        <v>1164</v>
      </c>
      <c r="J26">
        <v>1122</v>
      </c>
      <c r="K26">
        <v>1202</v>
      </c>
      <c r="L26">
        <v>1219</v>
      </c>
      <c r="M26">
        <v>1278</v>
      </c>
      <c r="N26">
        <v>1303</v>
      </c>
      <c r="O26">
        <v>1304</v>
      </c>
      <c r="P26">
        <v>1313</v>
      </c>
      <c r="Q26">
        <v>1313</v>
      </c>
      <c r="R26">
        <v>1304</v>
      </c>
      <c r="S26">
        <v>1337</v>
      </c>
      <c r="T26">
        <v>1403</v>
      </c>
      <c r="U26">
        <v>1419</v>
      </c>
      <c r="V26">
        <v>1417</v>
      </c>
      <c r="W26">
        <v>1446</v>
      </c>
      <c r="X26">
        <v>1445</v>
      </c>
      <c r="Y26" s="100"/>
      <c r="Z26" t="s">
        <v>123</v>
      </c>
      <c r="AA26" s="16">
        <f t="shared" ca="1" si="8"/>
        <v>1445</v>
      </c>
      <c r="AB26" s="16">
        <f t="shared" ca="1" si="9"/>
        <v>-1</v>
      </c>
      <c r="AC26" s="262">
        <f t="shared" ca="1" si="10"/>
        <v>-6.9156293222683268E-4</v>
      </c>
      <c r="AD26" s="16">
        <f t="shared" ca="1" si="11"/>
        <v>108</v>
      </c>
      <c r="AE26" s="262">
        <f t="shared" ca="1" si="12"/>
        <v>8.0777860882572924E-2</v>
      </c>
    </row>
    <row r="27" spans="1:31" x14ac:dyDescent="0.2">
      <c r="A27" t="s">
        <v>124</v>
      </c>
      <c r="B27">
        <v>923</v>
      </c>
      <c r="C27">
        <v>921</v>
      </c>
      <c r="D27">
        <v>925</v>
      </c>
      <c r="E27">
        <v>923</v>
      </c>
      <c r="F27">
        <v>921</v>
      </c>
      <c r="G27">
        <v>934</v>
      </c>
      <c r="H27">
        <v>996</v>
      </c>
      <c r="I27">
        <v>979</v>
      </c>
      <c r="J27">
        <v>969</v>
      </c>
      <c r="K27">
        <v>982</v>
      </c>
      <c r="L27">
        <v>970</v>
      </c>
      <c r="M27">
        <v>973</v>
      </c>
      <c r="N27">
        <v>980</v>
      </c>
      <c r="O27">
        <v>988</v>
      </c>
      <c r="P27">
        <v>993</v>
      </c>
      <c r="Q27">
        <v>995</v>
      </c>
      <c r="R27">
        <v>1001</v>
      </c>
      <c r="S27">
        <v>1004</v>
      </c>
      <c r="T27">
        <v>1005</v>
      </c>
      <c r="U27">
        <v>1014</v>
      </c>
      <c r="V27">
        <v>1016</v>
      </c>
      <c r="W27">
        <v>1019</v>
      </c>
      <c r="X27">
        <v>1010</v>
      </c>
      <c r="Y27" s="100"/>
      <c r="Z27" t="s">
        <v>124</v>
      </c>
      <c r="AA27" s="16">
        <f t="shared" ca="1" si="8"/>
        <v>1010</v>
      </c>
      <c r="AB27" s="16">
        <f t="shared" ca="1" si="9"/>
        <v>-9</v>
      </c>
      <c r="AC27" s="262">
        <f t="shared" ca="1" si="10"/>
        <v>-8.832188420019628E-3</v>
      </c>
      <c r="AD27" s="16">
        <f t="shared" ca="1" si="11"/>
        <v>6</v>
      </c>
      <c r="AE27" s="262">
        <f t="shared" ca="1" si="12"/>
        <v>5.9760956175298804E-3</v>
      </c>
    </row>
    <row r="28" spans="1:31" x14ac:dyDescent="0.2">
      <c r="A28" t="s">
        <v>1702</v>
      </c>
      <c r="B28">
        <v>1280</v>
      </c>
      <c r="C28">
        <v>1312</v>
      </c>
      <c r="D28">
        <v>1336</v>
      </c>
      <c r="E28">
        <v>1352</v>
      </c>
      <c r="F28">
        <v>1315</v>
      </c>
      <c r="G28">
        <v>1350</v>
      </c>
      <c r="H28">
        <v>1309</v>
      </c>
      <c r="I28">
        <v>1309</v>
      </c>
      <c r="J28">
        <v>1338</v>
      </c>
      <c r="K28">
        <v>1341</v>
      </c>
      <c r="L28">
        <v>1316</v>
      </c>
      <c r="M28">
        <v>1358</v>
      </c>
      <c r="N28">
        <v>1312</v>
      </c>
      <c r="O28">
        <v>1308</v>
      </c>
      <c r="P28">
        <v>1280</v>
      </c>
      <c r="Q28">
        <v>1316</v>
      </c>
      <c r="R28">
        <v>1307</v>
      </c>
      <c r="S28">
        <v>1306</v>
      </c>
      <c r="T28">
        <v>1265</v>
      </c>
      <c r="U28">
        <v>1263</v>
      </c>
      <c r="V28">
        <v>1253</v>
      </c>
      <c r="W28">
        <v>1246</v>
      </c>
      <c r="X28">
        <v>1255</v>
      </c>
      <c r="Y28" s="100"/>
      <c r="Z28" t="s">
        <v>1702</v>
      </c>
      <c r="AA28" s="16">
        <f t="shared" ca="1" si="8"/>
        <v>1255</v>
      </c>
      <c r="AB28" s="16">
        <f t="shared" ca="1" si="9"/>
        <v>9</v>
      </c>
      <c r="AC28" s="262">
        <f t="shared" ca="1" si="10"/>
        <v>7.2231139646869984E-3</v>
      </c>
      <c r="AD28" s="16">
        <f t="shared" ca="1" si="11"/>
        <v>-51</v>
      </c>
      <c r="AE28" s="262">
        <f t="shared" ca="1" si="12"/>
        <v>-3.9050535987748852E-2</v>
      </c>
    </row>
    <row r="29" spans="1:31" x14ac:dyDescent="0.2">
      <c r="A29" t="s">
        <v>126</v>
      </c>
      <c r="B29">
        <v>888</v>
      </c>
      <c r="C29">
        <v>894</v>
      </c>
      <c r="D29">
        <v>905</v>
      </c>
      <c r="E29">
        <v>930</v>
      </c>
      <c r="F29">
        <v>932</v>
      </c>
      <c r="G29">
        <v>909</v>
      </c>
      <c r="H29">
        <v>935</v>
      </c>
      <c r="I29">
        <v>939</v>
      </c>
      <c r="J29">
        <v>944</v>
      </c>
      <c r="K29">
        <v>936</v>
      </c>
      <c r="L29">
        <v>924</v>
      </c>
      <c r="M29">
        <v>923</v>
      </c>
      <c r="N29">
        <v>920</v>
      </c>
      <c r="O29">
        <v>912</v>
      </c>
      <c r="P29">
        <v>915</v>
      </c>
      <c r="Q29">
        <v>914</v>
      </c>
      <c r="R29">
        <v>910</v>
      </c>
      <c r="S29">
        <v>937</v>
      </c>
      <c r="T29">
        <v>932</v>
      </c>
      <c r="U29">
        <v>961</v>
      </c>
      <c r="V29">
        <v>954</v>
      </c>
      <c r="W29">
        <v>964</v>
      </c>
      <c r="X29">
        <v>957</v>
      </c>
      <c r="Y29" s="100"/>
      <c r="Z29" t="s">
        <v>126</v>
      </c>
      <c r="AA29" s="16">
        <f t="shared" ca="1" si="8"/>
        <v>957</v>
      </c>
      <c r="AB29" s="16">
        <f t="shared" ca="1" si="9"/>
        <v>-7</v>
      </c>
      <c r="AC29" s="262">
        <f t="shared" ca="1" si="10"/>
        <v>-7.261410788381743E-3</v>
      </c>
      <c r="AD29" s="16">
        <f t="shared" ca="1" si="11"/>
        <v>20</v>
      </c>
      <c r="AE29" s="262">
        <f t="shared" ca="1" si="12"/>
        <v>2.1344717182497332E-2</v>
      </c>
    </row>
    <row r="30" spans="1:31" x14ac:dyDescent="0.2">
      <c r="A30" t="s">
        <v>138</v>
      </c>
      <c r="B30" s="148">
        <v>11448</v>
      </c>
      <c r="C30" s="148">
        <v>11539</v>
      </c>
      <c r="D30" s="148">
        <v>11615</v>
      </c>
      <c r="E30" s="148">
        <v>11691</v>
      </c>
      <c r="F30" s="148">
        <v>11652</v>
      </c>
      <c r="G30" s="148">
        <v>11730</v>
      </c>
      <c r="H30" s="148">
        <v>11819</v>
      </c>
      <c r="I30" s="148">
        <v>11756</v>
      </c>
      <c r="J30" s="148">
        <v>11803</v>
      </c>
      <c r="K30" s="148">
        <v>11862</v>
      </c>
      <c r="L30" s="148">
        <v>11833</v>
      </c>
      <c r="M30" s="148">
        <v>11995</v>
      </c>
      <c r="N30" s="148">
        <v>11866</v>
      </c>
      <c r="O30" s="148">
        <v>11840</v>
      </c>
      <c r="P30" s="148">
        <v>11926</v>
      </c>
      <c r="Q30" s="148">
        <v>11989</v>
      </c>
      <c r="R30" s="148">
        <v>11964</v>
      </c>
      <c r="S30" s="148">
        <v>12022</v>
      </c>
      <c r="T30" s="148">
        <v>12004</v>
      </c>
      <c r="U30" s="148">
        <v>12152</v>
      </c>
      <c r="V30" s="148">
        <v>12156</v>
      </c>
      <c r="W30" s="148">
        <v>12211</v>
      </c>
      <c r="X30" s="148">
        <v>12390</v>
      </c>
      <c r="Y30" s="100"/>
      <c r="Z30" t="s">
        <v>138</v>
      </c>
      <c r="AA30" s="16">
        <f t="shared" ca="1" si="8"/>
        <v>12390</v>
      </c>
      <c r="AB30" s="16">
        <f t="shared" ca="1" si="9"/>
        <v>179</v>
      </c>
      <c r="AC30" s="262">
        <f t="shared" ca="1" si="10"/>
        <v>1.4658914093849807E-2</v>
      </c>
      <c r="AD30" s="16">
        <f t="shared" ca="1" si="11"/>
        <v>368</v>
      </c>
      <c r="AE30" s="262">
        <f t="shared" ca="1" si="12"/>
        <v>3.0610547329895193E-2</v>
      </c>
    </row>
    <row r="31" spans="1:31" x14ac:dyDescent="0.2">
      <c r="A31" t="s">
        <v>127</v>
      </c>
      <c r="B31">
        <v>1835</v>
      </c>
      <c r="C31">
        <v>1826</v>
      </c>
      <c r="D31">
        <v>1876</v>
      </c>
      <c r="E31">
        <v>1865</v>
      </c>
      <c r="F31">
        <v>1818</v>
      </c>
      <c r="G31">
        <v>1797</v>
      </c>
      <c r="H31">
        <v>1804</v>
      </c>
      <c r="I31">
        <v>1811</v>
      </c>
      <c r="J31">
        <v>1718</v>
      </c>
      <c r="K31">
        <v>1730</v>
      </c>
      <c r="L31">
        <v>1736</v>
      </c>
      <c r="M31">
        <v>1729</v>
      </c>
      <c r="N31">
        <v>1754</v>
      </c>
      <c r="O31">
        <v>1777</v>
      </c>
      <c r="P31">
        <v>1790</v>
      </c>
      <c r="Q31">
        <v>1806</v>
      </c>
      <c r="R31">
        <v>1838</v>
      </c>
      <c r="S31">
        <v>1823</v>
      </c>
      <c r="T31">
        <v>1856</v>
      </c>
      <c r="U31">
        <v>1838</v>
      </c>
      <c r="V31">
        <v>1836</v>
      </c>
      <c r="W31">
        <v>1821</v>
      </c>
      <c r="X31">
        <v>1864</v>
      </c>
      <c r="Y31" s="100"/>
      <c r="Z31" t="s">
        <v>127</v>
      </c>
      <c r="AA31" s="16">
        <f t="shared" ca="1" si="8"/>
        <v>1864</v>
      </c>
      <c r="AB31" s="16">
        <f t="shared" ca="1" si="9"/>
        <v>43</v>
      </c>
      <c r="AC31" s="262">
        <f t="shared" ca="1" si="10"/>
        <v>2.3613399231191653E-2</v>
      </c>
      <c r="AD31" s="16">
        <f t="shared" ca="1" si="11"/>
        <v>41</v>
      </c>
      <c r="AE31" s="262">
        <f t="shared" ca="1" si="12"/>
        <v>2.2490400438837082E-2</v>
      </c>
    </row>
    <row r="32" spans="1:31" x14ac:dyDescent="0.2">
      <c r="A32" t="s">
        <v>139</v>
      </c>
      <c r="B32" s="25">
        <f>SUM(B30:B31)</f>
        <v>13283</v>
      </c>
      <c r="C32" s="25">
        <f t="shared" ref="C32:X32" si="13">SUM(C30:C31)</f>
        <v>13365</v>
      </c>
      <c r="D32" s="25">
        <f t="shared" si="13"/>
        <v>13491</v>
      </c>
      <c r="E32" s="25">
        <f t="shared" si="13"/>
        <v>13556</v>
      </c>
      <c r="F32" s="25">
        <f t="shared" si="13"/>
        <v>13470</v>
      </c>
      <c r="G32" s="25">
        <f t="shared" si="13"/>
        <v>13527</v>
      </c>
      <c r="H32" s="25">
        <f t="shared" si="13"/>
        <v>13623</v>
      </c>
      <c r="I32" s="25">
        <f t="shared" si="13"/>
        <v>13567</v>
      </c>
      <c r="J32" s="25">
        <f t="shared" si="13"/>
        <v>13521</v>
      </c>
      <c r="K32" s="25">
        <f t="shared" si="13"/>
        <v>13592</v>
      </c>
      <c r="L32" s="25">
        <f t="shared" si="13"/>
        <v>13569</v>
      </c>
      <c r="M32" s="25">
        <f t="shared" si="13"/>
        <v>13724</v>
      </c>
      <c r="N32" s="25">
        <f t="shared" si="13"/>
        <v>13620</v>
      </c>
      <c r="O32" s="25">
        <f t="shared" si="13"/>
        <v>13617</v>
      </c>
      <c r="P32" s="25">
        <f t="shared" si="13"/>
        <v>13716</v>
      </c>
      <c r="Q32" s="25">
        <f t="shared" si="13"/>
        <v>13795</v>
      </c>
      <c r="R32" s="25">
        <f t="shared" si="13"/>
        <v>13802</v>
      </c>
      <c r="S32" s="25">
        <f t="shared" si="13"/>
        <v>13845</v>
      </c>
      <c r="T32" s="25">
        <f t="shared" si="13"/>
        <v>13860</v>
      </c>
      <c r="U32" s="25">
        <f t="shared" si="13"/>
        <v>13990</v>
      </c>
      <c r="V32" s="25">
        <f t="shared" si="13"/>
        <v>13992</v>
      </c>
      <c r="W32" s="25">
        <f t="shared" si="13"/>
        <v>14032</v>
      </c>
      <c r="X32" s="25">
        <f t="shared" si="13"/>
        <v>14254</v>
      </c>
      <c r="Y32" s="100"/>
      <c r="Z32" t="s">
        <v>139</v>
      </c>
      <c r="AA32" s="16">
        <f t="shared" ca="1" si="8"/>
        <v>14254</v>
      </c>
      <c r="AB32" s="16">
        <f t="shared" ca="1" si="9"/>
        <v>222</v>
      </c>
      <c r="AC32" s="262">
        <f t="shared" ca="1" si="10"/>
        <v>1.5820980615735461E-2</v>
      </c>
      <c r="AD32" s="16">
        <f t="shared" ca="1" si="11"/>
        <v>409</v>
      </c>
      <c r="AE32" s="262">
        <f t="shared" ca="1" si="12"/>
        <v>2.954135066811123E-2</v>
      </c>
    </row>
    <row r="33" spans="1:31" x14ac:dyDescent="0.2">
      <c r="A33" t="s">
        <v>1731</v>
      </c>
      <c r="B33">
        <v>69552</v>
      </c>
      <c r="C33">
        <v>70178</v>
      </c>
      <c r="D33">
        <v>71152</v>
      </c>
      <c r="E33">
        <v>71450</v>
      </c>
      <c r="F33">
        <v>71243</v>
      </c>
      <c r="G33">
        <v>71573</v>
      </c>
      <c r="H33">
        <v>71722</v>
      </c>
      <c r="I33">
        <v>71803</v>
      </c>
      <c r="J33">
        <v>71654</v>
      </c>
      <c r="K33">
        <v>71811</v>
      </c>
      <c r="L33">
        <v>72463</v>
      </c>
      <c r="M33">
        <v>72669</v>
      </c>
      <c r="N33">
        <v>72409</v>
      </c>
      <c r="O33">
        <v>72680</v>
      </c>
      <c r="P33">
        <v>72799</v>
      </c>
      <c r="Q33">
        <v>73292</v>
      </c>
      <c r="R33">
        <v>73124</v>
      </c>
      <c r="S33">
        <v>73495</v>
      </c>
      <c r="T33">
        <v>73549</v>
      </c>
      <c r="U33">
        <v>73629</v>
      </c>
      <c r="V33">
        <v>73454</v>
      </c>
      <c r="W33">
        <v>73045</v>
      </c>
      <c r="X33">
        <v>72764</v>
      </c>
      <c r="Y33" s="100"/>
      <c r="Z33" t="s">
        <v>1731</v>
      </c>
      <c r="AA33" s="16">
        <f t="shared" ca="1" si="8"/>
        <v>72764</v>
      </c>
      <c r="AB33" s="16">
        <f t="shared" ca="1" si="9"/>
        <v>-281</v>
      </c>
      <c r="AC33" s="262">
        <f t="shared" ca="1" si="10"/>
        <v>-3.8469436648641249E-3</v>
      </c>
      <c r="AD33" s="16">
        <f t="shared" ca="1" si="11"/>
        <v>-731</v>
      </c>
      <c r="AE33" s="262">
        <f t="shared" ca="1" si="12"/>
        <v>-9.9462548472685208E-3</v>
      </c>
    </row>
    <row r="34" spans="1:31" x14ac:dyDescent="0.2">
      <c r="A34" t="s">
        <v>141</v>
      </c>
      <c r="B34">
        <v>540665</v>
      </c>
      <c r="C34">
        <v>544443</v>
      </c>
      <c r="D34">
        <v>547176</v>
      </c>
      <c r="E34">
        <v>549053</v>
      </c>
      <c r="F34">
        <v>548263</v>
      </c>
      <c r="G34">
        <v>548321</v>
      </c>
      <c r="H34">
        <v>550082</v>
      </c>
      <c r="I34">
        <v>549075</v>
      </c>
      <c r="J34">
        <v>544791</v>
      </c>
      <c r="K34">
        <v>544377</v>
      </c>
      <c r="L34">
        <v>541308</v>
      </c>
      <c r="M34">
        <v>542308</v>
      </c>
      <c r="N34">
        <v>542523</v>
      </c>
      <c r="O34">
        <v>543780</v>
      </c>
      <c r="P34">
        <v>544371</v>
      </c>
      <c r="Q34">
        <v>546012</v>
      </c>
      <c r="R34">
        <v>545787</v>
      </c>
      <c r="S34">
        <v>548310</v>
      </c>
      <c r="T34">
        <v>549566</v>
      </c>
      <c r="U34">
        <v>549901</v>
      </c>
      <c r="V34">
        <v>549183</v>
      </c>
      <c r="W34">
        <v>549160</v>
      </c>
      <c r="X34">
        <v>549822</v>
      </c>
      <c r="Y34" s="100"/>
      <c r="Z34" t="s">
        <v>141</v>
      </c>
      <c r="AA34" s="16">
        <f t="shared" ca="1" si="8"/>
        <v>549822</v>
      </c>
      <c r="AB34" s="16">
        <f t="shared" ca="1" si="9"/>
        <v>662</v>
      </c>
      <c r="AC34" s="262">
        <f t="shared" ca="1" si="10"/>
        <v>1.2054774564789861E-3</v>
      </c>
      <c r="AD34" s="16">
        <f t="shared" ca="1" si="11"/>
        <v>1512</v>
      </c>
      <c r="AE34" s="262">
        <f t="shared" ca="1" si="12"/>
        <v>2.7575641516660284E-3</v>
      </c>
    </row>
    <row r="35" spans="1:31" x14ac:dyDescent="0.2">
      <c r="A35" t="s">
        <v>226</v>
      </c>
      <c r="B35" t="s">
        <v>496</v>
      </c>
      <c r="C35" t="s">
        <v>496</v>
      </c>
      <c r="D35" t="s">
        <v>496</v>
      </c>
      <c r="E35" t="s">
        <v>496</v>
      </c>
      <c r="F35" t="s">
        <v>496</v>
      </c>
      <c r="G35" t="s">
        <v>496</v>
      </c>
      <c r="H35" t="s">
        <v>496</v>
      </c>
      <c r="I35" t="s">
        <v>496</v>
      </c>
      <c r="J35" t="s">
        <v>496</v>
      </c>
      <c r="K35" t="s">
        <v>496</v>
      </c>
      <c r="L35" t="s">
        <v>496</v>
      </c>
      <c r="M35" t="s">
        <v>496</v>
      </c>
      <c r="N35" t="s">
        <v>496</v>
      </c>
      <c r="O35" t="s">
        <v>496</v>
      </c>
      <c r="P35" t="s">
        <v>496</v>
      </c>
      <c r="Q35" t="s">
        <v>496</v>
      </c>
      <c r="R35" t="s">
        <v>496</v>
      </c>
      <c r="S35" t="s">
        <v>496</v>
      </c>
      <c r="T35" t="s">
        <v>496</v>
      </c>
      <c r="U35" t="s">
        <v>496</v>
      </c>
      <c r="V35" t="s">
        <v>496</v>
      </c>
      <c r="W35" t="s">
        <v>496</v>
      </c>
      <c r="X35" t="s">
        <v>496</v>
      </c>
      <c r="Y35" s="100"/>
      <c r="Z35" t="s">
        <v>226</v>
      </c>
      <c r="AA35" s="16" t="str">
        <f t="shared" ca="1" si="8"/>
        <v>-</v>
      </c>
      <c r="AB35" s="16" t="str">
        <f t="shared" ca="1" si="9"/>
        <v>-</v>
      </c>
      <c r="AC35" s="262" t="str">
        <f t="shared" ca="1" si="10"/>
        <v>-</v>
      </c>
      <c r="AD35" s="16" t="str">
        <f t="shared" ca="1" si="11"/>
        <v>-</v>
      </c>
      <c r="AE35" s="262" t="str">
        <f t="shared" ca="1" si="12"/>
        <v>-</v>
      </c>
    </row>
    <row r="36" spans="1:31" x14ac:dyDescent="0.2">
      <c r="A36" t="s">
        <v>227</v>
      </c>
      <c r="B36" t="s">
        <v>496</v>
      </c>
      <c r="C36" t="s">
        <v>496</v>
      </c>
      <c r="D36" t="s">
        <v>496</v>
      </c>
      <c r="E36" t="s">
        <v>496</v>
      </c>
      <c r="F36" t="s">
        <v>496</v>
      </c>
      <c r="G36" t="s">
        <v>496</v>
      </c>
      <c r="H36" t="s">
        <v>496</v>
      </c>
      <c r="I36" t="s">
        <v>496</v>
      </c>
      <c r="J36" t="s">
        <v>496</v>
      </c>
      <c r="K36" t="s">
        <v>496</v>
      </c>
      <c r="L36" t="s">
        <v>496</v>
      </c>
      <c r="M36" t="s">
        <v>496</v>
      </c>
      <c r="N36" t="s">
        <v>496</v>
      </c>
      <c r="O36" t="s">
        <v>496</v>
      </c>
      <c r="P36" t="s">
        <v>496</v>
      </c>
      <c r="Q36" t="s">
        <v>496</v>
      </c>
      <c r="R36" t="s">
        <v>496</v>
      </c>
      <c r="S36" t="s">
        <v>496</v>
      </c>
      <c r="T36" t="s">
        <v>496</v>
      </c>
      <c r="U36" t="s">
        <v>496</v>
      </c>
      <c r="V36" t="s">
        <v>496</v>
      </c>
      <c r="W36" t="s">
        <v>496</v>
      </c>
      <c r="X36" t="s">
        <v>496</v>
      </c>
      <c r="Y36" s="100"/>
      <c r="Z36" t="s">
        <v>227</v>
      </c>
      <c r="AA36" s="16" t="str">
        <f t="shared" ca="1" si="8"/>
        <v>-</v>
      </c>
      <c r="AB36" s="16" t="str">
        <f t="shared" ca="1" si="9"/>
        <v>-</v>
      </c>
      <c r="AC36" s="262" t="str">
        <f t="shared" ca="1" si="10"/>
        <v>-</v>
      </c>
      <c r="AD36" s="16" t="str">
        <f t="shared" ca="1" si="11"/>
        <v>-</v>
      </c>
      <c r="AE36" s="262" t="str">
        <f t="shared" ca="1" si="12"/>
        <v>-</v>
      </c>
    </row>
    <row r="37" spans="1:31" x14ac:dyDescent="0.2">
      <c r="A37" t="s">
        <v>228</v>
      </c>
      <c r="B37" s="80">
        <f t="shared" ref="B37:X37" si="14">SUM(B20,B23,B24,B26,B31)</f>
        <v>6001</v>
      </c>
      <c r="C37" s="80">
        <f t="shared" si="14"/>
        <v>5990</v>
      </c>
      <c r="D37" s="80">
        <f t="shared" si="14"/>
        <v>6029</v>
      </c>
      <c r="E37" s="80">
        <f t="shared" si="14"/>
        <v>5998</v>
      </c>
      <c r="F37" s="80">
        <f t="shared" si="14"/>
        <v>5920</v>
      </c>
      <c r="G37" s="80">
        <f t="shared" si="14"/>
        <v>5922</v>
      </c>
      <c r="H37" s="80">
        <f t="shared" si="14"/>
        <v>5956</v>
      </c>
      <c r="I37" s="80">
        <f t="shared" si="14"/>
        <v>5948</v>
      </c>
      <c r="J37" s="80">
        <f t="shared" si="14"/>
        <v>5866</v>
      </c>
      <c r="K37" s="80">
        <f t="shared" si="14"/>
        <v>5936</v>
      </c>
      <c r="L37" s="80">
        <f t="shared" si="14"/>
        <v>5875</v>
      </c>
      <c r="M37" s="80">
        <f t="shared" si="14"/>
        <v>5933</v>
      </c>
      <c r="N37" s="80">
        <f t="shared" si="14"/>
        <v>6002</v>
      </c>
      <c r="O37" s="80">
        <f t="shared" si="14"/>
        <v>6001</v>
      </c>
      <c r="P37" s="80">
        <f t="shared" si="14"/>
        <v>6117</v>
      </c>
      <c r="Q37" s="80">
        <f t="shared" si="14"/>
        <v>6186</v>
      </c>
      <c r="R37" s="80">
        <f t="shared" si="14"/>
        <v>6221</v>
      </c>
      <c r="S37" s="80">
        <f t="shared" si="14"/>
        <v>6232</v>
      </c>
      <c r="T37" s="80">
        <f t="shared" si="14"/>
        <v>6319</v>
      </c>
      <c r="U37" s="80">
        <f t="shared" si="14"/>
        <v>6360</v>
      </c>
      <c r="V37" s="80">
        <f t="shared" si="14"/>
        <v>6371</v>
      </c>
      <c r="W37" s="80">
        <f t="shared" si="14"/>
        <v>6419</v>
      </c>
      <c r="X37" s="80">
        <f t="shared" si="14"/>
        <v>6654</v>
      </c>
      <c r="Y37" s="100"/>
      <c r="Z37" t="s">
        <v>228</v>
      </c>
      <c r="AA37" s="16">
        <f t="shared" ca="1" si="8"/>
        <v>6654</v>
      </c>
      <c r="AB37" s="16">
        <f t="shared" ca="1" si="9"/>
        <v>235</v>
      </c>
      <c r="AC37" s="262">
        <f t="shared" ca="1" si="10"/>
        <v>3.6610063872877394E-2</v>
      </c>
      <c r="AD37" s="16">
        <f t="shared" ca="1" si="11"/>
        <v>422</v>
      </c>
      <c r="AE37" s="262">
        <f t="shared" ca="1" si="12"/>
        <v>6.7715019255455713E-2</v>
      </c>
    </row>
    <row r="38" spans="1:31" x14ac:dyDescent="0.2">
      <c r="A38" t="s">
        <v>229</v>
      </c>
      <c r="B38" s="80">
        <f t="shared" ref="B38:X38" si="15">SUM(B25,B28,B29)</f>
        <v>2917</v>
      </c>
      <c r="C38" s="80">
        <f t="shared" si="15"/>
        <v>2979</v>
      </c>
      <c r="D38" s="80">
        <f t="shared" si="15"/>
        <v>3022</v>
      </c>
      <c r="E38" s="80">
        <f t="shared" si="15"/>
        <v>3068</v>
      </c>
      <c r="F38" s="80">
        <f t="shared" si="15"/>
        <v>3036</v>
      </c>
      <c r="G38" s="80">
        <f t="shared" si="15"/>
        <v>3052</v>
      </c>
      <c r="H38" s="80">
        <f t="shared" si="15"/>
        <v>3039</v>
      </c>
      <c r="I38" s="80">
        <f t="shared" si="15"/>
        <v>3040</v>
      </c>
      <c r="J38" s="80">
        <f t="shared" si="15"/>
        <v>3063</v>
      </c>
      <c r="K38" s="80">
        <f t="shared" si="15"/>
        <v>3056</v>
      </c>
      <c r="L38" s="80">
        <f t="shared" si="15"/>
        <v>3006</v>
      </c>
      <c r="M38" s="80">
        <f t="shared" si="15"/>
        <v>3054</v>
      </c>
      <c r="N38" s="80">
        <f t="shared" si="15"/>
        <v>3007</v>
      </c>
      <c r="O38" s="80">
        <f t="shared" si="15"/>
        <v>2993</v>
      </c>
      <c r="P38" s="80">
        <f t="shared" si="15"/>
        <v>2973</v>
      </c>
      <c r="Q38" s="80">
        <f t="shared" si="15"/>
        <v>3013</v>
      </c>
      <c r="R38" s="80">
        <f t="shared" si="15"/>
        <v>2987</v>
      </c>
      <c r="S38" s="80">
        <f t="shared" si="15"/>
        <v>2999</v>
      </c>
      <c r="T38" s="80">
        <f t="shared" si="15"/>
        <v>2933</v>
      </c>
      <c r="U38" s="80">
        <f t="shared" si="15"/>
        <v>2986</v>
      </c>
      <c r="V38" s="80">
        <f t="shared" si="15"/>
        <v>2971</v>
      </c>
      <c r="W38" s="80">
        <f t="shared" si="15"/>
        <v>2968</v>
      </c>
      <c r="X38" s="80">
        <f t="shared" si="15"/>
        <v>2975</v>
      </c>
      <c r="Y38" s="100"/>
      <c r="Z38" t="s">
        <v>229</v>
      </c>
      <c r="AA38" s="16">
        <f t="shared" ca="1" si="8"/>
        <v>2975</v>
      </c>
      <c r="AB38" s="16">
        <f t="shared" ca="1" si="9"/>
        <v>7</v>
      </c>
      <c r="AC38" s="262">
        <f t="shared" ca="1" si="10"/>
        <v>2.3584905660377358E-3</v>
      </c>
      <c r="AD38" s="16">
        <f t="shared" ca="1" si="11"/>
        <v>-24</v>
      </c>
      <c r="AE38" s="262">
        <f t="shared" ca="1" si="12"/>
        <v>-8.002667555851951E-3</v>
      </c>
    </row>
    <row r="39" spans="1:31" x14ac:dyDescent="0.2">
      <c r="A39" t="s">
        <v>230</v>
      </c>
      <c r="B39" s="80">
        <f t="shared" ref="B39:X39" si="16">SUM(B19,B21,B22,B27)</f>
        <v>3340</v>
      </c>
      <c r="C39" s="80">
        <f t="shared" si="16"/>
        <v>3359</v>
      </c>
      <c r="D39" s="80">
        <f t="shared" si="16"/>
        <v>3381</v>
      </c>
      <c r="E39" s="80">
        <f t="shared" si="16"/>
        <v>3376</v>
      </c>
      <c r="F39" s="80">
        <f t="shared" si="16"/>
        <v>3377</v>
      </c>
      <c r="G39" s="80">
        <f t="shared" si="16"/>
        <v>3398</v>
      </c>
      <c r="H39" s="80">
        <f t="shared" si="16"/>
        <v>3469</v>
      </c>
      <c r="I39" s="80">
        <f t="shared" si="16"/>
        <v>3487</v>
      </c>
      <c r="J39" s="80">
        <f t="shared" si="16"/>
        <v>3466</v>
      </c>
      <c r="K39" s="80">
        <f t="shared" si="16"/>
        <v>3485</v>
      </c>
      <c r="L39" s="80">
        <f t="shared" si="16"/>
        <v>3578</v>
      </c>
      <c r="M39" s="80">
        <f t="shared" si="16"/>
        <v>3601</v>
      </c>
      <c r="N39" s="80">
        <f t="shared" si="16"/>
        <v>3466</v>
      </c>
      <c r="O39" s="80">
        <f t="shared" si="16"/>
        <v>3486</v>
      </c>
      <c r="P39" s="80">
        <f t="shared" si="16"/>
        <v>3488</v>
      </c>
      <c r="Q39" s="80">
        <f t="shared" si="16"/>
        <v>3462</v>
      </c>
      <c r="R39" s="80">
        <f t="shared" si="16"/>
        <v>3453</v>
      </c>
      <c r="S39" s="80">
        <f t="shared" si="16"/>
        <v>3472</v>
      </c>
      <c r="T39" s="80">
        <f t="shared" si="16"/>
        <v>3465</v>
      </c>
      <c r="U39" s="80">
        <f t="shared" si="16"/>
        <v>3505</v>
      </c>
      <c r="V39" s="80">
        <f t="shared" si="16"/>
        <v>3507</v>
      </c>
      <c r="W39" s="80">
        <f t="shared" si="16"/>
        <v>3500</v>
      </c>
      <c r="X39" s="80">
        <f t="shared" si="16"/>
        <v>3452</v>
      </c>
      <c r="Y39" s="100"/>
      <c r="Z39" t="s">
        <v>230</v>
      </c>
      <c r="AA39" s="16">
        <f t="shared" ca="1" si="8"/>
        <v>3452</v>
      </c>
      <c r="AB39" s="16">
        <f t="shared" ca="1" si="9"/>
        <v>-48</v>
      </c>
      <c r="AC39" s="262">
        <f t="shared" ca="1" si="10"/>
        <v>-1.3714285714285714E-2</v>
      </c>
      <c r="AD39" s="16">
        <f t="shared" ca="1" si="11"/>
        <v>-20</v>
      </c>
      <c r="AE39" s="262">
        <f t="shared" ca="1" si="12"/>
        <v>-5.7603686635944703E-3</v>
      </c>
    </row>
    <row r="40" spans="1:31" x14ac:dyDescent="0.2">
      <c r="A40" t="s">
        <v>231</v>
      </c>
      <c r="B40" s="80">
        <f t="shared" ref="B40:X40" si="17">SUM(B18,B24)</f>
        <v>2418</v>
      </c>
      <c r="C40" s="80">
        <f t="shared" si="17"/>
        <v>2427</v>
      </c>
      <c r="D40" s="80">
        <f t="shared" si="17"/>
        <v>2468</v>
      </c>
      <c r="E40" s="80">
        <f t="shared" si="17"/>
        <v>2497</v>
      </c>
      <c r="F40" s="80">
        <f t="shared" si="17"/>
        <v>2522</v>
      </c>
      <c r="G40" s="80">
        <f t="shared" si="17"/>
        <v>2551</v>
      </c>
      <c r="H40" s="80">
        <f t="shared" si="17"/>
        <v>2550</v>
      </c>
      <c r="I40" s="80">
        <f t="shared" si="17"/>
        <v>2459</v>
      </c>
      <c r="J40" s="80">
        <f t="shared" si="17"/>
        <v>2485</v>
      </c>
      <c r="K40" s="80">
        <f t="shared" si="17"/>
        <v>2467</v>
      </c>
      <c r="L40" s="80">
        <f t="shared" si="17"/>
        <v>2434</v>
      </c>
      <c r="M40" s="80">
        <f t="shared" si="17"/>
        <v>2467</v>
      </c>
      <c r="N40" s="80">
        <f t="shared" si="17"/>
        <v>2494</v>
      </c>
      <c r="O40" s="80">
        <f t="shared" si="17"/>
        <v>2484</v>
      </c>
      <c r="P40" s="80">
        <f t="shared" si="17"/>
        <v>2492</v>
      </c>
      <c r="Q40" s="80">
        <f t="shared" si="17"/>
        <v>2492</v>
      </c>
      <c r="R40" s="80">
        <f t="shared" si="17"/>
        <v>2497</v>
      </c>
      <c r="S40" s="80">
        <f t="shared" si="17"/>
        <v>2482</v>
      </c>
      <c r="T40" s="80">
        <f t="shared" si="17"/>
        <v>2481</v>
      </c>
      <c r="U40" s="80">
        <f t="shared" si="17"/>
        <v>2496</v>
      </c>
      <c r="V40" s="80">
        <f t="shared" si="17"/>
        <v>2502</v>
      </c>
      <c r="W40" s="80">
        <f t="shared" si="17"/>
        <v>2510</v>
      </c>
      <c r="X40" s="80">
        <f t="shared" si="17"/>
        <v>2540</v>
      </c>
      <c r="Y40" s="100"/>
      <c r="Z40" t="s">
        <v>231</v>
      </c>
      <c r="AA40" s="16">
        <f t="shared" ca="1" si="8"/>
        <v>2540</v>
      </c>
      <c r="AB40" s="16">
        <f t="shared" ca="1" si="9"/>
        <v>30</v>
      </c>
      <c r="AC40" s="262">
        <f t="shared" ca="1" si="10"/>
        <v>1.1952191235059761E-2</v>
      </c>
      <c r="AD40" s="16">
        <f t="shared" ca="1" si="11"/>
        <v>58</v>
      </c>
      <c r="AE40" s="262">
        <f t="shared" ca="1" si="12"/>
        <v>2.3368251410153102E-2</v>
      </c>
    </row>
    <row r="43" spans="1:31" x14ac:dyDescent="0.2">
      <c r="AB43" s="25" t="str">
        <f ca="1">"Change since "&amp;AB44</f>
        <v>Change since 2022</v>
      </c>
      <c r="AC43" s="25"/>
      <c r="AD43" s="25" t="str">
        <f ca="1">"Change since "&amp;AD44</f>
        <v>Change since 2018</v>
      </c>
    </row>
    <row r="44" spans="1:31" x14ac:dyDescent="0.2">
      <c r="A44" t="s">
        <v>187</v>
      </c>
      <c r="Y44" s="100"/>
      <c r="AB44" s="25" t="str">
        <f ca="1">OFFSET(Y45,0,-2)</f>
        <v>2022</v>
      </c>
      <c r="AC44" s="25"/>
      <c r="AD44" s="25" t="str">
        <f ca="1">OFFSET(Y45,0,-6)</f>
        <v>2018</v>
      </c>
    </row>
    <row r="45" spans="1:31" x14ac:dyDescent="0.2">
      <c r="B45" s="2" t="s">
        <v>1715</v>
      </c>
      <c r="C45" s="2" t="s">
        <v>1716</v>
      </c>
      <c r="D45" s="2" t="s">
        <v>1717</v>
      </c>
      <c r="E45" s="2" t="s">
        <v>1718</v>
      </c>
      <c r="F45" s="2" t="s">
        <v>1719</v>
      </c>
      <c r="G45" s="2" t="s">
        <v>1720</v>
      </c>
      <c r="H45" s="2" t="s">
        <v>1721</v>
      </c>
      <c r="I45" s="2" t="s">
        <v>1722</v>
      </c>
      <c r="J45" s="2" t="s">
        <v>1723</v>
      </c>
      <c r="K45" s="2" t="s">
        <v>1724</v>
      </c>
      <c r="L45" s="2" t="s">
        <v>1725</v>
      </c>
      <c r="M45" s="2" t="s">
        <v>1726</v>
      </c>
      <c r="N45" s="2" t="s">
        <v>1727</v>
      </c>
      <c r="O45" s="2" t="s">
        <v>1728</v>
      </c>
      <c r="P45" s="2" t="s">
        <v>1729</v>
      </c>
      <c r="Q45" s="2" t="s">
        <v>1594</v>
      </c>
      <c r="R45" s="2" t="s">
        <v>1595</v>
      </c>
      <c r="S45" s="2" t="s">
        <v>1596</v>
      </c>
      <c r="T45" s="2" t="s">
        <v>1597</v>
      </c>
      <c r="U45" s="2" t="s">
        <v>1598</v>
      </c>
      <c r="V45" s="2" t="s">
        <v>556</v>
      </c>
      <c r="W45" s="2" t="s">
        <v>561</v>
      </c>
      <c r="X45" s="2" t="s">
        <v>564</v>
      </c>
      <c r="Y45" s="100"/>
      <c r="AA45" s="263" t="str">
        <f t="shared" ref="AA45" ca="1" si="18">OFFSET(Y45,0,-1)</f>
        <v>2023</v>
      </c>
      <c r="AB45" t="s">
        <v>163</v>
      </c>
      <c r="AC45" t="s">
        <v>1713</v>
      </c>
      <c r="AD45" t="s">
        <v>163</v>
      </c>
      <c r="AE45" t="s">
        <v>1713</v>
      </c>
    </row>
    <row r="46" spans="1:31" x14ac:dyDescent="0.2">
      <c r="A46" t="s">
        <v>115</v>
      </c>
      <c r="B46">
        <v>188</v>
      </c>
      <c r="C46">
        <v>189</v>
      </c>
      <c r="D46">
        <v>197</v>
      </c>
      <c r="E46">
        <v>202</v>
      </c>
      <c r="F46">
        <v>203</v>
      </c>
      <c r="G46">
        <v>203</v>
      </c>
      <c r="H46">
        <v>202</v>
      </c>
      <c r="I46">
        <v>208</v>
      </c>
      <c r="J46">
        <v>220</v>
      </c>
      <c r="K46">
        <v>223</v>
      </c>
      <c r="L46">
        <v>226</v>
      </c>
      <c r="M46">
        <v>223</v>
      </c>
      <c r="N46">
        <v>231</v>
      </c>
      <c r="O46">
        <v>236</v>
      </c>
      <c r="P46">
        <v>238</v>
      </c>
      <c r="Q46">
        <v>236</v>
      </c>
      <c r="R46">
        <v>235</v>
      </c>
      <c r="S46">
        <v>237</v>
      </c>
      <c r="T46">
        <v>234</v>
      </c>
      <c r="U46">
        <v>238</v>
      </c>
      <c r="V46">
        <v>234</v>
      </c>
      <c r="W46">
        <v>233</v>
      </c>
      <c r="X46">
        <v>233</v>
      </c>
      <c r="Y46" s="100"/>
      <c r="Z46" t="s">
        <v>115</v>
      </c>
      <c r="AA46" s="16">
        <f t="shared" ref="AA46:AA68" ca="1" si="19">IF(ISERROR((OFFSET(Y46,0,-1))),"-",(OFFSET(Y46,0,-1)))</f>
        <v>233</v>
      </c>
      <c r="AB46" s="16">
        <f t="shared" ref="AB46:AB68" ca="1" si="20">IF(ISERROR((AA46-OFFSET(Y46,0,-2))),"-",(AA46-OFFSET(Y46,0,-2)))</f>
        <v>0</v>
      </c>
      <c r="AC46" s="262">
        <f t="shared" ref="AC46:AC68" ca="1" si="21">IF(ISERROR((AB46/OFFSET(Y46,0,-2))),"-",(AB46/OFFSET(Y46,0,-2)))</f>
        <v>0</v>
      </c>
      <c r="AD46" s="16">
        <f t="shared" ref="AD46:AD68" ca="1" si="22">IF(ISERROR((AA46-OFFSET(Y46,0,-6))),"-",(AA46-OFFSET(Y46,0,-6)))</f>
        <v>-4</v>
      </c>
      <c r="AE46" s="262">
        <f t="shared" ref="AE46:AE68" ca="1" si="23">IF(ISERROR((AD46/OFFSET(Y46,0,-6))),"-",(AD46/OFFSET(Y46,0,-6)))</f>
        <v>-1.6877637130801686E-2</v>
      </c>
    </row>
    <row r="47" spans="1:31" x14ac:dyDescent="0.2">
      <c r="A47" t="s">
        <v>116</v>
      </c>
      <c r="B47">
        <v>327</v>
      </c>
      <c r="C47">
        <v>328</v>
      </c>
      <c r="D47">
        <v>341</v>
      </c>
      <c r="E47">
        <v>335</v>
      </c>
      <c r="F47">
        <v>349</v>
      </c>
      <c r="G47">
        <v>349</v>
      </c>
      <c r="H47">
        <v>345</v>
      </c>
      <c r="I47">
        <v>344</v>
      </c>
      <c r="J47">
        <v>346</v>
      </c>
      <c r="K47">
        <v>346</v>
      </c>
      <c r="L47">
        <v>341</v>
      </c>
      <c r="M47">
        <v>344</v>
      </c>
      <c r="N47">
        <v>344</v>
      </c>
      <c r="O47">
        <v>343</v>
      </c>
      <c r="P47">
        <v>345</v>
      </c>
      <c r="Q47">
        <v>344</v>
      </c>
      <c r="R47">
        <v>343</v>
      </c>
      <c r="S47">
        <v>344</v>
      </c>
      <c r="T47">
        <v>343</v>
      </c>
      <c r="U47">
        <v>352</v>
      </c>
      <c r="V47">
        <v>353</v>
      </c>
      <c r="W47">
        <v>351</v>
      </c>
      <c r="X47">
        <v>349</v>
      </c>
      <c r="Y47" s="100"/>
      <c r="Z47" t="s">
        <v>116</v>
      </c>
      <c r="AA47" s="16">
        <f t="shared" ca="1" si="19"/>
        <v>349</v>
      </c>
      <c r="AB47" s="16">
        <f t="shared" ca="1" si="20"/>
        <v>-2</v>
      </c>
      <c r="AC47" s="262">
        <f t="shared" ca="1" si="21"/>
        <v>-5.6980056980056983E-3</v>
      </c>
      <c r="AD47" s="16">
        <f t="shared" ca="1" si="22"/>
        <v>5</v>
      </c>
      <c r="AE47" s="262">
        <f t="shared" ca="1" si="23"/>
        <v>1.4534883720930232E-2</v>
      </c>
    </row>
    <row r="48" spans="1:31" x14ac:dyDescent="0.2">
      <c r="A48" t="s">
        <v>117</v>
      </c>
      <c r="B48">
        <v>277</v>
      </c>
      <c r="C48">
        <v>275</v>
      </c>
      <c r="D48">
        <v>275</v>
      </c>
      <c r="E48">
        <v>280</v>
      </c>
      <c r="F48">
        <v>292</v>
      </c>
      <c r="G48">
        <v>287</v>
      </c>
      <c r="H48">
        <v>286</v>
      </c>
      <c r="I48">
        <v>285</v>
      </c>
      <c r="J48">
        <v>285</v>
      </c>
      <c r="K48">
        <v>283</v>
      </c>
      <c r="L48">
        <v>286</v>
      </c>
      <c r="M48">
        <v>288</v>
      </c>
      <c r="N48">
        <v>287</v>
      </c>
      <c r="O48">
        <v>273</v>
      </c>
      <c r="P48">
        <v>276</v>
      </c>
      <c r="Q48">
        <v>280</v>
      </c>
      <c r="R48">
        <v>276</v>
      </c>
      <c r="S48">
        <v>280</v>
      </c>
      <c r="T48">
        <v>276</v>
      </c>
      <c r="U48">
        <v>282</v>
      </c>
      <c r="V48">
        <v>282</v>
      </c>
      <c r="W48">
        <v>282</v>
      </c>
      <c r="X48">
        <v>276</v>
      </c>
      <c r="Y48" s="100"/>
      <c r="Z48" t="s">
        <v>117</v>
      </c>
      <c r="AA48" s="16">
        <f t="shared" ca="1" si="19"/>
        <v>276</v>
      </c>
      <c r="AB48" s="16">
        <f t="shared" ca="1" si="20"/>
        <v>-6</v>
      </c>
      <c r="AC48" s="262">
        <f t="shared" ca="1" si="21"/>
        <v>-2.1276595744680851E-2</v>
      </c>
      <c r="AD48" s="16">
        <f t="shared" ca="1" si="22"/>
        <v>-4</v>
      </c>
      <c r="AE48" s="262">
        <f t="shared" ca="1" si="23"/>
        <v>-1.4285714285714285E-2</v>
      </c>
    </row>
    <row r="49" spans="1:31" x14ac:dyDescent="0.2">
      <c r="A49" t="s">
        <v>118</v>
      </c>
      <c r="B49">
        <v>164</v>
      </c>
      <c r="C49">
        <v>163</v>
      </c>
      <c r="D49">
        <v>161</v>
      </c>
      <c r="E49">
        <v>162</v>
      </c>
      <c r="F49">
        <v>162</v>
      </c>
      <c r="G49">
        <v>157</v>
      </c>
      <c r="H49">
        <v>158</v>
      </c>
      <c r="I49">
        <v>157</v>
      </c>
      <c r="J49">
        <v>156</v>
      </c>
      <c r="K49">
        <v>162</v>
      </c>
      <c r="L49">
        <v>163</v>
      </c>
      <c r="M49">
        <v>163</v>
      </c>
      <c r="N49">
        <v>160</v>
      </c>
      <c r="O49">
        <v>159</v>
      </c>
      <c r="P49">
        <v>159</v>
      </c>
      <c r="Q49">
        <v>162</v>
      </c>
      <c r="R49">
        <v>158</v>
      </c>
      <c r="S49">
        <v>159</v>
      </c>
      <c r="T49">
        <v>165</v>
      </c>
      <c r="U49">
        <v>161</v>
      </c>
      <c r="V49">
        <v>160</v>
      </c>
      <c r="W49">
        <v>159</v>
      </c>
      <c r="X49">
        <v>157</v>
      </c>
      <c r="Y49" s="100"/>
      <c r="Z49" t="s">
        <v>118</v>
      </c>
      <c r="AA49" s="16">
        <f t="shared" ca="1" si="19"/>
        <v>157</v>
      </c>
      <c r="AB49" s="16">
        <f t="shared" ca="1" si="20"/>
        <v>-2</v>
      </c>
      <c r="AC49" s="262">
        <f t="shared" ca="1" si="21"/>
        <v>-1.2578616352201259E-2</v>
      </c>
      <c r="AD49" s="16">
        <f t="shared" ca="1" si="22"/>
        <v>-2</v>
      </c>
      <c r="AE49" s="262">
        <f t="shared" ca="1" si="23"/>
        <v>-1.2578616352201259E-2</v>
      </c>
    </row>
    <row r="50" spans="1:31" x14ac:dyDescent="0.2">
      <c r="A50" t="s">
        <v>1730</v>
      </c>
      <c r="B50">
        <v>181</v>
      </c>
      <c r="C50">
        <v>179</v>
      </c>
      <c r="D50">
        <v>179</v>
      </c>
      <c r="E50">
        <v>178</v>
      </c>
      <c r="F50">
        <v>177</v>
      </c>
      <c r="G50">
        <v>172</v>
      </c>
      <c r="H50">
        <v>172</v>
      </c>
      <c r="I50">
        <v>193</v>
      </c>
      <c r="J50">
        <v>192</v>
      </c>
      <c r="K50">
        <v>192</v>
      </c>
      <c r="L50">
        <v>194</v>
      </c>
      <c r="M50">
        <v>198</v>
      </c>
      <c r="N50">
        <v>196</v>
      </c>
      <c r="O50">
        <v>196</v>
      </c>
      <c r="P50">
        <v>198</v>
      </c>
      <c r="Q50">
        <v>197</v>
      </c>
      <c r="R50">
        <v>194</v>
      </c>
      <c r="S50">
        <v>197</v>
      </c>
      <c r="T50">
        <v>197</v>
      </c>
      <c r="U50">
        <v>197</v>
      </c>
      <c r="V50">
        <v>197</v>
      </c>
      <c r="W50">
        <v>195</v>
      </c>
      <c r="X50">
        <v>192</v>
      </c>
      <c r="Y50" s="100"/>
      <c r="Z50" t="s">
        <v>1730</v>
      </c>
      <c r="AA50" s="16">
        <f t="shared" ca="1" si="19"/>
        <v>192</v>
      </c>
      <c r="AB50" s="16">
        <f t="shared" ca="1" si="20"/>
        <v>-3</v>
      </c>
      <c r="AC50" s="262">
        <f t="shared" ca="1" si="21"/>
        <v>-1.5384615384615385E-2</v>
      </c>
      <c r="AD50" s="16">
        <f t="shared" ca="1" si="22"/>
        <v>-5</v>
      </c>
      <c r="AE50" s="262">
        <f t="shared" ca="1" si="23"/>
        <v>-2.5380710659898477E-2</v>
      </c>
    </row>
    <row r="51" spans="1:31" x14ac:dyDescent="0.2">
      <c r="A51" t="s">
        <v>120</v>
      </c>
      <c r="B51">
        <v>160</v>
      </c>
      <c r="C51">
        <v>160</v>
      </c>
      <c r="D51">
        <v>159</v>
      </c>
      <c r="E51">
        <v>160</v>
      </c>
      <c r="F51">
        <v>162</v>
      </c>
      <c r="G51">
        <v>160</v>
      </c>
      <c r="H51">
        <v>159</v>
      </c>
      <c r="I51">
        <v>162</v>
      </c>
      <c r="J51">
        <v>163</v>
      </c>
      <c r="K51">
        <v>165</v>
      </c>
      <c r="L51">
        <v>164</v>
      </c>
      <c r="M51">
        <v>164</v>
      </c>
      <c r="N51">
        <v>167</v>
      </c>
      <c r="O51">
        <v>167</v>
      </c>
      <c r="P51">
        <v>166</v>
      </c>
      <c r="Q51">
        <v>165</v>
      </c>
      <c r="R51">
        <v>165</v>
      </c>
      <c r="S51">
        <v>165</v>
      </c>
      <c r="T51">
        <v>164</v>
      </c>
      <c r="U51">
        <v>167</v>
      </c>
      <c r="V51">
        <v>169</v>
      </c>
      <c r="W51">
        <v>166</v>
      </c>
      <c r="X51">
        <v>164</v>
      </c>
      <c r="Y51" s="100"/>
      <c r="Z51" t="s">
        <v>120</v>
      </c>
      <c r="AA51" s="16">
        <f t="shared" ca="1" si="19"/>
        <v>164</v>
      </c>
      <c r="AB51" s="16">
        <f t="shared" ca="1" si="20"/>
        <v>-2</v>
      </c>
      <c r="AC51" s="262">
        <f t="shared" ca="1" si="21"/>
        <v>-1.2048192771084338E-2</v>
      </c>
      <c r="AD51" s="16">
        <f t="shared" ca="1" si="22"/>
        <v>-1</v>
      </c>
      <c r="AE51" s="262">
        <f t="shared" ca="1" si="23"/>
        <v>-6.0606060606060606E-3</v>
      </c>
    </row>
    <row r="52" spans="1:31" x14ac:dyDescent="0.2">
      <c r="A52" t="s">
        <v>121</v>
      </c>
      <c r="B52">
        <v>252</v>
      </c>
      <c r="C52">
        <v>249</v>
      </c>
      <c r="D52">
        <v>249</v>
      </c>
      <c r="E52">
        <v>246</v>
      </c>
      <c r="F52">
        <v>256</v>
      </c>
      <c r="G52">
        <v>261</v>
      </c>
      <c r="H52">
        <v>259</v>
      </c>
      <c r="I52">
        <v>262</v>
      </c>
      <c r="J52">
        <v>262</v>
      </c>
      <c r="K52">
        <v>267</v>
      </c>
      <c r="L52">
        <v>266</v>
      </c>
      <c r="M52">
        <v>265</v>
      </c>
      <c r="N52">
        <v>268</v>
      </c>
      <c r="O52">
        <v>265</v>
      </c>
      <c r="P52">
        <v>270</v>
      </c>
      <c r="Q52">
        <v>270</v>
      </c>
      <c r="R52">
        <v>267</v>
      </c>
      <c r="S52">
        <v>261</v>
      </c>
      <c r="T52">
        <v>262</v>
      </c>
      <c r="U52">
        <v>258</v>
      </c>
      <c r="V52">
        <v>266</v>
      </c>
      <c r="W52">
        <v>268</v>
      </c>
      <c r="X52">
        <v>269</v>
      </c>
      <c r="Y52" s="100"/>
      <c r="Z52" t="s">
        <v>121</v>
      </c>
      <c r="AA52" s="16">
        <f t="shared" ca="1" si="19"/>
        <v>269</v>
      </c>
      <c r="AB52" s="16">
        <f t="shared" ca="1" si="20"/>
        <v>1</v>
      </c>
      <c r="AC52" s="262">
        <f t="shared" ca="1" si="21"/>
        <v>3.7313432835820895E-3</v>
      </c>
      <c r="AD52" s="16">
        <f t="shared" ca="1" si="22"/>
        <v>8</v>
      </c>
      <c r="AE52" s="262">
        <f t="shared" ca="1" si="23"/>
        <v>3.0651340996168581E-2</v>
      </c>
    </row>
    <row r="53" spans="1:31" x14ac:dyDescent="0.2">
      <c r="A53" t="s">
        <v>122</v>
      </c>
      <c r="B53">
        <v>131</v>
      </c>
      <c r="C53">
        <v>134</v>
      </c>
      <c r="D53">
        <v>132</v>
      </c>
      <c r="E53">
        <v>131</v>
      </c>
      <c r="F53">
        <v>132</v>
      </c>
      <c r="G53">
        <v>133</v>
      </c>
      <c r="H53">
        <v>135</v>
      </c>
      <c r="I53">
        <v>134</v>
      </c>
      <c r="J53">
        <v>133</v>
      </c>
      <c r="K53">
        <v>133</v>
      </c>
      <c r="L53">
        <v>131</v>
      </c>
      <c r="M53">
        <v>137</v>
      </c>
      <c r="N53">
        <v>141</v>
      </c>
      <c r="O53">
        <v>143</v>
      </c>
      <c r="P53">
        <v>147</v>
      </c>
      <c r="Q53">
        <v>147</v>
      </c>
      <c r="R53">
        <v>146</v>
      </c>
      <c r="S53">
        <v>145</v>
      </c>
      <c r="T53">
        <v>146</v>
      </c>
      <c r="U53">
        <v>147</v>
      </c>
      <c r="V53">
        <v>149</v>
      </c>
      <c r="W53">
        <v>147</v>
      </c>
      <c r="X53">
        <v>142</v>
      </c>
      <c r="Y53" s="100"/>
      <c r="Z53" t="s">
        <v>122</v>
      </c>
      <c r="AA53" s="16">
        <f t="shared" ca="1" si="19"/>
        <v>142</v>
      </c>
      <c r="AB53" s="16">
        <f t="shared" ca="1" si="20"/>
        <v>-5</v>
      </c>
      <c r="AC53" s="262">
        <f t="shared" ca="1" si="21"/>
        <v>-3.4013605442176874E-2</v>
      </c>
      <c r="AD53" s="16">
        <f t="shared" ca="1" si="22"/>
        <v>-3</v>
      </c>
      <c r="AE53" s="262">
        <f t="shared" ca="1" si="23"/>
        <v>-2.0689655172413793E-2</v>
      </c>
    </row>
    <row r="54" spans="1:31" x14ac:dyDescent="0.2">
      <c r="A54" t="s">
        <v>123</v>
      </c>
      <c r="B54">
        <v>163</v>
      </c>
      <c r="C54">
        <v>167</v>
      </c>
      <c r="D54">
        <v>167</v>
      </c>
      <c r="E54">
        <v>166</v>
      </c>
      <c r="F54">
        <v>164</v>
      </c>
      <c r="G54">
        <v>162</v>
      </c>
      <c r="H54">
        <v>161</v>
      </c>
      <c r="I54">
        <v>164</v>
      </c>
      <c r="J54">
        <v>173</v>
      </c>
      <c r="K54">
        <v>174</v>
      </c>
      <c r="L54">
        <v>170</v>
      </c>
      <c r="M54">
        <v>181</v>
      </c>
      <c r="N54">
        <v>188</v>
      </c>
      <c r="O54">
        <v>196</v>
      </c>
      <c r="P54">
        <v>200</v>
      </c>
      <c r="Q54">
        <v>202</v>
      </c>
      <c r="R54">
        <v>201</v>
      </c>
      <c r="S54">
        <v>205</v>
      </c>
      <c r="T54">
        <v>201</v>
      </c>
      <c r="U54">
        <v>198</v>
      </c>
      <c r="V54">
        <v>200</v>
      </c>
      <c r="W54">
        <v>200</v>
      </c>
      <c r="X54">
        <v>198</v>
      </c>
      <c r="Y54" s="100"/>
      <c r="Z54" t="s">
        <v>123</v>
      </c>
      <c r="AA54" s="16">
        <f t="shared" ca="1" si="19"/>
        <v>198</v>
      </c>
      <c r="AB54" s="16">
        <f t="shared" ca="1" si="20"/>
        <v>-2</v>
      </c>
      <c r="AC54" s="262">
        <f t="shared" ca="1" si="21"/>
        <v>-0.01</v>
      </c>
      <c r="AD54" s="16">
        <f t="shared" ca="1" si="22"/>
        <v>-7</v>
      </c>
      <c r="AE54" s="262">
        <f t="shared" ca="1" si="23"/>
        <v>-3.4146341463414637E-2</v>
      </c>
    </row>
    <row r="55" spans="1:31" x14ac:dyDescent="0.2">
      <c r="A55" t="s">
        <v>124</v>
      </c>
      <c r="B55">
        <v>288</v>
      </c>
      <c r="C55">
        <v>285</v>
      </c>
      <c r="D55">
        <v>283</v>
      </c>
      <c r="E55">
        <v>278</v>
      </c>
      <c r="F55">
        <v>278</v>
      </c>
      <c r="G55">
        <v>294</v>
      </c>
      <c r="H55">
        <v>321</v>
      </c>
      <c r="I55">
        <v>316</v>
      </c>
      <c r="J55">
        <v>307</v>
      </c>
      <c r="K55">
        <v>318</v>
      </c>
      <c r="L55">
        <v>317</v>
      </c>
      <c r="M55">
        <v>323</v>
      </c>
      <c r="N55">
        <v>323</v>
      </c>
      <c r="O55">
        <v>328</v>
      </c>
      <c r="P55">
        <v>343</v>
      </c>
      <c r="Q55">
        <v>342</v>
      </c>
      <c r="R55">
        <v>341</v>
      </c>
      <c r="S55">
        <v>340</v>
      </c>
      <c r="T55">
        <v>340</v>
      </c>
      <c r="U55">
        <v>341</v>
      </c>
      <c r="V55">
        <v>340</v>
      </c>
      <c r="W55">
        <v>339</v>
      </c>
      <c r="X55">
        <v>331</v>
      </c>
      <c r="Y55" s="100"/>
      <c r="Z55" t="s">
        <v>124</v>
      </c>
      <c r="AA55" s="16">
        <f t="shared" ca="1" si="19"/>
        <v>331</v>
      </c>
      <c r="AB55" s="16">
        <f t="shared" ca="1" si="20"/>
        <v>-8</v>
      </c>
      <c r="AC55" s="262">
        <f t="shared" ca="1" si="21"/>
        <v>-2.359882005899705E-2</v>
      </c>
      <c r="AD55" s="16">
        <f t="shared" ca="1" si="22"/>
        <v>-9</v>
      </c>
      <c r="AE55" s="262">
        <f t="shared" ca="1" si="23"/>
        <v>-2.6470588235294117E-2</v>
      </c>
    </row>
    <row r="56" spans="1:31" x14ac:dyDescent="0.2">
      <c r="A56" t="s">
        <v>1702</v>
      </c>
      <c r="B56">
        <v>134</v>
      </c>
      <c r="C56">
        <v>133</v>
      </c>
      <c r="D56">
        <v>137</v>
      </c>
      <c r="E56">
        <v>138</v>
      </c>
      <c r="F56">
        <v>140</v>
      </c>
      <c r="G56">
        <v>140</v>
      </c>
      <c r="H56">
        <v>140</v>
      </c>
      <c r="I56">
        <v>140</v>
      </c>
      <c r="J56">
        <v>141</v>
      </c>
      <c r="K56">
        <v>141</v>
      </c>
      <c r="L56">
        <v>137</v>
      </c>
      <c r="M56">
        <v>137</v>
      </c>
      <c r="N56">
        <v>143</v>
      </c>
      <c r="O56">
        <v>142</v>
      </c>
      <c r="P56">
        <v>143</v>
      </c>
      <c r="Q56">
        <v>144</v>
      </c>
      <c r="R56">
        <v>148</v>
      </c>
      <c r="S56">
        <v>148</v>
      </c>
      <c r="T56">
        <v>148</v>
      </c>
      <c r="U56">
        <v>147</v>
      </c>
      <c r="V56">
        <v>146</v>
      </c>
      <c r="W56">
        <v>147</v>
      </c>
      <c r="X56">
        <v>147</v>
      </c>
      <c r="Y56" s="100"/>
      <c r="Z56" t="s">
        <v>1702</v>
      </c>
      <c r="AA56" s="16">
        <f t="shared" ca="1" si="19"/>
        <v>147</v>
      </c>
      <c r="AB56" s="16">
        <f t="shared" ca="1" si="20"/>
        <v>0</v>
      </c>
      <c r="AC56" s="262">
        <f t="shared" ca="1" si="21"/>
        <v>0</v>
      </c>
      <c r="AD56" s="16">
        <f t="shared" ca="1" si="22"/>
        <v>-1</v>
      </c>
      <c r="AE56" s="262">
        <f t="shared" ca="1" si="23"/>
        <v>-6.7567567567567571E-3</v>
      </c>
    </row>
    <row r="57" spans="1:31" x14ac:dyDescent="0.2">
      <c r="A57" t="s">
        <v>126</v>
      </c>
      <c r="B57">
        <v>235</v>
      </c>
      <c r="C57">
        <v>235</v>
      </c>
      <c r="D57">
        <v>235</v>
      </c>
      <c r="E57">
        <v>252</v>
      </c>
      <c r="F57">
        <v>251</v>
      </c>
      <c r="G57">
        <v>253</v>
      </c>
      <c r="H57">
        <v>253</v>
      </c>
      <c r="I57">
        <v>257</v>
      </c>
      <c r="J57">
        <v>257</v>
      </c>
      <c r="K57">
        <v>254</v>
      </c>
      <c r="L57">
        <v>264</v>
      </c>
      <c r="M57">
        <v>265</v>
      </c>
      <c r="N57">
        <v>264</v>
      </c>
      <c r="O57">
        <v>263</v>
      </c>
      <c r="P57">
        <v>261</v>
      </c>
      <c r="Q57">
        <v>260</v>
      </c>
      <c r="R57">
        <v>255</v>
      </c>
      <c r="S57">
        <v>254</v>
      </c>
      <c r="T57">
        <v>263</v>
      </c>
      <c r="U57">
        <v>262</v>
      </c>
      <c r="V57">
        <v>260</v>
      </c>
      <c r="W57">
        <v>259</v>
      </c>
      <c r="X57">
        <v>256</v>
      </c>
      <c r="Y57" s="100"/>
      <c r="Z57" t="s">
        <v>126</v>
      </c>
      <c r="AA57" s="16">
        <f t="shared" ca="1" si="19"/>
        <v>256</v>
      </c>
      <c r="AB57" s="16">
        <f t="shared" ca="1" si="20"/>
        <v>-3</v>
      </c>
      <c r="AC57" s="262">
        <f t="shared" ca="1" si="21"/>
        <v>-1.1583011583011582E-2</v>
      </c>
      <c r="AD57" s="16">
        <f t="shared" ca="1" si="22"/>
        <v>2</v>
      </c>
      <c r="AE57" s="262">
        <f t="shared" ca="1" si="23"/>
        <v>7.874015748031496E-3</v>
      </c>
    </row>
    <row r="58" spans="1:31" x14ac:dyDescent="0.2">
      <c r="A58" t="s">
        <v>138</v>
      </c>
      <c r="B58" s="148">
        <v>2500</v>
      </c>
      <c r="C58" s="148">
        <v>2499</v>
      </c>
      <c r="D58" s="148">
        <v>2515</v>
      </c>
      <c r="E58" s="148">
        <v>2528</v>
      </c>
      <c r="F58" s="148">
        <v>2567</v>
      </c>
      <c r="G58" s="148">
        <v>2571</v>
      </c>
      <c r="H58" s="148">
        <v>2592</v>
      </c>
      <c r="I58" s="148">
        <v>2624</v>
      </c>
      <c r="J58" s="148">
        <v>2634</v>
      </c>
      <c r="K58" s="148">
        <v>2657</v>
      </c>
      <c r="L58" s="148">
        <v>2658</v>
      </c>
      <c r="M58" s="148">
        <v>2686</v>
      </c>
      <c r="N58" s="148">
        <v>2712</v>
      </c>
      <c r="O58" s="148">
        <v>2712</v>
      </c>
      <c r="P58" s="148">
        <v>2745</v>
      </c>
      <c r="Q58" s="148">
        <v>2750</v>
      </c>
      <c r="R58" s="148">
        <v>2731</v>
      </c>
      <c r="S58" s="148">
        <v>2737</v>
      </c>
      <c r="T58" s="148">
        <v>2739</v>
      </c>
      <c r="U58" s="148">
        <v>2752</v>
      </c>
      <c r="V58" s="148">
        <v>2754</v>
      </c>
      <c r="W58" s="148">
        <v>2746</v>
      </c>
      <c r="X58" s="148">
        <v>2715</v>
      </c>
      <c r="Y58" s="100"/>
      <c r="Z58" t="s">
        <v>138</v>
      </c>
      <c r="AA58" s="16">
        <f t="shared" ca="1" si="19"/>
        <v>2715</v>
      </c>
      <c r="AB58" s="16">
        <f t="shared" ca="1" si="20"/>
        <v>-31</v>
      </c>
      <c r="AC58" s="262">
        <f t="shared" ca="1" si="21"/>
        <v>-1.1289147851420248E-2</v>
      </c>
      <c r="AD58" s="16">
        <f t="shared" ca="1" si="22"/>
        <v>-22</v>
      </c>
      <c r="AE58" s="262">
        <f t="shared" ca="1" si="23"/>
        <v>-8.0379978078187805E-3</v>
      </c>
    </row>
    <row r="59" spans="1:31" x14ac:dyDescent="0.2">
      <c r="A59" t="s">
        <v>127</v>
      </c>
      <c r="B59" s="148">
        <v>402</v>
      </c>
      <c r="C59" s="148">
        <v>397</v>
      </c>
      <c r="D59" s="148">
        <v>394</v>
      </c>
      <c r="E59" s="148">
        <v>406</v>
      </c>
      <c r="F59" s="148">
        <v>402</v>
      </c>
      <c r="G59" s="148">
        <v>404</v>
      </c>
      <c r="H59" s="148">
        <v>423</v>
      </c>
      <c r="I59" s="148">
        <v>413</v>
      </c>
      <c r="J59" s="148">
        <v>420</v>
      </c>
      <c r="K59" s="148">
        <v>424</v>
      </c>
      <c r="L59" s="148">
        <v>430</v>
      </c>
      <c r="M59" s="148">
        <v>433</v>
      </c>
      <c r="N59" s="148">
        <v>435</v>
      </c>
      <c r="O59" s="148">
        <v>433</v>
      </c>
      <c r="P59" s="148">
        <v>432</v>
      </c>
      <c r="Q59" s="148">
        <v>430</v>
      </c>
      <c r="R59" s="148">
        <v>437</v>
      </c>
      <c r="S59" s="148">
        <v>441</v>
      </c>
      <c r="T59" s="148">
        <v>441</v>
      </c>
      <c r="U59" s="148">
        <v>438</v>
      </c>
      <c r="V59" s="148">
        <v>426</v>
      </c>
      <c r="W59" s="148">
        <v>420</v>
      </c>
      <c r="X59" s="148">
        <v>416</v>
      </c>
      <c r="Y59" s="100"/>
      <c r="Z59" t="s">
        <v>127</v>
      </c>
      <c r="AA59" s="16">
        <f t="shared" ca="1" si="19"/>
        <v>416</v>
      </c>
      <c r="AB59" s="16">
        <f t="shared" ca="1" si="20"/>
        <v>-4</v>
      </c>
      <c r="AC59" s="262">
        <f t="shared" ca="1" si="21"/>
        <v>-9.5238095238095247E-3</v>
      </c>
      <c r="AD59" s="16">
        <f t="shared" ca="1" si="22"/>
        <v>-25</v>
      </c>
      <c r="AE59" s="262">
        <f t="shared" ca="1" si="23"/>
        <v>-5.6689342403628121E-2</v>
      </c>
    </row>
    <row r="60" spans="1:31" x14ac:dyDescent="0.2">
      <c r="A60" t="s">
        <v>139</v>
      </c>
      <c r="B60" s="25">
        <f>SUM(B58:B59)</f>
        <v>2902</v>
      </c>
      <c r="C60" s="25">
        <f t="shared" ref="C60:X60" si="24">SUM(C58:C59)</f>
        <v>2896</v>
      </c>
      <c r="D60" s="25">
        <f t="shared" si="24"/>
        <v>2909</v>
      </c>
      <c r="E60" s="25">
        <f t="shared" si="24"/>
        <v>2934</v>
      </c>
      <c r="F60" s="25">
        <f t="shared" si="24"/>
        <v>2969</v>
      </c>
      <c r="G60" s="25">
        <f t="shared" si="24"/>
        <v>2975</v>
      </c>
      <c r="H60" s="25">
        <f t="shared" si="24"/>
        <v>3015</v>
      </c>
      <c r="I60" s="25">
        <f t="shared" si="24"/>
        <v>3037</v>
      </c>
      <c r="J60" s="25">
        <f t="shared" si="24"/>
        <v>3054</v>
      </c>
      <c r="K60" s="25">
        <f t="shared" si="24"/>
        <v>3081</v>
      </c>
      <c r="L60" s="25">
        <f t="shared" si="24"/>
        <v>3088</v>
      </c>
      <c r="M60" s="25">
        <f t="shared" si="24"/>
        <v>3119</v>
      </c>
      <c r="N60" s="25">
        <f t="shared" si="24"/>
        <v>3147</v>
      </c>
      <c r="O60" s="25">
        <f t="shared" si="24"/>
        <v>3145</v>
      </c>
      <c r="P60" s="25">
        <f t="shared" si="24"/>
        <v>3177</v>
      </c>
      <c r="Q60" s="25">
        <f t="shared" si="24"/>
        <v>3180</v>
      </c>
      <c r="R60" s="25">
        <f t="shared" si="24"/>
        <v>3168</v>
      </c>
      <c r="S60" s="25">
        <f t="shared" si="24"/>
        <v>3178</v>
      </c>
      <c r="T60" s="25">
        <f t="shared" si="24"/>
        <v>3180</v>
      </c>
      <c r="U60" s="25">
        <f t="shared" si="24"/>
        <v>3190</v>
      </c>
      <c r="V60" s="25">
        <f t="shared" si="24"/>
        <v>3180</v>
      </c>
      <c r="W60" s="25">
        <f t="shared" si="24"/>
        <v>3166</v>
      </c>
      <c r="X60" s="25">
        <f t="shared" si="24"/>
        <v>3131</v>
      </c>
      <c r="Y60" s="100"/>
      <c r="Z60" t="s">
        <v>139</v>
      </c>
      <c r="AA60" s="16">
        <f t="shared" ca="1" si="19"/>
        <v>3131</v>
      </c>
      <c r="AB60" s="16">
        <f t="shared" ca="1" si="20"/>
        <v>-35</v>
      </c>
      <c r="AC60" s="262">
        <f t="shared" ca="1" si="21"/>
        <v>-1.1054958938723942E-2</v>
      </c>
      <c r="AD60" s="16">
        <f t="shared" ca="1" si="22"/>
        <v>-47</v>
      </c>
      <c r="AE60" s="262">
        <f t="shared" ca="1" si="23"/>
        <v>-1.4789175582127124E-2</v>
      </c>
    </row>
    <row r="61" spans="1:31" x14ac:dyDescent="0.2">
      <c r="A61" t="s">
        <v>1731</v>
      </c>
      <c r="B61">
        <v>13835</v>
      </c>
      <c r="C61">
        <v>13839</v>
      </c>
      <c r="D61">
        <v>13898</v>
      </c>
      <c r="E61">
        <v>13980</v>
      </c>
      <c r="F61">
        <v>14052</v>
      </c>
      <c r="G61">
        <v>13971</v>
      </c>
      <c r="H61">
        <v>14102</v>
      </c>
      <c r="I61">
        <v>14158</v>
      </c>
      <c r="J61">
        <v>14212</v>
      </c>
      <c r="K61">
        <v>14354</v>
      </c>
      <c r="L61">
        <v>14471</v>
      </c>
      <c r="M61">
        <v>14545</v>
      </c>
      <c r="N61">
        <v>14624</v>
      </c>
      <c r="O61">
        <v>14703</v>
      </c>
      <c r="P61">
        <v>14774</v>
      </c>
      <c r="Q61">
        <v>14850</v>
      </c>
      <c r="R61">
        <v>14847</v>
      </c>
      <c r="S61">
        <v>14956</v>
      </c>
      <c r="T61">
        <v>14924</v>
      </c>
      <c r="U61">
        <v>14903</v>
      </c>
      <c r="V61">
        <v>14852</v>
      </c>
      <c r="W61">
        <v>14725</v>
      </c>
      <c r="X61">
        <v>14588</v>
      </c>
      <c r="Y61" s="100"/>
      <c r="Z61" t="s">
        <v>1731</v>
      </c>
      <c r="AA61" s="16">
        <f t="shared" ca="1" si="19"/>
        <v>14588</v>
      </c>
      <c r="AB61" s="16">
        <f t="shared" ca="1" si="20"/>
        <v>-137</v>
      </c>
      <c r="AC61" s="262">
        <f t="shared" ca="1" si="21"/>
        <v>-9.3039049235993203E-3</v>
      </c>
      <c r="AD61" s="16">
        <f t="shared" ca="1" si="22"/>
        <v>-368</v>
      </c>
      <c r="AE61" s="262">
        <f t="shared" ca="1" si="23"/>
        <v>-2.4605509494517251E-2</v>
      </c>
    </row>
    <row r="62" spans="1:31" x14ac:dyDescent="0.2">
      <c r="A62" t="s">
        <v>141</v>
      </c>
      <c r="B62">
        <v>90904</v>
      </c>
      <c r="C62">
        <v>91379</v>
      </c>
      <c r="D62">
        <v>92014</v>
      </c>
      <c r="E62">
        <v>92865</v>
      </c>
      <c r="F62">
        <v>93436</v>
      </c>
      <c r="G62">
        <v>93154</v>
      </c>
      <c r="H62">
        <v>93864</v>
      </c>
      <c r="I62">
        <v>94397</v>
      </c>
      <c r="J62">
        <v>94965</v>
      </c>
      <c r="K62">
        <v>95633</v>
      </c>
      <c r="L62">
        <v>96144</v>
      </c>
      <c r="M62">
        <v>96981</v>
      </c>
      <c r="N62">
        <v>97541</v>
      </c>
      <c r="O62">
        <v>98213</v>
      </c>
      <c r="P62">
        <v>98624</v>
      </c>
      <c r="Q62">
        <v>99223</v>
      </c>
      <c r="R62">
        <v>99306</v>
      </c>
      <c r="S62">
        <v>99694</v>
      </c>
      <c r="T62">
        <v>99769</v>
      </c>
      <c r="U62">
        <v>99516</v>
      </c>
      <c r="V62">
        <v>99226</v>
      </c>
      <c r="W62">
        <v>98462</v>
      </c>
      <c r="X62">
        <v>97700</v>
      </c>
      <c r="Y62" s="100"/>
      <c r="Z62" t="s">
        <v>141</v>
      </c>
      <c r="AA62" s="16">
        <f t="shared" ca="1" si="19"/>
        <v>97700</v>
      </c>
      <c r="AB62" s="16">
        <f t="shared" ca="1" si="20"/>
        <v>-762</v>
      </c>
      <c r="AC62" s="262">
        <f t="shared" ca="1" si="21"/>
        <v>-7.7390262233145782E-3</v>
      </c>
      <c r="AD62" s="16">
        <f t="shared" ca="1" si="22"/>
        <v>-1994</v>
      </c>
      <c r="AE62" s="262">
        <f t="shared" ca="1" si="23"/>
        <v>-2.000120368327081E-2</v>
      </c>
    </row>
    <row r="63" spans="1:31" x14ac:dyDescent="0.2">
      <c r="A63" t="s">
        <v>226</v>
      </c>
      <c r="B63" t="s">
        <v>496</v>
      </c>
      <c r="C63" t="s">
        <v>496</v>
      </c>
      <c r="D63" t="s">
        <v>496</v>
      </c>
      <c r="E63" t="s">
        <v>496</v>
      </c>
      <c r="F63" t="s">
        <v>496</v>
      </c>
      <c r="G63" t="s">
        <v>496</v>
      </c>
      <c r="H63" t="s">
        <v>496</v>
      </c>
      <c r="I63" t="s">
        <v>496</v>
      </c>
      <c r="J63" t="s">
        <v>496</v>
      </c>
      <c r="K63" t="s">
        <v>496</v>
      </c>
      <c r="L63" t="s">
        <v>496</v>
      </c>
      <c r="M63" t="s">
        <v>496</v>
      </c>
      <c r="N63" t="s">
        <v>496</v>
      </c>
      <c r="O63" t="s">
        <v>496</v>
      </c>
      <c r="P63" t="s">
        <v>496</v>
      </c>
      <c r="Q63" t="s">
        <v>496</v>
      </c>
      <c r="R63" t="s">
        <v>496</v>
      </c>
      <c r="S63" t="s">
        <v>496</v>
      </c>
      <c r="T63" t="s">
        <v>496</v>
      </c>
      <c r="U63" t="s">
        <v>496</v>
      </c>
      <c r="V63" t="s">
        <v>496</v>
      </c>
      <c r="W63" t="s">
        <v>496</v>
      </c>
      <c r="X63" t="s">
        <v>496</v>
      </c>
      <c r="Y63" s="100"/>
      <c r="Z63" t="s">
        <v>226</v>
      </c>
      <c r="AA63" s="16" t="str">
        <f t="shared" ca="1" si="19"/>
        <v>-</v>
      </c>
      <c r="AB63" s="16" t="str">
        <f t="shared" ca="1" si="20"/>
        <v>-</v>
      </c>
      <c r="AC63" s="262" t="str">
        <f t="shared" ca="1" si="21"/>
        <v>-</v>
      </c>
      <c r="AD63" s="16" t="str">
        <f t="shared" ca="1" si="22"/>
        <v>-</v>
      </c>
      <c r="AE63" s="262" t="str">
        <f t="shared" ca="1" si="23"/>
        <v>-</v>
      </c>
    </row>
    <row r="64" spans="1:31" x14ac:dyDescent="0.2">
      <c r="A64" t="s">
        <v>227</v>
      </c>
      <c r="B64" t="s">
        <v>496</v>
      </c>
      <c r="C64" t="s">
        <v>496</v>
      </c>
      <c r="D64" t="s">
        <v>496</v>
      </c>
      <c r="E64" t="s">
        <v>496</v>
      </c>
      <c r="F64" t="s">
        <v>496</v>
      </c>
      <c r="G64" t="s">
        <v>496</v>
      </c>
      <c r="H64" t="s">
        <v>496</v>
      </c>
      <c r="I64" t="s">
        <v>496</v>
      </c>
      <c r="J64" t="s">
        <v>496</v>
      </c>
      <c r="K64" t="s">
        <v>496</v>
      </c>
      <c r="L64" t="s">
        <v>496</v>
      </c>
      <c r="M64" t="s">
        <v>496</v>
      </c>
      <c r="N64" t="s">
        <v>496</v>
      </c>
      <c r="O64" t="s">
        <v>496</v>
      </c>
      <c r="P64" t="s">
        <v>496</v>
      </c>
      <c r="Q64" t="s">
        <v>496</v>
      </c>
      <c r="R64" t="s">
        <v>496</v>
      </c>
      <c r="S64" t="s">
        <v>496</v>
      </c>
      <c r="T64" t="s">
        <v>496</v>
      </c>
      <c r="U64" t="s">
        <v>496</v>
      </c>
      <c r="V64" t="s">
        <v>496</v>
      </c>
      <c r="W64" t="s">
        <v>496</v>
      </c>
      <c r="X64" t="s">
        <v>496</v>
      </c>
      <c r="Y64" s="100"/>
      <c r="Z64" t="s">
        <v>227</v>
      </c>
      <c r="AA64" s="16" t="str">
        <f t="shared" ca="1" si="19"/>
        <v>-</v>
      </c>
      <c r="AB64" s="16" t="str">
        <f t="shared" ca="1" si="20"/>
        <v>-</v>
      </c>
      <c r="AC64" s="262" t="str">
        <f t="shared" ca="1" si="21"/>
        <v>-</v>
      </c>
      <c r="AD64" s="16" t="str">
        <f t="shared" ca="1" si="22"/>
        <v>-</v>
      </c>
      <c r="AE64" s="262" t="str">
        <f t="shared" ca="1" si="23"/>
        <v>-</v>
      </c>
    </row>
    <row r="65" spans="1:31" x14ac:dyDescent="0.2">
      <c r="A65" t="s">
        <v>228</v>
      </c>
      <c r="B65" s="80">
        <f t="shared" ref="B65:X65" si="25">SUM(B48,B51,B52,B54,B59)</f>
        <v>1254</v>
      </c>
      <c r="C65" s="80">
        <f t="shared" si="25"/>
        <v>1248</v>
      </c>
      <c r="D65" s="80">
        <f t="shared" si="25"/>
        <v>1244</v>
      </c>
      <c r="E65" s="80">
        <f t="shared" si="25"/>
        <v>1258</v>
      </c>
      <c r="F65" s="80">
        <f t="shared" si="25"/>
        <v>1276</v>
      </c>
      <c r="G65" s="80">
        <f t="shared" si="25"/>
        <v>1274</v>
      </c>
      <c r="H65" s="80">
        <f t="shared" si="25"/>
        <v>1288</v>
      </c>
      <c r="I65" s="80">
        <f t="shared" si="25"/>
        <v>1286</v>
      </c>
      <c r="J65" s="80">
        <f t="shared" si="25"/>
        <v>1303</v>
      </c>
      <c r="K65" s="80">
        <f t="shared" si="25"/>
        <v>1313</v>
      </c>
      <c r="L65" s="80">
        <f t="shared" si="25"/>
        <v>1316</v>
      </c>
      <c r="M65" s="80">
        <f t="shared" si="25"/>
        <v>1331</v>
      </c>
      <c r="N65" s="80">
        <f t="shared" si="25"/>
        <v>1345</v>
      </c>
      <c r="O65" s="80">
        <f t="shared" si="25"/>
        <v>1334</v>
      </c>
      <c r="P65" s="80">
        <f t="shared" si="25"/>
        <v>1344</v>
      </c>
      <c r="Q65" s="80">
        <f t="shared" si="25"/>
        <v>1347</v>
      </c>
      <c r="R65" s="80">
        <f t="shared" si="25"/>
        <v>1346</v>
      </c>
      <c r="S65" s="80">
        <f t="shared" si="25"/>
        <v>1352</v>
      </c>
      <c r="T65" s="80">
        <f t="shared" si="25"/>
        <v>1344</v>
      </c>
      <c r="U65" s="80">
        <f t="shared" si="25"/>
        <v>1343</v>
      </c>
      <c r="V65" s="80">
        <f t="shared" si="25"/>
        <v>1343</v>
      </c>
      <c r="W65" s="80">
        <f t="shared" si="25"/>
        <v>1336</v>
      </c>
      <c r="X65" s="80">
        <f t="shared" si="25"/>
        <v>1323</v>
      </c>
      <c r="Y65" s="100"/>
      <c r="Z65" t="s">
        <v>228</v>
      </c>
      <c r="AA65" s="16">
        <f t="shared" ca="1" si="19"/>
        <v>1323</v>
      </c>
      <c r="AB65" s="16">
        <f t="shared" ca="1" si="20"/>
        <v>-13</v>
      </c>
      <c r="AC65" s="262">
        <f t="shared" ca="1" si="21"/>
        <v>-9.730538922155689E-3</v>
      </c>
      <c r="AD65" s="16">
        <f t="shared" ca="1" si="22"/>
        <v>-29</v>
      </c>
      <c r="AE65" s="262">
        <f t="shared" ca="1" si="23"/>
        <v>-2.1449704142011833E-2</v>
      </c>
    </row>
    <row r="66" spans="1:31" x14ac:dyDescent="0.2">
      <c r="A66" t="s">
        <v>229</v>
      </c>
      <c r="B66" s="80">
        <f t="shared" ref="B66:X66" si="26">SUM(B53,B56,B57)</f>
        <v>500</v>
      </c>
      <c r="C66" s="80">
        <f t="shared" si="26"/>
        <v>502</v>
      </c>
      <c r="D66" s="80">
        <f t="shared" si="26"/>
        <v>504</v>
      </c>
      <c r="E66" s="80">
        <f t="shared" si="26"/>
        <v>521</v>
      </c>
      <c r="F66" s="80">
        <f t="shared" si="26"/>
        <v>523</v>
      </c>
      <c r="G66" s="80">
        <f t="shared" si="26"/>
        <v>526</v>
      </c>
      <c r="H66" s="80">
        <f t="shared" si="26"/>
        <v>528</v>
      </c>
      <c r="I66" s="80">
        <f t="shared" si="26"/>
        <v>531</v>
      </c>
      <c r="J66" s="80">
        <f t="shared" si="26"/>
        <v>531</v>
      </c>
      <c r="K66" s="80">
        <f t="shared" si="26"/>
        <v>528</v>
      </c>
      <c r="L66" s="80">
        <f t="shared" si="26"/>
        <v>532</v>
      </c>
      <c r="M66" s="80">
        <f t="shared" si="26"/>
        <v>539</v>
      </c>
      <c r="N66" s="80">
        <f t="shared" si="26"/>
        <v>548</v>
      </c>
      <c r="O66" s="80">
        <f t="shared" si="26"/>
        <v>548</v>
      </c>
      <c r="P66" s="80">
        <f t="shared" si="26"/>
        <v>551</v>
      </c>
      <c r="Q66" s="80">
        <f t="shared" si="26"/>
        <v>551</v>
      </c>
      <c r="R66" s="80">
        <f t="shared" si="26"/>
        <v>549</v>
      </c>
      <c r="S66" s="80">
        <f t="shared" si="26"/>
        <v>547</v>
      </c>
      <c r="T66" s="80">
        <f t="shared" si="26"/>
        <v>557</v>
      </c>
      <c r="U66" s="80">
        <f t="shared" si="26"/>
        <v>556</v>
      </c>
      <c r="V66" s="80">
        <f t="shared" si="26"/>
        <v>555</v>
      </c>
      <c r="W66" s="80">
        <f t="shared" si="26"/>
        <v>553</v>
      </c>
      <c r="X66" s="80">
        <f t="shared" si="26"/>
        <v>545</v>
      </c>
      <c r="Y66" s="100"/>
      <c r="Z66" t="s">
        <v>229</v>
      </c>
      <c r="AA66" s="16">
        <f t="shared" ca="1" si="19"/>
        <v>545</v>
      </c>
      <c r="AB66" s="16">
        <f t="shared" ca="1" si="20"/>
        <v>-8</v>
      </c>
      <c r="AC66" s="262">
        <f t="shared" ca="1" si="21"/>
        <v>-1.4466546112115732E-2</v>
      </c>
      <c r="AD66" s="16">
        <f t="shared" ca="1" si="22"/>
        <v>-2</v>
      </c>
      <c r="AE66" s="262">
        <f t="shared" ca="1" si="23"/>
        <v>-3.6563071297989031E-3</v>
      </c>
    </row>
    <row r="67" spans="1:31" x14ac:dyDescent="0.2">
      <c r="A67" t="s">
        <v>230</v>
      </c>
      <c r="B67" s="80">
        <f t="shared" ref="B67:X67" si="27">SUM(B47,B49,B50,B55)</f>
        <v>960</v>
      </c>
      <c r="C67" s="80">
        <f t="shared" si="27"/>
        <v>955</v>
      </c>
      <c r="D67" s="80">
        <f t="shared" si="27"/>
        <v>964</v>
      </c>
      <c r="E67" s="80">
        <f t="shared" si="27"/>
        <v>953</v>
      </c>
      <c r="F67" s="80">
        <f t="shared" si="27"/>
        <v>966</v>
      </c>
      <c r="G67" s="80">
        <f t="shared" si="27"/>
        <v>972</v>
      </c>
      <c r="H67" s="80">
        <f t="shared" si="27"/>
        <v>996</v>
      </c>
      <c r="I67" s="80">
        <f t="shared" si="27"/>
        <v>1010</v>
      </c>
      <c r="J67" s="80">
        <f t="shared" si="27"/>
        <v>1001</v>
      </c>
      <c r="K67" s="80">
        <f t="shared" si="27"/>
        <v>1018</v>
      </c>
      <c r="L67" s="80">
        <f t="shared" si="27"/>
        <v>1015</v>
      </c>
      <c r="M67" s="80">
        <f t="shared" si="27"/>
        <v>1028</v>
      </c>
      <c r="N67" s="80">
        <f t="shared" si="27"/>
        <v>1023</v>
      </c>
      <c r="O67" s="80">
        <f t="shared" si="27"/>
        <v>1026</v>
      </c>
      <c r="P67" s="80">
        <f t="shared" si="27"/>
        <v>1045</v>
      </c>
      <c r="Q67" s="80">
        <f t="shared" si="27"/>
        <v>1045</v>
      </c>
      <c r="R67" s="80">
        <f t="shared" si="27"/>
        <v>1036</v>
      </c>
      <c r="S67" s="80">
        <f t="shared" si="27"/>
        <v>1040</v>
      </c>
      <c r="T67" s="80">
        <f t="shared" si="27"/>
        <v>1045</v>
      </c>
      <c r="U67" s="80">
        <f t="shared" si="27"/>
        <v>1051</v>
      </c>
      <c r="V67" s="80">
        <f t="shared" si="27"/>
        <v>1050</v>
      </c>
      <c r="W67" s="80">
        <f t="shared" si="27"/>
        <v>1044</v>
      </c>
      <c r="X67" s="80">
        <f t="shared" si="27"/>
        <v>1029</v>
      </c>
      <c r="Y67" s="100"/>
      <c r="Z67" t="s">
        <v>230</v>
      </c>
      <c r="AA67" s="16">
        <f t="shared" ca="1" si="19"/>
        <v>1029</v>
      </c>
      <c r="AB67" s="16">
        <f t="shared" ca="1" si="20"/>
        <v>-15</v>
      </c>
      <c r="AC67" s="262">
        <f t="shared" ca="1" si="21"/>
        <v>-1.4367816091954023E-2</v>
      </c>
      <c r="AD67" s="16">
        <f t="shared" ca="1" si="22"/>
        <v>-11</v>
      </c>
      <c r="AE67" s="262">
        <f t="shared" ca="1" si="23"/>
        <v>-1.0576923076923078E-2</v>
      </c>
    </row>
    <row r="68" spans="1:31" x14ac:dyDescent="0.2">
      <c r="A68" t="s">
        <v>231</v>
      </c>
      <c r="B68" s="80">
        <f t="shared" ref="B68:X68" si="28">SUM(B46,B52)</f>
        <v>440</v>
      </c>
      <c r="C68" s="80">
        <f t="shared" si="28"/>
        <v>438</v>
      </c>
      <c r="D68" s="80">
        <f t="shared" si="28"/>
        <v>446</v>
      </c>
      <c r="E68" s="80">
        <f t="shared" si="28"/>
        <v>448</v>
      </c>
      <c r="F68" s="80">
        <f t="shared" si="28"/>
        <v>459</v>
      </c>
      <c r="G68" s="80">
        <f t="shared" si="28"/>
        <v>464</v>
      </c>
      <c r="H68" s="80">
        <f t="shared" si="28"/>
        <v>461</v>
      </c>
      <c r="I68" s="80">
        <f t="shared" si="28"/>
        <v>470</v>
      </c>
      <c r="J68" s="80">
        <f t="shared" si="28"/>
        <v>482</v>
      </c>
      <c r="K68" s="80">
        <f t="shared" si="28"/>
        <v>490</v>
      </c>
      <c r="L68" s="80">
        <f t="shared" si="28"/>
        <v>492</v>
      </c>
      <c r="M68" s="80">
        <f t="shared" si="28"/>
        <v>488</v>
      </c>
      <c r="N68" s="80">
        <f t="shared" si="28"/>
        <v>499</v>
      </c>
      <c r="O68" s="80">
        <f t="shared" si="28"/>
        <v>501</v>
      </c>
      <c r="P68" s="80">
        <f t="shared" si="28"/>
        <v>508</v>
      </c>
      <c r="Q68" s="80">
        <f t="shared" si="28"/>
        <v>506</v>
      </c>
      <c r="R68" s="80">
        <f t="shared" si="28"/>
        <v>502</v>
      </c>
      <c r="S68" s="80">
        <f t="shared" si="28"/>
        <v>498</v>
      </c>
      <c r="T68" s="80">
        <f t="shared" si="28"/>
        <v>496</v>
      </c>
      <c r="U68" s="80">
        <f t="shared" si="28"/>
        <v>496</v>
      </c>
      <c r="V68" s="80">
        <f t="shared" si="28"/>
        <v>500</v>
      </c>
      <c r="W68" s="80">
        <f t="shared" si="28"/>
        <v>501</v>
      </c>
      <c r="X68" s="80">
        <f t="shared" si="28"/>
        <v>502</v>
      </c>
      <c r="Y68" s="100"/>
      <c r="Z68" t="s">
        <v>231</v>
      </c>
      <c r="AA68" s="16">
        <f t="shared" ca="1" si="19"/>
        <v>502</v>
      </c>
      <c r="AB68" s="16">
        <f t="shared" ca="1" si="20"/>
        <v>1</v>
      </c>
      <c r="AC68" s="262">
        <f t="shared" ca="1" si="21"/>
        <v>1.996007984031936E-3</v>
      </c>
      <c r="AD68" s="16">
        <f t="shared" ca="1" si="22"/>
        <v>4</v>
      </c>
      <c r="AE68" s="262">
        <f t="shared" ca="1" si="23"/>
        <v>8.0321285140562242E-3</v>
      </c>
    </row>
    <row r="71" spans="1:31" x14ac:dyDescent="0.2">
      <c r="AB71" s="25" t="str">
        <f ca="1">"Change since "&amp;AB72</f>
        <v>Change since 2022</v>
      </c>
      <c r="AC71" s="25"/>
      <c r="AD71" s="25" t="str">
        <f ca="1">"Change since "&amp;AD72</f>
        <v>Change since 2018</v>
      </c>
    </row>
    <row r="72" spans="1:31" x14ac:dyDescent="0.2">
      <c r="A72" t="s">
        <v>188</v>
      </c>
      <c r="Y72" s="100"/>
      <c r="AB72" s="25" t="str">
        <f ca="1">OFFSET(Y73,0,-2)</f>
        <v>2022</v>
      </c>
      <c r="AC72" s="25"/>
      <c r="AD72" s="25" t="str">
        <f ca="1">OFFSET(Y73,0,-6)</f>
        <v>2018</v>
      </c>
    </row>
    <row r="73" spans="1:31" x14ac:dyDescent="0.2">
      <c r="B73" s="2" t="s">
        <v>1715</v>
      </c>
      <c r="C73" s="2" t="s">
        <v>1716</v>
      </c>
      <c r="D73" s="2" t="s">
        <v>1717</v>
      </c>
      <c r="E73" s="2" t="s">
        <v>1718</v>
      </c>
      <c r="F73" s="2" t="s">
        <v>1719</v>
      </c>
      <c r="G73" s="2" t="s">
        <v>1720</v>
      </c>
      <c r="H73" s="2" t="s">
        <v>1721</v>
      </c>
      <c r="I73" s="2" t="s">
        <v>1722</v>
      </c>
      <c r="J73" s="2" t="s">
        <v>1723</v>
      </c>
      <c r="K73" s="2" t="s">
        <v>1724</v>
      </c>
      <c r="L73" s="2" t="s">
        <v>1725</v>
      </c>
      <c r="M73" s="2" t="s">
        <v>1726</v>
      </c>
      <c r="N73" s="2" t="s">
        <v>1727</v>
      </c>
      <c r="O73" s="2" t="s">
        <v>1728</v>
      </c>
      <c r="P73" s="2" t="s">
        <v>1729</v>
      </c>
      <c r="Q73" s="2" t="s">
        <v>1594</v>
      </c>
      <c r="R73" s="2" t="s">
        <v>1595</v>
      </c>
      <c r="S73" s="2" t="s">
        <v>1596</v>
      </c>
      <c r="T73" s="2" t="s">
        <v>1597</v>
      </c>
      <c r="U73" s="2" t="s">
        <v>1598</v>
      </c>
      <c r="V73" s="2" t="s">
        <v>556</v>
      </c>
      <c r="W73" s="2" t="s">
        <v>561</v>
      </c>
      <c r="X73" s="2" t="s">
        <v>564</v>
      </c>
      <c r="Y73" s="100"/>
      <c r="AA73" s="263" t="str">
        <f t="shared" ref="AA73" ca="1" si="29">OFFSET(Y73,0,-1)</f>
        <v>2023</v>
      </c>
      <c r="AB73" t="s">
        <v>163</v>
      </c>
      <c r="AC73" t="s">
        <v>1713</v>
      </c>
      <c r="AD73" t="s">
        <v>163</v>
      </c>
      <c r="AE73" t="s">
        <v>1713</v>
      </c>
    </row>
    <row r="74" spans="1:31" x14ac:dyDescent="0.2">
      <c r="A74" t="s">
        <v>115</v>
      </c>
      <c r="B74">
        <v>107</v>
      </c>
      <c r="C74">
        <v>106</v>
      </c>
      <c r="D74">
        <v>107</v>
      </c>
      <c r="E74">
        <v>106</v>
      </c>
      <c r="F74">
        <v>109</v>
      </c>
      <c r="G74">
        <v>107</v>
      </c>
      <c r="H74">
        <v>110</v>
      </c>
      <c r="I74">
        <v>117</v>
      </c>
      <c r="J74">
        <v>120</v>
      </c>
      <c r="K74">
        <v>123</v>
      </c>
      <c r="L74">
        <v>121</v>
      </c>
      <c r="M74">
        <v>124</v>
      </c>
      <c r="N74">
        <v>125</v>
      </c>
      <c r="O74">
        <v>113</v>
      </c>
      <c r="P74">
        <v>114</v>
      </c>
      <c r="Q74">
        <v>114</v>
      </c>
      <c r="R74">
        <v>115</v>
      </c>
      <c r="S74">
        <v>114</v>
      </c>
      <c r="T74">
        <v>116</v>
      </c>
      <c r="U74">
        <v>120</v>
      </c>
      <c r="V74">
        <v>119</v>
      </c>
      <c r="W74">
        <v>121</v>
      </c>
      <c r="X74">
        <v>121</v>
      </c>
      <c r="Y74" s="100"/>
      <c r="Z74" t="s">
        <v>115</v>
      </c>
      <c r="AA74" s="16">
        <f t="shared" ref="AA74:AA96" ca="1" si="30">IF(ISERROR((OFFSET(Y74,0,-1))),"-",(OFFSET(Y74,0,-1)))</f>
        <v>121</v>
      </c>
      <c r="AB74" s="16">
        <f t="shared" ref="AB74:AB96" ca="1" si="31">IF(ISERROR((AA74-OFFSET(Y74,0,-2))),"-",(AA74-OFFSET(Y74,0,-2)))</f>
        <v>0</v>
      </c>
      <c r="AC74" s="262">
        <f t="shared" ref="AC74:AC96" ca="1" si="32">IF(ISERROR((AB74/OFFSET(Y74,0,-2))),"-",(AB74/OFFSET(Y74,0,-2)))</f>
        <v>0</v>
      </c>
      <c r="AD74" s="16">
        <f t="shared" ref="AD74:AD96" ca="1" si="33">IF(ISERROR((AA74-OFFSET(Y74,0,-6))),"-",(AA74-OFFSET(Y74,0,-6)))</f>
        <v>7</v>
      </c>
      <c r="AE74" s="262">
        <f t="shared" ref="AE74:AE96" ca="1" si="34">IF(ISERROR((AD74/OFFSET(Y74,0,-6))),"-",(AD74/OFFSET(Y74,0,-6)))</f>
        <v>6.1403508771929821E-2</v>
      </c>
    </row>
    <row r="75" spans="1:31" x14ac:dyDescent="0.2">
      <c r="A75" t="s">
        <v>116</v>
      </c>
      <c r="B75">
        <v>134</v>
      </c>
      <c r="C75">
        <v>132</v>
      </c>
      <c r="D75">
        <v>134</v>
      </c>
      <c r="E75">
        <v>134</v>
      </c>
      <c r="F75">
        <v>134</v>
      </c>
      <c r="G75">
        <v>115</v>
      </c>
      <c r="H75">
        <v>117</v>
      </c>
      <c r="I75">
        <v>120</v>
      </c>
      <c r="J75">
        <v>118</v>
      </c>
      <c r="K75">
        <v>118</v>
      </c>
      <c r="L75">
        <v>120</v>
      </c>
      <c r="M75">
        <v>120</v>
      </c>
      <c r="N75">
        <v>120</v>
      </c>
      <c r="O75">
        <v>120</v>
      </c>
      <c r="P75">
        <v>119</v>
      </c>
      <c r="Q75">
        <v>114</v>
      </c>
      <c r="R75">
        <v>116</v>
      </c>
      <c r="S75">
        <v>114</v>
      </c>
      <c r="T75">
        <v>114</v>
      </c>
      <c r="U75">
        <v>113</v>
      </c>
      <c r="V75">
        <v>112</v>
      </c>
      <c r="W75">
        <v>111</v>
      </c>
      <c r="X75">
        <v>111</v>
      </c>
      <c r="Y75" s="100"/>
      <c r="Z75" t="s">
        <v>116</v>
      </c>
      <c r="AA75" s="16">
        <f t="shared" ca="1" si="30"/>
        <v>111</v>
      </c>
      <c r="AB75" s="16">
        <f t="shared" ca="1" si="31"/>
        <v>0</v>
      </c>
      <c r="AC75" s="262">
        <f t="shared" ca="1" si="32"/>
        <v>0</v>
      </c>
      <c r="AD75" s="16">
        <f t="shared" ca="1" si="33"/>
        <v>-3</v>
      </c>
      <c r="AE75" s="262">
        <f t="shared" ca="1" si="34"/>
        <v>-2.6315789473684209E-2</v>
      </c>
    </row>
    <row r="76" spans="1:31" x14ac:dyDescent="0.2">
      <c r="A76" t="s">
        <v>117</v>
      </c>
      <c r="B76">
        <v>71</v>
      </c>
      <c r="C76">
        <v>77</v>
      </c>
      <c r="D76">
        <v>81</v>
      </c>
      <c r="E76">
        <v>81</v>
      </c>
      <c r="F76">
        <v>82</v>
      </c>
      <c r="G76">
        <v>76</v>
      </c>
      <c r="H76">
        <v>79</v>
      </c>
      <c r="I76">
        <v>89</v>
      </c>
      <c r="J76">
        <v>89</v>
      </c>
      <c r="K76">
        <v>97</v>
      </c>
      <c r="L76">
        <v>97</v>
      </c>
      <c r="M76">
        <v>97</v>
      </c>
      <c r="N76">
        <v>96</v>
      </c>
      <c r="O76">
        <v>97</v>
      </c>
      <c r="P76">
        <v>100</v>
      </c>
      <c r="Q76">
        <v>100</v>
      </c>
      <c r="R76">
        <v>99</v>
      </c>
      <c r="S76">
        <v>101</v>
      </c>
      <c r="T76">
        <v>101</v>
      </c>
      <c r="U76">
        <v>102</v>
      </c>
      <c r="V76">
        <v>100</v>
      </c>
      <c r="W76">
        <v>100</v>
      </c>
      <c r="X76">
        <v>96</v>
      </c>
      <c r="Y76" s="100"/>
      <c r="Z76" t="s">
        <v>117</v>
      </c>
      <c r="AA76" s="16">
        <f t="shared" ca="1" si="30"/>
        <v>96</v>
      </c>
      <c r="AB76" s="16">
        <f t="shared" ca="1" si="31"/>
        <v>-4</v>
      </c>
      <c r="AC76" s="262">
        <f t="shared" ca="1" si="32"/>
        <v>-0.04</v>
      </c>
      <c r="AD76" s="16">
        <f t="shared" ca="1" si="33"/>
        <v>-5</v>
      </c>
      <c r="AE76" s="262">
        <f t="shared" ca="1" si="34"/>
        <v>-4.9504950495049507E-2</v>
      </c>
    </row>
    <row r="77" spans="1:31" x14ac:dyDescent="0.2">
      <c r="A77" t="s">
        <v>118</v>
      </c>
      <c r="B77">
        <v>91</v>
      </c>
      <c r="C77">
        <v>94</v>
      </c>
      <c r="D77">
        <v>96</v>
      </c>
      <c r="E77">
        <v>97</v>
      </c>
      <c r="F77">
        <v>95</v>
      </c>
      <c r="G77">
        <v>83</v>
      </c>
      <c r="H77">
        <v>82</v>
      </c>
      <c r="I77">
        <v>83</v>
      </c>
      <c r="J77">
        <v>91</v>
      </c>
      <c r="K77">
        <v>85</v>
      </c>
      <c r="L77">
        <v>87</v>
      </c>
      <c r="M77">
        <v>87</v>
      </c>
      <c r="N77">
        <v>110</v>
      </c>
      <c r="O77">
        <v>149</v>
      </c>
      <c r="P77">
        <v>154</v>
      </c>
      <c r="Q77">
        <v>144</v>
      </c>
      <c r="R77">
        <v>142</v>
      </c>
      <c r="S77">
        <v>141</v>
      </c>
      <c r="T77">
        <v>143</v>
      </c>
      <c r="U77">
        <v>143</v>
      </c>
      <c r="V77">
        <v>141</v>
      </c>
      <c r="W77">
        <v>140</v>
      </c>
      <c r="X77">
        <v>131</v>
      </c>
      <c r="Y77" s="100"/>
      <c r="Z77" t="s">
        <v>118</v>
      </c>
      <c r="AA77" s="16">
        <f t="shared" ca="1" si="30"/>
        <v>131</v>
      </c>
      <c r="AB77" s="16">
        <f t="shared" ca="1" si="31"/>
        <v>-9</v>
      </c>
      <c r="AC77" s="262">
        <f t="shared" ca="1" si="32"/>
        <v>-6.4285714285714279E-2</v>
      </c>
      <c r="AD77" s="16">
        <f t="shared" ca="1" si="33"/>
        <v>-10</v>
      </c>
      <c r="AE77" s="262">
        <f t="shared" ca="1" si="34"/>
        <v>-7.0921985815602842E-2</v>
      </c>
    </row>
    <row r="78" spans="1:31" x14ac:dyDescent="0.2">
      <c r="A78" t="s">
        <v>1730</v>
      </c>
      <c r="B78">
        <v>96</v>
      </c>
      <c r="C78">
        <v>95</v>
      </c>
      <c r="D78">
        <v>97</v>
      </c>
      <c r="E78">
        <v>100</v>
      </c>
      <c r="F78">
        <v>93</v>
      </c>
      <c r="G78">
        <v>85</v>
      </c>
      <c r="H78">
        <v>85</v>
      </c>
      <c r="I78">
        <v>90</v>
      </c>
      <c r="J78">
        <v>90</v>
      </c>
      <c r="K78">
        <v>91</v>
      </c>
      <c r="L78">
        <v>87</v>
      </c>
      <c r="M78">
        <v>86</v>
      </c>
      <c r="N78">
        <v>86</v>
      </c>
      <c r="O78">
        <v>93</v>
      </c>
      <c r="P78">
        <v>92</v>
      </c>
      <c r="Q78">
        <v>86</v>
      </c>
      <c r="R78">
        <v>86</v>
      </c>
      <c r="S78">
        <v>85</v>
      </c>
      <c r="T78">
        <v>81</v>
      </c>
      <c r="U78">
        <v>85</v>
      </c>
      <c r="V78">
        <v>87</v>
      </c>
      <c r="W78">
        <v>89</v>
      </c>
      <c r="X78">
        <v>86</v>
      </c>
      <c r="Y78" s="100"/>
      <c r="Z78" t="s">
        <v>1730</v>
      </c>
      <c r="AA78" s="16">
        <f t="shared" ca="1" si="30"/>
        <v>86</v>
      </c>
      <c r="AB78" s="16">
        <f t="shared" ca="1" si="31"/>
        <v>-3</v>
      </c>
      <c r="AC78" s="262">
        <f t="shared" ca="1" si="32"/>
        <v>-3.3707865168539325E-2</v>
      </c>
      <c r="AD78" s="16">
        <f t="shared" ca="1" si="33"/>
        <v>1</v>
      </c>
      <c r="AE78" s="262">
        <f t="shared" ca="1" si="34"/>
        <v>1.1764705882352941E-2</v>
      </c>
    </row>
    <row r="79" spans="1:31" x14ac:dyDescent="0.2">
      <c r="A79" t="s">
        <v>120</v>
      </c>
      <c r="B79">
        <v>53</v>
      </c>
      <c r="C79">
        <v>52</v>
      </c>
      <c r="D79">
        <v>50</v>
      </c>
      <c r="E79">
        <v>48</v>
      </c>
      <c r="F79">
        <v>46</v>
      </c>
      <c r="G79">
        <v>40</v>
      </c>
      <c r="H79">
        <v>42</v>
      </c>
      <c r="I79">
        <v>42</v>
      </c>
      <c r="J79">
        <v>42</v>
      </c>
      <c r="K79">
        <v>42</v>
      </c>
      <c r="L79">
        <v>42</v>
      </c>
      <c r="M79">
        <v>42</v>
      </c>
      <c r="N79">
        <v>41</v>
      </c>
      <c r="O79">
        <v>40</v>
      </c>
      <c r="P79">
        <v>40</v>
      </c>
      <c r="Q79">
        <v>38</v>
      </c>
      <c r="R79">
        <v>37</v>
      </c>
      <c r="S79">
        <v>34</v>
      </c>
      <c r="T79">
        <v>33</v>
      </c>
      <c r="U79">
        <v>33</v>
      </c>
      <c r="V79">
        <v>36</v>
      </c>
      <c r="W79">
        <v>36</v>
      </c>
      <c r="X79">
        <v>34</v>
      </c>
      <c r="Y79" s="100"/>
      <c r="Z79" t="s">
        <v>120</v>
      </c>
      <c r="AA79" s="16">
        <f t="shared" ca="1" si="30"/>
        <v>34</v>
      </c>
      <c r="AB79" s="16">
        <f t="shared" ca="1" si="31"/>
        <v>-2</v>
      </c>
      <c r="AC79" s="262">
        <f t="shared" ca="1" si="32"/>
        <v>-5.5555555555555552E-2</v>
      </c>
      <c r="AD79" s="16">
        <f t="shared" ca="1" si="33"/>
        <v>0</v>
      </c>
      <c r="AE79" s="262">
        <f t="shared" ca="1" si="34"/>
        <v>0</v>
      </c>
    </row>
    <row r="80" spans="1:31" x14ac:dyDescent="0.2">
      <c r="A80" t="s">
        <v>121</v>
      </c>
      <c r="B80">
        <v>204</v>
      </c>
      <c r="C80">
        <v>196</v>
      </c>
      <c r="D80">
        <v>204</v>
      </c>
      <c r="E80">
        <v>204</v>
      </c>
      <c r="F80">
        <v>202</v>
      </c>
      <c r="G80">
        <v>194</v>
      </c>
      <c r="H80">
        <v>192</v>
      </c>
      <c r="I80">
        <v>196</v>
      </c>
      <c r="J80">
        <v>203</v>
      </c>
      <c r="K80">
        <v>204</v>
      </c>
      <c r="L80">
        <v>200</v>
      </c>
      <c r="M80">
        <v>202</v>
      </c>
      <c r="N80">
        <v>201</v>
      </c>
      <c r="O80">
        <v>200</v>
      </c>
      <c r="P80">
        <v>202</v>
      </c>
      <c r="Q80">
        <v>199</v>
      </c>
      <c r="R80">
        <v>185</v>
      </c>
      <c r="S80">
        <v>178</v>
      </c>
      <c r="T80">
        <v>168</v>
      </c>
      <c r="U80">
        <v>167</v>
      </c>
      <c r="V80">
        <v>160</v>
      </c>
      <c r="W80">
        <v>153</v>
      </c>
      <c r="X80">
        <v>151</v>
      </c>
      <c r="Y80" s="100"/>
      <c r="Z80" t="s">
        <v>121</v>
      </c>
      <c r="AA80" s="16">
        <f t="shared" ca="1" si="30"/>
        <v>151</v>
      </c>
      <c r="AB80" s="16">
        <f t="shared" ca="1" si="31"/>
        <v>-2</v>
      </c>
      <c r="AC80" s="262">
        <f t="shared" ca="1" si="32"/>
        <v>-1.3071895424836602E-2</v>
      </c>
      <c r="AD80" s="16">
        <f t="shared" ca="1" si="33"/>
        <v>-27</v>
      </c>
      <c r="AE80" s="262">
        <f t="shared" ca="1" si="34"/>
        <v>-0.15168539325842698</v>
      </c>
    </row>
    <row r="81" spans="1:31" x14ac:dyDescent="0.2">
      <c r="A81" t="s">
        <v>122</v>
      </c>
      <c r="B81">
        <v>108</v>
      </c>
      <c r="C81">
        <v>126</v>
      </c>
      <c r="D81">
        <v>129</v>
      </c>
      <c r="E81">
        <v>130</v>
      </c>
      <c r="F81">
        <v>128</v>
      </c>
      <c r="G81">
        <v>131</v>
      </c>
      <c r="H81">
        <v>131</v>
      </c>
      <c r="I81">
        <v>131</v>
      </c>
      <c r="J81">
        <v>131</v>
      </c>
      <c r="K81">
        <v>131</v>
      </c>
      <c r="L81">
        <v>131</v>
      </c>
      <c r="M81">
        <v>130</v>
      </c>
      <c r="N81">
        <v>131</v>
      </c>
      <c r="O81">
        <v>131</v>
      </c>
      <c r="P81">
        <v>128</v>
      </c>
      <c r="Q81">
        <v>128</v>
      </c>
      <c r="R81">
        <v>127</v>
      </c>
      <c r="S81">
        <v>120</v>
      </c>
      <c r="T81">
        <v>116</v>
      </c>
      <c r="U81">
        <v>117</v>
      </c>
      <c r="V81">
        <v>117</v>
      </c>
      <c r="W81">
        <v>116</v>
      </c>
      <c r="X81">
        <v>116</v>
      </c>
      <c r="Y81" s="100"/>
      <c r="Z81" t="s">
        <v>122</v>
      </c>
      <c r="AA81" s="16">
        <f t="shared" ca="1" si="30"/>
        <v>116</v>
      </c>
      <c r="AB81" s="16">
        <f t="shared" ca="1" si="31"/>
        <v>0</v>
      </c>
      <c r="AC81" s="262">
        <f t="shared" ca="1" si="32"/>
        <v>0</v>
      </c>
      <c r="AD81" s="16">
        <f t="shared" ca="1" si="33"/>
        <v>-4</v>
      </c>
      <c r="AE81" s="262">
        <f t="shared" ca="1" si="34"/>
        <v>-3.3333333333333333E-2</v>
      </c>
    </row>
    <row r="82" spans="1:31" x14ac:dyDescent="0.2">
      <c r="A82" t="s">
        <v>123</v>
      </c>
      <c r="B82">
        <v>69</v>
      </c>
      <c r="C82">
        <v>70</v>
      </c>
      <c r="D82">
        <v>69</v>
      </c>
      <c r="E82">
        <v>75</v>
      </c>
      <c r="F82">
        <v>75</v>
      </c>
      <c r="G82">
        <v>64</v>
      </c>
      <c r="H82">
        <v>64</v>
      </c>
      <c r="I82">
        <v>68</v>
      </c>
      <c r="J82">
        <v>79</v>
      </c>
      <c r="K82">
        <v>80</v>
      </c>
      <c r="L82">
        <v>81</v>
      </c>
      <c r="M82">
        <v>81</v>
      </c>
      <c r="N82">
        <v>87</v>
      </c>
      <c r="O82">
        <v>90</v>
      </c>
      <c r="P82">
        <v>88</v>
      </c>
      <c r="Q82">
        <v>93</v>
      </c>
      <c r="R82">
        <v>93</v>
      </c>
      <c r="S82">
        <v>93</v>
      </c>
      <c r="T82">
        <v>94</v>
      </c>
      <c r="U82">
        <v>97</v>
      </c>
      <c r="V82">
        <v>95</v>
      </c>
      <c r="W82">
        <v>93</v>
      </c>
      <c r="X82">
        <v>93</v>
      </c>
      <c r="Y82" s="100"/>
      <c r="Z82" t="s">
        <v>123</v>
      </c>
      <c r="AA82" s="16">
        <f t="shared" ca="1" si="30"/>
        <v>93</v>
      </c>
      <c r="AB82" s="16">
        <f t="shared" ca="1" si="31"/>
        <v>0</v>
      </c>
      <c r="AC82" s="262">
        <f t="shared" ca="1" si="32"/>
        <v>0</v>
      </c>
      <c r="AD82" s="16">
        <f t="shared" ca="1" si="33"/>
        <v>0</v>
      </c>
      <c r="AE82" s="262">
        <f t="shared" ca="1" si="34"/>
        <v>0</v>
      </c>
    </row>
    <row r="83" spans="1:31" x14ac:dyDescent="0.2">
      <c r="A83" t="s">
        <v>124</v>
      </c>
      <c r="B83">
        <v>65</v>
      </c>
      <c r="C83">
        <v>69</v>
      </c>
      <c r="D83">
        <v>73</v>
      </c>
      <c r="E83">
        <v>75</v>
      </c>
      <c r="F83">
        <v>77</v>
      </c>
      <c r="G83">
        <v>73</v>
      </c>
      <c r="H83">
        <v>73</v>
      </c>
      <c r="I83">
        <v>72</v>
      </c>
      <c r="J83">
        <v>77</v>
      </c>
      <c r="K83">
        <v>75</v>
      </c>
      <c r="L83">
        <v>78</v>
      </c>
      <c r="M83">
        <v>78</v>
      </c>
      <c r="N83">
        <v>80</v>
      </c>
      <c r="O83">
        <v>75</v>
      </c>
      <c r="P83">
        <v>72</v>
      </c>
      <c r="Q83">
        <v>72</v>
      </c>
      <c r="R83">
        <v>69</v>
      </c>
      <c r="S83">
        <v>71</v>
      </c>
      <c r="T83">
        <v>70</v>
      </c>
      <c r="U83">
        <v>71</v>
      </c>
      <c r="V83">
        <v>70</v>
      </c>
      <c r="W83">
        <v>70</v>
      </c>
      <c r="X83">
        <v>68</v>
      </c>
      <c r="Y83" s="100"/>
      <c r="Z83" t="s">
        <v>124</v>
      </c>
      <c r="AA83" s="16">
        <f t="shared" ca="1" si="30"/>
        <v>68</v>
      </c>
      <c r="AB83" s="16">
        <f t="shared" ca="1" si="31"/>
        <v>-2</v>
      </c>
      <c r="AC83" s="262">
        <f t="shared" ca="1" si="32"/>
        <v>-2.8571428571428571E-2</v>
      </c>
      <c r="AD83" s="16">
        <f t="shared" ca="1" si="33"/>
        <v>-3</v>
      </c>
      <c r="AE83" s="262">
        <f t="shared" ca="1" si="34"/>
        <v>-4.2253521126760563E-2</v>
      </c>
    </row>
    <row r="84" spans="1:31" x14ac:dyDescent="0.2">
      <c r="A84" t="s">
        <v>1702</v>
      </c>
      <c r="B84">
        <v>162</v>
      </c>
      <c r="C84">
        <v>169</v>
      </c>
      <c r="D84">
        <v>162</v>
      </c>
      <c r="E84">
        <v>168</v>
      </c>
      <c r="F84">
        <v>166</v>
      </c>
      <c r="G84">
        <v>176</v>
      </c>
      <c r="H84">
        <v>183</v>
      </c>
      <c r="I84">
        <v>186</v>
      </c>
      <c r="J84">
        <v>187</v>
      </c>
      <c r="K84">
        <v>189</v>
      </c>
      <c r="L84">
        <v>196</v>
      </c>
      <c r="M84">
        <v>199</v>
      </c>
      <c r="N84">
        <v>201</v>
      </c>
      <c r="O84">
        <v>194</v>
      </c>
      <c r="P84">
        <v>194</v>
      </c>
      <c r="Q84">
        <v>192</v>
      </c>
      <c r="R84">
        <v>185</v>
      </c>
      <c r="S84">
        <v>187</v>
      </c>
      <c r="T84">
        <v>187</v>
      </c>
      <c r="U84">
        <v>185</v>
      </c>
      <c r="V84">
        <v>183</v>
      </c>
      <c r="W84">
        <v>170</v>
      </c>
      <c r="X84">
        <v>174</v>
      </c>
      <c r="Y84" s="100"/>
      <c r="Z84" t="s">
        <v>1702</v>
      </c>
      <c r="AA84" s="16">
        <f t="shared" ca="1" si="30"/>
        <v>174</v>
      </c>
      <c r="AB84" s="16">
        <f t="shared" ca="1" si="31"/>
        <v>4</v>
      </c>
      <c r="AC84" s="262">
        <f t="shared" ca="1" si="32"/>
        <v>2.3529411764705882E-2</v>
      </c>
      <c r="AD84" s="16">
        <f t="shared" ca="1" si="33"/>
        <v>-13</v>
      </c>
      <c r="AE84" s="262">
        <f t="shared" ca="1" si="34"/>
        <v>-6.9518716577540107E-2</v>
      </c>
    </row>
    <row r="85" spans="1:31" x14ac:dyDescent="0.2">
      <c r="A85" t="s">
        <v>126</v>
      </c>
      <c r="B85">
        <v>164</v>
      </c>
      <c r="C85">
        <v>165</v>
      </c>
      <c r="D85">
        <v>160</v>
      </c>
      <c r="E85">
        <v>161</v>
      </c>
      <c r="F85">
        <v>156</v>
      </c>
      <c r="G85">
        <v>151</v>
      </c>
      <c r="H85">
        <v>150</v>
      </c>
      <c r="I85">
        <v>146</v>
      </c>
      <c r="J85">
        <v>148</v>
      </c>
      <c r="K85">
        <v>152</v>
      </c>
      <c r="L85">
        <v>154</v>
      </c>
      <c r="M85">
        <v>146</v>
      </c>
      <c r="N85">
        <v>146</v>
      </c>
      <c r="O85">
        <v>144</v>
      </c>
      <c r="P85">
        <v>145</v>
      </c>
      <c r="Q85">
        <v>144</v>
      </c>
      <c r="R85">
        <v>141</v>
      </c>
      <c r="S85">
        <v>138</v>
      </c>
      <c r="T85">
        <v>135</v>
      </c>
      <c r="U85">
        <v>136</v>
      </c>
      <c r="V85">
        <v>127</v>
      </c>
      <c r="W85">
        <v>124</v>
      </c>
      <c r="X85">
        <v>120</v>
      </c>
      <c r="Y85" s="100"/>
      <c r="Z85" t="s">
        <v>126</v>
      </c>
      <c r="AA85" s="16">
        <f t="shared" ca="1" si="30"/>
        <v>120</v>
      </c>
      <c r="AB85" s="16">
        <f t="shared" ca="1" si="31"/>
        <v>-4</v>
      </c>
      <c r="AC85" s="262">
        <f t="shared" ca="1" si="32"/>
        <v>-3.2258064516129031E-2</v>
      </c>
      <c r="AD85" s="16">
        <f t="shared" ca="1" si="33"/>
        <v>-18</v>
      </c>
      <c r="AE85" s="262">
        <f t="shared" ca="1" si="34"/>
        <v>-0.13043478260869565</v>
      </c>
    </row>
    <row r="86" spans="1:31" x14ac:dyDescent="0.2">
      <c r="A86" t="s">
        <v>138</v>
      </c>
      <c r="B86" s="148">
        <v>1322</v>
      </c>
      <c r="C86" s="148">
        <v>1350</v>
      </c>
      <c r="D86" s="148">
        <v>1362</v>
      </c>
      <c r="E86" s="148">
        <v>1379</v>
      </c>
      <c r="F86" s="148">
        <v>1364</v>
      </c>
      <c r="G86" s="148">
        <v>1297</v>
      </c>
      <c r="H86" s="148">
        <v>1308</v>
      </c>
      <c r="I86" s="148">
        <v>1342</v>
      </c>
      <c r="J86" s="148">
        <v>1374</v>
      </c>
      <c r="K86" s="148">
        <v>1386</v>
      </c>
      <c r="L86" s="148">
        <v>1394</v>
      </c>
      <c r="M86" s="148">
        <v>1390</v>
      </c>
      <c r="N86" s="148">
        <v>1424</v>
      </c>
      <c r="O86" s="148">
        <v>1446</v>
      </c>
      <c r="P86" s="148">
        <v>1447</v>
      </c>
      <c r="Q86" s="148">
        <v>1423</v>
      </c>
      <c r="R86" s="148">
        <v>1394</v>
      </c>
      <c r="S86" s="148">
        <v>1377</v>
      </c>
      <c r="T86" s="148">
        <v>1359</v>
      </c>
      <c r="U86" s="148">
        <v>1368</v>
      </c>
      <c r="V86" s="148">
        <v>1347</v>
      </c>
      <c r="W86" s="148">
        <v>1322</v>
      </c>
      <c r="X86" s="148">
        <v>1301</v>
      </c>
      <c r="Y86" s="100"/>
      <c r="Z86" t="s">
        <v>138</v>
      </c>
      <c r="AA86" s="16">
        <f t="shared" ca="1" si="30"/>
        <v>1301</v>
      </c>
      <c r="AB86" s="16">
        <f t="shared" ca="1" si="31"/>
        <v>-21</v>
      </c>
      <c r="AC86" s="262">
        <f t="shared" ca="1" si="32"/>
        <v>-1.588502269288956E-2</v>
      </c>
      <c r="AD86" s="16">
        <f t="shared" ca="1" si="33"/>
        <v>-76</v>
      </c>
      <c r="AE86" s="262">
        <f t="shared" ca="1" si="34"/>
        <v>-5.5192447349310093E-2</v>
      </c>
    </row>
    <row r="87" spans="1:31" x14ac:dyDescent="0.2">
      <c r="A87" t="s">
        <v>127</v>
      </c>
      <c r="B87" s="148">
        <v>221</v>
      </c>
      <c r="C87" s="148">
        <v>215</v>
      </c>
      <c r="D87" s="148">
        <v>212</v>
      </c>
      <c r="E87" s="148">
        <v>207</v>
      </c>
      <c r="F87" s="148">
        <v>209</v>
      </c>
      <c r="G87" s="148">
        <v>179</v>
      </c>
      <c r="H87" s="148">
        <v>184</v>
      </c>
      <c r="I87" s="148">
        <v>186</v>
      </c>
      <c r="J87" s="148">
        <v>184</v>
      </c>
      <c r="K87" s="148">
        <v>191</v>
      </c>
      <c r="L87" s="148">
        <v>189</v>
      </c>
      <c r="M87" s="148">
        <v>186</v>
      </c>
      <c r="N87" s="148">
        <v>186</v>
      </c>
      <c r="O87" s="148">
        <v>188</v>
      </c>
      <c r="P87" s="148">
        <v>187</v>
      </c>
      <c r="Q87" s="148">
        <v>186</v>
      </c>
      <c r="R87" s="148">
        <v>184</v>
      </c>
      <c r="S87" s="148">
        <v>178</v>
      </c>
      <c r="T87" s="148">
        <v>170</v>
      </c>
      <c r="U87" s="148">
        <v>174</v>
      </c>
      <c r="V87" s="148">
        <v>172</v>
      </c>
      <c r="W87" s="148">
        <v>170</v>
      </c>
      <c r="X87" s="148">
        <v>168</v>
      </c>
      <c r="Y87" s="100"/>
      <c r="Z87" t="s">
        <v>127</v>
      </c>
      <c r="AA87" s="16">
        <f t="shared" ca="1" si="30"/>
        <v>168</v>
      </c>
      <c r="AB87" s="16">
        <f t="shared" ca="1" si="31"/>
        <v>-2</v>
      </c>
      <c r="AC87" s="262">
        <f t="shared" ca="1" si="32"/>
        <v>-1.1764705882352941E-2</v>
      </c>
      <c r="AD87" s="16">
        <f t="shared" ca="1" si="33"/>
        <v>-10</v>
      </c>
      <c r="AE87" s="262">
        <f t="shared" ca="1" si="34"/>
        <v>-5.6179775280898875E-2</v>
      </c>
    </row>
    <row r="88" spans="1:31" x14ac:dyDescent="0.2">
      <c r="A88" t="s">
        <v>139</v>
      </c>
      <c r="B88" s="25">
        <f>SUM(B86:B87)</f>
        <v>1543</v>
      </c>
      <c r="C88" s="25">
        <f t="shared" ref="C88:X88" si="35">SUM(C86:C87)</f>
        <v>1565</v>
      </c>
      <c r="D88" s="25">
        <f t="shared" si="35"/>
        <v>1574</v>
      </c>
      <c r="E88" s="25">
        <f t="shared" si="35"/>
        <v>1586</v>
      </c>
      <c r="F88" s="25">
        <f t="shared" si="35"/>
        <v>1573</v>
      </c>
      <c r="G88" s="25">
        <f t="shared" si="35"/>
        <v>1476</v>
      </c>
      <c r="H88" s="25">
        <f t="shared" si="35"/>
        <v>1492</v>
      </c>
      <c r="I88" s="25">
        <f t="shared" si="35"/>
        <v>1528</v>
      </c>
      <c r="J88" s="25">
        <f t="shared" si="35"/>
        <v>1558</v>
      </c>
      <c r="K88" s="25">
        <f t="shared" si="35"/>
        <v>1577</v>
      </c>
      <c r="L88" s="25">
        <f t="shared" si="35"/>
        <v>1583</v>
      </c>
      <c r="M88" s="25">
        <f t="shared" si="35"/>
        <v>1576</v>
      </c>
      <c r="N88" s="25">
        <f t="shared" si="35"/>
        <v>1610</v>
      </c>
      <c r="O88" s="25">
        <f t="shared" si="35"/>
        <v>1634</v>
      </c>
      <c r="P88" s="25">
        <f t="shared" si="35"/>
        <v>1634</v>
      </c>
      <c r="Q88" s="25">
        <f t="shared" si="35"/>
        <v>1609</v>
      </c>
      <c r="R88" s="25">
        <f t="shared" si="35"/>
        <v>1578</v>
      </c>
      <c r="S88" s="25">
        <f t="shared" si="35"/>
        <v>1555</v>
      </c>
      <c r="T88" s="25">
        <f t="shared" si="35"/>
        <v>1529</v>
      </c>
      <c r="U88" s="25">
        <f t="shared" si="35"/>
        <v>1542</v>
      </c>
      <c r="V88" s="25">
        <f t="shared" si="35"/>
        <v>1519</v>
      </c>
      <c r="W88" s="25">
        <f t="shared" si="35"/>
        <v>1492</v>
      </c>
      <c r="X88" s="25">
        <f t="shared" si="35"/>
        <v>1469</v>
      </c>
      <c r="Y88" s="100"/>
      <c r="Z88" t="s">
        <v>139</v>
      </c>
      <c r="AA88" s="16">
        <f t="shared" ca="1" si="30"/>
        <v>1469</v>
      </c>
      <c r="AB88" s="16">
        <f t="shared" ca="1" si="31"/>
        <v>-23</v>
      </c>
      <c r="AC88" s="262">
        <f t="shared" ca="1" si="32"/>
        <v>-1.5415549597855228E-2</v>
      </c>
      <c r="AD88" s="16">
        <f t="shared" ca="1" si="33"/>
        <v>-86</v>
      </c>
      <c r="AE88" s="262">
        <f t="shared" ca="1" si="34"/>
        <v>-5.5305466237942122E-2</v>
      </c>
    </row>
    <row r="89" spans="1:31" x14ac:dyDescent="0.2">
      <c r="A89" t="s">
        <v>1731</v>
      </c>
      <c r="B89">
        <v>12914</v>
      </c>
      <c r="C89">
        <v>13322</v>
      </c>
      <c r="D89">
        <v>13721</v>
      </c>
      <c r="E89">
        <v>13813</v>
      </c>
      <c r="F89">
        <v>13810</v>
      </c>
      <c r="G89">
        <v>13479</v>
      </c>
      <c r="H89">
        <v>13404</v>
      </c>
      <c r="I89">
        <v>13489</v>
      </c>
      <c r="J89">
        <v>13521</v>
      </c>
      <c r="K89">
        <v>13531</v>
      </c>
      <c r="L89">
        <v>13726</v>
      </c>
      <c r="M89">
        <v>13726</v>
      </c>
      <c r="N89">
        <v>13832</v>
      </c>
      <c r="O89">
        <v>13852</v>
      </c>
      <c r="P89">
        <v>13753</v>
      </c>
      <c r="Q89">
        <v>13637</v>
      </c>
      <c r="R89">
        <v>13429</v>
      </c>
      <c r="S89">
        <v>13366</v>
      </c>
      <c r="T89">
        <v>13313</v>
      </c>
      <c r="U89">
        <v>13133</v>
      </c>
      <c r="V89">
        <v>12715</v>
      </c>
      <c r="W89">
        <v>12298</v>
      </c>
      <c r="X89">
        <v>11816</v>
      </c>
      <c r="Y89" s="100"/>
      <c r="Z89" t="s">
        <v>1731</v>
      </c>
      <c r="AA89" s="16">
        <f t="shared" ca="1" si="30"/>
        <v>11816</v>
      </c>
      <c r="AB89" s="16">
        <f t="shared" ca="1" si="31"/>
        <v>-482</v>
      </c>
      <c r="AC89" s="262">
        <f t="shared" ca="1" si="32"/>
        <v>-3.9193364774760125E-2</v>
      </c>
      <c r="AD89" s="16">
        <f t="shared" ca="1" si="33"/>
        <v>-1550</v>
      </c>
      <c r="AE89" s="262">
        <f t="shared" ca="1" si="34"/>
        <v>-0.11596588358521621</v>
      </c>
    </row>
    <row r="90" spans="1:31" x14ac:dyDescent="0.2">
      <c r="A90" t="s">
        <v>141</v>
      </c>
      <c r="B90">
        <v>76887</v>
      </c>
      <c r="C90">
        <v>78515</v>
      </c>
      <c r="D90">
        <v>80082</v>
      </c>
      <c r="E90">
        <v>81260</v>
      </c>
      <c r="F90">
        <v>81985</v>
      </c>
      <c r="G90">
        <v>81469</v>
      </c>
      <c r="H90">
        <v>82037</v>
      </c>
      <c r="I90">
        <v>82762</v>
      </c>
      <c r="J90">
        <v>83811</v>
      </c>
      <c r="K90">
        <v>84551</v>
      </c>
      <c r="L90">
        <v>85500</v>
      </c>
      <c r="M90">
        <v>86033</v>
      </c>
      <c r="N90">
        <v>86468</v>
      </c>
      <c r="O90">
        <v>86802</v>
      </c>
      <c r="P90">
        <v>86596</v>
      </c>
      <c r="Q90">
        <v>86483</v>
      </c>
      <c r="R90">
        <v>85884</v>
      </c>
      <c r="S90">
        <v>85887</v>
      </c>
      <c r="T90">
        <v>85694</v>
      </c>
      <c r="U90">
        <v>84719</v>
      </c>
      <c r="V90">
        <v>83022</v>
      </c>
      <c r="W90">
        <v>81245</v>
      </c>
      <c r="X90">
        <v>79785</v>
      </c>
      <c r="Y90" s="100"/>
      <c r="Z90" t="s">
        <v>141</v>
      </c>
      <c r="AA90" s="16">
        <f t="shared" ca="1" si="30"/>
        <v>79785</v>
      </c>
      <c r="AB90" s="16">
        <f t="shared" ca="1" si="31"/>
        <v>-1460</v>
      </c>
      <c r="AC90" s="262">
        <f t="shared" ca="1" si="32"/>
        <v>-1.7970336636100682E-2</v>
      </c>
      <c r="AD90" s="16">
        <f t="shared" ca="1" si="33"/>
        <v>-6102</v>
      </c>
      <c r="AE90" s="262">
        <f t="shared" ca="1" si="34"/>
        <v>-7.1046840616158444E-2</v>
      </c>
    </row>
    <row r="91" spans="1:31" x14ac:dyDescent="0.2">
      <c r="A91" t="s">
        <v>226</v>
      </c>
      <c r="B91" t="s">
        <v>496</v>
      </c>
      <c r="C91" t="s">
        <v>496</v>
      </c>
      <c r="D91" t="s">
        <v>496</v>
      </c>
      <c r="E91" t="s">
        <v>496</v>
      </c>
      <c r="F91" t="s">
        <v>496</v>
      </c>
      <c r="G91" t="s">
        <v>496</v>
      </c>
      <c r="H91" t="s">
        <v>496</v>
      </c>
      <c r="I91" t="s">
        <v>496</v>
      </c>
      <c r="J91" t="s">
        <v>496</v>
      </c>
      <c r="K91" t="s">
        <v>496</v>
      </c>
      <c r="L91" t="s">
        <v>496</v>
      </c>
      <c r="M91" t="s">
        <v>496</v>
      </c>
      <c r="N91" t="s">
        <v>496</v>
      </c>
      <c r="O91" t="s">
        <v>496</v>
      </c>
      <c r="P91" t="s">
        <v>496</v>
      </c>
      <c r="Q91" t="s">
        <v>496</v>
      </c>
      <c r="R91" t="s">
        <v>496</v>
      </c>
      <c r="S91" t="s">
        <v>496</v>
      </c>
      <c r="T91" t="s">
        <v>496</v>
      </c>
      <c r="U91" t="s">
        <v>496</v>
      </c>
      <c r="V91" t="s">
        <v>496</v>
      </c>
      <c r="W91" t="s">
        <v>496</v>
      </c>
      <c r="X91" t="s">
        <v>496</v>
      </c>
      <c r="Y91" s="100"/>
      <c r="Z91" t="s">
        <v>226</v>
      </c>
      <c r="AA91" s="16" t="str">
        <f t="shared" ca="1" si="30"/>
        <v>-</v>
      </c>
      <c r="AB91" s="16" t="str">
        <f t="shared" ca="1" si="31"/>
        <v>-</v>
      </c>
      <c r="AC91" s="262" t="str">
        <f t="shared" ca="1" si="32"/>
        <v>-</v>
      </c>
      <c r="AD91" s="16" t="str">
        <f t="shared" ca="1" si="33"/>
        <v>-</v>
      </c>
      <c r="AE91" s="262" t="str">
        <f t="shared" ca="1" si="34"/>
        <v>-</v>
      </c>
    </row>
    <row r="92" spans="1:31" x14ac:dyDescent="0.2">
      <c r="A92" t="s">
        <v>227</v>
      </c>
      <c r="B92" t="s">
        <v>496</v>
      </c>
      <c r="C92" t="s">
        <v>496</v>
      </c>
      <c r="D92" t="s">
        <v>496</v>
      </c>
      <c r="E92" t="s">
        <v>496</v>
      </c>
      <c r="F92" t="s">
        <v>496</v>
      </c>
      <c r="G92" t="s">
        <v>496</v>
      </c>
      <c r="H92" t="s">
        <v>496</v>
      </c>
      <c r="I92" t="s">
        <v>496</v>
      </c>
      <c r="J92" t="s">
        <v>496</v>
      </c>
      <c r="K92" t="s">
        <v>496</v>
      </c>
      <c r="L92" t="s">
        <v>496</v>
      </c>
      <c r="M92" t="s">
        <v>496</v>
      </c>
      <c r="N92" t="s">
        <v>496</v>
      </c>
      <c r="O92" t="s">
        <v>496</v>
      </c>
      <c r="P92" t="s">
        <v>496</v>
      </c>
      <c r="Q92" t="s">
        <v>496</v>
      </c>
      <c r="R92" t="s">
        <v>496</v>
      </c>
      <c r="S92" t="s">
        <v>496</v>
      </c>
      <c r="T92" t="s">
        <v>496</v>
      </c>
      <c r="U92" t="s">
        <v>496</v>
      </c>
      <c r="V92" t="s">
        <v>496</v>
      </c>
      <c r="W92" t="s">
        <v>496</v>
      </c>
      <c r="X92" t="s">
        <v>496</v>
      </c>
      <c r="Y92" s="100"/>
      <c r="Z92" t="s">
        <v>227</v>
      </c>
      <c r="AA92" s="16" t="str">
        <f t="shared" ca="1" si="30"/>
        <v>-</v>
      </c>
      <c r="AB92" s="16" t="str">
        <f t="shared" ca="1" si="31"/>
        <v>-</v>
      </c>
      <c r="AC92" s="262" t="str">
        <f t="shared" ca="1" si="32"/>
        <v>-</v>
      </c>
      <c r="AD92" s="16" t="str">
        <f t="shared" ca="1" si="33"/>
        <v>-</v>
      </c>
      <c r="AE92" s="262" t="str">
        <f t="shared" ca="1" si="34"/>
        <v>-</v>
      </c>
    </row>
    <row r="93" spans="1:31" x14ac:dyDescent="0.2">
      <c r="A93" t="s">
        <v>228</v>
      </c>
      <c r="B93" s="80">
        <f t="shared" ref="B93:X93" si="36">SUM(B76,B79,B80,B82,B87)</f>
        <v>618</v>
      </c>
      <c r="C93" s="80">
        <f t="shared" si="36"/>
        <v>610</v>
      </c>
      <c r="D93" s="80">
        <f t="shared" si="36"/>
        <v>616</v>
      </c>
      <c r="E93" s="80">
        <f t="shared" si="36"/>
        <v>615</v>
      </c>
      <c r="F93" s="80">
        <f t="shared" si="36"/>
        <v>614</v>
      </c>
      <c r="G93" s="80">
        <f t="shared" si="36"/>
        <v>553</v>
      </c>
      <c r="H93" s="80">
        <f t="shared" si="36"/>
        <v>561</v>
      </c>
      <c r="I93" s="80">
        <f t="shared" si="36"/>
        <v>581</v>
      </c>
      <c r="J93" s="80">
        <f t="shared" si="36"/>
        <v>597</v>
      </c>
      <c r="K93" s="80">
        <f t="shared" si="36"/>
        <v>614</v>
      </c>
      <c r="L93" s="80">
        <f t="shared" si="36"/>
        <v>609</v>
      </c>
      <c r="M93" s="80">
        <f t="shared" si="36"/>
        <v>608</v>
      </c>
      <c r="N93" s="80">
        <f t="shared" si="36"/>
        <v>611</v>
      </c>
      <c r="O93" s="80">
        <f t="shared" si="36"/>
        <v>615</v>
      </c>
      <c r="P93" s="80">
        <f t="shared" si="36"/>
        <v>617</v>
      </c>
      <c r="Q93" s="80">
        <f t="shared" si="36"/>
        <v>616</v>
      </c>
      <c r="R93" s="80">
        <f t="shared" si="36"/>
        <v>598</v>
      </c>
      <c r="S93" s="80">
        <f t="shared" si="36"/>
        <v>584</v>
      </c>
      <c r="T93" s="80">
        <f t="shared" si="36"/>
        <v>566</v>
      </c>
      <c r="U93" s="80">
        <f t="shared" si="36"/>
        <v>573</v>
      </c>
      <c r="V93" s="80">
        <f t="shared" si="36"/>
        <v>563</v>
      </c>
      <c r="W93" s="80">
        <f t="shared" si="36"/>
        <v>552</v>
      </c>
      <c r="X93" s="80">
        <f t="shared" si="36"/>
        <v>542</v>
      </c>
      <c r="Y93" s="100"/>
      <c r="Z93" t="s">
        <v>228</v>
      </c>
      <c r="AA93" s="16">
        <f t="shared" ca="1" si="30"/>
        <v>542</v>
      </c>
      <c r="AB93" s="16">
        <f t="shared" ca="1" si="31"/>
        <v>-10</v>
      </c>
      <c r="AC93" s="262">
        <f t="shared" ca="1" si="32"/>
        <v>-1.8115942028985508E-2</v>
      </c>
      <c r="AD93" s="16">
        <f t="shared" ca="1" si="33"/>
        <v>-42</v>
      </c>
      <c r="AE93" s="262">
        <f t="shared" ca="1" si="34"/>
        <v>-7.1917808219178078E-2</v>
      </c>
    </row>
    <row r="94" spans="1:31" x14ac:dyDescent="0.2">
      <c r="A94" t="s">
        <v>229</v>
      </c>
      <c r="B94" s="80">
        <f t="shared" ref="B94:X94" si="37">SUM(B81,B84,B85)</f>
        <v>434</v>
      </c>
      <c r="C94" s="80">
        <f t="shared" si="37"/>
        <v>460</v>
      </c>
      <c r="D94" s="80">
        <f t="shared" si="37"/>
        <v>451</v>
      </c>
      <c r="E94" s="80">
        <f t="shared" si="37"/>
        <v>459</v>
      </c>
      <c r="F94" s="80">
        <f t="shared" si="37"/>
        <v>450</v>
      </c>
      <c r="G94" s="80">
        <f t="shared" si="37"/>
        <v>458</v>
      </c>
      <c r="H94" s="80">
        <f t="shared" si="37"/>
        <v>464</v>
      </c>
      <c r="I94" s="80">
        <f t="shared" si="37"/>
        <v>463</v>
      </c>
      <c r="J94" s="80">
        <f t="shared" si="37"/>
        <v>466</v>
      </c>
      <c r="K94" s="80">
        <f t="shared" si="37"/>
        <v>472</v>
      </c>
      <c r="L94" s="80">
        <f t="shared" si="37"/>
        <v>481</v>
      </c>
      <c r="M94" s="80">
        <f t="shared" si="37"/>
        <v>475</v>
      </c>
      <c r="N94" s="80">
        <f t="shared" si="37"/>
        <v>478</v>
      </c>
      <c r="O94" s="80">
        <f t="shared" si="37"/>
        <v>469</v>
      </c>
      <c r="P94" s="80">
        <f t="shared" si="37"/>
        <v>467</v>
      </c>
      <c r="Q94" s="80">
        <f t="shared" si="37"/>
        <v>464</v>
      </c>
      <c r="R94" s="80">
        <f t="shared" si="37"/>
        <v>453</v>
      </c>
      <c r="S94" s="80">
        <f t="shared" si="37"/>
        <v>445</v>
      </c>
      <c r="T94" s="80">
        <f t="shared" si="37"/>
        <v>438</v>
      </c>
      <c r="U94" s="80">
        <f t="shared" si="37"/>
        <v>438</v>
      </c>
      <c r="V94" s="80">
        <f t="shared" si="37"/>
        <v>427</v>
      </c>
      <c r="W94" s="80">
        <f t="shared" si="37"/>
        <v>410</v>
      </c>
      <c r="X94" s="80">
        <f t="shared" si="37"/>
        <v>410</v>
      </c>
      <c r="Y94" s="100"/>
      <c r="Z94" t="s">
        <v>229</v>
      </c>
      <c r="AA94" s="16">
        <f t="shared" ca="1" si="30"/>
        <v>410</v>
      </c>
      <c r="AB94" s="16">
        <f t="shared" ca="1" si="31"/>
        <v>0</v>
      </c>
      <c r="AC94" s="262">
        <f t="shared" ca="1" si="32"/>
        <v>0</v>
      </c>
      <c r="AD94" s="16">
        <f t="shared" ca="1" si="33"/>
        <v>-35</v>
      </c>
      <c r="AE94" s="262">
        <f t="shared" ca="1" si="34"/>
        <v>-7.8651685393258425E-2</v>
      </c>
    </row>
    <row r="95" spans="1:31" x14ac:dyDescent="0.2">
      <c r="A95" t="s">
        <v>230</v>
      </c>
      <c r="B95" s="80">
        <f t="shared" ref="B95:X95" si="38">SUM(B75,B77,B78,B83)</f>
        <v>386</v>
      </c>
      <c r="C95" s="80">
        <f t="shared" si="38"/>
        <v>390</v>
      </c>
      <c r="D95" s="80">
        <f t="shared" si="38"/>
        <v>400</v>
      </c>
      <c r="E95" s="80">
        <f t="shared" si="38"/>
        <v>406</v>
      </c>
      <c r="F95" s="80">
        <f t="shared" si="38"/>
        <v>399</v>
      </c>
      <c r="G95" s="80">
        <f t="shared" si="38"/>
        <v>356</v>
      </c>
      <c r="H95" s="80">
        <f t="shared" si="38"/>
        <v>357</v>
      </c>
      <c r="I95" s="80">
        <f t="shared" si="38"/>
        <v>365</v>
      </c>
      <c r="J95" s="80">
        <f t="shared" si="38"/>
        <v>376</v>
      </c>
      <c r="K95" s="80">
        <f t="shared" si="38"/>
        <v>369</v>
      </c>
      <c r="L95" s="80">
        <f t="shared" si="38"/>
        <v>372</v>
      </c>
      <c r="M95" s="80">
        <f t="shared" si="38"/>
        <v>371</v>
      </c>
      <c r="N95" s="80">
        <f t="shared" si="38"/>
        <v>396</v>
      </c>
      <c r="O95" s="80">
        <f t="shared" si="38"/>
        <v>437</v>
      </c>
      <c r="P95" s="80">
        <f t="shared" si="38"/>
        <v>437</v>
      </c>
      <c r="Q95" s="80">
        <f t="shared" si="38"/>
        <v>416</v>
      </c>
      <c r="R95" s="80">
        <f t="shared" si="38"/>
        <v>413</v>
      </c>
      <c r="S95" s="80">
        <f t="shared" si="38"/>
        <v>411</v>
      </c>
      <c r="T95" s="80">
        <f t="shared" si="38"/>
        <v>408</v>
      </c>
      <c r="U95" s="80">
        <f t="shared" si="38"/>
        <v>412</v>
      </c>
      <c r="V95" s="80">
        <f t="shared" si="38"/>
        <v>410</v>
      </c>
      <c r="W95" s="80">
        <f t="shared" si="38"/>
        <v>410</v>
      </c>
      <c r="X95" s="80">
        <f t="shared" si="38"/>
        <v>396</v>
      </c>
      <c r="Y95" s="100"/>
      <c r="Z95" t="s">
        <v>230</v>
      </c>
      <c r="AA95" s="16">
        <f t="shared" ca="1" si="30"/>
        <v>396</v>
      </c>
      <c r="AB95" s="16">
        <f t="shared" ca="1" si="31"/>
        <v>-14</v>
      </c>
      <c r="AC95" s="262">
        <f t="shared" ca="1" si="32"/>
        <v>-3.4146341463414637E-2</v>
      </c>
      <c r="AD95" s="16">
        <f t="shared" ca="1" si="33"/>
        <v>-15</v>
      </c>
      <c r="AE95" s="262">
        <f t="shared" ca="1" si="34"/>
        <v>-3.6496350364963501E-2</v>
      </c>
    </row>
    <row r="96" spans="1:31" x14ac:dyDescent="0.2">
      <c r="A96" t="s">
        <v>231</v>
      </c>
      <c r="B96" s="80">
        <f t="shared" ref="B96:X96" si="39">SUM(B74,B80)</f>
        <v>311</v>
      </c>
      <c r="C96" s="80">
        <f t="shared" si="39"/>
        <v>302</v>
      </c>
      <c r="D96" s="80">
        <f t="shared" si="39"/>
        <v>311</v>
      </c>
      <c r="E96" s="80">
        <f t="shared" si="39"/>
        <v>310</v>
      </c>
      <c r="F96" s="80">
        <f t="shared" si="39"/>
        <v>311</v>
      </c>
      <c r="G96" s="80">
        <f t="shared" si="39"/>
        <v>301</v>
      </c>
      <c r="H96" s="80">
        <f t="shared" si="39"/>
        <v>302</v>
      </c>
      <c r="I96" s="80">
        <f t="shared" si="39"/>
        <v>313</v>
      </c>
      <c r="J96" s="80">
        <f t="shared" si="39"/>
        <v>323</v>
      </c>
      <c r="K96" s="80">
        <f t="shared" si="39"/>
        <v>327</v>
      </c>
      <c r="L96" s="80">
        <f t="shared" si="39"/>
        <v>321</v>
      </c>
      <c r="M96" s="80">
        <f t="shared" si="39"/>
        <v>326</v>
      </c>
      <c r="N96" s="80">
        <f t="shared" si="39"/>
        <v>326</v>
      </c>
      <c r="O96" s="80">
        <f t="shared" si="39"/>
        <v>313</v>
      </c>
      <c r="P96" s="80">
        <f t="shared" si="39"/>
        <v>316</v>
      </c>
      <c r="Q96" s="80">
        <f t="shared" si="39"/>
        <v>313</v>
      </c>
      <c r="R96" s="80">
        <f t="shared" si="39"/>
        <v>300</v>
      </c>
      <c r="S96" s="80">
        <f t="shared" si="39"/>
        <v>292</v>
      </c>
      <c r="T96" s="80">
        <f t="shared" si="39"/>
        <v>284</v>
      </c>
      <c r="U96" s="80">
        <f t="shared" si="39"/>
        <v>287</v>
      </c>
      <c r="V96" s="80">
        <f t="shared" si="39"/>
        <v>279</v>
      </c>
      <c r="W96" s="80">
        <f t="shared" si="39"/>
        <v>274</v>
      </c>
      <c r="X96" s="80">
        <f t="shared" si="39"/>
        <v>272</v>
      </c>
      <c r="Y96" s="100"/>
      <c r="Z96" t="s">
        <v>231</v>
      </c>
      <c r="AA96" s="16">
        <f t="shared" ca="1" si="30"/>
        <v>272</v>
      </c>
      <c r="AB96" s="16">
        <f t="shared" ca="1" si="31"/>
        <v>-2</v>
      </c>
      <c r="AC96" s="262">
        <f t="shared" ca="1" si="32"/>
        <v>-7.2992700729927005E-3</v>
      </c>
      <c r="AD96" s="16">
        <f t="shared" ca="1" si="33"/>
        <v>-20</v>
      </c>
      <c r="AE96" s="262">
        <f t="shared" ca="1" si="34"/>
        <v>-6.8493150684931503E-2</v>
      </c>
    </row>
    <row r="99" spans="1:31" x14ac:dyDescent="0.2">
      <c r="AB99" s="25" t="str">
        <f ca="1">"Change since "&amp;AB100</f>
        <v>Change since 2022</v>
      </c>
      <c r="AC99" s="25"/>
      <c r="AD99" s="25" t="str">
        <f ca="1">"Change since "&amp;AD100</f>
        <v>Change since 2018</v>
      </c>
    </row>
    <row r="100" spans="1:31" x14ac:dyDescent="0.2">
      <c r="A100" t="s">
        <v>189</v>
      </c>
      <c r="Y100" s="100"/>
      <c r="AB100" s="25" t="str">
        <f ca="1">OFFSET(Y101,0,-2)</f>
        <v>2022</v>
      </c>
      <c r="AC100" s="25"/>
      <c r="AD100" s="25" t="str">
        <f ca="1">OFFSET(Y101,0,-6)</f>
        <v>2018</v>
      </c>
    </row>
    <row r="101" spans="1:31" x14ac:dyDescent="0.2">
      <c r="B101" s="2" t="s">
        <v>1715</v>
      </c>
      <c r="C101" s="2" t="s">
        <v>1716</v>
      </c>
      <c r="D101" s="2" t="s">
        <v>1717</v>
      </c>
      <c r="E101" s="2" t="s">
        <v>1718</v>
      </c>
      <c r="F101" s="2" t="s">
        <v>1719</v>
      </c>
      <c r="G101" s="2" t="s">
        <v>1720</v>
      </c>
      <c r="H101" s="2" t="s">
        <v>1721</v>
      </c>
      <c r="I101" s="2" t="s">
        <v>1722</v>
      </c>
      <c r="J101" s="2" t="s">
        <v>1723</v>
      </c>
      <c r="K101" s="2" t="s">
        <v>1724</v>
      </c>
      <c r="L101" s="2" t="s">
        <v>1725</v>
      </c>
      <c r="M101" s="2" t="s">
        <v>1726</v>
      </c>
      <c r="N101" s="2" t="s">
        <v>1727</v>
      </c>
      <c r="O101" s="2" t="s">
        <v>1728</v>
      </c>
      <c r="P101" s="2" t="s">
        <v>1729</v>
      </c>
      <c r="Q101" s="2" t="s">
        <v>1594</v>
      </c>
      <c r="R101" s="2" t="s">
        <v>1595</v>
      </c>
      <c r="S101" s="2" t="s">
        <v>1596</v>
      </c>
      <c r="T101" s="2" t="s">
        <v>1597</v>
      </c>
      <c r="U101" s="2" t="s">
        <v>1598</v>
      </c>
      <c r="V101" s="2" t="s">
        <v>556</v>
      </c>
      <c r="W101" s="2" t="s">
        <v>561</v>
      </c>
      <c r="X101" s="2" t="s">
        <v>564</v>
      </c>
      <c r="Y101" s="100"/>
      <c r="AA101" s="263" t="str">
        <f t="shared" ref="AA101" ca="1" si="40">OFFSET(Y101,0,-1)</f>
        <v>2023</v>
      </c>
      <c r="AB101" t="s">
        <v>163</v>
      </c>
      <c r="AC101" t="s">
        <v>1713</v>
      </c>
      <c r="AD101" t="s">
        <v>163</v>
      </c>
      <c r="AE101" t="s">
        <v>1713</v>
      </c>
    </row>
    <row r="102" spans="1:31" x14ac:dyDescent="0.2">
      <c r="A102" t="s">
        <v>115</v>
      </c>
      <c r="B102">
        <v>595</v>
      </c>
      <c r="C102">
        <v>614</v>
      </c>
      <c r="D102">
        <v>625</v>
      </c>
      <c r="E102">
        <v>624</v>
      </c>
      <c r="F102">
        <v>627</v>
      </c>
      <c r="G102">
        <v>630</v>
      </c>
      <c r="H102">
        <v>633</v>
      </c>
      <c r="I102">
        <v>624</v>
      </c>
      <c r="J102">
        <v>637</v>
      </c>
      <c r="K102">
        <v>626</v>
      </c>
      <c r="L102">
        <v>624</v>
      </c>
      <c r="M102">
        <v>644</v>
      </c>
      <c r="N102">
        <v>639</v>
      </c>
      <c r="O102">
        <v>639</v>
      </c>
      <c r="P102">
        <v>636</v>
      </c>
      <c r="Q102">
        <v>632</v>
      </c>
      <c r="R102">
        <v>640</v>
      </c>
      <c r="S102">
        <v>639</v>
      </c>
      <c r="T102">
        <v>641</v>
      </c>
      <c r="U102">
        <v>630</v>
      </c>
      <c r="V102">
        <v>637</v>
      </c>
      <c r="W102">
        <v>637</v>
      </c>
      <c r="X102">
        <v>644</v>
      </c>
      <c r="Y102" s="100"/>
      <c r="Z102" t="s">
        <v>115</v>
      </c>
      <c r="AA102" s="16">
        <f t="shared" ref="AA102:AA124" ca="1" si="41">IF(ISERROR((OFFSET(Y102,0,-1))),"-",(OFFSET(Y102,0,-1)))</f>
        <v>644</v>
      </c>
      <c r="AB102" s="16">
        <f t="shared" ref="AB102:AB124" ca="1" si="42">IF(ISERROR((AA102-OFFSET(Y102,0,-2))),"-",(AA102-OFFSET(Y102,0,-2)))</f>
        <v>7</v>
      </c>
      <c r="AC102" s="262">
        <f t="shared" ref="AC102:AC124" ca="1" si="43">IF(ISERROR((AB102/OFFSET(Y102,0,-2))),"-",(AB102/OFFSET(Y102,0,-2)))</f>
        <v>1.098901098901099E-2</v>
      </c>
      <c r="AD102" s="16">
        <f t="shared" ref="AD102:AD124" ca="1" si="44">IF(ISERROR((AA102-OFFSET(Y102,0,-6))),"-",(AA102-OFFSET(Y102,0,-6)))</f>
        <v>5</v>
      </c>
      <c r="AE102" s="262">
        <f t="shared" ref="AE102:AE124" ca="1" si="45">IF(ISERROR((AD102/OFFSET(Y102,0,-6))),"-",(AD102/OFFSET(Y102,0,-6)))</f>
        <v>7.8247261345852897E-3</v>
      </c>
    </row>
    <row r="103" spans="1:31" x14ac:dyDescent="0.2">
      <c r="A103" t="s">
        <v>116</v>
      </c>
      <c r="B103">
        <v>414</v>
      </c>
      <c r="C103">
        <v>425</v>
      </c>
      <c r="D103">
        <v>424</v>
      </c>
      <c r="E103">
        <v>421</v>
      </c>
      <c r="F103">
        <v>417</v>
      </c>
      <c r="G103">
        <v>429</v>
      </c>
      <c r="H103">
        <v>429</v>
      </c>
      <c r="I103">
        <v>431</v>
      </c>
      <c r="J103">
        <v>423</v>
      </c>
      <c r="K103">
        <v>425</v>
      </c>
      <c r="L103">
        <v>395</v>
      </c>
      <c r="M103">
        <v>396</v>
      </c>
      <c r="N103">
        <v>396</v>
      </c>
      <c r="O103">
        <v>394</v>
      </c>
      <c r="P103">
        <v>389</v>
      </c>
      <c r="Q103">
        <v>391</v>
      </c>
      <c r="R103">
        <v>384</v>
      </c>
      <c r="S103">
        <v>386</v>
      </c>
      <c r="T103">
        <v>384</v>
      </c>
      <c r="U103">
        <v>386</v>
      </c>
      <c r="V103">
        <v>386</v>
      </c>
      <c r="W103">
        <v>389</v>
      </c>
      <c r="X103">
        <v>380</v>
      </c>
      <c r="Y103" s="100"/>
      <c r="Z103" t="s">
        <v>116</v>
      </c>
      <c r="AA103" s="16">
        <f t="shared" ca="1" si="41"/>
        <v>380</v>
      </c>
      <c r="AB103" s="16">
        <f t="shared" ca="1" si="42"/>
        <v>-9</v>
      </c>
      <c r="AC103" s="262">
        <f t="shared" ca="1" si="43"/>
        <v>-2.313624678663239E-2</v>
      </c>
      <c r="AD103" s="16">
        <f t="shared" ca="1" si="44"/>
        <v>-6</v>
      </c>
      <c r="AE103" s="262">
        <f t="shared" ca="1" si="45"/>
        <v>-1.5544041450777202E-2</v>
      </c>
    </row>
    <row r="104" spans="1:31" x14ac:dyDescent="0.2">
      <c r="A104" t="s">
        <v>117</v>
      </c>
      <c r="B104">
        <v>523</v>
      </c>
      <c r="C104">
        <v>518</v>
      </c>
      <c r="D104">
        <v>502</v>
      </c>
      <c r="E104">
        <v>514</v>
      </c>
      <c r="F104">
        <v>508</v>
      </c>
      <c r="G104">
        <v>521</v>
      </c>
      <c r="H104">
        <v>514</v>
      </c>
      <c r="I104">
        <v>519</v>
      </c>
      <c r="J104">
        <v>581</v>
      </c>
      <c r="K104">
        <v>584</v>
      </c>
      <c r="L104">
        <v>533</v>
      </c>
      <c r="M104">
        <v>531</v>
      </c>
      <c r="N104">
        <v>530</v>
      </c>
      <c r="O104">
        <v>524</v>
      </c>
      <c r="P104">
        <v>536</v>
      </c>
      <c r="Q104">
        <v>583</v>
      </c>
      <c r="R104">
        <v>598</v>
      </c>
      <c r="S104">
        <v>603</v>
      </c>
      <c r="T104">
        <v>601</v>
      </c>
      <c r="U104">
        <v>613</v>
      </c>
      <c r="V104">
        <v>625</v>
      </c>
      <c r="W104">
        <v>639</v>
      </c>
      <c r="X104">
        <v>882</v>
      </c>
      <c r="Y104" s="100"/>
      <c r="Z104" t="s">
        <v>117</v>
      </c>
      <c r="AA104" s="16">
        <f t="shared" ca="1" si="41"/>
        <v>882</v>
      </c>
      <c r="AB104" s="16">
        <f t="shared" ca="1" si="42"/>
        <v>243</v>
      </c>
      <c r="AC104" s="262">
        <f t="shared" ca="1" si="43"/>
        <v>0.38028169014084506</v>
      </c>
      <c r="AD104" s="16">
        <f t="shared" ca="1" si="44"/>
        <v>279</v>
      </c>
      <c r="AE104" s="262">
        <f t="shared" ca="1" si="45"/>
        <v>0.46268656716417911</v>
      </c>
    </row>
    <row r="105" spans="1:31" x14ac:dyDescent="0.2">
      <c r="A105" t="s">
        <v>118</v>
      </c>
      <c r="B105">
        <v>389</v>
      </c>
      <c r="C105">
        <v>393</v>
      </c>
      <c r="D105">
        <v>395</v>
      </c>
      <c r="E105">
        <v>391</v>
      </c>
      <c r="F105">
        <v>377</v>
      </c>
      <c r="G105">
        <v>379</v>
      </c>
      <c r="H105">
        <v>387</v>
      </c>
      <c r="I105">
        <v>385</v>
      </c>
      <c r="J105">
        <v>374</v>
      </c>
      <c r="K105">
        <v>369</v>
      </c>
      <c r="L105">
        <v>525</v>
      </c>
      <c r="M105">
        <v>527</v>
      </c>
      <c r="N105">
        <v>375</v>
      </c>
      <c r="O105">
        <v>379</v>
      </c>
      <c r="P105">
        <v>370</v>
      </c>
      <c r="Q105">
        <v>376</v>
      </c>
      <c r="R105">
        <v>373</v>
      </c>
      <c r="S105">
        <v>375</v>
      </c>
      <c r="T105">
        <v>376</v>
      </c>
      <c r="U105">
        <v>399</v>
      </c>
      <c r="V105">
        <v>399</v>
      </c>
      <c r="W105">
        <v>388</v>
      </c>
      <c r="X105">
        <v>377</v>
      </c>
      <c r="Y105" s="100"/>
      <c r="Z105" t="s">
        <v>118</v>
      </c>
      <c r="AA105" s="16">
        <f t="shared" ca="1" si="41"/>
        <v>377</v>
      </c>
      <c r="AB105" s="16">
        <f t="shared" ca="1" si="42"/>
        <v>-11</v>
      </c>
      <c r="AC105" s="262">
        <f t="shared" ca="1" si="43"/>
        <v>-2.8350515463917526E-2</v>
      </c>
      <c r="AD105" s="16">
        <f t="shared" ca="1" si="44"/>
        <v>2</v>
      </c>
      <c r="AE105" s="262">
        <f t="shared" ca="1" si="45"/>
        <v>5.3333333333333332E-3</v>
      </c>
    </row>
    <row r="106" spans="1:31" x14ac:dyDescent="0.2">
      <c r="A106" t="s">
        <v>1730</v>
      </c>
      <c r="B106">
        <v>318</v>
      </c>
      <c r="C106">
        <v>316</v>
      </c>
      <c r="D106">
        <v>316</v>
      </c>
      <c r="E106">
        <v>315</v>
      </c>
      <c r="F106">
        <v>322</v>
      </c>
      <c r="G106">
        <v>333</v>
      </c>
      <c r="H106">
        <v>329</v>
      </c>
      <c r="I106">
        <v>330</v>
      </c>
      <c r="J106">
        <v>335</v>
      </c>
      <c r="K106">
        <v>335</v>
      </c>
      <c r="L106">
        <v>322</v>
      </c>
      <c r="M106">
        <v>329</v>
      </c>
      <c r="N106">
        <v>327</v>
      </c>
      <c r="O106">
        <v>301</v>
      </c>
      <c r="P106">
        <v>303</v>
      </c>
      <c r="Q106">
        <v>294</v>
      </c>
      <c r="R106">
        <v>296</v>
      </c>
      <c r="S106">
        <v>297</v>
      </c>
      <c r="T106">
        <v>286</v>
      </c>
      <c r="U106">
        <v>285</v>
      </c>
      <c r="V106">
        <v>288</v>
      </c>
      <c r="W106">
        <v>290</v>
      </c>
      <c r="X106">
        <v>289</v>
      </c>
      <c r="Y106" s="100"/>
      <c r="Z106" t="s">
        <v>1730</v>
      </c>
      <c r="AA106" s="16">
        <f t="shared" ca="1" si="41"/>
        <v>289</v>
      </c>
      <c r="AB106" s="16">
        <f t="shared" ca="1" si="42"/>
        <v>-1</v>
      </c>
      <c r="AC106" s="262">
        <f t="shared" ca="1" si="43"/>
        <v>-3.4482758620689655E-3</v>
      </c>
      <c r="AD106" s="16">
        <f t="shared" ca="1" si="44"/>
        <v>-8</v>
      </c>
      <c r="AE106" s="262">
        <f t="shared" ca="1" si="45"/>
        <v>-2.6936026936026935E-2</v>
      </c>
    </row>
    <row r="107" spans="1:31" x14ac:dyDescent="0.2">
      <c r="A107" t="s">
        <v>120</v>
      </c>
      <c r="B107">
        <v>355</v>
      </c>
      <c r="C107">
        <v>361</v>
      </c>
      <c r="D107">
        <v>341</v>
      </c>
      <c r="E107">
        <v>336</v>
      </c>
      <c r="F107">
        <v>332</v>
      </c>
      <c r="G107">
        <v>338</v>
      </c>
      <c r="H107">
        <v>352</v>
      </c>
      <c r="I107">
        <v>350</v>
      </c>
      <c r="J107">
        <v>347</v>
      </c>
      <c r="K107">
        <v>311</v>
      </c>
      <c r="L107">
        <v>300</v>
      </c>
      <c r="M107">
        <v>299</v>
      </c>
      <c r="N107">
        <v>297</v>
      </c>
      <c r="O107">
        <v>296</v>
      </c>
      <c r="P107">
        <v>335</v>
      </c>
      <c r="Q107">
        <v>334</v>
      </c>
      <c r="R107">
        <v>333</v>
      </c>
      <c r="S107">
        <v>333</v>
      </c>
      <c r="T107">
        <v>334</v>
      </c>
      <c r="U107">
        <v>337</v>
      </c>
      <c r="V107">
        <v>335</v>
      </c>
      <c r="W107">
        <v>352</v>
      </c>
      <c r="X107">
        <v>312</v>
      </c>
      <c r="Y107" s="100"/>
      <c r="Z107" t="s">
        <v>120</v>
      </c>
      <c r="AA107" s="16">
        <f t="shared" ca="1" si="41"/>
        <v>312</v>
      </c>
      <c r="AB107" s="16">
        <f t="shared" ca="1" si="42"/>
        <v>-40</v>
      </c>
      <c r="AC107" s="262">
        <f t="shared" ca="1" si="43"/>
        <v>-0.11363636363636363</v>
      </c>
      <c r="AD107" s="16">
        <f t="shared" ca="1" si="44"/>
        <v>-21</v>
      </c>
      <c r="AE107" s="262">
        <f t="shared" ca="1" si="45"/>
        <v>-6.3063063063063057E-2</v>
      </c>
    </row>
    <row r="108" spans="1:31" x14ac:dyDescent="0.2">
      <c r="A108" t="s">
        <v>121</v>
      </c>
      <c r="B108">
        <v>776</v>
      </c>
      <c r="C108">
        <v>782</v>
      </c>
      <c r="D108">
        <v>787</v>
      </c>
      <c r="E108">
        <v>767</v>
      </c>
      <c r="F108">
        <v>763</v>
      </c>
      <c r="G108">
        <v>765</v>
      </c>
      <c r="H108">
        <v>761</v>
      </c>
      <c r="I108">
        <v>732</v>
      </c>
      <c r="J108">
        <v>720</v>
      </c>
      <c r="K108">
        <v>707</v>
      </c>
      <c r="L108">
        <v>686</v>
      </c>
      <c r="M108">
        <v>690</v>
      </c>
      <c r="N108">
        <v>694</v>
      </c>
      <c r="O108">
        <v>690</v>
      </c>
      <c r="P108">
        <v>694</v>
      </c>
      <c r="Q108">
        <v>703</v>
      </c>
      <c r="R108">
        <v>716</v>
      </c>
      <c r="S108">
        <v>713</v>
      </c>
      <c r="T108">
        <v>720</v>
      </c>
      <c r="U108">
        <v>743</v>
      </c>
      <c r="V108">
        <v>742</v>
      </c>
      <c r="W108">
        <v>748</v>
      </c>
      <c r="X108">
        <v>760</v>
      </c>
      <c r="Y108" s="100"/>
      <c r="Z108" t="s">
        <v>121</v>
      </c>
      <c r="AA108" s="16">
        <f t="shared" ca="1" si="41"/>
        <v>760</v>
      </c>
      <c r="AB108" s="16">
        <f t="shared" ca="1" si="42"/>
        <v>12</v>
      </c>
      <c r="AC108" s="262">
        <f t="shared" ca="1" si="43"/>
        <v>1.6042780748663103E-2</v>
      </c>
      <c r="AD108" s="16">
        <f t="shared" ca="1" si="44"/>
        <v>47</v>
      </c>
      <c r="AE108" s="262">
        <f t="shared" ca="1" si="45"/>
        <v>6.5918653576437586E-2</v>
      </c>
    </row>
    <row r="109" spans="1:31" x14ac:dyDescent="0.2">
      <c r="A109" t="s">
        <v>122</v>
      </c>
      <c r="B109">
        <v>399</v>
      </c>
      <c r="C109">
        <v>405</v>
      </c>
      <c r="D109">
        <v>408</v>
      </c>
      <c r="E109">
        <v>409</v>
      </c>
      <c r="F109">
        <v>410</v>
      </c>
      <c r="G109">
        <v>416</v>
      </c>
      <c r="H109">
        <v>415</v>
      </c>
      <c r="I109">
        <v>411</v>
      </c>
      <c r="J109">
        <v>402</v>
      </c>
      <c r="K109">
        <v>402</v>
      </c>
      <c r="L109">
        <v>394</v>
      </c>
      <c r="M109">
        <v>393</v>
      </c>
      <c r="N109">
        <v>388</v>
      </c>
      <c r="O109">
        <v>383</v>
      </c>
      <c r="P109">
        <v>383</v>
      </c>
      <c r="Q109">
        <v>389</v>
      </c>
      <c r="R109">
        <v>378</v>
      </c>
      <c r="S109">
        <v>373</v>
      </c>
      <c r="T109">
        <v>360</v>
      </c>
      <c r="U109">
        <v>380</v>
      </c>
      <c r="V109">
        <v>382</v>
      </c>
      <c r="W109">
        <v>381</v>
      </c>
      <c r="X109">
        <v>387</v>
      </c>
      <c r="Y109" s="100"/>
      <c r="Z109" t="s">
        <v>122</v>
      </c>
      <c r="AA109" s="16">
        <f t="shared" ca="1" si="41"/>
        <v>387</v>
      </c>
      <c r="AB109" s="16">
        <f t="shared" ca="1" si="42"/>
        <v>6</v>
      </c>
      <c r="AC109" s="262">
        <f t="shared" ca="1" si="43"/>
        <v>1.5748031496062992E-2</v>
      </c>
      <c r="AD109" s="16">
        <f t="shared" ca="1" si="44"/>
        <v>14</v>
      </c>
      <c r="AE109" s="262">
        <f t="shared" ca="1" si="45"/>
        <v>3.7533512064343161E-2</v>
      </c>
    </row>
    <row r="110" spans="1:31" x14ac:dyDescent="0.2">
      <c r="A110" t="s">
        <v>123</v>
      </c>
      <c r="B110">
        <v>815</v>
      </c>
      <c r="C110">
        <v>828</v>
      </c>
      <c r="D110">
        <v>842</v>
      </c>
      <c r="E110">
        <v>833</v>
      </c>
      <c r="F110">
        <v>803</v>
      </c>
      <c r="G110">
        <v>797</v>
      </c>
      <c r="H110">
        <v>817</v>
      </c>
      <c r="I110">
        <v>827</v>
      </c>
      <c r="J110">
        <v>763</v>
      </c>
      <c r="K110">
        <v>840</v>
      </c>
      <c r="L110">
        <v>854</v>
      </c>
      <c r="M110">
        <v>900</v>
      </c>
      <c r="N110">
        <v>906</v>
      </c>
      <c r="O110">
        <v>897</v>
      </c>
      <c r="P110">
        <v>898</v>
      </c>
      <c r="Q110">
        <v>900</v>
      </c>
      <c r="R110">
        <v>890</v>
      </c>
      <c r="S110">
        <v>915</v>
      </c>
      <c r="T110">
        <v>986</v>
      </c>
      <c r="U110">
        <v>992</v>
      </c>
      <c r="V110">
        <v>989</v>
      </c>
      <c r="W110">
        <v>1019</v>
      </c>
      <c r="X110">
        <v>1021</v>
      </c>
      <c r="Y110" s="100"/>
      <c r="Z110" t="s">
        <v>123</v>
      </c>
      <c r="AA110" s="16">
        <f t="shared" ca="1" si="41"/>
        <v>1021</v>
      </c>
      <c r="AB110" s="16">
        <f t="shared" ca="1" si="42"/>
        <v>2</v>
      </c>
      <c r="AC110" s="262">
        <f t="shared" ca="1" si="43"/>
        <v>1.9627085377821392E-3</v>
      </c>
      <c r="AD110" s="16">
        <f t="shared" ca="1" si="44"/>
        <v>106</v>
      </c>
      <c r="AE110" s="262">
        <f t="shared" ca="1" si="45"/>
        <v>0.11584699453551912</v>
      </c>
    </row>
    <row r="111" spans="1:31" x14ac:dyDescent="0.2">
      <c r="A111" t="s">
        <v>124</v>
      </c>
      <c r="B111">
        <v>469</v>
      </c>
      <c r="C111">
        <v>469</v>
      </c>
      <c r="D111">
        <v>469</v>
      </c>
      <c r="E111">
        <v>466</v>
      </c>
      <c r="F111">
        <v>461</v>
      </c>
      <c r="G111">
        <v>439</v>
      </c>
      <c r="H111">
        <v>470</v>
      </c>
      <c r="I111">
        <v>459</v>
      </c>
      <c r="J111">
        <v>450</v>
      </c>
      <c r="K111">
        <v>454</v>
      </c>
      <c r="L111">
        <v>441</v>
      </c>
      <c r="M111">
        <v>439</v>
      </c>
      <c r="N111">
        <v>443</v>
      </c>
      <c r="O111">
        <v>447</v>
      </c>
      <c r="P111">
        <v>440</v>
      </c>
      <c r="Q111">
        <v>445</v>
      </c>
      <c r="R111">
        <v>454</v>
      </c>
      <c r="S111">
        <v>451</v>
      </c>
      <c r="T111">
        <v>452</v>
      </c>
      <c r="U111">
        <v>459</v>
      </c>
      <c r="V111">
        <v>455</v>
      </c>
      <c r="W111">
        <v>464</v>
      </c>
      <c r="X111">
        <v>466</v>
      </c>
      <c r="Y111" s="100"/>
      <c r="Z111" t="s">
        <v>124</v>
      </c>
      <c r="AA111" s="16">
        <f t="shared" ca="1" si="41"/>
        <v>466</v>
      </c>
      <c r="AB111" s="16">
        <f t="shared" ca="1" si="42"/>
        <v>2</v>
      </c>
      <c r="AC111" s="262">
        <f t="shared" ca="1" si="43"/>
        <v>4.3103448275862068E-3</v>
      </c>
      <c r="AD111" s="16">
        <f t="shared" ca="1" si="44"/>
        <v>15</v>
      </c>
      <c r="AE111" s="262">
        <f t="shared" ca="1" si="45"/>
        <v>3.325942350332594E-2</v>
      </c>
    </row>
    <row r="112" spans="1:31" x14ac:dyDescent="0.2">
      <c r="A112" t="s">
        <v>1702</v>
      </c>
      <c r="B112">
        <v>897</v>
      </c>
      <c r="C112">
        <v>919</v>
      </c>
      <c r="D112">
        <v>946</v>
      </c>
      <c r="E112">
        <v>955</v>
      </c>
      <c r="F112">
        <v>918</v>
      </c>
      <c r="G112">
        <v>937</v>
      </c>
      <c r="H112">
        <v>881</v>
      </c>
      <c r="I112">
        <v>876</v>
      </c>
      <c r="J112">
        <v>905</v>
      </c>
      <c r="K112">
        <v>905</v>
      </c>
      <c r="L112">
        <v>878</v>
      </c>
      <c r="M112">
        <v>915</v>
      </c>
      <c r="N112">
        <v>861</v>
      </c>
      <c r="O112">
        <v>862</v>
      </c>
      <c r="P112">
        <v>832</v>
      </c>
      <c r="Q112">
        <v>868</v>
      </c>
      <c r="R112">
        <v>861</v>
      </c>
      <c r="S112">
        <v>863</v>
      </c>
      <c r="T112">
        <v>815</v>
      </c>
      <c r="U112">
        <v>815</v>
      </c>
      <c r="V112">
        <v>810</v>
      </c>
      <c r="W112">
        <v>815</v>
      </c>
      <c r="X112">
        <v>818</v>
      </c>
      <c r="Y112" s="100"/>
      <c r="Z112" t="s">
        <v>1702</v>
      </c>
      <c r="AA112" s="16">
        <f t="shared" ca="1" si="41"/>
        <v>818</v>
      </c>
      <c r="AB112" s="16">
        <f t="shared" ca="1" si="42"/>
        <v>3</v>
      </c>
      <c r="AC112" s="262">
        <f t="shared" ca="1" si="43"/>
        <v>3.6809815950920245E-3</v>
      </c>
      <c r="AD112" s="16">
        <f t="shared" ca="1" si="44"/>
        <v>-45</v>
      </c>
      <c r="AE112" s="262">
        <f t="shared" ca="1" si="45"/>
        <v>-5.2143684820393978E-2</v>
      </c>
    </row>
    <row r="113" spans="1:31" x14ac:dyDescent="0.2">
      <c r="A113" t="s">
        <v>126</v>
      </c>
      <c r="B113">
        <v>392</v>
      </c>
      <c r="C113">
        <v>390</v>
      </c>
      <c r="D113">
        <v>403</v>
      </c>
      <c r="E113">
        <v>410</v>
      </c>
      <c r="F113">
        <v>416</v>
      </c>
      <c r="G113">
        <v>394</v>
      </c>
      <c r="H113">
        <v>416</v>
      </c>
      <c r="I113">
        <v>421</v>
      </c>
      <c r="J113">
        <v>422</v>
      </c>
      <c r="K113">
        <v>413</v>
      </c>
      <c r="L113">
        <v>388</v>
      </c>
      <c r="M113">
        <v>393</v>
      </c>
      <c r="N113">
        <v>392</v>
      </c>
      <c r="O113">
        <v>385</v>
      </c>
      <c r="P113">
        <v>382</v>
      </c>
      <c r="Q113">
        <v>381</v>
      </c>
      <c r="R113">
        <v>378</v>
      </c>
      <c r="S113">
        <v>411</v>
      </c>
      <c r="T113">
        <v>406</v>
      </c>
      <c r="U113">
        <v>431</v>
      </c>
      <c r="V113">
        <v>435</v>
      </c>
      <c r="W113">
        <v>446</v>
      </c>
      <c r="X113">
        <v>446</v>
      </c>
      <c r="Y113" s="100"/>
      <c r="Z113" t="s">
        <v>126</v>
      </c>
      <c r="AA113" s="16">
        <f t="shared" ca="1" si="41"/>
        <v>446</v>
      </c>
      <c r="AB113" s="16">
        <f t="shared" ca="1" si="42"/>
        <v>0</v>
      </c>
      <c r="AC113" s="262">
        <f t="shared" ca="1" si="43"/>
        <v>0</v>
      </c>
      <c r="AD113" s="16">
        <f t="shared" ca="1" si="44"/>
        <v>35</v>
      </c>
      <c r="AE113" s="262">
        <f t="shared" ca="1" si="45"/>
        <v>8.5158150851581502E-2</v>
      </c>
    </row>
    <row r="114" spans="1:31" x14ac:dyDescent="0.2">
      <c r="A114" t="s">
        <v>138</v>
      </c>
      <c r="B114" s="148">
        <v>6343</v>
      </c>
      <c r="C114" s="148">
        <v>6420</v>
      </c>
      <c r="D114" s="148">
        <v>6459</v>
      </c>
      <c r="E114" s="148">
        <v>6442</v>
      </c>
      <c r="F114" s="148">
        <v>6352</v>
      </c>
      <c r="G114" s="148">
        <v>6378</v>
      </c>
      <c r="H114" s="148">
        <v>6402</v>
      </c>
      <c r="I114" s="148">
        <v>6363</v>
      </c>
      <c r="J114" s="148">
        <v>6359</v>
      </c>
      <c r="K114" s="148">
        <v>6370</v>
      </c>
      <c r="L114" s="148">
        <v>6340</v>
      </c>
      <c r="M114" s="148">
        <v>6457</v>
      </c>
      <c r="N114" s="148">
        <v>6248</v>
      </c>
      <c r="O114" s="148">
        <v>6197</v>
      </c>
      <c r="P114" s="148">
        <v>6199</v>
      </c>
      <c r="Q114" s="148">
        <v>6295</v>
      </c>
      <c r="R114" s="148">
        <v>6300</v>
      </c>
      <c r="S114" s="148">
        <v>6359</v>
      </c>
      <c r="T114" s="148">
        <v>6360</v>
      </c>
      <c r="U114" s="148">
        <v>6469</v>
      </c>
      <c r="V114" s="148">
        <v>6483</v>
      </c>
      <c r="W114" s="148">
        <v>6568</v>
      </c>
      <c r="X114" s="148">
        <v>6784</v>
      </c>
      <c r="Y114" s="100"/>
      <c r="Z114" t="s">
        <v>138</v>
      </c>
      <c r="AA114" s="16">
        <f t="shared" ca="1" si="41"/>
        <v>6784</v>
      </c>
      <c r="AB114" s="16">
        <f t="shared" ca="1" si="42"/>
        <v>216</v>
      </c>
      <c r="AC114" s="262">
        <f t="shared" ca="1" si="43"/>
        <v>3.2886723507917173E-2</v>
      </c>
      <c r="AD114" s="16">
        <f t="shared" ca="1" si="44"/>
        <v>425</v>
      </c>
      <c r="AE114" s="262">
        <f t="shared" ca="1" si="45"/>
        <v>6.6834407925774497E-2</v>
      </c>
    </row>
    <row r="115" spans="1:31" x14ac:dyDescent="0.2">
      <c r="A115" t="s">
        <v>127</v>
      </c>
      <c r="B115" s="148">
        <v>1055</v>
      </c>
      <c r="C115" s="148">
        <v>1054</v>
      </c>
      <c r="D115" s="148">
        <v>1109</v>
      </c>
      <c r="E115" s="148">
        <v>1093</v>
      </c>
      <c r="F115" s="148">
        <v>1051</v>
      </c>
      <c r="G115" s="148">
        <v>1058</v>
      </c>
      <c r="H115" s="148">
        <v>1041</v>
      </c>
      <c r="I115" s="148">
        <v>1059</v>
      </c>
      <c r="J115" s="148">
        <v>947</v>
      </c>
      <c r="K115" s="148">
        <v>952</v>
      </c>
      <c r="L115" s="148">
        <v>940</v>
      </c>
      <c r="M115" s="148">
        <v>930</v>
      </c>
      <c r="N115" s="148">
        <v>950</v>
      </c>
      <c r="O115" s="148">
        <v>982</v>
      </c>
      <c r="P115" s="148">
        <v>998</v>
      </c>
      <c r="Q115" s="148">
        <v>1013</v>
      </c>
      <c r="R115" s="148">
        <v>1040</v>
      </c>
      <c r="S115" s="148">
        <v>1034</v>
      </c>
      <c r="T115" s="148">
        <v>1078</v>
      </c>
      <c r="U115" s="148">
        <v>1060</v>
      </c>
      <c r="V115" s="148">
        <v>1073</v>
      </c>
      <c r="W115" s="148">
        <v>1066</v>
      </c>
      <c r="X115" s="148">
        <v>1113</v>
      </c>
      <c r="Y115" s="100"/>
      <c r="Z115" t="s">
        <v>127</v>
      </c>
      <c r="AA115" s="16">
        <f t="shared" ca="1" si="41"/>
        <v>1113</v>
      </c>
      <c r="AB115" s="16">
        <f t="shared" ca="1" si="42"/>
        <v>47</v>
      </c>
      <c r="AC115" s="262">
        <f t="shared" ca="1" si="43"/>
        <v>4.4090056285178238E-2</v>
      </c>
      <c r="AD115" s="16">
        <f t="shared" ca="1" si="44"/>
        <v>79</v>
      </c>
      <c r="AE115" s="262">
        <f t="shared" ca="1" si="45"/>
        <v>7.6402321083172145E-2</v>
      </c>
    </row>
    <row r="116" spans="1:31" x14ac:dyDescent="0.2">
      <c r="A116" t="s">
        <v>139</v>
      </c>
      <c r="B116" s="25">
        <f>SUM(B114:B115)</f>
        <v>7398</v>
      </c>
      <c r="C116" s="25">
        <f t="shared" ref="C116:X116" si="46">SUM(C114:C115)</f>
        <v>7474</v>
      </c>
      <c r="D116" s="25">
        <f t="shared" si="46"/>
        <v>7568</v>
      </c>
      <c r="E116" s="25">
        <f t="shared" si="46"/>
        <v>7535</v>
      </c>
      <c r="F116" s="25">
        <f t="shared" si="46"/>
        <v>7403</v>
      </c>
      <c r="G116" s="25">
        <f t="shared" si="46"/>
        <v>7436</v>
      </c>
      <c r="H116" s="25">
        <f t="shared" si="46"/>
        <v>7443</v>
      </c>
      <c r="I116" s="25">
        <f t="shared" si="46"/>
        <v>7422</v>
      </c>
      <c r="J116" s="25">
        <f t="shared" si="46"/>
        <v>7306</v>
      </c>
      <c r="K116" s="25">
        <f t="shared" si="46"/>
        <v>7322</v>
      </c>
      <c r="L116" s="25">
        <f t="shared" si="46"/>
        <v>7280</v>
      </c>
      <c r="M116" s="25">
        <f t="shared" si="46"/>
        <v>7387</v>
      </c>
      <c r="N116" s="25">
        <f t="shared" si="46"/>
        <v>7198</v>
      </c>
      <c r="O116" s="25">
        <f t="shared" si="46"/>
        <v>7179</v>
      </c>
      <c r="P116" s="25">
        <f t="shared" si="46"/>
        <v>7197</v>
      </c>
      <c r="Q116" s="25">
        <f t="shared" si="46"/>
        <v>7308</v>
      </c>
      <c r="R116" s="25">
        <f t="shared" si="46"/>
        <v>7340</v>
      </c>
      <c r="S116" s="25">
        <f t="shared" si="46"/>
        <v>7393</v>
      </c>
      <c r="T116" s="25">
        <f t="shared" si="46"/>
        <v>7438</v>
      </c>
      <c r="U116" s="25">
        <f t="shared" si="46"/>
        <v>7529</v>
      </c>
      <c r="V116" s="25">
        <f t="shared" si="46"/>
        <v>7556</v>
      </c>
      <c r="W116" s="25">
        <f t="shared" si="46"/>
        <v>7634</v>
      </c>
      <c r="X116" s="25">
        <f t="shared" si="46"/>
        <v>7897</v>
      </c>
      <c r="Y116" s="100"/>
      <c r="Z116" t="s">
        <v>139</v>
      </c>
      <c r="AA116" s="16">
        <f t="shared" ca="1" si="41"/>
        <v>7897</v>
      </c>
      <c r="AB116" s="16">
        <f t="shared" ca="1" si="42"/>
        <v>263</v>
      </c>
      <c r="AC116" s="262">
        <f t="shared" ca="1" si="43"/>
        <v>3.445113963845952E-2</v>
      </c>
      <c r="AD116" s="16">
        <f t="shared" ca="1" si="44"/>
        <v>504</v>
      </c>
      <c r="AE116" s="262">
        <f t="shared" ca="1" si="45"/>
        <v>6.8172595698633848E-2</v>
      </c>
    </row>
    <row r="117" spans="1:31" x14ac:dyDescent="0.2">
      <c r="A117" t="s">
        <v>1731</v>
      </c>
      <c r="B117">
        <v>35777</v>
      </c>
      <c r="C117">
        <v>35895</v>
      </c>
      <c r="D117">
        <v>36283</v>
      </c>
      <c r="E117">
        <v>36271</v>
      </c>
      <c r="F117">
        <v>36002</v>
      </c>
      <c r="G117">
        <v>36145</v>
      </c>
      <c r="H117">
        <v>36172</v>
      </c>
      <c r="I117">
        <v>36086</v>
      </c>
      <c r="J117">
        <v>35750</v>
      </c>
      <c r="K117">
        <v>35715</v>
      </c>
      <c r="L117">
        <v>36027</v>
      </c>
      <c r="M117">
        <v>36097</v>
      </c>
      <c r="N117">
        <v>35668</v>
      </c>
      <c r="O117">
        <v>35746</v>
      </c>
      <c r="P117">
        <v>35741</v>
      </c>
      <c r="Q117">
        <v>36189</v>
      </c>
      <c r="R117">
        <v>36274</v>
      </c>
      <c r="S117">
        <v>36442</v>
      </c>
      <c r="T117">
        <v>36528</v>
      </c>
      <c r="U117">
        <v>36755</v>
      </c>
      <c r="V117">
        <v>36992</v>
      </c>
      <c r="W117">
        <v>37075</v>
      </c>
      <c r="X117">
        <v>37417</v>
      </c>
      <c r="Y117" s="100"/>
      <c r="Z117" t="s">
        <v>1731</v>
      </c>
      <c r="AA117" s="16">
        <f t="shared" ca="1" si="41"/>
        <v>37417</v>
      </c>
      <c r="AB117" s="16">
        <f t="shared" ca="1" si="42"/>
        <v>342</v>
      </c>
      <c r="AC117" s="262">
        <f t="shared" ca="1" si="43"/>
        <v>9.2245448415374243E-3</v>
      </c>
      <c r="AD117" s="16">
        <f t="shared" ca="1" si="44"/>
        <v>975</v>
      </c>
      <c r="AE117" s="262">
        <f t="shared" ca="1" si="45"/>
        <v>2.6754843312661217E-2</v>
      </c>
    </row>
    <row r="118" spans="1:31" x14ac:dyDescent="0.2">
      <c r="A118" t="s">
        <v>141</v>
      </c>
      <c r="B118">
        <v>325541</v>
      </c>
      <c r="C118">
        <v>326964</v>
      </c>
      <c r="D118">
        <v>327746</v>
      </c>
      <c r="E118">
        <v>327314</v>
      </c>
      <c r="F118">
        <v>324957</v>
      </c>
      <c r="G118">
        <v>324985</v>
      </c>
      <c r="H118">
        <v>324871</v>
      </c>
      <c r="I118">
        <v>322322</v>
      </c>
      <c r="J118">
        <v>315979</v>
      </c>
      <c r="K118">
        <v>314033</v>
      </c>
      <c r="L118">
        <v>309063</v>
      </c>
      <c r="M118">
        <v>308363</v>
      </c>
      <c r="N118">
        <v>307231</v>
      </c>
      <c r="O118">
        <v>307014</v>
      </c>
      <c r="P118">
        <v>306848</v>
      </c>
      <c r="Q118">
        <v>308070</v>
      </c>
      <c r="R118">
        <v>309139</v>
      </c>
      <c r="S118">
        <v>310770</v>
      </c>
      <c r="T118">
        <v>311820</v>
      </c>
      <c r="U118">
        <v>313085</v>
      </c>
      <c r="V118">
        <v>314020</v>
      </c>
      <c r="W118">
        <v>316370</v>
      </c>
      <c r="X118">
        <v>319013</v>
      </c>
      <c r="Y118" s="100"/>
      <c r="Z118" t="s">
        <v>141</v>
      </c>
      <c r="AA118" s="16">
        <f t="shared" ca="1" si="41"/>
        <v>319013</v>
      </c>
      <c r="AB118" s="16">
        <f t="shared" ca="1" si="42"/>
        <v>2643</v>
      </c>
      <c r="AC118" s="262">
        <f t="shared" ca="1" si="43"/>
        <v>8.3541423017353105E-3</v>
      </c>
      <c r="AD118" s="16">
        <f t="shared" ca="1" si="44"/>
        <v>8243</v>
      </c>
      <c r="AE118" s="262">
        <f t="shared" ca="1" si="45"/>
        <v>2.6524439295942337E-2</v>
      </c>
    </row>
    <row r="119" spans="1:31" x14ac:dyDescent="0.2">
      <c r="A119" t="s">
        <v>226</v>
      </c>
      <c r="B119" t="s">
        <v>496</v>
      </c>
      <c r="C119" t="s">
        <v>496</v>
      </c>
      <c r="D119" t="s">
        <v>496</v>
      </c>
      <c r="E119" t="s">
        <v>496</v>
      </c>
      <c r="F119" t="s">
        <v>496</v>
      </c>
      <c r="G119" t="s">
        <v>496</v>
      </c>
      <c r="H119" t="s">
        <v>496</v>
      </c>
      <c r="I119" t="s">
        <v>496</v>
      </c>
      <c r="J119" t="s">
        <v>496</v>
      </c>
      <c r="K119" t="s">
        <v>496</v>
      </c>
      <c r="L119" t="s">
        <v>496</v>
      </c>
      <c r="M119" t="s">
        <v>496</v>
      </c>
      <c r="N119" t="s">
        <v>496</v>
      </c>
      <c r="O119" t="s">
        <v>496</v>
      </c>
      <c r="P119" t="s">
        <v>496</v>
      </c>
      <c r="Q119" t="s">
        <v>496</v>
      </c>
      <c r="R119" t="s">
        <v>496</v>
      </c>
      <c r="S119" t="s">
        <v>496</v>
      </c>
      <c r="T119" t="s">
        <v>496</v>
      </c>
      <c r="U119" t="s">
        <v>496</v>
      </c>
      <c r="V119" t="s">
        <v>496</v>
      </c>
      <c r="W119" t="s">
        <v>496</v>
      </c>
      <c r="X119" t="s">
        <v>496</v>
      </c>
      <c r="Y119" s="100"/>
      <c r="Z119" t="s">
        <v>226</v>
      </c>
      <c r="AA119" s="16" t="str">
        <f t="shared" ca="1" si="41"/>
        <v>-</v>
      </c>
      <c r="AB119" s="16" t="str">
        <f t="shared" ca="1" si="42"/>
        <v>-</v>
      </c>
      <c r="AC119" s="262" t="str">
        <f t="shared" ca="1" si="43"/>
        <v>-</v>
      </c>
      <c r="AD119" s="16" t="str">
        <f t="shared" ca="1" si="44"/>
        <v>-</v>
      </c>
      <c r="AE119" s="262" t="str">
        <f t="shared" ca="1" si="45"/>
        <v>-</v>
      </c>
    </row>
    <row r="120" spans="1:31" x14ac:dyDescent="0.2">
      <c r="A120" t="s">
        <v>227</v>
      </c>
      <c r="B120" t="s">
        <v>496</v>
      </c>
      <c r="C120" t="s">
        <v>496</v>
      </c>
      <c r="D120" t="s">
        <v>496</v>
      </c>
      <c r="E120" t="s">
        <v>496</v>
      </c>
      <c r="F120" t="s">
        <v>496</v>
      </c>
      <c r="G120" t="s">
        <v>496</v>
      </c>
      <c r="H120" t="s">
        <v>496</v>
      </c>
      <c r="I120" t="s">
        <v>496</v>
      </c>
      <c r="J120" t="s">
        <v>496</v>
      </c>
      <c r="K120" t="s">
        <v>496</v>
      </c>
      <c r="L120" t="s">
        <v>496</v>
      </c>
      <c r="M120" t="s">
        <v>496</v>
      </c>
      <c r="N120" t="s">
        <v>496</v>
      </c>
      <c r="O120" t="s">
        <v>496</v>
      </c>
      <c r="P120" t="s">
        <v>496</v>
      </c>
      <c r="Q120" t="s">
        <v>496</v>
      </c>
      <c r="R120" t="s">
        <v>496</v>
      </c>
      <c r="S120" t="s">
        <v>496</v>
      </c>
      <c r="T120" t="s">
        <v>496</v>
      </c>
      <c r="U120" t="s">
        <v>496</v>
      </c>
      <c r="V120" t="s">
        <v>496</v>
      </c>
      <c r="W120" t="s">
        <v>496</v>
      </c>
      <c r="X120" t="s">
        <v>496</v>
      </c>
      <c r="Y120" s="100"/>
      <c r="Z120" t="s">
        <v>227</v>
      </c>
      <c r="AA120" s="16" t="str">
        <f t="shared" ca="1" si="41"/>
        <v>-</v>
      </c>
      <c r="AB120" s="16" t="str">
        <f t="shared" ca="1" si="42"/>
        <v>-</v>
      </c>
      <c r="AC120" s="262" t="str">
        <f t="shared" ca="1" si="43"/>
        <v>-</v>
      </c>
      <c r="AD120" s="16" t="str">
        <f t="shared" ca="1" si="44"/>
        <v>-</v>
      </c>
      <c r="AE120" s="262" t="str">
        <f t="shared" ca="1" si="45"/>
        <v>-</v>
      </c>
    </row>
    <row r="121" spans="1:31" x14ac:dyDescent="0.2">
      <c r="A121" t="s">
        <v>228</v>
      </c>
      <c r="B121" s="80">
        <f t="shared" ref="B121:X121" si="47">SUM(B104,B107,B108,B110,B115)</f>
        <v>3524</v>
      </c>
      <c r="C121" s="80">
        <f t="shared" si="47"/>
        <v>3543</v>
      </c>
      <c r="D121" s="80">
        <f t="shared" si="47"/>
        <v>3581</v>
      </c>
      <c r="E121" s="80">
        <f t="shared" si="47"/>
        <v>3543</v>
      </c>
      <c r="F121" s="80">
        <f t="shared" si="47"/>
        <v>3457</v>
      </c>
      <c r="G121" s="80">
        <f t="shared" si="47"/>
        <v>3479</v>
      </c>
      <c r="H121" s="80">
        <f t="shared" si="47"/>
        <v>3485</v>
      </c>
      <c r="I121" s="80">
        <f t="shared" si="47"/>
        <v>3487</v>
      </c>
      <c r="J121" s="80">
        <f t="shared" si="47"/>
        <v>3358</v>
      </c>
      <c r="K121" s="80">
        <f t="shared" si="47"/>
        <v>3394</v>
      </c>
      <c r="L121" s="80">
        <f t="shared" si="47"/>
        <v>3313</v>
      </c>
      <c r="M121" s="80">
        <f t="shared" si="47"/>
        <v>3350</v>
      </c>
      <c r="N121" s="80">
        <f t="shared" si="47"/>
        <v>3377</v>
      </c>
      <c r="O121" s="80">
        <f t="shared" si="47"/>
        <v>3389</v>
      </c>
      <c r="P121" s="80">
        <f t="shared" si="47"/>
        <v>3461</v>
      </c>
      <c r="Q121" s="80">
        <f t="shared" si="47"/>
        <v>3533</v>
      </c>
      <c r="R121" s="80">
        <f t="shared" si="47"/>
        <v>3577</v>
      </c>
      <c r="S121" s="80">
        <f t="shared" si="47"/>
        <v>3598</v>
      </c>
      <c r="T121" s="80">
        <f t="shared" si="47"/>
        <v>3719</v>
      </c>
      <c r="U121" s="80">
        <f t="shared" si="47"/>
        <v>3745</v>
      </c>
      <c r="V121" s="80">
        <f t="shared" si="47"/>
        <v>3764</v>
      </c>
      <c r="W121" s="80">
        <f t="shared" si="47"/>
        <v>3824</v>
      </c>
      <c r="X121" s="80">
        <f t="shared" si="47"/>
        <v>4088</v>
      </c>
      <c r="Y121" s="100"/>
      <c r="Z121" t="s">
        <v>228</v>
      </c>
      <c r="AA121" s="16">
        <f t="shared" ca="1" si="41"/>
        <v>4088</v>
      </c>
      <c r="AB121" s="16">
        <f t="shared" ca="1" si="42"/>
        <v>264</v>
      </c>
      <c r="AC121" s="262">
        <f t="shared" ca="1" si="43"/>
        <v>6.903765690376569E-2</v>
      </c>
      <c r="AD121" s="16">
        <f t="shared" ca="1" si="44"/>
        <v>490</v>
      </c>
      <c r="AE121" s="262">
        <f t="shared" ca="1" si="45"/>
        <v>0.13618677042801555</v>
      </c>
    </row>
    <row r="122" spans="1:31" x14ac:dyDescent="0.2">
      <c r="A122" t="s">
        <v>229</v>
      </c>
      <c r="B122" s="80">
        <f t="shared" ref="B122:X122" si="48">SUM(B109,B112,B113)</f>
        <v>1688</v>
      </c>
      <c r="C122" s="80">
        <f t="shared" si="48"/>
        <v>1714</v>
      </c>
      <c r="D122" s="80">
        <f t="shared" si="48"/>
        <v>1757</v>
      </c>
      <c r="E122" s="80">
        <f t="shared" si="48"/>
        <v>1774</v>
      </c>
      <c r="F122" s="80">
        <f t="shared" si="48"/>
        <v>1744</v>
      </c>
      <c r="G122" s="80">
        <f t="shared" si="48"/>
        <v>1747</v>
      </c>
      <c r="H122" s="80">
        <f t="shared" si="48"/>
        <v>1712</v>
      </c>
      <c r="I122" s="80">
        <f t="shared" si="48"/>
        <v>1708</v>
      </c>
      <c r="J122" s="80">
        <f t="shared" si="48"/>
        <v>1729</v>
      </c>
      <c r="K122" s="80">
        <f t="shared" si="48"/>
        <v>1720</v>
      </c>
      <c r="L122" s="80">
        <f t="shared" si="48"/>
        <v>1660</v>
      </c>
      <c r="M122" s="80">
        <f t="shared" si="48"/>
        <v>1701</v>
      </c>
      <c r="N122" s="80">
        <f t="shared" si="48"/>
        <v>1641</v>
      </c>
      <c r="O122" s="80">
        <f t="shared" si="48"/>
        <v>1630</v>
      </c>
      <c r="P122" s="80">
        <f t="shared" si="48"/>
        <v>1597</v>
      </c>
      <c r="Q122" s="80">
        <f t="shared" si="48"/>
        <v>1638</v>
      </c>
      <c r="R122" s="80">
        <f t="shared" si="48"/>
        <v>1617</v>
      </c>
      <c r="S122" s="80">
        <f t="shared" si="48"/>
        <v>1647</v>
      </c>
      <c r="T122" s="80">
        <f t="shared" si="48"/>
        <v>1581</v>
      </c>
      <c r="U122" s="80">
        <f t="shared" si="48"/>
        <v>1626</v>
      </c>
      <c r="V122" s="80">
        <f t="shared" si="48"/>
        <v>1627</v>
      </c>
      <c r="W122" s="80">
        <f t="shared" si="48"/>
        <v>1642</v>
      </c>
      <c r="X122" s="80">
        <f t="shared" si="48"/>
        <v>1651</v>
      </c>
      <c r="Y122" s="100"/>
      <c r="Z122" t="s">
        <v>229</v>
      </c>
      <c r="AA122" s="16">
        <f t="shared" ca="1" si="41"/>
        <v>1651</v>
      </c>
      <c r="AB122" s="16">
        <f t="shared" ca="1" si="42"/>
        <v>9</v>
      </c>
      <c r="AC122" s="262">
        <f t="shared" ca="1" si="43"/>
        <v>5.4811205846528625E-3</v>
      </c>
      <c r="AD122" s="16">
        <f t="shared" ca="1" si="44"/>
        <v>4</v>
      </c>
      <c r="AE122" s="262">
        <f t="shared" ca="1" si="45"/>
        <v>2.4286581663630845E-3</v>
      </c>
    </row>
    <row r="123" spans="1:31" x14ac:dyDescent="0.2">
      <c r="A123" t="s">
        <v>230</v>
      </c>
      <c r="B123" s="80">
        <f t="shared" ref="B123:X123" si="49">SUM(B103,B105,B106,B111)</f>
        <v>1590</v>
      </c>
      <c r="C123" s="80">
        <f t="shared" si="49"/>
        <v>1603</v>
      </c>
      <c r="D123" s="80">
        <f t="shared" si="49"/>
        <v>1604</v>
      </c>
      <c r="E123" s="80">
        <f t="shared" si="49"/>
        <v>1593</v>
      </c>
      <c r="F123" s="80">
        <f t="shared" si="49"/>
        <v>1577</v>
      </c>
      <c r="G123" s="80">
        <f t="shared" si="49"/>
        <v>1580</v>
      </c>
      <c r="H123" s="80">
        <f t="shared" si="49"/>
        <v>1615</v>
      </c>
      <c r="I123" s="80">
        <f t="shared" si="49"/>
        <v>1605</v>
      </c>
      <c r="J123" s="80">
        <f t="shared" si="49"/>
        <v>1582</v>
      </c>
      <c r="K123" s="80">
        <f t="shared" si="49"/>
        <v>1583</v>
      </c>
      <c r="L123" s="80">
        <f t="shared" si="49"/>
        <v>1683</v>
      </c>
      <c r="M123" s="80">
        <f t="shared" si="49"/>
        <v>1691</v>
      </c>
      <c r="N123" s="80">
        <f t="shared" si="49"/>
        <v>1541</v>
      </c>
      <c r="O123" s="80">
        <f t="shared" si="49"/>
        <v>1521</v>
      </c>
      <c r="P123" s="80">
        <f t="shared" si="49"/>
        <v>1502</v>
      </c>
      <c r="Q123" s="80">
        <f t="shared" si="49"/>
        <v>1506</v>
      </c>
      <c r="R123" s="80">
        <f t="shared" si="49"/>
        <v>1507</v>
      </c>
      <c r="S123" s="80">
        <f t="shared" si="49"/>
        <v>1509</v>
      </c>
      <c r="T123" s="80">
        <f t="shared" si="49"/>
        <v>1498</v>
      </c>
      <c r="U123" s="80">
        <f t="shared" si="49"/>
        <v>1529</v>
      </c>
      <c r="V123" s="80">
        <f t="shared" si="49"/>
        <v>1528</v>
      </c>
      <c r="W123" s="80">
        <f t="shared" si="49"/>
        <v>1531</v>
      </c>
      <c r="X123" s="80">
        <f t="shared" si="49"/>
        <v>1512</v>
      </c>
      <c r="Y123" s="100"/>
      <c r="Z123" t="s">
        <v>230</v>
      </c>
      <c r="AA123" s="16">
        <f t="shared" ca="1" si="41"/>
        <v>1512</v>
      </c>
      <c r="AB123" s="16">
        <f t="shared" ca="1" si="42"/>
        <v>-19</v>
      </c>
      <c r="AC123" s="262">
        <f t="shared" ca="1" si="43"/>
        <v>-1.2410189418680601E-2</v>
      </c>
      <c r="AD123" s="16">
        <f t="shared" ca="1" si="44"/>
        <v>3</v>
      </c>
      <c r="AE123" s="262">
        <f t="shared" ca="1" si="45"/>
        <v>1.9880715705765406E-3</v>
      </c>
    </row>
    <row r="124" spans="1:31" x14ac:dyDescent="0.2">
      <c r="A124" t="s">
        <v>231</v>
      </c>
      <c r="B124" s="80">
        <f t="shared" ref="B124:X124" si="50">SUM(B102,B108)</f>
        <v>1371</v>
      </c>
      <c r="C124" s="80">
        <f t="shared" si="50"/>
        <v>1396</v>
      </c>
      <c r="D124" s="80">
        <f t="shared" si="50"/>
        <v>1412</v>
      </c>
      <c r="E124" s="80">
        <f t="shared" si="50"/>
        <v>1391</v>
      </c>
      <c r="F124" s="80">
        <f t="shared" si="50"/>
        <v>1390</v>
      </c>
      <c r="G124" s="80">
        <f t="shared" si="50"/>
        <v>1395</v>
      </c>
      <c r="H124" s="80">
        <f t="shared" si="50"/>
        <v>1394</v>
      </c>
      <c r="I124" s="80">
        <f t="shared" si="50"/>
        <v>1356</v>
      </c>
      <c r="J124" s="80">
        <f t="shared" si="50"/>
        <v>1357</v>
      </c>
      <c r="K124" s="80">
        <f t="shared" si="50"/>
        <v>1333</v>
      </c>
      <c r="L124" s="80">
        <f t="shared" si="50"/>
        <v>1310</v>
      </c>
      <c r="M124" s="80">
        <f t="shared" si="50"/>
        <v>1334</v>
      </c>
      <c r="N124" s="80">
        <f t="shared" si="50"/>
        <v>1333</v>
      </c>
      <c r="O124" s="80">
        <f t="shared" si="50"/>
        <v>1329</v>
      </c>
      <c r="P124" s="80">
        <f t="shared" si="50"/>
        <v>1330</v>
      </c>
      <c r="Q124" s="80">
        <f t="shared" si="50"/>
        <v>1335</v>
      </c>
      <c r="R124" s="80">
        <f t="shared" si="50"/>
        <v>1356</v>
      </c>
      <c r="S124" s="80">
        <f t="shared" si="50"/>
        <v>1352</v>
      </c>
      <c r="T124" s="80">
        <f t="shared" si="50"/>
        <v>1361</v>
      </c>
      <c r="U124" s="80">
        <f t="shared" si="50"/>
        <v>1373</v>
      </c>
      <c r="V124" s="80">
        <f t="shared" si="50"/>
        <v>1379</v>
      </c>
      <c r="W124" s="80">
        <f t="shared" si="50"/>
        <v>1385</v>
      </c>
      <c r="X124" s="80">
        <f t="shared" si="50"/>
        <v>1404</v>
      </c>
      <c r="Y124" s="100"/>
      <c r="Z124" t="s">
        <v>231</v>
      </c>
      <c r="AA124" s="16">
        <f t="shared" ca="1" si="41"/>
        <v>1404</v>
      </c>
      <c r="AB124" s="16">
        <f t="shared" ca="1" si="42"/>
        <v>19</v>
      </c>
      <c r="AC124" s="262">
        <f t="shared" ca="1" si="43"/>
        <v>1.3718411552346571E-2</v>
      </c>
      <c r="AD124" s="16">
        <f t="shared" ca="1" si="44"/>
        <v>52</v>
      </c>
      <c r="AE124" s="262">
        <f t="shared" ca="1" si="45"/>
        <v>3.8461538461538464E-2</v>
      </c>
    </row>
    <row r="127" spans="1:31" x14ac:dyDescent="0.2">
      <c r="AB127" s="25" t="str">
        <f ca="1">"Change since "&amp;AB128</f>
        <v>Change since 2022</v>
      </c>
      <c r="AC127" s="25"/>
      <c r="AD127" s="25" t="str">
        <f ca="1">"Change since "&amp;AD128</f>
        <v>Change since 2018</v>
      </c>
    </row>
    <row r="128" spans="1:31" x14ac:dyDescent="0.2">
      <c r="A128" t="s">
        <v>190</v>
      </c>
      <c r="Y128" s="100"/>
      <c r="AB128" s="25" t="str">
        <f ca="1">OFFSET(Y129,0,-2)</f>
        <v>2022</v>
      </c>
      <c r="AC128" s="25"/>
      <c r="AD128" s="25" t="str">
        <f ca="1">OFFSET(Y129,0,-6)</f>
        <v>2018</v>
      </c>
    </row>
    <row r="129" spans="1:31" x14ac:dyDescent="0.2">
      <c r="B129" s="2" t="s">
        <v>1715</v>
      </c>
      <c r="C129" s="2" t="s">
        <v>1716</v>
      </c>
      <c r="D129" s="2" t="s">
        <v>1717</v>
      </c>
      <c r="E129" s="2" t="s">
        <v>1718</v>
      </c>
      <c r="F129" s="2" t="s">
        <v>1719</v>
      </c>
      <c r="G129" s="2" t="s">
        <v>1720</v>
      </c>
      <c r="H129" s="2" t="s">
        <v>1721</v>
      </c>
      <c r="I129" s="2" t="s">
        <v>1722</v>
      </c>
      <c r="J129" s="2" t="s">
        <v>1723</v>
      </c>
      <c r="K129" s="2" t="s">
        <v>1724</v>
      </c>
      <c r="L129" s="2" t="s">
        <v>1725</v>
      </c>
      <c r="M129" s="2" t="s">
        <v>1726</v>
      </c>
      <c r="N129" s="2" t="s">
        <v>1727</v>
      </c>
      <c r="O129" s="2" t="s">
        <v>1728</v>
      </c>
      <c r="P129" s="2" t="s">
        <v>1729</v>
      </c>
      <c r="Q129" s="2" t="s">
        <v>1594</v>
      </c>
      <c r="R129" s="2" t="s">
        <v>1595</v>
      </c>
      <c r="S129" s="2" t="s">
        <v>1596</v>
      </c>
      <c r="T129" s="2" t="s">
        <v>1597</v>
      </c>
      <c r="U129" s="2" t="s">
        <v>1598</v>
      </c>
      <c r="V129" s="2" t="s">
        <v>556</v>
      </c>
      <c r="W129" s="2" t="s">
        <v>561</v>
      </c>
      <c r="X129" s="2" t="s">
        <v>564</v>
      </c>
      <c r="Y129" s="100"/>
      <c r="AA129" s="263" t="str">
        <f t="shared" ref="AA129" ca="1" si="51">OFFSET(Y129,0,-1)</f>
        <v>2023</v>
      </c>
      <c r="AB129" t="s">
        <v>163</v>
      </c>
      <c r="AC129" t="s">
        <v>1713</v>
      </c>
      <c r="AD129" t="s">
        <v>163</v>
      </c>
      <c r="AE129" t="s">
        <v>1713</v>
      </c>
    </row>
    <row r="130" spans="1:31" x14ac:dyDescent="0.2">
      <c r="A130" t="s">
        <v>115</v>
      </c>
      <c r="B130">
        <v>135</v>
      </c>
      <c r="C130">
        <v>129</v>
      </c>
      <c r="D130">
        <v>130</v>
      </c>
      <c r="E130">
        <v>182</v>
      </c>
      <c r="F130">
        <v>197</v>
      </c>
      <c r="G130">
        <v>212</v>
      </c>
      <c r="H130">
        <v>214</v>
      </c>
      <c r="I130">
        <v>142</v>
      </c>
      <c r="J130">
        <v>147</v>
      </c>
      <c r="K130">
        <v>141</v>
      </c>
      <c r="L130">
        <v>140</v>
      </c>
      <c r="M130">
        <v>146</v>
      </c>
      <c r="N130">
        <v>149</v>
      </c>
      <c r="O130">
        <v>149</v>
      </c>
      <c r="P130">
        <v>152</v>
      </c>
      <c r="Q130">
        <v>150</v>
      </c>
      <c r="R130">
        <v>151</v>
      </c>
      <c r="S130">
        <v>151</v>
      </c>
      <c r="T130">
        <v>152</v>
      </c>
      <c r="U130">
        <v>151</v>
      </c>
      <c r="V130">
        <v>152</v>
      </c>
      <c r="W130">
        <v>152</v>
      </c>
      <c r="X130">
        <v>174</v>
      </c>
      <c r="Y130" s="100"/>
      <c r="Z130" t="s">
        <v>115</v>
      </c>
      <c r="AA130" s="16">
        <f t="shared" ref="AA130:AA152" ca="1" si="52">IF(ISERROR((OFFSET(Y130,0,-1))),"-",(OFFSET(Y130,0,-1)))</f>
        <v>174</v>
      </c>
      <c r="AB130" s="16">
        <f t="shared" ref="AB130:AB152" ca="1" si="53">IF(ISERROR((AA130-OFFSET(Y130,0,-2))),"-",(AA130-OFFSET(Y130,0,-2)))</f>
        <v>22</v>
      </c>
      <c r="AC130" s="262">
        <f t="shared" ref="AC130:AC152" ca="1" si="54">IF(ISERROR((AB130/OFFSET(Y130,0,-2))),"-",(AB130/OFFSET(Y130,0,-2)))</f>
        <v>0.14473684210526316</v>
      </c>
      <c r="AD130" s="16">
        <f t="shared" ref="AD130:AD152" ca="1" si="55">IF(ISERROR((AA130-OFFSET(Y130,0,-6))),"-",(AA130-OFFSET(Y130,0,-6)))</f>
        <v>23</v>
      </c>
      <c r="AE130" s="262">
        <f t="shared" ref="AE130:AE152" ca="1" si="56">IF(ISERROR((AD130/OFFSET(Y130,0,-6))),"-",(AD130/OFFSET(Y130,0,-6)))</f>
        <v>0.15231788079470199</v>
      </c>
    </row>
    <row r="131" spans="1:31" x14ac:dyDescent="0.2">
      <c r="A131" t="s">
        <v>116</v>
      </c>
      <c r="B131">
        <v>127</v>
      </c>
      <c r="C131">
        <v>131</v>
      </c>
      <c r="D131">
        <v>129</v>
      </c>
      <c r="E131">
        <v>130</v>
      </c>
      <c r="F131">
        <v>135</v>
      </c>
      <c r="G131">
        <v>151</v>
      </c>
      <c r="H131">
        <v>157</v>
      </c>
      <c r="I131">
        <v>160</v>
      </c>
      <c r="J131">
        <v>161</v>
      </c>
      <c r="K131">
        <v>168</v>
      </c>
      <c r="L131">
        <v>168</v>
      </c>
      <c r="M131">
        <v>168</v>
      </c>
      <c r="N131">
        <v>167</v>
      </c>
      <c r="O131">
        <v>167</v>
      </c>
      <c r="P131">
        <v>169</v>
      </c>
      <c r="Q131">
        <v>165</v>
      </c>
      <c r="R131">
        <v>167</v>
      </c>
      <c r="S131">
        <v>171</v>
      </c>
      <c r="T131">
        <v>168</v>
      </c>
      <c r="U131">
        <v>167</v>
      </c>
      <c r="V131">
        <v>169</v>
      </c>
      <c r="W131">
        <v>171</v>
      </c>
      <c r="X131">
        <v>172</v>
      </c>
      <c r="Y131" s="100"/>
      <c r="Z131" t="s">
        <v>116</v>
      </c>
      <c r="AA131" s="16">
        <f t="shared" ca="1" si="52"/>
        <v>172</v>
      </c>
      <c r="AB131" s="16">
        <f t="shared" ca="1" si="53"/>
        <v>1</v>
      </c>
      <c r="AC131" s="262">
        <f t="shared" ca="1" si="54"/>
        <v>5.8479532163742687E-3</v>
      </c>
      <c r="AD131" s="16">
        <f t="shared" ca="1" si="55"/>
        <v>1</v>
      </c>
      <c r="AE131" s="262">
        <f t="shared" ca="1" si="56"/>
        <v>5.8479532163742687E-3</v>
      </c>
    </row>
    <row r="132" spans="1:31" x14ac:dyDescent="0.2">
      <c r="A132" t="s">
        <v>117</v>
      </c>
      <c r="B132">
        <v>73</v>
      </c>
      <c r="C132">
        <v>75</v>
      </c>
      <c r="D132">
        <v>82</v>
      </c>
      <c r="E132">
        <v>85</v>
      </c>
      <c r="F132">
        <v>85</v>
      </c>
      <c r="G132">
        <v>85</v>
      </c>
      <c r="H132">
        <v>86</v>
      </c>
      <c r="I132">
        <v>86</v>
      </c>
      <c r="J132">
        <v>86</v>
      </c>
      <c r="K132">
        <v>87</v>
      </c>
      <c r="L132">
        <v>86</v>
      </c>
      <c r="M132">
        <v>86</v>
      </c>
      <c r="N132">
        <v>89</v>
      </c>
      <c r="O132">
        <v>90</v>
      </c>
      <c r="P132">
        <v>90</v>
      </c>
      <c r="Q132">
        <v>92</v>
      </c>
      <c r="R132">
        <v>97</v>
      </c>
      <c r="S132">
        <v>99</v>
      </c>
      <c r="T132">
        <v>98</v>
      </c>
      <c r="U132">
        <v>99</v>
      </c>
      <c r="V132">
        <v>100</v>
      </c>
      <c r="W132">
        <v>99</v>
      </c>
      <c r="X132">
        <v>103</v>
      </c>
      <c r="Y132" s="100"/>
      <c r="Z132" t="s">
        <v>117</v>
      </c>
      <c r="AA132" s="16">
        <f t="shared" ca="1" si="52"/>
        <v>103</v>
      </c>
      <c r="AB132" s="16">
        <f t="shared" ca="1" si="53"/>
        <v>4</v>
      </c>
      <c r="AC132" s="262">
        <f t="shared" ca="1" si="54"/>
        <v>4.0404040404040407E-2</v>
      </c>
      <c r="AD132" s="16">
        <f t="shared" ca="1" si="55"/>
        <v>4</v>
      </c>
      <c r="AE132" s="262">
        <f t="shared" ca="1" si="56"/>
        <v>4.0404040404040407E-2</v>
      </c>
    </row>
    <row r="133" spans="1:31" x14ac:dyDescent="0.2">
      <c r="A133" t="s">
        <v>118</v>
      </c>
      <c r="B133">
        <v>88</v>
      </c>
      <c r="C133">
        <v>90</v>
      </c>
      <c r="D133">
        <v>90</v>
      </c>
      <c r="E133">
        <v>91</v>
      </c>
      <c r="F133">
        <v>92</v>
      </c>
      <c r="G133">
        <v>105</v>
      </c>
      <c r="H133">
        <v>105</v>
      </c>
      <c r="I133">
        <v>105</v>
      </c>
      <c r="J133">
        <v>105</v>
      </c>
      <c r="K133">
        <v>106</v>
      </c>
      <c r="L133">
        <v>101</v>
      </c>
      <c r="M133">
        <v>105</v>
      </c>
      <c r="N133">
        <v>101</v>
      </c>
      <c r="O133">
        <v>99</v>
      </c>
      <c r="P133">
        <v>98</v>
      </c>
      <c r="Q133">
        <v>93</v>
      </c>
      <c r="R133">
        <v>93</v>
      </c>
      <c r="S133">
        <v>97</v>
      </c>
      <c r="T133">
        <v>100</v>
      </c>
      <c r="U133">
        <v>97</v>
      </c>
      <c r="V133">
        <v>98</v>
      </c>
      <c r="W133">
        <v>98</v>
      </c>
      <c r="X133">
        <v>96</v>
      </c>
      <c r="Y133" s="100"/>
      <c r="Z133" t="s">
        <v>118</v>
      </c>
      <c r="AA133" s="16">
        <f t="shared" ca="1" si="52"/>
        <v>96</v>
      </c>
      <c r="AB133" s="16">
        <f t="shared" ca="1" si="53"/>
        <v>-2</v>
      </c>
      <c r="AC133" s="262">
        <f t="shared" ca="1" si="54"/>
        <v>-2.0408163265306121E-2</v>
      </c>
      <c r="AD133" s="16">
        <f t="shared" ca="1" si="55"/>
        <v>-1</v>
      </c>
      <c r="AE133" s="262">
        <f t="shared" ca="1" si="56"/>
        <v>-1.0309278350515464E-2</v>
      </c>
    </row>
    <row r="134" spans="1:31" x14ac:dyDescent="0.2">
      <c r="A134" t="s">
        <v>1730</v>
      </c>
      <c r="B134">
        <v>89</v>
      </c>
      <c r="C134">
        <v>93</v>
      </c>
      <c r="D134">
        <v>93</v>
      </c>
      <c r="E134">
        <v>98</v>
      </c>
      <c r="F134">
        <v>105</v>
      </c>
      <c r="G134">
        <v>106</v>
      </c>
      <c r="H134">
        <v>107</v>
      </c>
      <c r="I134">
        <v>108</v>
      </c>
      <c r="J134">
        <v>108</v>
      </c>
      <c r="K134">
        <v>107</v>
      </c>
      <c r="L134">
        <v>105</v>
      </c>
      <c r="M134">
        <v>105</v>
      </c>
      <c r="N134">
        <v>104</v>
      </c>
      <c r="O134">
        <v>98</v>
      </c>
      <c r="P134">
        <v>98</v>
      </c>
      <c r="Q134">
        <v>101</v>
      </c>
      <c r="R134">
        <v>101</v>
      </c>
      <c r="S134">
        <v>102</v>
      </c>
      <c r="T134">
        <v>103</v>
      </c>
      <c r="U134">
        <v>104</v>
      </c>
      <c r="V134">
        <v>101</v>
      </c>
      <c r="W134">
        <v>101</v>
      </c>
      <c r="X134">
        <v>102</v>
      </c>
      <c r="Y134" s="100"/>
      <c r="Z134" t="s">
        <v>1730</v>
      </c>
      <c r="AA134" s="16">
        <f t="shared" ca="1" si="52"/>
        <v>102</v>
      </c>
      <c r="AB134" s="16">
        <f t="shared" ca="1" si="53"/>
        <v>1</v>
      </c>
      <c r="AC134" s="262">
        <f t="shared" ca="1" si="54"/>
        <v>9.9009900990099011E-3</v>
      </c>
      <c r="AD134" s="16">
        <f t="shared" ca="1" si="55"/>
        <v>0</v>
      </c>
      <c r="AE134" s="262">
        <f t="shared" ca="1" si="56"/>
        <v>0</v>
      </c>
    </row>
    <row r="135" spans="1:31" x14ac:dyDescent="0.2">
      <c r="A135" t="s">
        <v>120</v>
      </c>
      <c r="B135">
        <v>72</v>
      </c>
      <c r="C135">
        <v>73</v>
      </c>
      <c r="D135">
        <v>76</v>
      </c>
      <c r="E135">
        <v>76</v>
      </c>
      <c r="F135">
        <v>74</v>
      </c>
      <c r="G135">
        <v>77</v>
      </c>
      <c r="H135">
        <v>76</v>
      </c>
      <c r="I135">
        <v>74</v>
      </c>
      <c r="J135">
        <v>73</v>
      </c>
      <c r="K135">
        <v>83</v>
      </c>
      <c r="L135">
        <v>89</v>
      </c>
      <c r="M135">
        <v>88</v>
      </c>
      <c r="N135">
        <v>88</v>
      </c>
      <c r="O135">
        <v>86</v>
      </c>
      <c r="P135">
        <v>117</v>
      </c>
      <c r="Q135">
        <v>118</v>
      </c>
      <c r="R135">
        <v>118</v>
      </c>
      <c r="S135">
        <v>116</v>
      </c>
      <c r="T135">
        <v>115</v>
      </c>
      <c r="U135">
        <v>113</v>
      </c>
      <c r="V135">
        <v>112</v>
      </c>
      <c r="W135">
        <v>111</v>
      </c>
      <c r="X135">
        <v>111</v>
      </c>
      <c r="Y135" s="100"/>
      <c r="Z135" t="s">
        <v>120</v>
      </c>
      <c r="AA135" s="16">
        <f t="shared" ca="1" si="52"/>
        <v>111</v>
      </c>
      <c r="AB135" s="16">
        <f t="shared" ca="1" si="53"/>
        <v>0</v>
      </c>
      <c r="AC135" s="262">
        <f t="shared" ca="1" si="54"/>
        <v>0</v>
      </c>
      <c r="AD135" s="16">
        <f t="shared" ca="1" si="55"/>
        <v>-5</v>
      </c>
      <c r="AE135" s="262">
        <f t="shared" ca="1" si="56"/>
        <v>-4.3103448275862072E-2</v>
      </c>
    </row>
    <row r="136" spans="1:31" x14ac:dyDescent="0.2">
      <c r="A136" t="s">
        <v>121</v>
      </c>
      <c r="B136">
        <v>161</v>
      </c>
      <c r="C136">
        <v>163</v>
      </c>
      <c r="D136">
        <v>168</v>
      </c>
      <c r="E136">
        <v>165</v>
      </c>
      <c r="F136">
        <v>164</v>
      </c>
      <c r="G136">
        <v>177</v>
      </c>
      <c r="H136">
        <v>179</v>
      </c>
      <c r="I136">
        <v>178</v>
      </c>
      <c r="J136">
        <v>176</v>
      </c>
      <c r="K136">
        <v>176</v>
      </c>
      <c r="L136">
        <v>171</v>
      </c>
      <c r="M136">
        <v>176</v>
      </c>
      <c r="N136">
        <v>187</v>
      </c>
      <c r="O136">
        <v>191</v>
      </c>
      <c r="P136">
        <v>188</v>
      </c>
      <c r="Q136">
        <v>187</v>
      </c>
      <c r="R136">
        <v>187</v>
      </c>
      <c r="S136">
        <v>188</v>
      </c>
      <c r="T136">
        <v>188</v>
      </c>
      <c r="U136">
        <v>189</v>
      </c>
      <c r="V136">
        <v>192</v>
      </c>
      <c r="W136">
        <v>196</v>
      </c>
      <c r="X136">
        <v>187</v>
      </c>
      <c r="Y136" s="100"/>
      <c r="Z136" t="s">
        <v>121</v>
      </c>
      <c r="AA136" s="16">
        <f t="shared" ca="1" si="52"/>
        <v>187</v>
      </c>
      <c r="AB136" s="16">
        <f t="shared" ca="1" si="53"/>
        <v>-9</v>
      </c>
      <c r="AC136" s="262">
        <f t="shared" ca="1" si="54"/>
        <v>-4.5918367346938778E-2</v>
      </c>
      <c r="AD136" s="16">
        <f t="shared" ca="1" si="55"/>
        <v>-1</v>
      </c>
      <c r="AE136" s="262">
        <f t="shared" ca="1" si="56"/>
        <v>-5.3191489361702126E-3</v>
      </c>
    </row>
    <row r="137" spans="1:31" x14ac:dyDescent="0.2">
      <c r="A137" t="s">
        <v>122</v>
      </c>
      <c r="B137">
        <v>111</v>
      </c>
      <c r="C137">
        <v>108</v>
      </c>
      <c r="D137">
        <v>112</v>
      </c>
      <c r="E137">
        <v>116</v>
      </c>
      <c r="F137">
        <v>118</v>
      </c>
      <c r="G137">
        <v>113</v>
      </c>
      <c r="H137">
        <v>115</v>
      </c>
      <c r="I137">
        <v>115</v>
      </c>
      <c r="J137">
        <v>116</v>
      </c>
      <c r="K137">
        <v>113</v>
      </c>
      <c r="L137">
        <v>111</v>
      </c>
      <c r="M137">
        <v>113</v>
      </c>
      <c r="N137">
        <v>115</v>
      </c>
      <c r="O137">
        <v>117</v>
      </c>
      <c r="P137">
        <v>119</v>
      </c>
      <c r="Q137">
        <v>119</v>
      </c>
      <c r="R137">
        <v>119</v>
      </c>
      <c r="S137">
        <v>117</v>
      </c>
      <c r="T137">
        <v>114</v>
      </c>
      <c r="U137">
        <v>118</v>
      </c>
      <c r="V137">
        <v>116</v>
      </c>
      <c r="W137">
        <v>115</v>
      </c>
      <c r="X137">
        <v>118</v>
      </c>
      <c r="Y137" s="100"/>
      <c r="Z137" t="s">
        <v>122</v>
      </c>
      <c r="AA137" s="16">
        <f t="shared" ca="1" si="52"/>
        <v>118</v>
      </c>
      <c r="AB137" s="16">
        <f t="shared" ca="1" si="53"/>
        <v>3</v>
      </c>
      <c r="AC137" s="262">
        <f t="shared" ca="1" si="54"/>
        <v>2.6086956521739129E-2</v>
      </c>
      <c r="AD137" s="16">
        <f t="shared" ca="1" si="55"/>
        <v>1</v>
      </c>
      <c r="AE137" s="262">
        <f t="shared" ca="1" si="56"/>
        <v>8.5470085470085479E-3</v>
      </c>
    </row>
    <row r="138" spans="1:31" x14ac:dyDescent="0.2">
      <c r="A138" t="s">
        <v>123</v>
      </c>
      <c r="B138">
        <v>141</v>
      </c>
      <c r="C138">
        <v>118</v>
      </c>
      <c r="D138">
        <v>100</v>
      </c>
      <c r="E138">
        <v>98</v>
      </c>
      <c r="F138">
        <v>96</v>
      </c>
      <c r="G138">
        <v>121</v>
      </c>
      <c r="H138">
        <v>124</v>
      </c>
      <c r="I138">
        <v>106</v>
      </c>
      <c r="J138">
        <v>107</v>
      </c>
      <c r="K138">
        <v>109</v>
      </c>
      <c r="L138">
        <v>114</v>
      </c>
      <c r="M138">
        <v>116</v>
      </c>
      <c r="N138">
        <v>123</v>
      </c>
      <c r="O138">
        <v>122</v>
      </c>
      <c r="P138">
        <v>127</v>
      </c>
      <c r="Q138">
        <v>119</v>
      </c>
      <c r="R138">
        <v>120</v>
      </c>
      <c r="S138">
        <v>123</v>
      </c>
      <c r="T138">
        <v>123</v>
      </c>
      <c r="U138">
        <v>132</v>
      </c>
      <c r="V138">
        <v>133</v>
      </c>
      <c r="W138">
        <v>134</v>
      </c>
      <c r="X138">
        <v>132</v>
      </c>
      <c r="Y138" s="100"/>
      <c r="Z138" t="s">
        <v>123</v>
      </c>
      <c r="AA138" s="16">
        <f t="shared" ca="1" si="52"/>
        <v>132</v>
      </c>
      <c r="AB138" s="16">
        <f t="shared" ca="1" si="53"/>
        <v>-2</v>
      </c>
      <c r="AC138" s="262">
        <f t="shared" ca="1" si="54"/>
        <v>-1.4925373134328358E-2</v>
      </c>
      <c r="AD138" s="16">
        <f t="shared" ca="1" si="55"/>
        <v>9</v>
      </c>
      <c r="AE138" s="262">
        <f t="shared" ca="1" si="56"/>
        <v>7.3170731707317069E-2</v>
      </c>
    </row>
    <row r="139" spans="1:31" x14ac:dyDescent="0.2">
      <c r="A139" t="s">
        <v>124</v>
      </c>
      <c r="B139">
        <v>101</v>
      </c>
      <c r="C139">
        <v>97</v>
      </c>
      <c r="D139">
        <v>101</v>
      </c>
      <c r="E139">
        <v>104</v>
      </c>
      <c r="F139">
        <v>106</v>
      </c>
      <c r="G139">
        <v>128</v>
      </c>
      <c r="H139">
        <v>133</v>
      </c>
      <c r="I139">
        <v>132</v>
      </c>
      <c r="J139">
        <v>135</v>
      </c>
      <c r="K139">
        <v>135</v>
      </c>
      <c r="L139">
        <v>133</v>
      </c>
      <c r="M139">
        <v>133</v>
      </c>
      <c r="N139">
        <v>134</v>
      </c>
      <c r="O139">
        <v>138</v>
      </c>
      <c r="P139">
        <v>138</v>
      </c>
      <c r="Q139">
        <v>135</v>
      </c>
      <c r="R139">
        <v>137</v>
      </c>
      <c r="S139">
        <v>143</v>
      </c>
      <c r="T139">
        <v>143</v>
      </c>
      <c r="U139">
        <v>143</v>
      </c>
      <c r="V139">
        <v>151</v>
      </c>
      <c r="W139">
        <v>146</v>
      </c>
      <c r="X139">
        <v>144</v>
      </c>
      <c r="Y139" s="100"/>
      <c r="Z139" t="s">
        <v>124</v>
      </c>
      <c r="AA139" s="16">
        <f t="shared" ca="1" si="52"/>
        <v>144</v>
      </c>
      <c r="AB139" s="16">
        <f t="shared" ca="1" si="53"/>
        <v>-2</v>
      </c>
      <c r="AC139" s="262">
        <f t="shared" ca="1" si="54"/>
        <v>-1.3698630136986301E-2</v>
      </c>
      <c r="AD139" s="16">
        <f t="shared" ca="1" si="55"/>
        <v>1</v>
      </c>
      <c r="AE139" s="262">
        <f t="shared" ca="1" si="56"/>
        <v>6.993006993006993E-3</v>
      </c>
    </row>
    <row r="140" spans="1:31" x14ac:dyDescent="0.2">
      <c r="A140" t="s">
        <v>1702</v>
      </c>
      <c r="B140">
        <v>88</v>
      </c>
      <c r="C140">
        <v>91</v>
      </c>
      <c r="D140">
        <v>91</v>
      </c>
      <c r="E140">
        <v>90</v>
      </c>
      <c r="F140">
        <v>90</v>
      </c>
      <c r="G140">
        <v>96</v>
      </c>
      <c r="H140">
        <v>105</v>
      </c>
      <c r="I140">
        <v>106</v>
      </c>
      <c r="J140">
        <v>106</v>
      </c>
      <c r="K140">
        <v>106</v>
      </c>
      <c r="L140">
        <v>105</v>
      </c>
      <c r="M140">
        <v>107</v>
      </c>
      <c r="N140">
        <v>108</v>
      </c>
      <c r="O140">
        <v>110</v>
      </c>
      <c r="P140">
        <v>111</v>
      </c>
      <c r="Q140">
        <v>112</v>
      </c>
      <c r="R140">
        <v>112</v>
      </c>
      <c r="S140">
        <v>109</v>
      </c>
      <c r="T140">
        <v>115</v>
      </c>
      <c r="U140">
        <v>116</v>
      </c>
      <c r="V140">
        <v>114</v>
      </c>
      <c r="W140">
        <v>115</v>
      </c>
      <c r="X140">
        <v>116</v>
      </c>
      <c r="Y140" s="100"/>
      <c r="Z140" t="s">
        <v>1702</v>
      </c>
      <c r="AA140" s="16">
        <f t="shared" ca="1" si="52"/>
        <v>116</v>
      </c>
      <c r="AB140" s="16">
        <f t="shared" ca="1" si="53"/>
        <v>1</v>
      </c>
      <c r="AC140" s="262">
        <f t="shared" ca="1" si="54"/>
        <v>8.6956521739130436E-3</v>
      </c>
      <c r="AD140" s="16">
        <f t="shared" ca="1" si="55"/>
        <v>7</v>
      </c>
      <c r="AE140" s="262">
        <f t="shared" ca="1" si="56"/>
        <v>6.4220183486238536E-2</v>
      </c>
    </row>
    <row r="141" spans="1:31" x14ac:dyDescent="0.2">
      <c r="A141" t="s">
        <v>126</v>
      </c>
      <c r="B141">
        <v>98</v>
      </c>
      <c r="C141">
        <v>104</v>
      </c>
      <c r="D141">
        <v>107</v>
      </c>
      <c r="E141">
        <v>107</v>
      </c>
      <c r="F141">
        <v>108</v>
      </c>
      <c r="G141">
        <v>111</v>
      </c>
      <c r="H141">
        <v>116</v>
      </c>
      <c r="I141">
        <v>115</v>
      </c>
      <c r="J141">
        <v>117</v>
      </c>
      <c r="K141">
        <v>117</v>
      </c>
      <c r="L141">
        <v>118</v>
      </c>
      <c r="M141">
        <v>119</v>
      </c>
      <c r="N141">
        <v>118</v>
      </c>
      <c r="O141">
        <v>120</v>
      </c>
      <c r="P141">
        <v>128</v>
      </c>
      <c r="Q141">
        <v>129</v>
      </c>
      <c r="R141">
        <v>136</v>
      </c>
      <c r="S141">
        <v>134</v>
      </c>
      <c r="T141">
        <v>128</v>
      </c>
      <c r="U141">
        <v>132</v>
      </c>
      <c r="V141">
        <v>133</v>
      </c>
      <c r="W141">
        <v>135</v>
      </c>
      <c r="X141">
        <v>135</v>
      </c>
      <c r="Y141" s="100"/>
      <c r="Z141" t="s">
        <v>126</v>
      </c>
      <c r="AA141" s="16">
        <f t="shared" ca="1" si="52"/>
        <v>135</v>
      </c>
      <c r="AB141" s="16">
        <f t="shared" ca="1" si="53"/>
        <v>0</v>
      </c>
      <c r="AC141" s="262">
        <f t="shared" ca="1" si="54"/>
        <v>0</v>
      </c>
      <c r="AD141" s="16">
        <f t="shared" ca="1" si="55"/>
        <v>1</v>
      </c>
      <c r="AE141" s="262">
        <f t="shared" ca="1" si="56"/>
        <v>7.462686567164179E-3</v>
      </c>
    </row>
    <row r="142" spans="1:31" x14ac:dyDescent="0.2">
      <c r="A142" t="s">
        <v>138</v>
      </c>
      <c r="B142" s="148">
        <v>1284</v>
      </c>
      <c r="C142" s="148">
        <v>1270</v>
      </c>
      <c r="D142" s="148">
        <v>1279</v>
      </c>
      <c r="E142" s="148">
        <v>1342</v>
      </c>
      <c r="F142" s="148">
        <v>1369</v>
      </c>
      <c r="G142" s="148">
        <v>1484</v>
      </c>
      <c r="H142" s="148">
        <v>1518</v>
      </c>
      <c r="I142" s="148">
        <v>1427</v>
      </c>
      <c r="J142" s="148">
        <v>1436</v>
      </c>
      <c r="K142" s="148">
        <v>1448</v>
      </c>
      <c r="L142" s="148">
        <v>1441</v>
      </c>
      <c r="M142" s="148">
        <v>1462</v>
      </c>
      <c r="N142" s="148">
        <v>1482</v>
      </c>
      <c r="O142" s="148">
        <v>1485</v>
      </c>
      <c r="P142" s="148">
        <v>1535</v>
      </c>
      <c r="Q142" s="148">
        <v>1521</v>
      </c>
      <c r="R142" s="148">
        <v>1538</v>
      </c>
      <c r="S142" s="148">
        <v>1550</v>
      </c>
      <c r="T142" s="148">
        <v>1546</v>
      </c>
      <c r="U142" s="148">
        <v>1562</v>
      </c>
      <c r="V142" s="148">
        <v>1571</v>
      </c>
      <c r="W142" s="148">
        <v>1574</v>
      </c>
      <c r="X142" s="148">
        <v>1590</v>
      </c>
      <c r="Y142" s="100"/>
      <c r="Z142" t="s">
        <v>138</v>
      </c>
      <c r="AA142" s="16">
        <f t="shared" ca="1" si="52"/>
        <v>1590</v>
      </c>
      <c r="AB142" s="16">
        <f t="shared" ca="1" si="53"/>
        <v>16</v>
      </c>
      <c r="AC142" s="262">
        <f t="shared" ca="1" si="54"/>
        <v>1.0165184243964422E-2</v>
      </c>
      <c r="AD142" s="16">
        <f t="shared" ca="1" si="55"/>
        <v>40</v>
      </c>
      <c r="AE142" s="262">
        <f t="shared" ca="1" si="56"/>
        <v>2.5806451612903226E-2</v>
      </c>
    </row>
    <row r="143" spans="1:31" x14ac:dyDescent="0.2">
      <c r="A143" t="s">
        <v>127</v>
      </c>
      <c r="B143" s="148">
        <v>157</v>
      </c>
      <c r="C143" s="148">
        <v>159</v>
      </c>
      <c r="D143" s="148">
        <v>161</v>
      </c>
      <c r="E143" s="148">
        <v>160</v>
      </c>
      <c r="F143" s="148">
        <v>155</v>
      </c>
      <c r="G143" s="148">
        <v>156</v>
      </c>
      <c r="H143" s="148">
        <v>156</v>
      </c>
      <c r="I143" s="148">
        <v>154</v>
      </c>
      <c r="J143" s="148">
        <v>167</v>
      </c>
      <c r="K143" s="148">
        <v>164</v>
      </c>
      <c r="L143" s="148">
        <v>177</v>
      </c>
      <c r="M143" s="148">
        <v>181</v>
      </c>
      <c r="N143" s="148">
        <v>183</v>
      </c>
      <c r="O143" s="148">
        <v>174</v>
      </c>
      <c r="P143" s="148">
        <v>174</v>
      </c>
      <c r="Q143" s="148">
        <v>177</v>
      </c>
      <c r="R143" s="148">
        <v>177</v>
      </c>
      <c r="S143" s="148">
        <v>170</v>
      </c>
      <c r="T143" s="148">
        <v>167</v>
      </c>
      <c r="U143" s="148">
        <v>167</v>
      </c>
      <c r="V143" s="148">
        <v>166</v>
      </c>
      <c r="W143" s="148">
        <v>165</v>
      </c>
      <c r="X143" s="148">
        <v>167</v>
      </c>
      <c r="Y143" s="100"/>
      <c r="Z143" t="s">
        <v>127</v>
      </c>
      <c r="AA143" s="16">
        <f t="shared" ca="1" si="52"/>
        <v>167</v>
      </c>
      <c r="AB143" s="16">
        <f t="shared" ca="1" si="53"/>
        <v>2</v>
      </c>
      <c r="AC143" s="262">
        <f t="shared" ca="1" si="54"/>
        <v>1.2121212121212121E-2</v>
      </c>
      <c r="AD143" s="16">
        <f t="shared" ca="1" si="55"/>
        <v>-3</v>
      </c>
      <c r="AE143" s="262">
        <f t="shared" ca="1" si="56"/>
        <v>-1.7647058823529412E-2</v>
      </c>
    </row>
    <row r="144" spans="1:31" x14ac:dyDescent="0.2">
      <c r="A144" t="s">
        <v>139</v>
      </c>
      <c r="B144" s="25">
        <f>SUM(B142:B143)</f>
        <v>1441</v>
      </c>
      <c r="C144" s="25">
        <f t="shared" ref="C144:X144" si="57">SUM(C142:C143)</f>
        <v>1429</v>
      </c>
      <c r="D144" s="25">
        <f t="shared" si="57"/>
        <v>1440</v>
      </c>
      <c r="E144" s="25">
        <f t="shared" si="57"/>
        <v>1502</v>
      </c>
      <c r="F144" s="25">
        <f t="shared" si="57"/>
        <v>1524</v>
      </c>
      <c r="G144" s="25">
        <f t="shared" si="57"/>
        <v>1640</v>
      </c>
      <c r="H144" s="25">
        <f t="shared" si="57"/>
        <v>1674</v>
      </c>
      <c r="I144" s="25">
        <f t="shared" si="57"/>
        <v>1581</v>
      </c>
      <c r="J144" s="25">
        <f t="shared" si="57"/>
        <v>1603</v>
      </c>
      <c r="K144" s="25">
        <f t="shared" si="57"/>
        <v>1612</v>
      </c>
      <c r="L144" s="25">
        <f t="shared" si="57"/>
        <v>1618</v>
      </c>
      <c r="M144" s="25">
        <f t="shared" si="57"/>
        <v>1643</v>
      </c>
      <c r="N144" s="25">
        <f t="shared" si="57"/>
        <v>1665</v>
      </c>
      <c r="O144" s="25">
        <f t="shared" si="57"/>
        <v>1659</v>
      </c>
      <c r="P144" s="25">
        <f t="shared" si="57"/>
        <v>1709</v>
      </c>
      <c r="Q144" s="25">
        <f t="shared" si="57"/>
        <v>1698</v>
      </c>
      <c r="R144" s="25">
        <f t="shared" si="57"/>
        <v>1715</v>
      </c>
      <c r="S144" s="25">
        <f t="shared" si="57"/>
        <v>1720</v>
      </c>
      <c r="T144" s="25">
        <f t="shared" si="57"/>
        <v>1713</v>
      </c>
      <c r="U144" s="25">
        <f t="shared" si="57"/>
        <v>1729</v>
      </c>
      <c r="V144" s="25">
        <f t="shared" si="57"/>
        <v>1737</v>
      </c>
      <c r="W144" s="25">
        <f t="shared" si="57"/>
        <v>1739</v>
      </c>
      <c r="X144" s="25">
        <f t="shared" si="57"/>
        <v>1757</v>
      </c>
      <c r="Y144" s="100"/>
      <c r="Z144" t="s">
        <v>139</v>
      </c>
      <c r="AA144" s="16">
        <f t="shared" ca="1" si="52"/>
        <v>1757</v>
      </c>
      <c r="AB144" s="16">
        <f t="shared" ca="1" si="53"/>
        <v>18</v>
      </c>
      <c r="AC144" s="262">
        <f t="shared" ca="1" si="54"/>
        <v>1.0350776308223116E-2</v>
      </c>
      <c r="AD144" s="16">
        <f t="shared" ca="1" si="55"/>
        <v>37</v>
      </c>
      <c r="AE144" s="262">
        <f t="shared" ca="1" si="56"/>
        <v>2.1511627906976746E-2</v>
      </c>
    </row>
    <row r="145" spans="1:31" x14ac:dyDescent="0.2">
      <c r="A145" t="s">
        <v>1731</v>
      </c>
      <c r="B145">
        <v>7026</v>
      </c>
      <c r="C145">
        <v>7122</v>
      </c>
      <c r="D145">
        <v>7250</v>
      </c>
      <c r="E145">
        <v>7386</v>
      </c>
      <c r="F145">
        <v>7378</v>
      </c>
      <c r="G145">
        <v>7977</v>
      </c>
      <c r="H145">
        <v>8045</v>
      </c>
      <c r="I145">
        <v>8070</v>
      </c>
      <c r="J145">
        <v>8171</v>
      </c>
      <c r="K145">
        <v>8211</v>
      </c>
      <c r="L145">
        <v>8239</v>
      </c>
      <c r="M145">
        <v>8300</v>
      </c>
      <c r="N145">
        <v>8285</v>
      </c>
      <c r="O145">
        <v>8378</v>
      </c>
      <c r="P145">
        <v>8531</v>
      </c>
      <c r="Q145">
        <v>8615</v>
      </c>
      <c r="R145">
        <v>8573</v>
      </c>
      <c r="S145">
        <v>8731</v>
      </c>
      <c r="T145">
        <v>8784</v>
      </c>
      <c r="U145">
        <v>8838</v>
      </c>
      <c r="V145">
        <v>8894</v>
      </c>
      <c r="W145">
        <v>8946</v>
      </c>
      <c r="X145">
        <v>8942</v>
      </c>
      <c r="Y145" s="100"/>
      <c r="Z145" t="s">
        <v>1731</v>
      </c>
      <c r="AA145" s="16">
        <f t="shared" ca="1" si="52"/>
        <v>8942</v>
      </c>
      <c r="AB145" s="16">
        <f t="shared" ca="1" si="53"/>
        <v>-4</v>
      </c>
      <c r="AC145" s="262">
        <f t="shared" ca="1" si="54"/>
        <v>-4.47127207690588E-4</v>
      </c>
      <c r="AD145" s="16">
        <f t="shared" ca="1" si="55"/>
        <v>211</v>
      </c>
      <c r="AE145" s="262">
        <f t="shared" ca="1" si="56"/>
        <v>2.4166762112014659E-2</v>
      </c>
    </row>
    <row r="146" spans="1:31" x14ac:dyDescent="0.2">
      <c r="A146" t="s">
        <v>141</v>
      </c>
      <c r="B146">
        <v>47333</v>
      </c>
      <c r="C146">
        <v>47585</v>
      </c>
      <c r="D146">
        <v>47333</v>
      </c>
      <c r="E146">
        <v>47614</v>
      </c>
      <c r="F146">
        <v>47885</v>
      </c>
      <c r="G146">
        <v>48714</v>
      </c>
      <c r="H146">
        <v>49310</v>
      </c>
      <c r="I146">
        <v>49594</v>
      </c>
      <c r="J146">
        <v>50037</v>
      </c>
      <c r="K146">
        <v>50160</v>
      </c>
      <c r="L146">
        <v>50602</v>
      </c>
      <c r="M146">
        <v>50931</v>
      </c>
      <c r="N146">
        <v>51283</v>
      </c>
      <c r="O146">
        <v>51750</v>
      </c>
      <c r="P146">
        <v>52302</v>
      </c>
      <c r="Q146">
        <v>52236</v>
      </c>
      <c r="R146">
        <v>51458</v>
      </c>
      <c r="S146">
        <v>51959</v>
      </c>
      <c r="T146">
        <v>52283</v>
      </c>
      <c r="U146">
        <v>52582</v>
      </c>
      <c r="V146">
        <v>52915</v>
      </c>
      <c r="W146">
        <v>53083</v>
      </c>
      <c r="X146">
        <v>53325</v>
      </c>
      <c r="Y146" s="100"/>
      <c r="Z146" t="s">
        <v>141</v>
      </c>
      <c r="AA146" s="16">
        <f t="shared" ca="1" si="52"/>
        <v>53325</v>
      </c>
      <c r="AB146" s="16">
        <f t="shared" ca="1" si="53"/>
        <v>242</v>
      </c>
      <c r="AC146" s="262">
        <f t="shared" ca="1" si="54"/>
        <v>4.5588983290318933E-3</v>
      </c>
      <c r="AD146" s="16">
        <f t="shared" ca="1" si="55"/>
        <v>1366</v>
      </c>
      <c r="AE146" s="262">
        <f t="shared" ca="1" si="56"/>
        <v>2.6289959391058333E-2</v>
      </c>
    </row>
    <row r="147" spans="1:31" x14ac:dyDescent="0.2">
      <c r="A147" t="s">
        <v>226</v>
      </c>
      <c r="B147" t="s">
        <v>496</v>
      </c>
      <c r="C147" t="s">
        <v>496</v>
      </c>
      <c r="D147" t="s">
        <v>496</v>
      </c>
      <c r="E147" t="s">
        <v>496</v>
      </c>
      <c r="F147" t="s">
        <v>496</v>
      </c>
      <c r="G147" t="s">
        <v>496</v>
      </c>
      <c r="H147" t="s">
        <v>496</v>
      </c>
      <c r="I147" t="s">
        <v>496</v>
      </c>
      <c r="J147" t="s">
        <v>496</v>
      </c>
      <c r="K147" t="s">
        <v>496</v>
      </c>
      <c r="L147" t="s">
        <v>496</v>
      </c>
      <c r="M147" t="s">
        <v>496</v>
      </c>
      <c r="N147" t="s">
        <v>496</v>
      </c>
      <c r="O147" t="s">
        <v>496</v>
      </c>
      <c r="P147" t="s">
        <v>496</v>
      </c>
      <c r="Q147" t="s">
        <v>496</v>
      </c>
      <c r="R147" t="s">
        <v>496</v>
      </c>
      <c r="S147" t="s">
        <v>496</v>
      </c>
      <c r="T147" t="s">
        <v>496</v>
      </c>
      <c r="U147" t="s">
        <v>496</v>
      </c>
      <c r="V147" t="s">
        <v>496</v>
      </c>
      <c r="W147" t="s">
        <v>496</v>
      </c>
      <c r="X147" t="s">
        <v>496</v>
      </c>
      <c r="Y147" s="100"/>
      <c r="Z147" t="s">
        <v>226</v>
      </c>
      <c r="AA147" s="16" t="str">
        <f t="shared" ca="1" si="52"/>
        <v>-</v>
      </c>
      <c r="AB147" s="16" t="str">
        <f t="shared" ca="1" si="53"/>
        <v>-</v>
      </c>
      <c r="AC147" s="262" t="str">
        <f t="shared" ca="1" si="54"/>
        <v>-</v>
      </c>
      <c r="AD147" s="16" t="str">
        <f t="shared" ca="1" si="55"/>
        <v>-</v>
      </c>
      <c r="AE147" s="262" t="str">
        <f t="shared" ca="1" si="56"/>
        <v>-</v>
      </c>
    </row>
    <row r="148" spans="1:31" x14ac:dyDescent="0.2">
      <c r="A148" t="s">
        <v>227</v>
      </c>
      <c r="B148" t="s">
        <v>496</v>
      </c>
      <c r="C148" t="s">
        <v>496</v>
      </c>
      <c r="D148" t="s">
        <v>496</v>
      </c>
      <c r="E148" t="s">
        <v>496</v>
      </c>
      <c r="F148" t="s">
        <v>496</v>
      </c>
      <c r="G148" t="s">
        <v>496</v>
      </c>
      <c r="H148" t="s">
        <v>496</v>
      </c>
      <c r="I148" t="s">
        <v>496</v>
      </c>
      <c r="J148" t="s">
        <v>496</v>
      </c>
      <c r="K148" t="s">
        <v>496</v>
      </c>
      <c r="L148" t="s">
        <v>496</v>
      </c>
      <c r="M148" t="s">
        <v>496</v>
      </c>
      <c r="N148" t="s">
        <v>496</v>
      </c>
      <c r="O148" t="s">
        <v>496</v>
      </c>
      <c r="P148" t="s">
        <v>496</v>
      </c>
      <c r="Q148" t="s">
        <v>496</v>
      </c>
      <c r="R148" t="s">
        <v>496</v>
      </c>
      <c r="S148" t="s">
        <v>496</v>
      </c>
      <c r="T148" t="s">
        <v>496</v>
      </c>
      <c r="U148" t="s">
        <v>496</v>
      </c>
      <c r="V148" t="s">
        <v>496</v>
      </c>
      <c r="W148" t="s">
        <v>496</v>
      </c>
      <c r="X148" t="s">
        <v>496</v>
      </c>
      <c r="Y148" s="100"/>
      <c r="Z148" t="s">
        <v>227</v>
      </c>
      <c r="AA148" s="16" t="str">
        <f t="shared" ca="1" si="52"/>
        <v>-</v>
      </c>
      <c r="AB148" s="16" t="str">
        <f t="shared" ca="1" si="53"/>
        <v>-</v>
      </c>
      <c r="AC148" s="262" t="str">
        <f t="shared" ca="1" si="54"/>
        <v>-</v>
      </c>
      <c r="AD148" s="16" t="str">
        <f t="shared" ca="1" si="55"/>
        <v>-</v>
      </c>
      <c r="AE148" s="262" t="str">
        <f t="shared" ca="1" si="56"/>
        <v>-</v>
      </c>
    </row>
    <row r="149" spans="1:31" x14ac:dyDescent="0.2">
      <c r="A149" t="s">
        <v>228</v>
      </c>
      <c r="B149" s="80">
        <f t="shared" ref="B149:X149" si="58">SUM(B132,B135,B136,B138,B143)</f>
        <v>604</v>
      </c>
      <c r="C149" s="80">
        <f t="shared" si="58"/>
        <v>588</v>
      </c>
      <c r="D149" s="80">
        <f t="shared" si="58"/>
        <v>587</v>
      </c>
      <c r="E149" s="80">
        <f t="shared" si="58"/>
        <v>584</v>
      </c>
      <c r="F149" s="80">
        <f t="shared" si="58"/>
        <v>574</v>
      </c>
      <c r="G149" s="80">
        <f t="shared" si="58"/>
        <v>616</v>
      </c>
      <c r="H149" s="80">
        <f t="shared" si="58"/>
        <v>621</v>
      </c>
      <c r="I149" s="80">
        <f t="shared" si="58"/>
        <v>598</v>
      </c>
      <c r="J149" s="80">
        <f t="shared" si="58"/>
        <v>609</v>
      </c>
      <c r="K149" s="80">
        <f t="shared" si="58"/>
        <v>619</v>
      </c>
      <c r="L149" s="80">
        <f t="shared" si="58"/>
        <v>637</v>
      </c>
      <c r="M149" s="80">
        <f t="shared" si="58"/>
        <v>647</v>
      </c>
      <c r="N149" s="80">
        <f t="shared" si="58"/>
        <v>670</v>
      </c>
      <c r="O149" s="80">
        <f t="shared" si="58"/>
        <v>663</v>
      </c>
      <c r="P149" s="80">
        <f t="shared" si="58"/>
        <v>696</v>
      </c>
      <c r="Q149" s="80">
        <f t="shared" si="58"/>
        <v>693</v>
      </c>
      <c r="R149" s="80">
        <f t="shared" si="58"/>
        <v>699</v>
      </c>
      <c r="S149" s="80">
        <f t="shared" si="58"/>
        <v>696</v>
      </c>
      <c r="T149" s="80">
        <f t="shared" si="58"/>
        <v>691</v>
      </c>
      <c r="U149" s="80">
        <f t="shared" si="58"/>
        <v>700</v>
      </c>
      <c r="V149" s="80">
        <f t="shared" si="58"/>
        <v>703</v>
      </c>
      <c r="W149" s="80">
        <f t="shared" si="58"/>
        <v>705</v>
      </c>
      <c r="X149" s="80">
        <f t="shared" si="58"/>
        <v>700</v>
      </c>
      <c r="Y149" s="100"/>
      <c r="Z149" t="s">
        <v>228</v>
      </c>
      <c r="AA149" s="16">
        <f t="shared" ca="1" si="52"/>
        <v>700</v>
      </c>
      <c r="AB149" s="16">
        <f t="shared" ca="1" si="53"/>
        <v>-5</v>
      </c>
      <c r="AC149" s="262">
        <f t="shared" ca="1" si="54"/>
        <v>-7.0921985815602835E-3</v>
      </c>
      <c r="AD149" s="16">
        <f t="shared" ca="1" si="55"/>
        <v>4</v>
      </c>
      <c r="AE149" s="262">
        <f t="shared" ca="1" si="56"/>
        <v>5.7471264367816091E-3</v>
      </c>
    </row>
    <row r="150" spans="1:31" x14ac:dyDescent="0.2">
      <c r="A150" t="s">
        <v>229</v>
      </c>
      <c r="B150" s="80">
        <f t="shared" ref="B150:X150" si="59">SUM(B137,B140,B141)</f>
        <v>297</v>
      </c>
      <c r="C150" s="80">
        <f t="shared" si="59"/>
        <v>303</v>
      </c>
      <c r="D150" s="80">
        <f t="shared" si="59"/>
        <v>310</v>
      </c>
      <c r="E150" s="80">
        <f t="shared" si="59"/>
        <v>313</v>
      </c>
      <c r="F150" s="80">
        <f t="shared" si="59"/>
        <v>316</v>
      </c>
      <c r="G150" s="80">
        <f t="shared" si="59"/>
        <v>320</v>
      </c>
      <c r="H150" s="80">
        <f t="shared" si="59"/>
        <v>336</v>
      </c>
      <c r="I150" s="80">
        <f t="shared" si="59"/>
        <v>336</v>
      </c>
      <c r="J150" s="80">
        <f t="shared" si="59"/>
        <v>339</v>
      </c>
      <c r="K150" s="80">
        <f t="shared" si="59"/>
        <v>336</v>
      </c>
      <c r="L150" s="80">
        <f t="shared" si="59"/>
        <v>334</v>
      </c>
      <c r="M150" s="80">
        <f t="shared" si="59"/>
        <v>339</v>
      </c>
      <c r="N150" s="80">
        <f t="shared" si="59"/>
        <v>341</v>
      </c>
      <c r="O150" s="80">
        <f t="shared" si="59"/>
        <v>347</v>
      </c>
      <c r="P150" s="80">
        <f t="shared" si="59"/>
        <v>358</v>
      </c>
      <c r="Q150" s="80">
        <f t="shared" si="59"/>
        <v>360</v>
      </c>
      <c r="R150" s="80">
        <f t="shared" si="59"/>
        <v>367</v>
      </c>
      <c r="S150" s="80">
        <f t="shared" si="59"/>
        <v>360</v>
      </c>
      <c r="T150" s="80">
        <f t="shared" si="59"/>
        <v>357</v>
      </c>
      <c r="U150" s="80">
        <f t="shared" si="59"/>
        <v>366</v>
      </c>
      <c r="V150" s="80">
        <f t="shared" si="59"/>
        <v>363</v>
      </c>
      <c r="W150" s="80">
        <f t="shared" si="59"/>
        <v>365</v>
      </c>
      <c r="X150" s="80">
        <f t="shared" si="59"/>
        <v>369</v>
      </c>
      <c r="Y150" s="100"/>
      <c r="Z150" t="s">
        <v>229</v>
      </c>
      <c r="AA150" s="16">
        <f t="shared" ca="1" si="52"/>
        <v>369</v>
      </c>
      <c r="AB150" s="16">
        <f t="shared" ca="1" si="53"/>
        <v>4</v>
      </c>
      <c r="AC150" s="262">
        <f t="shared" ca="1" si="54"/>
        <v>1.0958904109589041E-2</v>
      </c>
      <c r="AD150" s="16">
        <f t="shared" ca="1" si="55"/>
        <v>9</v>
      </c>
      <c r="AE150" s="262">
        <f t="shared" ca="1" si="56"/>
        <v>2.5000000000000001E-2</v>
      </c>
    </row>
    <row r="151" spans="1:31" x14ac:dyDescent="0.2">
      <c r="A151" t="s">
        <v>230</v>
      </c>
      <c r="B151" s="80">
        <f t="shared" ref="B151:X151" si="60">SUM(B131,B133,B134,B139)</f>
        <v>405</v>
      </c>
      <c r="C151" s="80">
        <f t="shared" si="60"/>
        <v>411</v>
      </c>
      <c r="D151" s="80">
        <f t="shared" si="60"/>
        <v>413</v>
      </c>
      <c r="E151" s="80">
        <f t="shared" si="60"/>
        <v>423</v>
      </c>
      <c r="F151" s="80">
        <f t="shared" si="60"/>
        <v>438</v>
      </c>
      <c r="G151" s="80">
        <f t="shared" si="60"/>
        <v>490</v>
      </c>
      <c r="H151" s="80">
        <f t="shared" si="60"/>
        <v>502</v>
      </c>
      <c r="I151" s="80">
        <f t="shared" si="60"/>
        <v>505</v>
      </c>
      <c r="J151" s="80">
        <f t="shared" si="60"/>
        <v>509</v>
      </c>
      <c r="K151" s="80">
        <f t="shared" si="60"/>
        <v>516</v>
      </c>
      <c r="L151" s="80">
        <f t="shared" si="60"/>
        <v>507</v>
      </c>
      <c r="M151" s="80">
        <f t="shared" si="60"/>
        <v>511</v>
      </c>
      <c r="N151" s="80">
        <f t="shared" si="60"/>
        <v>506</v>
      </c>
      <c r="O151" s="80">
        <f t="shared" si="60"/>
        <v>502</v>
      </c>
      <c r="P151" s="80">
        <f t="shared" si="60"/>
        <v>503</v>
      </c>
      <c r="Q151" s="80">
        <f t="shared" si="60"/>
        <v>494</v>
      </c>
      <c r="R151" s="80">
        <f t="shared" si="60"/>
        <v>498</v>
      </c>
      <c r="S151" s="80">
        <f t="shared" si="60"/>
        <v>513</v>
      </c>
      <c r="T151" s="80">
        <f t="shared" si="60"/>
        <v>514</v>
      </c>
      <c r="U151" s="80">
        <f t="shared" si="60"/>
        <v>511</v>
      </c>
      <c r="V151" s="80">
        <f t="shared" si="60"/>
        <v>519</v>
      </c>
      <c r="W151" s="80">
        <f t="shared" si="60"/>
        <v>516</v>
      </c>
      <c r="X151" s="80">
        <f t="shared" si="60"/>
        <v>514</v>
      </c>
      <c r="Y151" s="100"/>
      <c r="Z151" t="s">
        <v>230</v>
      </c>
      <c r="AA151" s="16">
        <f t="shared" ca="1" si="52"/>
        <v>514</v>
      </c>
      <c r="AB151" s="16">
        <f t="shared" ca="1" si="53"/>
        <v>-2</v>
      </c>
      <c r="AC151" s="262">
        <f t="shared" ca="1" si="54"/>
        <v>-3.875968992248062E-3</v>
      </c>
      <c r="AD151" s="16">
        <f t="shared" ca="1" si="55"/>
        <v>1</v>
      </c>
      <c r="AE151" s="262">
        <f t="shared" ca="1" si="56"/>
        <v>1.9493177387914229E-3</v>
      </c>
    </row>
    <row r="152" spans="1:31" x14ac:dyDescent="0.2">
      <c r="A152" t="s">
        <v>231</v>
      </c>
      <c r="B152" s="80">
        <f t="shared" ref="B152:X152" si="61">SUM(B130,B136)</f>
        <v>296</v>
      </c>
      <c r="C152" s="80">
        <f t="shared" si="61"/>
        <v>292</v>
      </c>
      <c r="D152" s="80">
        <f t="shared" si="61"/>
        <v>298</v>
      </c>
      <c r="E152" s="80">
        <f t="shared" si="61"/>
        <v>347</v>
      </c>
      <c r="F152" s="80">
        <f t="shared" si="61"/>
        <v>361</v>
      </c>
      <c r="G152" s="80">
        <f t="shared" si="61"/>
        <v>389</v>
      </c>
      <c r="H152" s="80">
        <f t="shared" si="61"/>
        <v>393</v>
      </c>
      <c r="I152" s="80">
        <f t="shared" si="61"/>
        <v>320</v>
      </c>
      <c r="J152" s="80">
        <f t="shared" si="61"/>
        <v>323</v>
      </c>
      <c r="K152" s="80">
        <f t="shared" si="61"/>
        <v>317</v>
      </c>
      <c r="L152" s="80">
        <f t="shared" si="61"/>
        <v>311</v>
      </c>
      <c r="M152" s="80">
        <f t="shared" si="61"/>
        <v>322</v>
      </c>
      <c r="N152" s="80">
        <f t="shared" si="61"/>
        <v>336</v>
      </c>
      <c r="O152" s="80">
        <f t="shared" si="61"/>
        <v>340</v>
      </c>
      <c r="P152" s="80">
        <f t="shared" si="61"/>
        <v>340</v>
      </c>
      <c r="Q152" s="80">
        <f t="shared" si="61"/>
        <v>337</v>
      </c>
      <c r="R152" s="80">
        <f t="shared" si="61"/>
        <v>338</v>
      </c>
      <c r="S152" s="80">
        <f t="shared" si="61"/>
        <v>339</v>
      </c>
      <c r="T152" s="80">
        <f t="shared" si="61"/>
        <v>340</v>
      </c>
      <c r="U152" s="80">
        <f t="shared" si="61"/>
        <v>340</v>
      </c>
      <c r="V152" s="80">
        <f t="shared" si="61"/>
        <v>344</v>
      </c>
      <c r="W152" s="80">
        <f t="shared" si="61"/>
        <v>348</v>
      </c>
      <c r="X152" s="80">
        <f t="shared" si="61"/>
        <v>361</v>
      </c>
      <c r="Y152" s="100"/>
      <c r="Z152" t="s">
        <v>231</v>
      </c>
      <c r="AA152" s="16">
        <f t="shared" ca="1" si="52"/>
        <v>361</v>
      </c>
      <c r="AB152" s="16">
        <f t="shared" ca="1" si="53"/>
        <v>13</v>
      </c>
      <c r="AC152" s="262">
        <f t="shared" ca="1" si="54"/>
        <v>3.7356321839080463E-2</v>
      </c>
      <c r="AD152" s="16">
        <f t="shared" ca="1" si="55"/>
        <v>22</v>
      </c>
      <c r="AE152" s="262">
        <f t="shared" ca="1" si="56"/>
        <v>6.4896755162241887E-2</v>
      </c>
    </row>
  </sheetData>
  <phoneticPr fontId="3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D0255-0444-49A3-A12D-CF8BA6B47ED8}">
  <sheetPr codeName="Sheet33"/>
  <dimension ref="A1:AE152"/>
  <sheetViews>
    <sheetView workbookViewId="0">
      <selection activeCell="Y201" sqref="Y201"/>
    </sheetView>
  </sheetViews>
  <sheetFormatPr defaultRowHeight="14.25" x14ac:dyDescent="0.2"/>
  <cols>
    <col min="27" max="27" width="17.125" bestFit="1" customWidth="1"/>
  </cols>
  <sheetData>
    <row r="1" spans="1:31" x14ac:dyDescent="0.2">
      <c r="A1" t="s">
        <v>193</v>
      </c>
      <c r="Y1" s="100"/>
      <c r="Z1" t="str">
        <f>"Rateable value £ per m2 in "&amp;A7</f>
        <v>Rateable value £ per m2 in Ashford</v>
      </c>
      <c r="AB1" t="s">
        <v>220</v>
      </c>
      <c r="AD1" t="s">
        <v>134</v>
      </c>
    </row>
    <row r="2" spans="1:31" x14ac:dyDescent="0.2">
      <c r="Y2" s="100"/>
      <c r="Z2" s="25" t="str">
        <f ca="1">A7&amp;" "&amp;AA2</f>
        <v>Ashford 2023</v>
      </c>
      <c r="AA2" s="263" t="str">
        <f ca="1">AA17</f>
        <v>2023</v>
      </c>
      <c r="AB2" t="s">
        <v>163</v>
      </c>
      <c r="AC2" t="s">
        <v>1713</v>
      </c>
      <c r="AD2" t="s">
        <v>163</v>
      </c>
      <c r="AE2" t="s">
        <v>1713</v>
      </c>
    </row>
    <row r="3" spans="1:31" x14ac:dyDescent="0.2">
      <c r="Y3" s="100"/>
      <c r="Z3" s="25"/>
      <c r="AA3" s="263"/>
    </row>
    <row r="4" spans="1:31"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s="100"/>
      <c r="Z4" s="25"/>
      <c r="AA4" s="263"/>
    </row>
    <row r="5" spans="1:31" x14ac:dyDescent="0.2">
      <c r="A5" s="25" t="str" cm="1">
        <f t="array" ref="A5">INDEX(A8:A12,Control!$Z$3)</f>
        <v>Retail</v>
      </c>
      <c r="B5" s="25" cm="1">
        <f t="array" ref="B5">INDEX(B8:B12,Control!$Z$3)</f>
        <v>120</v>
      </c>
      <c r="C5" s="25" cm="1">
        <f t="array" ref="C5">INDEX(C8:C12,Control!$Z$3)</f>
        <v>116</v>
      </c>
      <c r="D5" s="25" cm="1">
        <f t="array" ref="D5">INDEX(D8:D12,Control!$Z$3)</f>
        <v>112</v>
      </c>
      <c r="E5" s="25" cm="1">
        <f t="array" ref="E5">INDEX(E8:E12,Control!$Z$3)</f>
        <v>111</v>
      </c>
      <c r="F5" s="25" cm="1">
        <f t="array" ref="F5">INDEX(F8:F12,Control!$Z$3)</f>
        <v>112</v>
      </c>
      <c r="G5" s="25" cm="1">
        <f t="array" ref="G5">INDEX(G8:G12,Control!$Z$3)</f>
        <v>149</v>
      </c>
      <c r="H5" s="25" cm="1">
        <f t="array" ref="H5">INDEX(H8:H12,Control!$Z$3)</f>
        <v>147</v>
      </c>
      <c r="I5" s="25" cm="1">
        <f t="array" ref="I5">INDEX(I8:I12,Control!$Z$3)</f>
        <v>135</v>
      </c>
      <c r="J5" s="25" cm="1">
        <f t="array" ref="J5">INDEX(J8:J12,Control!$Z$3)</f>
        <v>140</v>
      </c>
      <c r="K5" s="25" cm="1">
        <f t="array" ref="K5">INDEX(K8:K12,Control!$Z$3)</f>
        <v>141</v>
      </c>
      <c r="L5" s="25" cm="1">
        <f t="array" ref="L5">INDEX(L8:L12,Control!$Z$3)</f>
        <v>172</v>
      </c>
      <c r="M5" s="25" cm="1">
        <f t="array" ref="M5">INDEX(M8:M12,Control!$Z$3)</f>
        <v>171</v>
      </c>
      <c r="N5" s="25" cm="1">
        <f t="array" ref="N5">INDEX(N8:N12,Control!$Z$3)</f>
        <v>173</v>
      </c>
      <c r="O5" s="25" cm="1">
        <f t="array" ref="O5">INDEX(O8:O12,Control!$Z$3)</f>
        <v>174</v>
      </c>
      <c r="P5" s="25" cm="1">
        <f t="array" ref="P5">INDEX(P8:P12,Control!$Z$3)</f>
        <v>172</v>
      </c>
      <c r="Q5" s="25" cm="1">
        <f t="array" ref="Q5">INDEX(Q8:Q12,Control!$Z$3)</f>
        <v>170</v>
      </c>
      <c r="R5" s="25" cm="1">
        <f t="array" ref="R5">INDEX(R8:R12,Control!$Z$3)</f>
        <v>172</v>
      </c>
      <c r="S5" s="25" cm="1">
        <f t="array" ref="S5">INDEX(S8:S12,Control!$Z$3)</f>
        <v>170</v>
      </c>
      <c r="T5" s="25" cm="1">
        <f t="array" ref="T5">INDEX(T8:T12,Control!$Z$3)</f>
        <v>170</v>
      </c>
      <c r="U5" s="25" cm="1">
        <f t="array" ref="U5">INDEX(U8:U12,Control!$Z$3)</f>
        <v>173</v>
      </c>
      <c r="V5" s="25" cm="1">
        <f t="array" ref="V5">INDEX(V8:V12,Control!$Z$3)</f>
        <v>183</v>
      </c>
      <c r="W5" s="25" cm="1">
        <f t="array" ref="W5">INDEX(W8:W12,Control!$Z$3)</f>
        <v>184</v>
      </c>
      <c r="X5" s="25" cm="1">
        <f t="array" ref="X5">INDEX(X8:X12,Control!$Z$3)</f>
        <v>184</v>
      </c>
      <c r="Y5" s="100"/>
      <c r="Z5" s="25"/>
      <c r="AA5" s="263"/>
    </row>
    <row r="6" spans="1:31" x14ac:dyDescent="0.2">
      <c r="Y6" s="100"/>
      <c r="Z6" s="25"/>
      <c r="AA6" s="263"/>
    </row>
    <row r="7" spans="1:31" x14ac:dyDescent="0.2">
      <c r="A7" s="25" t="str" cm="1">
        <f t="array" ref="A7">INDEX(A18:A40,Control!$B$3)</f>
        <v>Ashford</v>
      </c>
      <c r="B7" t="str">
        <f t="shared" ref="B7:X7" si="1">B17</f>
        <v>2001</v>
      </c>
      <c r="C7" t="str">
        <f t="shared" si="1"/>
        <v>2002</v>
      </c>
      <c r="D7" t="str">
        <f t="shared" si="1"/>
        <v>2003</v>
      </c>
      <c r="E7" t="str">
        <f t="shared" si="1"/>
        <v>2004</v>
      </c>
      <c r="F7" t="str">
        <f t="shared" si="1"/>
        <v>2005</v>
      </c>
      <c r="G7" t="str">
        <f t="shared" si="1"/>
        <v>2006</v>
      </c>
      <c r="H7" t="str">
        <f t="shared" si="1"/>
        <v>2007</v>
      </c>
      <c r="I7" t="str">
        <f t="shared" si="1"/>
        <v>2008</v>
      </c>
      <c r="J7" t="str">
        <f t="shared" si="1"/>
        <v>2009</v>
      </c>
      <c r="K7" t="str">
        <f t="shared" si="1"/>
        <v>2010</v>
      </c>
      <c r="L7" t="str">
        <f t="shared" si="1"/>
        <v>2011</v>
      </c>
      <c r="M7" t="str">
        <f t="shared" si="1"/>
        <v>2012</v>
      </c>
      <c r="N7" t="str">
        <f t="shared" si="1"/>
        <v>2013</v>
      </c>
      <c r="O7" t="str">
        <f t="shared" si="1"/>
        <v>2014</v>
      </c>
      <c r="P7" t="str">
        <f t="shared" si="1"/>
        <v>2015</v>
      </c>
      <c r="Q7" t="str">
        <f t="shared" si="1"/>
        <v>2016</v>
      </c>
      <c r="R7" t="str">
        <f t="shared" si="1"/>
        <v>2017</v>
      </c>
      <c r="S7" t="str">
        <f t="shared" si="1"/>
        <v>2018</v>
      </c>
      <c r="T7" t="str">
        <f t="shared" si="1"/>
        <v>2019</v>
      </c>
      <c r="U7" t="str">
        <f t="shared" si="1"/>
        <v>2020</v>
      </c>
      <c r="V7" t="str">
        <f t="shared" si="1"/>
        <v>2021</v>
      </c>
      <c r="W7" t="str">
        <f t="shared" si="1"/>
        <v>2022</v>
      </c>
      <c r="X7" t="str">
        <f t="shared" si="1"/>
        <v>2023</v>
      </c>
      <c r="Y7" s="100"/>
      <c r="Z7" t="s">
        <v>1733</v>
      </c>
      <c r="AA7" s="22">
        <f ca="1">OFFSET(Y8,0,-1)</f>
        <v>88</v>
      </c>
      <c r="AB7" s="22">
        <f ca="1">SUM(AA7-OFFSET(Y8,0,-2))</f>
        <v>1</v>
      </c>
      <c r="AC7" s="30">
        <f ca="1">AB7/OFFSET(Y8,0,-2)</f>
        <v>1.1494252873563218E-2</v>
      </c>
      <c r="AD7" s="22">
        <f ca="1">AA7-OFFSET(Y8,0,-6)</f>
        <v>6</v>
      </c>
      <c r="AE7" s="30">
        <f ca="1">AD7/OFFSET(Y8,0,-6)</f>
        <v>7.3170731707317069E-2</v>
      </c>
    </row>
    <row r="8" spans="1:31" x14ac:dyDescent="0.2">
      <c r="A8" t="s">
        <v>1733</v>
      </c>
      <c r="B8" s="25" cm="1">
        <f t="array" ref="B8">INDEX(B18:B40,Control!$B$3)</f>
        <v>55</v>
      </c>
      <c r="C8" s="25" cm="1">
        <f t="array" ref="C8">INDEX(C18:C40,Control!$B$3)</f>
        <v>54</v>
      </c>
      <c r="D8" s="25" cm="1">
        <f t="array" ref="D8">INDEX(D18:D40,Control!$B$3)</f>
        <v>52</v>
      </c>
      <c r="E8" s="25" cm="1">
        <f t="array" ref="E8">INDEX(E18:E40,Control!$B$3)</f>
        <v>55</v>
      </c>
      <c r="F8" s="25" cm="1">
        <f t="array" ref="F8">INDEX(F18:F40,Control!$B$3)</f>
        <v>54</v>
      </c>
      <c r="G8" s="25" cm="1">
        <f t="array" ref="G8">INDEX(G18:G40,Control!$B$3)</f>
        <v>69</v>
      </c>
      <c r="H8" s="25" cm="1">
        <f t="array" ref="H8">INDEX(H18:H40,Control!$B$3)</f>
        <v>69</v>
      </c>
      <c r="I8" s="25" cm="1">
        <f t="array" ref="I8">INDEX(I18:I40,Control!$B$3)</f>
        <v>66</v>
      </c>
      <c r="J8" s="25" cm="1">
        <f t="array" ref="J8">INDEX(J18:J40,Control!$B$3)</f>
        <v>67</v>
      </c>
      <c r="K8" s="25" cm="1">
        <f t="array" ref="K8">INDEX(K18:K40,Control!$B$3)</f>
        <v>69</v>
      </c>
      <c r="L8" s="25" cm="1">
        <f t="array" ref="L8">INDEX(L18:L40,Control!$B$3)</f>
        <v>81</v>
      </c>
      <c r="M8" s="25" cm="1">
        <f t="array" ref="M8">INDEX(M18:M40,Control!$B$3)</f>
        <v>79</v>
      </c>
      <c r="N8" s="25" cm="1">
        <f t="array" ref="N8">INDEX(N18:N40,Control!$B$3)</f>
        <v>80</v>
      </c>
      <c r="O8" s="25" cm="1">
        <f t="array" ref="O8">INDEX(O18:O40,Control!$B$3)</f>
        <v>81</v>
      </c>
      <c r="P8" s="25" cm="1">
        <f t="array" ref="P8">INDEX(P18:P40,Control!$B$3)</f>
        <v>81</v>
      </c>
      <c r="Q8" s="25" cm="1">
        <f t="array" ref="Q8">INDEX(Q18:Q40,Control!$B$3)</f>
        <v>80</v>
      </c>
      <c r="R8" s="25" cm="1">
        <f t="array" ref="R8">INDEX(R18:R40,Control!$B$3)</f>
        <v>80</v>
      </c>
      <c r="S8" s="25" cm="1">
        <f t="array" ref="S8">INDEX(S18:S40,Control!$B$3)</f>
        <v>82</v>
      </c>
      <c r="T8" s="25" cm="1">
        <f t="array" ref="T8">INDEX(T18:T40,Control!$B$3)</f>
        <v>82</v>
      </c>
      <c r="U8" s="25" cm="1">
        <f t="array" ref="U8">INDEX(U18:U40,Control!$B$3)</f>
        <v>85</v>
      </c>
      <c r="V8" s="25" cm="1">
        <f t="array" ref="V8">INDEX(V18:V40,Control!$B$3)</f>
        <v>87</v>
      </c>
      <c r="W8" s="25" cm="1">
        <f t="array" ref="W8">INDEX(W18:W40,Control!$B$3)</f>
        <v>87</v>
      </c>
      <c r="X8" s="25" cm="1">
        <f t="array" ref="X8">INDEX(X18:X40,Control!$B$3)</f>
        <v>88</v>
      </c>
      <c r="Y8" s="100"/>
      <c r="Z8" s="148" t="s">
        <v>187</v>
      </c>
      <c r="AA8" s="22">
        <f t="shared" ref="AA8:AA11" ca="1" si="2">OFFSET(Y9,0,-1)</f>
        <v>184</v>
      </c>
      <c r="AB8" s="22">
        <f t="shared" ref="AB8:AB11" ca="1" si="3">SUM(AA8-OFFSET(Y9,0,-2))</f>
        <v>0</v>
      </c>
      <c r="AC8" s="30">
        <f t="shared" ref="AC8:AC11" ca="1" si="4">AB8/OFFSET(Y9,0,-2)</f>
        <v>0</v>
      </c>
      <c r="AD8" s="22">
        <f t="shared" ref="AD8:AD11" ca="1" si="5">AA8-OFFSET(Y9,0,-6)</f>
        <v>14</v>
      </c>
      <c r="AE8" s="30">
        <f t="shared" ref="AE8:AE11" ca="1" si="6">AD8/OFFSET(Y9,0,-6)</f>
        <v>8.2352941176470587E-2</v>
      </c>
    </row>
    <row r="9" spans="1:31" x14ac:dyDescent="0.2">
      <c r="A9" s="148" t="s">
        <v>187</v>
      </c>
      <c r="B9" s="25" cm="1">
        <f t="array" ref="B9">INDEX(B46:B68,Control!$B$3)</f>
        <v>120</v>
      </c>
      <c r="C9" s="25" cm="1">
        <f t="array" ref="C9">INDEX(C46:C68,Control!$B$3)</f>
        <v>116</v>
      </c>
      <c r="D9" s="25" cm="1">
        <f t="array" ref="D9">INDEX(D46:D68,Control!$B$3)</f>
        <v>112</v>
      </c>
      <c r="E9" s="25" cm="1">
        <f t="array" ref="E9">INDEX(E46:E68,Control!$B$3)</f>
        <v>111</v>
      </c>
      <c r="F9" s="25" cm="1">
        <f t="array" ref="F9">INDEX(F46:F68,Control!$B$3)</f>
        <v>112</v>
      </c>
      <c r="G9" s="25" cm="1">
        <f t="array" ref="G9">INDEX(G46:G68,Control!$B$3)</f>
        <v>149</v>
      </c>
      <c r="H9" s="25" cm="1">
        <f t="array" ref="H9">INDEX(H46:H68,Control!$B$3)</f>
        <v>147</v>
      </c>
      <c r="I9" s="25" cm="1">
        <f t="array" ref="I9">INDEX(I46:I68,Control!$B$3)</f>
        <v>135</v>
      </c>
      <c r="J9" s="25" cm="1">
        <f t="array" ref="J9">INDEX(J46:J68,Control!$B$3)</f>
        <v>140</v>
      </c>
      <c r="K9" s="25" cm="1">
        <f t="array" ref="K9">INDEX(K46:K68,Control!$B$3)</f>
        <v>141</v>
      </c>
      <c r="L9" s="25" cm="1">
        <f t="array" ref="L9">INDEX(L46:L68,Control!$B$3)</f>
        <v>172</v>
      </c>
      <c r="M9" s="25" cm="1">
        <f t="array" ref="M9">INDEX(M46:M68,Control!$B$3)</f>
        <v>171</v>
      </c>
      <c r="N9" s="25" cm="1">
        <f t="array" ref="N9">INDEX(N46:N68,Control!$B$3)</f>
        <v>173</v>
      </c>
      <c r="O9" s="25" cm="1">
        <f t="array" ref="O9">INDEX(O46:O68,Control!$B$3)</f>
        <v>174</v>
      </c>
      <c r="P9" s="25" cm="1">
        <f t="array" ref="P9">INDEX(P46:P68,Control!$B$3)</f>
        <v>172</v>
      </c>
      <c r="Q9" s="25" cm="1">
        <f t="array" ref="Q9">INDEX(Q46:Q68,Control!$B$3)</f>
        <v>170</v>
      </c>
      <c r="R9" s="25" cm="1">
        <f t="array" ref="R9">INDEX(R46:R68,Control!$B$3)</f>
        <v>172</v>
      </c>
      <c r="S9" s="25" cm="1">
        <f t="array" ref="S9">INDEX(S46:S68,Control!$B$3)</f>
        <v>170</v>
      </c>
      <c r="T9" s="25" cm="1">
        <f t="array" ref="T9">INDEX(T46:T68,Control!$B$3)</f>
        <v>170</v>
      </c>
      <c r="U9" s="25" cm="1">
        <f t="array" ref="U9">INDEX(U46:U68,Control!$B$3)</f>
        <v>173</v>
      </c>
      <c r="V9" s="25" cm="1">
        <f t="array" ref="V9">INDEX(V46:V68,Control!$B$3)</f>
        <v>183</v>
      </c>
      <c r="W9" s="25" cm="1">
        <f t="array" ref="W9">INDEX(W46:W68,Control!$B$3)</f>
        <v>184</v>
      </c>
      <c r="X9" s="25" cm="1">
        <f t="array" ref="X9">INDEX(X46:X68,Control!$B$3)</f>
        <v>184</v>
      </c>
      <c r="Y9" s="100"/>
      <c r="Z9" s="148" t="s">
        <v>188</v>
      </c>
      <c r="AA9" s="22">
        <f t="shared" ca="1" si="2"/>
        <v>118</v>
      </c>
      <c r="AB9" s="22">
        <f t="shared" ca="1" si="3"/>
        <v>0</v>
      </c>
      <c r="AC9" s="30">
        <f t="shared" ca="1" si="4"/>
        <v>0</v>
      </c>
      <c r="AD9" s="22">
        <f t="shared" ca="1" si="5"/>
        <v>3</v>
      </c>
      <c r="AE9" s="30">
        <f t="shared" ca="1" si="6"/>
        <v>2.6086956521739129E-2</v>
      </c>
    </row>
    <row r="10" spans="1:31" x14ac:dyDescent="0.2">
      <c r="A10" s="148" t="s">
        <v>188</v>
      </c>
      <c r="B10" s="25" cm="1">
        <f t="array" ref="B10">INDEX(B74:B96,Control!$B$3)</f>
        <v>72</v>
      </c>
      <c r="C10" s="25" cm="1">
        <f t="array" ref="C10">INDEX(C74:C96,Control!$B$3)</f>
        <v>72</v>
      </c>
      <c r="D10" s="25" cm="1">
        <f t="array" ref="D10">INDEX(D74:D96,Control!$B$3)</f>
        <v>71</v>
      </c>
      <c r="E10" s="25" cm="1">
        <f t="array" ref="E10">INDEX(E74:E96,Control!$B$3)</f>
        <v>72</v>
      </c>
      <c r="F10" s="25" cm="1">
        <f t="array" ref="F10">INDEX(F74:F96,Control!$B$3)</f>
        <v>71</v>
      </c>
      <c r="G10" s="25" cm="1">
        <f t="array" ref="G10">INDEX(G74:G96,Control!$B$3)</f>
        <v>100</v>
      </c>
      <c r="H10" s="25" cm="1">
        <f t="array" ref="H10">INDEX(H74:H96,Control!$B$3)</f>
        <v>99</v>
      </c>
      <c r="I10" s="25" cm="1">
        <f t="array" ref="I10">INDEX(I74:I96,Control!$B$3)</f>
        <v>100</v>
      </c>
      <c r="J10" s="25" cm="1">
        <f t="array" ref="J10">INDEX(J74:J96,Control!$B$3)</f>
        <v>99</v>
      </c>
      <c r="K10" s="25" cm="1">
        <f t="array" ref="K10">INDEX(K74:K96,Control!$B$3)</f>
        <v>100</v>
      </c>
      <c r="L10" s="25" cm="1">
        <f t="array" ref="L10">INDEX(L74:L96,Control!$B$3)</f>
        <v>113</v>
      </c>
      <c r="M10" s="25" cm="1">
        <f t="array" ref="M10">INDEX(M74:M96,Control!$B$3)</f>
        <v>112</v>
      </c>
      <c r="N10" s="25" cm="1">
        <f t="array" ref="N10">INDEX(N74:N96,Control!$B$3)</f>
        <v>113</v>
      </c>
      <c r="O10" s="25" cm="1">
        <f t="array" ref="O10">INDEX(O74:O96,Control!$B$3)</f>
        <v>117</v>
      </c>
      <c r="P10" s="25" cm="1">
        <f t="array" ref="P10">INDEX(P74:P96,Control!$B$3)</f>
        <v>117</v>
      </c>
      <c r="Q10" s="25" cm="1">
        <f t="array" ref="Q10">INDEX(Q74:Q96,Control!$B$3)</f>
        <v>118</v>
      </c>
      <c r="R10" s="25" cm="1">
        <f t="array" ref="R10">INDEX(R74:R96,Control!$B$3)</f>
        <v>116</v>
      </c>
      <c r="S10" s="25" cm="1">
        <f t="array" ref="S10">INDEX(S74:S96,Control!$B$3)</f>
        <v>115</v>
      </c>
      <c r="T10" s="25" cm="1">
        <f t="array" ref="T10">INDEX(T74:T96,Control!$B$3)</f>
        <v>115</v>
      </c>
      <c r="U10" s="25" cm="1">
        <f t="array" ref="U10">INDEX(U74:U96,Control!$B$3)</f>
        <v>116</v>
      </c>
      <c r="V10" s="25" cm="1">
        <f t="array" ref="V10">INDEX(V74:V96,Control!$B$3)</f>
        <v>117</v>
      </c>
      <c r="W10" s="25" cm="1">
        <f t="array" ref="W10">INDEX(W74:W96,Control!$B$3)</f>
        <v>118</v>
      </c>
      <c r="X10" s="25" cm="1">
        <f t="array" ref="X10">INDEX(X74:X96,Control!$B$3)</f>
        <v>118</v>
      </c>
      <c r="Y10" s="100"/>
      <c r="Z10" s="148" t="s">
        <v>189</v>
      </c>
      <c r="AA10" s="22">
        <f t="shared" ca="1" si="2"/>
        <v>49</v>
      </c>
      <c r="AB10" s="22">
        <f t="shared" ca="1" si="3"/>
        <v>1</v>
      </c>
      <c r="AC10" s="30">
        <f t="shared" ca="1" si="4"/>
        <v>2.0833333333333332E-2</v>
      </c>
      <c r="AD10" s="22">
        <f t="shared" ca="1" si="5"/>
        <v>3</v>
      </c>
      <c r="AE10" s="30">
        <f t="shared" ca="1" si="6"/>
        <v>6.5217391304347824E-2</v>
      </c>
    </row>
    <row r="11" spans="1:31" x14ac:dyDescent="0.2">
      <c r="A11" s="148" t="s">
        <v>189</v>
      </c>
      <c r="B11" s="25" cm="1">
        <f t="array" ref="B11">INDEX(B102:B124,Control!$B$3)</f>
        <v>31</v>
      </c>
      <c r="C11" s="25" cm="1">
        <f t="array" ref="C11">INDEX(C102:C124,Control!$B$3)</f>
        <v>31</v>
      </c>
      <c r="D11" s="25" cm="1">
        <f t="array" ref="D11">INDEX(D102:D124,Control!$B$3)</f>
        <v>30</v>
      </c>
      <c r="E11" s="25" cm="1">
        <f t="array" ref="E11">INDEX(E102:E124,Control!$B$3)</f>
        <v>30</v>
      </c>
      <c r="F11" s="25" cm="1">
        <f t="array" ref="F11">INDEX(F102:F124,Control!$B$3)</f>
        <v>30</v>
      </c>
      <c r="G11" s="25" cm="1">
        <f t="array" ref="G11">INDEX(G102:G124,Control!$B$3)</f>
        <v>38</v>
      </c>
      <c r="H11" s="25" cm="1">
        <f t="array" ref="H11">INDEX(H102:H124,Control!$B$3)</f>
        <v>38</v>
      </c>
      <c r="I11" s="25" cm="1">
        <f t="array" ref="I11">INDEX(I102:I124,Control!$B$3)</f>
        <v>39</v>
      </c>
      <c r="J11" s="25" cm="1">
        <f t="array" ref="J11">INDEX(J102:J124,Control!$B$3)</f>
        <v>38</v>
      </c>
      <c r="K11" s="25" cm="1">
        <f t="array" ref="K11">INDEX(K102:K124,Control!$B$3)</f>
        <v>39</v>
      </c>
      <c r="L11" s="25" cm="1">
        <f t="array" ref="L11">INDEX(L102:L124,Control!$B$3)</f>
        <v>44</v>
      </c>
      <c r="M11" s="25" cm="1">
        <f t="array" ref="M11">INDEX(M102:M124,Control!$B$3)</f>
        <v>44</v>
      </c>
      <c r="N11" s="25" cm="1">
        <f t="array" ref="N11">INDEX(N102:N124,Control!$B$3)</f>
        <v>43</v>
      </c>
      <c r="O11" s="25" cm="1">
        <f t="array" ref="O11">INDEX(O102:O124,Control!$B$3)</f>
        <v>43</v>
      </c>
      <c r="P11" s="25" cm="1">
        <f t="array" ref="P11">INDEX(P102:P124,Control!$B$3)</f>
        <v>43</v>
      </c>
      <c r="Q11" s="25" cm="1">
        <f t="array" ref="Q11">INDEX(Q102:Q124,Control!$B$3)</f>
        <v>43</v>
      </c>
      <c r="R11" s="25" cm="1">
        <f t="array" ref="R11">INDEX(R102:R124,Control!$B$3)</f>
        <v>43</v>
      </c>
      <c r="S11" s="25" cm="1">
        <f t="array" ref="S11">INDEX(S102:S124,Control!$B$3)</f>
        <v>46</v>
      </c>
      <c r="T11" s="25" cm="1">
        <f t="array" ref="T11">INDEX(T102:T124,Control!$B$3)</f>
        <v>46</v>
      </c>
      <c r="U11" s="25" cm="1">
        <f t="array" ref="U11">INDEX(U102:U124,Control!$B$3)</f>
        <v>48</v>
      </c>
      <c r="V11" s="25" cm="1">
        <f t="array" ref="V11">INDEX(V102:V124,Control!$B$3)</f>
        <v>48</v>
      </c>
      <c r="W11" s="25" cm="1">
        <f t="array" ref="W11">INDEX(W102:W124,Control!$B$3)</f>
        <v>48</v>
      </c>
      <c r="X11" s="25" cm="1">
        <f t="array" ref="X11">INDEX(X102:X124,Control!$B$3)</f>
        <v>49</v>
      </c>
      <c r="Y11" s="100"/>
      <c r="Z11" s="148" t="s">
        <v>190</v>
      </c>
      <c r="AA11" s="22">
        <f t="shared" ca="1" si="2"/>
        <v>80</v>
      </c>
      <c r="AB11" s="22">
        <f t="shared" ca="1" si="3"/>
        <v>3</v>
      </c>
      <c r="AC11" s="30">
        <f t="shared" ca="1" si="4"/>
        <v>3.896103896103896E-2</v>
      </c>
      <c r="AD11" s="22">
        <f t="shared" ca="1" si="5"/>
        <v>8</v>
      </c>
      <c r="AE11" s="30">
        <f t="shared" ca="1" si="6"/>
        <v>0.1111111111111111</v>
      </c>
    </row>
    <row r="12" spans="1:31" x14ac:dyDescent="0.2">
      <c r="A12" s="148" t="s">
        <v>190</v>
      </c>
      <c r="B12" s="25" cm="1">
        <f t="array" ref="B12">INDEX(B130:B152,Control!$B$3)</f>
        <v>54</v>
      </c>
      <c r="C12" s="25" cm="1">
        <f t="array" ref="C12">INDEX(C130:C152,Control!$B$3)</f>
        <v>54</v>
      </c>
      <c r="D12" s="25" cm="1">
        <f t="array" ref="D12">INDEX(D130:D152,Control!$B$3)</f>
        <v>53</v>
      </c>
      <c r="E12" s="25" cm="1">
        <f t="array" ref="E12">INDEX(E130:E152,Control!$B$3)</f>
        <v>67</v>
      </c>
      <c r="F12" s="25" cm="1">
        <f t="array" ref="F12">INDEX(F130:F152,Control!$B$3)</f>
        <v>62</v>
      </c>
      <c r="G12" s="25" cm="1">
        <f t="array" ref="G12">INDEX(G130:G152,Control!$B$3)</f>
        <v>69</v>
      </c>
      <c r="H12" s="25" cm="1">
        <f t="array" ref="H12">INDEX(H130:H152,Control!$B$3)</f>
        <v>68</v>
      </c>
      <c r="I12" s="25" cm="1">
        <f t="array" ref="I12">INDEX(I130:I152,Control!$B$3)</f>
        <v>59</v>
      </c>
      <c r="J12" s="25" cm="1">
        <f t="array" ref="J12">INDEX(J130:J152,Control!$B$3)</f>
        <v>59</v>
      </c>
      <c r="K12" s="25" cm="1">
        <f t="array" ref="K12">INDEX(K130:K152,Control!$B$3)</f>
        <v>58</v>
      </c>
      <c r="L12" s="25" cm="1">
        <f t="array" ref="L12">INDEX(L130:L152,Control!$B$3)</f>
        <v>67</v>
      </c>
      <c r="M12" s="25" cm="1">
        <f t="array" ref="M12">INDEX(M130:M152,Control!$B$3)</f>
        <v>67</v>
      </c>
      <c r="N12" s="25" cm="1">
        <f t="array" ref="N12">INDEX(N130:N152,Control!$B$3)</f>
        <v>67</v>
      </c>
      <c r="O12" s="25" cm="1">
        <f t="array" ref="O12">INDEX(O130:O152,Control!$B$3)</f>
        <v>69</v>
      </c>
      <c r="P12" s="25" cm="1">
        <f t="array" ref="P12">INDEX(P130:P152,Control!$B$3)</f>
        <v>70</v>
      </c>
      <c r="Q12" s="25" cm="1">
        <f t="array" ref="Q12">INDEX(Q130:Q152,Control!$B$3)</f>
        <v>66</v>
      </c>
      <c r="R12" s="25" cm="1">
        <f t="array" ref="R12">INDEX(R130:R152,Control!$B$3)</f>
        <v>66</v>
      </c>
      <c r="S12" s="25" cm="1">
        <f t="array" ref="S12">INDEX(S130:S152,Control!$B$3)</f>
        <v>72</v>
      </c>
      <c r="T12" s="25" cm="1">
        <f t="array" ref="T12">INDEX(T130:T152,Control!$B$3)</f>
        <v>73</v>
      </c>
      <c r="U12" s="25" cm="1">
        <f t="array" ref="U12">INDEX(U130:U152,Control!$B$3)</f>
        <v>76</v>
      </c>
      <c r="V12" s="25" cm="1">
        <f t="array" ref="V12">INDEX(V130:V152,Control!$B$3)</f>
        <v>77</v>
      </c>
      <c r="W12" s="25" cm="1">
        <f t="array" ref="W12">INDEX(W130:W152,Control!$B$3)</f>
        <v>77</v>
      </c>
      <c r="X12" s="25" cm="1">
        <f t="array" ref="X12">INDEX(X130:X152,Control!$B$3)</f>
        <v>80</v>
      </c>
      <c r="Y12" s="100"/>
      <c r="AA12" s="130"/>
    </row>
    <row r="13" spans="1:31" x14ac:dyDescent="0.2">
      <c r="Y13" s="100"/>
      <c r="AA13" s="14"/>
      <c r="AB13" s="14"/>
      <c r="AC13" s="7"/>
      <c r="AD13" s="14"/>
      <c r="AE13" s="7"/>
    </row>
    <row r="14" spans="1:31" x14ac:dyDescent="0.2">
      <c r="Y14" s="100"/>
    </row>
    <row r="15" spans="1:31" x14ac:dyDescent="0.2">
      <c r="Y15" s="100"/>
      <c r="AB15" s="25" t="str">
        <f ca="1">"Change since "&amp;AB16</f>
        <v>Change since 2022</v>
      </c>
      <c r="AC15" s="25"/>
      <c r="AD15" s="25" t="str">
        <f ca="1">"Change since "&amp;AD16</f>
        <v>Change since 2018</v>
      </c>
    </row>
    <row r="16" spans="1:31" x14ac:dyDescent="0.2">
      <c r="A16" t="s">
        <v>152</v>
      </c>
      <c r="Y16" s="100"/>
      <c r="AB16" s="25" t="str">
        <f ca="1">OFFSET(Y17,0,-2)</f>
        <v>2022</v>
      </c>
      <c r="AC16" s="25"/>
      <c r="AD16" s="25" t="str">
        <f ca="1">OFFSET(Y17,0,-6)</f>
        <v>2018</v>
      </c>
    </row>
    <row r="17" spans="1:31" x14ac:dyDescent="0.2">
      <c r="B17" s="2" t="s">
        <v>1715</v>
      </c>
      <c r="C17" s="2" t="s">
        <v>1716</v>
      </c>
      <c r="D17" s="2" t="s">
        <v>1717</v>
      </c>
      <c r="E17" s="2" t="s">
        <v>1718</v>
      </c>
      <c r="F17" s="2" t="s">
        <v>1719</v>
      </c>
      <c r="G17" s="2" t="s">
        <v>1720</v>
      </c>
      <c r="H17" s="2" t="s">
        <v>1721</v>
      </c>
      <c r="I17" s="2" t="s">
        <v>1722</v>
      </c>
      <c r="J17" s="2" t="s">
        <v>1723</v>
      </c>
      <c r="K17" s="2" t="s">
        <v>1724</v>
      </c>
      <c r="L17" s="2" t="s">
        <v>1725</v>
      </c>
      <c r="M17" s="2" t="s">
        <v>1726</v>
      </c>
      <c r="N17" s="2" t="s">
        <v>1727</v>
      </c>
      <c r="O17" s="2" t="s">
        <v>1728</v>
      </c>
      <c r="P17" s="2" t="s">
        <v>1729</v>
      </c>
      <c r="Q17" s="2" t="s">
        <v>1594</v>
      </c>
      <c r="R17" s="2" t="s">
        <v>1595</v>
      </c>
      <c r="S17" s="2" t="s">
        <v>1596</v>
      </c>
      <c r="T17" s="2" t="s">
        <v>1597</v>
      </c>
      <c r="U17" s="2" t="s">
        <v>1598</v>
      </c>
      <c r="V17" s="2" t="s">
        <v>556</v>
      </c>
      <c r="W17" s="2" t="s">
        <v>561</v>
      </c>
      <c r="X17" s="2" t="s">
        <v>564</v>
      </c>
      <c r="Y17" s="100"/>
      <c r="AA17" s="263" t="str">
        <f t="shared" ref="AA17" ca="1" si="7">OFFSET(Y17,0,-1)</f>
        <v>2023</v>
      </c>
      <c r="AB17" t="s">
        <v>163</v>
      </c>
      <c r="AC17" t="s">
        <v>1713</v>
      </c>
      <c r="AD17" t="s">
        <v>163</v>
      </c>
      <c r="AE17" t="s">
        <v>1713</v>
      </c>
    </row>
    <row r="18" spans="1:31" x14ac:dyDescent="0.2">
      <c r="A18" t="s">
        <v>115</v>
      </c>
      <c r="B18">
        <v>55</v>
      </c>
      <c r="C18">
        <v>54</v>
      </c>
      <c r="D18">
        <v>52</v>
      </c>
      <c r="E18">
        <v>55</v>
      </c>
      <c r="F18">
        <v>54</v>
      </c>
      <c r="G18">
        <v>69</v>
      </c>
      <c r="H18">
        <v>69</v>
      </c>
      <c r="I18">
        <v>66</v>
      </c>
      <c r="J18">
        <v>67</v>
      </c>
      <c r="K18">
        <v>69</v>
      </c>
      <c r="L18">
        <v>81</v>
      </c>
      <c r="M18">
        <v>79</v>
      </c>
      <c r="N18">
        <v>80</v>
      </c>
      <c r="O18">
        <v>81</v>
      </c>
      <c r="P18">
        <v>81</v>
      </c>
      <c r="Q18">
        <v>80</v>
      </c>
      <c r="R18">
        <v>80</v>
      </c>
      <c r="S18">
        <v>82</v>
      </c>
      <c r="T18">
        <v>82</v>
      </c>
      <c r="U18">
        <v>85</v>
      </c>
      <c r="V18">
        <v>87</v>
      </c>
      <c r="W18">
        <v>87</v>
      </c>
      <c r="X18">
        <v>88</v>
      </c>
      <c r="Y18" s="100"/>
      <c r="Z18" t="s">
        <v>115</v>
      </c>
      <c r="AA18" s="16">
        <f t="shared" ref="AA18:AA40" ca="1" si="8">IF(ISERROR((OFFSET(Y18,0,-1))),"-",(OFFSET(Y18,0,-1)))</f>
        <v>88</v>
      </c>
      <c r="AB18" s="16">
        <f t="shared" ref="AB18:AB40" ca="1" si="9">IF(ISERROR((AA18-OFFSET(Y18,0,-2))),"-",(AA18-OFFSET(Y18,0,-2)))</f>
        <v>1</v>
      </c>
      <c r="AC18" s="262">
        <f t="shared" ref="AC18:AC40" ca="1" si="10">IF(ISERROR((AB18/OFFSET(Y18,0,-2))),"-",(AB18/OFFSET(Y18,0,-2)))</f>
        <v>1.1494252873563218E-2</v>
      </c>
      <c r="AD18" s="16">
        <f t="shared" ref="AD18:AD40" ca="1" si="11">IF(ISERROR((AA18-OFFSET(Y18,0,-6))),"-",(AA18-OFFSET(Y18,0,-6)))</f>
        <v>6</v>
      </c>
      <c r="AE18" s="262">
        <f t="shared" ref="AE18:AE40" ca="1" si="12">IF(ISERROR((AD18/OFFSET(Y18,0,-6))),"-",(AD18/OFFSET(Y18,0,-6)))</f>
        <v>7.3170731707317069E-2</v>
      </c>
    </row>
    <row r="19" spans="1:31" x14ac:dyDescent="0.2">
      <c r="A19" t="s">
        <v>116</v>
      </c>
      <c r="B19">
        <v>66</v>
      </c>
      <c r="C19">
        <v>65</v>
      </c>
      <c r="D19">
        <v>64</v>
      </c>
      <c r="E19">
        <v>64</v>
      </c>
      <c r="F19">
        <v>65</v>
      </c>
      <c r="G19">
        <v>86</v>
      </c>
      <c r="H19">
        <v>84</v>
      </c>
      <c r="I19">
        <v>82</v>
      </c>
      <c r="J19">
        <v>82</v>
      </c>
      <c r="K19">
        <v>82</v>
      </c>
      <c r="L19">
        <v>99</v>
      </c>
      <c r="M19">
        <v>98</v>
      </c>
      <c r="N19">
        <v>98</v>
      </c>
      <c r="O19">
        <v>98</v>
      </c>
      <c r="P19">
        <v>98</v>
      </c>
      <c r="Q19">
        <v>98</v>
      </c>
      <c r="R19">
        <v>98</v>
      </c>
      <c r="S19">
        <v>96</v>
      </c>
      <c r="T19">
        <v>96</v>
      </c>
      <c r="U19">
        <v>97</v>
      </c>
      <c r="V19">
        <v>97</v>
      </c>
      <c r="W19">
        <v>98</v>
      </c>
      <c r="X19">
        <v>98</v>
      </c>
      <c r="Y19" s="100"/>
      <c r="Z19" t="s">
        <v>116</v>
      </c>
      <c r="AA19" s="16">
        <f t="shared" ca="1" si="8"/>
        <v>98</v>
      </c>
      <c r="AB19" s="16">
        <f t="shared" ca="1" si="9"/>
        <v>0</v>
      </c>
      <c r="AC19" s="262">
        <f t="shared" ca="1" si="10"/>
        <v>0</v>
      </c>
      <c r="AD19" s="16">
        <f t="shared" ca="1" si="11"/>
        <v>2</v>
      </c>
      <c r="AE19" s="262">
        <f t="shared" ca="1" si="12"/>
        <v>2.0833333333333332E-2</v>
      </c>
    </row>
    <row r="20" spans="1:31" x14ac:dyDescent="0.2">
      <c r="A20" t="s">
        <v>117</v>
      </c>
      <c r="B20">
        <v>121</v>
      </c>
      <c r="C20">
        <v>121</v>
      </c>
      <c r="D20">
        <v>114</v>
      </c>
      <c r="E20">
        <v>105</v>
      </c>
      <c r="F20">
        <v>106</v>
      </c>
      <c r="G20">
        <v>159</v>
      </c>
      <c r="H20">
        <v>159</v>
      </c>
      <c r="I20">
        <v>158</v>
      </c>
      <c r="J20">
        <v>151</v>
      </c>
      <c r="K20">
        <v>148</v>
      </c>
      <c r="L20">
        <v>174</v>
      </c>
      <c r="M20">
        <v>172</v>
      </c>
      <c r="N20">
        <v>172</v>
      </c>
      <c r="O20">
        <v>172</v>
      </c>
      <c r="P20">
        <v>170</v>
      </c>
      <c r="Q20">
        <v>164</v>
      </c>
      <c r="R20">
        <v>162</v>
      </c>
      <c r="S20">
        <v>161</v>
      </c>
      <c r="T20">
        <v>161</v>
      </c>
      <c r="U20">
        <v>162</v>
      </c>
      <c r="V20">
        <v>160</v>
      </c>
      <c r="W20">
        <v>158</v>
      </c>
      <c r="X20">
        <v>137</v>
      </c>
      <c r="Y20" s="100"/>
      <c r="Z20" t="s">
        <v>117</v>
      </c>
      <c r="AA20" s="16">
        <f t="shared" ca="1" si="8"/>
        <v>137</v>
      </c>
      <c r="AB20" s="16">
        <f t="shared" ca="1" si="9"/>
        <v>-21</v>
      </c>
      <c r="AC20" s="262">
        <f t="shared" ca="1" si="10"/>
        <v>-0.13291139240506328</v>
      </c>
      <c r="AD20" s="16">
        <f t="shared" ca="1" si="11"/>
        <v>-24</v>
      </c>
      <c r="AE20" s="262">
        <f t="shared" ca="1" si="12"/>
        <v>-0.14906832298136646</v>
      </c>
    </row>
    <row r="21" spans="1:31" x14ac:dyDescent="0.2">
      <c r="A21" t="s">
        <v>118</v>
      </c>
      <c r="B21">
        <v>43</v>
      </c>
      <c r="C21">
        <v>40</v>
      </c>
      <c r="D21">
        <v>39</v>
      </c>
      <c r="E21">
        <v>40</v>
      </c>
      <c r="F21">
        <v>40</v>
      </c>
      <c r="G21">
        <v>50</v>
      </c>
      <c r="H21">
        <v>51</v>
      </c>
      <c r="I21">
        <v>51</v>
      </c>
      <c r="J21">
        <v>51</v>
      </c>
      <c r="K21">
        <v>51</v>
      </c>
      <c r="L21">
        <v>60</v>
      </c>
      <c r="M21">
        <v>60</v>
      </c>
      <c r="N21">
        <v>65</v>
      </c>
      <c r="O21">
        <v>66</v>
      </c>
      <c r="P21">
        <v>65</v>
      </c>
      <c r="Q21">
        <v>65</v>
      </c>
      <c r="R21">
        <v>66</v>
      </c>
      <c r="S21">
        <v>68</v>
      </c>
      <c r="T21">
        <v>70</v>
      </c>
      <c r="U21">
        <v>68</v>
      </c>
      <c r="V21">
        <v>69</v>
      </c>
      <c r="W21">
        <v>69</v>
      </c>
      <c r="X21">
        <v>70</v>
      </c>
      <c r="Y21" s="100"/>
      <c r="Z21" t="s">
        <v>118</v>
      </c>
      <c r="AA21" s="16">
        <f t="shared" ca="1" si="8"/>
        <v>70</v>
      </c>
      <c r="AB21" s="16">
        <f t="shared" ca="1" si="9"/>
        <v>1</v>
      </c>
      <c r="AC21" s="262">
        <f t="shared" ca="1" si="10"/>
        <v>1.4492753623188406E-2</v>
      </c>
      <c r="AD21" s="16">
        <f t="shared" ca="1" si="11"/>
        <v>2</v>
      </c>
      <c r="AE21" s="262">
        <f t="shared" ca="1" si="12"/>
        <v>2.9411764705882353E-2</v>
      </c>
    </row>
    <row r="22" spans="1:31" x14ac:dyDescent="0.2">
      <c r="A22" t="s">
        <v>1730</v>
      </c>
      <c r="B22">
        <v>45</v>
      </c>
      <c r="C22">
        <v>45</v>
      </c>
      <c r="D22">
        <v>45</v>
      </c>
      <c r="E22">
        <v>44</v>
      </c>
      <c r="F22">
        <v>44</v>
      </c>
      <c r="G22">
        <v>55</v>
      </c>
      <c r="H22">
        <v>54</v>
      </c>
      <c r="I22">
        <v>58</v>
      </c>
      <c r="J22">
        <v>58</v>
      </c>
      <c r="K22">
        <v>58</v>
      </c>
      <c r="L22">
        <v>69</v>
      </c>
      <c r="M22">
        <v>70</v>
      </c>
      <c r="N22">
        <v>70</v>
      </c>
      <c r="O22">
        <v>72</v>
      </c>
      <c r="P22">
        <v>72</v>
      </c>
      <c r="Q22">
        <v>72</v>
      </c>
      <c r="R22">
        <v>72</v>
      </c>
      <c r="S22">
        <v>72</v>
      </c>
      <c r="T22">
        <v>73</v>
      </c>
      <c r="U22">
        <v>74</v>
      </c>
      <c r="V22">
        <v>74</v>
      </c>
      <c r="W22">
        <v>74</v>
      </c>
      <c r="X22">
        <v>74</v>
      </c>
      <c r="Y22" s="100"/>
      <c r="Z22" t="s">
        <v>1730</v>
      </c>
      <c r="AA22" s="16">
        <f t="shared" ca="1" si="8"/>
        <v>74</v>
      </c>
      <c r="AB22" s="16">
        <f t="shared" ca="1" si="9"/>
        <v>0</v>
      </c>
      <c r="AC22" s="262">
        <f t="shared" ca="1" si="10"/>
        <v>0</v>
      </c>
      <c r="AD22" s="16">
        <f t="shared" ca="1" si="11"/>
        <v>2</v>
      </c>
      <c r="AE22" s="262">
        <f t="shared" ca="1" si="12"/>
        <v>2.7777777777777776E-2</v>
      </c>
    </row>
    <row r="23" spans="1:31" x14ac:dyDescent="0.2">
      <c r="A23" t="s">
        <v>120</v>
      </c>
      <c r="B23">
        <v>48</v>
      </c>
      <c r="C23">
        <v>47</v>
      </c>
      <c r="D23">
        <v>48</v>
      </c>
      <c r="E23">
        <v>47</v>
      </c>
      <c r="F23">
        <v>47</v>
      </c>
      <c r="G23">
        <v>58</v>
      </c>
      <c r="H23">
        <v>57</v>
      </c>
      <c r="I23">
        <v>57</v>
      </c>
      <c r="J23">
        <v>57</v>
      </c>
      <c r="K23">
        <v>59</v>
      </c>
      <c r="L23">
        <v>73</v>
      </c>
      <c r="M23">
        <v>73</v>
      </c>
      <c r="N23">
        <v>74</v>
      </c>
      <c r="O23">
        <v>74</v>
      </c>
      <c r="P23">
        <v>71</v>
      </c>
      <c r="Q23">
        <v>71</v>
      </c>
      <c r="R23">
        <v>71</v>
      </c>
      <c r="S23">
        <v>71</v>
      </c>
      <c r="T23">
        <v>71</v>
      </c>
      <c r="U23">
        <v>71</v>
      </c>
      <c r="V23">
        <v>72</v>
      </c>
      <c r="W23">
        <v>72</v>
      </c>
      <c r="X23">
        <v>77</v>
      </c>
      <c r="Y23" s="100"/>
      <c r="Z23" t="s">
        <v>120</v>
      </c>
      <c r="AA23" s="16">
        <f t="shared" ca="1" si="8"/>
        <v>77</v>
      </c>
      <c r="AB23" s="16">
        <f t="shared" ca="1" si="9"/>
        <v>5</v>
      </c>
      <c r="AC23" s="262">
        <f t="shared" ca="1" si="10"/>
        <v>6.9444444444444448E-2</v>
      </c>
      <c r="AD23" s="16">
        <f t="shared" ca="1" si="11"/>
        <v>6</v>
      </c>
      <c r="AE23" s="262">
        <f t="shared" ca="1" si="12"/>
        <v>8.4507042253521125E-2</v>
      </c>
    </row>
    <row r="24" spans="1:31" x14ac:dyDescent="0.2">
      <c r="A24" t="s">
        <v>121</v>
      </c>
      <c r="B24">
        <v>58</v>
      </c>
      <c r="C24">
        <v>56</v>
      </c>
      <c r="D24">
        <v>55</v>
      </c>
      <c r="E24">
        <v>54</v>
      </c>
      <c r="F24">
        <v>54</v>
      </c>
      <c r="G24">
        <v>72</v>
      </c>
      <c r="H24">
        <v>71</v>
      </c>
      <c r="I24">
        <v>72</v>
      </c>
      <c r="J24">
        <v>73</v>
      </c>
      <c r="K24">
        <v>73</v>
      </c>
      <c r="L24">
        <v>84</v>
      </c>
      <c r="M24">
        <v>83</v>
      </c>
      <c r="N24">
        <v>82</v>
      </c>
      <c r="O24">
        <v>82</v>
      </c>
      <c r="P24">
        <v>82</v>
      </c>
      <c r="Q24">
        <v>81</v>
      </c>
      <c r="R24">
        <v>81</v>
      </c>
      <c r="S24">
        <v>79</v>
      </c>
      <c r="T24">
        <v>80</v>
      </c>
      <c r="U24">
        <v>80</v>
      </c>
      <c r="V24">
        <v>81</v>
      </c>
      <c r="W24">
        <v>81</v>
      </c>
      <c r="X24">
        <v>81</v>
      </c>
      <c r="Y24" s="100"/>
      <c r="Z24" t="s">
        <v>121</v>
      </c>
      <c r="AA24" s="16">
        <f t="shared" ca="1" si="8"/>
        <v>81</v>
      </c>
      <c r="AB24" s="16">
        <f t="shared" ca="1" si="9"/>
        <v>0</v>
      </c>
      <c r="AC24" s="262">
        <f t="shared" ca="1" si="10"/>
        <v>0</v>
      </c>
      <c r="AD24" s="16">
        <f t="shared" ca="1" si="11"/>
        <v>2</v>
      </c>
      <c r="AE24" s="262">
        <f t="shared" ca="1" si="12"/>
        <v>2.5316455696202531E-2</v>
      </c>
    </row>
    <row r="25" spans="1:31" x14ac:dyDescent="0.2">
      <c r="A25" t="s">
        <v>122</v>
      </c>
      <c r="B25">
        <v>61</v>
      </c>
      <c r="C25">
        <v>62</v>
      </c>
      <c r="D25">
        <v>61</v>
      </c>
      <c r="E25">
        <v>61</v>
      </c>
      <c r="F25">
        <v>61</v>
      </c>
      <c r="G25">
        <v>77</v>
      </c>
      <c r="H25">
        <v>76</v>
      </c>
      <c r="I25">
        <v>76</v>
      </c>
      <c r="J25">
        <v>76</v>
      </c>
      <c r="K25">
        <v>76</v>
      </c>
      <c r="L25">
        <v>93</v>
      </c>
      <c r="M25">
        <v>93</v>
      </c>
      <c r="N25">
        <v>93</v>
      </c>
      <c r="O25">
        <v>93</v>
      </c>
      <c r="P25">
        <v>93</v>
      </c>
      <c r="Q25">
        <v>91</v>
      </c>
      <c r="R25">
        <v>91</v>
      </c>
      <c r="S25">
        <v>96</v>
      </c>
      <c r="T25">
        <v>98</v>
      </c>
      <c r="U25">
        <v>98</v>
      </c>
      <c r="V25">
        <v>98</v>
      </c>
      <c r="W25">
        <v>98</v>
      </c>
      <c r="X25">
        <v>97</v>
      </c>
      <c r="Y25" s="100"/>
      <c r="Z25" t="s">
        <v>122</v>
      </c>
      <c r="AA25" s="16">
        <f t="shared" ca="1" si="8"/>
        <v>97</v>
      </c>
      <c r="AB25" s="16">
        <f t="shared" ca="1" si="9"/>
        <v>-1</v>
      </c>
      <c r="AC25" s="262">
        <f t="shared" ca="1" si="10"/>
        <v>-1.020408163265306E-2</v>
      </c>
      <c r="AD25" s="16">
        <f t="shared" ca="1" si="11"/>
        <v>1</v>
      </c>
      <c r="AE25" s="262">
        <f t="shared" ca="1" si="12"/>
        <v>1.0416666666666666E-2</v>
      </c>
    </row>
    <row r="26" spans="1:31" x14ac:dyDescent="0.2">
      <c r="A26" t="s">
        <v>123</v>
      </c>
      <c r="B26">
        <v>40</v>
      </c>
      <c r="C26">
        <v>40</v>
      </c>
      <c r="D26">
        <v>39</v>
      </c>
      <c r="E26">
        <v>40</v>
      </c>
      <c r="F26">
        <v>40</v>
      </c>
      <c r="G26">
        <v>49</v>
      </c>
      <c r="H26">
        <v>49</v>
      </c>
      <c r="I26">
        <v>48</v>
      </c>
      <c r="J26">
        <v>53</v>
      </c>
      <c r="K26">
        <v>54</v>
      </c>
      <c r="L26">
        <v>62</v>
      </c>
      <c r="M26">
        <v>61</v>
      </c>
      <c r="N26">
        <v>62</v>
      </c>
      <c r="O26">
        <v>63</v>
      </c>
      <c r="P26">
        <v>63</v>
      </c>
      <c r="Q26">
        <v>64</v>
      </c>
      <c r="R26">
        <v>65</v>
      </c>
      <c r="S26">
        <v>69</v>
      </c>
      <c r="T26">
        <v>69</v>
      </c>
      <c r="U26">
        <v>69</v>
      </c>
      <c r="V26">
        <v>69</v>
      </c>
      <c r="W26">
        <v>68</v>
      </c>
      <c r="X26">
        <v>68</v>
      </c>
      <c r="Y26" s="100"/>
      <c r="Z26" t="s">
        <v>123</v>
      </c>
      <c r="AA26" s="16">
        <f t="shared" ca="1" si="8"/>
        <v>68</v>
      </c>
      <c r="AB26" s="16">
        <f t="shared" ca="1" si="9"/>
        <v>0</v>
      </c>
      <c r="AC26" s="262">
        <f t="shared" ca="1" si="10"/>
        <v>0</v>
      </c>
      <c r="AD26" s="16">
        <f t="shared" ca="1" si="11"/>
        <v>-1</v>
      </c>
      <c r="AE26" s="262">
        <f t="shared" ca="1" si="12"/>
        <v>-1.4492753623188406E-2</v>
      </c>
    </row>
    <row r="27" spans="1:31" x14ac:dyDescent="0.2">
      <c r="A27" t="s">
        <v>124</v>
      </c>
      <c r="B27">
        <v>38</v>
      </c>
      <c r="C27">
        <v>39</v>
      </c>
      <c r="D27">
        <v>39</v>
      </c>
      <c r="E27">
        <v>39</v>
      </c>
      <c r="F27">
        <v>39</v>
      </c>
      <c r="G27">
        <v>51</v>
      </c>
      <c r="H27">
        <v>53</v>
      </c>
      <c r="I27">
        <v>53</v>
      </c>
      <c r="J27">
        <v>53</v>
      </c>
      <c r="K27">
        <v>53</v>
      </c>
      <c r="L27">
        <v>65</v>
      </c>
      <c r="M27">
        <v>65</v>
      </c>
      <c r="N27">
        <v>65</v>
      </c>
      <c r="O27">
        <v>64</v>
      </c>
      <c r="P27">
        <v>66</v>
      </c>
      <c r="Q27">
        <v>66</v>
      </c>
      <c r="R27">
        <v>65</v>
      </c>
      <c r="S27">
        <v>68</v>
      </c>
      <c r="T27">
        <v>68</v>
      </c>
      <c r="U27">
        <v>68</v>
      </c>
      <c r="V27">
        <v>68</v>
      </c>
      <c r="W27">
        <v>69</v>
      </c>
      <c r="X27">
        <v>69</v>
      </c>
      <c r="Y27" s="100"/>
      <c r="Z27" t="s">
        <v>124</v>
      </c>
      <c r="AA27" s="16">
        <f t="shared" ca="1" si="8"/>
        <v>69</v>
      </c>
      <c r="AB27" s="16">
        <f t="shared" ca="1" si="9"/>
        <v>0</v>
      </c>
      <c r="AC27" s="262">
        <f t="shared" ca="1" si="10"/>
        <v>0</v>
      </c>
      <c r="AD27" s="16">
        <f t="shared" ca="1" si="11"/>
        <v>1</v>
      </c>
      <c r="AE27" s="262">
        <f t="shared" ca="1" si="12"/>
        <v>1.4705882352941176E-2</v>
      </c>
    </row>
    <row r="28" spans="1:31" x14ac:dyDescent="0.2">
      <c r="A28" t="s">
        <v>1702</v>
      </c>
      <c r="B28">
        <v>55</v>
      </c>
      <c r="C28">
        <v>54</v>
      </c>
      <c r="D28">
        <v>54</v>
      </c>
      <c r="E28">
        <v>53</v>
      </c>
      <c r="F28">
        <v>54</v>
      </c>
      <c r="G28">
        <v>69</v>
      </c>
      <c r="H28">
        <v>70</v>
      </c>
      <c r="I28">
        <v>70</v>
      </c>
      <c r="J28">
        <v>70</v>
      </c>
      <c r="K28">
        <v>70</v>
      </c>
      <c r="L28">
        <v>84</v>
      </c>
      <c r="M28">
        <v>81</v>
      </c>
      <c r="N28">
        <v>83</v>
      </c>
      <c r="O28">
        <v>82</v>
      </c>
      <c r="P28">
        <v>83</v>
      </c>
      <c r="Q28">
        <v>82</v>
      </c>
      <c r="R28">
        <v>83</v>
      </c>
      <c r="S28">
        <v>87</v>
      </c>
      <c r="T28">
        <v>89</v>
      </c>
      <c r="U28">
        <v>89</v>
      </c>
      <c r="V28">
        <v>88</v>
      </c>
      <c r="W28">
        <v>87</v>
      </c>
      <c r="X28">
        <v>88</v>
      </c>
      <c r="Y28" s="100"/>
      <c r="Z28" t="s">
        <v>1702</v>
      </c>
      <c r="AA28" s="16">
        <f t="shared" ca="1" si="8"/>
        <v>88</v>
      </c>
      <c r="AB28" s="16">
        <f t="shared" ca="1" si="9"/>
        <v>1</v>
      </c>
      <c r="AC28" s="262">
        <f t="shared" ca="1" si="10"/>
        <v>1.1494252873563218E-2</v>
      </c>
      <c r="AD28" s="16">
        <f t="shared" ca="1" si="11"/>
        <v>1</v>
      </c>
      <c r="AE28" s="262">
        <f t="shared" ca="1" si="12"/>
        <v>1.1494252873563218E-2</v>
      </c>
    </row>
    <row r="29" spans="1:31" x14ac:dyDescent="0.2">
      <c r="A29" t="s">
        <v>126</v>
      </c>
      <c r="B29">
        <v>75</v>
      </c>
      <c r="C29">
        <v>73</v>
      </c>
      <c r="D29">
        <v>70</v>
      </c>
      <c r="E29">
        <v>69</v>
      </c>
      <c r="F29">
        <v>68</v>
      </c>
      <c r="G29">
        <v>95</v>
      </c>
      <c r="H29">
        <v>93</v>
      </c>
      <c r="I29">
        <v>92</v>
      </c>
      <c r="J29">
        <v>92</v>
      </c>
      <c r="K29">
        <v>91</v>
      </c>
      <c r="L29">
        <v>113</v>
      </c>
      <c r="M29">
        <v>110</v>
      </c>
      <c r="N29">
        <v>110</v>
      </c>
      <c r="O29">
        <v>110</v>
      </c>
      <c r="P29">
        <v>109</v>
      </c>
      <c r="Q29">
        <v>109</v>
      </c>
      <c r="R29">
        <v>109</v>
      </c>
      <c r="S29">
        <v>109</v>
      </c>
      <c r="T29">
        <v>108</v>
      </c>
      <c r="U29">
        <v>106</v>
      </c>
      <c r="V29">
        <v>107</v>
      </c>
      <c r="W29">
        <v>106</v>
      </c>
      <c r="X29">
        <v>106</v>
      </c>
      <c r="Y29" s="100"/>
      <c r="Z29" t="s">
        <v>126</v>
      </c>
      <c r="AA29" s="16">
        <f t="shared" ca="1" si="8"/>
        <v>106</v>
      </c>
      <c r="AB29" s="16">
        <f t="shared" ca="1" si="9"/>
        <v>0</v>
      </c>
      <c r="AC29" s="262">
        <f t="shared" ca="1" si="10"/>
        <v>0</v>
      </c>
      <c r="AD29" s="16">
        <f t="shared" ca="1" si="11"/>
        <v>-3</v>
      </c>
      <c r="AE29" s="262">
        <f t="shared" ca="1" si="12"/>
        <v>-2.7522935779816515E-2</v>
      </c>
    </row>
    <row r="30" spans="1:31" x14ac:dyDescent="0.2">
      <c r="A30" t="s">
        <v>138</v>
      </c>
      <c r="B30" s="148">
        <v>59</v>
      </c>
      <c r="C30" s="148">
        <v>58</v>
      </c>
      <c r="D30" s="148">
        <v>57</v>
      </c>
      <c r="E30" s="148">
        <v>56</v>
      </c>
      <c r="F30" s="148">
        <v>56</v>
      </c>
      <c r="G30" s="148">
        <v>75</v>
      </c>
      <c r="H30" s="148">
        <v>74</v>
      </c>
      <c r="I30" s="148">
        <v>74</v>
      </c>
      <c r="J30" s="148">
        <v>75</v>
      </c>
      <c r="K30" s="148">
        <v>75</v>
      </c>
      <c r="L30" s="148">
        <v>88</v>
      </c>
      <c r="M30" s="148">
        <v>87</v>
      </c>
      <c r="N30" s="148">
        <v>88</v>
      </c>
      <c r="O30" s="148">
        <v>88</v>
      </c>
      <c r="P30" s="148">
        <v>88</v>
      </c>
      <c r="Q30" s="148">
        <v>87</v>
      </c>
      <c r="R30" s="148">
        <v>87</v>
      </c>
      <c r="S30" s="148">
        <v>89</v>
      </c>
      <c r="T30" s="148">
        <v>89</v>
      </c>
      <c r="U30" s="148">
        <v>90</v>
      </c>
      <c r="V30" s="148">
        <v>90</v>
      </c>
      <c r="W30" s="148">
        <v>90</v>
      </c>
      <c r="X30" s="148">
        <v>89</v>
      </c>
      <c r="Y30" s="100"/>
      <c r="Z30" t="s">
        <v>138</v>
      </c>
      <c r="AA30" s="16">
        <f t="shared" ca="1" si="8"/>
        <v>89</v>
      </c>
      <c r="AB30" s="16">
        <f t="shared" ca="1" si="9"/>
        <v>-1</v>
      </c>
      <c r="AC30" s="262">
        <f t="shared" ca="1" si="10"/>
        <v>-1.1111111111111112E-2</v>
      </c>
      <c r="AD30" s="16">
        <f t="shared" ca="1" si="11"/>
        <v>0</v>
      </c>
      <c r="AE30" s="262">
        <f t="shared" ca="1" si="12"/>
        <v>0</v>
      </c>
    </row>
    <row r="31" spans="1:31" x14ac:dyDescent="0.2">
      <c r="A31" t="s">
        <v>127</v>
      </c>
      <c r="B31">
        <v>53</v>
      </c>
      <c r="C31">
        <v>52</v>
      </c>
      <c r="D31">
        <v>50</v>
      </c>
      <c r="E31">
        <v>50</v>
      </c>
      <c r="F31">
        <v>50</v>
      </c>
      <c r="G31">
        <v>61</v>
      </c>
      <c r="H31">
        <v>62</v>
      </c>
      <c r="I31">
        <v>62</v>
      </c>
      <c r="J31">
        <v>65</v>
      </c>
      <c r="K31">
        <v>64</v>
      </c>
      <c r="L31">
        <v>76</v>
      </c>
      <c r="M31">
        <v>75</v>
      </c>
      <c r="N31">
        <v>75</v>
      </c>
      <c r="O31">
        <v>74</v>
      </c>
      <c r="P31">
        <v>72</v>
      </c>
      <c r="Q31">
        <v>72</v>
      </c>
      <c r="R31">
        <v>72</v>
      </c>
      <c r="S31">
        <v>75</v>
      </c>
      <c r="T31">
        <v>76</v>
      </c>
      <c r="U31">
        <v>78</v>
      </c>
      <c r="V31">
        <v>78</v>
      </c>
      <c r="W31">
        <v>77</v>
      </c>
      <c r="X31">
        <v>77</v>
      </c>
      <c r="Y31" s="100"/>
      <c r="Z31" t="s">
        <v>127</v>
      </c>
      <c r="AA31" s="16">
        <f t="shared" ca="1" si="8"/>
        <v>77</v>
      </c>
      <c r="AB31" s="16">
        <f t="shared" ca="1" si="9"/>
        <v>0</v>
      </c>
      <c r="AC31" s="262">
        <f t="shared" ca="1" si="10"/>
        <v>0</v>
      </c>
      <c r="AD31" s="16">
        <f t="shared" ca="1" si="11"/>
        <v>2</v>
      </c>
      <c r="AE31" s="262">
        <f t="shared" ca="1" si="12"/>
        <v>2.6666666666666668E-2</v>
      </c>
    </row>
    <row r="32" spans="1:31" x14ac:dyDescent="0.2">
      <c r="A32" t="s">
        <v>139</v>
      </c>
      <c r="B32" s="25">
        <f>SUM(B30:B31)</f>
        <v>112</v>
      </c>
      <c r="C32" s="25">
        <f t="shared" ref="C32:X32" si="13">SUM(C30:C31)</f>
        <v>110</v>
      </c>
      <c r="D32" s="25">
        <f t="shared" si="13"/>
        <v>107</v>
      </c>
      <c r="E32" s="25">
        <f t="shared" si="13"/>
        <v>106</v>
      </c>
      <c r="F32" s="25">
        <f t="shared" si="13"/>
        <v>106</v>
      </c>
      <c r="G32" s="25">
        <f t="shared" si="13"/>
        <v>136</v>
      </c>
      <c r="H32" s="25">
        <f t="shared" si="13"/>
        <v>136</v>
      </c>
      <c r="I32" s="25">
        <f t="shared" si="13"/>
        <v>136</v>
      </c>
      <c r="J32" s="25">
        <f t="shared" si="13"/>
        <v>140</v>
      </c>
      <c r="K32" s="25">
        <f t="shared" si="13"/>
        <v>139</v>
      </c>
      <c r="L32" s="25">
        <f t="shared" si="13"/>
        <v>164</v>
      </c>
      <c r="M32" s="25">
        <f t="shared" si="13"/>
        <v>162</v>
      </c>
      <c r="N32" s="25">
        <f t="shared" si="13"/>
        <v>163</v>
      </c>
      <c r="O32" s="25">
        <f t="shared" si="13"/>
        <v>162</v>
      </c>
      <c r="P32" s="25">
        <f t="shared" si="13"/>
        <v>160</v>
      </c>
      <c r="Q32" s="25">
        <f t="shared" si="13"/>
        <v>159</v>
      </c>
      <c r="R32" s="25">
        <f t="shared" si="13"/>
        <v>159</v>
      </c>
      <c r="S32" s="25">
        <f t="shared" si="13"/>
        <v>164</v>
      </c>
      <c r="T32" s="25">
        <f t="shared" si="13"/>
        <v>165</v>
      </c>
      <c r="U32" s="25">
        <f t="shared" si="13"/>
        <v>168</v>
      </c>
      <c r="V32" s="25">
        <f t="shared" si="13"/>
        <v>168</v>
      </c>
      <c r="W32" s="25">
        <f t="shared" si="13"/>
        <v>167</v>
      </c>
      <c r="X32" s="25">
        <f t="shared" si="13"/>
        <v>166</v>
      </c>
      <c r="Y32" s="100"/>
      <c r="Z32" t="s">
        <v>139</v>
      </c>
      <c r="AA32" s="16">
        <f t="shared" ca="1" si="8"/>
        <v>166</v>
      </c>
      <c r="AB32" s="16">
        <f t="shared" ca="1" si="9"/>
        <v>-1</v>
      </c>
      <c r="AC32" s="262">
        <f t="shared" ca="1" si="10"/>
        <v>-5.9880239520958087E-3</v>
      </c>
      <c r="AD32" s="16">
        <f t="shared" ca="1" si="11"/>
        <v>2</v>
      </c>
      <c r="AE32" s="262">
        <f t="shared" ca="1" si="12"/>
        <v>1.2195121951219513E-2</v>
      </c>
    </row>
    <row r="33" spans="1:31" x14ac:dyDescent="0.2">
      <c r="A33" t="s">
        <v>1731</v>
      </c>
      <c r="B33">
        <v>68</v>
      </c>
      <c r="C33">
        <v>68</v>
      </c>
      <c r="D33">
        <v>68</v>
      </c>
      <c r="E33">
        <v>68</v>
      </c>
      <c r="F33">
        <v>67</v>
      </c>
      <c r="G33">
        <v>82</v>
      </c>
      <c r="H33">
        <v>81</v>
      </c>
      <c r="I33">
        <v>80</v>
      </c>
      <c r="J33">
        <v>80</v>
      </c>
      <c r="K33">
        <v>80</v>
      </c>
      <c r="L33">
        <v>89</v>
      </c>
      <c r="M33">
        <v>89</v>
      </c>
      <c r="N33">
        <v>89</v>
      </c>
      <c r="O33">
        <v>88</v>
      </c>
      <c r="P33">
        <v>89</v>
      </c>
      <c r="Q33">
        <v>88</v>
      </c>
      <c r="R33">
        <v>89</v>
      </c>
      <c r="S33">
        <v>95</v>
      </c>
      <c r="T33">
        <v>95</v>
      </c>
      <c r="U33">
        <v>96</v>
      </c>
      <c r="V33">
        <v>96</v>
      </c>
      <c r="W33">
        <v>96</v>
      </c>
      <c r="X33">
        <v>96</v>
      </c>
      <c r="Y33" s="100"/>
      <c r="Z33" t="s">
        <v>1731</v>
      </c>
      <c r="AA33" s="16">
        <f t="shared" ca="1" si="8"/>
        <v>96</v>
      </c>
      <c r="AB33" s="16">
        <f t="shared" ca="1" si="9"/>
        <v>0</v>
      </c>
      <c r="AC33" s="262">
        <f t="shared" ca="1" si="10"/>
        <v>0</v>
      </c>
      <c r="AD33" s="16">
        <f t="shared" ca="1" si="11"/>
        <v>1</v>
      </c>
      <c r="AE33" s="262">
        <f t="shared" ca="1" si="12"/>
        <v>1.0526315789473684E-2</v>
      </c>
    </row>
    <row r="34" spans="1:31" x14ac:dyDescent="0.2">
      <c r="A34" t="s">
        <v>141</v>
      </c>
      <c r="B34">
        <v>57</v>
      </c>
      <c r="C34">
        <v>56</v>
      </c>
      <c r="D34">
        <v>56</v>
      </c>
      <c r="E34">
        <v>56</v>
      </c>
      <c r="F34">
        <v>56</v>
      </c>
      <c r="G34">
        <v>68</v>
      </c>
      <c r="H34">
        <v>67</v>
      </c>
      <c r="I34">
        <v>67</v>
      </c>
      <c r="J34">
        <v>68</v>
      </c>
      <c r="K34">
        <v>68</v>
      </c>
      <c r="L34">
        <v>82</v>
      </c>
      <c r="M34">
        <v>82</v>
      </c>
      <c r="N34">
        <v>81</v>
      </c>
      <c r="O34">
        <v>81</v>
      </c>
      <c r="P34">
        <v>81</v>
      </c>
      <c r="Q34">
        <v>81</v>
      </c>
      <c r="R34">
        <v>81</v>
      </c>
      <c r="S34">
        <v>88</v>
      </c>
      <c r="T34">
        <v>88</v>
      </c>
      <c r="U34">
        <v>88</v>
      </c>
      <c r="V34">
        <v>88</v>
      </c>
      <c r="W34">
        <v>88</v>
      </c>
      <c r="X34">
        <v>88</v>
      </c>
      <c r="Y34" s="100"/>
      <c r="Z34" t="s">
        <v>141</v>
      </c>
      <c r="AA34" s="16">
        <f t="shared" ca="1" si="8"/>
        <v>88</v>
      </c>
      <c r="AB34" s="16">
        <f t="shared" ca="1" si="9"/>
        <v>0</v>
      </c>
      <c r="AC34" s="262">
        <f t="shared" ca="1" si="10"/>
        <v>0</v>
      </c>
      <c r="AD34" s="16">
        <f t="shared" ca="1" si="11"/>
        <v>0</v>
      </c>
      <c r="AE34" s="262">
        <f t="shared" ca="1" si="12"/>
        <v>0</v>
      </c>
    </row>
    <row r="35" spans="1:31" x14ac:dyDescent="0.2">
      <c r="A35" t="s">
        <v>226</v>
      </c>
      <c r="B35" t="s">
        <v>496</v>
      </c>
      <c r="C35" t="s">
        <v>496</v>
      </c>
      <c r="D35" t="s">
        <v>496</v>
      </c>
      <c r="E35" t="s">
        <v>496</v>
      </c>
      <c r="F35" t="s">
        <v>496</v>
      </c>
      <c r="G35" t="s">
        <v>496</v>
      </c>
      <c r="H35" t="s">
        <v>496</v>
      </c>
      <c r="I35" t="s">
        <v>496</v>
      </c>
      <c r="J35" t="s">
        <v>496</v>
      </c>
      <c r="K35" t="s">
        <v>496</v>
      </c>
      <c r="L35" t="s">
        <v>496</v>
      </c>
      <c r="M35" t="s">
        <v>496</v>
      </c>
      <c r="N35" t="s">
        <v>496</v>
      </c>
      <c r="O35" t="s">
        <v>496</v>
      </c>
      <c r="P35" t="s">
        <v>496</v>
      </c>
      <c r="Q35" t="s">
        <v>496</v>
      </c>
      <c r="R35" t="s">
        <v>496</v>
      </c>
      <c r="S35" t="s">
        <v>496</v>
      </c>
      <c r="T35" t="s">
        <v>496</v>
      </c>
      <c r="U35" t="s">
        <v>496</v>
      </c>
      <c r="V35" t="s">
        <v>496</v>
      </c>
      <c r="W35" t="s">
        <v>496</v>
      </c>
      <c r="X35" t="s">
        <v>496</v>
      </c>
      <c r="Y35" s="100"/>
      <c r="Z35" t="s">
        <v>226</v>
      </c>
      <c r="AA35" s="16" t="str">
        <f t="shared" ca="1" si="8"/>
        <v>-</v>
      </c>
      <c r="AB35" s="16" t="str">
        <f t="shared" ca="1" si="9"/>
        <v>-</v>
      </c>
      <c r="AC35" s="262" t="str">
        <f t="shared" ca="1" si="10"/>
        <v>-</v>
      </c>
      <c r="AD35" s="16" t="str">
        <f t="shared" ca="1" si="11"/>
        <v>-</v>
      </c>
      <c r="AE35" s="262" t="str">
        <f t="shared" ca="1" si="12"/>
        <v>-</v>
      </c>
    </row>
    <row r="36" spans="1:31" x14ac:dyDescent="0.2">
      <c r="A36" t="s">
        <v>227</v>
      </c>
      <c r="B36" t="s">
        <v>496</v>
      </c>
      <c r="C36" t="s">
        <v>496</v>
      </c>
      <c r="D36" t="s">
        <v>496</v>
      </c>
      <c r="E36" t="s">
        <v>496</v>
      </c>
      <c r="F36" t="s">
        <v>496</v>
      </c>
      <c r="G36" t="s">
        <v>496</v>
      </c>
      <c r="H36" t="s">
        <v>496</v>
      </c>
      <c r="I36" t="s">
        <v>496</v>
      </c>
      <c r="J36" t="s">
        <v>496</v>
      </c>
      <c r="K36" t="s">
        <v>496</v>
      </c>
      <c r="L36" t="s">
        <v>496</v>
      </c>
      <c r="M36" t="s">
        <v>496</v>
      </c>
      <c r="N36" t="s">
        <v>496</v>
      </c>
      <c r="O36" t="s">
        <v>496</v>
      </c>
      <c r="P36" t="s">
        <v>496</v>
      </c>
      <c r="Q36" t="s">
        <v>496</v>
      </c>
      <c r="R36" t="s">
        <v>496</v>
      </c>
      <c r="S36" t="s">
        <v>496</v>
      </c>
      <c r="T36" t="s">
        <v>496</v>
      </c>
      <c r="U36" t="s">
        <v>496</v>
      </c>
      <c r="V36" t="s">
        <v>496</v>
      </c>
      <c r="W36" t="s">
        <v>496</v>
      </c>
      <c r="X36" t="s">
        <v>496</v>
      </c>
      <c r="Y36" s="100"/>
      <c r="Z36" t="s">
        <v>227</v>
      </c>
      <c r="AA36" s="16" t="str">
        <f t="shared" ca="1" si="8"/>
        <v>-</v>
      </c>
      <c r="AB36" s="16" t="str">
        <f t="shared" ca="1" si="9"/>
        <v>-</v>
      </c>
      <c r="AC36" s="262" t="str">
        <f t="shared" ca="1" si="10"/>
        <v>-</v>
      </c>
      <c r="AD36" s="16" t="str">
        <f t="shared" ca="1" si="11"/>
        <v>-</v>
      </c>
      <c r="AE36" s="262" t="str">
        <f t="shared" ca="1" si="12"/>
        <v>-</v>
      </c>
    </row>
    <row r="37" spans="1:31" x14ac:dyDescent="0.2">
      <c r="A37" t="s">
        <v>228</v>
      </c>
      <c r="B37" t="s">
        <v>496</v>
      </c>
      <c r="C37" t="s">
        <v>496</v>
      </c>
      <c r="D37" t="s">
        <v>496</v>
      </c>
      <c r="E37" t="s">
        <v>496</v>
      </c>
      <c r="F37" t="s">
        <v>496</v>
      </c>
      <c r="G37" t="s">
        <v>496</v>
      </c>
      <c r="H37" t="s">
        <v>496</v>
      </c>
      <c r="I37" t="s">
        <v>496</v>
      </c>
      <c r="J37" t="s">
        <v>496</v>
      </c>
      <c r="K37" t="s">
        <v>496</v>
      </c>
      <c r="L37" t="s">
        <v>496</v>
      </c>
      <c r="M37" t="s">
        <v>496</v>
      </c>
      <c r="N37" t="s">
        <v>496</v>
      </c>
      <c r="O37" t="s">
        <v>496</v>
      </c>
      <c r="P37" t="s">
        <v>496</v>
      </c>
      <c r="Q37" t="s">
        <v>496</v>
      </c>
      <c r="R37" t="s">
        <v>496</v>
      </c>
      <c r="S37" t="s">
        <v>496</v>
      </c>
      <c r="T37" t="s">
        <v>496</v>
      </c>
      <c r="U37" t="s">
        <v>496</v>
      </c>
      <c r="V37" t="s">
        <v>496</v>
      </c>
      <c r="W37" t="s">
        <v>496</v>
      </c>
      <c r="X37" t="s">
        <v>496</v>
      </c>
      <c r="Y37" s="100"/>
      <c r="Z37" t="s">
        <v>228</v>
      </c>
      <c r="AA37" s="16" t="str">
        <f t="shared" ca="1" si="8"/>
        <v>-</v>
      </c>
      <c r="AB37" s="16" t="str">
        <f t="shared" ca="1" si="9"/>
        <v>-</v>
      </c>
      <c r="AC37" s="262" t="str">
        <f t="shared" ca="1" si="10"/>
        <v>-</v>
      </c>
      <c r="AD37" s="16" t="str">
        <f t="shared" ca="1" si="11"/>
        <v>-</v>
      </c>
      <c r="AE37" s="262" t="str">
        <f t="shared" ca="1" si="12"/>
        <v>-</v>
      </c>
    </row>
    <row r="38" spans="1:31" x14ac:dyDescent="0.2">
      <c r="A38" t="s">
        <v>229</v>
      </c>
      <c r="B38" t="s">
        <v>496</v>
      </c>
      <c r="C38" t="s">
        <v>496</v>
      </c>
      <c r="D38" t="s">
        <v>496</v>
      </c>
      <c r="E38" t="s">
        <v>496</v>
      </c>
      <c r="F38" t="s">
        <v>496</v>
      </c>
      <c r="G38" t="s">
        <v>496</v>
      </c>
      <c r="H38" t="s">
        <v>496</v>
      </c>
      <c r="I38" t="s">
        <v>496</v>
      </c>
      <c r="J38" t="s">
        <v>496</v>
      </c>
      <c r="K38" t="s">
        <v>496</v>
      </c>
      <c r="L38" t="s">
        <v>496</v>
      </c>
      <c r="M38" t="s">
        <v>496</v>
      </c>
      <c r="N38" t="s">
        <v>496</v>
      </c>
      <c r="O38" t="s">
        <v>496</v>
      </c>
      <c r="P38" t="s">
        <v>496</v>
      </c>
      <c r="Q38" t="s">
        <v>496</v>
      </c>
      <c r="R38" t="s">
        <v>496</v>
      </c>
      <c r="S38" t="s">
        <v>496</v>
      </c>
      <c r="T38" t="s">
        <v>496</v>
      </c>
      <c r="U38" t="s">
        <v>496</v>
      </c>
      <c r="V38" t="s">
        <v>496</v>
      </c>
      <c r="W38" t="s">
        <v>496</v>
      </c>
      <c r="X38" t="s">
        <v>496</v>
      </c>
      <c r="Y38" s="100"/>
      <c r="Z38" t="s">
        <v>229</v>
      </c>
      <c r="AA38" s="16" t="str">
        <f t="shared" ca="1" si="8"/>
        <v>-</v>
      </c>
      <c r="AB38" s="16" t="str">
        <f t="shared" ca="1" si="9"/>
        <v>-</v>
      </c>
      <c r="AC38" s="262" t="str">
        <f t="shared" ca="1" si="10"/>
        <v>-</v>
      </c>
      <c r="AD38" s="16" t="str">
        <f t="shared" ca="1" si="11"/>
        <v>-</v>
      </c>
      <c r="AE38" s="262" t="str">
        <f t="shared" ca="1" si="12"/>
        <v>-</v>
      </c>
    </row>
    <row r="39" spans="1:31" x14ac:dyDescent="0.2">
      <c r="A39" t="s">
        <v>230</v>
      </c>
      <c r="B39" t="s">
        <v>496</v>
      </c>
      <c r="C39" t="s">
        <v>496</v>
      </c>
      <c r="D39" t="s">
        <v>496</v>
      </c>
      <c r="E39" t="s">
        <v>496</v>
      </c>
      <c r="F39" t="s">
        <v>496</v>
      </c>
      <c r="G39" t="s">
        <v>496</v>
      </c>
      <c r="H39" t="s">
        <v>496</v>
      </c>
      <c r="I39" t="s">
        <v>496</v>
      </c>
      <c r="J39" t="s">
        <v>496</v>
      </c>
      <c r="K39" t="s">
        <v>496</v>
      </c>
      <c r="L39" t="s">
        <v>496</v>
      </c>
      <c r="M39" t="s">
        <v>496</v>
      </c>
      <c r="N39" t="s">
        <v>496</v>
      </c>
      <c r="O39" t="s">
        <v>496</v>
      </c>
      <c r="P39" t="s">
        <v>496</v>
      </c>
      <c r="Q39" t="s">
        <v>496</v>
      </c>
      <c r="R39" t="s">
        <v>496</v>
      </c>
      <c r="S39" t="s">
        <v>496</v>
      </c>
      <c r="T39" t="s">
        <v>496</v>
      </c>
      <c r="U39" t="s">
        <v>496</v>
      </c>
      <c r="V39" t="s">
        <v>496</v>
      </c>
      <c r="W39" t="s">
        <v>496</v>
      </c>
      <c r="X39" t="s">
        <v>496</v>
      </c>
      <c r="Y39" s="100"/>
      <c r="Z39" t="s">
        <v>230</v>
      </c>
      <c r="AA39" s="16" t="str">
        <f t="shared" ca="1" si="8"/>
        <v>-</v>
      </c>
      <c r="AB39" s="16" t="str">
        <f t="shared" ca="1" si="9"/>
        <v>-</v>
      </c>
      <c r="AC39" s="262" t="str">
        <f t="shared" ca="1" si="10"/>
        <v>-</v>
      </c>
      <c r="AD39" s="16" t="str">
        <f t="shared" ca="1" si="11"/>
        <v>-</v>
      </c>
      <c r="AE39" s="262" t="str">
        <f t="shared" ca="1" si="12"/>
        <v>-</v>
      </c>
    </row>
    <row r="40" spans="1:31" x14ac:dyDescent="0.2">
      <c r="A40" t="s">
        <v>231</v>
      </c>
      <c r="B40" t="s">
        <v>496</v>
      </c>
      <c r="C40" t="s">
        <v>496</v>
      </c>
      <c r="D40" t="s">
        <v>496</v>
      </c>
      <c r="E40" t="s">
        <v>496</v>
      </c>
      <c r="F40" t="s">
        <v>496</v>
      </c>
      <c r="G40" t="s">
        <v>496</v>
      </c>
      <c r="H40" t="s">
        <v>496</v>
      </c>
      <c r="I40" t="s">
        <v>496</v>
      </c>
      <c r="J40" t="s">
        <v>496</v>
      </c>
      <c r="K40" t="s">
        <v>496</v>
      </c>
      <c r="L40" t="s">
        <v>496</v>
      </c>
      <c r="M40" t="s">
        <v>496</v>
      </c>
      <c r="N40" t="s">
        <v>496</v>
      </c>
      <c r="O40" t="s">
        <v>496</v>
      </c>
      <c r="P40" t="s">
        <v>496</v>
      </c>
      <c r="Q40" t="s">
        <v>496</v>
      </c>
      <c r="R40" t="s">
        <v>496</v>
      </c>
      <c r="S40" t="s">
        <v>496</v>
      </c>
      <c r="T40" t="s">
        <v>496</v>
      </c>
      <c r="U40" t="s">
        <v>496</v>
      </c>
      <c r="V40" t="s">
        <v>496</v>
      </c>
      <c r="W40" t="s">
        <v>496</v>
      </c>
      <c r="X40" t="s">
        <v>496</v>
      </c>
      <c r="Y40" s="100"/>
      <c r="Z40" t="s">
        <v>231</v>
      </c>
      <c r="AA40" s="16" t="str">
        <f t="shared" ca="1" si="8"/>
        <v>-</v>
      </c>
      <c r="AB40" s="16" t="str">
        <f t="shared" ca="1" si="9"/>
        <v>-</v>
      </c>
      <c r="AC40" s="262" t="str">
        <f t="shared" ca="1" si="10"/>
        <v>-</v>
      </c>
      <c r="AD40" s="16" t="str">
        <f t="shared" ca="1" si="11"/>
        <v>-</v>
      </c>
      <c r="AE40" s="262" t="str">
        <f t="shared" ca="1" si="12"/>
        <v>-</v>
      </c>
    </row>
    <row r="43" spans="1:31" x14ac:dyDescent="0.2">
      <c r="AB43" s="25" t="str">
        <f ca="1">"Change since "&amp;AB44</f>
        <v>Change since 2022</v>
      </c>
      <c r="AC43" s="25"/>
      <c r="AD43" s="25" t="str">
        <f ca="1">"Change since "&amp;AD44</f>
        <v>Change since 2018</v>
      </c>
    </row>
    <row r="44" spans="1:31" x14ac:dyDescent="0.2">
      <c r="A44" t="s">
        <v>187</v>
      </c>
      <c r="Y44" s="100"/>
      <c r="AB44" s="25" t="str">
        <f ca="1">OFFSET(Y45,0,-2)</f>
        <v>2022</v>
      </c>
      <c r="AC44" s="25"/>
      <c r="AD44" s="25" t="str">
        <f ca="1">OFFSET(Y45,0,-6)</f>
        <v>2018</v>
      </c>
    </row>
    <row r="45" spans="1:31" x14ac:dyDescent="0.2">
      <c r="B45" s="2" t="s">
        <v>1715</v>
      </c>
      <c r="C45" s="2" t="s">
        <v>1716</v>
      </c>
      <c r="D45" s="2" t="s">
        <v>1717</v>
      </c>
      <c r="E45" s="2" t="s">
        <v>1718</v>
      </c>
      <c r="F45" s="2" t="s">
        <v>1719</v>
      </c>
      <c r="G45" s="2" t="s">
        <v>1720</v>
      </c>
      <c r="H45" s="2" t="s">
        <v>1721</v>
      </c>
      <c r="I45" s="2" t="s">
        <v>1722</v>
      </c>
      <c r="J45" s="2" t="s">
        <v>1723</v>
      </c>
      <c r="K45" s="2" t="s">
        <v>1724</v>
      </c>
      <c r="L45" s="2" t="s">
        <v>1725</v>
      </c>
      <c r="M45" s="2" t="s">
        <v>1726</v>
      </c>
      <c r="N45" s="2" t="s">
        <v>1727</v>
      </c>
      <c r="O45" s="2" t="s">
        <v>1728</v>
      </c>
      <c r="P45" s="2" t="s">
        <v>1729</v>
      </c>
      <c r="Q45" s="2" t="s">
        <v>1594</v>
      </c>
      <c r="R45" s="2" t="s">
        <v>1595</v>
      </c>
      <c r="S45" s="2" t="s">
        <v>1596</v>
      </c>
      <c r="T45" s="2" t="s">
        <v>1597</v>
      </c>
      <c r="U45" s="2" t="s">
        <v>1598</v>
      </c>
      <c r="V45" s="2" t="s">
        <v>556</v>
      </c>
      <c r="W45" s="2" t="s">
        <v>561</v>
      </c>
      <c r="X45" s="2" t="s">
        <v>564</v>
      </c>
      <c r="Y45" s="100"/>
      <c r="AA45" s="263" t="str">
        <f t="shared" ref="AA45" ca="1" si="14">OFFSET(Y45,0,-1)</f>
        <v>2023</v>
      </c>
      <c r="AB45" t="s">
        <v>163</v>
      </c>
      <c r="AC45" t="s">
        <v>1713</v>
      </c>
      <c r="AD45" t="s">
        <v>163</v>
      </c>
      <c r="AE45" t="s">
        <v>1713</v>
      </c>
    </row>
    <row r="46" spans="1:31" x14ac:dyDescent="0.2">
      <c r="A46" t="s">
        <v>115</v>
      </c>
      <c r="B46">
        <v>120</v>
      </c>
      <c r="C46">
        <v>116</v>
      </c>
      <c r="D46">
        <v>112</v>
      </c>
      <c r="E46">
        <v>111</v>
      </c>
      <c r="F46">
        <v>112</v>
      </c>
      <c r="G46">
        <v>149</v>
      </c>
      <c r="H46">
        <v>147</v>
      </c>
      <c r="I46">
        <v>135</v>
      </c>
      <c r="J46">
        <v>140</v>
      </c>
      <c r="K46">
        <v>141</v>
      </c>
      <c r="L46">
        <v>172</v>
      </c>
      <c r="M46">
        <v>171</v>
      </c>
      <c r="N46">
        <v>173</v>
      </c>
      <c r="O46">
        <v>174</v>
      </c>
      <c r="P46">
        <v>172</v>
      </c>
      <c r="Q46">
        <v>170</v>
      </c>
      <c r="R46">
        <v>172</v>
      </c>
      <c r="S46">
        <v>170</v>
      </c>
      <c r="T46">
        <v>170</v>
      </c>
      <c r="U46">
        <v>173</v>
      </c>
      <c r="V46">
        <v>183</v>
      </c>
      <c r="W46">
        <v>184</v>
      </c>
      <c r="X46">
        <v>184</v>
      </c>
      <c r="Y46" s="100"/>
      <c r="Z46" t="s">
        <v>115</v>
      </c>
      <c r="AA46" s="16">
        <f t="shared" ref="AA46:AA68" ca="1" si="15">IF(ISERROR((OFFSET(Y46,0,-1))),"-",(OFFSET(Y46,0,-1)))</f>
        <v>184</v>
      </c>
      <c r="AB46" s="16">
        <f t="shared" ref="AB46:AB68" ca="1" si="16">IF(ISERROR((AA46-OFFSET(Y46,0,-2))),"-",(AA46-OFFSET(Y46,0,-2)))</f>
        <v>0</v>
      </c>
      <c r="AC46" s="262">
        <f t="shared" ref="AC46:AC68" ca="1" si="17">IF(ISERROR((AB46/OFFSET(Y46,0,-2))),"-",(AB46/OFFSET(Y46,0,-2)))</f>
        <v>0</v>
      </c>
      <c r="AD46" s="16">
        <f t="shared" ref="AD46:AD68" ca="1" si="18">IF(ISERROR((AA46-OFFSET(Y46,0,-6))),"-",(AA46-OFFSET(Y46,0,-6)))</f>
        <v>14</v>
      </c>
      <c r="AE46" s="262">
        <f t="shared" ref="AE46:AE68" ca="1" si="19">IF(ISERROR((AD46/OFFSET(Y46,0,-6))),"-",(AD46/OFFSET(Y46,0,-6)))</f>
        <v>8.2352941176470587E-2</v>
      </c>
    </row>
    <row r="47" spans="1:31" x14ac:dyDescent="0.2">
      <c r="A47" t="s">
        <v>116</v>
      </c>
      <c r="B47">
        <v>118</v>
      </c>
      <c r="C47">
        <v>118</v>
      </c>
      <c r="D47">
        <v>113</v>
      </c>
      <c r="E47">
        <v>114</v>
      </c>
      <c r="F47">
        <v>112</v>
      </c>
      <c r="G47">
        <v>153</v>
      </c>
      <c r="H47">
        <v>150</v>
      </c>
      <c r="I47">
        <v>144</v>
      </c>
      <c r="J47">
        <v>144</v>
      </c>
      <c r="K47">
        <v>144</v>
      </c>
      <c r="L47">
        <v>171</v>
      </c>
      <c r="M47">
        <v>170</v>
      </c>
      <c r="N47">
        <v>169</v>
      </c>
      <c r="O47">
        <v>167</v>
      </c>
      <c r="P47">
        <v>168</v>
      </c>
      <c r="Q47">
        <v>167</v>
      </c>
      <c r="R47">
        <v>166</v>
      </c>
      <c r="S47">
        <v>149</v>
      </c>
      <c r="T47">
        <v>150</v>
      </c>
      <c r="U47">
        <v>151</v>
      </c>
      <c r="V47">
        <v>151</v>
      </c>
      <c r="W47">
        <v>152</v>
      </c>
      <c r="X47">
        <v>152</v>
      </c>
      <c r="Y47" s="100"/>
      <c r="Z47" t="s">
        <v>116</v>
      </c>
      <c r="AA47" s="16">
        <f t="shared" ca="1" si="15"/>
        <v>152</v>
      </c>
      <c r="AB47" s="16">
        <f t="shared" ca="1" si="16"/>
        <v>0</v>
      </c>
      <c r="AC47" s="262">
        <f t="shared" ca="1" si="17"/>
        <v>0</v>
      </c>
      <c r="AD47" s="16">
        <f t="shared" ca="1" si="18"/>
        <v>3</v>
      </c>
      <c r="AE47" s="262">
        <f t="shared" ca="1" si="19"/>
        <v>2.0134228187919462E-2</v>
      </c>
    </row>
    <row r="48" spans="1:31" x14ac:dyDescent="0.2">
      <c r="A48" t="s">
        <v>117</v>
      </c>
      <c r="B48">
        <v>284</v>
      </c>
      <c r="C48">
        <v>284</v>
      </c>
      <c r="D48">
        <v>258</v>
      </c>
      <c r="E48">
        <v>232</v>
      </c>
      <c r="F48">
        <v>227</v>
      </c>
      <c r="G48">
        <v>370</v>
      </c>
      <c r="H48">
        <v>370</v>
      </c>
      <c r="I48">
        <v>367</v>
      </c>
      <c r="J48">
        <v>365</v>
      </c>
      <c r="K48">
        <v>358</v>
      </c>
      <c r="L48">
        <v>392</v>
      </c>
      <c r="M48">
        <v>389</v>
      </c>
      <c r="N48">
        <v>386</v>
      </c>
      <c r="O48">
        <v>396</v>
      </c>
      <c r="P48">
        <v>391</v>
      </c>
      <c r="Q48">
        <v>383</v>
      </c>
      <c r="R48">
        <v>382</v>
      </c>
      <c r="S48">
        <v>359</v>
      </c>
      <c r="T48">
        <v>360</v>
      </c>
      <c r="U48">
        <v>364</v>
      </c>
      <c r="V48">
        <v>362</v>
      </c>
      <c r="W48">
        <v>358</v>
      </c>
      <c r="X48">
        <v>360</v>
      </c>
      <c r="Y48" s="100"/>
      <c r="Z48" t="s">
        <v>117</v>
      </c>
      <c r="AA48" s="16">
        <f t="shared" ca="1" si="15"/>
        <v>360</v>
      </c>
      <c r="AB48" s="16">
        <f t="shared" ca="1" si="16"/>
        <v>2</v>
      </c>
      <c r="AC48" s="262">
        <f t="shared" ca="1" si="17"/>
        <v>5.5865921787709499E-3</v>
      </c>
      <c r="AD48" s="16">
        <f t="shared" ca="1" si="18"/>
        <v>1</v>
      </c>
      <c r="AE48" s="262">
        <f t="shared" ca="1" si="19"/>
        <v>2.7855153203342618E-3</v>
      </c>
    </row>
    <row r="49" spans="1:31" x14ac:dyDescent="0.2">
      <c r="A49" t="s">
        <v>118</v>
      </c>
      <c r="B49">
        <v>71</v>
      </c>
      <c r="C49">
        <v>72</v>
      </c>
      <c r="D49">
        <v>70</v>
      </c>
      <c r="E49">
        <v>69</v>
      </c>
      <c r="F49">
        <v>69</v>
      </c>
      <c r="G49">
        <v>91</v>
      </c>
      <c r="H49">
        <v>93</v>
      </c>
      <c r="I49">
        <v>92</v>
      </c>
      <c r="J49">
        <v>92</v>
      </c>
      <c r="K49">
        <v>92</v>
      </c>
      <c r="L49">
        <v>110</v>
      </c>
      <c r="M49">
        <v>110</v>
      </c>
      <c r="N49">
        <v>111</v>
      </c>
      <c r="O49">
        <v>112</v>
      </c>
      <c r="P49">
        <v>111</v>
      </c>
      <c r="Q49">
        <v>112</v>
      </c>
      <c r="R49">
        <v>114</v>
      </c>
      <c r="S49">
        <v>110</v>
      </c>
      <c r="T49">
        <v>116</v>
      </c>
      <c r="U49">
        <v>118</v>
      </c>
      <c r="V49">
        <v>118</v>
      </c>
      <c r="W49">
        <v>118</v>
      </c>
      <c r="X49">
        <v>119</v>
      </c>
      <c r="Y49" s="100"/>
      <c r="Z49" t="s">
        <v>118</v>
      </c>
      <c r="AA49" s="16">
        <f t="shared" ca="1" si="15"/>
        <v>119</v>
      </c>
      <c r="AB49" s="16">
        <f t="shared" ca="1" si="16"/>
        <v>1</v>
      </c>
      <c r="AC49" s="262">
        <f t="shared" ca="1" si="17"/>
        <v>8.4745762711864406E-3</v>
      </c>
      <c r="AD49" s="16">
        <f t="shared" ca="1" si="18"/>
        <v>9</v>
      </c>
      <c r="AE49" s="262">
        <f t="shared" ca="1" si="19"/>
        <v>8.1818181818181818E-2</v>
      </c>
    </row>
    <row r="50" spans="1:31" x14ac:dyDescent="0.2">
      <c r="A50" t="s">
        <v>1730</v>
      </c>
      <c r="B50">
        <v>79</v>
      </c>
      <c r="C50">
        <v>79</v>
      </c>
      <c r="D50">
        <v>80</v>
      </c>
      <c r="E50">
        <v>80</v>
      </c>
      <c r="F50">
        <v>78</v>
      </c>
      <c r="G50">
        <v>96</v>
      </c>
      <c r="H50">
        <v>96</v>
      </c>
      <c r="I50">
        <v>102</v>
      </c>
      <c r="J50">
        <v>102</v>
      </c>
      <c r="K50">
        <v>102</v>
      </c>
      <c r="L50">
        <v>124</v>
      </c>
      <c r="M50">
        <v>128</v>
      </c>
      <c r="N50">
        <v>126</v>
      </c>
      <c r="O50">
        <v>125</v>
      </c>
      <c r="P50">
        <v>125</v>
      </c>
      <c r="Q50">
        <v>126</v>
      </c>
      <c r="R50">
        <v>126</v>
      </c>
      <c r="S50">
        <v>117</v>
      </c>
      <c r="T50">
        <v>116</v>
      </c>
      <c r="U50">
        <v>117</v>
      </c>
      <c r="V50">
        <v>117</v>
      </c>
      <c r="W50">
        <v>118</v>
      </c>
      <c r="X50">
        <v>118</v>
      </c>
      <c r="Y50" s="100"/>
      <c r="Z50" t="s">
        <v>1730</v>
      </c>
      <c r="AA50" s="16">
        <f t="shared" ca="1" si="15"/>
        <v>118</v>
      </c>
      <c r="AB50" s="16">
        <f t="shared" ca="1" si="16"/>
        <v>0</v>
      </c>
      <c r="AC50" s="262">
        <f t="shared" ca="1" si="17"/>
        <v>0</v>
      </c>
      <c r="AD50" s="16">
        <f t="shared" ca="1" si="18"/>
        <v>1</v>
      </c>
      <c r="AE50" s="262">
        <f t="shared" ca="1" si="19"/>
        <v>8.5470085470085479E-3</v>
      </c>
    </row>
    <row r="51" spans="1:31" x14ac:dyDescent="0.2">
      <c r="A51" t="s">
        <v>120</v>
      </c>
      <c r="B51">
        <v>73</v>
      </c>
      <c r="C51">
        <v>70</v>
      </c>
      <c r="D51">
        <v>70</v>
      </c>
      <c r="E51">
        <v>70</v>
      </c>
      <c r="F51">
        <v>71</v>
      </c>
      <c r="G51">
        <v>96</v>
      </c>
      <c r="H51">
        <v>95</v>
      </c>
      <c r="I51">
        <v>93</v>
      </c>
      <c r="J51">
        <v>93</v>
      </c>
      <c r="K51">
        <v>93</v>
      </c>
      <c r="L51">
        <v>123</v>
      </c>
      <c r="M51">
        <v>123</v>
      </c>
      <c r="N51">
        <v>129</v>
      </c>
      <c r="O51">
        <v>129</v>
      </c>
      <c r="P51">
        <v>129</v>
      </c>
      <c r="Q51">
        <v>130</v>
      </c>
      <c r="R51">
        <v>130</v>
      </c>
      <c r="S51">
        <v>124</v>
      </c>
      <c r="T51">
        <v>125</v>
      </c>
      <c r="U51">
        <v>125</v>
      </c>
      <c r="V51">
        <v>127</v>
      </c>
      <c r="W51">
        <v>127</v>
      </c>
      <c r="X51">
        <v>128</v>
      </c>
      <c r="Y51" s="100"/>
      <c r="Z51" t="s">
        <v>120</v>
      </c>
      <c r="AA51" s="16">
        <f t="shared" ca="1" si="15"/>
        <v>128</v>
      </c>
      <c r="AB51" s="16">
        <f t="shared" ca="1" si="16"/>
        <v>1</v>
      </c>
      <c r="AC51" s="262">
        <f t="shared" ca="1" si="17"/>
        <v>7.874015748031496E-3</v>
      </c>
      <c r="AD51" s="16">
        <f t="shared" ca="1" si="18"/>
        <v>4</v>
      </c>
      <c r="AE51" s="262">
        <f t="shared" ca="1" si="19"/>
        <v>3.2258064516129031E-2</v>
      </c>
    </row>
    <row r="52" spans="1:31" x14ac:dyDescent="0.2">
      <c r="A52" t="s">
        <v>121</v>
      </c>
      <c r="B52">
        <v>112</v>
      </c>
      <c r="C52">
        <v>111</v>
      </c>
      <c r="D52">
        <v>107</v>
      </c>
      <c r="E52">
        <v>105</v>
      </c>
      <c r="F52">
        <v>104</v>
      </c>
      <c r="G52">
        <v>147</v>
      </c>
      <c r="H52">
        <v>146</v>
      </c>
      <c r="I52">
        <v>143</v>
      </c>
      <c r="J52">
        <v>144</v>
      </c>
      <c r="K52">
        <v>142</v>
      </c>
      <c r="L52">
        <v>159</v>
      </c>
      <c r="M52">
        <v>159</v>
      </c>
      <c r="N52">
        <v>158</v>
      </c>
      <c r="O52">
        <v>159</v>
      </c>
      <c r="P52">
        <v>159</v>
      </c>
      <c r="Q52">
        <v>158</v>
      </c>
      <c r="R52">
        <v>158</v>
      </c>
      <c r="S52">
        <v>142</v>
      </c>
      <c r="T52">
        <v>141</v>
      </c>
      <c r="U52">
        <v>143</v>
      </c>
      <c r="V52">
        <v>143</v>
      </c>
      <c r="W52">
        <v>144</v>
      </c>
      <c r="X52">
        <v>143</v>
      </c>
      <c r="Y52" s="100"/>
      <c r="Z52" t="s">
        <v>121</v>
      </c>
      <c r="AA52" s="16">
        <f t="shared" ca="1" si="15"/>
        <v>143</v>
      </c>
      <c r="AB52" s="16">
        <f t="shared" ca="1" si="16"/>
        <v>-1</v>
      </c>
      <c r="AC52" s="262">
        <f t="shared" ca="1" si="17"/>
        <v>-6.9444444444444441E-3</v>
      </c>
      <c r="AD52" s="16">
        <f t="shared" ca="1" si="18"/>
        <v>1</v>
      </c>
      <c r="AE52" s="262">
        <f t="shared" ca="1" si="19"/>
        <v>7.0422535211267607E-3</v>
      </c>
    </row>
    <row r="53" spans="1:31" x14ac:dyDescent="0.2">
      <c r="A53" t="s">
        <v>122</v>
      </c>
      <c r="B53">
        <v>97</v>
      </c>
      <c r="C53">
        <v>96</v>
      </c>
      <c r="D53">
        <v>97</v>
      </c>
      <c r="E53">
        <v>97</v>
      </c>
      <c r="F53">
        <v>96</v>
      </c>
      <c r="G53">
        <v>125</v>
      </c>
      <c r="H53">
        <v>125</v>
      </c>
      <c r="I53">
        <v>125</v>
      </c>
      <c r="J53">
        <v>125</v>
      </c>
      <c r="K53">
        <v>125</v>
      </c>
      <c r="L53">
        <v>150</v>
      </c>
      <c r="M53">
        <v>156</v>
      </c>
      <c r="N53">
        <v>157</v>
      </c>
      <c r="O53">
        <v>157</v>
      </c>
      <c r="P53">
        <v>158</v>
      </c>
      <c r="Q53">
        <v>157</v>
      </c>
      <c r="R53">
        <v>156</v>
      </c>
      <c r="S53">
        <v>165</v>
      </c>
      <c r="T53">
        <v>166</v>
      </c>
      <c r="U53">
        <v>168</v>
      </c>
      <c r="V53">
        <v>168</v>
      </c>
      <c r="W53">
        <v>168</v>
      </c>
      <c r="X53">
        <v>171</v>
      </c>
      <c r="Y53" s="100"/>
      <c r="Z53" t="s">
        <v>122</v>
      </c>
      <c r="AA53" s="16">
        <f t="shared" ca="1" si="15"/>
        <v>171</v>
      </c>
      <c r="AB53" s="16">
        <f t="shared" ca="1" si="16"/>
        <v>3</v>
      </c>
      <c r="AC53" s="262">
        <f t="shared" ca="1" si="17"/>
        <v>1.7857142857142856E-2</v>
      </c>
      <c r="AD53" s="16">
        <f t="shared" ca="1" si="18"/>
        <v>6</v>
      </c>
      <c r="AE53" s="262">
        <f t="shared" ca="1" si="19"/>
        <v>3.6363636363636362E-2</v>
      </c>
    </row>
    <row r="54" spans="1:31" x14ac:dyDescent="0.2">
      <c r="A54" t="s">
        <v>123</v>
      </c>
      <c r="B54">
        <v>71</v>
      </c>
      <c r="C54">
        <v>71</v>
      </c>
      <c r="D54">
        <v>71</v>
      </c>
      <c r="E54">
        <v>71</v>
      </c>
      <c r="F54">
        <v>72</v>
      </c>
      <c r="G54">
        <v>88</v>
      </c>
      <c r="H54">
        <v>88</v>
      </c>
      <c r="I54">
        <v>88</v>
      </c>
      <c r="J54">
        <v>88</v>
      </c>
      <c r="K54">
        <v>88</v>
      </c>
      <c r="L54">
        <v>112</v>
      </c>
      <c r="M54">
        <v>115</v>
      </c>
      <c r="N54">
        <v>120</v>
      </c>
      <c r="O54">
        <v>122</v>
      </c>
      <c r="P54">
        <v>121</v>
      </c>
      <c r="Q54">
        <v>122</v>
      </c>
      <c r="R54">
        <v>123</v>
      </c>
      <c r="S54">
        <v>126</v>
      </c>
      <c r="T54">
        <v>122</v>
      </c>
      <c r="U54">
        <v>123</v>
      </c>
      <c r="V54">
        <v>124</v>
      </c>
      <c r="W54">
        <v>123</v>
      </c>
      <c r="X54">
        <v>124</v>
      </c>
      <c r="Y54" s="100"/>
      <c r="Z54" t="s">
        <v>123</v>
      </c>
      <c r="AA54" s="16">
        <f t="shared" ca="1" si="15"/>
        <v>124</v>
      </c>
      <c r="AB54" s="16">
        <f t="shared" ca="1" si="16"/>
        <v>1</v>
      </c>
      <c r="AC54" s="262">
        <f t="shared" ca="1" si="17"/>
        <v>8.130081300813009E-3</v>
      </c>
      <c r="AD54" s="16">
        <f t="shared" ca="1" si="18"/>
        <v>-2</v>
      </c>
      <c r="AE54" s="262">
        <f t="shared" ca="1" si="19"/>
        <v>-1.5873015873015872E-2</v>
      </c>
    </row>
    <row r="55" spans="1:31" x14ac:dyDescent="0.2">
      <c r="A55" t="s">
        <v>124</v>
      </c>
      <c r="B55">
        <v>65</v>
      </c>
      <c r="C55">
        <v>67</v>
      </c>
      <c r="D55">
        <v>66</v>
      </c>
      <c r="E55">
        <v>66</v>
      </c>
      <c r="F55">
        <v>66</v>
      </c>
      <c r="G55">
        <v>88</v>
      </c>
      <c r="H55">
        <v>90</v>
      </c>
      <c r="I55">
        <v>89</v>
      </c>
      <c r="J55">
        <v>89</v>
      </c>
      <c r="K55">
        <v>89</v>
      </c>
      <c r="L55">
        <v>111</v>
      </c>
      <c r="M55">
        <v>108</v>
      </c>
      <c r="N55">
        <v>110</v>
      </c>
      <c r="O55">
        <v>107</v>
      </c>
      <c r="P55">
        <v>109</v>
      </c>
      <c r="Q55">
        <v>110</v>
      </c>
      <c r="R55">
        <v>109</v>
      </c>
      <c r="S55">
        <v>109</v>
      </c>
      <c r="T55">
        <v>110</v>
      </c>
      <c r="U55">
        <v>110</v>
      </c>
      <c r="V55">
        <v>110</v>
      </c>
      <c r="W55">
        <v>111</v>
      </c>
      <c r="X55">
        <v>113</v>
      </c>
      <c r="Y55" s="100"/>
      <c r="Z55" t="s">
        <v>124</v>
      </c>
      <c r="AA55" s="16">
        <f t="shared" ca="1" si="15"/>
        <v>113</v>
      </c>
      <c r="AB55" s="16">
        <f t="shared" ca="1" si="16"/>
        <v>2</v>
      </c>
      <c r="AC55" s="262">
        <f t="shared" ca="1" si="17"/>
        <v>1.8018018018018018E-2</v>
      </c>
      <c r="AD55" s="16">
        <f t="shared" ca="1" si="18"/>
        <v>4</v>
      </c>
      <c r="AE55" s="262">
        <f t="shared" ca="1" si="19"/>
        <v>3.669724770642202E-2</v>
      </c>
    </row>
    <row r="56" spans="1:31" x14ac:dyDescent="0.2">
      <c r="A56" t="s">
        <v>1702</v>
      </c>
      <c r="B56">
        <v>102</v>
      </c>
      <c r="C56">
        <v>102</v>
      </c>
      <c r="D56">
        <v>103</v>
      </c>
      <c r="E56">
        <v>104</v>
      </c>
      <c r="F56">
        <v>102</v>
      </c>
      <c r="G56">
        <v>138</v>
      </c>
      <c r="H56">
        <v>138</v>
      </c>
      <c r="I56">
        <v>137</v>
      </c>
      <c r="J56">
        <v>137</v>
      </c>
      <c r="K56">
        <v>137</v>
      </c>
      <c r="L56">
        <v>168</v>
      </c>
      <c r="M56">
        <v>166</v>
      </c>
      <c r="N56">
        <v>166</v>
      </c>
      <c r="O56">
        <v>163</v>
      </c>
      <c r="P56">
        <v>160</v>
      </c>
      <c r="Q56">
        <v>161</v>
      </c>
      <c r="R56">
        <v>163</v>
      </c>
      <c r="S56">
        <v>161</v>
      </c>
      <c r="T56">
        <v>166</v>
      </c>
      <c r="U56">
        <v>167</v>
      </c>
      <c r="V56">
        <v>168</v>
      </c>
      <c r="W56">
        <v>168</v>
      </c>
      <c r="X56">
        <v>169</v>
      </c>
      <c r="Y56" s="100"/>
      <c r="Z56" t="s">
        <v>1702</v>
      </c>
      <c r="AA56" s="16">
        <f t="shared" ca="1" si="15"/>
        <v>169</v>
      </c>
      <c r="AB56" s="16">
        <f t="shared" ca="1" si="16"/>
        <v>1</v>
      </c>
      <c r="AC56" s="262">
        <f t="shared" ca="1" si="17"/>
        <v>5.9523809523809521E-3</v>
      </c>
      <c r="AD56" s="16">
        <f t="shared" ca="1" si="18"/>
        <v>8</v>
      </c>
      <c r="AE56" s="262">
        <f t="shared" ca="1" si="19"/>
        <v>4.9689440993788817E-2</v>
      </c>
    </row>
    <row r="57" spans="1:31" x14ac:dyDescent="0.2">
      <c r="A57" t="s">
        <v>126</v>
      </c>
      <c r="B57">
        <v>115</v>
      </c>
      <c r="C57">
        <v>114</v>
      </c>
      <c r="D57">
        <v>112</v>
      </c>
      <c r="E57">
        <v>113</v>
      </c>
      <c r="F57">
        <v>110</v>
      </c>
      <c r="G57">
        <v>156</v>
      </c>
      <c r="H57">
        <v>155</v>
      </c>
      <c r="I57">
        <v>155</v>
      </c>
      <c r="J57">
        <v>156</v>
      </c>
      <c r="K57">
        <v>156</v>
      </c>
      <c r="L57">
        <v>189</v>
      </c>
      <c r="M57">
        <v>184</v>
      </c>
      <c r="N57">
        <v>189</v>
      </c>
      <c r="O57">
        <v>188</v>
      </c>
      <c r="P57">
        <v>186</v>
      </c>
      <c r="Q57">
        <v>188</v>
      </c>
      <c r="R57">
        <v>182</v>
      </c>
      <c r="S57">
        <v>186</v>
      </c>
      <c r="T57">
        <v>189</v>
      </c>
      <c r="U57">
        <v>190</v>
      </c>
      <c r="V57">
        <v>190</v>
      </c>
      <c r="W57">
        <v>191</v>
      </c>
      <c r="X57">
        <v>190</v>
      </c>
      <c r="Y57" s="100"/>
      <c r="Z57" t="s">
        <v>126</v>
      </c>
      <c r="AA57" s="16">
        <f t="shared" ca="1" si="15"/>
        <v>190</v>
      </c>
      <c r="AB57" s="16">
        <f t="shared" ca="1" si="16"/>
        <v>-1</v>
      </c>
      <c r="AC57" s="262">
        <f t="shared" ca="1" si="17"/>
        <v>-5.235602094240838E-3</v>
      </c>
      <c r="AD57" s="16">
        <f t="shared" ca="1" si="18"/>
        <v>4</v>
      </c>
      <c r="AE57" s="262">
        <f t="shared" ca="1" si="19"/>
        <v>2.1505376344086023E-2</v>
      </c>
    </row>
    <row r="58" spans="1:31" x14ac:dyDescent="0.2">
      <c r="A58" t="s">
        <v>138</v>
      </c>
      <c r="B58" s="148">
        <v>116</v>
      </c>
      <c r="C58" s="148">
        <v>115</v>
      </c>
      <c r="D58" s="148">
        <v>111</v>
      </c>
      <c r="E58" s="148">
        <v>108</v>
      </c>
      <c r="F58" s="148">
        <v>108</v>
      </c>
      <c r="G58" s="148">
        <v>152</v>
      </c>
      <c r="H58" s="148">
        <v>150</v>
      </c>
      <c r="I58" s="148">
        <v>148</v>
      </c>
      <c r="J58" s="148">
        <v>148</v>
      </c>
      <c r="K58" s="148">
        <v>147</v>
      </c>
      <c r="L58" s="148">
        <v>173</v>
      </c>
      <c r="M58" s="148">
        <v>172</v>
      </c>
      <c r="N58" s="148">
        <v>173</v>
      </c>
      <c r="O58" s="148">
        <v>172</v>
      </c>
      <c r="P58" s="148">
        <v>171</v>
      </c>
      <c r="Q58" s="148">
        <v>171</v>
      </c>
      <c r="R58" s="148">
        <v>170</v>
      </c>
      <c r="S58" s="148">
        <v>164</v>
      </c>
      <c r="T58" s="148">
        <v>165</v>
      </c>
      <c r="U58" s="148">
        <v>166</v>
      </c>
      <c r="V58" s="148">
        <v>167</v>
      </c>
      <c r="W58" s="148">
        <v>167</v>
      </c>
      <c r="X58" s="148">
        <v>168</v>
      </c>
      <c r="Y58" s="100"/>
      <c r="Z58" t="s">
        <v>138</v>
      </c>
      <c r="AA58" s="16">
        <f t="shared" ca="1" si="15"/>
        <v>168</v>
      </c>
      <c r="AB58" s="16">
        <f t="shared" ca="1" si="16"/>
        <v>1</v>
      </c>
      <c r="AC58" s="262">
        <f t="shared" ca="1" si="17"/>
        <v>5.9880239520958087E-3</v>
      </c>
      <c r="AD58" s="16">
        <f t="shared" ca="1" si="18"/>
        <v>4</v>
      </c>
      <c r="AE58" s="262">
        <f t="shared" ca="1" si="19"/>
        <v>2.4390243902439025E-2</v>
      </c>
    </row>
    <row r="59" spans="1:31" x14ac:dyDescent="0.2">
      <c r="A59" t="s">
        <v>127</v>
      </c>
      <c r="B59" s="148">
        <v>83</v>
      </c>
      <c r="C59" s="148">
        <v>83</v>
      </c>
      <c r="D59" s="148">
        <v>81</v>
      </c>
      <c r="E59" s="148">
        <v>84</v>
      </c>
      <c r="F59" s="148">
        <v>85</v>
      </c>
      <c r="G59" s="148">
        <v>105</v>
      </c>
      <c r="H59" s="148">
        <v>106</v>
      </c>
      <c r="I59" s="148">
        <v>105</v>
      </c>
      <c r="J59" s="148">
        <v>105</v>
      </c>
      <c r="K59" s="148">
        <v>104</v>
      </c>
      <c r="L59" s="148">
        <v>124</v>
      </c>
      <c r="M59" s="148">
        <v>124</v>
      </c>
      <c r="N59" s="148">
        <v>125</v>
      </c>
      <c r="O59" s="148">
        <v>125</v>
      </c>
      <c r="P59" s="148">
        <v>124</v>
      </c>
      <c r="Q59" s="148">
        <v>125</v>
      </c>
      <c r="R59" s="148">
        <v>125</v>
      </c>
      <c r="S59" s="148">
        <v>122</v>
      </c>
      <c r="T59" s="148">
        <v>123</v>
      </c>
      <c r="U59" s="148">
        <v>123</v>
      </c>
      <c r="V59" s="148">
        <v>127</v>
      </c>
      <c r="W59" s="148">
        <v>127</v>
      </c>
      <c r="X59" s="148">
        <v>128</v>
      </c>
      <c r="Y59" s="100"/>
      <c r="Z59" t="s">
        <v>127</v>
      </c>
      <c r="AA59" s="16">
        <f t="shared" ca="1" si="15"/>
        <v>128</v>
      </c>
      <c r="AB59" s="16">
        <f t="shared" ca="1" si="16"/>
        <v>1</v>
      </c>
      <c r="AC59" s="262">
        <f t="shared" ca="1" si="17"/>
        <v>7.874015748031496E-3</v>
      </c>
      <c r="AD59" s="16">
        <f t="shared" ca="1" si="18"/>
        <v>6</v>
      </c>
      <c r="AE59" s="262">
        <f t="shared" ca="1" si="19"/>
        <v>4.9180327868852458E-2</v>
      </c>
    </row>
    <row r="60" spans="1:31" x14ac:dyDescent="0.2">
      <c r="A60" t="s">
        <v>139</v>
      </c>
      <c r="B60" s="25">
        <f>SUM(B58:B59)</f>
        <v>199</v>
      </c>
      <c r="C60" s="25">
        <f t="shared" ref="C60:X60" si="20">SUM(C58:C59)</f>
        <v>198</v>
      </c>
      <c r="D60" s="25">
        <f t="shared" si="20"/>
        <v>192</v>
      </c>
      <c r="E60" s="25">
        <f t="shared" si="20"/>
        <v>192</v>
      </c>
      <c r="F60" s="25">
        <f t="shared" si="20"/>
        <v>193</v>
      </c>
      <c r="G60" s="25">
        <f t="shared" si="20"/>
        <v>257</v>
      </c>
      <c r="H60" s="25">
        <f t="shared" si="20"/>
        <v>256</v>
      </c>
      <c r="I60" s="25">
        <f t="shared" si="20"/>
        <v>253</v>
      </c>
      <c r="J60" s="25">
        <f t="shared" si="20"/>
        <v>253</v>
      </c>
      <c r="K60" s="25">
        <f t="shared" si="20"/>
        <v>251</v>
      </c>
      <c r="L60" s="25">
        <f t="shared" si="20"/>
        <v>297</v>
      </c>
      <c r="M60" s="25">
        <f t="shared" si="20"/>
        <v>296</v>
      </c>
      <c r="N60" s="25">
        <f t="shared" si="20"/>
        <v>298</v>
      </c>
      <c r="O60" s="25">
        <f t="shared" si="20"/>
        <v>297</v>
      </c>
      <c r="P60" s="25">
        <f t="shared" si="20"/>
        <v>295</v>
      </c>
      <c r="Q60" s="25">
        <f t="shared" si="20"/>
        <v>296</v>
      </c>
      <c r="R60" s="25">
        <f t="shared" si="20"/>
        <v>295</v>
      </c>
      <c r="S60" s="25">
        <f t="shared" si="20"/>
        <v>286</v>
      </c>
      <c r="T60" s="25">
        <f t="shared" si="20"/>
        <v>288</v>
      </c>
      <c r="U60" s="25">
        <f t="shared" si="20"/>
        <v>289</v>
      </c>
      <c r="V60" s="25">
        <f t="shared" si="20"/>
        <v>294</v>
      </c>
      <c r="W60" s="25">
        <f t="shared" si="20"/>
        <v>294</v>
      </c>
      <c r="X60" s="25">
        <f t="shared" si="20"/>
        <v>296</v>
      </c>
      <c r="Y60" s="100"/>
      <c r="Z60" t="s">
        <v>139</v>
      </c>
      <c r="AA60" s="16">
        <f t="shared" ca="1" si="15"/>
        <v>296</v>
      </c>
      <c r="AB60" s="16">
        <f t="shared" ca="1" si="16"/>
        <v>2</v>
      </c>
      <c r="AC60" s="262">
        <f t="shared" ca="1" si="17"/>
        <v>6.8027210884353739E-3</v>
      </c>
      <c r="AD60" s="16">
        <f t="shared" ca="1" si="18"/>
        <v>10</v>
      </c>
      <c r="AE60" s="262">
        <f t="shared" ca="1" si="19"/>
        <v>3.4965034965034968E-2</v>
      </c>
    </row>
    <row r="61" spans="1:31" x14ac:dyDescent="0.2">
      <c r="A61" t="s">
        <v>1731</v>
      </c>
      <c r="B61">
        <v>110</v>
      </c>
      <c r="C61">
        <v>110</v>
      </c>
      <c r="D61">
        <v>109</v>
      </c>
      <c r="E61">
        <v>107</v>
      </c>
      <c r="F61">
        <v>106</v>
      </c>
      <c r="G61">
        <v>140</v>
      </c>
      <c r="H61">
        <v>139</v>
      </c>
      <c r="I61">
        <v>138</v>
      </c>
      <c r="J61">
        <v>138</v>
      </c>
      <c r="K61">
        <v>138</v>
      </c>
      <c r="L61">
        <v>165</v>
      </c>
      <c r="M61">
        <v>165</v>
      </c>
      <c r="N61">
        <v>165</v>
      </c>
      <c r="O61">
        <v>164</v>
      </c>
      <c r="P61">
        <v>164</v>
      </c>
      <c r="Q61">
        <v>164</v>
      </c>
      <c r="R61">
        <v>164</v>
      </c>
      <c r="S61">
        <v>167</v>
      </c>
      <c r="T61">
        <v>168</v>
      </c>
      <c r="U61">
        <v>169</v>
      </c>
      <c r="V61">
        <v>170</v>
      </c>
      <c r="W61">
        <v>170</v>
      </c>
      <c r="X61">
        <v>170</v>
      </c>
      <c r="Y61" s="100"/>
      <c r="Z61" t="s">
        <v>1731</v>
      </c>
      <c r="AA61" s="16">
        <f t="shared" ca="1" si="15"/>
        <v>170</v>
      </c>
      <c r="AB61" s="16">
        <f t="shared" ca="1" si="16"/>
        <v>0</v>
      </c>
      <c r="AC61" s="262">
        <f t="shared" ca="1" si="17"/>
        <v>0</v>
      </c>
      <c r="AD61" s="16">
        <f t="shared" ca="1" si="18"/>
        <v>3</v>
      </c>
      <c r="AE61" s="262">
        <f t="shared" ca="1" si="19"/>
        <v>1.7964071856287425E-2</v>
      </c>
    </row>
    <row r="62" spans="1:31" x14ac:dyDescent="0.2">
      <c r="A62" t="s">
        <v>141</v>
      </c>
      <c r="B62">
        <v>105</v>
      </c>
      <c r="C62">
        <v>104</v>
      </c>
      <c r="D62">
        <v>103</v>
      </c>
      <c r="E62">
        <v>102</v>
      </c>
      <c r="F62">
        <v>102</v>
      </c>
      <c r="G62">
        <v>130</v>
      </c>
      <c r="H62">
        <v>129</v>
      </c>
      <c r="I62">
        <v>128</v>
      </c>
      <c r="J62">
        <v>128</v>
      </c>
      <c r="K62">
        <v>128</v>
      </c>
      <c r="L62">
        <v>155</v>
      </c>
      <c r="M62">
        <v>155</v>
      </c>
      <c r="N62">
        <v>154</v>
      </c>
      <c r="O62">
        <v>154</v>
      </c>
      <c r="P62">
        <v>153</v>
      </c>
      <c r="Q62">
        <v>153</v>
      </c>
      <c r="R62">
        <v>154</v>
      </c>
      <c r="S62">
        <v>161</v>
      </c>
      <c r="T62">
        <v>161</v>
      </c>
      <c r="U62">
        <v>162</v>
      </c>
      <c r="V62">
        <v>162</v>
      </c>
      <c r="W62">
        <v>162</v>
      </c>
      <c r="X62">
        <v>161</v>
      </c>
      <c r="Y62" s="100"/>
      <c r="Z62" t="s">
        <v>141</v>
      </c>
      <c r="AA62" s="16">
        <f t="shared" ca="1" si="15"/>
        <v>161</v>
      </c>
      <c r="AB62" s="16">
        <f t="shared" ca="1" si="16"/>
        <v>-1</v>
      </c>
      <c r="AC62" s="262">
        <f t="shared" ca="1" si="17"/>
        <v>-6.1728395061728392E-3</v>
      </c>
      <c r="AD62" s="16">
        <f t="shared" ca="1" si="18"/>
        <v>0</v>
      </c>
      <c r="AE62" s="262">
        <f t="shared" ca="1" si="19"/>
        <v>0</v>
      </c>
    </row>
    <row r="63" spans="1:31" x14ac:dyDescent="0.2">
      <c r="A63" t="s">
        <v>226</v>
      </c>
      <c r="B63" t="s">
        <v>496</v>
      </c>
      <c r="C63" t="s">
        <v>496</v>
      </c>
      <c r="D63" t="s">
        <v>496</v>
      </c>
      <c r="E63" t="s">
        <v>496</v>
      </c>
      <c r="F63" t="s">
        <v>496</v>
      </c>
      <c r="G63" t="s">
        <v>496</v>
      </c>
      <c r="H63" t="s">
        <v>496</v>
      </c>
      <c r="I63" t="s">
        <v>496</v>
      </c>
      <c r="J63" t="s">
        <v>496</v>
      </c>
      <c r="K63" t="s">
        <v>496</v>
      </c>
      <c r="L63" t="s">
        <v>496</v>
      </c>
      <c r="M63" t="s">
        <v>496</v>
      </c>
      <c r="N63" t="s">
        <v>496</v>
      </c>
      <c r="O63" t="s">
        <v>496</v>
      </c>
      <c r="P63" t="s">
        <v>496</v>
      </c>
      <c r="Q63" t="s">
        <v>496</v>
      </c>
      <c r="R63" t="s">
        <v>496</v>
      </c>
      <c r="S63" t="s">
        <v>496</v>
      </c>
      <c r="T63" t="s">
        <v>496</v>
      </c>
      <c r="U63" t="s">
        <v>496</v>
      </c>
      <c r="V63" t="s">
        <v>496</v>
      </c>
      <c r="W63" t="s">
        <v>496</v>
      </c>
      <c r="X63" t="s">
        <v>496</v>
      </c>
      <c r="Y63" s="100"/>
      <c r="Z63" t="s">
        <v>226</v>
      </c>
      <c r="AA63" s="16" t="str">
        <f t="shared" ca="1" si="15"/>
        <v>-</v>
      </c>
      <c r="AB63" s="16" t="str">
        <f t="shared" ca="1" si="16"/>
        <v>-</v>
      </c>
      <c r="AC63" s="262" t="str">
        <f t="shared" ca="1" si="17"/>
        <v>-</v>
      </c>
      <c r="AD63" s="16" t="str">
        <f t="shared" ca="1" si="18"/>
        <v>-</v>
      </c>
      <c r="AE63" s="262" t="str">
        <f t="shared" ca="1" si="19"/>
        <v>-</v>
      </c>
    </row>
    <row r="64" spans="1:31" x14ac:dyDescent="0.2">
      <c r="A64" t="s">
        <v>227</v>
      </c>
      <c r="B64" t="s">
        <v>496</v>
      </c>
      <c r="C64" t="s">
        <v>496</v>
      </c>
      <c r="D64" t="s">
        <v>496</v>
      </c>
      <c r="E64" t="s">
        <v>496</v>
      </c>
      <c r="F64" t="s">
        <v>496</v>
      </c>
      <c r="G64" t="s">
        <v>496</v>
      </c>
      <c r="H64" t="s">
        <v>496</v>
      </c>
      <c r="I64" t="s">
        <v>496</v>
      </c>
      <c r="J64" t="s">
        <v>496</v>
      </c>
      <c r="K64" t="s">
        <v>496</v>
      </c>
      <c r="L64" t="s">
        <v>496</v>
      </c>
      <c r="M64" t="s">
        <v>496</v>
      </c>
      <c r="N64" t="s">
        <v>496</v>
      </c>
      <c r="O64" t="s">
        <v>496</v>
      </c>
      <c r="P64" t="s">
        <v>496</v>
      </c>
      <c r="Q64" t="s">
        <v>496</v>
      </c>
      <c r="R64" t="s">
        <v>496</v>
      </c>
      <c r="S64" t="s">
        <v>496</v>
      </c>
      <c r="T64" t="s">
        <v>496</v>
      </c>
      <c r="U64" t="s">
        <v>496</v>
      </c>
      <c r="V64" t="s">
        <v>496</v>
      </c>
      <c r="W64" t="s">
        <v>496</v>
      </c>
      <c r="X64" t="s">
        <v>496</v>
      </c>
      <c r="Y64" s="100"/>
      <c r="Z64" t="s">
        <v>227</v>
      </c>
      <c r="AA64" s="16" t="str">
        <f t="shared" ca="1" si="15"/>
        <v>-</v>
      </c>
      <c r="AB64" s="16" t="str">
        <f t="shared" ca="1" si="16"/>
        <v>-</v>
      </c>
      <c r="AC64" s="262" t="str">
        <f t="shared" ca="1" si="17"/>
        <v>-</v>
      </c>
      <c r="AD64" s="16" t="str">
        <f t="shared" ca="1" si="18"/>
        <v>-</v>
      </c>
      <c r="AE64" s="262" t="str">
        <f t="shared" ca="1" si="19"/>
        <v>-</v>
      </c>
    </row>
    <row r="65" spans="1:31" x14ac:dyDescent="0.2">
      <c r="A65" t="s">
        <v>228</v>
      </c>
      <c r="B65" t="s">
        <v>496</v>
      </c>
      <c r="C65" t="s">
        <v>496</v>
      </c>
      <c r="D65" t="s">
        <v>496</v>
      </c>
      <c r="E65" t="s">
        <v>496</v>
      </c>
      <c r="F65" t="s">
        <v>496</v>
      </c>
      <c r="G65" t="s">
        <v>496</v>
      </c>
      <c r="H65" t="s">
        <v>496</v>
      </c>
      <c r="I65" t="s">
        <v>496</v>
      </c>
      <c r="J65" t="s">
        <v>496</v>
      </c>
      <c r="K65" t="s">
        <v>496</v>
      </c>
      <c r="L65" t="s">
        <v>496</v>
      </c>
      <c r="M65" t="s">
        <v>496</v>
      </c>
      <c r="N65" t="s">
        <v>496</v>
      </c>
      <c r="O65" t="s">
        <v>496</v>
      </c>
      <c r="P65" t="s">
        <v>496</v>
      </c>
      <c r="Q65" t="s">
        <v>496</v>
      </c>
      <c r="R65" t="s">
        <v>496</v>
      </c>
      <c r="S65" t="s">
        <v>496</v>
      </c>
      <c r="T65" t="s">
        <v>496</v>
      </c>
      <c r="U65" t="s">
        <v>496</v>
      </c>
      <c r="V65" t="s">
        <v>496</v>
      </c>
      <c r="W65" t="s">
        <v>496</v>
      </c>
      <c r="X65" t="s">
        <v>496</v>
      </c>
      <c r="Y65" s="100"/>
      <c r="Z65" t="s">
        <v>228</v>
      </c>
      <c r="AA65" s="16" t="str">
        <f t="shared" ca="1" si="15"/>
        <v>-</v>
      </c>
      <c r="AB65" s="16" t="str">
        <f t="shared" ca="1" si="16"/>
        <v>-</v>
      </c>
      <c r="AC65" s="262" t="str">
        <f t="shared" ca="1" si="17"/>
        <v>-</v>
      </c>
      <c r="AD65" s="16" t="str">
        <f t="shared" ca="1" si="18"/>
        <v>-</v>
      </c>
      <c r="AE65" s="262" t="str">
        <f t="shared" ca="1" si="19"/>
        <v>-</v>
      </c>
    </row>
    <row r="66" spans="1:31" x14ac:dyDescent="0.2">
      <c r="A66" t="s">
        <v>229</v>
      </c>
      <c r="B66" t="s">
        <v>496</v>
      </c>
      <c r="C66" t="s">
        <v>496</v>
      </c>
      <c r="D66" t="s">
        <v>496</v>
      </c>
      <c r="E66" t="s">
        <v>496</v>
      </c>
      <c r="F66" t="s">
        <v>496</v>
      </c>
      <c r="G66" t="s">
        <v>496</v>
      </c>
      <c r="H66" t="s">
        <v>496</v>
      </c>
      <c r="I66" t="s">
        <v>496</v>
      </c>
      <c r="J66" t="s">
        <v>496</v>
      </c>
      <c r="K66" t="s">
        <v>496</v>
      </c>
      <c r="L66" t="s">
        <v>496</v>
      </c>
      <c r="M66" t="s">
        <v>496</v>
      </c>
      <c r="N66" t="s">
        <v>496</v>
      </c>
      <c r="O66" t="s">
        <v>496</v>
      </c>
      <c r="P66" t="s">
        <v>496</v>
      </c>
      <c r="Q66" t="s">
        <v>496</v>
      </c>
      <c r="R66" t="s">
        <v>496</v>
      </c>
      <c r="S66" t="s">
        <v>496</v>
      </c>
      <c r="T66" t="s">
        <v>496</v>
      </c>
      <c r="U66" t="s">
        <v>496</v>
      </c>
      <c r="V66" t="s">
        <v>496</v>
      </c>
      <c r="W66" t="s">
        <v>496</v>
      </c>
      <c r="X66" t="s">
        <v>496</v>
      </c>
      <c r="Y66" s="100"/>
      <c r="Z66" t="s">
        <v>229</v>
      </c>
      <c r="AA66" s="16" t="str">
        <f t="shared" ca="1" si="15"/>
        <v>-</v>
      </c>
      <c r="AB66" s="16" t="str">
        <f t="shared" ca="1" si="16"/>
        <v>-</v>
      </c>
      <c r="AC66" s="262" t="str">
        <f t="shared" ca="1" si="17"/>
        <v>-</v>
      </c>
      <c r="AD66" s="16" t="str">
        <f t="shared" ca="1" si="18"/>
        <v>-</v>
      </c>
      <c r="AE66" s="262" t="str">
        <f t="shared" ca="1" si="19"/>
        <v>-</v>
      </c>
    </row>
    <row r="67" spans="1:31" x14ac:dyDescent="0.2">
      <c r="A67" t="s">
        <v>230</v>
      </c>
      <c r="B67" t="s">
        <v>496</v>
      </c>
      <c r="C67" t="s">
        <v>496</v>
      </c>
      <c r="D67" t="s">
        <v>496</v>
      </c>
      <c r="E67" t="s">
        <v>496</v>
      </c>
      <c r="F67" t="s">
        <v>496</v>
      </c>
      <c r="G67" t="s">
        <v>496</v>
      </c>
      <c r="H67" t="s">
        <v>496</v>
      </c>
      <c r="I67" t="s">
        <v>496</v>
      </c>
      <c r="J67" t="s">
        <v>496</v>
      </c>
      <c r="K67" t="s">
        <v>496</v>
      </c>
      <c r="L67" t="s">
        <v>496</v>
      </c>
      <c r="M67" t="s">
        <v>496</v>
      </c>
      <c r="N67" t="s">
        <v>496</v>
      </c>
      <c r="O67" t="s">
        <v>496</v>
      </c>
      <c r="P67" t="s">
        <v>496</v>
      </c>
      <c r="Q67" t="s">
        <v>496</v>
      </c>
      <c r="R67" t="s">
        <v>496</v>
      </c>
      <c r="S67" t="s">
        <v>496</v>
      </c>
      <c r="T67" t="s">
        <v>496</v>
      </c>
      <c r="U67" t="s">
        <v>496</v>
      </c>
      <c r="V67" t="s">
        <v>496</v>
      </c>
      <c r="W67" t="s">
        <v>496</v>
      </c>
      <c r="X67" t="s">
        <v>496</v>
      </c>
      <c r="Y67" s="100"/>
      <c r="Z67" t="s">
        <v>230</v>
      </c>
      <c r="AA67" s="16" t="str">
        <f t="shared" ca="1" si="15"/>
        <v>-</v>
      </c>
      <c r="AB67" s="16" t="str">
        <f t="shared" ca="1" si="16"/>
        <v>-</v>
      </c>
      <c r="AC67" s="262" t="str">
        <f t="shared" ca="1" si="17"/>
        <v>-</v>
      </c>
      <c r="AD67" s="16" t="str">
        <f t="shared" ca="1" si="18"/>
        <v>-</v>
      </c>
      <c r="AE67" s="262" t="str">
        <f t="shared" ca="1" si="19"/>
        <v>-</v>
      </c>
    </row>
    <row r="68" spans="1:31" x14ac:dyDescent="0.2">
      <c r="A68" t="s">
        <v>231</v>
      </c>
      <c r="B68" t="s">
        <v>496</v>
      </c>
      <c r="C68" t="s">
        <v>496</v>
      </c>
      <c r="D68" t="s">
        <v>496</v>
      </c>
      <c r="E68" t="s">
        <v>496</v>
      </c>
      <c r="F68" t="s">
        <v>496</v>
      </c>
      <c r="G68" t="s">
        <v>496</v>
      </c>
      <c r="H68" t="s">
        <v>496</v>
      </c>
      <c r="I68" t="s">
        <v>496</v>
      </c>
      <c r="J68" t="s">
        <v>496</v>
      </c>
      <c r="K68" t="s">
        <v>496</v>
      </c>
      <c r="L68" t="s">
        <v>496</v>
      </c>
      <c r="M68" t="s">
        <v>496</v>
      </c>
      <c r="N68" t="s">
        <v>496</v>
      </c>
      <c r="O68" t="s">
        <v>496</v>
      </c>
      <c r="P68" t="s">
        <v>496</v>
      </c>
      <c r="Q68" t="s">
        <v>496</v>
      </c>
      <c r="R68" t="s">
        <v>496</v>
      </c>
      <c r="S68" t="s">
        <v>496</v>
      </c>
      <c r="T68" t="s">
        <v>496</v>
      </c>
      <c r="U68" t="s">
        <v>496</v>
      </c>
      <c r="V68" t="s">
        <v>496</v>
      </c>
      <c r="W68" t="s">
        <v>496</v>
      </c>
      <c r="X68" t="s">
        <v>496</v>
      </c>
      <c r="Y68" s="100"/>
      <c r="Z68" t="s">
        <v>231</v>
      </c>
      <c r="AA68" s="16" t="str">
        <f t="shared" ca="1" si="15"/>
        <v>-</v>
      </c>
      <c r="AB68" s="16" t="str">
        <f t="shared" ca="1" si="16"/>
        <v>-</v>
      </c>
      <c r="AC68" s="262" t="str">
        <f t="shared" ca="1" si="17"/>
        <v>-</v>
      </c>
      <c r="AD68" s="16" t="str">
        <f t="shared" ca="1" si="18"/>
        <v>-</v>
      </c>
      <c r="AE68" s="262" t="str">
        <f t="shared" ca="1" si="19"/>
        <v>-</v>
      </c>
    </row>
    <row r="71" spans="1:31" x14ac:dyDescent="0.2">
      <c r="AB71" s="25" t="str">
        <f ca="1">"Change since "&amp;AB72</f>
        <v>Change since 2022</v>
      </c>
      <c r="AC71" s="25"/>
      <c r="AD71" s="25" t="str">
        <f ca="1">"Change since "&amp;AD72</f>
        <v>Change since 2018</v>
      </c>
    </row>
    <row r="72" spans="1:31" x14ac:dyDescent="0.2">
      <c r="A72" t="s">
        <v>188</v>
      </c>
      <c r="Y72" s="100"/>
      <c r="AB72" s="25" t="str">
        <f ca="1">OFFSET(Y73,0,-2)</f>
        <v>2022</v>
      </c>
      <c r="AC72" s="25"/>
      <c r="AD72" s="25" t="str">
        <f ca="1">OFFSET(Y73,0,-6)</f>
        <v>2018</v>
      </c>
    </row>
    <row r="73" spans="1:31" x14ac:dyDescent="0.2">
      <c r="B73" s="2" t="s">
        <v>1715</v>
      </c>
      <c r="C73" s="2" t="s">
        <v>1716</v>
      </c>
      <c r="D73" s="2" t="s">
        <v>1717</v>
      </c>
      <c r="E73" s="2" t="s">
        <v>1718</v>
      </c>
      <c r="F73" s="2" t="s">
        <v>1719</v>
      </c>
      <c r="G73" s="2" t="s">
        <v>1720</v>
      </c>
      <c r="H73" s="2" t="s">
        <v>1721</v>
      </c>
      <c r="I73" s="2" t="s">
        <v>1722</v>
      </c>
      <c r="J73" s="2" t="s">
        <v>1723</v>
      </c>
      <c r="K73" s="2" t="s">
        <v>1724</v>
      </c>
      <c r="L73" s="2" t="s">
        <v>1725</v>
      </c>
      <c r="M73" s="2" t="s">
        <v>1726</v>
      </c>
      <c r="N73" s="2" t="s">
        <v>1727</v>
      </c>
      <c r="O73" s="2" t="s">
        <v>1728</v>
      </c>
      <c r="P73" s="2" t="s">
        <v>1729</v>
      </c>
      <c r="Q73" s="2" t="s">
        <v>1594</v>
      </c>
      <c r="R73" s="2" t="s">
        <v>1595</v>
      </c>
      <c r="S73" s="2" t="s">
        <v>1596</v>
      </c>
      <c r="T73" s="2" t="s">
        <v>1597</v>
      </c>
      <c r="U73" s="2" t="s">
        <v>1598</v>
      </c>
      <c r="V73" s="2" t="s">
        <v>556</v>
      </c>
      <c r="W73" s="2" t="s">
        <v>561</v>
      </c>
      <c r="X73" s="2" t="s">
        <v>564</v>
      </c>
      <c r="Y73" s="100"/>
      <c r="AA73" s="263" t="str">
        <f t="shared" ref="AA73" ca="1" si="21">OFFSET(Y73,0,-1)</f>
        <v>2023</v>
      </c>
      <c r="AB73" t="s">
        <v>163</v>
      </c>
      <c r="AC73" t="s">
        <v>1713</v>
      </c>
      <c r="AD73" t="s">
        <v>163</v>
      </c>
      <c r="AE73" t="s">
        <v>1713</v>
      </c>
    </row>
    <row r="74" spans="1:31" x14ac:dyDescent="0.2">
      <c r="A74" t="s">
        <v>115</v>
      </c>
      <c r="B74">
        <v>72</v>
      </c>
      <c r="C74">
        <v>72</v>
      </c>
      <c r="D74">
        <v>71</v>
      </c>
      <c r="E74">
        <v>72</v>
      </c>
      <c r="F74">
        <v>71</v>
      </c>
      <c r="G74">
        <v>100</v>
      </c>
      <c r="H74">
        <v>99</v>
      </c>
      <c r="I74">
        <v>100</v>
      </c>
      <c r="J74">
        <v>99</v>
      </c>
      <c r="K74">
        <v>100</v>
      </c>
      <c r="L74">
        <v>113</v>
      </c>
      <c r="M74">
        <v>112</v>
      </c>
      <c r="N74">
        <v>113</v>
      </c>
      <c r="O74">
        <v>117</v>
      </c>
      <c r="P74">
        <v>117</v>
      </c>
      <c r="Q74">
        <v>118</v>
      </c>
      <c r="R74">
        <v>116</v>
      </c>
      <c r="S74">
        <v>115</v>
      </c>
      <c r="T74">
        <v>115</v>
      </c>
      <c r="U74">
        <v>116</v>
      </c>
      <c r="V74">
        <v>117</v>
      </c>
      <c r="W74">
        <v>118</v>
      </c>
      <c r="X74">
        <v>118</v>
      </c>
      <c r="Y74" s="100"/>
      <c r="Z74" t="s">
        <v>115</v>
      </c>
      <c r="AA74" s="16">
        <f t="shared" ref="AA74:AA96" ca="1" si="22">IF(ISERROR((OFFSET(Y74,0,-1))),"-",(OFFSET(Y74,0,-1)))</f>
        <v>118</v>
      </c>
      <c r="AB74" s="16">
        <f t="shared" ref="AB74:AB96" ca="1" si="23">IF(ISERROR((AA74-OFFSET(Y74,0,-2))),"-",(AA74-OFFSET(Y74,0,-2)))</f>
        <v>0</v>
      </c>
      <c r="AC74" s="262">
        <f t="shared" ref="AC74:AC96" ca="1" si="24">IF(ISERROR((AB74/OFFSET(Y74,0,-2))),"-",(AB74/OFFSET(Y74,0,-2)))</f>
        <v>0</v>
      </c>
      <c r="AD74" s="16">
        <f t="shared" ref="AD74:AD96" ca="1" si="25">IF(ISERROR((AA74-OFFSET(Y74,0,-6))),"-",(AA74-OFFSET(Y74,0,-6)))</f>
        <v>3</v>
      </c>
      <c r="AE74" s="262">
        <f t="shared" ref="AE74:AE96" ca="1" si="26">IF(ISERROR((AD74/OFFSET(Y74,0,-6))),"-",(AD74/OFFSET(Y74,0,-6)))</f>
        <v>2.6086956521739129E-2</v>
      </c>
    </row>
    <row r="75" spans="1:31" x14ac:dyDescent="0.2">
      <c r="A75" t="s">
        <v>116</v>
      </c>
      <c r="B75">
        <v>65</v>
      </c>
      <c r="C75">
        <v>64</v>
      </c>
      <c r="D75">
        <v>64</v>
      </c>
      <c r="E75">
        <v>64</v>
      </c>
      <c r="F75">
        <v>62</v>
      </c>
      <c r="G75">
        <v>80</v>
      </c>
      <c r="H75">
        <v>80</v>
      </c>
      <c r="I75">
        <v>80</v>
      </c>
      <c r="J75">
        <v>80</v>
      </c>
      <c r="K75">
        <v>81</v>
      </c>
      <c r="L75">
        <v>100</v>
      </c>
      <c r="M75">
        <v>99</v>
      </c>
      <c r="N75">
        <v>99</v>
      </c>
      <c r="O75">
        <v>98</v>
      </c>
      <c r="P75">
        <v>98</v>
      </c>
      <c r="Q75">
        <v>101</v>
      </c>
      <c r="R75">
        <v>100</v>
      </c>
      <c r="S75">
        <v>97</v>
      </c>
      <c r="T75">
        <v>97</v>
      </c>
      <c r="U75">
        <v>98</v>
      </c>
      <c r="V75">
        <v>99</v>
      </c>
      <c r="W75">
        <v>99</v>
      </c>
      <c r="X75">
        <v>99</v>
      </c>
      <c r="Y75" s="100"/>
      <c r="Z75" t="s">
        <v>116</v>
      </c>
      <c r="AA75" s="16">
        <f t="shared" ca="1" si="22"/>
        <v>99</v>
      </c>
      <c r="AB75" s="16">
        <f t="shared" ca="1" si="23"/>
        <v>0</v>
      </c>
      <c r="AC75" s="262">
        <f t="shared" ca="1" si="24"/>
        <v>0</v>
      </c>
      <c r="AD75" s="16">
        <f t="shared" ca="1" si="25"/>
        <v>2</v>
      </c>
      <c r="AE75" s="262">
        <f t="shared" ca="1" si="26"/>
        <v>2.0618556701030927E-2</v>
      </c>
    </row>
    <row r="76" spans="1:31" x14ac:dyDescent="0.2">
      <c r="A76" t="s">
        <v>117</v>
      </c>
      <c r="B76">
        <v>88</v>
      </c>
      <c r="C76">
        <v>92</v>
      </c>
      <c r="D76">
        <v>99</v>
      </c>
      <c r="E76">
        <v>98</v>
      </c>
      <c r="F76">
        <v>96</v>
      </c>
      <c r="G76">
        <v>132</v>
      </c>
      <c r="H76">
        <v>136</v>
      </c>
      <c r="I76">
        <v>138</v>
      </c>
      <c r="J76">
        <v>137</v>
      </c>
      <c r="K76">
        <v>140</v>
      </c>
      <c r="L76">
        <v>165</v>
      </c>
      <c r="M76">
        <v>157</v>
      </c>
      <c r="N76">
        <v>157</v>
      </c>
      <c r="O76">
        <v>156</v>
      </c>
      <c r="P76">
        <v>151</v>
      </c>
      <c r="Q76">
        <v>150</v>
      </c>
      <c r="R76">
        <v>147</v>
      </c>
      <c r="S76">
        <v>153</v>
      </c>
      <c r="T76">
        <v>153</v>
      </c>
      <c r="U76">
        <v>153</v>
      </c>
      <c r="V76">
        <v>156</v>
      </c>
      <c r="W76">
        <v>155</v>
      </c>
      <c r="X76">
        <v>157</v>
      </c>
      <c r="Y76" s="100"/>
      <c r="Z76" t="s">
        <v>117</v>
      </c>
      <c r="AA76" s="16">
        <f t="shared" ca="1" si="22"/>
        <v>157</v>
      </c>
      <c r="AB76" s="16">
        <f t="shared" ca="1" si="23"/>
        <v>2</v>
      </c>
      <c r="AC76" s="262">
        <f t="shared" ca="1" si="24"/>
        <v>1.2903225806451613E-2</v>
      </c>
      <c r="AD76" s="16">
        <f t="shared" ca="1" si="25"/>
        <v>4</v>
      </c>
      <c r="AE76" s="262">
        <f t="shared" ca="1" si="26"/>
        <v>2.6143790849673203E-2</v>
      </c>
    </row>
    <row r="77" spans="1:31" x14ac:dyDescent="0.2">
      <c r="A77" t="s">
        <v>118</v>
      </c>
      <c r="B77">
        <v>49</v>
      </c>
      <c r="C77">
        <v>47</v>
      </c>
      <c r="D77">
        <v>47</v>
      </c>
      <c r="E77">
        <v>47</v>
      </c>
      <c r="F77">
        <v>48</v>
      </c>
      <c r="G77">
        <v>58</v>
      </c>
      <c r="H77">
        <v>58</v>
      </c>
      <c r="I77">
        <v>58</v>
      </c>
      <c r="J77">
        <v>59</v>
      </c>
      <c r="K77">
        <v>56</v>
      </c>
      <c r="L77">
        <v>65</v>
      </c>
      <c r="M77">
        <v>65</v>
      </c>
      <c r="N77">
        <v>77</v>
      </c>
      <c r="O77">
        <v>82</v>
      </c>
      <c r="P77">
        <v>78</v>
      </c>
      <c r="Q77">
        <v>76</v>
      </c>
      <c r="R77">
        <v>77</v>
      </c>
      <c r="S77">
        <v>82</v>
      </c>
      <c r="T77">
        <v>83</v>
      </c>
      <c r="U77">
        <v>82</v>
      </c>
      <c r="V77">
        <v>83</v>
      </c>
      <c r="W77">
        <v>83</v>
      </c>
      <c r="X77">
        <v>87</v>
      </c>
      <c r="Y77" s="100"/>
      <c r="Z77" t="s">
        <v>118</v>
      </c>
      <c r="AA77" s="16">
        <f t="shared" ca="1" si="22"/>
        <v>87</v>
      </c>
      <c r="AB77" s="16">
        <f t="shared" ca="1" si="23"/>
        <v>4</v>
      </c>
      <c r="AC77" s="262">
        <f t="shared" ca="1" si="24"/>
        <v>4.8192771084337352E-2</v>
      </c>
      <c r="AD77" s="16">
        <f t="shared" ca="1" si="25"/>
        <v>5</v>
      </c>
      <c r="AE77" s="262">
        <f t="shared" ca="1" si="26"/>
        <v>6.097560975609756E-2</v>
      </c>
    </row>
    <row r="78" spans="1:31" x14ac:dyDescent="0.2">
      <c r="A78" t="s">
        <v>1730</v>
      </c>
      <c r="B78">
        <v>43</v>
      </c>
      <c r="C78">
        <v>43</v>
      </c>
      <c r="D78">
        <v>43</v>
      </c>
      <c r="E78">
        <v>43</v>
      </c>
      <c r="F78">
        <v>43</v>
      </c>
      <c r="G78">
        <v>60</v>
      </c>
      <c r="H78">
        <v>60</v>
      </c>
      <c r="I78">
        <v>64</v>
      </c>
      <c r="J78">
        <v>64</v>
      </c>
      <c r="K78">
        <v>65</v>
      </c>
      <c r="L78">
        <v>77</v>
      </c>
      <c r="M78">
        <v>78</v>
      </c>
      <c r="N78">
        <v>78</v>
      </c>
      <c r="O78">
        <v>78</v>
      </c>
      <c r="P78">
        <v>78</v>
      </c>
      <c r="Q78">
        <v>79</v>
      </c>
      <c r="R78">
        <v>80</v>
      </c>
      <c r="S78">
        <v>83</v>
      </c>
      <c r="T78">
        <v>85</v>
      </c>
      <c r="U78">
        <v>84</v>
      </c>
      <c r="V78">
        <v>84</v>
      </c>
      <c r="W78">
        <v>84</v>
      </c>
      <c r="X78">
        <v>85</v>
      </c>
      <c r="Y78" s="100"/>
      <c r="Z78" t="s">
        <v>1730</v>
      </c>
      <c r="AA78" s="16">
        <f t="shared" ca="1" si="22"/>
        <v>85</v>
      </c>
      <c r="AB78" s="16">
        <f t="shared" ca="1" si="23"/>
        <v>1</v>
      </c>
      <c r="AC78" s="262">
        <f t="shared" ca="1" si="24"/>
        <v>1.1904761904761904E-2</v>
      </c>
      <c r="AD78" s="16">
        <f t="shared" ca="1" si="25"/>
        <v>2</v>
      </c>
      <c r="AE78" s="262">
        <f t="shared" ca="1" si="26"/>
        <v>2.4096385542168676E-2</v>
      </c>
    </row>
    <row r="79" spans="1:31" x14ac:dyDescent="0.2">
      <c r="A79" t="s">
        <v>120</v>
      </c>
      <c r="B79">
        <v>56</v>
      </c>
      <c r="C79">
        <v>56</v>
      </c>
      <c r="D79">
        <v>55</v>
      </c>
      <c r="E79">
        <v>56</v>
      </c>
      <c r="F79">
        <v>56</v>
      </c>
      <c r="G79">
        <v>71</v>
      </c>
      <c r="H79">
        <v>70</v>
      </c>
      <c r="I79">
        <v>70</v>
      </c>
      <c r="J79">
        <v>70</v>
      </c>
      <c r="K79">
        <v>68</v>
      </c>
      <c r="L79">
        <v>90</v>
      </c>
      <c r="M79">
        <v>89</v>
      </c>
      <c r="N79">
        <v>82</v>
      </c>
      <c r="O79">
        <v>79</v>
      </c>
      <c r="P79">
        <v>78</v>
      </c>
      <c r="Q79">
        <v>81</v>
      </c>
      <c r="R79">
        <v>73</v>
      </c>
      <c r="S79">
        <v>78</v>
      </c>
      <c r="T79">
        <v>78</v>
      </c>
      <c r="U79">
        <v>78</v>
      </c>
      <c r="V79">
        <v>78</v>
      </c>
      <c r="W79">
        <v>78</v>
      </c>
      <c r="X79">
        <v>80</v>
      </c>
      <c r="Y79" s="100"/>
      <c r="Z79" t="s">
        <v>120</v>
      </c>
      <c r="AA79" s="16">
        <f t="shared" ca="1" si="22"/>
        <v>80</v>
      </c>
      <c r="AB79" s="16">
        <f t="shared" ca="1" si="23"/>
        <v>2</v>
      </c>
      <c r="AC79" s="262">
        <f t="shared" ca="1" si="24"/>
        <v>2.564102564102564E-2</v>
      </c>
      <c r="AD79" s="16">
        <f t="shared" ca="1" si="25"/>
        <v>2</v>
      </c>
      <c r="AE79" s="262">
        <f t="shared" ca="1" si="26"/>
        <v>2.564102564102564E-2</v>
      </c>
    </row>
    <row r="80" spans="1:31" x14ac:dyDescent="0.2">
      <c r="A80" t="s">
        <v>121</v>
      </c>
      <c r="B80">
        <v>86</v>
      </c>
      <c r="C80">
        <v>77</v>
      </c>
      <c r="D80">
        <v>78</v>
      </c>
      <c r="E80">
        <v>76</v>
      </c>
      <c r="F80">
        <v>77</v>
      </c>
      <c r="G80">
        <v>90</v>
      </c>
      <c r="H80">
        <v>91</v>
      </c>
      <c r="I80">
        <v>92</v>
      </c>
      <c r="J80">
        <v>95</v>
      </c>
      <c r="K80">
        <v>95</v>
      </c>
      <c r="L80">
        <v>115</v>
      </c>
      <c r="M80">
        <v>113</v>
      </c>
      <c r="N80">
        <v>111</v>
      </c>
      <c r="O80">
        <v>111</v>
      </c>
      <c r="P80">
        <v>106</v>
      </c>
      <c r="Q80">
        <v>99</v>
      </c>
      <c r="R80">
        <v>102</v>
      </c>
      <c r="S80">
        <v>97</v>
      </c>
      <c r="T80">
        <v>103</v>
      </c>
      <c r="U80">
        <v>103</v>
      </c>
      <c r="V80">
        <v>108</v>
      </c>
      <c r="W80">
        <v>109</v>
      </c>
      <c r="X80">
        <v>111</v>
      </c>
      <c r="Y80" s="100"/>
      <c r="Z80" t="s">
        <v>121</v>
      </c>
      <c r="AA80" s="16">
        <f t="shared" ca="1" si="22"/>
        <v>111</v>
      </c>
      <c r="AB80" s="16">
        <f t="shared" ca="1" si="23"/>
        <v>2</v>
      </c>
      <c r="AC80" s="262">
        <f t="shared" ca="1" si="24"/>
        <v>1.834862385321101E-2</v>
      </c>
      <c r="AD80" s="16">
        <f t="shared" ca="1" si="25"/>
        <v>14</v>
      </c>
      <c r="AE80" s="262">
        <f t="shared" ca="1" si="26"/>
        <v>0.14432989690721648</v>
      </c>
    </row>
    <row r="81" spans="1:31" x14ac:dyDescent="0.2">
      <c r="A81" t="s">
        <v>122</v>
      </c>
      <c r="B81">
        <v>104</v>
      </c>
      <c r="C81">
        <v>107</v>
      </c>
      <c r="D81">
        <v>108</v>
      </c>
      <c r="E81">
        <v>108</v>
      </c>
      <c r="F81">
        <v>107</v>
      </c>
      <c r="G81">
        <v>131</v>
      </c>
      <c r="H81">
        <v>129</v>
      </c>
      <c r="I81">
        <v>127</v>
      </c>
      <c r="J81">
        <v>127</v>
      </c>
      <c r="K81">
        <v>128</v>
      </c>
      <c r="L81">
        <v>162</v>
      </c>
      <c r="M81">
        <v>156</v>
      </c>
      <c r="N81">
        <v>155</v>
      </c>
      <c r="O81">
        <v>154</v>
      </c>
      <c r="P81">
        <v>153</v>
      </c>
      <c r="Q81">
        <v>140</v>
      </c>
      <c r="R81">
        <v>140</v>
      </c>
      <c r="S81">
        <v>143</v>
      </c>
      <c r="T81">
        <v>147</v>
      </c>
      <c r="U81">
        <v>148</v>
      </c>
      <c r="V81">
        <v>147</v>
      </c>
      <c r="W81">
        <v>147</v>
      </c>
      <c r="X81">
        <v>145</v>
      </c>
      <c r="Y81" s="100"/>
      <c r="Z81" t="s">
        <v>122</v>
      </c>
      <c r="AA81" s="16">
        <f t="shared" ca="1" si="22"/>
        <v>145</v>
      </c>
      <c r="AB81" s="16">
        <f t="shared" ca="1" si="23"/>
        <v>-2</v>
      </c>
      <c r="AC81" s="262">
        <f t="shared" ca="1" si="24"/>
        <v>-1.3605442176870748E-2</v>
      </c>
      <c r="AD81" s="16">
        <f t="shared" ca="1" si="25"/>
        <v>2</v>
      </c>
      <c r="AE81" s="262">
        <f t="shared" ca="1" si="26"/>
        <v>1.3986013986013986E-2</v>
      </c>
    </row>
    <row r="82" spans="1:31" x14ac:dyDescent="0.2">
      <c r="A82" t="s">
        <v>123</v>
      </c>
      <c r="B82">
        <v>51</v>
      </c>
      <c r="C82">
        <v>52</v>
      </c>
      <c r="D82">
        <v>51</v>
      </c>
      <c r="E82">
        <v>51</v>
      </c>
      <c r="F82">
        <v>50</v>
      </c>
      <c r="G82">
        <v>59</v>
      </c>
      <c r="H82">
        <v>59</v>
      </c>
      <c r="I82">
        <v>61</v>
      </c>
      <c r="J82">
        <v>67</v>
      </c>
      <c r="K82">
        <v>67</v>
      </c>
      <c r="L82">
        <v>76</v>
      </c>
      <c r="M82">
        <v>74</v>
      </c>
      <c r="N82">
        <v>77</v>
      </c>
      <c r="O82">
        <v>79</v>
      </c>
      <c r="P82">
        <v>78</v>
      </c>
      <c r="Q82">
        <v>80</v>
      </c>
      <c r="R82">
        <v>80</v>
      </c>
      <c r="S82">
        <v>82</v>
      </c>
      <c r="T82">
        <v>82</v>
      </c>
      <c r="U82">
        <v>83</v>
      </c>
      <c r="V82">
        <v>83</v>
      </c>
      <c r="W82">
        <v>86</v>
      </c>
      <c r="X82">
        <v>87</v>
      </c>
      <c r="Y82" s="100"/>
      <c r="Z82" t="s">
        <v>123</v>
      </c>
      <c r="AA82" s="16">
        <f t="shared" ca="1" si="22"/>
        <v>87</v>
      </c>
      <c r="AB82" s="16">
        <f t="shared" ca="1" si="23"/>
        <v>1</v>
      </c>
      <c r="AC82" s="262">
        <f t="shared" ca="1" si="24"/>
        <v>1.1627906976744186E-2</v>
      </c>
      <c r="AD82" s="16">
        <f t="shared" ca="1" si="25"/>
        <v>5</v>
      </c>
      <c r="AE82" s="262">
        <f t="shared" ca="1" si="26"/>
        <v>6.097560975609756E-2</v>
      </c>
    </row>
    <row r="83" spans="1:31" x14ac:dyDescent="0.2">
      <c r="A83" t="s">
        <v>124</v>
      </c>
      <c r="B83">
        <v>37</v>
      </c>
      <c r="C83">
        <v>38</v>
      </c>
      <c r="D83">
        <v>42</v>
      </c>
      <c r="E83">
        <v>42</v>
      </c>
      <c r="F83">
        <v>42</v>
      </c>
      <c r="G83">
        <v>49</v>
      </c>
      <c r="H83">
        <v>49</v>
      </c>
      <c r="I83">
        <v>50</v>
      </c>
      <c r="J83">
        <v>51</v>
      </c>
      <c r="K83">
        <v>52</v>
      </c>
      <c r="L83">
        <v>62</v>
      </c>
      <c r="M83">
        <v>61</v>
      </c>
      <c r="N83">
        <v>61</v>
      </c>
      <c r="O83">
        <v>63</v>
      </c>
      <c r="P83">
        <v>64</v>
      </c>
      <c r="Q83">
        <v>64</v>
      </c>
      <c r="R83">
        <v>64</v>
      </c>
      <c r="S83">
        <v>67</v>
      </c>
      <c r="T83">
        <v>68</v>
      </c>
      <c r="U83">
        <v>67</v>
      </c>
      <c r="V83">
        <v>68</v>
      </c>
      <c r="W83">
        <v>68</v>
      </c>
      <c r="X83">
        <v>69</v>
      </c>
      <c r="Y83" s="100"/>
      <c r="Z83" t="s">
        <v>124</v>
      </c>
      <c r="AA83" s="16">
        <f t="shared" ca="1" si="22"/>
        <v>69</v>
      </c>
      <c r="AB83" s="16">
        <f t="shared" ca="1" si="23"/>
        <v>1</v>
      </c>
      <c r="AC83" s="262">
        <f t="shared" ca="1" si="24"/>
        <v>1.4705882352941176E-2</v>
      </c>
      <c r="AD83" s="16">
        <f t="shared" ca="1" si="25"/>
        <v>2</v>
      </c>
      <c r="AE83" s="262">
        <f t="shared" ca="1" si="26"/>
        <v>2.9850746268656716E-2</v>
      </c>
    </row>
    <row r="84" spans="1:31" x14ac:dyDescent="0.2">
      <c r="A84" t="s">
        <v>1702</v>
      </c>
      <c r="B84">
        <v>98</v>
      </c>
      <c r="C84">
        <v>100</v>
      </c>
      <c r="D84">
        <v>105</v>
      </c>
      <c r="E84">
        <v>104</v>
      </c>
      <c r="F84">
        <v>104</v>
      </c>
      <c r="G84">
        <v>124</v>
      </c>
      <c r="H84">
        <v>123</v>
      </c>
      <c r="I84">
        <v>123</v>
      </c>
      <c r="J84">
        <v>123</v>
      </c>
      <c r="K84">
        <v>122</v>
      </c>
      <c r="L84">
        <v>149</v>
      </c>
      <c r="M84">
        <v>147</v>
      </c>
      <c r="N84">
        <v>141</v>
      </c>
      <c r="O84">
        <v>139</v>
      </c>
      <c r="P84">
        <v>141</v>
      </c>
      <c r="Q84">
        <v>138</v>
      </c>
      <c r="R84">
        <v>139</v>
      </c>
      <c r="S84">
        <v>152</v>
      </c>
      <c r="T84">
        <v>151</v>
      </c>
      <c r="U84">
        <v>151</v>
      </c>
      <c r="V84">
        <v>143</v>
      </c>
      <c r="W84">
        <v>143</v>
      </c>
      <c r="X84">
        <v>142</v>
      </c>
      <c r="Y84" s="100"/>
      <c r="Z84" t="s">
        <v>1702</v>
      </c>
      <c r="AA84" s="16">
        <f t="shared" ca="1" si="22"/>
        <v>142</v>
      </c>
      <c r="AB84" s="16">
        <f t="shared" ca="1" si="23"/>
        <v>-1</v>
      </c>
      <c r="AC84" s="262">
        <f t="shared" ca="1" si="24"/>
        <v>-6.993006993006993E-3</v>
      </c>
      <c r="AD84" s="16">
        <f t="shared" ca="1" si="25"/>
        <v>-10</v>
      </c>
      <c r="AE84" s="262">
        <f t="shared" ca="1" si="26"/>
        <v>-6.5789473684210523E-2</v>
      </c>
    </row>
    <row r="85" spans="1:31" x14ac:dyDescent="0.2">
      <c r="A85" t="s">
        <v>126</v>
      </c>
      <c r="B85">
        <v>105</v>
      </c>
      <c r="C85">
        <v>94</v>
      </c>
      <c r="D85">
        <v>95</v>
      </c>
      <c r="E85">
        <v>93</v>
      </c>
      <c r="F85">
        <v>92</v>
      </c>
      <c r="G85">
        <v>126</v>
      </c>
      <c r="H85">
        <v>124</v>
      </c>
      <c r="I85">
        <v>120</v>
      </c>
      <c r="J85">
        <v>118</v>
      </c>
      <c r="K85">
        <v>115</v>
      </c>
      <c r="L85">
        <v>141</v>
      </c>
      <c r="M85">
        <v>137</v>
      </c>
      <c r="N85">
        <v>134</v>
      </c>
      <c r="O85">
        <v>134</v>
      </c>
      <c r="P85">
        <v>134</v>
      </c>
      <c r="Q85">
        <v>134</v>
      </c>
      <c r="R85">
        <v>134</v>
      </c>
      <c r="S85">
        <v>117</v>
      </c>
      <c r="T85">
        <v>114</v>
      </c>
      <c r="U85">
        <v>116</v>
      </c>
      <c r="V85">
        <v>123</v>
      </c>
      <c r="W85">
        <v>123</v>
      </c>
      <c r="X85">
        <v>124</v>
      </c>
      <c r="Y85" s="100"/>
      <c r="Z85" t="s">
        <v>126</v>
      </c>
      <c r="AA85" s="16">
        <f t="shared" ca="1" si="22"/>
        <v>124</v>
      </c>
      <c r="AB85" s="16">
        <f t="shared" ca="1" si="23"/>
        <v>1</v>
      </c>
      <c r="AC85" s="262">
        <f t="shared" ca="1" si="24"/>
        <v>8.130081300813009E-3</v>
      </c>
      <c r="AD85" s="16">
        <f t="shared" ca="1" si="25"/>
        <v>7</v>
      </c>
      <c r="AE85" s="262">
        <f t="shared" ca="1" si="26"/>
        <v>5.9829059829059832E-2</v>
      </c>
    </row>
    <row r="86" spans="1:31" x14ac:dyDescent="0.2">
      <c r="A86" t="s">
        <v>138</v>
      </c>
      <c r="B86" s="148">
        <v>77</v>
      </c>
      <c r="C86" s="148">
        <v>75</v>
      </c>
      <c r="D86" s="148">
        <v>77</v>
      </c>
      <c r="E86" s="148">
        <v>76</v>
      </c>
      <c r="F86" s="148">
        <v>76</v>
      </c>
      <c r="G86" s="148">
        <v>97</v>
      </c>
      <c r="H86" s="148">
        <v>97</v>
      </c>
      <c r="I86" s="148">
        <v>97</v>
      </c>
      <c r="J86" s="148">
        <v>97</v>
      </c>
      <c r="K86" s="148">
        <v>97</v>
      </c>
      <c r="L86" s="148">
        <v>118</v>
      </c>
      <c r="M86" s="148">
        <v>115</v>
      </c>
      <c r="N86" s="148">
        <v>113</v>
      </c>
      <c r="O86" s="148">
        <v>113</v>
      </c>
      <c r="P86" s="148">
        <v>112</v>
      </c>
      <c r="Q86" s="148">
        <v>110</v>
      </c>
      <c r="R86" s="148">
        <v>110</v>
      </c>
      <c r="S86" s="148">
        <v>110</v>
      </c>
      <c r="T86" s="148">
        <v>112</v>
      </c>
      <c r="U86" s="148">
        <v>112</v>
      </c>
      <c r="V86" s="148">
        <v>112</v>
      </c>
      <c r="W86" s="148">
        <v>113</v>
      </c>
      <c r="X86" s="148">
        <v>114</v>
      </c>
      <c r="Y86" s="100"/>
      <c r="Z86" t="s">
        <v>138</v>
      </c>
      <c r="AA86" s="16">
        <f t="shared" ca="1" si="22"/>
        <v>114</v>
      </c>
      <c r="AB86" s="16">
        <f t="shared" ca="1" si="23"/>
        <v>1</v>
      </c>
      <c r="AC86" s="262">
        <f t="shared" ca="1" si="24"/>
        <v>8.8495575221238937E-3</v>
      </c>
      <c r="AD86" s="16">
        <f t="shared" ca="1" si="25"/>
        <v>4</v>
      </c>
      <c r="AE86" s="262">
        <f t="shared" ca="1" si="26"/>
        <v>3.6363636363636362E-2</v>
      </c>
    </row>
    <row r="87" spans="1:31" x14ac:dyDescent="0.2">
      <c r="A87" t="s">
        <v>127</v>
      </c>
      <c r="B87" s="148">
        <v>74</v>
      </c>
      <c r="C87" s="148">
        <v>69</v>
      </c>
      <c r="D87" s="148">
        <v>69</v>
      </c>
      <c r="E87" s="148">
        <v>69</v>
      </c>
      <c r="F87" s="148">
        <v>69</v>
      </c>
      <c r="G87" s="148">
        <v>83</v>
      </c>
      <c r="H87" s="148">
        <v>84</v>
      </c>
      <c r="I87" s="148">
        <v>83</v>
      </c>
      <c r="J87" s="148">
        <v>83</v>
      </c>
      <c r="K87" s="148">
        <v>85</v>
      </c>
      <c r="L87" s="148">
        <v>105</v>
      </c>
      <c r="M87" s="148">
        <v>102</v>
      </c>
      <c r="N87" s="148">
        <v>99</v>
      </c>
      <c r="O87" s="148">
        <v>90</v>
      </c>
      <c r="P87" s="148">
        <v>87</v>
      </c>
      <c r="Q87" s="148">
        <v>88</v>
      </c>
      <c r="R87" s="148">
        <v>87</v>
      </c>
      <c r="S87" s="148">
        <v>93</v>
      </c>
      <c r="T87" s="148">
        <v>98</v>
      </c>
      <c r="U87" s="148">
        <v>98</v>
      </c>
      <c r="V87" s="148">
        <v>97</v>
      </c>
      <c r="W87" s="148">
        <v>95</v>
      </c>
      <c r="X87" s="148">
        <v>97</v>
      </c>
      <c r="Y87" s="100"/>
      <c r="Z87" t="s">
        <v>127</v>
      </c>
      <c r="AA87" s="16">
        <f t="shared" ca="1" si="22"/>
        <v>97</v>
      </c>
      <c r="AB87" s="16">
        <f t="shared" ca="1" si="23"/>
        <v>2</v>
      </c>
      <c r="AC87" s="262">
        <f t="shared" ca="1" si="24"/>
        <v>2.1052631578947368E-2</v>
      </c>
      <c r="AD87" s="16">
        <f t="shared" ca="1" si="25"/>
        <v>4</v>
      </c>
      <c r="AE87" s="262">
        <f t="shared" ca="1" si="26"/>
        <v>4.3010752688172046E-2</v>
      </c>
    </row>
    <row r="88" spans="1:31" x14ac:dyDescent="0.2">
      <c r="A88" t="s">
        <v>139</v>
      </c>
      <c r="B88" s="25">
        <f>SUM(B86:B87)</f>
        <v>151</v>
      </c>
      <c r="C88" s="25">
        <f t="shared" ref="C88:X88" si="27">SUM(C86:C87)</f>
        <v>144</v>
      </c>
      <c r="D88" s="25">
        <f t="shared" si="27"/>
        <v>146</v>
      </c>
      <c r="E88" s="25">
        <f t="shared" si="27"/>
        <v>145</v>
      </c>
      <c r="F88" s="25">
        <f t="shared" si="27"/>
        <v>145</v>
      </c>
      <c r="G88" s="25">
        <f t="shared" si="27"/>
        <v>180</v>
      </c>
      <c r="H88" s="25">
        <f t="shared" si="27"/>
        <v>181</v>
      </c>
      <c r="I88" s="25">
        <f t="shared" si="27"/>
        <v>180</v>
      </c>
      <c r="J88" s="25">
        <f t="shared" si="27"/>
        <v>180</v>
      </c>
      <c r="K88" s="25">
        <f t="shared" si="27"/>
        <v>182</v>
      </c>
      <c r="L88" s="25">
        <f t="shared" si="27"/>
        <v>223</v>
      </c>
      <c r="M88" s="25">
        <f t="shared" si="27"/>
        <v>217</v>
      </c>
      <c r="N88" s="25">
        <f t="shared" si="27"/>
        <v>212</v>
      </c>
      <c r="O88" s="25">
        <f t="shared" si="27"/>
        <v>203</v>
      </c>
      <c r="P88" s="25">
        <f t="shared" si="27"/>
        <v>199</v>
      </c>
      <c r="Q88" s="25">
        <f t="shared" si="27"/>
        <v>198</v>
      </c>
      <c r="R88" s="25">
        <f t="shared" si="27"/>
        <v>197</v>
      </c>
      <c r="S88" s="25">
        <f t="shared" si="27"/>
        <v>203</v>
      </c>
      <c r="T88" s="25">
        <f t="shared" si="27"/>
        <v>210</v>
      </c>
      <c r="U88" s="25">
        <f t="shared" si="27"/>
        <v>210</v>
      </c>
      <c r="V88" s="25">
        <f t="shared" si="27"/>
        <v>209</v>
      </c>
      <c r="W88" s="25">
        <f t="shared" si="27"/>
        <v>208</v>
      </c>
      <c r="X88" s="25">
        <f t="shared" si="27"/>
        <v>211</v>
      </c>
      <c r="Y88" s="100"/>
      <c r="Z88" t="s">
        <v>139</v>
      </c>
      <c r="AA88" s="16">
        <f t="shared" ca="1" si="22"/>
        <v>211</v>
      </c>
      <c r="AB88" s="16">
        <f t="shared" ca="1" si="23"/>
        <v>3</v>
      </c>
      <c r="AC88" s="262">
        <f t="shared" ca="1" si="24"/>
        <v>1.4423076923076924E-2</v>
      </c>
      <c r="AD88" s="16">
        <f t="shared" ca="1" si="25"/>
        <v>8</v>
      </c>
      <c r="AE88" s="262">
        <f t="shared" ca="1" si="26"/>
        <v>3.9408866995073892E-2</v>
      </c>
    </row>
    <row r="89" spans="1:31" x14ac:dyDescent="0.2">
      <c r="A89" t="s">
        <v>1731</v>
      </c>
      <c r="B89">
        <v>113</v>
      </c>
      <c r="C89">
        <v>113</v>
      </c>
      <c r="D89">
        <v>114</v>
      </c>
      <c r="E89">
        <v>113</v>
      </c>
      <c r="F89">
        <v>111</v>
      </c>
      <c r="G89">
        <v>121</v>
      </c>
      <c r="H89">
        <v>117</v>
      </c>
      <c r="I89">
        <v>113</v>
      </c>
      <c r="J89">
        <v>112</v>
      </c>
      <c r="K89">
        <v>112</v>
      </c>
      <c r="L89">
        <v>116</v>
      </c>
      <c r="M89">
        <v>115</v>
      </c>
      <c r="N89">
        <v>114</v>
      </c>
      <c r="O89">
        <v>113</v>
      </c>
      <c r="P89">
        <v>113</v>
      </c>
      <c r="Q89">
        <v>113</v>
      </c>
      <c r="R89">
        <v>114</v>
      </c>
      <c r="S89">
        <v>128</v>
      </c>
      <c r="T89">
        <v>128</v>
      </c>
      <c r="U89">
        <v>127</v>
      </c>
      <c r="V89">
        <v>130</v>
      </c>
      <c r="W89">
        <v>130</v>
      </c>
      <c r="X89">
        <v>133</v>
      </c>
      <c r="Y89" s="100"/>
      <c r="Z89" t="s">
        <v>1731</v>
      </c>
      <c r="AA89" s="16">
        <f t="shared" ca="1" si="22"/>
        <v>133</v>
      </c>
      <c r="AB89" s="16">
        <f t="shared" ca="1" si="23"/>
        <v>3</v>
      </c>
      <c r="AC89" s="262">
        <f t="shared" ca="1" si="24"/>
        <v>2.3076923076923078E-2</v>
      </c>
      <c r="AD89" s="16">
        <f t="shared" ca="1" si="25"/>
        <v>5</v>
      </c>
      <c r="AE89" s="262">
        <f t="shared" ca="1" si="26"/>
        <v>3.90625E-2</v>
      </c>
    </row>
    <row r="90" spans="1:31" x14ac:dyDescent="0.2">
      <c r="A90" t="s">
        <v>141</v>
      </c>
      <c r="B90">
        <v>118</v>
      </c>
      <c r="C90">
        <v>118</v>
      </c>
      <c r="D90">
        <v>117</v>
      </c>
      <c r="E90">
        <v>116</v>
      </c>
      <c r="F90">
        <v>115</v>
      </c>
      <c r="G90">
        <v>132</v>
      </c>
      <c r="H90">
        <v>129</v>
      </c>
      <c r="I90">
        <v>126</v>
      </c>
      <c r="J90">
        <v>125</v>
      </c>
      <c r="K90">
        <v>126</v>
      </c>
      <c r="L90">
        <v>159</v>
      </c>
      <c r="M90">
        <v>158</v>
      </c>
      <c r="N90">
        <v>157</v>
      </c>
      <c r="O90">
        <v>156</v>
      </c>
      <c r="P90">
        <v>155</v>
      </c>
      <c r="Q90">
        <v>155</v>
      </c>
      <c r="R90">
        <v>157</v>
      </c>
      <c r="S90">
        <v>175</v>
      </c>
      <c r="T90">
        <v>176</v>
      </c>
      <c r="U90">
        <v>177</v>
      </c>
      <c r="V90">
        <v>179</v>
      </c>
      <c r="W90">
        <v>180</v>
      </c>
      <c r="X90">
        <v>181</v>
      </c>
      <c r="Y90" s="100"/>
      <c r="Z90" t="s">
        <v>141</v>
      </c>
      <c r="AA90" s="16">
        <f t="shared" ca="1" si="22"/>
        <v>181</v>
      </c>
      <c r="AB90" s="16">
        <f t="shared" ca="1" si="23"/>
        <v>1</v>
      </c>
      <c r="AC90" s="262">
        <f t="shared" ca="1" si="24"/>
        <v>5.5555555555555558E-3</v>
      </c>
      <c r="AD90" s="16">
        <f t="shared" ca="1" si="25"/>
        <v>6</v>
      </c>
      <c r="AE90" s="262">
        <f t="shared" ca="1" si="26"/>
        <v>3.4285714285714287E-2</v>
      </c>
    </row>
    <row r="91" spans="1:31" x14ac:dyDescent="0.2">
      <c r="A91" t="s">
        <v>226</v>
      </c>
      <c r="B91" t="s">
        <v>496</v>
      </c>
      <c r="C91" t="s">
        <v>496</v>
      </c>
      <c r="D91" t="s">
        <v>496</v>
      </c>
      <c r="E91" t="s">
        <v>496</v>
      </c>
      <c r="F91" t="s">
        <v>496</v>
      </c>
      <c r="G91" t="s">
        <v>496</v>
      </c>
      <c r="H91" t="s">
        <v>496</v>
      </c>
      <c r="I91" t="s">
        <v>496</v>
      </c>
      <c r="J91" t="s">
        <v>496</v>
      </c>
      <c r="K91" t="s">
        <v>496</v>
      </c>
      <c r="L91" t="s">
        <v>496</v>
      </c>
      <c r="M91" t="s">
        <v>496</v>
      </c>
      <c r="N91" t="s">
        <v>496</v>
      </c>
      <c r="O91" t="s">
        <v>496</v>
      </c>
      <c r="P91" t="s">
        <v>496</v>
      </c>
      <c r="Q91" t="s">
        <v>496</v>
      </c>
      <c r="R91" t="s">
        <v>496</v>
      </c>
      <c r="S91" t="s">
        <v>496</v>
      </c>
      <c r="T91" t="s">
        <v>496</v>
      </c>
      <c r="U91" t="s">
        <v>496</v>
      </c>
      <c r="V91" t="s">
        <v>496</v>
      </c>
      <c r="W91" t="s">
        <v>496</v>
      </c>
      <c r="X91" t="s">
        <v>496</v>
      </c>
      <c r="Y91" s="100"/>
      <c r="Z91" t="s">
        <v>226</v>
      </c>
      <c r="AA91" s="16" t="str">
        <f t="shared" ca="1" si="22"/>
        <v>-</v>
      </c>
      <c r="AB91" s="16" t="str">
        <f t="shared" ca="1" si="23"/>
        <v>-</v>
      </c>
      <c r="AC91" s="262" t="str">
        <f t="shared" ca="1" si="24"/>
        <v>-</v>
      </c>
      <c r="AD91" s="16" t="str">
        <f t="shared" ca="1" si="25"/>
        <v>-</v>
      </c>
      <c r="AE91" s="262" t="str">
        <f t="shared" ca="1" si="26"/>
        <v>-</v>
      </c>
    </row>
    <row r="92" spans="1:31" x14ac:dyDescent="0.2">
      <c r="A92" t="s">
        <v>227</v>
      </c>
      <c r="B92" t="s">
        <v>496</v>
      </c>
      <c r="C92" t="s">
        <v>496</v>
      </c>
      <c r="D92" t="s">
        <v>496</v>
      </c>
      <c r="E92" t="s">
        <v>496</v>
      </c>
      <c r="F92" t="s">
        <v>496</v>
      </c>
      <c r="G92" t="s">
        <v>496</v>
      </c>
      <c r="H92" t="s">
        <v>496</v>
      </c>
      <c r="I92" t="s">
        <v>496</v>
      </c>
      <c r="J92" t="s">
        <v>496</v>
      </c>
      <c r="K92" t="s">
        <v>496</v>
      </c>
      <c r="L92" t="s">
        <v>496</v>
      </c>
      <c r="M92" t="s">
        <v>496</v>
      </c>
      <c r="N92" t="s">
        <v>496</v>
      </c>
      <c r="O92" t="s">
        <v>496</v>
      </c>
      <c r="P92" t="s">
        <v>496</v>
      </c>
      <c r="Q92" t="s">
        <v>496</v>
      </c>
      <c r="R92" t="s">
        <v>496</v>
      </c>
      <c r="S92" t="s">
        <v>496</v>
      </c>
      <c r="T92" t="s">
        <v>496</v>
      </c>
      <c r="U92" t="s">
        <v>496</v>
      </c>
      <c r="V92" t="s">
        <v>496</v>
      </c>
      <c r="W92" t="s">
        <v>496</v>
      </c>
      <c r="X92" t="s">
        <v>496</v>
      </c>
      <c r="Y92" s="100"/>
      <c r="Z92" t="s">
        <v>227</v>
      </c>
      <c r="AA92" s="16" t="str">
        <f t="shared" ca="1" si="22"/>
        <v>-</v>
      </c>
      <c r="AB92" s="16" t="str">
        <f t="shared" ca="1" si="23"/>
        <v>-</v>
      </c>
      <c r="AC92" s="262" t="str">
        <f t="shared" ca="1" si="24"/>
        <v>-</v>
      </c>
      <c r="AD92" s="16" t="str">
        <f t="shared" ca="1" si="25"/>
        <v>-</v>
      </c>
      <c r="AE92" s="262" t="str">
        <f t="shared" ca="1" si="26"/>
        <v>-</v>
      </c>
    </row>
    <row r="93" spans="1:31" x14ac:dyDescent="0.2">
      <c r="A93" t="s">
        <v>228</v>
      </c>
      <c r="B93" t="s">
        <v>496</v>
      </c>
      <c r="C93" t="s">
        <v>496</v>
      </c>
      <c r="D93" t="s">
        <v>496</v>
      </c>
      <c r="E93" t="s">
        <v>496</v>
      </c>
      <c r="F93" t="s">
        <v>496</v>
      </c>
      <c r="G93" t="s">
        <v>496</v>
      </c>
      <c r="H93" t="s">
        <v>496</v>
      </c>
      <c r="I93" t="s">
        <v>496</v>
      </c>
      <c r="J93" t="s">
        <v>496</v>
      </c>
      <c r="K93" t="s">
        <v>496</v>
      </c>
      <c r="L93" t="s">
        <v>496</v>
      </c>
      <c r="M93" t="s">
        <v>496</v>
      </c>
      <c r="N93" t="s">
        <v>496</v>
      </c>
      <c r="O93" t="s">
        <v>496</v>
      </c>
      <c r="P93" t="s">
        <v>496</v>
      </c>
      <c r="Q93" t="s">
        <v>496</v>
      </c>
      <c r="R93" t="s">
        <v>496</v>
      </c>
      <c r="S93" t="s">
        <v>496</v>
      </c>
      <c r="T93" t="s">
        <v>496</v>
      </c>
      <c r="U93" t="s">
        <v>496</v>
      </c>
      <c r="V93" t="s">
        <v>496</v>
      </c>
      <c r="W93" t="s">
        <v>496</v>
      </c>
      <c r="X93" t="s">
        <v>496</v>
      </c>
      <c r="Y93" s="100"/>
      <c r="Z93" t="s">
        <v>228</v>
      </c>
      <c r="AA93" s="16" t="str">
        <f t="shared" ca="1" si="22"/>
        <v>-</v>
      </c>
      <c r="AB93" s="16" t="str">
        <f t="shared" ca="1" si="23"/>
        <v>-</v>
      </c>
      <c r="AC93" s="262" t="str">
        <f t="shared" ca="1" si="24"/>
        <v>-</v>
      </c>
      <c r="AD93" s="16" t="str">
        <f t="shared" ca="1" si="25"/>
        <v>-</v>
      </c>
      <c r="AE93" s="262" t="str">
        <f t="shared" ca="1" si="26"/>
        <v>-</v>
      </c>
    </row>
    <row r="94" spans="1:31" x14ac:dyDescent="0.2">
      <c r="A94" t="s">
        <v>229</v>
      </c>
      <c r="B94" t="s">
        <v>496</v>
      </c>
      <c r="C94" t="s">
        <v>496</v>
      </c>
      <c r="D94" t="s">
        <v>496</v>
      </c>
      <c r="E94" t="s">
        <v>496</v>
      </c>
      <c r="F94" t="s">
        <v>496</v>
      </c>
      <c r="G94" t="s">
        <v>496</v>
      </c>
      <c r="H94" t="s">
        <v>496</v>
      </c>
      <c r="I94" t="s">
        <v>496</v>
      </c>
      <c r="J94" t="s">
        <v>496</v>
      </c>
      <c r="K94" t="s">
        <v>496</v>
      </c>
      <c r="L94" t="s">
        <v>496</v>
      </c>
      <c r="M94" t="s">
        <v>496</v>
      </c>
      <c r="N94" t="s">
        <v>496</v>
      </c>
      <c r="O94" t="s">
        <v>496</v>
      </c>
      <c r="P94" t="s">
        <v>496</v>
      </c>
      <c r="Q94" t="s">
        <v>496</v>
      </c>
      <c r="R94" t="s">
        <v>496</v>
      </c>
      <c r="S94" t="s">
        <v>496</v>
      </c>
      <c r="T94" t="s">
        <v>496</v>
      </c>
      <c r="U94" t="s">
        <v>496</v>
      </c>
      <c r="V94" t="s">
        <v>496</v>
      </c>
      <c r="W94" t="s">
        <v>496</v>
      </c>
      <c r="X94" t="s">
        <v>496</v>
      </c>
      <c r="Y94" s="100"/>
      <c r="Z94" t="s">
        <v>229</v>
      </c>
      <c r="AA94" s="16" t="str">
        <f t="shared" ca="1" si="22"/>
        <v>-</v>
      </c>
      <c r="AB94" s="16" t="str">
        <f t="shared" ca="1" si="23"/>
        <v>-</v>
      </c>
      <c r="AC94" s="262" t="str">
        <f t="shared" ca="1" si="24"/>
        <v>-</v>
      </c>
      <c r="AD94" s="16" t="str">
        <f t="shared" ca="1" si="25"/>
        <v>-</v>
      </c>
      <c r="AE94" s="262" t="str">
        <f t="shared" ca="1" si="26"/>
        <v>-</v>
      </c>
    </row>
    <row r="95" spans="1:31" x14ac:dyDescent="0.2">
      <c r="A95" t="s">
        <v>230</v>
      </c>
      <c r="B95" t="s">
        <v>496</v>
      </c>
      <c r="C95" t="s">
        <v>496</v>
      </c>
      <c r="D95" t="s">
        <v>496</v>
      </c>
      <c r="E95" t="s">
        <v>496</v>
      </c>
      <c r="F95" t="s">
        <v>496</v>
      </c>
      <c r="G95" t="s">
        <v>496</v>
      </c>
      <c r="H95" t="s">
        <v>496</v>
      </c>
      <c r="I95" t="s">
        <v>496</v>
      </c>
      <c r="J95" t="s">
        <v>496</v>
      </c>
      <c r="K95" t="s">
        <v>496</v>
      </c>
      <c r="L95" t="s">
        <v>496</v>
      </c>
      <c r="M95" t="s">
        <v>496</v>
      </c>
      <c r="N95" t="s">
        <v>496</v>
      </c>
      <c r="O95" t="s">
        <v>496</v>
      </c>
      <c r="P95" t="s">
        <v>496</v>
      </c>
      <c r="Q95" t="s">
        <v>496</v>
      </c>
      <c r="R95" t="s">
        <v>496</v>
      </c>
      <c r="S95" t="s">
        <v>496</v>
      </c>
      <c r="T95" t="s">
        <v>496</v>
      </c>
      <c r="U95" t="s">
        <v>496</v>
      </c>
      <c r="V95" t="s">
        <v>496</v>
      </c>
      <c r="W95" t="s">
        <v>496</v>
      </c>
      <c r="X95" t="s">
        <v>496</v>
      </c>
      <c r="Y95" s="100"/>
      <c r="Z95" t="s">
        <v>230</v>
      </c>
      <c r="AA95" s="16" t="str">
        <f t="shared" ca="1" si="22"/>
        <v>-</v>
      </c>
      <c r="AB95" s="16" t="str">
        <f t="shared" ca="1" si="23"/>
        <v>-</v>
      </c>
      <c r="AC95" s="262" t="str">
        <f t="shared" ca="1" si="24"/>
        <v>-</v>
      </c>
      <c r="AD95" s="16" t="str">
        <f t="shared" ca="1" si="25"/>
        <v>-</v>
      </c>
      <c r="AE95" s="262" t="str">
        <f t="shared" ca="1" si="26"/>
        <v>-</v>
      </c>
    </row>
    <row r="96" spans="1:31" x14ac:dyDescent="0.2">
      <c r="A96" t="s">
        <v>231</v>
      </c>
      <c r="B96" t="s">
        <v>496</v>
      </c>
      <c r="C96" t="s">
        <v>496</v>
      </c>
      <c r="D96" t="s">
        <v>496</v>
      </c>
      <c r="E96" t="s">
        <v>496</v>
      </c>
      <c r="F96" t="s">
        <v>496</v>
      </c>
      <c r="G96" t="s">
        <v>496</v>
      </c>
      <c r="H96" t="s">
        <v>496</v>
      </c>
      <c r="I96" t="s">
        <v>496</v>
      </c>
      <c r="J96" t="s">
        <v>496</v>
      </c>
      <c r="K96" t="s">
        <v>496</v>
      </c>
      <c r="L96" t="s">
        <v>496</v>
      </c>
      <c r="M96" t="s">
        <v>496</v>
      </c>
      <c r="N96" t="s">
        <v>496</v>
      </c>
      <c r="O96" t="s">
        <v>496</v>
      </c>
      <c r="P96" t="s">
        <v>496</v>
      </c>
      <c r="Q96" t="s">
        <v>496</v>
      </c>
      <c r="R96" t="s">
        <v>496</v>
      </c>
      <c r="S96" t="s">
        <v>496</v>
      </c>
      <c r="T96" t="s">
        <v>496</v>
      </c>
      <c r="U96" t="s">
        <v>496</v>
      </c>
      <c r="V96" t="s">
        <v>496</v>
      </c>
      <c r="W96" t="s">
        <v>496</v>
      </c>
      <c r="X96" t="s">
        <v>496</v>
      </c>
      <c r="Y96" s="100"/>
      <c r="Z96" t="s">
        <v>231</v>
      </c>
      <c r="AA96" s="16" t="str">
        <f t="shared" ca="1" si="22"/>
        <v>-</v>
      </c>
      <c r="AB96" s="16" t="str">
        <f t="shared" ca="1" si="23"/>
        <v>-</v>
      </c>
      <c r="AC96" s="262" t="str">
        <f t="shared" ca="1" si="24"/>
        <v>-</v>
      </c>
      <c r="AD96" s="16" t="str">
        <f t="shared" ca="1" si="25"/>
        <v>-</v>
      </c>
      <c r="AE96" s="262" t="str">
        <f t="shared" ca="1" si="26"/>
        <v>-</v>
      </c>
    </row>
    <row r="99" spans="1:31" x14ac:dyDescent="0.2">
      <c r="AB99" s="25" t="str">
        <f ca="1">"Change since "&amp;AB100</f>
        <v>Change since 2022</v>
      </c>
      <c r="AC99" s="25"/>
      <c r="AD99" s="25" t="str">
        <f ca="1">"Change since "&amp;AD100</f>
        <v>Change since 2018</v>
      </c>
    </row>
    <row r="100" spans="1:31" x14ac:dyDescent="0.2">
      <c r="A100" t="s">
        <v>189</v>
      </c>
      <c r="Y100" s="100"/>
      <c r="AB100" s="25" t="str">
        <f ca="1">OFFSET(Y101,0,-2)</f>
        <v>2022</v>
      </c>
      <c r="AC100" s="25"/>
      <c r="AD100" s="25" t="str">
        <f ca="1">OFFSET(Y101,0,-6)</f>
        <v>2018</v>
      </c>
    </row>
    <row r="101" spans="1:31" x14ac:dyDescent="0.2">
      <c r="B101" s="2" t="s">
        <v>1715</v>
      </c>
      <c r="C101" s="2" t="s">
        <v>1716</v>
      </c>
      <c r="D101" s="2" t="s">
        <v>1717</v>
      </c>
      <c r="E101" s="2" t="s">
        <v>1718</v>
      </c>
      <c r="F101" s="2" t="s">
        <v>1719</v>
      </c>
      <c r="G101" s="2" t="s">
        <v>1720</v>
      </c>
      <c r="H101" s="2" t="s">
        <v>1721</v>
      </c>
      <c r="I101" s="2" t="s">
        <v>1722</v>
      </c>
      <c r="J101" s="2" t="s">
        <v>1723</v>
      </c>
      <c r="K101" s="2" t="s">
        <v>1724</v>
      </c>
      <c r="L101" s="2" t="s">
        <v>1725</v>
      </c>
      <c r="M101" s="2" t="s">
        <v>1726</v>
      </c>
      <c r="N101" s="2" t="s">
        <v>1727</v>
      </c>
      <c r="O101" s="2" t="s">
        <v>1728</v>
      </c>
      <c r="P101" s="2" t="s">
        <v>1729</v>
      </c>
      <c r="Q101" s="2" t="s">
        <v>1594</v>
      </c>
      <c r="R101" s="2" t="s">
        <v>1595</v>
      </c>
      <c r="S101" s="2" t="s">
        <v>1596</v>
      </c>
      <c r="T101" s="2" t="s">
        <v>1597</v>
      </c>
      <c r="U101" s="2" t="s">
        <v>1598</v>
      </c>
      <c r="V101" s="2" t="s">
        <v>556</v>
      </c>
      <c r="W101" s="2" t="s">
        <v>561</v>
      </c>
      <c r="X101" s="2" t="s">
        <v>564</v>
      </c>
      <c r="Y101" s="100"/>
      <c r="AA101" s="263" t="str">
        <f t="shared" ref="AA101" ca="1" si="28">OFFSET(Y101,0,-1)</f>
        <v>2023</v>
      </c>
      <c r="AB101" t="s">
        <v>163</v>
      </c>
      <c r="AC101" t="s">
        <v>1713</v>
      </c>
      <c r="AD101" t="s">
        <v>163</v>
      </c>
      <c r="AE101" t="s">
        <v>1713</v>
      </c>
    </row>
    <row r="102" spans="1:31" x14ac:dyDescent="0.2">
      <c r="A102" t="s">
        <v>115</v>
      </c>
      <c r="B102">
        <v>31</v>
      </c>
      <c r="C102">
        <v>31</v>
      </c>
      <c r="D102">
        <v>30</v>
      </c>
      <c r="E102">
        <v>30</v>
      </c>
      <c r="F102">
        <v>30</v>
      </c>
      <c r="G102">
        <v>38</v>
      </c>
      <c r="H102">
        <v>38</v>
      </c>
      <c r="I102">
        <v>39</v>
      </c>
      <c r="J102">
        <v>38</v>
      </c>
      <c r="K102">
        <v>39</v>
      </c>
      <c r="L102">
        <v>44</v>
      </c>
      <c r="M102">
        <v>44</v>
      </c>
      <c r="N102">
        <v>43</v>
      </c>
      <c r="O102">
        <v>43</v>
      </c>
      <c r="P102">
        <v>43</v>
      </c>
      <c r="Q102">
        <v>43</v>
      </c>
      <c r="R102">
        <v>43</v>
      </c>
      <c r="S102">
        <v>46</v>
      </c>
      <c r="T102">
        <v>46</v>
      </c>
      <c r="U102">
        <v>48</v>
      </c>
      <c r="V102">
        <v>48</v>
      </c>
      <c r="W102">
        <v>48</v>
      </c>
      <c r="X102">
        <v>49</v>
      </c>
      <c r="Y102" s="100"/>
      <c r="Z102" t="s">
        <v>115</v>
      </c>
      <c r="AA102" s="16">
        <f t="shared" ref="AA102:AA124" ca="1" si="29">IF(ISERROR((OFFSET(Y102,0,-1))),"-",(OFFSET(Y102,0,-1)))</f>
        <v>49</v>
      </c>
      <c r="AB102" s="16">
        <f t="shared" ref="AB102:AB124" ca="1" si="30">IF(ISERROR((AA102-OFFSET(Y102,0,-2))),"-",(AA102-OFFSET(Y102,0,-2)))</f>
        <v>1</v>
      </c>
      <c r="AC102" s="262">
        <f t="shared" ref="AC102:AC124" ca="1" si="31">IF(ISERROR((AB102/OFFSET(Y102,0,-2))),"-",(AB102/OFFSET(Y102,0,-2)))</f>
        <v>2.0833333333333332E-2</v>
      </c>
      <c r="AD102" s="16">
        <f t="shared" ref="AD102:AD124" ca="1" si="32">IF(ISERROR((AA102-OFFSET(Y102,0,-6))),"-",(AA102-OFFSET(Y102,0,-6)))</f>
        <v>3</v>
      </c>
      <c r="AE102" s="262">
        <f t="shared" ref="AE102:AE124" ca="1" si="33">IF(ISERROR((AD102/OFFSET(Y102,0,-6))),"-",(AD102/OFFSET(Y102,0,-6)))</f>
        <v>6.5217391304347824E-2</v>
      </c>
    </row>
    <row r="103" spans="1:31" x14ac:dyDescent="0.2">
      <c r="A103" t="s">
        <v>116</v>
      </c>
      <c r="B103">
        <v>30</v>
      </c>
      <c r="C103">
        <v>29</v>
      </c>
      <c r="D103">
        <v>29</v>
      </c>
      <c r="E103">
        <v>30</v>
      </c>
      <c r="F103">
        <v>30</v>
      </c>
      <c r="G103">
        <v>37</v>
      </c>
      <c r="H103">
        <v>38</v>
      </c>
      <c r="I103">
        <v>37</v>
      </c>
      <c r="J103">
        <v>37</v>
      </c>
      <c r="K103">
        <v>37</v>
      </c>
      <c r="L103">
        <v>45</v>
      </c>
      <c r="M103">
        <v>45</v>
      </c>
      <c r="N103">
        <v>45</v>
      </c>
      <c r="O103">
        <v>45</v>
      </c>
      <c r="P103">
        <v>45</v>
      </c>
      <c r="Q103">
        <v>44</v>
      </c>
      <c r="R103">
        <v>45</v>
      </c>
      <c r="S103">
        <v>49</v>
      </c>
      <c r="T103">
        <v>49</v>
      </c>
      <c r="U103">
        <v>49</v>
      </c>
      <c r="V103">
        <v>50</v>
      </c>
      <c r="W103">
        <v>50</v>
      </c>
      <c r="X103">
        <v>51</v>
      </c>
      <c r="Y103" s="100"/>
      <c r="Z103" t="s">
        <v>116</v>
      </c>
      <c r="AA103" s="16">
        <f t="shared" ca="1" si="29"/>
        <v>51</v>
      </c>
      <c r="AB103" s="16">
        <f t="shared" ca="1" si="30"/>
        <v>1</v>
      </c>
      <c r="AC103" s="262">
        <f t="shared" ca="1" si="31"/>
        <v>0.02</v>
      </c>
      <c r="AD103" s="16">
        <f t="shared" ca="1" si="32"/>
        <v>2</v>
      </c>
      <c r="AE103" s="262">
        <f t="shared" ca="1" si="33"/>
        <v>4.0816326530612242E-2</v>
      </c>
    </row>
    <row r="104" spans="1:31" x14ac:dyDescent="0.2">
      <c r="A104" t="s">
        <v>117</v>
      </c>
      <c r="B104">
        <v>44</v>
      </c>
      <c r="C104">
        <v>42</v>
      </c>
      <c r="D104">
        <v>41</v>
      </c>
      <c r="E104">
        <v>41</v>
      </c>
      <c r="F104">
        <v>43</v>
      </c>
      <c r="G104">
        <v>55</v>
      </c>
      <c r="H104">
        <v>54</v>
      </c>
      <c r="I104">
        <v>55</v>
      </c>
      <c r="J104">
        <v>57</v>
      </c>
      <c r="K104">
        <v>57</v>
      </c>
      <c r="L104">
        <v>70</v>
      </c>
      <c r="M104">
        <v>67</v>
      </c>
      <c r="N104">
        <v>67</v>
      </c>
      <c r="O104">
        <v>67</v>
      </c>
      <c r="P104">
        <v>68</v>
      </c>
      <c r="Q104">
        <v>68</v>
      </c>
      <c r="R104">
        <v>68</v>
      </c>
      <c r="S104">
        <v>70</v>
      </c>
      <c r="T104">
        <v>70</v>
      </c>
      <c r="U104">
        <v>70</v>
      </c>
      <c r="V104">
        <v>69</v>
      </c>
      <c r="W104">
        <v>69</v>
      </c>
      <c r="X104">
        <v>62</v>
      </c>
      <c r="Y104" s="100"/>
      <c r="Z104" t="s">
        <v>117</v>
      </c>
      <c r="AA104" s="16">
        <f t="shared" ca="1" si="29"/>
        <v>62</v>
      </c>
      <c r="AB104" s="16">
        <f t="shared" ca="1" si="30"/>
        <v>-7</v>
      </c>
      <c r="AC104" s="262">
        <f t="shared" ca="1" si="31"/>
        <v>-0.10144927536231885</v>
      </c>
      <c r="AD104" s="16">
        <f t="shared" ca="1" si="32"/>
        <v>-8</v>
      </c>
      <c r="AE104" s="262">
        <f t="shared" ca="1" si="33"/>
        <v>-0.11428571428571428</v>
      </c>
    </row>
    <row r="105" spans="1:31" x14ac:dyDescent="0.2">
      <c r="A105" t="s">
        <v>118</v>
      </c>
      <c r="B105">
        <v>24</v>
      </c>
      <c r="C105">
        <v>25</v>
      </c>
      <c r="D105">
        <v>26</v>
      </c>
      <c r="E105">
        <v>26</v>
      </c>
      <c r="F105">
        <v>26</v>
      </c>
      <c r="G105">
        <v>32</v>
      </c>
      <c r="H105">
        <v>33</v>
      </c>
      <c r="I105">
        <v>33</v>
      </c>
      <c r="J105">
        <v>33</v>
      </c>
      <c r="K105">
        <v>33</v>
      </c>
      <c r="L105">
        <v>43</v>
      </c>
      <c r="M105">
        <v>43</v>
      </c>
      <c r="N105">
        <v>40</v>
      </c>
      <c r="O105">
        <v>40</v>
      </c>
      <c r="P105">
        <v>41</v>
      </c>
      <c r="Q105">
        <v>42</v>
      </c>
      <c r="R105">
        <v>42</v>
      </c>
      <c r="S105">
        <v>45</v>
      </c>
      <c r="T105">
        <v>45</v>
      </c>
      <c r="U105">
        <v>44</v>
      </c>
      <c r="V105">
        <v>44</v>
      </c>
      <c r="W105">
        <v>44</v>
      </c>
      <c r="X105">
        <v>43</v>
      </c>
      <c r="Y105" s="100"/>
      <c r="Z105" t="s">
        <v>118</v>
      </c>
      <c r="AA105" s="16">
        <f t="shared" ca="1" si="29"/>
        <v>43</v>
      </c>
      <c r="AB105" s="16">
        <f t="shared" ca="1" si="30"/>
        <v>-1</v>
      </c>
      <c r="AC105" s="262">
        <f t="shared" ca="1" si="31"/>
        <v>-2.2727272727272728E-2</v>
      </c>
      <c r="AD105" s="16">
        <f t="shared" ca="1" si="32"/>
        <v>-2</v>
      </c>
      <c r="AE105" s="262">
        <f t="shared" ca="1" si="33"/>
        <v>-4.4444444444444446E-2</v>
      </c>
    </row>
    <row r="106" spans="1:31" x14ac:dyDescent="0.2">
      <c r="A106" t="s">
        <v>1730</v>
      </c>
      <c r="B106">
        <v>27</v>
      </c>
      <c r="C106">
        <v>27</v>
      </c>
      <c r="D106">
        <v>27</v>
      </c>
      <c r="E106">
        <v>27</v>
      </c>
      <c r="F106">
        <v>27</v>
      </c>
      <c r="G106">
        <v>33</v>
      </c>
      <c r="H106">
        <v>33</v>
      </c>
      <c r="I106">
        <v>33</v>
      </c>
      <c r="J106">
        <v>33</v>
      </c>
      <c r="K106">
        <v>33</v>
      </c>
      <c r="L106">
        <v>38</v>
      </c>
      <c r="M106">
        <v>38</v>
      </c>
      <c r="N106">
        <v>38</v>
      </c>
      <c r="O106">
        <v>39</v>
      </c>
      <c r="P106">
        <v>39</v>
      </c>
      <c r="Q106">
        <v>39</v>
      </c>
      <c r="R106">
        <v>39</v>
      </c>
      <c r="S106">
        <v>43</v>
      </c>
      <c r="T106">
        <v>44</v>
      </c>
      <c r="U106">
        <v>44</v>
      </c>
      <c r="V106">
        <v>44</v>
      </c>
      <c r="W106">
        <v>45</v>
      </c>
      <c r="X106">
        <v>45</v>
      </c>
      <c r="Y106" s="100"/>
      <c r="Z106" t="s">
        <v>1730</v>
      </c>
      <c r="AA106" s="16">
        <f t="shared" ca="1" si="29"/>
        <v>45</v>
      </c>
      <c r="AB106" s="16">
        <f t="shared" ca="1" si="30"/>
        <v>0</v>
      </c>
      <c r="AC106" s="262">
        <f t="shared" ca="1" si="31"/>
        <v>0</v>
      </c>
      <c r="AD106" s="16">
        <f t="shared" ca="1" si="32"/>
        <v>2</v>
      </c>
      <c r="AE106" s="262">
        <f t="shared" ca="1" si="33"/>
        <v>4.6511627906976744E-2</v>
      </c>
    </row>
    <row r="107" spans="1:31" x14ac:dyDescent="0.2">
      <c r="A107" t="s">
        <v>120</v>
      </c>
      <c r="B107">
        <v>35</v>
      </c>
      <c r="C107">
        <v>35</v>
      </c>
      <c r="D107">
        <v>34</v>
      </c>
      <c r="E107">
        <v>34</v>
      </c>
      <c r="F107">
        <v>32</v>
      </c>
      <c r="G107">
        <v>37</v>
      </c>
      <c r="H107">
        <v>37</v>
      </c>
      <c r="I107">
        <v>37</v>
      </c>
      <c r="J107">
        <v>37</v>
      </c>
      <c r="K107">
        <v>38</v>
      </c>
      <c r="L107">
        <v>42</v>
      </c>
      <c r="M107">
        <v>42</v>
      </c>
      <c r="N107">
        <v>42</v>
      </c>
      <c r="O107">
        <v>41</v>
      </c>
      <c r="P107">
        <v>47</v>
      </c>
      <c r="Q107">
        <v>47</v>
      </c>
      <c r="R107">
        <v>48</v>
      </c>
      <c r="S107">
        <v>49</v>
      </c>
      <c r="T107">
        <v>49</v>
      </c>
      <c r="U107">
        <v>48</v>
      </c>
      <c r="V107">
        <v>49</v>
      </c>
      <c r="W107">
        <v>50</v>
      </c>
      <c r="X107">
        <v>57</v>
      </c>
      <c r="Y107" s="100"/>
      <c r="Z107" t="s">
        <v>120</v>
      </c>
      <c r="AA107" s="16">
        <f t="shared" ca="1" si="29"/>
        <v>57</v>
      </c>
      <c r="AB107" s="16">
        <f t="shared" ca="1" si="30"/>
        <v>7</v>
      </c>
      <c r="AC107" s="262">
        <f t="shared" ca="1" si="31"/>
        <v>0.14000000000000001</v>
      </c>
      <c r="AD107" s="16">
        <f t="shared" ca="1" si="32"/>
        <v>8</v>
      </c>
      <c r="AE107" s="262">
        <f t="shared" ca="1" si="33"/>
        <v>0.16326530612244897</v>
      </c>
    </row>
    <row r="108" spans="1:31" x14ac:dyDescent="0.2">
      <c r="A108" t="s">
        <v>121</v>
      </c>
      <c r="B108">
        <v>35</v>
      </c>
      <c r="C108">
        <v>34</v>
      </c>
      <c r="D108">
        <v>32</v>
      </c>
      <c r="E108">
        <v>32</v>
      </c>
      <c r="F108">
        <v>32</v>
      </c>
      <c r="G108">
        <v>42</v>
      </c>
      <c r="H108">
        <v>42</v>
      </c>
      <c r="I108">
        <v>42</v>
      </c>
      <c r="J108">
        <v>43</v>
      </c>
      <c r="K108">
        <v>43</v>
      </c>
      <c r="L108">
        <v>48</v>
      </c>
      <c r="M108">
        <v>47</v>
      </c>
      <c r="N108">
        <v>47</v>
      </c>
      <c r="O108">
        <v>47</v>
      </c>
      <c r="P108">
        <v>47</v>
      </c>
      <c r="Q108">
        <v>47</v>
      </c>
      <c r="R108">
        <v>48</v>
      </c>
      <c r="S108">
        <v>50</v>
      </c>
      <c r="T108">
        <v>50</v>
      </c>
      <c r="U108">
        <v>51</v>
      </c>
      <c r="V108">
        <v>51</v>
      </c>
      <c r="W108">
        <v>52</v>
      </c>
      <c r="X108">
        <v>51</v>
      </c>
      <c r="Y108" s="100"/>
      <c r="Z108" t="s">
        <v>121</v>
      </c>
      <c r="AA108" s="16">
        <f t="shared" ca="1" si="29"/>
        <v>51</v>
      </c>
      <c r="AB108" s="16">
        <f t="shared" ca="1" si="30"/>
        <v>-1</v>
      </c>
      <c r="AC108" s="262">
        <f t="shared" ca="1" si="31"/>
        <v>-1.9230769230769232E-2</v>
      </c>
      <c r="AD108" s="16">
        <f t="shared" ca="1" si="32"/>
        <v>1</v>
      </c>
      <c r="AE108" s="262">
        <f t="shared" ca="1" si="33"/>
        <v>0.02</v>
      </c>
    </row>
    <row r="109" spans="1:31" x14ac:dyDescent="0.2">
      <c r="A109" t="s">
        <v>122</v>
      </c>
      <c r="B109">
        <v>40</v>
      </c>
      <c r="C109">
        <v>40</v>
      </c>
      <c r="D109">
        <v>39</v>
      </c>
      <c r="E109">
        <v>39</v>
      </c>
      <c r="F109">
        <v>38</v>
      </c>
      <c r="G109">
        <v>48</v>
      </c>
      <c r="H109">
        <v>48</v>
      </c>
      <c r="I109">
        <v>48</v>
      </c>
      <c r="J109">
        <v>48</v>
      </c>
      <c r="K109">
        <v>48</v>
      </c>
      <c r="L109">
        <v>57</v>
      </c>
      <c r="M109">
        <v>57</v>
      </c>
      <c r="N109">
        <v>57</v>
      </c>
      <c r="O109">
        <v>55</v>
      </c>
      <c r="P109">
        <v>55</v>
      </c>
      <c r="Q109">
        <v>56</v>
      </c>
      <c r="R109">
        <v>56</v>
      </c>
      <c r="S109">
        <v>60</v>
      </c>
      <c r="T109">
        <v>61</v>
      </c>
      <c r="U109">
        <v>62</v>
      </c>
      <c r="V109">
        <v>62</v>
      </c>
      <c r="W109">
        <v>62</v>
      </c>
      <c r="X109">
        <v>62</v>
      </c>
      <c r="Y109" s="100"/>
      <c r="Z109" t="s">
        <v>122</v>
      </c>
      <c r="AA109" s="16">
        <f t="shared" ca="1" si="29"/>
        <v>62</v>
      </c>
      <c r="AB109" s="16">
        <f t="shared" ca="1" si="30"/>
        <v>0</v>
      </c>
      <c r="AC109" s="262">
        <f t="shared" ca="1" si="31"/>
        <v>0</v>
      </c>
      <c r="AD109" s="16">
        <f t="shared" ca="1" si="32"/>
        <v>2</v>
      </c>
      <c r="AE109" s="262">
        <f t="shared" ca="1" si="33"/>
        <v>3.3333333333333333E-2</v>
      </c>
    </row>
    <row r="110" spans="1:31" x14ac:dyDescent="0.2">
      <c r="A110" t="s">
        <v>123</v>
      </c>
      <c r="B110">
        <v>31</v>
      </c>
      <c r="C110">
        <v>31</v>
      </c>
      <c r="D110">
        <v>31</v>
      </c>
      <c r="E110">
        <v>31</v>
      </c>
      <c r="F110">
        <v>31</v>
      </c>
      <c r="G110">
        <v>39</v>
      </c>
      <c r="H110">
        <v>39</v>
      </c>
      <c r="I110">
        <v>38</v>
      </c>
      <c r="J110">
        <v>44</v>
      </c>
      <c r="K110">
        <v>45</v>
      </c>
      <c r="L110">
        <v>51</v>
      </c>
      <c r="M110">
        <v>49</v>
      </c>
      <c r="N110">
        <v>49</v>
      </c>
      <c r="O110">
        <v>49</v>
      </c>
      <c r="P110">
        <v>50</v>
      </c>
      <c r="Q110">
        <v>50</v>
      </c>
      <c r="R110">
        <v>51</v>
      </c>
      <c r="S110">
        <v>56</v>
      </c>
      <c r="T110">
        <v>58</v>
      </c>
      <c r="U110">
        <v>57</v>
      </c>
      <c r="V110">
        <v>57</v>
      </c>
      <c r="W110">
        <v>56</v>
      </c>
      <c r="X110">
        <v>56</v>
      </c>
      <c r="Y110" s="100"/>
      <c r="Z110" t="s">
        <v>123</v>
      </c>
      <c r="AA110" s="16">
        <f t="shared" ca="1" si="29"/>
        <v>56</v>
      </c>
      <c r="AB110" s="16">
        <f t="shared" ca="1" si="30"/>
        <v>0</v>
      </c>
      <c r="AC110" s="262">
        <f t="shared" ca="1" si="31"/>
        <v>0</v>
      </c>
      <c r="AD110" s="16">
        <f t="shared" ca="1" si="32"/>
        <v>0</v>
      </c>
      <c r="AE110" s="262">
        <f t="shared" ca="1" si="33"/>
        <v>0</v>
      </c>
    </row>
    <row r="111" spans="1:31" x14ac:dyDescent="0.2">
      <c r="A111" t="s">
        <v>124</v>
      </c>
      <c r="B111">
        <v>22</v>
      </c>
      <c r="C111">
        <v>22</v>
      </c>
      <c r="D111">
        <v>22</v>
      </c>
      <c r="E111">
        <v>22</v>
      </c>
      <c r="F111">
        <v>22</v>
      </c>
      <c r="G111">
        <v>28</v>
      </c>
      <c r="H111">
        <v>28</v>
      </c>
      <c r="I111">
        <v>28</v>
      </c>
      <c r="J111">
        <v>29</v>
      </c>
      <c r="K111">
        <v>29</v>
      </c>
      <c r="L111">
        <v>35</v>
      </c>
      <c r="M111">
        <v>35</v>
      </c>
      <c r="N111">
        <v>34</v>
      </c>
      <c r="O111">
        <v>33</v>
      </c>
      <c r="P111">
        <v>34</v>
      </c>
      <c r="Q111">
        <v>35</v>
      </c>
      <c r="R111">
        <v>36</v>
      </c>
      <c r="S111">
        <v>38</v>
      </c>
      <c r="T111">
        <v>38</v>
      </c>
      <c r="U111">
        <v>39</v>
      </c>
      <c r="V111">
        <v>39</v>
      </c>
      <c r="W111">
        <v>39</v>
      </c>
      <c r="X111">
        <v>39</v>
      </c>
      <c r="Y111" s="100"/>
      <c r="Z111" t="s">
        <v>124</v>
      </c>
      <c r="AA111" s="16">
        <f t="shared" ca="1" si="29"/>
        <v>39</v>
      </c>
      <c r="AB111" s="16">
        <f t="shared" ca="1" si="30"/>
        <v>0</v>
      </c>
      <c r="AC111" s="262">
        <f t="shared" ca="1" si="31"/>
        <v>0</v>
      </c>
      <c r="AD111" s="16">
        <f t="shared" ca="1" si="32"/>
        <v>1</v>
      </c>
      <c r="AE111" s="262">
        <f t="shared" ca="1" si="33"/>
        <v>2.6315789473684209E-2</v>
      </c>
    </row>
    <row r="112" spans="1:31" x14ac:dyDescent="0.2">
      <c r="A112" t="s">
        <v>1702</v>
      </c>
      <c r="B112">
        <v>40</v>
      </c>
      <c r="C112">
        <v>39</v>
      </c>
      <c r="D112">
        <v>38</v>
      </c>
      <c r="E112">
        <v>37</v>
      </c>
      <c r="F112">
        <v>37</v>
      </c>
      <c r="G112">
        <v>48</v>
      </c>
      <c r="H112">
        <v>48</v>
      </c>
      <c r="I112">
        <v>48</v>
      </c>
      <c r="J112">
        <v>49</v>
      </c>
      <c r="K112">
        <v>49</v>
      </c>
      <c r="L112">
        <v>56</v>
      </c>
      <c r="M112">
        <v>54</v>
      </c>
      <c r="N112">
        <v>56</v>
      </c>
      <c r="O112">
        <v>56</v>
      </c>
      <c r="P112">
        <v>56</v>
      </c>
      <c r="Q112">
        <v>58</v>
      </c>
      <c r="R112">
        <v>58</v>
      </c>
      <c r="S112">
        <v>60</v>
      </c>
      <c r="T112">
        <v>60</v>
      </c>
      <c r="U112">
        <v>60</v>
      </c>
      <c r="V112">
        <v>60</v>
      </c>
      <c r="W112">
        <v>60</v>
      </c>
      <c r="X112">
        <v>61</v>
      </c>
      <c r="Y112" s="100"/>
      <c r="Z112" t="s">
        <v>1702</v>
      </c>
      <c r="AA112" s="16">
        <f t="shared" ca="1" si="29"/>
        <v>61</v>
      </c>
      <c r="AB112" s="16">
        <f t="shared" ca="1" si="30"/>
        <v>1</v>
      </c>
      <c r="AC112" s="262">
        <f t="shared" ca="1" si="31"/>
        <v>1.6666666666666666E-2</v>
      </c>
      <c r="AD112" s="16">
        <f t="shared" ca="1" si="32"/>
        <v>1</v>
      </c>
      <c r="AE112" s="262">
        <f t="shared" ca="1" si="33"/>
        <v>1.6666666666666666E-2</v>
      </c>
    </row>
    <row r="113" spans="1:31" x14ac:dyDescent="0.2">
      <c r="A113" t="s">
        <v>126</v>
      </c>
      <c r="B113">
        <v>42</v>
      </c>
      <c r="C113">
        <v>42</v>
      </c>
      <c r="D113">
        <v>38</v>
      </c>
      <c r="E113">
        <v>37</v>
      </c>
      <c r="F113">
        <v>36</v>
      </c>
      <c r="G113">
        <v>49</v>
      </c>
      <c r="H113">
        <v>48</v>
      </c>
      <c r="I113">
        <v>48</v>
      </c>
      <c r="J113">
        <v>48</v>
      </c>
      <c r="K113">
        <v>48</v>
      </c>
      <c r="L113">
        <v>57</v>
      </c>
      <c r="M113">
        <v>56</v>
      </c>
      <c r="N113">
        <v>55</v>
      </c>
      <c r="O113">
        <v>55</v>
      </c>
      <c r="P113">
        <v>55</v>
      </c>
      <c r="Q113">
        <v>55</v>
      </c>
      <c r="R113">
        <v>55</v>
      </c>
      <c r="S113">
        <v>57</v>
      </c>
      <c r="T113">
        <v>57</v>
      </c>
      <c r="U113">
        <v>56</v>
      </c>
      <c r="V113">
        <v>55</v>
      </c>
      <c r="W113">
        <v>55</v>
      </c>
      <c r="X113">
        <v>55</v>
      </c>
      <c r="Y113" s="100"/>
      <c r="Z113" t="s">
        <v>126</v>
      </c>
      <c r="AA113" s="16">
        <f t="shared" ca="1" si="29"/>
        <v>55</v>
      </c>
      <c r="AB113" s="16">
        <f t="shared" ca="1" si="30"/>
        <v>0</v>
      </c>
      <c r="AC113" s="262">
        <f t="shared" ca="1" si="31"/>
        <v>0</v>
      </c>
      <c r="AD113" s="16">
        <f t="shared" ca="1" si="32"/>
        <v>-2</v>
      </c>
      <c r="AE113" s="262">
        <f t="shared" ca="1" si="33"/>
        <v>-3.5087719298245612E-2</v>
      </c>
    </row>
    <row r="114" spans="1:31" x14ac:dyDescent="0.2">
      <c r="A114" t="s">
        <v>138</v>
      </c>
      <c r="B114" s="148">
        <v>34</v>
      </c>
      <c r="C114" s="148">
        <v>33</v>
      </c>
      <c r="D114" s="148">
        <v>33</v>
      </c>
      <c r="E114" s="148">
        <v>32</v>
      </c>
      <c r="F114" s="148">
        <v>32</v>
      </c>
      <c r="G114" s="148">
        <v>41</v>
      </c>
      <c r="H114" s="148">
        <v>41</v>
      </c>
      <c r="I114" s="148">
        <v>41</v>
      </c>
      <c r="J114" s="148">
        <v>43</v>
      </c>
      <c r="K114" s="148">
        <v>43</v>
      </c>
      <c r="L114" s="148">
        <v>50</v>
      </c>
      <c r="M114" s="148">
        <v>49</v>
      </c>
      <c r="N114" s="148">
        <v>49</v>
      </c>
      <c r="O114" s="148">
        <v>49</v>
      </c>
      <c r="P114" s="148">
        <v>49</v>
      </c>
      <c r="Q114" s="148">
        <v>50</v>
      </c>
      <c r="R114" s="148">
        <v>50</v>
      </c>
      <c r="S114" s="148">
        <v>53</v>
      </c>
      <c r="T114" s="148">
        <v>53</v>
      </c>
      <c r="U114" s="148">
        <v>54</v>
      </c>
      <c r="V114" s="148">
        <v>54</v>
      </c>
      <c r="W114" s="148">
        <v>54</v>
      </c>
      <c r="X114" s="148">
        <v>54</v>
      </c>
      <c r="Y114" s="100"/>
      <c r="Z114" t="s">
        <v>138</v>
      </c>
      <c r="AA114" s="16">
        <f t="shared" ca="1" si="29"/>
        <v>54</v>
      </c>
      <c r="AB114" s="16">
        <f t="shared" ca="1" si="30"/>
        <v>0</v>
      </c>
      <c r="AC114" s="262">
        <f t="shared" ca="1" si="31"/>
        <v>0</v>
      </c>
      <c r="AD114" s="16">
        <f t="shared" ca="1" si="32"/>
        <v>1</v>
      </c>
      <c r="AE114" s="262">
        <f t="shared" ca="1" si="33"/>
        <v>1.8867924528301886E-2</v>
      </c>
    </row>
    <row r="115" spans="1:31" x14ac:dyDescent="0.2">
      <c r="A115" t="s">
        <v>127</v>
      </c>
      <c r="B115" s="148">
        <v>34</v>
      </c>
      <c r="C115" s="148">
        <v>33</v>
      </c>
      <c r="D115" s="148">
        <v>31</v>
      </c>
      <c r="E115" s="148">
        <v>31</v>
      </c>
      <c r="F115" s="148">
        <v>31</v>
      </c>
      <c r="G115" s="148">
        <v>39</v>
      </c>
      <c r="H115" s="148">
        <v>39</v>
      </c>
      <c r="I115" s="148">
        <v>39</v>
      </c>
      <c r="J115" s="148">
        <v>40</v>
      </c>
      <c r="K115" s="148">
        <v>40</v>
      </c>
      <c r="L115" s="148">
        <v>46</v>
      </c>
      <c r="M115" s="148">
        <v>46</v>
      </c>
      <c r="N115" s="148">
        <v>46</v>
      </c>
      <c r="O115" s="148">
        <v>46</v>
      </c>
      <c r="P115" s="148">
        <v>46</v>
      </c>
      <c r="Q115" s="148">
        <v>45</v>
      </c>
      <c r="R115" s="148">
        <v>46</v>
      </c>
      <c r="S115" s="148">
        <v>50</v>
      </c>
      <c r="T115" s="148">
        <v>52</v>
      </c>
      <c r="U115" s="148">
        <v>53</v>
      </c>
      <c r="V115" s="148">
        <v>54</v>
      </c>
      <c r="W115" s="148">
        <v>53</v>
      </c>
      <c r="X115" s="148">
        <v>53</v>
      </c>
      <c r="Y115" s="100"/>
      <c r="Z115" t="s">
        <v>127</v>
      </c>
      <c r="AA115" s="16">
        <f t="shared" ca="1" si="29"/>
        <v>53</v>
      </c>
      <c r="AB115" s="16">
        <f t="shared" ca="1" si="30"/>
        <v>0</v>
      </c>
      <c r="AC115" s="262">
        <f t="shared" ca="1" si="31"/>
        <v>0</v>
      </c>
      <c r="AD115" s="16">
        <f t="shared" ca="1" si="32"/>
        <v>3</v>
      </c>
      <c r="AE115" s="262">
        <f t="shared" ca="1" si="33"/>
        <v>0.06</v>
      </c>
    </row>
    <row r="116" spans="1:31" x14ac:dyDescent="0.2">
      <c r="A116" t="s">
        <v>139</v>
      </c>
      <c r="B116" s="25">
        <f>SUM(B114:B115)</f>
        <v>68</v>
      </c>
      <c r="C116" s="25">
        <f t="shared" ref="C116:X116" si="34">SUM(C114:C115)</f>
        <v>66</v>
      </c>
      <c r="D116" s="25">
        <f t="shared" si="34"/>
        <v>64</v>
      </c>
      <c r="E116" s="25">
        <f t="shared" si="34"/>
        <v>63</v>
      </c>
      <c r="F116" s="25">
        <f t="shared" si="34"/>
        <v>63</v>
      </c>
      <c r="G116" s="25">
        <f t="shared" si="34"/>
        <v>80</v>
      </c>
      <c r="H116" s="25">
        <f t="shared" si="34"/>
        <v>80</v>
      </c>
      <c r="I116" s="25">
        <f t="shared" si="34"/>
        <v>80</v>
      </c>
      <c r="J116" s="25">
        <f t="shared" si="34"/>
        <v>83</v>
      </c>
      <c r="K116" s="25">
        <f t="shared" si="34"/>
        <v>83</v>
      </c>
      <c r="L116" s="25">
        <f t="shared" si="34"/>
        <v>96</v>
      </c>
      <c r="M116" s="25">
        <f t="shared" si="34"/>
        <v>95</v>
      </c>
      <c r="N116" s="25">
        <f t="shared" si="34"/>
        <v>95</v>
      </c>
      <c r="O116" s="25">
        <f t="shared" si="34"/>
        <v>95</v>
      </c>
      <c r="P116" s="25">
        <f t="shared" si="34"/>
        <v>95</v>
      </c>
      <c r="Q116" s="25">
        <f t="shared" si="34"/>
        <v>95</v>
      </c>
      <c r="R116" s="25">
        <f t="shared" si="34"/>
        <v>96</v>
      </c>
      <c r="S116" s="25">
        <f t="shared" si="34"/>
        <v>103</v>
      </c>
      <c r="T116" s="25">
        <f t="shared" si="34"/>
        <v>105</v>
      </c>
      <c r="U116" s="25">
        <f t="shared" si="34"/>
        <v>107</v>
      </c>
      <c r="V116" s="25">
        <f t="shared" si="34"/>
        <v>108</v>
      </c>
      <c r="W116" s="25">
        <f t="shared" si="34"/>
        <v>107</v>
      </c>
      <c r="X116" s="25">
        <f t="shared" si="34"/>
        <v>107</v>
      </c>
      <c r="Y116" s="100"/>
      <c r="Z116" t="s">
        <v>139</v>
      </c>
      <c r="AA116" s="16">
        <f t="shared" ca="1" si="29"/>
        <v>107</v>
      </c>
      <c r="AB116" s="16">
        <f t="shared" ca="1" si="30"/>
        <v>0</v>
      </c>
      <c r="AC116" s="262">
        <f t="shared" ca="1" si="31"/>
        <v>0</v>
      </c>
      <c r="AD116" s="16">
        <f t="shared" ca="1" si="32"/>
        <v>4</v>
      </c>
      <c r="AE116" s="262">
        <f t="shared" ca="1" si="33"/>
        <v>3.8834951456310676E-2</v>
      </c>
    </row>
    <row r="117" spans="1:31" x14ac:dyDescent="0.2">
      <c r="A117" t="s">
        <v>1731</v>
      </c>
      <c r="B117">
        <v>39</v>
      </c>
      <c r="C117">
        <v>38</v>
      </c>
      <c r="D117">
        <v>38</v>
      </c>
      <c r="E117">
        <v>38</v>
      </c>
      <c r="F117">
        <v>38</v>
      </c>
      <c r="G117">
        <v>48</v>
      </c>
      <c r="H117">
        <v>48</v>
      </c>
      <c r="I117">
        <v>47</v>
      </c>
      <c r="J117">
        <v>48</v>
      </c>
      <c r="K117">
        <v>48</v>
      </c>
      <c r="L117">
        <v>52</v>
      </c>
      <c r="M117">
        <v>51</v>
      </c>
      <c r="N117">
        <v>51</v>
      </c>
      <c r="O117">
        <v>51</v>
      </c>
      <c r="P117">
        <v>51</v>
      </c>
      <c r="Q117">
        <v>51</v>
      </c>
      <c r="R117">
        <v>52</v>
      </c>
      <c r="S117">
        <v>56</v>
      </c>
      <c r="T117">
        <v>56</v>
      </c>
      <c r="U117">
        <v>56</v>
      </c>
      <c r="V117">
        <v>56</v>
      </c>
      <c r="W117">
        <v>57</v>
      </c>
      <c r="X117">
        <v>57</v>
      </c>
      <c r="Y117" s="100"/>
      <c r="Z117" t="s">
        <v>1731</v>
      </c>
      <c r="AA117" s="16">
        <f t="shared" ca="1" si="29"/>
        <v>57</v>
      </c>
      <c r="AB117" s="16">
        <f t="shared" ca="1" si="30"/>
        <v>0</v>
      </c>
      <c r="AC117" s="262">
        <f t="shared" ca="1" si="31"/>
        <v>0</v>
      </c>
      <c r="AD117" s="16">
        <f t="shared" ca="1" si="32"/>
        <v>1</v>
      </c>
      <c r="AE117" s="262">
        <f t="shared" ca="1" si="33"/>
        <v>1.7857142857142856E-2</v>
      </c>
    </row>
    <row r="118" spans="1:31" x14ac:dyDescent="0.2">
      <c r="A118" t="s">
        <v>141</v>
      </c>
      <c r="B118">
        <v>29</v>
      </c>
      <c r="C118">
        <v>29</v>
      </c>
      <c r="D118">
        <v>29</v>
      </c>
      <c r="E118">
        <v>29</v>
      </c>
      <c r="F118">
        <v>29</v>
      </c>
      <c r="G118">
        <v>34</v>
      </c>
      <c r="H118">
        <v>34</v>
      </c>
      <c r="I118">
        <v>34</v>
      </c>
      <c r="J118">
        <v>34</v>
      </c>
      <c r="K118">
        <v>34</v>
      </c>
      <c r="L118">
        <v>38</v>
      </c>
      <c r="M118">
        <v>38</v>
      </c>
      <c r="N118">
        <v>38</v>
      </c>
      <c r="O118">
        <v>38</v>
      </c>
      <c r="P118">
        <v>38</v>
      </c>
      <c r="Q118">
        <v>38</v>
      </c>
      <c r="R118">
        <v>38</v>
      </c>
      <c r="S118">
        <v>40</v>
      </c>
      <c r="T118">
        <v>40</v>
      </c>
      <c r="U118">
        <v>41</v>
      </c>
      <c r="V118">
        <v>41</v>
      </c>
      <c r="W118">
        <v>41</v>
      </c>
      <c r="X118">
        <v>41</v>
      </c>
      <c r="Y118" s="100"/>
      <c r="Z118" t="s">
        <v>141</v>
      </c>
      <c r="AA118" s="16">
        <f t="shared" ca="1" si="29"/>
        <v>41</v>
      </c>
      <c r="AB118" s="16">
        <f t="shared" ca="1" si="30"/>
        <v>0</v>
      </c>
      <c r="AC118" s="262">
        <f t="shared" ca="1" si="31"/>
        <v>0</v>
      </c>
      <c r="AD118" s="16">
        <f t="shared" ca="1" si="32"/>
        <v>1</v>
      </c>
      <c r="AE118" s="262">
        <f t="shared" ca="1" si="33"/>
        <v>2.5000000000000001E-2</v>
      </c>
    </row>
    <row r="119" spans="1:31" x14ac:dyDescent="0.2">
      <c r="A119" t="s">
        <v>226</v>
      </c>
      <c r="B119" t="s">
        <v>496</v>
      </c>
      <c r="C119" t="s">
        <v>496</v>
      </c>
      <c r="D119" t="s">
        <v>496</v>
      </c>
      <c r="E119" t="s">
        <v>496</v>
      </c>
      <c r="F119" t="s">
        <v>496</v>
      </c>
      <c r="G119" t="s">
        <v>496</v>
      </c>
      <c r="H119" t="s">
        <v>496</v>
      </c>
      <c r="I119" t="s">
        <v>496</v>
      </c>
      <c r="J119" t="s">
        <v>496</v>
      </c>
      <c r="K119" t="s">
        <v>496</v>
      </c>
      <c r="L119" t="s">
        <v>496</v>
      </c>
      <c r="M119" t="s">
        <v>496</v>
      </c>
      <c r="N119" t="s">
        <v>496</v>
      </c>
      <c r="O119" t="s">
        <v>496</v>
      </c>
      <c r="P119" t="s">
        <v>496</v>
      </c>
      <c r="Q119" t="s">
        <v>496</v>
      </c>
      <c r="R119" t="s">
        <v>496</v>
      </c>
      <c r="S119" t="s">
        <v>496</v>
      </c>
      <c r="T119" t="s">
        <v>496</v>
      </c>
      <c r="U119" t="s">
        <v>496</v>
      </c>
      <c r="V119" t="s">
        <v>496</v>
      </c>
      <c r="W119" t="s">
        <v>496</v>
      </c>
      <c r="X119" t="s">
        <v>496</v>
      </c>
      <c r="Y119" s="100"/>
      <c r="Z119" t="s">
        <v>226</v>
      </c>
      <c r="AA119" s="16" t="str">
        <f t="shared" ca="1" si="29"/>
        <v>-</v>
      </c>
      <c r="AB119" s="16" t="str">
        <f t="shared" ca="1" si="30"/>
        <v>-</v>
      </c>
      <c r="AC119" s="262" t="str">
        <f t="shared" ca="1" si="31"/>
        <v>-</v>
      </c>
      <c r="AD119" s="16" t="str">
        <f t="shared" ca="1" si="32"/>
        <v>-</v>
      </c>
      <c r="AE119" s="262" t="str">
        <f t="shared" ca="1" si="33"/>
        <v>-</v>
      </c>
    </row>
    <row r="120" spans="1:31" x14ac:dyDescent="0.2">
      <c r="A120" t="s">
        <v>227</v>
      </c>
      <c r="B120" t="s">
        <v>496</v>
      </c>
      <c r="C120" t="s">
        <v>496</v>
      </c>
      <c r="D120" t="s">
        <v>496</v>
      </c>
      <c r="E120" t="s">
        <v>496</v>
      </c>
      <c r="F120" t="s">
        <v>496</v>
      </c>
      <c r="G120" t="s">
        <v>496</v>
      </c>
      <c r="H120" t="s">
        <v>496</v>
      </c>
      <c r="I120" t="s">
        <v>496</v>
      </c>
      <c r="J120" t="s">
        <v>496</v>
      </c>
      <c r="K120" t="s">
        <v>496</v>
      </c>
      <c r="L120" t="s">
        <v>496</v>
      </c>
      <c r="M120" t="s">
        <v>496</v>
      </c>
      <c r="N120" t="s">
        <v>496</v>
      </c>
      <c r="O120" t="s">
        <v>496</v>
      </c>
      <c r="P120" t="s">
        <v>496</v>
      </c>
      <c r="Q120" t="s">
        <v>496</v>
      </c>
      <c r="R120" t="s">
        <v>496</v>
      </c>
      <c r="S120" t="s">
        <v>496</v>
      </c>
      <c r="T120" t="s">
        <v>496</v>
      </c>
      <c r="U120" t="s">
        <v>496</v>
      </c>
      <c r="V120" t="s">
        <v>496</v>
      </c>
      <c r="W120" t="s">
        <v>496</v>
      </c>
      <c r="X120" t="s">
        <v>496</v>
      </c>
      <c r="Y120" s="100"/>
      <c r="Z120" t="s">
        <v>227</v>
      </c>
      <c r="AA120" s="16" t="str">
        <f t="shared" ca="1" si="29"/>
        <v>-</v>
      </c>
      <c r="AB120" s="16" t="str">
        <f t="shared" ca="1" si="30"/>
        <v>-</v>
      </c>
      <c r="AC120" s="262" t="str">
        <f t="shared" ca="1" si="31"/>
        <v>-</v>
      </c>
      <c r="AD120" s="16" t="str">
        <f t="shared" ca="1" si="32"/>
        <v>-</v>
      </c>
      <c r="AE120" s="262" t="str">
        <f t="shared" ca="1" si="33"/>
        <v>-</v>
      </c>
    </row>
    <row r="121" spans="1:31" x14ac:dyDescent="0.2">
      <c r="A121" t="s">
        <v>228</v>
      </c>
      <c r="B121" t="s">
        <v>496</v>
      </c>
      <c r="C121" t="s">
        <v>496</v>
      </c>
      <c r="D121" t="s">
        <v>496</v>
      </c>
      <c r="E121" t="s">
        <v>496</v>
      </c>
      <c r="F121" t="s">
        <v>496</v>
      </c>
      <c r="G121" t="s">
        <v>496</v>
      </c>
      <c r="H121" t="s">
        <v>496</v>
      </c>
      <c r="I121" t="s">
        <v>496</v>
      </c>
      <c r="J121" t="s">
        <v>496</v>
      </c>
      <c r="K121" t="s">
        <v>496</v>
      </c>
      <c r="L121" t="s">
        <v>496</v>
      </c>
      <c r="M121" t="s">
        <v>496</v>
      </c>
      <c r="N121" t="s">
        <v>496</v>
      </c>
      <c r="O121" t="s">
        <v>496</v>
      </c>
      <c r="P121" t="s">
        <v>496</v>
      </c>
      <c r="Q121" t="s">
        <v>496</v>
      </c>
      <c r="R121" t="s">
        <v>496</v>
      </c>
      <c r="S121" t="s">
        <v>496</v>
      </c>
      <c r="T121" t="s">
        <v>496</v>
      </c>
      <c r="U121" t="s">
        <v>496</v>
      </c>
      <c r="V121" t="s">
        <v>496</v>
      </c>
      <c r="W121" t="s">
        <v>496</v>
      </c>
      <c r="X121" t="s">
        <v>496</v>
      </c>
      <c r="Y121" s="100"/>
      <c r="Z121" t="s">
        <v>228</v>
      </c>
      <c r="AA121" s="16" t="str">
        <f t="shared" ca="1" si="29"/>
        <v>-</v>
      </c>
      <c r="AB121" s="16" t="str">
        <f t="shared" ca="1" si="30"/>
        <v>-</v>
      </c>
      <c r="AC121" s="262" t="str">
        <f t="shared" ca="1" si="31"/>
        <v>-</v>
      </c>
      <c r="AD121" s="16" t="str">
        <f t="shared" ca="1" si="32"/>
        <v>-</v>
      </c>
      <c r="AE121" s="262" t="str">
        <f t="shared" ca="1" si="33"/>
        <v>-</v>
      </c>
    </row>
    <row r="122" spans="1:31" x14ac:dyDescent="0.2">
      <c r="A122" t="s">
        <v>229</v>
      </c>
      <c r="B122" t="s">
        <v>496</v>
      </c>
      <c r="C122" t="s">
        <v>496</v>
      </c>
      <c r="D122" t="s">
        <v>496</v>
      </c>
      <c r="E122" t="s">
        <v>496</v>
      </c>
      <c r="F122" t="s">
        <v>496</v>
      </c>
      <c r="G122" t="s">
        <v>496</v>
      </c>
      <c r="H122" t="s">
        <v>496</v>
      </c>
      <c r="I122" t="s">
        <v>496</v>
      </c>
      <c r="J122" t="s">
        <v>496</v>
      </c>
      <c r="K122" t="s">
        <v>496</v>
      </c>
      <c r="L122" t="s">
        <v>496</v>
      </c>
      <c r="M122" t="s">
        <v>496</v>
      </c>
      <c r="N122" t="s">
        <v>496</v>
      </c>
      <c r="O122" t="s">
        <v>496</v>
      </c>
      <c r="P122" t="s">
        <v>496</v>
      </c>
      <c r="Q122" t="s">
        <v>496</v>
      </c>
      <c r="R122" t="s">
        <v>496</v>
      </c>
      <c r="S122" t="s">
        <v>496</v>
      </c>
      <c r="T122" t="s">
        <v>496</v>
      </c>
      <c r="U122" t="s">
        <v>496</v>
      </c>
      <c r="V122" t="s">
        <v>496</v>
      </c>
      <c r="W122" t="s">
        <v>496</v>
      </c>
      <c r="X122" t="s">
        <v>496</v>
      </c>
      <c r="Y122" s="100"/>
      <c r="Z122" t="s">
        <v>229</v>
      </c>
      <c r="AA122" s="16" t="str">
        <f t="shared" ca="1" si="29"/>
        <v>-</v>
      </c>
      <c r="AB122" s="16" t="str">
        <f t="shared" ca="1" si="30"/>
        <v>-</v>
      </c>
      <c r="AC122" s="262" t="str">
        <f t="shared" ca="1" si="31"/>
        <v>-</v>
      </c>
      <c r="AD122" s="16" t="str">
        <f t="shared" ca="1" si="32"/>
        <v>-</v>
      </c>
      <c r="AE122" s="262" t="str">
        <f t="shared" ca="1" si="33"/>
        <v>-</v>
      </c>
    </row>
    <row r="123" spans="1:31" x14ac:dyDescent="0.2">
      <c r="A123" t="s">
        <v>230</v>
      </c>
      <c r="B123" t="s">
        <v>496</v>
      </c>
      <c r="C123" t="s">
        <v>496</v>
      </c>
      <c r="D123" t="s">
        <v>496</v>
      </c>
      <c r="E123" t="s">
        <v>496</v>
      </c>
      <c r="F123" t="s">
        <v>496</v>
      </c>
      <c r="G123" t="s">
        <v>496</v>
      </c>
      <c r="H123" t="s">
        <v>496</v>
      </c>
      <c r="I123" t="s">
        <v>496</v>
      </c>
      <c r="J123" t="s">
        <v>496</v>
      </c>
      <c r="K123" t="s">
        <v>496</v>
      </c>
      <c r="L123" t="s">
        <v>496</v>
      </c>
      <c r="M123" t="s">
        <v>496</v>
      </c>
      <c r="N123" t="s">
        <v>496</v>
      </c>
      <c r="O123" t="s">
        <v>496</v>
      </c>
      <c r="P123" t="s">
        <v>496</v>
      </c>
      <c r="Q123" t="s">
        <v>496</v>
      </c>
      <c r="R123" t="s">
        <v>496</v>
      </c>
      <c r="S123" t="s">
        <v>496</v>
      </c>
      <c r="T123" t="s">
        <v>496</v>
      </c>
      <c r="U123" t="s">
        <v>496</v>
      </c>
      <c r="V123" t="s">
        <v>496</v>
      </c>
      <c r="W123" t="s">
        <v>496</v>
      </c>
      <c r="X123" t="s">
        <v>496</v>
      </c>
      <c r="Y123" s="100"/>
      <c r="Z123" t="s">
        <v>230</v>
      </c>
      <c r="AA123" s="16" t="str">
        <f t="shared" ca="1" si="29"/>
        <v>-</v>
      </c>
      <c r="AB123" s="16" t="str">
        <f t="shared" ca="1" si="30"/>
        <v>-</v>
      </c>
      <c r="AC123" s="262" t="str">
        <f t="shared" ca="1" si="31"/>
        <v>-</v>
      </c>
      <c r="AD123" s="16" t="str">
        <f t="shared" ca="1" si="32"/>
        <v>-</v>
      </c>
      <c r="AE123" s="262" t="str">
        <f t="shared" ca="1" si="33"/>
        <v>-</v>
      </c>
    </row>
    <row r="124" spans="1:31" x14ac:dyDescent="0.2">
      <c r="A124" t="s">
        <v>231</v>
      </c>
      <c r="B124" t="s">
        <v>496</v>
      </c>
      <c r="C124" t="s">
        <v>496</v>
      </c>
      <c r="D124" t="s">
        <v>496</v>
      </c>
      <c r="E124" t="s">
        <v>496</v>
      </c>
      <c r="F124" t="s">
        <v>496</v>
      </c>
      <c r="G124" t="s">
        <v>496</v>
      </c>
      <c r="H124" t="s">
        <v>496</v>
      </c>
      <c r="I124" t="s">
        <v>496</v>
      </c>
      <c r="J124" t="s">
        <v>496</v>
      </c>
      <c r="K124" t="s">
        <v>496</v>
      </c>
      <c r="L124" t="s">
        <v>496</v>
      </c>
      <c r="M124" t="s">
        <v>496</v>
      </c>
      <c r="N124" t="s">
        <v>496</v>
      </c>
      <c r="O124" t="s">
        <v>496</v>
      </c>
      <c r="P124" t="s">
        <v>496</v>
      </c>
      <c r="Q124" t="s">
        <v>496</v>
      </c>
      <c r="R124" t="s">
        <v>496</v>
      </c>
      <c r="S124" t="s">
        <v>496</v>
      </c>
      <c r="T124" t="s">
        <v>496</v>
      </c>
      <c r="U124" t="s">
        <v>496</v>
      </c>
      <c r="V124" t="s">
        <v>496</v>
      </c>
      <c r="W124" t="s">
        <v>496</v>
      </c>
      <c r="X124" t="s">
        <v>496</v>
      </c>
      <c r="Y124" s="100"/>
      <c r="Z124" t="s">
        <v>231</v>
      </c>
      <c r="AA124" s="16" t="str">
        <f t="shared" ca="1" si="29"/>
        <v>-</v>
      </c>
      <c r="AB124" s="16" t="str">
        <f t="shared" ca="1" si="30"/>
        <v>-</v>
      </c>
      <c r="AC124" s="262" t="str">
        <f t="shared" ca="1" si="31"/>
        <v>-</v>
      </c>
      <c r="AD124" s="16" t="str">
        <f t="shared" ca="1" si="32"/>
        <v>-</v>
      </c>
      <c r="AE124" s="262" t="str">
        <f t="shared" ca="1" si="33"/>
        <v>-</v>
      </c>
    </row>
    <row r="127" spans="1:31" x14ac:dyDescent="0.2">
      <c r="AB127" s="25" t="str">
        <f ca="1">"Change since "&amp;AB128</f>
        <v>Change since 2022</v>
      </c>
      <c r="AC127" s="25"/>
      <c r="AD127" s="25" t="str">
        <f ca="1">"Change since "&amp;AD128</f>
        <v>Change since 2018</v>
      </c>
    </row>
    <row r="128" spans="1:31" x14ac:dyDescent="0.2">
      <c r="A128" t="s">
        <v>190</v>
      </c>
      <c r="Y128" s="100"/>
      <c r="AB128" s="25" t="str">
        <f ca="1">OFFSET(Y129,0,-2)</f>
        <v>2022</v>
      </c>
      <c r="AC128" s="25"/>
      <c r="AD128" s="25" t="str">
        <f ca="1">OFFSET(Y129,0,-6)</f>
        <v>2018</v>
      </c>
    </row>
    <row r="129" spans="1:31" x14ac:dyDescent="0.2">
      <c r="B129" s="2" t="s">
        <v>1715</v>
      </c>
      <c r="C129" s="2" t="s">
        <v>1716</v>
      </c>
      <c r="D129" s="2" t="s">
        <v>1717</v>
      </c>
      <c r="E129" s="2" t="s">
        <v>1718</v>
      </c>
      <c r="F129" s="2" t="s">
        <v>1719</v>
      </c>
      <c r="G129" s="2" t="s">
        <v>1720</v>
      </c>
      <c r="H129" s="2" t="s">
        <v>1721</v>
      </c>
      <c r="I129" s="2" t="s">
        <v>1722</v>
      </c>
      <c r="J129" s="2" t="s">
        <v>1723</v>
      </c>
      <c r="K129" s="2" t="s">
        <v>1724</v>
      </c>
      <c r="L129" s="2" t="s">
        <v>1725</v>
      </c>
      <c r="M129" s="2" t="s">
        <v>1726</v>
      </c>
      <c r="N129" s="2" t="s">
        <v>1727</v>
      </c>
      <c r="O129" s="2" t="s">
        <v>1728</v>
      </c>
      <c r="P129" s="2" t="s">
        <v>1729</v>
      </c>
      <c r="Q129" s="2" t="s">
        <v>1594</v>
      </c>
      <c r="R129" s="2" t="s">
        <v>1595</v>
      </c>
      <c r="S129" s="2" t="s">
        <v>1596</v>
      </c>
      <c r="T129" s="2" t="s">
        <v>1597</v>
      </c>
      <c r="U129" s="2" t="s">
        <v>1598</v>
      </c>
      <c r="V129" s="2" t="s">
        <v>556</v>
      </c>
      <c r="W129" s="2" t="s">
        <v>561</v>
      </c>
      <c r="X129" s="2" t="s">
        <v>564</v>
      </c>
      <c r="Y129" s="100"/>
      <c r="AA129" s="263" t="str">
        <f t="shared" ref="AA129" ca="1" si="35">OFFSET(Y129,0,-1)</f>
        <v>2023</v>
      </c>
      <c r="AB129" t="s">
        <v>163</v>
      </c>
      <c r="AC129" t="s">
        <v>1713</v>
      </c>
      <c r="AD129" t="s">
        <v>163</v>
      </c>
      <c r="AE129" t="s">
        <v>1713</v>
      </c>
    </row>
    <row r="130" spans="1:31" x14ac:dyDescent="0.2">
      <c r="A130" t="s">
        <v>115</v>
      </c>
      <c r="B130">
        <v>54</v>
      </c>
      <c r="C130">
        <v>54</v>
      </c>
      <c r="D130">
        <v>53</v>
      </c>
      <c r="E130">
        <v>67</v>
      </c>
      <c r="F130">
        <v>62</v>
      </c>
      <c r="G130">
        <v>69</v>
      </c>
      <c r="H130">
        <v>68</v>
      </c>
      <c r="I130">
        <v>59</v>
      </c>
      <c r="J130">
        <v>59</v>
      </c>
      <c r="K130">
        <v>58</v>
      </c>
      <c r="L130">
        <v>67</v>
      </c>
      <c r="M130">
        <v>67</v>
      </c>
      <c r="N130">
        <v>67</v>
      </c>
      <c r="O130">
        <v>69</v>
      </c>
      <c r="P130">
        <v>70</v>
      </c>
      <c r="Q130">
        <v>66</v>
      </c>
      <c r="R130">
        <v>66</v>
      </c>
      <c r="S130">
        <v>72</v>
      </c>
      <c r="T130">
        <v>73</v>
      </c>
      <c r="U130">
        <v>76</v>
      </c>
      <c r="V130">
        <v>77</v>
      </c>
      <c r="W130">
        <v>77</v>
      </c>
      <c r="X130">
        <v>80</v>
      </c>
      <c r="Y130" s="100"/>
      <c r="Z130" t="s">
        <v>115</v>
      </c>
      <c r="AA130" s="16">
        <f t="shared" ref="AA130:AA152" ca="1" si="36">IF(ISERROR((OFFSET(Y130,0,-1))),"-",(OFFSET(Y130,0,-1)))</f>
        <v>80</v>
      </c>
      <c r="AB130" s="16">
        <f t="shared" ref="AB130:AB152" ca="1" si="37">IF(ISERROR((AA130-OFFSET(Y130,0,-2))),"-",(AA130-OFFSET(Y130,0,-2)))</f>
        <v>3</v>
      </c>
      <c r="AC130" s="262">
        <f t="shared" ref="AC130:AC152" ca="1" si="38">IF(ISERROR((AB130/OFFSET(Y130,0,-2))),"-",(AB130/OFFSET(Y130,0,-2)))</f>
        <v>3.896103896103896E-2</v>
      </c>
      <c r="AD130" s="16">
        <f t="shared" ref="AD130:AD152" ca="1" si="39">IF(ISERROR((AA130-OFFSET(Y130,0,-6))),"-",(AA130-OFFSET(Y130,0,-6)))</f>
        <v>8</v>
      </c>
      <c r="AE130" s="262">
        <f t="shared" ref="AE130:AE152" ca="1" si="40">IF(ISERROR((AD130/OFFSET(Y130,0,-6))),"-",(AD130/OFFSET(Y130,0,-6)))</f>
        <v>0.1111111111111111</v>
      </c>
    </row>
    <row r="131" spans="1:31" x14ac:dyDescent="0.2">
      <c r="A131" t="s">
        <v>116</v>
      </c>
      <c r="B131">
        <v>48</v>
      </c>
      <c r="C131">
        <v>49</v>
      </c>
      <c r="D131">
        <v>50</v>
      </c>
      <c r="E131">
        <v>49</v>
      </c>
      <c r="F131">
        <v>52</v>
      </c>
      <c r="G131">
        <v>71</v>
      </c>
      <c r="H131">
        <v>71</v>
      </c>
      <c r="I131">
        <v>71</v>
      </c>
      <c r="J131">
        <v>69</v>
      </c>
      <c r="K131">
        <v>69</v>
      </c>
      <c r="L131">
        <v>79</v>
      </c>
      <c r="M131">
        <v>78</v>
      </c>
      <c r="N131">
        <v>77</v>
      </c>
      <c r="O131">
        <v>78</v>
      </c>
      <c r="P131">
        <v>78</v>
      </c>
      <c r="Q131">
        <v>79</v>
      </c>
      <c r="R131">
        <v>79</v>
      </c>
      <c r="S131">
        <v>93</v>
      </c>
      <c r="T131">
        <v>94</v>
      </c>
      <c r="U131">
        <v>93</v>
      </c>
      <c r="V131">
        <v>93</v>
      </c>
      <c r="W131">
        <v>94</v>
      </c>
      <c r="X131">
        <v>95</v>
      </c>
      <c r="Y131" s="100"/>
      <c r="Z131" t="s">
        <v>116</v>
      </c>
      <c r="AA131" s="16">
        <f t="shared" ca="1" si="36"/>
        <v>95</v>
      </c>
      <c r="AB131" s="16">
        <f t="shared" ca="1" si="37"/>
        <v>1</v>
      </c>
      <c r="AC131" s="262">
        <f t="shared" ca="1" si="38"/>
        <v>1.0638297872340425E-2</v>
      </c>
      <c r="AD131" s="16">
        <f t="shared" ca="1" si="39"/>
        <v>2</v>
      </c>
      <c r="AE131" s="262">
        <f t="shared" ca="1" si="40"/>
        <v>2.1505376344086023E-2</v>
      </c>
    </row>
    <row r="132" spans="1:31" x14ac:dyDescent="0.2">
      <c r="A132" t="s">
        <v>117</v>
      </c>
      <c r="B132">
        <v>91</v>
      </c>
      <c r="C132">
        <v>95</v>
      </c>
      <c r="D132">
        <v>96</v>
      </c>
      <c r="E132">
        <v>81</v>
      </c>
      <c r="F132">
        <v>83</v>
      </c>
      <c r="G132">
        <v>111</v>
      </c>
      <c r="H132">
        <v>107</v>
      </c>
      <c r="I132">
        <v>105</v>
      </c>
      <c r="J132">
        <v>97</v>
      </c>
      <c r="K132">
        <v>95</v>
      </c>
      <c r="L132">
        <v>113</v>
      </c>
      <c r="M132">
        <v>106</v>
      </c>
      <c r="N132">
        <v>125</v>
      </c>
      <c r="O132">
        <v>125</v>
      </c>
      <c r="P132">
        <v>125</v>
      </c>
      <c r="Q132">
        <v>121</v>
      </c>
      <c r="R132">
        <v>126</v>
      </c>
      <c r="S132">
        <v>163</v>
      </c>
      <c r="T132">
        <v>168</v>
      </c>
      <c r="U132">
        <v>169</v>
      </c>
      <c r="V132">
        <v>165</v>
      </c>
      <c r="W132">
        <v>165</v>
      </c>
      <c r="X132">
        <v>161</v>
      </c>
      <c r="Y132" s="100"/>
      <c r="Z132" t="s">
        <v>117</v>
      </c>
      <c r="AA132" s="16">
        <f t="shared" ca="1" si="36"/>
        <v>161</v>
      </c>
      <c r="AB132" s="16">
        <f t="shared" ca="1" si="37"/>
        <v>-4</v>
      </c>
      <c r="AC132" s="262">
        <f t="shared" ca="1" si="38"/>
        <v>-2.4242424242424242E-2</v>
      </c>
      <c r="AD132" s="16">
        <f t="shared" ca="1" si="39"/>
        <v>-2</v>
      </c>
      <c r="AE132" s="262">
        <f t="shared" ca="1" si="40"/>
        <v>-1.2269938650306749E-2</v>
      </c>
    </row>
    <row r="133" spans="1:31" x14ac:dyDescent="0.2">
      <c r="A133" t="s">
        <v>118</v>
      </c>
      <c r="B133">
        <v>69</v>
      </c>
      <c r="C133">
        <v>38</v>
      </c>
      <c r="D133">
        <v>38</v>
      </c>
      <c r="E133">
        <v>40</v>
      </c>
      <c r="F133">
        <v>39</v>
      </c>
      <c r="G133">
        <v>48</v>
      </c>
      <c r="H133">
        <v>48</v>
      </c>
      <c r="I133">
        <v>50</v>
      </c>
      <c r="J133">
        <v>48</v>
      </c>
      <c r="K133">
        <v>48</v>
      </c>
      <c r="L133">
        <v>67</v>
      </c>
      <c r="M133">
        <v>68</v>
      </c>
      <c r="N133">
        <v>73</v>
      </c>
      <c r="O133">
        <v>66</v>
      </c>
      <c r="P133">
        <v>65</v>
      </c>
      <c r="Q133">
        <v>59</v>
      </c>
      <c r="R133">
        <v>60</v>
      </c>
      <c r="S133">
        <v>66</v>
      </c>
      <c r="T133">
        <v>66</v>
      </c>
      <c r="U133">
        <v>65</v>
      </c>
      <c r="V133">
        <v>67</v>
      </c>
      <c r="W133">
        <v>68</v>
      </c>
      <c r="X133">
        <v>68</v>
      </c>
      <c r="Y133" s="100"/>
      <c r="Z133" t="s">
        <v>118</v>
      </c>
      <c r="AA133" s="16">
        <f t="shared" ca="1" si="36"/>
        <v>68</v>
      </c>
      <c r="AB133" s="16">
        <f t="shared" ca="1" si="37"/>
        <v>0</v>
      </c>
      <c r="AC133" s="262">
        <f t="shared" ca="1" si="38"/>
        <v>0</v>
      </c>
      <c r="AD133" s="16">
        <f t="shared" ca="1" si="39"/>
        <v>2</v>
      </c>
      <c r="AE133" s="262">
        <f t="shared" ca="1" si="40"/>
        <v>3.0303030303030304E-2</v>
      </c>
    </row>
    <row r="134" spans="1:31" x14ac:dyDescent="0.2">
      <c r="A134" t="s">
        <v>1730</v>
      </c>
      <c r="B134">
        <v>40</v>
      </c>
      <c r="C134">
        <v>40</v>
      </c>
      <c r="D134">
        <v>40</v>
      </c>
      <c r="E134">
        <v>38</v>
      </c>
      <c r="F134">
        <v>39</v>
      </c>
      <c r="G134">
        <v>49</v>
      </c>
      <c r="H134">
        <v>49</v>
      </c>
      <c r="I134">
        <v>51</v>
      </c>
      <c r="J134">
        <v>51</v>
      </c>
      <c r="K134">
        <v>51</v>
      </c>
      <c r="L134">
        <v>57</v>
      </c>
      <c r="M134">
        <v>58</v>
      </c>
      <c r="N134">
        <v>59</v>
      </c>
      <c r="O134">
        <v>59</v>
      </c>
      <c r="P134">
        <v>58</v>
      </c>
      <c r="Q134">
        <v>58</v>
      </c>
      <c r="R134">
        <v>57</v>
      </c>
      <c r="S134">
        <v>64</v>
      </c>
      <c r="T134">
        <v>63</v>
      </c>
      <c r="U134">
        <v>66</v>
      </c>
      <c r="V134">
        <v>65</v>
      </c>
      <c r="W134">
        <v>65</v>
      </c>
      <c r="X134">
        <v>66</v>
      </c>
      <c r="Y134" s="100"/>
      <c r="Z134" t="s">
        <v>1730</v>
      </c>
      <c r="AA134" s="16">
        <f t="shared" ca="1" si="36"/>
        <v>66</v>
      </c>
      <c r="AB134" s="16">
        <f t="shared" ca="1" si="37"/>
        <v>1</v>
      </c>
      <c r="AC134" s="262">
        <f t="shared" ca="1" si="38"/>
        <v>1.5384615384615385E-2</v>
      </c>
      <c r="AD134" s="16">
        <f t="shared" ca="1" si="39"/>
        <v>2</v>
      </c>
      <c r="AE134" s="262">
        <f t="shared" ca="1" si="40"/>
        <v>3.125E-2</v>
      </c>
    </row>
    <row r="135" spans="1:31" x14ac:dyDescent="0.2">
      <c r="A135" t="s">
        <v>120</v>
      </c>
      <c r="B135">
        <v>46</v>
      </c>
      <c r="C135">
        <v>46</v>
      </c>
      <c r="D135">
        <v>57</v>
      </c>
      <c r="E135">
        <v>54</v>
      </c>
      <c r="F135">
        <v>55</v>
      </c>
      <c r="G135">
        <v>66</v>
      </c>
      <c r="H135">
        <v>66</v>
      </c>
      <c r="I135">
        <v>65</v>
      </c>
      <c r="J135">
        <v>65</v>
      </c>
      <c r="K135">
        <v>65</v>
      </c>
      <c r="L135">
        <v>76</v>
      </c>
      <c r="M135">
        <v>76</v>
      </c>
      <c r="N135">
        <v>74</v>
      </c>
      <c r="O135">
        <v>76</v>
      </c>
      <c r="P135">
        <v>55</v>
      </c>
      <c r="Q135">
        <v>55</v>
      </c>
      <c r="R135">
        <v>55</v>
      </c>
      <c r="S135">
        <v>57</v>
      </c>
      <c r="T135">
        <v>57</v>
      </c>
      <c r="U135">
        <v>56</v>
      </c>
      <c r="V135">
        <v>56</v>
      </c>
      <c r="W135">
        <v>57</v>
      </c>
      <c r="X135">
        <v>59</v>
      </c>
      <c r="Y135" s="100"/>
      <c r="Z135" t="s">
        <v>120</v>
      </c>
      <c r="AA135" s="16">
        <f t="shared" ca="1" si="36"/>
        <v>59</v>
      </c>
      <c r="AB135" s="16">
        <f t="shared" ca="1" si="37"/>
        <v>2</v>
      </c>
      <c r="AC135" s="262">
        <f t="shared" ca="1" si="38"/>
        <v>3.5087719298245612E-2</v>
      </c>
      <c r="AD135" s="16">
        <f t="shared" ca="1" si="39"/>
        <v>2</v>
      </c>
      <c r="AE135" s="262">
        <f t="shared" ca="1" si="40"/>
        <v>3.5087719298245612E-2</v>
      </c>
    </row>
    <row r="136" spans="1:31" x14ac:dyDescent="0.2">
      <c r="A136" t="s">
        <v>121</v>
      </c>
      <c r="B136">
        <v>53</v>
      </c>
      <c r="C136">
        <v>54</v>
      </c>
      <c r="D136">
        <v>53</v>
      </c>
      <c r="E136">
        <v>47</v>
      </c>
      <c r="F136">
        <v>50</v>
      </c>
      <c r="G136">
        <v>67</v>
      </c>
      <c r="H136">
        <v>66</v>
      </c>
      <c r="I136">
        <v>65</v>
      </c>
      <c r="J136">
        <v>65</v>
      </c>
      <c r="K136">
        <v>66</v>
      </c>
      <c r="L136">
        <v>74</v>
      </c>
      <c r="M136">
        <v>76</v>
      </c>
      <c r="N136">
        <v>74</v>
      </c>
      <c r="O136">
        <v>74</v>
      </c>
      <c r="P136">
        <v>74</v>
      </c>
      <c r="Q136">
        <v>76</v>
      </c>
      <c r="R136">
        <v>77</v>
      </c>
      <c r="S136">
        <v>85</v>
      </c>
      <c r="T136">
        <v>85</v>
      </c>
      <c r="U136">
        <v>86</v>
      </c>
      <c r="V136">
        <v>85</v>
      </c>
      <c r="W136">
        <v>85</v>
      </c>
      <c r="X136">
        <v>88</v>
      </c>
      <c r="Y136" s="100"/>
      <c r="Z136" t="s">
        <v>121</v>
      </c>
      <c r="AA136" s="16">
        <f t="shared" ca="1" si="36"/>
        <v>88</v>
      </c>
      <c r="AB136" s="16">
        <f t="shared" ca="1" si="37"/>
        <v>3</v>
      </c>
      <c r="AC136" s="262">
        <f t="shared" ca="1" si="38"/>
        <v>3.5294117647058823E-2</v>
      </c>
      <c r="AD136" s="16">
        <f t="shared" ca="1" si="39"/>
        <v>3</v>
      </c>
      <c r="AE136" s="262">
        <f t="shared" ca="1" si="40"/>
        <v>3.5294117647058823E-2</v>
      </c>
    </row>
    <row r="137" spans="1:31" x14ac:dyDescent="0.2">
      <c r="A137" t="s">
        <v>122</v>
      </c>
      <c r="B137">
        <v>50</v>
      </c>
      <c r="C137">
        <v>49</v>
      </c>
      <c r="D137">
        <v>49</v>
      </c>
      <c r="E137">
        <v>48</v>
      </c>
      <c r="F137">
        <v>49</v>
      </c>
      <c r="G137">
        <v>63</v>
      </c>
      <c r="H137">
        <v>60</v>
      </c>
      <c r="I137">
        <v>59</v>
      </c>
      <c r="J137">
        <v>60</v>
      </c>
      <c r="K137">
        <v>59</v>
      </c>
      <c r="L137">
        <v>71</v>
      </c>
      <c r="M137">
        <v>72</v>
      </c>
      <c r="N137">
        <v>70</v>
      </c>
      <c r="O137">
        <v>67</v>
      </c>
      <c r="P137">
        <v>69</v>
      </c>
      <c r="Q137">
        <v>69</v>
      </c>
      <c r="R137">
        <v>70</v>
      </c>
      <c r="S137">
        <v>78</v>
      </c>
      <c r="T137">
        <v>78</v>
      </c>
      <c r="U137">
        <v>78</v>
      </c>
      <c r="V137">
        <v>77</v>
      </c>
      <c r="W137">
        <v>78</v>
      </c>
      <c r="X137">
        <v>76</v>
      </c>
      <c r="Y137" s="100"/>
      <c r="Z137" t="s">
        <v>122</v>
      </c>
      <c r="AA137" s="16">
        <f t="shared" ca="1" si="36"/>
        <v>76</v>
      </c>
      <c r="AB137" s="16">
        <f t="shared" ca="1" si="37"/>
        <v>-2</v>
      </c>
      <c r="AC137" s="262">
        <f t="shared" ca="1" si="38"/>
        <v>-2.564102564102564E-2</v>
      </c>
      <c r="AD137" s="16">
        <f t="shared" ca="1" si="39"/>
        <v>-2</v>
      </c>
      <c r="AE137" s="262">
        <f t="shared" ca="1" si="40"/>
        <v>-2.564102564102564E-2</v>
      </c>
    </row>
    <row r="138" spans="1:31" x14ac:dyDescent="0.2">
      <c r="A138" t="s">
        <v>123</v>
      </c>
      <c r="B138">
        <v>52</v>
      </c>
      <c r="C138">
        <v>51</v>
      </c>
      <c r="D138">
        <v>51</v>
      </c>
      <c r="E138">
        <v>51</v>
      </c>
      <c r="F138">
        <v>53</v>
      </c>
      <c r="G138">
        <v>61</v>
      </c>
      <c r="H138">
        <v>59</v>
      </c>
      <c r="I138">
        <v>54</v>
      </c>
      <c r="J138">
        <v>55</v>
      </c>
      <c r="K138">
        <v>54</v>
      </c>
      <c r="L138">
        <v>62</v>
      </c>
      <c r="M138">
        <v>62</v>
      </c>
      <c r="N138">
        <v>60</v>
      </c>
      <c r="O138">
        <v>60</v>
      </c>
      <c r="P138">
        <v>59</v>
      </c>
      <c r="Q138">
        <v>57</v>
      </c>
      <c r="R138">
        <v>57</v>
      </c>
      <c r="S138">
        <v>66</v>
      </c>
      <c r="T138">
        <v>67</v>
      </c>
      <c r="U138">
        <v>65</v>
      </c>
      <c r="V138">
        <v>65</v>
      </c>
      <c r="W138">
        <v>66</v>
      </c>
      <c r="X138">
        <v>66</v>
      </c>
      <c r="Y138" s="100"/>
      <c r="Z138" t="s">
        <v>123</v>
      </c>
      <c r="AA138" s="16">
        <f t="shared" ca="1" si="36"/>
        <v>66</v>
      </c>
      <c r="AB138" s="16">
        <f t="shared" ca="1" si="37"/>
        <v>0</v>
      </c>
      <c r="AC138" s="262">
        <f t="shared" ca="1" si="38"/>
        <v>0</v>
      </c>
      <c r="AD138" s="16">
        <f t="shared" ca="1" si="39"/>
        <v>0</v>
      </c>
      <c r="AE138" s="262">
        <f t="shared" ca="1" si="40"/>
        <v>0</v>
      </c>
    </row>
    <row r="139" spans="1:31" x14ac:dyDescent="0.2">
      <c r="A139" t="s">
        <v>124</v>
      </c>
      <c r="B139">
        <v>40</v>
      </c>
      <c r="C139">
        <v>40</v>
      </c>
      <c r="D139">
        <v>41</v>
      </c>
      <c r="E139">
        <v>43</v>
      </c>
      <c r="F139">
        <v>42</v>
      </c>
      <c r="G139">
        <v>48</v>
      </c>
      <c r="H139">
        <v>50</v>
      </c>
      <c r="I139">
        <v>53</v>
      </c>
      <c r="J139">
        <v>53</v>
      </c>
      <c r="K139">
        <v>51</v>
      </c>
      <c r="L139">
        <v>60</v>
      </c>
      <c r="M139">
        <v>61</v>
      </c>
      <c r="N139">
        <v>60</v>
      </c>
      <c r="O139">
        <v>60</v>
      </c>
      <c r="P139">
        <v>61</v>
      </c>
      <c r="Q139">
        <v>56</v>
      </c>
      <c r="R139">
        <v>57</v>
      </c>
      <c r="S139">
        <v>67</v>
      </c>
      <c r="T139">
        <v>67</v>
      </c>
      <c r="U139">
        <v>67</v>
      </c>
      <c r="V139">
        <v>64</v>
      </c>
      <c r="W139">
        <v>66</v>
      </c>
      <c r="X139">
        <v>65</v>
      </c>
      <c r="Y139" s="100"/>
      <c r="Z139" t="s">
        <v>124</v>
      </c>
      <c r="AA139" s="16">
        <f t="shared" ca="1" si="36"/>
        <v>65</v>
      </c>
      <c r="AB139" s="16">
        <f t="shared" ca="1" si="37"/>
        <v>-1</v>
      </c>
      <c r="AC139" s="262">
        <f t="shared" ca="1" si="38"/>
        <v>-1.5151515151515152E-2</v>
      </c>
      <c r="AD139" s="16">
        <f t="shared" ca="1" si="39"/>
        <v>-2</v>
      </c>
      <c r="AE139" s="262">
        <f t="shared" ca="1" si="40"/>
        <v>-2.9850746268656716E-2</v>
      </c>
    </row>
    <row r="140" spans="1:31" x14ac:dyDescent="0.2">
      <c r="A140" t="s">
        <v>1702</v>
      </c>
      <c r="B140">
        <v>56</v>
      </c>
      <c r="C140">
        <v>56</v>
      </c>
      <c r="D140">
        <v>55</v>
      </c>
      <c r="E140">
        <v>53</v>
      </c>
      <c r="F140">
        <v>55</v>
      </c>
      <c r="G140">
        <v>69</v>
      </c>
      <c r="H140">
        <v>68</v>
      </c>
      <c r="I140">
        <v>67</v>
      </c>
      <c r="J140">
        <v>66</v>
      </c>
      <c r="K140">
        <v>66</v>
      </c>
      <c r="L140">
        <v>81</v>
      </c>
      <c r="M140">
        <v>79</v>
      </c>
      <c r="N140">
        <v>76</v>
      </c>
      <c r="O140">
        <v>76</v>
      </c>
      <c r="P140">
        <v>77</v>
      </c>
      <c r="Q140">
        <v>75</v>
      </c>
      <c r="R140">
        <v>77</v>
      </c>
      <c r="S140">
        <v>88</v>
      </c>
      <c r="T140">
        <v>91</v>
      </c>
      <c r="U140">
        <v>91</v>
      </c>
      <c r="V140">
        <v>93</v>
      </c>
      <c r="W140">
        <v>95</v>
      </c>
      <c r="X140">
        <v>94</v>
      </c>
      <c r="Y140" s="100"/>
      <c r="Z140" t="s">
        <v>1702</v>
      </c>
      <c r="AA140" s="16">
        <f t="shared" ca="1" si="36"/>
        <v>94</v>
      </c>
      <c r="AB140" s="16">
        <f t="shared" ca="1" si="37"/>
        <v>-1</v>
      </c>
      <c r="AC140" s="262">
        <f t="shared" ca="1" si="38"/>
        <v>-1.0526315789473684E-2</v>
      </c>
      <c r="AD140" s="16">
        <f t="shared" ca="1" si="39"/>
        <v>6</v>
      </c>
      <c r="AE140" s="262">
        <f t="shared" ca="1" si="40"/>
        <v>6.8181818181818177E-2</v>
      </c>
    </row>
    <row r="141" spans="1:31" x14ac:dyDescent="0.2">
      <c r="A141" t="s">
        <v>126</v>
      </c>
      <c r="B141">
        <v>59</v>
      </c>
      <c r="C141">
        <v>60</v>
      </c>
      <c r="D141">
        <v>58</v>
      </c>
      <c r="E141">
        <v>56</v>
      </c>
      <c r="F141">
        <v>56</v>
      </c>
      <c r="G141">
        <v>79</v>
      </c>
      <c r="H141">
        <v>78</v>
      </c>
      <c r="I141">
        <v>77</v>
      </c>
      <c r="J141">
        <v>76</v>
      </c>
      <c r="K141">
        <v>74</v>
      </c>
      <c r="L141">
        <v>89</v>
      </c>
      <c r="M141">
        <v>89</v>
      </c>
      <c r="N141">
        <v>88</v>
      </c>
      <c r="O141">
        <v>86</v>
      </c>
      <c r="P141">
        <v>83</v>
      </c>
      <c r="Q141">
        <v>83</v>
      </c>
      <c r="R141">
        <v>96</v>
      </c>
      <c r="S141">
        <v>110</v>
      </c>
      <c r="T141">
        <v>97</v>
      </c>
      <c r="U141">
        <v>96</v>
      </c>
      <c r="V141">
        <v>97</v>
      </c>
      <c r="W141">
        <v>95</v>
      </c>
      <c r="X141">
        <v>97</v>
      </c>
      <c r="Y141" s="100"/>
      <c r="Z141" t="s">
        <v>126</v>
      </c>
      <c r="AA141" s="16">
        <f t="shared" ca="1" si="36"/>
        <v>97</v>
      </c>
      <c r="AB141" s="16">
        <f t="shared" ca="1" si="37"/>
        <v>2</v>
      </c>
      <c r="AC141" s="262">
        <f t="shared" ca="1" si="38"/>
        <v>2.1052631578947368E-2</v>
      </c>
      <c r="AD141" s="16">
        <f t="shared" ca="1" si="39"/>
        <v>-13</v>
      </c>
      <c r="AE141" s="262">
        <f t="shared" ca="1" si="40"/>
        <v>-0.11818181818181818</v>
      </c>
    </row>
    <row r="142" spans="1:31" x14ac:dyDescent="0.2">
      <c r="A142" t="s">
        <v>138</v>
      </c>
      <c r="B142" s="148">
        <v>54</v>
      </c>
      <c r="C142" s="148">
        <v>52</v>
      </c>
      <c r="D142" s="148">
        <v>53</v>
      </c>
      <c r="E142" s="148">
        <v>52</v>
      </c>
      <c r="F142" s="148">
        <v>53</v>
      </c>
      <c r="G142" s="148">
        <v>66</v>
      </c>
      <c r="H142" s="148">
        <v>65</v>
      </c>
      <c r="I142" s="148">
        <v>64</v>
      </c>
      <c r="J142" s="148">
        <v>63</v>
      </c>
      <c r="K142" s="148">
        <v>63</v>
      </c>
      <c r="L142" s="148">
        <v>74</v>
      </c>
      <c r="M142" s="148">
        <v>74</v>
      </c>
      <c r="N142" s="148">
        <v>74</v>
      </c>
      <c r="O142" s="148">
        <v>74</v>
      </c>
      <c r="P142" s="148">
        <v>72</v>
      </c>
      <c r="Q142" s="148">
        <v>71</v>
      </c>
      <c r="R142" s="148">
        <v>73</v>
      </c>
      <c r="S142" s="148">
        <v>84</v>
      </c>
      <c r="T142" s="148">
        <v>83</v>
      </c>
      <c r="U142" s="148">
        <v>83</v>
      </c>
      <c r="V142" s="148">
        <v>83</v>
      </c>
      <c r="W142" s="148">
        <v>84</v>
      </c>
      <c r="X142" s="148">
        <v>84</v>
      </c>
      <c r="Y142" s="100"/>
      <c r="Z142" t="s">
        <v>138</v>
      </c>
      <c r="AA142" s="16">
        <f t="shared" ca="1" si="36"/>
        <v>84</v>
      </c>
      <c r="AB142" s="16">
        <f t="shared" ca="1" si="37"/>
        <v>0</v>
      </c>
      <c r="AC142" s="262">
        <f t="shared" ca="1" si="38"/>
        <v>0</v>
      </c>
      <c r="AD142" s="16">
        <f t="shared" ca="1" si="39"/>
        <v>0</v>
      </c>
      <c r="AE142" s="262">
        <f t="shared" ca="1" si="40"/>
        <v>0</v>
      </c>
    </row>
    <row r="143" spans="1:31" x14ac:dyDescent="0.2">
      <c r="A143" t="s">
        <v>127</v>
      </c>
      <c r="B143" s="148">
        <v>74</v>
      </c>
      <c r="C143" s="148">
        <v>74</v>
      </c>
      <c r="D143" s="148">
        <v>74</v>
      </c>
      <c r="E143" s="148">
        <v>63</v>
      </c>
      <c r="F143" s="148">
        <v>63</v>
      </c>
      <c r="G143" s="148">
        <v>77</v>
      </c>
      <c r="H143" s="148">
        <v>79</v>
      </c>
      <c r="I143" s="148">
        <v>79</v>
      </c>
      <c r="J143" s="148">
        <v>79</v>
      </c>
      <c r="K143" s="148">
        <v>77</v>
      </c>
      <c r="L143" s="148">
        <v>83</v>
      </c>
      <c r="M143" s="148">
        <v>81</v>
      </c>
      <c r="N143" s="148">
        <v>80</v>
      </c>
      <c r="O143" s="148">
        <v>83</v>
      </c>
      <c r="P143" s="148">
        <v>82</v>
      </c>
      <c r="Q143" s="148">
        <v>81</v>
      </c>
      <c r="R143" s="148">
        <v>80</v>
      </c>
      <c r="S143" s="148">
        <v>87</v>
      </c>
      <c r="T143" s="148">
        <v>88</v>
      </c>
      <c r="U143" s="148">
        <v>89</v>
      </c>
      <c r="V143" s="148">
        <v>90</v>
      </c>
      <c r="W143" s="148">
        <v>89</v>
      </c>
      <c r="X143" s="148">
        <v>89</v>
      </c>
      <c r="Y143" s="100"/>
      <c r="Z143" t="s">
        <v>127</v>
      </c>
      <c r="AA143" s="16">
        <f t="shared" ca="1" si="36"/>
        <v>89</v>
      </c>
      <c r="AB143" s="16">
        <f t="shared" ca="1" si="37"/>
        <v>0</v>
      </c>
      <c r="AC143" s="262">
        <f t="shared" ca="1" si="38"/>
        <v>0</v>
      </c>
      <c r="AD143" s="16">
        <f t="shared" ca="1" si="39"/>
        <v>2</v>
      </c>
      <c r="AE143" s="262">
        <f t="shared" ca="1" si="40"/>
        <v>2.2988505747126436E-2</v>
      </c>
    </row>
    <row r="144" spans="1:31" x14ac:dyDescent="0.2">
      <c r="A144" t="s">
        <v>139</v>
      </c>
      <c r="B144" s="25">
        <f>SUM(B142:B143)</f>
        <v>128</v>
      </c>
      <c r="C144" s="25">
        <f t="shared" ref="C144:X144" si="41">SUM(C142:C143)</f>
        <v>126</v>
      </c>
      <c r="D144" s="25">
        <f t="shared" si="41"/>
        <v>127</v>
      </c>
      <c r="E144" s="25">
        <f t="shared" si="41"/>
        <v>115</v>
      </c>
      <c r="F144" s="25">
        <f t="shared" si="41"/>
        <v>116</v>
      </c>
      <c r="G144" s="25">
        <f t="shared" si="41"/>
        <v>143</v>
      </c>
      <c r="H144" s="25">
        <f t="shared" si="41"/>
        <v>144</v>
      </c>
      <c r="I144" s="25">
        <f t="shared" si="41"/>
        <v>143</v>
      </c>
      <c r="J144" s="25">
        <f t="shared" si="41"/>
        <v>142</v>
      </c>
      <c r="K144" s="25">
        <f t="shared" si="41"/>
        <v>140</v>
      </c>
      <c r="L144" s="25">
        <f t="shared" si="41"/>
        <v>157</v>
      </c>
      <c r="M144" s="25">
        <f t="shared" si="41"/>
        <v>155</v>
      </c>
      <c r="N144" s="25">
        <f t="shared" si="41"/>
        <v>154</v>
      </c>
      <c r="O144" s="25">
        <f t="shared" si="41"/>
        <v>157</v>
      </c>
      <c r="P144" s="25">
        <f t="shared" si="41"/>
        <v>154</v>
      </c>
      <c r="Q144" s="25">
        <f t="shared" si="41"/>
        <v>152</v>
      </c>
      <c r="R144" s="25">
        <f t="shared" si="41"/>
        <v>153</v>
      </c>
      <c r="S144" s="25">
        <f t="shared" si="41"/>
        <v>171</v>
      </c>
      <c r="T144" s="25">
        <f t="shared" si="41"/>
        <v>171</v>
      </c>
      <c r="U144" s="25">
        <f t="shared" si="41"/>
        <v>172</v>
      </c>
      <c r="V144" s="25">
        <f t="shared" si="41"/>
        <v>173</v>
      </c>
      <c r="W144" s="25">
        <f t="shared" si="41"/>
        <v>173</v>
      </c>
      <c r="X144" s="25">
        <f t="shared" si="41"/>
        <v>173</v>
      </c>
      <c r="Y144" s="100"/>
      <c r="Z144" t="s">
        <v>139</v>
      </c>
      <c r="AA144" s="16">
        <f t="shared" ca="1" si="36"/>
        <v>173</v>
      </c>
      <c r="AB144" s="16">
        <f t="shared" ca="1" si="37"/>
        <v>0</v>
      </c>
      <c r="AC144" s="262">
        <f t="shared" ca="1" si="38"/>
        <v>0</v>
      </c>
      <c r="AD144" s="16">
        <f t="shared" ca="1" si="39"/>
        <v>2</v>
      </c>
      <c r="AE144" s="262">
        <f t="shared" ca="1" si="40"/>
        <v>1.1695906432748537E-2</v>
      </c>
    </row>
    <row r="145" spans="1:31" x14ac:dyDescent="0.2">
      <c r="A145" t="s">
        <v>1731</v>
      </c>
      <c r="B145">
        <v>56</v>
      </c>
      <c r="C145">
        <v>56</v>
      </c>
      <c r="D145">
        <v>55</v>
      </c>
      <c r="E145">
        <v>54</v>
      </c>
      <c r="F145">
        <v>54</v>
      </c>
      <c r="G145">
        <v>68</v>
      </c>
      <c r="H145">
        <v>68</v>
      </c>
      <c r="I145">
        <v>67</v>
      </c>
      <c r="J145">
        <v>67</v>
      </c>
      <c r="K145">
        <v>67</v>
      </c>
      <c r="L145">
        <v>75</v>
      </c>
      <c r="M145">
        <v>75</v>
      </c>
      <c r="N145">
        <v>74</v>
      </c>
      <c r="O145">
        <v>74</v>
      </c>
      <c r="P145">
        <v>75</v>
      </c>
      <c r="Q145">
        <v>75</v>
      </c>
      <c r="R145">
        <v>75</v>
      </c>
      <c r="S145">
        <v>87</v>
      </c>
      <c r="T145">
        <v>87</v>
      </c>
      <c r="U145">
        <v>87</v>
      </c>
      <c r="V145">
        <v>87</v>
      </c>
      <c r="W145">
        <v>87</v>
      </c>
      <c r="X145">
        <v>88</v>
      </c>
      <c r="Y145" s="100"/>
      <c r="Z145" t="s">
        <v>1731</v>
      </c>
      <c r="AA145" s="16">
        <f t="shared" ca="1" si="36"/>
        <v>88</v>
      </c>
      <c r="AB145" s="16">
        <f t="shared" ca="1" si="37"/>
        <v>1</v>
      </c>
      <c r="AC145" s="262">
        <f t="shared" ca="1" si="38"/>
        <v>1.1494252873563218E-2</v>
      </c>
      <c r="AD145" s="16">
        <f t="shared" ca="1" si="39"/>
        <v>1</v>
      </c>
      <c r="AE145" s="262">
        <f t="shared" ca="1" si="40"/>
        <v>1.1494252873563218E-2</v>
      </c>
    </row>
    <row r="146" spans="1:31" x14ac:dyDescent="0.2">
      <c r="A146" t="s">
        <v>141</v>
      </c>
      <c r="B146">
        <v>54</v>
      </c>
      <c r="C146">
        <v>54</v>
      </c>
      <c r="D146">
        <v>54</v>
      </c>
      <c r="E146">
        <v>54</v>
      </c>
      <c r="F146">
        <v>54</v>
      </c>
      <c r="G146">
        <v>67</v>
      </c>
      <c r="H146">
        <v>67</v>
      </c>
      <c r="I146">
        <v>66</v>
      </c>
      <c r="J146">
        <v>66</v>
      </c>
      <c r="K146">
        <v>66</v>
      </c>
      <c r="L146">
        <v>78</v>
      </c>
      <c r="M146">
        <v>78</v>
      </c>
      <c r="N146">
        <v>77</v>
      </c>
      <c r="O146">
        <v>77</v>
      </c>
      <c r="P146">
        <v>77</v>
      </c>
      <c r="Q146">
        <v>77</v>
      </c>
      <c r="R146">
        <v>77</v>
      </c>
      <c r="S146">
        <v>90</v>
      </c>
      <c r="T146">
        <v>90</v>
      </c>
      <c r="U146">
        <v>91</v>
      </c>
      <c r="V146">
        <v>91</v>
      </c>
      <c r="W146">
        <v>91</v>
      </c>
      <c r="X146">
        <v>91</v>
      </c>
      <c r="Y146" s="100"/>
      <c r="Z146" t="s">
        <v>141</v>
      </c>
      <c r="AA146" s="16">
        <f t="shared" ca="1" si="36"/>
        <v>91</v>
      </c>
      <c r="AB146" s="16">
        <f t="shared" ca="1" si="37"/>
        <v>0</v>
      </c>
      <c r="AC146" s="262">
        <f t="shared" ca="1" si="38"/>
        <v>0</v>
      </c>
      <c r="AD146" s="16">
        <f t="shared" ca="1" si="39"/>
        <v>1</v>
      </c>
      <c r="AE146" s="262">
        <f t="shared" ca="1" si="40"/>
        <v>1.1111111111111112E-2</v>
      </c>
    </row>
    <row r="147" spans="1:31" x14ac:dyDescent="0.2">
      <c r="A147" t="s">
        <v>226</v>
      </c>
      <c r="B147" t="s">
        <v>496</v>
      </c>
      <c r="C147" t="s">
        <v>496</v>
      </c>
      <c r="D147" t="s">
        <v>496</v>
      </c>
      <c r="E147" t="s">
        <v>496</v>
      </c>
      <c r="F147" t="s">
        <v>496</v>
      </c>
      <c r="G147" t="s">
        <v>496</v>
      </c>
      <c r="H147" t="s">
        <v>496</v>
      </c>
      <c r="I147" t="s">
        <v>496</v>
      </c>
      <c r="J147" t="s">
        <v>496</v>
      </c>
      <c r="K147" t="s">
        <v>496</v>
      </c>
      <c r="L147" t="s">
        <v>496</v>
      </c>
      <c r="M147" t="s">
        <v>496</v>
      </c>
      <c r="N147" t="s">
        <v>496</v>
      </c>
      <c r="O147" t="s">
        <v>496</v>
      </c>
      <c r="P147" t="s">
        <v>496</v>
      </c>
      <c r="Q147" t="s">
        <v>496</v>
      </c>
      <c r="R147" t="s">
        <v>496</v>
      </c>
      <c r="S147" t="s">
        <v>496</v>
      </c>
      <c r="T147" t="s">
        <v>496</v>
      </c>
      <c r="U147" t="s">
        <v>496</v>
      </c>
      <c r="V147" t="s">
        <v>496</v>
      </c>
      <c r="W147" t="s">
        <v>496</v>
      </c>
      <c r="X147" t="s">
        <v>496</v>
      </c>
      <c r="Y147" s="100"/>
      <c r="Z147" t="s">
        <v>226</v>
      </c>
      <c r="AA147" s="16" t="str">
        <f t="shared" ca="1" si="36"/>
        <v>-</v>
      </c>
      <c r="AB147" s="16" t="str">
        <f t="shared" ca="1" si="37"/>
        <v>-</v>
      </c>
      <c r="AC147" s="262" t="str">
        <f t="shared" ca="1" si="38"/>
        <v>-</v>
      </c>
      <c r="AD147" s="16" t="str">
        <f t="shared" ca="1" si="39"/>
        <v>-</v>
      </c>
      <c r="AE147" s="262" t="str">
        <f t="shared" ca="1" si="40"/>
        <v>-</v>
      </c>
    </row>
    <row r="148" spans="1:31" x14ac:dyDescent="0.2">
      <c r="A148" t="s">
        <v>227</v>
      </c>
      <c r="B148" t="s">
        <v>496</v>
      </c>
      <c r="C148" t="s">
        <v>496</v>
      </c>
      <c r="D148" t="s">
        <v>496</v>
      </c>
      <c r="E148" t="s">
        <v>496</v>
      </c>
      <c r="F148" t="s">
        <v>496</v>
      </c>
      <c r="G148" t="s">
        <v>496</v>
      </c>
      <c r="H148" t="s">
        <v>496</v>
      </c>
      <c r="I148" t="s">
        <v>496</v>
      </c>
      <c r="J148" t="s">
        <v>496</v>
      </c>
      <c r="K148" t="s">
        <v>496</v>
      </c>
      <c r="L148" t="s">
        <v>496</v>
      </c>
      <c r="M148" t="s">
        <v>496</v>
      </c>
      <c r="N148" t="s">
        <v>496</v>
      </c>
      <c r="O148" t="s">
        <v>496</v>
      </c>
      <c r="P148" t="s">
        <v>496</v>
      </c>
      <c r="Q148" t="s">
        <v>496</v>
      </c>
      <c r="R148" t="s">
        <v>496</v>
      </c>
      <c r="S148" t="s">
        <v>496</v>
      </c>
      <c r="T148" t="s">
        <v>496</v>
      </c>
      <c r="U148" t="s">
        <v>496</v>
      </c>
      <c r="V148" t="s">
        <v>496</v>
      </c>
      <c r="W148" t="s">
        <v>496</v>
      </c>
      <c r="X148" t="s">
        <v>496</v>
      </c>
      <c r="Y148" s="100"/>
      <c r="Z148" t="s">
        <v>227</v>
      </c>
      <c r="AA148" s="16" t="str">
        <f t="shared" ca="1" si="36"/>
        <v>-</v>
      </c>
      <c r="AB148" s="16" t="str">
        <f t="shared" ca="1" si="37"/>
        <v>-</v>
      </c>
      <c r="AC148" s="262" t="str">
        <f t="shared" ca="1" si="38"/>
        <v>-</v>
      </c>
      <c r="AD148" s="16" t="str">
        <f t="shared" ca="1" si="39"/>
        <v>-</v>
      </c>
      <c r="AE148" s="262" t="str">
        <f t="shared" ca="1" si="40"/>
        <v>-</v>
      </c>
    </row>
    <row r="149" spans="1:31" x14ac:dyDescent="0.2">
      <c r="A149" t="s">
        <v>228</v>
      </c>
      <c r="B149" t="s">
        <v>496</v>
      </c>
      <c r="C149" t="s">
        <v>496</v>
      </c>
      <c r="D149" t="s">
        <v>496</v>
      </c>
      <c r="E149" t="s">
        <v>496</v>
      </c>
      <c r="F149" t="s">
        <v>496</v>
      </c>
      <c r="G149" t="s">
        <v>496</v>
      </c>
      <c r="H149" t="s">
        <v>496</v>
      </c>
      <c r="I149" t="s">
        <v>496</v>
      </c>
      <c r="J149" t="s">
        <v>496</v>
      </c>
      <c r="K149" t="s">
        <v>496</v>
      </c>
      <c r="L149" t="s">
        <v>496</v>
      </c>
      <c r="M149" t="s">
        <v>496</v>
      </c>
      <c r="N149" t="s">
        <v>496</v>
      </c>
      <c r="O149" t="s">
        <v>496</v>
      </c>
      <c r="P149" t="s">
        <v>496</v>
      </c>
      <c r="Q149" t="s">
        <v>496</v>
      </c>
      <c r="R149" t="s">
        <v>496</v>
      </c>
      <c r="S149" t="s">
        <v>496</v>
      </c>
      <c r="T149" t="s">
        <v>496</v>
      </c>
      <c r="U149" t="s">
        <v>496</v>
      </c>
      <c r="V149" t="s">
        <v>496</v>
      </c>
      <c r="W149" t="s">
        <v>496</v>
      </c>
      <c r="X149" t="s">
        <v>496</v>
      </c>
      <c r="Y149" s="100"/>
      <c r="Z149" t="s">
        <v>228</v>
      </c>
      <c r="AA149" s="16" t="str">
        <f t="shared" ca="1" si="36"/>
        <v>-</v>
      </c>
      <c r="AB149" s="16" t="str">
        <f t="shared" ca="1" si="37"/>
        <v>-</v>
      </c>
      <c r="AC149" s="262" t="str">
        <f t="shared" ca="1" si="38"/>
        <v>-</v>
      </c>
      <c r="AD149" s="16" t="str">
        <f t="shared" ca="1" si="39"/>
        <v>-</v>
      </c>
      <c r="AE149" s="262" t="str">
        <f t="shared" ca="1" si="40"/>
        <v>-</v>
      </c>
    </row>
    <row r="150" spans="1:31" x14ac:dyDescent="0.2">
      <c r="A150" t="s">
        <v>229</v>
      </c>
      <c r="B150" t="s">
        <v>496</v>
      </c>
      <c r="C150" t="s">
        <v>496</v>
      </c>
      <c r="D150" t="s">
        <v>496</v>
      </c>
      <c r="E150" t="s">
        <v>496</v>
      </c>
      <c r="F150" t="s">
        <v>496</v>
      </c>
      <c r="G150" t="s">
        <v>496</v>
      </c>
      <c r="H150" t="s">
        <v>496</v>
      </c>
      <c r="I150" t="s">
        <v>496</v>
      </c>
      <c r="J150" t="s">
        <v>496</v>
      </c>
      <c r="K150" t="s">
        <v>496</v>
      </c>
      <c r="L150" t="s">
        <v>496</v>
      </c>
      <c r="M150" t="s">
        <v>496</v>
      </c>
      <c r="N150" t="s">
        <v>496</v>
      </c>
      <c r="O150" t="s">
        <v>496</v>
      </c>
      <c r="P150" t="s">
        <v>496</v>
      </c>
      <c r="Q150" t="s">
        <v>496</v>
      </c>
      <c r="R150" t="s">
        <v>496</v>
      </c>
      <c r="S150" t="s">
        <v>496</v>
      </c>
      <c r="T150" t="s">
        <v>496</v>
      </c>
      <c r="U150" t="s">
        <v>496</v>
      </c>
      <c r="V150" t="s">
        <v>496</v>
      </c>
      <c r="W150" t="s">
        <v>496</v>
      </c>
      <c r="X150" t="s">
        <v>496</v>
      </c>
      <c r="Y150" s="100"/>
      <c r="Z150" t="s">
        <v>229</v>
      </c>
      <c r="AA150" s="16" t="str">
        <f t="shared" ca="1" si="36"/>
        <v>-</v>
      </c>
      <c r="AB150" s="16" t="str">
        <f t="shared" ca="1" si="37"/>
        <v>-</v>
      </c>
      <c r="AC150" s="262" t="str">
        <f t="shared" ca="1" si="38"/>
        <v>-</v>
      </c>
      <c r="AD150" s="16" t="str">
        <f t="shared" ca="1" si="39"/>
        <v>-</v>
      </c>
      <c r="AE150" s="262" t="str">
        <f t="shared" ca="1" si="40"/>
        <v>-</v>
      </c>
    </row>
    <row r="151" spans="1:31" x14ac:dyDescent="0.2">
      <c r="A151" t="s">
        <v>230</v>
      </c>
      <c r="B151" t="s">
        <v>496</v>
      </c>
      <c r="C151" t="s">
        <v>496</v>
      </c>
      <c r="D151" t="s">
        <v>496</v>
      </c>
      <c r="E151" t="s">
        <v>496</v>
      </c>
      <c r="F151" t="s">
        <v>496</v>
      </c>
      <c r="G151" t="s">
        <v>496</v>
      </c>
      <c r="H151" t="s">
        <v>496</v>
      </c>
      <c r="I151" t="s">
        <v>496</v>
      </c>
      <c r="J151" t="s">
        <v>496</v>
      </c>
      <c r="K151" t="s">
        <v>496</v>
      </c>
      <c r="L151" t="s">
        <v>496</v>
      </c>
      <c r="M151" t="s">
        <v>496</v>
      </c>
      <c r="N151" t="s">
        <v>496</v>
      </c>
      <c r="O151" t="s">
        <v>496</v>
      </c>
      <c r="P151" t="s">
        <v>496</v>
      </c>
      <c r="Q151" t="s">
        <v>496</v>
      </c>
      <c r="R151" t="s">
        <v>496</v>
      </c>
      <c r="S151" t="s">
        <v>496</v>
      </c>
      <c r="T151" t="s">
        <v>496</v>
      </c>
      <c r="U151" t="s">
        <v>496</v>
      </c>
      <c r="V151" t="s">
        <v>496</v>
      </c>
      <c r="W151" t="s">
        <v>496</v>
      </c>
      <c r="X151" t="s">
        <v>496</v>
      </c>
      <c r="Y151" s="100"/>
      <c r="Z151" t="s">
        <v>230</v>
      </c>
      <c r="AA151" s="16" t="str">
        <f t="shared" ca="1" si="36"/>
        <v>-</v>
      </c>
      <c r="AB151" s="16" t="str">
        <f t="shared" ca="1" si="37"/>
        <v>-</v>
      </c>
      <c r="AC151" s="262" t="str">
        <f t="shared" ca="1" si="38"/>
        <v>-</v>
      </c>
      <c r="AD151" s="16" t="str">
        <f t="shared" ca="1" si="39"/>
        <v>-</v>
      </c>
      <c r="AE151" s="262" t="str">
        <f t="shared" ca="1" si="40"/>
        <v>-</v>
      </c>
    </row>
    <row r="152" spans="1:31" x14ac:dyDescent="0.2">
      <c r="A152" t="s">
        <v>231</v>
      </c>
      <c r="B152" t="s">
        <v>496</v>
      </c>
      <c r="C152" t="s">
        <v>496</v>
      </c>
      <c r="D152" t="s">
        <v>496</v>
      </c>
      <c r="E152" t="s">
        <v>496</v>
      </c>
      <c r="F152" t="s">
        <v>496</v>
      </c>
      <c r="G152" t="s">
        <v>496</v>
      </c>
      <c r="H152" t="s">
        <v>496</v>
      </c>
      <c r="I152" t="s">
        <v>496</v>
      </c>
      <c r="J152" t="s">
        <v>496</v>
      </c>
      <c r="K152" t="s">
        <v>496</v>
      </c>
      <c r="L152" t="s">
        <v>496</v>
      </c>
      <c r="M152" t="s">
        <v>496</v>
      </c>
      <c r="N152" t="s">
        <v>496</v>
      </c>
      <c r="O152" t="s">
        <v>496</v>
      </c>
      <c r="P152" t="s">
        <v>496</v>
      </c>
      <c r="Q152" t="s">
        <v>496</v>
      </c>
      <c r="R152" t="s">
        <v>496</v>
      </c>
      <c r="S152" t="s">
        <v>496</v>
      </c>
      <c r="T152" t="s">
        <v>496</v>
      </c>
      <c r="U152" t="s">
        <v>496</v>
      </c>
      <c r="V152" t="s">
        <v>496</v>
      </c>
      <c r="W152" t="s">
        <v>496</v>
      </c>
      <c r="X152" t="s">
        <v>496</v>
      </c>
      <c r="Y152" s="100"/>
      <c r="Z152" t="s">
        <v>231</v>
      </c>
      <c r="AA152" s="16" t="str">
        <f t="shared" ca="1" si="36"/>
        <v>-</v>
      </c>
      <c r="AB152" s="16" t="str">
        <f t="shared" ca="1" si="37"/>
        <v>-</v>
      </c>
      <c r="AC152" s="262" t="str">
        <f t="shared" ca="1" si="38"/>
        <v>-</v>
      </c>
      <c r="AD152" s="16" t="str">
        <f t="shared" ca="1" si="39"/>
        <v>-</v>
      </c>
      <c r="AE152" s="262" t="str">
        <f t="shared" ca="1" si="40"/>
        <v>-</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341CD-0407-40A7-BE45-589F5576CCEA}">
  <sheetPr codeName="Sheet30"/>
  <dimension ref="A1:CE178"/>
  <sheetViews>
    <sheetView zoomScaleNormal="100" workbookViewId="0">
      <pane xSplit="1" ySplit="19" topLeftCell="BV2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6.875" bestFit="1" customWidth="1"/>
    <col min="2" max="2" width="10" bestFit="1" customWidth="1"/>
  </cols>
  <sheetData>
    <row r="1" spans="1:80" ht="15" x14ac:dyDescent="0.25">
      <c r="G1" s="20"/>
      <c r="H1" s="97">
        <f ca="1">OFFSET(CB8,0,-2)</f>
        <v>45778</v>
      </c>
      <c r="I1" s="236"/>
      <c r="J1" s="236" t="s">
        <v>1737</v>
      </c>
      <c r="K1" s="236"/>
      <c r="M1" s="97">
        <f ca="1">OFFSET(CB8,0,-13)</f>
        <v>45444</v>
      </c>
      <c r="N1" s="236"/>
      <c r="O1" s="236" t="s">
        <v>1740</v>
      </c>
      <c r="P1" s="236"/>
      <c r="CB1" s="100"/>
    </row>
    <row r="2" spans="1:80" ht="15" x14ac:dyDescent="0.25">
      <c r="A2" t="str" cm="1">
        <f t="array" ref="A2">INDEX(A20:A42,Control!B3)</f>
        <v>Ashford</v>
      </c>
      <c r="B2" s="20">
        <f ca="1">OFFSET(CB8,0,-1)</f>
        <v>45809</v>
      </c>
      <c r="C2" t="s">
        <v>1713</v>
      </c>
      <c r="E2" s="20">
        <v>43891</v>
      </c>
      <c r="H2" s="236" t="s">
        <v>163</v>
      </c>
      <c r="I2" s="236"/>
      <c r="J2" s="236" t="s">
        <v>163</v>
      </c>
      <c r="K2" s="236" t="s">
        <v>1713</v>
      </c>
      <c r="M2" s="236" t="s">
        <v>163</v>
      </c>
      <c r="N2" s="236"/>
      <c r="O2" s="236" t="s">
        <v>163</v>
      </c>
      <c r="P2" s="236" t="s">
        <v>1713</v>
      </c>
      <c r="CB2" s="100"/>
    </row>
    <row r="3" spans="1:80" ht="15" x14ac:dyDescent="0.25">
      <c r="A3" t="s">
        <v>152</v>
      </c>
      <c r="B3" s="25" cm="1">
        <f t="array" aca="1" ref="B3" ca="1">INDEX(OFFSET(CB48:CB70,0,-1),Control!B3)</f>
        <v>2640</v>
      </c>
      <c r="C3" s="25" cm="1">
        <f t="array" aca="1" ref="C3" ca="1">INDEX(OFFSET(CB20:CB42,0,-1),Control!B3)</f>
        <v>3.1</v>
      </c>
      <c r="E3" s="14" cm="1">
        <f t="array" ref="E3">INDEX(P48:P70,Control!B3)</f>
        <v>2220</v>
      </c>
      <c r="F3" s="21">
        <f>P10</f>
        <v>2.7999999999999997E-2</v>
      </c>
      <c r="H3" s="112" cm="1">
        <f t="array" aca="1" ref="H3" ca="1">INDEX(OFFSET(CB48:CB70,0,-2),Control!B3)</f>
        <v>2555</v>
      </c>
      <c r="I3" s="236"/>
      <c r="J3" s="112">
        <f ca="1">B3-H3</f>
        <v>85</v>
      </c>
      <c r="K3" s="128">
        <f ca="1">J3/H3</f>
        <v>3.3268101761252444E-2</v>
      </c>
      <c r="M3" s="112" cm="1">
        <f t="array" aca="1" ref="M3" ca="1">INDEX(OFFSET(CB48:CB70,0,-12),Control!B3)</f>
        <v>2710</v>
      </c>
      <c r="O3" s="112">
        <f ca="1">B3-M3</f>
        <v>-70</v>
      </c>
      <c r="P3" s="128">
        <f ca="1">O3/M3</f>
        <v>-2.5830258302583026E-2</v>
      </c>
      <c r="CB3" s="100"/>
    </row>
    <row r="4" spans="1:80" ht="15" x14ac:dyDescent="0.25">
      <c r="A4" t="s">
        <v>217</v>
      </c>
      <c r="B4" s="25" cm="1">
        <f t="array" aca="1" ref="B4" ca="1">INDEX(OFFSET(CB76:CB98,0,-1),Control!B3)</f>
        <v>1430</v>
      </c>
      <c r="C4" s="25" cm="1">
        <f t="array" aca="1" ref="C4" ca="1">INDEX(OFFSET(CB102:CB124,0,-1),Control!B3)</f>
        <v>3.5</v>
      </c>
      <c r="E4" s="14">
        <f>P13</f>
        <v>1265</v>
      </c>
      <c r="F4" cm="1">
        <f t="array" ref="F4">INDEX(P102:P124,Control!B3)</f>
        <v>3.3</v>
      </c>
      <c r="H4" s="112" cm="1">
        <f t="array" aca="1" ref="H4" ca="1">INDEX(OFFSET(CB76:CB98,0,-2),Control!B3)</f>
        <v>1380</v>
      </c>
      <c r="I4" s="236"/>
      <c r="J4" s="112">
        <f t="shared" ref="J4:J5" ca="1" si="0">B4-H4</f>
        <v>50</v>
      </c>
      <c r="K4" s="128">
        <f t="shared" ref="K4:K5" ca="1" si="1">J4/H4</f>
        <v>3.6231884057971016E-2</v>
      </c>
      <c r="M4" s="112" cm="1">
        <f t="array" aca="1" ref="M4" ca="1">INDEX(OFFSET(CB76:CB98,0,-12),Control!B3)</f>
        <v>1430</v>
      </c>
      <c r="O4" s="112">
        <f t="shared" ref="O4:O5" ca="1" si="2">B4-M4</f>
        <v>0</v>
      </c>
      <c r="P4" s="128">
        <f t="shared" ref="P4:P5" ca="1" si="3">O4/M4</f>
        <v>0</v>
      </c>
      <c r="CB4" s="100"/>
    </row>
    <row r="5" spans="1:80" ht="15" x14ac:dyDescent="0.25">
      <c r="A5" t="s">
        <v>218</v>
      </c>
      <c r="B5" s="25" cm="1">
        <f t="array" aca="1" ref="B5" ca="1">INDEX(OFFSET(CB130:CB152,0,-1),Control!B3)</f>
        <v>1210</v>
      </c>
      <c r="C5" s="25" cm="1">
        <f t="array" aca="1" ref="C5" ca="1">INDEX(OFFSET(CB156:CB178,0,-1),Control!B3)</f>
        <v>2.8</v>
      </c>
      <c r="E5" s="14">
        <f>P14</f>
        <v>955</v>
      </c>
      <c r="F5" cm="1">
        <f t="array" ref="F5">INDEX(P156:P178,Control!B3)</f>
        <v>2.2999999999999998</v>
      </c>
      <c r="H5" s="112" cm="1">
        <f t="array" aca="1" ref="H5" ca="1">INDEX(OFFSET(CB130:CB152,0,-2),Control!B3)</f>
        <v>1170</v>
      </c>
      <c r="I5" s="236"/>
      <c r="J5" s="112">
        <f t="shared" ca="1" si="0"/>
        <v>40</v>
      </c>
      <c r="K5" s="128">
        <f t="shared" ca="1" si="1"/>
        <v>3.4188034188034191E-2</v>
      </c>
      <c r="M5" s="112" cm="1">
        <f t="array" aca="1" ref="M5" ca="1">INDEX(OFFSET(CB130:CB152,0,-12),Control!B3)</f>
        <v>1280</v>
      </c>
      <c r="O5" s="112">
        <f t="shared" ca="1" si="2"/>
        <v>-70</v>
      </c>
      <c r="P5" s="128">
        <f t="shared" ca="1" si="3"/>
        <v>-5.46875E-2</v>
      </c>
      <c r="CB5" s="100"/>
    </row>
    <row r="6" spans="1:80" x14ac:dyDescent="0.2">
      <c r="CB6" s="100"/>
    </row>
    <row r="7" spans="1:80" x14ac:dyDescent="0.2">
      <c r="CB7" s="100"/>
    </row>
    <row r="8" spans="1:80" ht="15" x14ac:dyDescent="0.25">
      <c r="A8" t="s">
        <v>1741</v>
      </c>
      <c r="B8" s="20">
        <v>43466</v>
      </c>
      <c r="C8" s="283">
        <v>43497</v>
      </c>
      <c r="D8" s="283">
        <v>43525</v>
      </c>
      <c r="E8" s="283">
        <v>43556</v>
      </c>
      <c r="F8" s="283">
        <v>43586</v>
      </c>
      <c r="G8" s="283">
        <v>43617</v>
      </c>
      <c r="H8" s="283">
        <v>43647</v>
      </c>
      <c r="I8" s="283">
        <v>43678</v>
      </c>
      <c r="J8" s="283">
        <v>43709</v>
      </c>
      <c r="K8" s="283">
        <v>43739</v>
      </c>
      <c r="L8" s="283">
        <v>43770</v>
      </c>
      <c r="M8" s="283">
        <v>43800</v>
      </c>
      <c r="N8" s="283">
        <v>43831</v>
      </c>
      <c r="O8" s="283">
        <v>43862</v>
      </c>
      <c r="P8" s="283">
        <v>43891</v>
      </c>
      <c r="Q8" s="283">
        <v>43922</v>
      </c>
      <c r="R8" s="283">
        <v>43952</v>
      </c>
      <c r="S8" s="283">
        <v>43983</v>
      </c>
      <c r="T8" s="283">
        <v>44013</v>
      </c>
      <c r="U8" s="283">
        <v>44044</v>
      </c>
      <c r="V8" s="283">
        <v>44075</v>
      </c>
      <c r="W8" s="283">
        <v>44105</v>
      </c>
      <c r="X8" s="283">
        <v>44136</v>
      </c>
      <c r="Y8" s="283">
        <v>44166</v>
      </c>
      <c r="Z8" s="283">
        <v>44197</v>
      </c>
      <c r="AA8" s="283">
        <v>44228</v>
      </c>
      <c r="AB8" s="283">
        <v>44256</v>
      </c>
      <c r="AC8" s="283">
        <v>44287</v>
      </c>
      <c r="AD8" s="283">
        <v>44317</v>
      </c>
      <c r="AE8" s="283">
        <v>44348</v>
      </c>
      <c r="AF8" s="283">
        <v>44378</v>
      </c>
      <c r="AG8" s="283">
        <v>44409</v>
      </c>
      <c r="AH8" s="283">
        <v>44440</v>
      </c>
      <c r="AI8" s="283">
        <v>44470</v>
      </c>
      <c r="AJ8" s="283">
        <v>44501</v>
      </c>
      <c r="AK8" s="283">
        <v>44531</v>
      </c>
      <c r="AL8" s="283">
        <v>44562</v>
      </c>
      <c r="AM8" s="283">
        <v>44593</v>
      </c>
      <c r="AN8" s="283">
        <v>44621</v>
      </c>
      <c r="AO8" s="283">
        <v>44652</v>
      </c>
      <c r="AP8" s="283">
        <v>44682</v>
      </c>
      <c r="AQ8" s="283">
        <v>44713</v>
      </c>
      <c r="AR8" s="283">
        <v>44743</v>
      </c>
      <c r="AS8" s="283">
        <v>44774</v>
      </c>
      <c r="AT8" s="283">
        <v>44805</v>
      </c>
      <c r="AU8" s="283">
        <v>44835</v>
      </c>
      <c r="AV8" s="283">
        <v>44866</v>
      </c>
      <c r="AW8" s="283">
        <v>44896</v>
      </c>
      <c r="AX8" s="283">
        <v>44927</v>
      </c>
      <c r="AY8" s="283">
        <v>44958</v>
      </c>
      <c r="AZ8" s="283">
        <v>44986</v>
      </c>
      <c r="BA8" s="283">
        <v>45017</v>
      </c>
      <c r="BB8" s="283">
        <v>45047</v>
      </c>
      <c r="BC8" s="283">
        <v>45078</v>
      </c>
      <c r="BD8" s="283">
        <v>45108</v>
      </c>
      <c r="BE8" s="283">
        <v>45139</v>
      </c>
      <c r="BF8" s="283">
        <v>45170</v>
      </c>
      <c r="BG8" s="283">
        <v>45200</v>
      </c>
      <c r="BH8" s="283">
        <v>45231</v>
      </c>
      <c r="BI8" s="283">
        <v>45261</v>
      </c>
      <c r="BJ8" s="283">
        <v>45292</v>
      </c>
      <c r="BK8" s="283">
        <v>45323</v>
      </c>
      <c r="BL8" s="283">
        <v>45352</v>
      </c>
      <c r="BM8" s="283">
        <v>45383</v>
      </c>
      <c r="BN8" s="283">
        <v>45413</v>
      </c>
      <c r="BO8" s="283">
        <v>45444</v>
      </c>
      <c r="BP8" s="283">
        <v>45474</v>
      </c>
      <c r="BQ8" s="283">
        <v>45505</v>
      </c>
      <c r="BR8" s="283">
        <v>45536</v>
      </c>
      <c r="BS8" s="283">
        <v>45566</v>
      </c>
      <c r="BT8" s="283">
        <v>45597</v>
      </c>
      <c r="BU8" s="283">
        <v>45627</v>
      </c>
      <c r="BV8" s="283">
        <v>45658</v>
      </c>
      <c r="BW8" s="283">
        <v>45689</v>
      </c>
      <c r="BX8" s="283">
        <v>45717</v>
      </c>
      <c r="BY8" s="283">
        <v>45748</v>
      </c>
      <c r="BZ8" s="283">
        <v>45778</v>
      </c>
      <c r="CA8" s="283">
        <v>45809</v>
      </c>
      <c r="CB8" s="100"/>
    </row>
    <row r="9" spans="1:80" x14ac:dyDescent="0.2">
      <c r="A9" t="str" cm="1">
        <f t="array" ref="A9">INDEX(A20:A42,Control!$B$3)</f>
        <v>Ashford</v>
      </c>
      <c r="B9" s="25" cm="1">
        <f t="array" ref="B9">INDEX(B20:B42,Control!$B$3)</f>
        <v>2.2000000000000002</v>
      </c>
      <c r="C9" s="25" cm="1">
        <f t="array" ref="C9">INDEX(C20:C42,Control!$B$3)</f>
        <v>2.2999999999999998</v>
      </c>
      <c r="D9" s="25" cm="1">
        <f t="array" ref="D9">INDEX(D20:D42,Control!$B$3)</f>
        <v>2.4</v>
      </c>
      <c r="E9" s="25" cm="1">
        <f t="array" ref="E9">INDEX(E20:E42,Control!$B$3)</f>
        <v>2.2999999999999998</v>
      </c>
      <c r="F9" s="25" cm="1">
        <f t="array" ref="F9">INDEX(F20:F42,Control!$B$3)</f>
        <v>2.4</v>
      </c>
      <c r="G9" s="25" cm="1">
        <f t="array" ref="G9">INDEX(G20:G42,Control!$B$3)</f>
        <v>2.4</v>
      </c>
      <c r="H9" s="25" cm="1">
        <f t="array" ref="H9">INDEX(H20:H42,Control!$B$3)</f>
        <v>2.5</v>
      </c>
      <c r="I9" s="25" cm="1">
        <f t="array" ref="I9">INDEX(I20:I42,Control!$B$3)</f>
        <v>2.5</v>
      </c>
      <c r="J9" s="25" cm="1">
        <f t="array" ref="J9">INDEX(J20:J42,Control!$B$3)</f>
        <v>2.5</v>
      </c>
      <c r="K9" s="25" cm="1">
        <f t="array" ref="K9">INDEX(K20:K42,Control!$B$3)</f>
        <v>2.6</v>
      </c>
      <c r="L9" s="25" cm="1">
        <f t="array" ref="L9">INDEX(L20:L42,Control!$B$3)</f>
        <v>2.6</v>
      </c>
      <c r="M9" s="25" cm="1">
        <f t="array" ref="M9">INDEX(M20:M42,Control!$B$3)</f>
        <v>2.6</v>
      </c>
      <c r="N9" s="25" cm="1">
        <f t="array" ref="N9">INDEX(N20:N42,Control!$B$3)</f>
        <v>2.6</v>
      </c>
      <c r="O9" s="25" cm="1">
        <f t="array" ref="O9">INDEX(O20:O42,Control!$B$3)</f>
        <v>2.7</v>
      </c>
      <c r="P9" s="25" cm="1">
        <f t="array" ref="P9">INDEX(P20:P42,Control!$B$3)</f>
        <v>2.8</v>
      </c>
      <c r="Q9" s="25" cm="1">
        <f t="array" ref="Q9">INDEX(Q20:Q42,Control!$B$3)</f>
        <v>5</v>
      </c>
      <c r="R9" s="25" cm="1">
        <f t="array" ref="R9">INDEX(R20:R42,Control!$B$3)</f>
        <v>6.2</v>
      </c>
      <c r="S9" s="25" cm="1">
        <f t="array" ref="S9">INDEX(S20:S42,Control!$B$3)</f>
        <v>5.8</v>
      </c>
      <c r="T9" s="25" cm="1">
        <f t="array" ref="T9">INDEX(T20:T42,Control!$B$3)</f>
        <v>6</v>
      </c>
      <c r="U9" s="25" cm="1">
        <f t="array" ref="U9">INDEX(U20:U42,Control!$B$3)</f>
        <v>6.2</v>
      </c>
      <c r="V9" s="25" cm="1">
        <f t="array" ref="V9">INDEX(V20:V42,Control!$B$3)</f>
        <v>6</v>
      </c>
      <c r="W9" s="25" cm="1">
        <f t="array" ref="W9">INDEX(W20:W42,Control!$B$3)</f>
        <v>5.8</v>
      </c>
      <c r="X9" s="25" cm="1">
        <f t="array" ref="X9">INDEX(X20:X42,Control!$B$3)</f>
        <v>5.8</v>
      </c>
      <c r="Y9" s="25" cm="1">
        <f t="array" ref="Y9">INDEX(Y20:Y42,Control!$B$3)</f>
        <v>5.7</v>
      </c>
      <c r="Z9" s="25" cm="1">
        <f t="array" ref="Z9">INDEX(Z20:Z42,Control!$B$3)</f>
        <v>5.6</v>
      </c>
      <c r="AA9" s="25" cm="1">
        <f t="array" ref="AA9">INDEX(AA20:AA42,Control!$B$3)</f>
        <v>5.8</v>
      </c>
      <c r="AB9" s="25" cm="1">
        <f t="array" ref="AB9">INDEX(AB20:AB42,Control!$B$3)</f>
        <v>5.7</v>
      </c>
      <c r="AC9" s="25" cm="1">
        <f t="array" ref="AC9">INDEX(AC20:AC42,Control!$B$3)</f>
        <v>5.5</v>
      </c>
      <c r="AD9" s="25" cm="1">
        <f t="array" ref="AD9">INDEX(AD20:AD42,Control!$B$3)</f>
        <v>5.0999999999999996</v>
      </c>
      <c r="AE9" s="25" cm="1">
        <f t="array" ref="AE9">INDEX(AE20:AE42,Control!$B$3)</f>
        <v>4.7</v>
      </c>
      <c r="AF9" s="25" cm="1">
        <f t="array" ref="AF9">INDEX(AF20:AF42,Control!$B$3)</f>
        <v>4.5999999999999996</v>
      </c>
      <c r="AG9" s="25" cm="1">
        <f t="array" ref="AG9">INDEX(AG20:AG42,Control!$B$3)</f>
        <v>4.4000000000000004</v>
      </c>
      <c r="AH9" s="25" cm="1">
        <f t="array" ref="AH9">INDEX(AH20:AH42,Control!$B$3)</f>
        <v>4.2</v>
      </c>
      <c r="AI9" s="25" cm="1">
        <f t="array" ref="AI9">INDEX(AI20:AI42,Control!$B$3)</f>
        <v>4</v>
      </c>
      <c r="AJ9" s="25" cm="1">
        <f t="array" ref="AJ9">INDEX(AJ20:AJ42,Control!$B$3)</f>
        <v>3.9</v>
      </c>
      <c r="AK9" s="25" cm="1">
        <f t="array" ref="AK9">INDEX(AK20:AK42,Control!$B$3)</f>
        <v>3.8</v>
      </c>
      <c r="AL9" s="25" cm="1">
        <f t="array" ref="AL9">INDEX(AL20:AL42,Control!$B$3)</f>
        <v>3.7</v>
      </c>
      <c r="AM9" s="25" cm="1">
        <f t="array" ref="AM9">INDEX(AM20:AM42,Control!$B$3)</f>
        <v>3.7</v>
      </c>
      <c r="AN9" s="25" cm="1">
        <f t="array" ref="AN9">INDEX(AN20:AN42,Control!$B$3)</f>
        <v>3.5</v>
      </c>
      <c r="AO9" s="25" cm="1">
        <f t="array" ref="AO9">INDEX(AO20:AO42,Control!$B$3)</f>
        <v>3.3</v>
      </c>
      <c r="AP9" s="25" cm="1">
        <f t="array" ref="AP9">INDEX(AP20:AP42,Control!$B$3)</f>
        <v>3.2</v>
      </c>
      <c r="AQ9" s="25" cm="1">
        <f t="array" ref="AQ9">INDEX(AQ20:AQ42,Control!$B$3)</f>
        <v>3</v>
      </c>
      <c r="AR9" s="25" cm="1">
        <f t="array" ref="AR9">INDEX(AR20:AR42,Control!$B$3)</f>
        <v>2.9</v>
      </c>
      <c r="AS9" s="25" cm="1">
        <f t="array" ref="AS9">INDEX(AS20:AS42,Control!$B$3)</f>
        <v>2.9</v>
      </c>
      <c r="AT9" s="25" cm="1">
        <f t="array" ref="AT9">INDEX(AT20:AT42,Control!$B$3)</f>
        <v>2.9</v>
      </c>
      <c r="AU9" s="25" cm="1">
        <f t="array" ref="AU9">INDEX(AU20:AU42,Control!$B$3)</f>
        <v>2.8</v>
      </c>
      <c r="AV9" s="25" cm="1">
        <f t="array" ref="AV9">INDEX(AV20:AV42,Control!$B$3)</f>
        <v>2.8</v>
      </c>
      <c r="AW9" s="25" cm="1">
        <f t="array" ref="AW9">INDEX(AW20:AW42,Control!$B$3)</f>
        <v>2.8</v>
      </c>
      <c r="AX9" s="25" cm="1">
        <f t="array" ref="AX9">INDEX(AX20:AX42,Control!$B$3)</f>
        <v>2.8</v>
      </c>
      <c r="AY9" s="25" cm="1">
        <f t="array" ref="AY9">INDEX(AY20:AY42,Control!$B$3)</f>
        <v>2.8</v>
      </c>
      <c r="AZ9" s="25" cm="1">
        <f t="array" ref="AZ9">INDEX(AZ20:AZ42,Control!$B$3)</f>
        <v>2.9</v>
      </c>
      <c r="BA9" s="25" cm="1">
        <f t="array" ref="BA9">INDEX(BA20:BA42,Control!$B$3)</f>
        <v>3</v>
      </c>
      <c r="BB9" s="25" cm="1">
        <f t="array" ref="BB9">INDEX(BB20:BB42,Control!$B$3)</f>
        <v>2.9</v>
      </c>
      <c r="BC9" s="25" cm="1">
        <f t="array" ref="BC9">INDEX(BC20:BC42,Control!$B$3)</f>
        <v>2.9</v>
      </c>
      <c r="BD9" s="25" cm="1">
        <f t="array" ref="BD9">INDEX(BD20:BD42,Control!$B$3)</f>
        <v>2.9</v>
      </c>
      <c r="BE9" s="25" cm="1">
        <f t="array" ref="BE9">INDEX(BE20:BE42,Control!$B$3)</f>
        <v>2.9</v>
      </c>
      <c r="BF9" s="25" cm="1">
        <f t="array" ref="BF9">INDEX(BF20:BF42,Control!$B$3)</f>
        <v>2.9</v>
      </c>
      <c r="BG9" s="25" cm="1">
        <f t="array" ref="BG9">INDEX(BG20:BG42,Control!$B$3)</f>
        <v>2.9</v>
      </c>
      <c r="BH9" s="25" cm="1">
        <f t="array" ref="BH9">INDEX(BH20:BH42,Control!$B$3)</f>
        <v>2.9</v>
      </c>
      <c r="BI9" s="25" cm="1">
        <f t="array" ref="BI9">INDEX(BI20:BI42,Control!$B$3)</f>
        <v>2.9</v>
      </c>
      <c r="BJ9" s="25" cm="1">
        <f t="array" ref="BJ9">INDEX(BJ20:BJ42,Control!$B$3)</f>
        <v>2.9</v>
      </c>
      <c r="BK9" s="25" cm="1">
        <f t="array" ref="BK9">INDEX(BK20:BK42,Control!$B$3)</f>
        <v>3</v>
      </c>
      <c r="BL9" s="25" cm="1">
        <f t="array" ref="BL9">INDEX(BL20:BL42,Control!$B$3)</f>
        <v>3.1</v>
      </c>
      <c r="BM9" s="25" cm="1">
        <f t="array" ref="BM9">INDEX(BM20:BM42,Control!$B$3)</f>
        <v>3</v>
      </c>
      <c r="BN9" s="25" cm="1">
        <f t="array" ref="BN9">INDEX(BN20:BN42,Control!$B$3)</f>
        <v>3</v>
      </c>
      <c r="BO9" s="25" cm="1">
        <f t="array" ref="BO9">INDEX(BO20:BO42,Control!$B$3)</f>
        <v>3</v>
      </c>
      <c r="BP9" s="25" cm="1">
        <f t="array" ref="BP9">INDEX(BP20:BP42,Control!$B$3)</f>
        <v>3.2</v>
      </c>
      <c r="BQ9" s="25" cm="1">
        <f t="array" ref="BQ9">INDEX(BQ20:BQ42,Control!$B$3)</f>
        <v>3.2</v>
      </c>
      <c r="BR9" s="25" cm="1">
        <f t="array" ref="BR9">INDEX(BR20:BR42,Control!$B$3)</f>
        <v>3.2</v>
      </c>
      <c r="BS9" s="25" cm="1">
        <f t="array" ref="BS9">INDEX(BS20:BS42,Control!$B$3)</f>
        <v>3.2</v>
      </c>
      <c r="BT9" s="25" cm="1">
        <f t="array" ref="BT9">INDEX(BT20:BT42,Control!$B$3)</f>
        <v>3.1</v>
      </c>
      <c r="BU9" s="25" cm="1">
        <f t="array" ref="BU9">INDEX(BU20:BU42,Control!$B$3)</f>
        <v>3.2</v>
      </c>
      <c r="BV9" s="25" cm="1">
        <f t="array" ref="BV9">INDEX(BV20:BV42,Control!$B$3)</f>
        <v>3.1</v>
      </c>
      <c r="BW9" s="25" cm="1">
        <f t="array" ref="BW9">INDEX(BW20:BW42,Control!$B$3)</f>
        <v>3.2</v>
      </c>
      <c r="BX9" s="25" cm="1">
        <f t="array" ref="BX9">INDEX(BX20:BX42,Control!$B$3)</f>
        <v>3.2</v>
      </c>
      <c r="BY9" s="25" cm="1">
        <f t="array" ref="BY9">INDEX(BY20:BY42,Control!$B$3)</f>
        <v>3.1</v>
      </c>
      <c r="BZ9" s="25" cm="1">
        <f t="array" ref="BZ9">INDEX(BZ20:BZ42,Control!$B$3)</f>
        <v>3</v>
      </c>
      <c r="CA9" s="25" cm="1">
        <f t="array" ref="CA9">INDEX(CA20:CA42,Control!$B$3)</f>
        <v>3.1</v>
      </c>
      <c r="CB9" s="100"/>
    </row>
    <row r="10" spans="1:80" x14ac:dyDescent="0.2">
      <c r="B10" s="30">
        <f>B9/100</f>
        <v>2.2000000000000002E-2</v>
      </c>
      <c r="C10" s="30">
        <f t="shared" ref="C10:V10" si="4">C9/100</f>
        <v>2.3E-2</v>
      </c>
      <c r="D10" s="30">
        <f t="shared" si="4"/>
        <v>2.4E-2</v>
      </c>
      <c r="E10" s="30">
        <f t="shared" si="4"/>
        <v>2.3E-2</v>
      </c>
      <c r="F10" s="30">
        <f t="shared" si="4"/>
        <v>2.4E-2</v>
      </c>
      <c r="G10" s="30">
        <f t="shared" si="4"/>
        <v>2.4E-2</v>
      </c>
      <c r="H10" s="30">
        <f t="shared" si="4"/>
        <v>2.5000000000000001E-2</v>
      </c>
      <c r="I10" s="30">
        <f t="shared" si="4"/>
        <v>2.5000000000000001E-2</v>
      </c>
      <c r="J10" s="30">
        <f t="shared" si="4"/>
        <v>2.5000000000000001E-2</v>
      </c>
      <c r="K10" s="30">
        <f t="shared" si="4"/>
        <v>2.6000000000000002E-2</v>
      </c>
      <c r="L10" s="30">
        <f t="shared" si="4"/>
        <v>2.6000000000000002E-2</v>
      </c>
      <c r="M10" s="30">
        <f t="shared" si="4"/>
        <v>2.6000000000000002E-2</v>
      </c>
      <c r="N10" s="30">
        <f t="shared" si="4"/>
        <v>2.6000000000000002E-2</v>
      </c>
      <c r="O10" s="30">
        <f t="shared" si="4"/>
        <v>2.7000000000000003E-2</v>
      </c>
      <c r="P10" s="30">
        <f t="shared" si="4"/>
        <v>2.7999999999999997E-2</v>
      </c>
      <c r="Q10" s="30">
        <f t="shared" si="4"/>
        <v>0.05</v>
      </c>
      <c r="R10" s="30">
        <f t="shared" si="4"/>
        <v>6.2E-2</v>
      </c>
      <c r="S10" s="30">
        <f t="shared" si="4"/>
        <v>5.7999999999999996E-2</v>
      </c>
      <c r="T10" s="30">
        <f t="shared" si="4"/>
        <v>0.06</v>
      </c>
      <c r="U10" s="30">
        <f t="shared" si="4"/>
        <v>6.2E-2</v>
      </c>
      <c r="V10" s="30">
        <f t="shared" si="4"/>
        <v>0.06</v>
      </c>
      <c r="W10" s="30">
        <f t="shared" ref="W10:X10" si="5">W9/100</f>
        <v>5.7999999999999996E-2</v>
      </c>
      <c r="X10" s="30">
        <f t="shared" si="5"/>
        <v>5.7999999999999996E-2</v>
      </c>
      <c r="Y10" s="30">
        <f t="shared" ref="Y10:Z10" si="6">Y9/100</f>
        <v>5.7000000000000002E-2</v>
      </c>
      <c r="Z10" s="30">
        <f t="shared" si="6"/>
        <v>5.5999999999999994E-2</v>
      </c>
      <c r="AA10" s="30">
        <f t="shared" ref="AA10:AB10" si="7">AA9/100</f>
        <v>5.7999999999999996E-2</v>
      </c>
      <c r="AB10" s="30">
        <f t="shared" si="7"/>
        <v>5.7000000000000002E-2</v>
      </c>
      <c r="AC10" s="30">
        <f t="shared" ref="AC10:AD10" si="8">AC9/100</f>
        <v>5.5E-2</v>
      </c>
      <c r="AD10" s="30">
        <f t="shared" si="8"/>
        <v>5.0999999999999997E-2</v>
      </c>
      <c r="AE10" s="30">
        <f t="shared" ref="AE10" si="9">AE9/100</f>
        <v>4.7E-2</v>
      </c>
      <c r="AF10" s="30">
        <f t="shared" ref="AF10:AH10" si="10">AF9/100</f>
        <v>4.5999999999999999E-2</v>
      </c>
      <c r="AG10" s="30">
        <f t="shared" si="10"/>
        <v>4.4000000000000004E-2</v>
      </c>
      <c r="AH10" s="30">
        <f t="shared" si="10"/>
        <v>4.2000000000000003E-2</v>
      </c>
      <c r="AI10" s="30">
        <f t="shared" ref="AI10:AJ10" si="11">AI9/100</f>
        <v>0.04</v>
      </c>
      <c r="AJ10" s="30">
        <f t="shared" si="11"/>
        <v>3.9E-2</v>
      </c>
      <c r="AK10" s="30">
        <f t="shared" ref="AK10:AL10" si="12">AK9/100</f>
        <v>3.7999999999999999E-2</v>
      </c>
      <c r="AL10" s="30">
        <f t="shared" si="12"/>
        <v>3.7000000000000005E-2</v>
      </c>
      <c r="AM10" s="30">
        <f t="shared" ref="AM10" si="13">AM9/100</f>
        <v>3.7000000000000005E-2</v>
      </c>
      <c r="AN10" s="30">
        <f>AN9/100</f>
        <v>3.5000000000000003E-2</v>
      </c>
      <c r="AO10" s="30">
        <f>AO9/100</f>
        <v>3.3000000000000002E-2</v>
      </c>
      <c r="AP10" s="30">
        <f>AP9/100</f>
        <v>3.2000000000000001E-2</v>
      </c>
      <c r="AQ10" s="30">
        <f>AQ9/100</f>
        <v>0.03</v>
      </c>
      <c r="AR10" s="30">
        <f t="shared" ref="AR10:AS10" si="14">AR9/100</f>
        <v>2.8999999999999998E-2</v>
      </c>
      <c r="AS10" s="30">
        <f t="shared" si="14"/>
        <v>2.8999999999999998E-2</v>
      </c>
      <c r="AT10" s="30">
        <f t="shared" ref="AT10:AU10" si="15">AT9/100</f>
        <v>2.8999999999999998E-2</v>
      </c>
      <c r="AU10" s="30">
        <f t="shared" si="15"/>
        <v>2.7999999999999997E-2</v>
      </c>
      <c r="AV10" s="30">
        <f t="shared" ref="AV10:AW10" si="16">AV9/100</f>
        <v>2.7999999999999997E-2</v>
      </c>
      <c r="AW10" s="30">
        <f t="shared" si="16"/>
        <v>2.7999999999999997E-2</v>
      </c>
      <c r="AX10" s="30">
        <f t="shared" ref="AX10:AY10" si="17">AX9/100</f>
        <v>2.7999999999999997E-2</v>
      </c>
      <c r="AY10" s="30">
        <f t="shared" si="17"/>
        <v>2.7999999999999997E-2</v>
      </c>
      <c r="AZ10" s="30">
        <f t="shared" ref="AZ10:BA10" si="18">AZ9/100</f>
        <v>2.8999999999999998E-2</v>
      </c>
      <c r="BA10" s="30">
        <f t="shared" si="18"/>
        <v>0.03</v>
      </c>
      <c r="BB10" s="30">
        <f t="shared" ref="BB10:BC10" si="19">BB9/100</f>
        <v>2.8999999999999998E-2</v>
      </c>
      <c r="BC10" s="30">
        <f t="shared" si="19"/>
        <v>2.8999999999999998E-2</v>
      </c>
      <c r="BD10" s="30">
        <f t="shared" ref="BD10:BE10" si="20">BD9/100</f>
        <v>2.8999999999999998E-2</v>
      </c>
      <c r="BE10" s="30">
        <f t="shared" si="20"/>
        <v>2.8999999999999998E-2</v>
      </c>
      <c r="BF10" s="30">
        <f t="shared" ref="BF10:BG10" si="21">BF9/100</f>
        <v>2.8999999999999998E-2</v>
      </c>
      <c r="BG10" s="30">
        <f t="shared" si="21"/>
        <v>2.8999999999999998E-2</v>
      </c>
      <c r="BH10" s="30">
        <f t="shared" ref="BH10:BI10" si="22">BH9/100</f>
        <v>2.8999999999999998E-2</v>
      </c>
      <c r="BI10" s="30">
        <f t="shared" si="22"/>
        <v>2.8999999999999998E-2</v>
      </c>
      <c r="BJ10" s="30">
        <f t="shared" ref="BJ10:BK10" si="23">BJ9/100</f>
        <v>2.8999999999999998E-2</v>
      </c>
      <c r="BK10" s="30">
        <f t="shared" si="23"/>
        <v>0.03</v>
      </c>
      <c r="BL10" s="30">
        <f t="shared" ref="BL10:BM10" si="24">BL9/100</f>
        <v>3.1E-2</v>
      </c>
      <c r="BM10" s="30">
        <f t="shared" si="24"/>
        <v>0.03</v>
      </c>
      <c r="BN10" s="30">
        <f t="shared" ref="BN10:BO10" si="25">BN9/100</f>
        <v>0.03</v>
      </c>
      <c r="BO10" s="30">
        <f t="shared" si="25"/>
        <v>0.03</v>
      </c>
      <c r="BP10" s="30">
        <f t="shared" ref="BP10:BQ10" si="26">BP9/100</f>
        <v>3.2000000000000001E-2</v>
      </c>
      <c r="BQ10" s="30">
        <f t="shared" si="26"/>
        <v>3.2000000000000001E-2</v>
      </c>
      <c r="BR10" s="30">
        <f t="shared" ref="BR10:BS10" si="27">BR9/100</f>
        <v>3.2000000000000001E-2</v>
      </c>
      <c r="BS10" s="30">
        <f t="shared" si="27"/>
        <v>3.2000000000000001E-2</v>
      </c>
      <c r="BT10" s="30">
        <f t="shared" ref="BT10:BU10" si="28">BT9/100</f>
        <v>3.1E-2</v>
      </c>
      <c r="BU10" s="30">
        <f t="shared" si="28"/>
        <v>3.2000000000000001E-2</v>
      </c>
      <c r="BV10" s="30">
        <f t="shared" ref="BV10:BW10" si="29">BV9/100</f>
        <v>3.1E-2</v>
      </c>
      <c r="BW10" s="30">
        <f t="shared" si="29"/>
        <v>3.2000000000000001E-2</v>
      </c>
      <c r="BX10" s="30">
        <f t="shared" ref="BX10:BY10" si="30">BX9/100</f>
        <v>3.2000000000000001E-2</v>
      </c>
      <c r="BY10" s="30">
        <f t="shared" si="30"/>
        <v>3.1E-2</v>
      </c>
      <c r="BZ10" s="30">
        <f t="shared" ref="BZ10:CA10" si="31">BZ9/100</f>
        <v>0.03</v>
      </c>
      <c r="CA10" s="30">
        <f t="shared" si="31"/>
        <v>3.1E-2</v>
      </c>
      <c r="CB10" s="100"/>
    </row>
    <row r="11" spans="1:80" x14ac:dyDescent="0.2">
      <c r="A11" t="s">
        <v>1742</v>
      </c>
      <c r="B11" s="30">
        <f>B37/100</f>
        <v>2.4E-2</v>
      </c>
      <c r="C11" s="30">
        <f t="shared" ref="C11:V11" si="32">C37/100</f>
        <v>2.5000000000000001E-2</v>
      </c>
      <c r="D11" s="30">
        <f t="shared" si="32"/>
        <v>2.6000000000000002E-2</v>
      </c>
      <c r="E11" s="30">
        <f t="shared" si="32"/>
        <v>2.6000000000000002E-2</v>
      </c>
      <c r="F11" s="30">
        <f t="shared" si="32"/>
        <v>2.7000000000000003E-2</v>
      </c>
      <c r="G11" s="30">
        <f t="shared" si="32"/>
        <v>2.7000000000000003E-2</v>
      </c>
      <c r="H11" s="30">
        <f t="shared" si="32"/>
        <v>2.7000000000000003E-2</v>
      </c>
      <c r="I11" s="30">
        <f t="shared" si="32"/>
        <v>2.7999999999999997E-2</v>
      </c>
      <c r="J11" s="30">
        <f t="shared" si="32"/>
        <v>2.7999999999999997E-2</v>
      </c>
      <c r="K11" s="30">
        <f t="shared" si="32"/>
        <v>2.7999999999999997E-2</v>
      </c>
      <c r="L11" s="30">
        <f t="shared" si="32"/>
        <v>2.8999999999999998E-2</v>
      </c>
      <c r="M11" s="30">
        <f t="shared" si="32"/>
        <v>2.8999999999999998E-2</v>
      </c>
      <c r="N11" s="30">
        <f t="shared" si="32"/>
        <v>2.8999999999999998E-2</v>
      </c>
      <c r="O11" s="30">
        <f t="shared" si="32"/>
        <v>0.03</v>
      </c>
      <c r="P11" s="30">
        <f t="shared" si="32"/>
        <v>0.03</v>
      </c>
      <c r="Q11" s="30">
        <f t="shared" si="32"/>
        <v>0.05</v>
      </c>
      <c r="R11" s="30">
        <f t="shared" si="32"/>
        <v>6.4000000000000001E-2</v>
      </c>
      <c r="S11" s="30">
        <f t="shared" si="32"/>
        <v>6.2E-2</v>
      </c>
      <c r="T11" s="30">
        <f t="shared" si="32"/>
        <v>6.3E-2</v>
      </c>
      <c r="U11" s="30">
        <f t="shared" si="32"/>
        <v>6.4000000000000001E-2</v>
      </c>
      <c r="V11" s="30">
        <f t="shared" si="32"/>
        <v>6.4000000000000001E-2</v>
      </c>
      <c r="W11" s="30">
        <f t="shared" ref="W11:X11" si="33">W37/100</f>
        <v>6.0999999999999999E-2</v>
      </c>
      <c r="X11" s="30">
        <f t="shared" si="33"/>
        <v>6.2E-2</v>
      </c>
      <c r="Y11" s="30">
        <f t="shared" ref="Y11:Z11" si="34">Y37/100</f>
        <v>6.2E-2</v>
      </c>
      <c r="Z11" s="30">
        <f t="shared" si="34"/>
        <v>6.0999999999999999E-2</v>
      </c>
      <c r="AA11" s="30">
        <f t="shared" ref="AA11:AB11" si="35">AA37/100</f>
        <v>6.4000000000000001E-2</v>
      </c>
      <c r="AB11" s="30">
        <f t="shared" si="35"/>
        <v>6.4000000000000001E-2</v>
      </c>
      <c r="AC11" s="30">
        <f t="shared" ref="AC11:AD11" si="36">AC37/100</f>
        <v>6.3E-2</v>
      </c>
      <c r="AD11" s="30">
        <f t="shared" si="36"/>
        <v>5.9000000000000004E-2</v>
      </c>
      <c r="AE11" s="30">
        <f t="shared" ref="AE11" si="37">AE37/100</f>
        <v>5.5E-2</v>
      </c>
      <c r="AF11" s="30">
        <f t="shared" ref="AF11:AH11" si="38">AF37/100</f>
        <v>5.2999999999999999E-2</v>
      </c>
      <c r="AG11" s="30">
        <f t="shared" si="38"/>
        <v>5.0999999999999997E-2</v>
      </c>
      <c r="AH11" s="30">
        <f t="shared" si="38"/>
        <v>4.8000000000000001E-2</v>
      </c>
      <c r="AI11" s="30">
        <f t="shared" ref="AI11:AJ11" si="39">AI37/100</f>
        <v>4.7E-2</v>
      </c>
      <c r="AJ11" s="30">
        <f t="shared" si="39"/>
        <v>4.4999999999999998E-2</v>
      </c>
      <c r="AK11" s="30">
        <f t="shared" ref="AK11:AL11" si="40">AK37/100</f>
        <v>4.2999999999999997E-2</v>
      </c>
      <c r="AL11" s="30">
        <f t="shared" si="40"/>
        <v>4.2000000000000003E-2</v>
      </c>
      <c r="AM11" s="30">
        <f t="shared" ref="AM11" si="41">AM37/100</f>
        <v>4.2000000000000003E-2</v>
      </c>
      <c r="AN11" s="30">
        <f>AN37/100</f>
        <v>4.0999999999999995E-2</v>
      </c>
      <c r="AO11" s="30">
        <f>AO37/100</f>
        <v>3.9E-2</v>
      </c>
      <c r="AP11" s="30">
        <f>AP37/100</f>
        <v>3.7000000000000005E-2</v>
      </c>
      <c r="AQ11" s="30">
        <f>AQ37/100</f>
        <v>3.7000000000000005E-2</v>
      </c>
      <c r="AR11" s="30">
        <f t="shared" ref="AR11:AS11" si="42">AR37/100</f>
        <v>3.6000000000000004E-2</v>
      </c>
      <c r="AS11" s="30">
        <f t="shared" si="42"/>
        <v>3.6000000000000004E-2</v>
      </c>
      <c r="AT11" s="30">
        <f t="shared" ref="AT11:AU11" si="43">AT37/100</f>
        <v>3.6000000000000004E-2</v>
      </c>
      <c r="AU11" s="30">
        <f t="shared" si="43"/>
        <v>3.5000000000000003E-2</v>
      </c>
      <c r="AV11" s="30">
        <f t="shared" ref="AV11:AW11" si="44">AV37/100</f>
        <v>3.6000000000000004E-2</v>
      </c>
      <c r="AW11" s="30">
        <f t="shared" si="44"/>
        <v>3.6000000000000004E-2</v>
      </c>
      <c r="AX11" s="30">
        <f t="shared" ref="AX11:AY11" si="45">AX37/100</f>
        <v>3.5000000000000003E-2</v>
      </c>
      <c r="AY11" s="30">
        <f t="shared" si="45"/>
        <v>3.6000000000000004E-2</v>
      </c>
      <c r="AZ11" s="30">
        <f t="shared" ref="AZ11:BA11" si="46">AZ37/100</f>
        <v>3.7000000000000005E-2</v>
      </c>
      <c r="BA11" s="30">
        <f t="shared" si="46"/>
        <v>3.7000000000000005E-2</v>
      </c>
      <c r="BB11" s="30">
        <f t="shared" ref="BB11:BC11" si="47">BB37/100</f>
        <v>3.6000000000000004E-2</v>
      </c>
      <c r="BC11" s="30">
        <f t="shared" si="47"/>
        <v>3.6000000000000004E-2</v>
      </c>
      <c r="BD11" s="30">
        <f t="shared" ref="BD11:BE11" si="48">BD37/100</f>
        <v>3.6000000000000004E-2</v>
      </c>
      <c r="BE11" s="30">
        <f t="shared" si="48"/>
        <v>3.6000000000000004E-2</v>
      </c>
      <c r="BF11" s="30">
        <f t="shared" ref="BF11:BG11" si="49">BF37/100</f>
        <v>3.6000000000000004E-2</v>
      </c>
      <c r="BG11" s="30">
        <f t="shared" si="49"/>
        <v>3.6000000000000004E-2</v>
      </c>
      <c r="BH11" s="30">
        <f t="shared" ref="BH11:BI11" si="50">BH37/100</f>
        <v>3.6000000000000004E-2</v>
      </c>
      <c r="BI11" s="30">
        <f t="shared" si="50"/>
        <v>3.6000000000000004E-2</v>
      </c>
      <c r="BJ11" s="30">
        <f t="shared" ref="BJ11:BK11" si="51">BJ37/100</f>
        <v>3.6000000000000004E-2</v>
      </c>
      <c r="BK11" s="30">
        <f t="shared" si="51"/>
        <v>3.7000000000000005E-2</v>
      </c>
      <c r="BL11" s="30">
        <f t="shared" ref="BL11:BM11" si="52">BL37/100</f>
        <v>3.7999999999999999E-2</v>
      </c>
      <c r="BM11" s="30">
        <f t="shared" si="52"/>
        <v>3.7000000000000005E-2</v>
      </c>
      <c r="BN11" s="30">
        <f t="shared" ref="BN11:BO11" si="53">BN37/100</f>
        <v>3.7999999999999999E-2</v>
      </c>
      <c r="BO11" s="30">
        <f t="shared" si="53"/>
        <v>3.7999999999999999E-2</v>
      </c>
      <c r="BP11" s="30">
        <f t="shared" ref="BP11:BQ11" si="54">BP37/100</f>
        <v>4.2000000000000003E-2</v>
      </c>
      <c r="BQ11" s="30">
        <f t="shared" si="54"/>
        <v>4.2000000000000003E-2</v>
      </c>
      <c r="BR11" s="30">
        <f t="shared" ref="BR11:BS11" si="55">BR37/100</f>
        <v>4.0999999999999995E-2</v>
      </c>
      <c r="BS11" s="30">
        <f t="shared" si="55"/>
        <v>4.0999999999999995E-2</v>
      </c>
      <c r="BT11" s="30">
        <f t="shared" ref="BT11:BU11" si="56">BT37/100</f>
        <v>0.04</v>
      </c>
      <c r="BU11" s="30">
        <f t="shared" si="56"/>
        <v>0.04</v>
      </c>
      <c r="BV11" s="30">
        <f t="shared" ref="BV11:BW11" si="57">BV37/100</f>
        <v>0.04</v>
      </c>
      <c r="BW11" s="30">
        <f t="shared" si="57"/>
        <v>4.0999999999999995E-2</v>
      </c>
      <c r="BX11" s="30">
        <f t="shared" ref="BX11:BY11" si="58">BX37/100</f>
        <v>4.0999999999999995E-2</v>
      </c>
      <c r="BY11" s="30">
        <f t="shared" si="58"/>
        <v>0.04</v>
      </c>
      <c r="BZ11" s="30">
        <f t="shared" ref="BZ11:CA11" si="59">BZ37/100</f>
        <v>0.04</v>
      </c>
      <c r="CA11" s="30">
        <f t="shared" si="59"/>
        <v>4.0999999999999995E-2</v>
      </c>
      <c r="CB11" s="100"/>
    </row>
    <row r="12" spans="1:80" x14ac:dyDescent="0.2">
      <c r="CB12" s="100"/>
    </row>
    <row r="13" spans="1:80" x14ac:dyDescent="0.2">
      <c r="A13" t="s">
        <v>217</v>
      </c>
      <c r="B13" s="22" cm="1">
        <f t="array" ref="B13">INDEX(B76:B98,Control!$B$3)</f>
        <v>1025</v>
      </c>
      <c r="C13" s="22" cm="1">
        <f t="array" ref="C13">INDEX(C76:C98,Control!$B$3)</f>
        <v>1075</v>
      </c>
      <c r="D13" s="22" cm="1">
        <f t="array" ref="D13">INDEX(D76:D98,Control!$B$3)</f>
        <v>1100</v>
      </c>
      <c r="E13" s="22" cm="1">
        <f t="array" ref="E13">INDEX(E76:E98,Control!$B$3)</f>
        <v>1100</v>
      </c>
      <c r="F13" s="22" cm="1">
        <f t="array" ref="F13">INDEX(F76:F98,Control!$B$3)</f>
        <v>1080</v>
      </c>
      <c r="G13" s="22" cm="1">
        <f t="array" ref="G13">INDEX(G76:G98,Control!$B$3)</f>
        <v>1090</v>
      </c>
      <c r="H13" s="22" cm="1">
        <f t="array" ref="H13">INDEX(H76:H98,Control!$B$3)</f>
        <v>1130</v>
      </c>
      <c r="I13" s="22" cm="1">
        <f t="array" ref="I13">INDEX(I76:I98,Control!$B$3)</f>
        <v>1115</v>
      </c>
      <c r="J13" s="22" cm="1">
        <f t="array" ref="J13">INDEX(J76:J98,Control!$B$3)</f>
        <v>1085</v>
      </c>
      <c r="K13" s="22" cm="1">
        <f t="array" ref="K13">INDEX(K76:K98,Control!$B$3)</f>
        <v>1145</v>
      </c>
      <c r="L13" s="22" cm="1">
        <f t="array" ref="L13">INDEX(L76:L98,Control!$B$3)</f>
        <v>1165</v>
      </c>
      <c r="M13" s="22" cm="1">
        <f t="array" ref="M13">INDEX(M76:M98,Control!$B$3)</f>
        <v>1170</v>
      </c>
      <c r="N13" s="22" cm="1">
        <f t="array" ref="N13">INDEX(N76:N98,Control!$B$3)</f>
        <v>1210</v>
      </c>
      <c r="O13" s="22" cm="1">
        <f t="array" ref="O13">INDEX(O76:O98,Control!$B$3)</f>
        <v>1260</v>
      </c>
      <c r="P13" s="22" cm="1">
        <f t="array" ref="P13">INDEX(P76:P98,Control!$B$3)</f>
        <v>1265</v>
      </c>
      <c r="Q13" s="22" cm="1">
        <f t="array" ref="Q13">INDEX(Q76:Q98,Control!$B$3)</f>
        <v>2365</v>
      </c>
      <c r="R13" s="22" cm="1">
        <f t="array" ref="R13">INDEX(R76:R98,Control!$B$3)</f>
        <v>2995</v>
      </c>
      <c r="S13" s="22" cm="1">
        <f t="array" ref="S13">INDEX(S76:S98,Control!$B$3)</f>
        <v>2745</v>
      </c>
      <c r="T13" s="22" cm="1">
        <f t="array" ref="T13">INDEX(T76:T98,Control!$B$3)</f>
        <v>2800</v>
      </c>
      <c r="U13" s="22" cm="1">
        <f t="array" ref="U13">INDEX(U76:U98,Control!$B$3)</f>
        <v>2880</v>
      </c>
      <c r="V13" s="22" cm="1">
        <f t="array" ref="V13">INDEX(V76:V98,Control!$B$3)</f>
        <v>2785</v>
      </c>
      <c r="W13" s="22" cm="1">
        <f t="array" ref="W13">INDEX(W76:W98,Control!$B$3)</f>
        <v>2630</v>
      </c>
      <c r="X13" s="22" cm="1">
        <f t="array" ref="X13">INDEX(X76:X98,Control!$B$3)</f>
        <v>2635</v>
      </c>
      <c r="Y13" s="22" cm="1">
        <f t="array" ref="Y13">INDEX(Y76:Y98,Control!$B$3)</f>
        <v>2610</v>
      </c>
      <c r="Z13" s="22" cm="1">
        <f t="array" ref="Z13">INDEX(Z76:Z98,Control!$B$3)</f>
        <v>2565</v>
      </c>
      <c r="AA13" s="22" cm="1">
        <f t="array" ref="AA13">INDEX(AA76:AA98,Control!$B$3)</f>
        <v>2660</v>
      </c>
      <c r="AB13" s="22" cm="1">
        <f t="array" ref="AB13">INDEX(AB76:AB98,Control!$B$3)</f>
        <v>2610</v>
      </c>
      <c r="AC13" s="22" cm="1">
        <f t="array" ref="AC13">INDEX(AC76:AC98,Control!$B$3)</f>
        <v>2500</v>
      </c>
      <c r="AD13" s="22" cm="1">
        <f t="array" ref="AD13">INDEX(AD76:AD98,Control!$B$3)</f>
        <v>2360</v>
      </c>
      <c r="AE13" s="22" cm="1">
        <f t="array" ref="AE13">INDEX(AE76:AE98,Control!$B$3)</f>
        <v>2180</v>
      </c>
      <c r="AF13" s="22" cm="1">
        <f t="array" ref="AF13">INDEX(AF76:AF98,Control!$B$3)</f>
        <v>2140</v>
      </c>
      <c r="AG13" s="22" cm="1">
        <f t="array" ref="AG13">INDEX(AG76:AG98,Control!$B$3)</f>
        <v>1995</v>
      </c>
      <c r="AH13" s="22" cm="1">
        <f t="array" ref="AH13">INDEX(AH76:AH98,Control!$B$3)</f>
        <v>1925</v>
      </c>
      <c r="AI13" s="22" cm="1">
        <f t="array" ref="AI13">INDEX(AI76:AI98,Control!$B$3)</f>
        <v>1840</v>
      </c>
      <c r="AJ13" s="22" cm="1">
        <f t="array" ref="AJ13">INDEX(AJ76:AJ98,Control!$B$3)</f>
        <v>1770</v>
      </c>
      <c r="AK13" s="22" cm="1">
        <f t="array" ref="AK13">INDEX(AK76:AK98,Control!$B$3)</f>
        <v>1705</v>
      </c>
      <c r="AL13" s="22" cm="1">
        <f t="array" ref="AL13">INDEX(AL76:AL98,Control!$B$3)</f>
        <v>1690</v>
      </c>
      <c r="AM13" s="22" cm="1">
        <f t="array" ref="AM13">INDEX(AM76:AM98,Control!$B$3)</f>
        <v>1710</v>
      </c>
      <c r="AN13" s="22" cm="1">
        <f t="array" ref="AN13">INDEX(AN76:AN98,Control!$B$3)</f>
        <v>1610</v>
      </c>
      <c r="AO13" s="22" cm="1">
        <f t="array" ref="AO13">INDEX(AO76:AO98,Control!$B$3)</f>
        <v>1555</v>
      </c>
      <c r="AP13" s="22" cm="1">
        <f t="array" ref="AP13">INDEX(AP76:AP98,Control!$B$3)</f>
        <v>1490</v>
      </c>
      <c r="AQ13" s="22" cm="1">
        <f t="array" ref="AQ13">INDEX(AQ76:AQ98,Control!$B$3)</f>
        <v>1435</v>
      </c>
      <c r="AR13" s="22" cm="1">
        <f t="array" ref="AR13">INDEX(AR76:AR98,Control!$B$3)</f>
        <v>1335</v>
      </c>
      <c r="AS13" s="22" cm="1">
        <f t="array" ref="AS13">INDEX(AS76:AS98,Control!$B$3)</f>
        <v>1305</v>
      </c>
      <c r="AT13" s="22" cm="1">
        <f t="array" ref="AT13">INDEX(AT76:AT98,Control!$B$3)</f>
        <v>1310</v>
      </c>
      <c r="AU13" s="22" cm="1">
        <f t="array" ref="AU13">INDEX(AU76:AU98,Control!$B$3)</f>
        <v>1255</v>
      </c>
      <c r="AV13" s="22" cm="1">
        <f t="array" ref="AV13">INDEX(AV76:AV98,Control!$B$3)</f>
        <v>1260</v>
      </c>
      <c r="AW13" s="22" cm="1">
        <f t="array" ref="AW13">INDEX(AW76:AW98,Control!$B$3)</f>
        <v>1255</v>
      </c>
      <c r="AX13" s="22" cm="1">
        <f t="array" ref="AX13">INDEX(AX76:AX98,Control!$B$3)</f>
        <v>1295</v>
      </c>
      <c r="AY13" s="22" cm="1">
        <f t="array" ref="AY13">INDEX(AY76:AY98,Control!$B$3)</f>
        <v>1310</v>
      </c>
      <c r="AZ13" s="22" cm="1">
        <f t="array" ref="AZ13">INDEX(AZ76:AZ98,Control!$B$3)</f>
        <v>1305</v>
      </c>
      <c r="BA13" s="22" cm="1">
        <f t="array" ref="BA13">INDEX(BA76:BA98,Control!$B$3)</f>
        <v>1360</v>
      </c>
      <c r="BB13" s="22" cm="1">
        <f t="array" ref="BB13">INDEX(BB76:BB98,Control!$B$3)</f>
        <v>1315</v>
      </c>
      <c r="BC13" s="22" cm="1">
        <f t="array" ref="BC13">INDEX(BC76:BC98,Control!$B$3)</f>
        <v>1315</v>
      </c>
      <c r="BD13" s="22" cm="1">
        <f t="array" ref="BD13">INDEX(BD76:BD98,Control!$B$3)</f>
        <v>1300</v>
      </c>
      <c r="BE13" s="22" cm="1">
        <f t="array" ref="BE13">INDEX(BE76:BE98,Control!$B$3)</f>
        <v>1285</v>
      </c>
      <c r="BF13" s="22" cm="1">
        <f t="array" ref="BF13">INDEX(BF76:BF98,Control!$B$3)</f>
        <v>1295</v>
      </c>
      <c r="BG13" s="22" cm="1">
        <f t="array" ref="BG13">INDEX(BG76:BG98,Control!$B$3)</f>
        <v>1280</v>
      </c>
      <c r="BH13" s="22" cm="1">
        <f t="array" ref="BH13">INDEX(BH76:BH98,Control!$B$3)</f>
        <v>1325</v>
      </c>
      <c r="BI13" s="22" cm="1">
        <f t="array" ref="BI13">INDEX(BI76:BI98,Control!$B$3)</f>
        <v>1310</v>
      </c>
      <c r="BJ13" s="22" cm="1">
        <f t="array" ref="BJ13">INDEX(BJ76:BJ98,Control!$B$3)</f>
        <v>1295</v>
      </c>
      <c r="BK13" s="22" cm="1">
        <f t="array" ref="BK13">INDEX(BK76:BK98,Control!$B$3)</f>
        <v>1390</v>
      </c>
      <c r="BL13" s="22" cm="1">
        <f t="array" ref="BL13">INDEX(BL76:BL98,Control!$B$3)</f>
        <v>1385</v>
      </c>
      <c r="BM13" s="22" cm="1">
        <f t="array" ref="BM13">INDEX(BM76:BM98,Control!$B$3)</f>
        <v>1365</v>
      </c>
      <c r="BN13" s="22" cm="1">
        <f t="array" ref="BN13">INDEX(BN76:BN98,Control!$B$3)</f>
        <v>1375</v>
      </c>
      <c r="BO13" s="22" cm="1">
        <f t="array" ref="BO13">INDEX(BO76:BO98,Control!$B$3)</f>
        <v>1355</v>
      </c>
      <c r="BP13" s="22" cm="1">
        <f t="array" ref="BP13">INDEX(BP76:BP98,Control!$B$3)</f>
        <v>1430</v>
      </c>
      <c r="BQ13" s="22" cm="1">
        <f t="array" ref="BQ13">INDEX(BQ76:BQ98,Control!$B$3)</f>
        <v>1360</v>
      </c>
      <c r="BR13" s="22" cm="1">
        <f t="array" ref="BR13">INDEX(BR76:BR98,Control!$B$3)</f>
        <v>1360</v>
      </c>
      <c r="BS13" s="22" cm="1">
        <f t="array" ref="BS13">INDEX(BS76:BS98,Control!$B$3)</f>
        <v>1390</v>
      </c>
      <c r="BT13" s="22" cm="1">
        <f t="array" ref="BT13">INDEX(BT76:BT98,Control!$B$3)</f>
        <v>1370</v>
      </c>
      <c r="BU13" s="22" cm="1">
        <f t="array" ref="BU13">INDEX(BU76:BU98,Control!$B$3)</f>
        <v>1395</v>
      </c>
      <c r="BV13" s="22" cm="1">
        <f t="array" ref="BV13">INDEX(BV76:BV98,Control!$B$3)</f>
        <v>1380</v>
      </c>
      <c r="BW13" s="22" cm="1">
        <f t="array" ref="BW13">INDEX(BW76:BW98,Control!$B$3)</f>
        <v>1435</v>
      </c>
      <c r="BX13" s="22" cm="1">
        <f t="array" ref="BX13">INDEX(BX76:BX98,Control!$B$3)</f>
        <v>1420</v>
      </c>
      <c r="BY13" s="22" cm="1">
        <f t="array" ref="BY13">INDEX(BY76:BY98,Control!$B$3)</f>
        <v>1360</v>
      </c>
      <c r="BZ13" s="22" cm="1">
        <f t="array" ref="BZ13">INDEX(BZ76:BZ98,Control!$B$3)</f>
        <v>1380</v>
      </c>
      <c r="CA13" s="22" cm="1">
        <f t="array" ref="CA13">INDEX(CA76:CA98,Control!$B$3)</f>
        <v>1430</v>
      </c>
      <c r="CB13" s="100"/>
    </row>
    <row r="14" spans="1:80" x14ac:dyDescent="0.2">
      <c r="A14" t="s">
        <v>218</v>
      </c>
      <c r="B14" s="22" cm="1">
        <f t="array" ref="B14">INDEX(B130:B152,Control!$B$3)</f>
        <v>730</v>
      </c>
      <c r="C14" s="22" cm="1">
        <f t="array" ref="C14">INDEX(C130:C152,Control!$B$3)</f>
        <v>775</v>
      </c>
      <c r="D14" s="22" cm="1">
        <f t="array" ref="D14">INDEX(D130:D152,Control!$B$3)</f>
        <v>785</v>
      </c>
      <c r="E14" s="22" cm="1">
        <f t="array" ref="E14">INDEX(E130:E152,Control!$B$3)</f>
        <v>760</v>
      </c>
      <c r="F14" s="22" cm="1">
        <f t="array" ref="F14">INDEX(F130:F152,Control!$B$3)</f>
        <v>800</v>
      </c>
      <c r="G14" s="22" cm="1">
        <f t="array" ref="G14">INDEX(G130:G152,Control!$B$3)</f>
        <v>800</v>
      </c>
      <c r="H14" s="22" cm="1">
        <f t="array" ref="H14">INDEX(H130:H152,Control!$B$3)</f>
        <v>835</v>
      </c>
      <c r="I14" s="22" cm="1">
        <f t="array" ref="I14">INDEX(I130:I152,Control!$B$3)</f>
        <v>830</v>
      </c>
      <c r="J14" s="22" cm="1">
        <f t="array" ref="J14">INDEX(J130:J152,Control!$B$3)</f>
        <v>870</v>
      </c>
      <c r="K14" s="22" cm="1">
        <f t="array" ref="K14">INDEX(K130:K152,Control!$B$3)</f>
        <v>905</v>
      </c>
      <c r="L14" s="22" cm="1">
        <f t="array" ref="L14">INDEX(L130:L152,Control!$B$3)</f>
        <v>925</v>
      </c>
      <c r="M14" s="22" cm="1">
        <f t="array" ref="M14">INDEX(M130:M152,Control!$B$3)</f>
        <v>925</v>
      </c>
      <c r="N14" s="22" cm="1">
        <f t="array" ref="N14">INDEX(N130:N152,Control!$B$3)</f>
        <v>905</v>
      </c>
      <c r="O14" s="22" cm="1">
        <f t="array" ref="O14">INDEX(O130:O152,Control!$B$3)</f>
        <v>930</v>
      </c>
      <c r="P14" s="22" cm="1">
        <f t="array" ref="P14">INDEX(P130:P152,Control!$B$3)</f>
        <v>955</v>
      </c>
      <c r="Q14" s="22" cm="1">
        <f t="array" ref="Q14">INDEX(Q130:Q152,Control!$B$3)</f>
        <v>1640</v>
      </c>
      <c r="R14" s="22" cm="1">
        <f t="array" ref="R14">INDEX(R130:R152,Control!$B$3)</f>
        <v>1950</v>
      </c>
      <c r="S14" s="22" cm="1">
        <f t="array" ref="S14">INDEX(S130:S152,Control!$B$3)</f>
        <v>1905</v>
      </c>
      <c r="T14" s="22" cm="1">
        <f t="array" ref="T14">INDEX(T130:T152,Control!$B$3)</f>
        <v>1970</v>
      </c>
      <c r="U14" s="22" cm="1">
        <f t="array" ref="U14">INDEX(U130:U152,Control!$B$3)</f>
        <v>2050</v>
      </c>
      <c r="V14" s="22" cm="1">
        <f t="array" ref="V14">INDEX(V130:V152,Control!$B$3)</f>
        <v>2045</v>
      </c>
      <c r="W14" s="22" cm="1">
        <f t="array" ref="W14">INDEX(W130:W152,Control!$B$3)</f>
        <v>1975</v>
      </c>
      <c r="X14" s="22" cm="1">
        <f t="array" ref="X14">INDEX(X130:X152,Control!$B$3)</f>
        <v>1975</v>
      </c>
      <c r="Y14" s="22" cm="1">
        <f t="array" ref="Y14">INDEX(Y130:Y152,Control!$B$3)</f>
        <v>1975</v>
      </c>
      <c r="Z14" s="22" cm="1">
        <f t="array" ref="Z14">INDEX(Z130:Z152,Control!$B$3)</f>
        <v>1945</v>
      </c>
      <c r="AA14" s="22" cm="1">
        <f t="array" ref="AA14">INDEX(AA130:AA152,Control!$B$3)</f>
        <v>2035</v>
      </c>
      <c r="AB14" s="22" cm="1">
        <f t="array" ref="AB14">INDEX(AB130:AB152,Control!$B$3)</f>
        <v>1975</v>
      </c>
      <c r="AC14" s="22" cm="1">
        <f t="array" ref="AC14">INDEX(AC130:AC152,Control!$B$3)</f>
        <v>1950</v>
      </c>
      <c r="AD14" s="22" cm="1">
        <f t="array" ref="AD14">INDEX(AD130:AD152,Control!$B$3)</f>
        <v>1805</v>
      </c>
      <c r="AE14" s="22" cm="1">
        <f t="array" ref="AE14">INDEX(AE130:AE152,Control!$B$3)</f>
        <v>1655</v>
      </c>
      <c r="AF14" s="22" cm="1">
        <f t="array" ref="AF14">INDEX(AF130:AF152,Control!$B$3)</f>
        <v>1585</v>
      </c>
      <c r="AG14" s="22" cm="1">
        <f t="array" ref="AG14">INDEX(AG130:AG152,Control!$B$3)</f>
        <v>1550</v>
      </c>
      <c r="AH14" s="22" cm="1">
        <f t="array" ref="AH14">INDEX(AH130:AH152,Control!$B$3)</f>
        <v>1500</v>
      </c>
      <c r="AI14" s="22" cm="1">
        <f t="array" ref="AI14">INDEX(AI130:AI152,Control!$B$3)</f>
        <v>1435</v>
      </c>
      <c r="AJ14" s="22" cm="1">
        <f t="array" ref="AJ14">INDEX(AJ130:AJ152,Control!$B$3)</f>
        <v>1420</v>
      </c>
      <c r="AK14" s="22" cm="1">
        <f t="array" ref="AK14">INDEX(AK130:AK152,Control!$B$3)</f>
        <v>1355</v>
      </c>
      <c r="AL14" s="22" cm="1">
        <f t="array" ref="AL14">INDEX(AL130:AL152,Control!$B$3)</f>
        <v>1320</v>
      </c>
      <c r="AM14" s="22" cm="1">
        <f t="array" ref="AM14">INDEX(AM130:AM152,Control!$B$3)</f>
        <v>1315</v>
      </c>
      <c r="AN14" s="22" cm="1">
        <f t="array" ref="AN14">INDEX(AN130:AN152,Control!$B$3)</f>
        <v>1285</v>
      </c>
      <c r="AO14" s="22" cm="1">
        <f t="array" ref="AO14">INDEX(AO130:AO152,Control!$B$3)</f>
        <v>1180</v>
      </c>
      <c r="AP14" s="22" cm="1">
        <f t="array" ref="AP14">INDEX(AP130:AP152,Control!$B$3)</f>
        <v>1125</v>
      </c>
      <c r="AQ14" s="22" cm="1">
        <f t="array" ref="AQ14">INDEX(AQ130:AQ152,Control!$B$3)</f>
        <v>1070</v>
      </c>
      <c r="AR14" s="22" cm="1">
        <f t="array" ref="AR14">INDEX(AR130:AR152,Control!$B$3)</f>
        <v>1050</v>
      </c>
      <c r="AS14" s="22" cm="1">
        <f t="array" ref="AS14">INDEX(AS130:AS152,Control!$B$3)</f>
        <v>1050</v>
      </c>
      <c r="AT14" s="22" cm="1">
        <f t="array" ref="AT14">INDEX(AT130:AT152,Control!$B$3)</f>
        <v>1040</v>
      </c>
      <c r="AU14" s="22" cm="1">
        <f t="array" ref="AU14">INDEX(AU130:AU152,Control!$B$3)</f>
        <v>1035</v>
      </c>
      <c r="AV14" s="22" cm="1">
        <f t="array" ref="AV14">INDEX(AV130:AV152,Control!$B$3)</f>
        <v>1070</v>
      </c>
      <c r="AW14" s="22" cm="1">
        <f t="array" ref="AW14">INDEX(AW130:AW152,Control!$B$3)</f>
        <v>1070</v>
      </c>
      <c r="AX14" s="22" cm="1">
        <f t="array" ref="AX14">INDEX(AX130:AX152,Control!$B$3)</f>
        <v>1095</v>
      </c>
      <c r="AY14" s="22" cm="1">
        <f t="array" ref="AY14">INDEX(AY130:AY152,Control!$B$3)</f>
        <v>1070</v>
      </c>
      <c r="AZ14" s="22" cm="1">
        <f t="array" ref="AZ14">INDEX(AZ130:AZ152,Control!$B$3)</f>
        <v>1125</v>
      </c>
      <c r="BA14" s="22" cm="1">
        <f t="array" ref="BA14">INDEX(BA130:BA152,Control!$B$3)</f>
        <v>1125</v>
      </c>
      <c r="BB14" s="22" cm="1">
        <f t="array" ref="BB14">INDEX(BB130:BB152,Control!$B$3)</f>
        <v>1090</v>
      </c>
      <c r="BC14" s="22" cm="1">
        <f t="array" ref="BC14">INDEX(BC130:BC152,Control!$B$3)</f>
        <v>1105</v>
      </c>
      <c r="BD14" s="22" cm="1">
        <f t="array" ref="BD14">INDEX(BD130:BD152,Control!$B$3)</f>
        <v>1150</v>
      </c>
      <c r="BE14" s="22" cm="1">
        <f t="array" ref="BE14">INDEX(BE130:BE152,Control!$B$3)</f>
        <v>1125</v>
      </c>
      <c r="BF14" s="22" cm="1">
        <f t="array" ref="BF14">INDEX(BF130:BF152,Control!$B$3)</f>
        <v>1145</v>
      </c>
      <c r="BG14" s="22" cm="1">
        <f t="array" ref="BG14">INDEX(BG130:BG152,Control!$B$3)</f>
        <v>1150</v>
      </c>
      <c r="BH14" s="22" cm="1">
        <f t="array" ref="BH14">INDEX(BH130:BH152,Control!$B$3)</f>
        <v>1150</v>
      </c>
      <c r="BI14" s="22" cm="1">
        <f t="array" ref="BI14">INDEX(BI130:BI152,Control!$B$3)</f>
        <v>1155</v>
      </c>
      <c r="BJ14" s="22" cm="1">
        <f t="array" ref="BJ14">INDEX(BJ130:BJ152,Control!$B$3)</f>
        <v>1145</v>
      </c>
      <c r="BK14" s="22" cm="1">
        <f t="array" ref="BK14">INDEX(BK130:BK152,Control!$B$3)</f>
        <v>1160</v>
      </c>
      <c r="BL14" s="22" cm="1">
        <f t="array" ref="BL14">INDEX(BL130:BL152,Control!$B$3)</f>
        <v>1190</v>
      </c>
      <c r="BM14" s="22" cm="1">
        <f t="array" ref="BM14">INDEX(BM130:BM152,Control!$B$3)</f>
        <v>1165</v>
      </c>
      <c r="BN14" s="22" cm="1">
        <f t="array" ref="BN14">INDEX(BN130:BN152,Control!$B$3)</f>
        <v>1180</v>
      </c>
      <c r="BO14" s="22" cm="1">
        <f t="array" ref="BO14">INDEX(BO130:BO152,Control!$B$3)</f>
        <v>1155</v>
      </c>
      <c r="BP14" s="22" cm="1">
        <f t="array" ref="BP14">INDEX(BP130:BP152,Control!$B$3)</f>
        <v>1280</v>
      </c>
      <c r="BQ14" s="22" cm="1">
        <f t="array" ref="BQ14">INDEX(BQ130:BQ152,Control!$B$3)</f>
        <v>1290</v>
      </c>
      <c r="BR14" s="22" cm="1">
        <f t="array" ref="BR14">INDEX(BR130:BR152,Control!$B$3)</f>
        <v>1300</v>
      </c>
      <c r="BS14" s="22" cm="1">
        <f t="array" ref="BS14">INDEX(BS130:BS152,Control!$B$3)</f>
        <v>1285</v>
      </c>
      <c r="BT14" s="22" cm="1">
        <f t="array" ref="BT14">INDEX(BT130:BT152,Control!$B$3)</f>
        <v>1250</v>
      </c>
      <c r="BU14" s="22" cm="1">
        <f t="array" ref="BU14">INDEX(BU130:BU152,Control!$B$3)</f>
        <v>1260</v>
      </c>
      <c r="BV14" s="22" cm="1">
        <f t="array" ref="BV14">INDEX(BV130:BV152,Control!$B$3)</f>
        <v>1240</v>
      </c>
      <c r="BW14" s="22" cm="1">
        <f t="array" ref="BW14">INDEX(BW130:BW152,Control!$B$3)</f>
        <v>1255</v>
      </c>
      <c r="BX14" s="22" cm="1">
        <f t="array" ref="BX14">INDEX(BX130:BX152,Control!$B$3)</f>
        <v>1250</v>
      </c>
      <c r="BY14" s="22" cm="1">
        <f t="array" ref="BY14">INDEX(BY130:BY152,Control!$B$3)</f>
        <v>1230</v>
      </c>
      <c r="BZ14" s="22" cm="1">
        <f t="array" ref="BZ14">INDEX(BZ130:BZ152,Control!$B$3)</f>
        <v>1170</v>
      </c>
      <c r="CA14" s="22" cm="1">
        <f t="array" ref="CA14">INDEX(CA130:CA152,Control!$B$3)</f>
        <v>1210</v>
      </c>
      <c r="CB14" s="100"/>
    </row>
    <row r="15" spans="1:80" x14ac:dyDescent="0.2">
      <c r="A15" t="s">
        <v>217</v>
      </c>
      <c r="B15" s="30" cm="1">
        <f t="array" ref="B15">INDEX(B102:B124,Control!$B$3)/100</f>
        <v>2.7000000000000003E-2</v>
      </c>
      <c r="C15" s="30" cm="1">
        <f t="array" ref="C15">INDEX(C102:C124,Control!$B$3)/100</f>
        <v>2.7999999999999997E-2</v>
      </c>
      <c r="D15" s="30" cm="1">
        <f t="array" ref="D15">INDEX(D102:D124,Control!$B$3)/100</f>
        <v>2.7999999999999997E-2</v>
      </c>
      <c r="E15" s="30" cm="1">
        <f t="array" ref="E15">INDEX(E102:E124,Control!$B$3)/100</f>
        <v>2.7999999999999997E-2</v>
      </c>
      <c r="F15" s="30" cm="1">
        <f t="array" ref="F15">INDEX(F102:F124,Control!$B$3)/100</f>
        <v>2.7999999999999997E-2</v>
      </c>
      <c r="G15" s="30" cm="1">
        <f t="array" ref="G15">INDEX(G102:G124,Control!$B$3)/100</f>
        <v>2.7999999999999997E-2</v>
      </c>
      <c r="H15" s="30" cm="1">
        <f t="array" ref="H15">INDEX(H102:H124,Control!$B$3)/100</f>
        <v>2.8999999999999998E-2</v>
      </c>
      <c r="I15" s="30" cm="1">
        <f t="array" ref="I15">INDEX(I102:I124,Control!$B$3)/100</f>
        <v>2.8999999999999998E-2</v>
      </c>
      <c r="J15" s="30" cm="1">
        <f t="array" ref="J15">INDEX(J102:J124,Control!$B$3)/100</f>
        <v>2.7999999999999997E-2</v>
      </c>
      <c r="K15" s="30" cm="1">
        <f t="array" ref="K15">INDEX(K102:K124,Control!$B$3)/100</f>
        <v>0.03</v>
      </c>
      <c r="L15" s="30" cm="1">
        <f t="array" ref="L15">INDEX(L102:L124,Control!$B$3)/100</f>
        <v>0.03</v>
      </c>
      <c r="M15" s="30" cm="1">
        <f t="array" ref="M15">INDEX(M102:M124,Control!$B$3)/100</f>
        <v>0.03</v>
      </c>
      <c r="N15" s="30" cm="1">
        <f t="array" ref="N15">INDEX(N102:N124,Control!$B$3)/100</f>
        <v>3.1E-2</v>
      </c>
      <c r="O15" s="30" cm="1">
        <f t="array" ref="O15">INDEX(O102:O124,Control!$B$3)/100</f>
        <v>3.2000000000000001E-2</v>
      </c>
      <c r="P15" s="30" cm="1">
        <f t="array" ref="P15">INDEX(P102:P124,Control!$B$3)/100</f>
        <v>3.3000000000000002E-2</v>
      </c>
      <c r="Q15" s="30" cm="1">
        <f t="array" ref="Q15">INDEX(Q102:Q124,Control!$B$3)/100</f>
        <v>6.0999999999999999E-2</v>
      </c>
      <c r="R15" s="30" cm="1">
        <f t="array" ref="R15">INDEX(R102:R124,Control!$B$3)/100</f>
        <v>7.6999999999999999E-2</v>
      </c>
      <c r="S15" s="30" cm="1">
        <f t="array" ref="S15">INDEX(S102:S124,Control!$B$3)/100</f>
        <v>7.0999999999999994E-2</v>
      </c>
      <c r="T15" s="30" cm="1">
        <f t="array" ref="T15">INDEX(T102:T124,Control!$B$3)/100</f>
        <v>7.2000000000000008E-2</v>
      </c>
      <c r="U15" s="30" cm="1">
        <f t="array" ref="U15">INDEX(U102:U124,Control!$B$3)/100</f>
        <v>7.400000000000001E-2</v>
      </c>
      <c r="V15" s="30" cm="1">
        <f t="array" ref="V15">INDEX(V102:V124,Control!$B$3)/100</f>
        <v>7.2000000000000008E-2</v>
      </c>
      <c r="W15" s="30" cm="1">
        <f t="array" ref="W15">INDEX(W102:W124,Control!$B$3)/100</f>
        <v>6.8000000000000005E-2</v>
      </c>
      <c r="X15" s="30" cm="1">
        <f t="array" ref="X15">INDEX(X102:X124,Control!$B$3)/100</f>
        <v>6.8000000000000005E-2</v>
      </c>
      <c r="Y15" s="30" cm="1">
        <f t="array" ref="Y15">INDEX(Y102:Y124,Control!$B$3)/100</f>
        <v>6.7000000000000004E-2</v>
      </c>
      <c r="Z15" s="30" cm="1">
        <f t="array" ref="Z15">INDEX(Z102:Z124,Control!$B$3)/100</f>
        <v>6.5000000000000002E-2</v>
      </c>
      <c r="AA15" s="30" cm="1">
        <f t="array" ref="AA15">INDEX(AA102:AA124,Control!$B$3)/100</f>
        <v>6.7000000000000004E-2</v>
      </c>
      <c r="AB15" s="30" cm="1">
        <f t="array" ref="AB15">INDEX(AB102:AB124,Control!$B$3)/100</f>
        <v>6.6000000000000003E-2</v>
      </c>
      <c r="AC15" s="30" cm="1">
        <f t="array" ref="AC15">INDEX(AC102:AC124,Control!$B$3)/100</f>
        <v>6.3E-2</v>
      </c>
      <c r="AD15" s="30" cm="1">
        <f t="array" ref="AD15">INDEX(AD102:AD124,Control!$B$3)/100</f>
        <v>0.06</v>
      </c>
      <c r="AE15" s="30" cm="1">
        <f t="array" ref="AE15">INDEX(AE102:AE124,Control!$B$3)/100</f>
        <v>5.5E-2</v>
      </c>
      <c r="AF15" s="30" cm="1">
        <f t="array" ref="AF15">INDEX(AF102:AF124,Control!$B$3)/100</f>
        <v>5.4000000000000006E-2</v>
      </c>
      <c r="AG15" s="30" cm="1">
        <f t="array" ref="AG15">INDEX(AG102:AG124,Control!$B$3)/100</f>
        <v>5.0999999999999997E-2</v>
      </c>
      <c r="AH15" s="30" cm="1">
        <f t="array" ref="AH15">INDEX(AH102:AH124,Control!$B$3)/100</f>
        <v>4.9000000000000002E-2</v>
      </c>
      <c r="AI15" s="30" cm="1">
        <f t="array" ref="AI15">INDEX(AI102:AI124,Control!$B$3)/100</f>
        <v>4.7E-2</v>
      </c>
      <c r="AJ15" s="30" cm="1">
        <f t="array" ref="AJ15">INDEX(AJ102:AJ124,Control!$B$3)/100</f>
        <v>4.4999999999999998E-2</v>
      </c>
      <c r="AK15" s="30" cm="1">
        <f t="array" ref="AK15">INDEX(AK102:AK124,Control!$B$3)/100</f>
        <v>4.2999999999999997E-2</v>
      </c>
      <c r="AL15" s="30" cm="1">
        <f t="array" ref="AL15">INDEX(AL102:AL124,Control!$B$3)/100</f>
        <v>4.2000000000000003E-2</v>
      </c>
      <c r="AM15" s="30" cm="1">
        <f t="array" ref="AM15">INDEX(AM102:AM124,Control!$B$3)/100</f>
        <v>4.2999999999999997E-2</v>
      </c>
      <c r="AN15" s="30" cm="1">
        <f t="array" ref="AN15">INDEX(AN102:AN124,Control!$B$3)/100</f>
        <v>0.04</v>
      </c>
      <c r="AO15" s="30" cm="1">
        <f t="array" ref="AO15">INDEX(AO102:AO124,Control!$B$3)/100</f>
        <v>3.9E-2</v>
      </c>
      <c r="AP15" s="30" cm="1">
        <f t="array" ref="AP15">INDEX(AP102:AP124,Control!$B$3)/100</f>
        <v>3.7000000000000005E-2</v>
      </c>
      <c r="AQ15" s="30" cm="1">
        <f t="array" ref="AQ15">INDEX(AQ102:AQ124,Control!$B$3)/100</f>
        <v>3.6000000000000004E-2</v>
      </c>
      <c r="AR15" s="30" cm="1">
        <f t="array" ref="AR15">INDEX(AR102:AR124,Control!$B$3)/100</f>
        <v>3.3000000000000002E-2</v>
      </c>
      <c r="AS15" s="30" cm="1">
        <f t="array" ref="AS15">INDEX(AS102:AS124,Control!$B$3)/100</f>
        <v>3.2000000000000001E-2</v>
      </c>
      <c r="AT15" s="30" cm="1">
        <f t="array" ref="AT15">INDEX(AT102:AT124,Control!$B$3)/100</f>
        <v>3.3000000000000002E-2</v>
      </c>
      <c r="AU15" s="30" cm="1">
        <f t="array" ref="AU15">INDEX(AU102:AU124,Control!$B$3)/100</f>
        <v>3.1E-2</v>
      </c>
      <c r="AV15" s="30" cm="1">
        <f t="array" ref="AV15">INDEX(AV102:AV124,Control!$B$3)/100</f>
        <v>3.1E-2</v>
      </c>
      <c r="AW15" s="30" cm="1">
        <f t="array" ref="AW15">INDEX(AW102:AW124,Control!$B$3)/100</f>
        <v>3.1E-2</v>
      </c>
      <c r="AX15" s="30" cm="1">
        <f t="array" ref="AX15">INDEX(AX102:AX124,Control!$B$3)/100</f>
        <v>3.2000000000000001E-2</v>
      </c>
      <c r="AY15" s="30" cm="1">
        <f t="array" ref="AY15">INDEX(AY102:AY124,Control!$B$3)/100</f>
        <v>3.2000000000000001E-2</v>
      </c>
      <c r="AZ15" s="30" cm="1">
        <f t="array" ref="AZ15">INDEX(AZ102:AZ124,Control!$B$3)/100</f>
        <v>3.2000000000000001E-2</v>
      </c>
      <c r="BA15" s="30" cm="1">
        <f t="array" ref="BA15">INDEX(BA102:BA124,Control!$B$3)/100</f>
        <v>3.3000000000000002E-2</v>
      </c>
      <c r="BB15" s="30" cm="1">
        <f t="array" ref="BB15">INDEX(BB102:BB124,Control!$B$3)/100</f>
        <v>3.2000000000000001E-2</v>
      </c>
      <c r="BC15" s="30" cm="1">
        <f t="array" ref="BC15">INDEX(BC102:BC124,Control!$B$3)/100</f>
        <v>3.2000000000000001E-2</v>
      </c>
      <c r="BD15" s="30" cm="1">
        <f t="array" ref="BD15">INDEX(BD102:BD124,Control!$B$3)/100</f>
        <v>3.2000000000000001E-2</v>
      </c>
      <c r="BE15" s="30" cm="1">
        <f t="array" ref="BE15">INDEX(BE102:BE124,Control!$B$3)/100</f>
        <v>3.1E-2</v>
      </c>
      <c r="BF15" s="30" cm="1">
        <f t="array" ref="BF15">INDEX(BF102:BF124,Control!$B$3)/100</f>
        <v>3.2000000000000001E-2</v>
      </c>
      <c r="BG15" s="30" cm="1">
        <f t="array" ref="BG15">INDEX(BG102:BG124,Control!$B$3)/100</f>
        <v>3.1E-2</v>
      </c>
      <c r="BH15" s="30" cm="1">
        <f t="array" ref="BH15">INDEX(BH102:BH124,Control!$B$3)/100</f>
        <v>3.2000000000000001E-2</v>
      </c>
      <c r="BI15" s="30" cm="1">
        <f t="array" ref="BI15">INDEX(BI102:BI124,Control!$B$3)/100</f>
        <v>3.2000000000000001E-2</v>
      </c>
      <c r="BJ15" s="30" cm="1">
        <f t="array" ref="BJ15">INDEX(BJ102:BJ124,Control!$B$3)/100</f>
        <v>3.2000000000000001E-2</v>
      </c>
      <c r="BK15" s="30" cm="1">
        <f t="array" ref="BK15">INDEX(BK102:BK124,Control!$B$3)/100</f>
        <v>3.4000000000000002E-2</v>
      </c>
      <c r="BL15" s="30" cm="1">
        <f t="array" ref="BL15">INDEX(BL102:BL124,Control!$B$3)/100</f>
        <v>3.4000000000000002E-2</v>
      </c>
      <c r="BM15" s="30" cm="1">
        <f t="array" ref="BM15">INDEX(BM102:BM124,Control!$B$3)/100</f>
        <v>3.3000000000000002E-2</v>
      </c>
      <c r="BN15" s="30" cm="1">
        <f t="array" ref="BN15">INDEX(BN102:BN124,Control!$B$3)/100</f>
        <v>3.4000000000000002E-2</v>
      </c>
      <c r="BO15" s="30" cm="1">
        <f t="array" ref="BO15">INDEX(BO102:BO124,Control!$B$3)/100</f>
        <v>3.3000000000000002E-2</v>
      </c>
      <c r="BP15" s="30" cm="1">
        <f t="array" ref="BP15">INDEX(BP102:BP124,Control!$B$3)/100</f>
        <v>3.5000000000000003E-2</v>
      </c>
      <c r="BQ15" s="30" cm="1">
        <f t="array" ref="BQ15">INDEX(BQ102:BQ124,Control!$B$3)/100</f>
        <v>3.3000000000000002E-2</v>
      </c>
      <c r="BR15" s="30" cm="1">
        <f t="array" ref="BR15">INDEX(BR102:BR124,Control!$B$3)/100</f>
        <v>3.3000000000000002E-2</v>
      </c>
      <c r="BS15" s="30" cm="1">
        <f t="array" ref="BS15">INDEX(BS102:BS124,Control!$B$3)/100</f>
        <v>3.4000000000000002E-2</v>
      </c>
      <c r="BT15" s="30" cm="1">
        <f t="array" ref="BT15">INDEX(BT102:BT124,Control!$B$3)/100</f>
        <v>3.3000000000000002E-2</v>
      </c>
      <c r="BU15" s="30" cm="1">
        <f t="array" ref="BU15">INDEX(BU102:BU124,Control!$B$3)/100</f>
        <v>3.4000000000000002E-2</v>
      </c>
      <c r="BV15" s="30" cm="1">
        <f t="array" ref="BV15">INDEX(BV102:BV124,Control!$B$3)/100</f>
        <v>3.4000000000000002E-2</v>
      </c>
      <c r="BW15" s="30" cm="1">
        <f t="array" ref="BW15">INDEX(BW102:BW124,Control!$B$3)/100</f>
        <v>3.5000000000000003E-2</v>
      </c>
      <c r="BX15" s="30" cm="1">
        <f t="array" ref="BX15">INDEX(BX102:BX124,Control!$B$3)/100</f>
        <v>3.5000000000000003E-2</v>
      </c>
      <c r="BY15" s="30" cm="1">
        <f t="array" ref="BY15">INDEX(BY102:BY124,Control!$B$3)/100</f>
        <v>3.3000000000000002E-2</v>
      </c>
      <c r="BZ15" s="30" cm="1">
        <f t="array" ref="BZ15">INDEX(BZ102:BZ124,Control!$B$3)/100</f>
        <v>3.4000000000000002E-2</v>
      </c>
      <c r="CA15" s="30" cm="1">
        <f t="array" ref="CA15">INDEX(CA102:CA124,Control!$B$3)/100</f>
        <v>3.5000000000000003E-2</v>
      </c>
      <c r="CB15" s="100"/>
    </row>
    <row r="16" spans="1:80" x14ac:dyDescent="0.2">
      <c r="A16" t="s">
        <v>218</v>
      </c>
      <c r="B16" s="30" cm="1">
        <f t="array" ref="B16">INDEX(B156:B178,Control!$B$3)/100</f>
        <v>1.8000000000000002E-2</v>
      </c>
      <c r="C16" s="30" cm="1">
        <f t="array" ref="C16">INDEX(C156:C178,Control!$B$3)/100</f>
        <v>1.9E-2</v>
      </c>
      <c r="D16" s="30" cm="1">
        <f t="array" ref="D16">INDEX(D156:D178,Control!$B$3)/100</f>
        <v>1.9E-2</v>
      </c>
      <c r="E16" s="30" cm="1">
        <f t="array" ref="E16">INDEX(E156:E178,Control!$B$3)/100</f>
        <v>1.9E-2</v>
      </c>
      <c r="F16" s="30" cm="1">
        <f t="array" ref="F16">INDEX(F156:F178,Control!$B$3)/100</f>
        <v>0.02</v>
      </c>
      <c r="G16" s="30" cm="1">
        <f t="array" ref="G16">INDEX(G156:G178,Control!$B$3)/100</f>
        <v>0.02</v>
      </c>
      <c r="H16" s="30" cm="1">
        <f t="array" ref="H16">INDEX(H156:H178,Control!$B$3)/100</f>
        <v>0.02</v>
      </c>
      <c r="I16" s="30" cm="1">
        <f t="array" ref="I16">INDEX(I156:I178,Control!$B$3)/100</f>
        <v>0.02</v>
      </c>
      <c r="J16" s="30" cm="1">
        <f t="array" ref="J16">INDEX(J156:J178,Control!$B$3)/100</f>
        <v>2.1000000000000001E-2</v>
      </c>
      <c r="K16" s="30" cm="1">
        <f t="array" ref="K16">INDEX(K156:K178,Control!$B$3)/100</f>
        <v>2.2000000000000002E-2</v>
      </c>
      <c r="L16" s="30" cm="1">
        <f t="array" ref="L16">INDEX(L156:L178,Control!$B$3)/100</f>
        <v>2.3E-2</v>
      </c>
      <c r="M16" s="30" cm="1">
        <f t="array" ref="M16">INDEX(M156:M178,Control!$B$3)/100</f>
        <v>2.3E-2</v>
      </c>
      <c r="N16" s="30" cm="1">
        <f t="array" ref="N16">INDEX(N156:N178,Control!$B$3)/100</f>
        <v>2.2000000000000002E-2</v>
      </c>
      <c r="O16" s="30" cm="1">
        <f t="array" ref="O16">INDEX(O156:O178,Control!$B$3)/100</f>
        <v>2.3E-2</v>
      </c>
      <c r="P16" s="30" cm="1">
        <f t="array" ref="P16">INDEX(P156:P178,Control!$B$3)/100</f>
        <v>2.3E-2</v>
      </c>
      <c r="Q16" s="30" cm="1">
        <f t="array" ref="Q16">INDEX(Q156:Q178,Control!$B$3)/100</f>
        <v>0.04</v>
      </c>
      <c r="R16" s="30" cm="1">
        <f t="array" ref="R16">INDEX(R156:R178,Control!$B$3)/100</f>
        <v>4.7E-2</v>
      </c>
      <c r="S16" s="30" cm="1">
        <f t="array" ref="S16">INDEX(S156:S178,Control!$B$3)/100</f>
        <v>4.5999999999999999E-2</v>
      </c>
      <c r="T16" s="30" cm="1">
        <f t="array" ref="T16">INDEX(T156:T178,Control!$B$3)/100</f>
        <v>4.8000000000000001E-2</v>
      </c>
      <c r="U16" s="30" cm="1">
        <f t="array" ref="U16">INDEX(U156:U178,Control!$B$3)/100</f>
        <v>0.05</v>
      </c>
      <c r="V16" s="30" cm="1">
        <f t="array" ref="V16">INDEX(V156:V178,Control!$B$3)/100</f>
        <v>0.05</v>
      </c>
      <c r="W16" s="30" cm="1">
        <f t="array" ref="W16">INDEX(W156:W178,Control!$B$3)/100</f>
        <v>4.8000000000000001E-2</v>
      </c>
      <c r="X16" s="30" cm="1">
        <f t="array" ref="X16">INDEX(X156:X178,Control!$B$3)/100</f>
        <v>4.8000000000000001E-2</v>
      </c>
      <c r="Y16" s="30" cm="1">
        <f t="array" ref="Y16">INDEX(Y156:Y178,Control!$B$3)/100</f>
        <v>4.8000000000000001E-2</v>
      </c>
      <c r="Z16" s="30" cm="1">
        <f t="array" ref="Z16">INDEX(Z156:Z178,Control!$B$3)/100</f>
        <v>4.7E-2</v>
      </c>
      <c r="AA16" s="30" cm="1">
        <f t="array" ref="AA16">INDEX(AA156:AA178,Control!$B$3)/100</f>
        <v>4.9000000000000002E-2</v>
      </c>
      <c r="AB16" s="30" cm="1">
        <f t="array" ref="AB16">INDEX(AB156:AB178,Control!$B$3)/100</f>
        <v>4.8000000000000001E-2</v>
      </c>
      <c r="AC16" s="30" cm="1">
        <f t="array" ref="AC16">INDEX(AC156:AC178,Control!$B$3)/100</f>
        <v>4.7E-2</v>
      </c>
      <c r="AD16" s="30" cm="1">
        <f t="array" ref="AD16">INDEX(AD156:AD178,Control!$B$3)/100</f>
        <v>4.2999999999999997E-2</v>
      </c>
      <c r="AE16" s="30" cm="1">
        <f t="array" ref="AE16">INDEX(AE156:AE178,Control!$B$3)/100</f>
        <v>0.04</v>
      </c>
      <c r="AF16" s="30" cm="1">
        <f t="array" ref="AF16">INDEX(AF156:AF178,Control!$B$3)/100</f>
        <v>3.7999999999999999E-2</v>
      </c>
      <c r="AG16" s="30" cm="1">
        <f t="array" ref="AG16">INDEX(AG156:AG178,Control!$B$3)/100</f>
        <v>3.7000000000000005E-2</v>
      </c>
      <c r="AH16" s="30" cm="1">
        <f t="array" ref="AH16">INDEX(AH156:AH178,Control!$B$3)/100</f>
        <v>3.6000000000000004E-2</v>
      </c>
      <c r="AI16" s="30" cm="1">
        <f t="array" ref="AI16">INDEX(AI156:AI178,Control!$B$3)/100</f>
        <v>3.4000000000000002E-2</v>
      </c>
      <c r="AJ16" s="30" cm="1">
        <f t="array" ref="AJ16">INDEX(AJ156:AJ178,Control!$B$3)/100</f>
        <v>3.4000000000000002E-2</v>
      </c>
      <c r="AK16" s="30" cm="1">
        <f t="array" ref="AK16">INDEX(AK156:AK178,Control!$B$3)/100</f>
        <v>3.3000000000000002E-2</v>
      </c>
      <c r="AL16" s="30" cm="1">
        <f t="array" ref="AL16">INDEX(AL156:AL178,Control!$B$3)/100</f>
        <v>3.1E-2</v>
      </c>
      <c r="AM16" s="30" cm="1">
        <f t="array" ref="AM16">INDEX(AM156:AM178,Control!$B$3)/100</f>
        <v>3.1E-2</v>
      </c>
      <c r="AN16" s="30" cm="1">
        <f t="array" ref="AN16">INDEX(AN156:AN178,Control!$B$3)/100</f>
        <v>3.1E-2</v>
      </c>
      <c r="AO16" s="30" cm="1">
        <f t="array" ref="AO16">INDEX(AO156:AO178,Control!$B$3)/100</f>
        <v>2.7999999999999997E-2</v>
      </c>
      <c r="AP16" s="30" cm="1">
        <f t="array" ref="AP16">INDEX(AP156:AP178,Control!$B$3)/100</f>
        <v>2.7000000000000003E-2</v>
      </c>
      <c r="AQ16" s="30" cm="1">
        <f t="array" ref="AQ16">INDEX(AQ156:AQ178,Control!$B$3)/100</f>
        <v>2.5000000000000001E-2</v>
      </c>
      <c r="AR16" s="30" cm="1">
        <f t="array" ref="AR16">INDEX(AR156:AR178,Control!$B$3)/100</f>
        <v>2.5000000000000001E-2</v>
      </c>
      <c r="AS16" s="30" cm="1">
        <f t="array" ref="AS16">INDEX(AS156:AS178,Control!$B$3)/100</f>
        <v>2.5000000000000001E-2</v>
      </c>
      <c r="AT16" s="30" cm="1">
        <f t="array" ref="AT16">INDEX(AT156:AT178,Control!$B$3)/100</f>
        <v>2.5000000000000001E-2</v>
      </c>
      <c r="AU16" s="30" cm="1">
        <f t="array" ref="AU16">INDEX(AU156:AU178,Control!$B$3)/100</f>
        <v>2.5000000000000001E-2</v>
      </c>
      <c r="AV16" s="30" cm="1">
        <f t="array" ref="AV16">INDEX(AV156:AV178,Control!$B$3)/100</f>
        <v>2.5000000000000001E-2</v>
      </c>
      <c r="AW16" s="30" cm="1">
        <f t="array" ref="AW16">INDEX(AW156:AW178,Control!$B$3)/100</f>
        <v>2.5000000000000001E-2</v>
      </c>
      <c r="AX16" s="30" cm="1">
        <f t="array" ref="AX16">INDEX(AX156:AX178,Control!$B$3)/100</f>
        <v>2.5000000000000001E-2</v>
      </c>
      <c r="AY16" s="30" cm="1">
        <f t="array" ref="AY16">INDEX(AY156:AY178,Control!$B$3)/100</f>
        <v>2.5000000000000001E-2</v>
      </c>
      <c r="AZ16" s="30" cm="1">
        <f t="array" ref="AZ16">INDEX(AZ156:AZ178,Control!$B$3)/100</f>
        <v>2.6000000000000002E-2</v>
      </c>
      <c r="BA16" s="30" cm="1">
        <f t="array" ref="BA16">INDEX(BA156:BA178,Control!$B$3)/100</f>
        <v>2.6000000000000002E-2</v>
      </c>
      <c r="BB16" s="30" cm="1">
        <f t="array" ref="BB16">INDEX(BB156:BB178,Control!$B$3)/100</f>
        <v>2.5000000000000001E-2</v>
      </c>
      <c r="BC16" s="30" cm="1">
        <f t="array" ref="BC16">INDEX(BC156:BC178,Control!$B$3)/100</f>
        <v>2.6000000000000002E-2</v>
      </c>
      <c r="BD16" s="30" cm="1">
        <f t="array" ref="BD16">INDEX(BD156:BD178,Control!$B$3)/100</f>
        <v>2.7000000000000003E-2</v>
      </c>
      <c r="BE16" s="30" cm="1">
        <f t="array" ref="BE16">INDEX(BE156:BE178,Control!$B$3)/100</f>
        <v>2.6000000000000002E-2</v>
      </c>
      <c r="BF16" s="30" cm="1">
        <f t="array" ref="BF16">INDEX(BF156:BF178,Control!$B$3)/100</f>
        <v>2.7000000000000003E-2</v>
      </c>
      <c r="BG16" s="30" cm="1">
        <f t="array" ref="BG16">INDEX(BG156:BG178,Control!$B$3)/100</f>
        <v>2.7000000000000003E-2</v>
      </c>
      <c r="BH16" s="30" cm="1">
        <f t="array" ref="BH16">INDEX(BH156:BH178,Control!$B$3)/100</f>
        <v>2.7000000000000003E-2</v>
      </c>
      <c r="BI16" s="30" cm="1">
        <f t="array" ref="BI16">INDEX(BI156:BI178,Control!$B$3)/100</f>
        <v>2.7000000000000003E-2</v>
      </c>
      <c r="BJ16" s="30" cm="1">
        <f t="array" ref="BJ16">INDEX(BJ156:BJ178,Control!$B$3)/100</f>
        <v>2.7000000000000003E-2</v>
      </c>
      <c r="BK16" s="30" cm="1">
        <f t="array" ref="BK16">INDEX(BK156:BK178,Control!$B$3)/100</f>
        <v>2.7000000000000003E-2</v>
      </c>
      <c r="BL16" s="30" cm="1">
        <f t="array" ref="BL16">INDEX(BL156:BL178,Control!$B$3)/100</f>
        <v>2.7999999999999997E-2</v>
      </c>
      <c r="BM16" s="30" cm="1">
        <f t="array" ref="BM16">INDEX(BM156:BM178,Control!$B$3)/100</f>
        <v>2.7000000000000003E-2</v>
      </c>
      <c r="BN16" s="30" cm="1">
        <f t="array" ref="BN16">INDEX(BN156:BN178,Control!$B$3)/100</f>
        <v>2.7000000000000003E-2</v>
      </c>
      <c r="BO16" s="30" cm="1">
        <f t="array" ref="BO16">INDEX(BO156:BO178,Control!$B$3)/100</f>
        <v>2.7000000000000003E-2</v>
      </c>
      <c r="BP16" s="30" cm="1">
        <f t="array" ref="BP16">INDEX(BP156:BP178,Control!$B$3)/100</f>
        <v>0.03</v>
      </c>
      <c r="BQ16" s="30" cm="1">
        <f t="array" ref="BQ16">INDEX(BQ156:BQ178,Control!$B$3)/100</f>
        <v>0.03</v>
      </c>
      <c r="BR16" s="30" cm="1">
        <f t="array" ref="BR16">INDEX(BR156:BR178,Control!$B$3)/100</f>
        <v>0.03</v>
      </c>
      <c r="BS16" s="30" cm="1">
        <f t="array" ref="BS16">INDEX(BS156:BS178,Control!$B$3)/100</f>
        <v>0.03</v>
      </c>
      <c r="BT16" s="30" cm="1">
        <f t="array" ref="BT16">INDEX(BT156:BT178,Control!$B$3)/100</f>
        <v>2.8999999999999998E-2</v>
      </c>
      <c r="BU16" s="30" cm="1">
        <f t="array" ref="BU16">INDEX(BU156:BU178,Control!$B$3)/100</f>
        <v>2.8999999999999998E-2</v>
      </c>
      <c r="BV16" s="30" cm="1">
        <f t="array" ref="BV16">INDEX(BV156:BV178,Control!$B$3)/100</f>
        <v>2.8999999999999998E-2</v>
      </c>
      <c r="BW16" s="30" cm="1">
        <f t="array" ref="BW16">INDEX(BW156:BW178,Control!$B$3)/100</f>
        <v>2.8999999999999998E-2</v>
      </c>
      <c r="BX16" s="30" cm="1">
        <f t="array" ref="BX16">INDEX(BX156:BX178,Control!$B$3)/100</f>
        <v>2.8999999999999998E-2</v>
      </c>
      <c r="BY16" s="30" cm="1">
        <f t="array" ref="BY16">INDEX(BY156:BY178,Control!$B$3)/100</f>
        <v>2.8999999999999998E-2</v>
      </c>
      <c r="BZ16" s="30" cm="1">
        <f t="array" ref="BZ16">INDEX(BZ156:BZ178,Control!$B$3)/100</f>
        <v>2.7000000000000003E-2</v>
      </c>
      <c r="CA16" s="30" cm="1">
        <f t="array" ref="CA16">INDEX(CA156:CA178,Control!$B$3)/100</f>
        <v>2.7999999999999997E-2</v>
      </c>
      <c r="CB16" s="100"/>
    </row>
    <row r="17" spans="1:83" x14ac:dyDescent="0.2">
      <c r="CB17" s="100"/>
    </row>
    <row r="18" spans="1:83" x14ac:dyDescent="0.2">
      <c r="A18" t="s">
        <v>152</v>
      </c>
      <c r="CB18" s="100"/>
    </row>
    <row r="19" spans="1:83" ht="15" x14ac:dyDescent="0.25">
      <c r="A19" t="s">
        <v>164</v>
      </c>
      <c r="B19" s="20">
        <v>43466</v>
      </c>
      <c r="C19" s="283">
        <v>43497</v>
      </c>
      <c r="D19" s="283">
        <v>43525</v>
      </c>
      <c r="E19" s="283">
        <v>43556</v>
      </c>
      <c r="F19" s="283">
        <v>43586</v>
      </c>
      <c r="G19" s="283">
        <v>43617</v>
      </c>
      <c r="H19" s="283">
        <v>43647</v>
      </c>
      <c r="I19" s="283">
        <v>43678</v>
      </c>
      <c r="J19" s="283">
        <v>43709</v>
      </c>
      <c r="K19" s="283">
        <v>43739</v>
      </c>
      <c r="L19" s="283">
        <v>43770</v>
      </c>
      <c r="M19" s="283">
        <v>43800</v>
      </c>
      <c r="N19" s="283">
        <v>43831</v>
      </c>
      <c r="O19" s="283">
        <v>43862</v>
      </c>
      <c r="P19" s="283">
        <v>43891</v>
      </c>
      <c r="Q19" s="283">
        <v>43922</v>
      </c>
      <c r="R19" s="283">
        <v>43952</v>
      </c>
      <c r="S19" s="283">
        <v>43983</v>
      </c>
      <c r="T19" s="283">
        <v>44013</v>
      </c>
      <c r="U19" s="283">
        <v>44044</v>
      </c>
      <c r="V19" s="283">
        <v>44075</v>
      </c>
      <c r="W19" s="283">
        <v>44105</v>
      </c>
      <c r="X19" s="283">
        <v>44136</v>
      </c>
      <c r="Y19" s="283">
        <v>44166</v>
      </c>
      <c r="Z19" s="283">
        <v>44197</v>
      </c>
      <c r="AA19" s="283">
        <v>44228</v>
      </c>
      <c r="AB19" s="283">
        <v>44256</v>
      </c>
      <c r="AC19" s="283">
        <v>44287</v>
      </c>
      <c r="AD19" s="283">
        <v>44317</v>
      </c>
      <c r="AE19" s="283">
        <v>44348</v>
      </c>
      <c r="AF19" s="283">
        <v>44378</v>
      </c>
      <c r="AG19" s="283">
        <v>44409</v>
      </c>
      <c r="AH19" s="283">
        <v>44440</v>
      </c>
      <c r="AI19" s="283">
        <v>44470</v>
      </c>
      <c r="AJ19" s="283">
        <v>44501</v>
      </c>
      <c r="AK19" s="283">
        <v>44531</v>
      </c>
      <c r="AL19" s="283">
        <v>44562</v>
      </c>
      <c r="AM19" s="283">
        <v>44593</v>
      </c>
      <c r="AN19" s="283">
        <v>44621</v>
      </c>
      <c r="AO19" s="283">
        <v>44652</v>
      </c>
      <c r="AP19" s="283">
        <v>44682</v>
      </c>
      <c r="AQ19" s="283">
        <v>44713</v>
      </c>
      <c r="AR19" s="283">
        <v>44743</v>
      </c>
      <c r="AS19" s="283">
        <v>44774</v>
      </c>
      <c r="AT19" s="283">
        <v>44805</v>
      </c>
      <c r="AU19" s="283">
        <v>44835</v>
      </c>
      <c r="AV19" s="283">
        <v>44866</v>
      </c>
      <c r="AW19" s="283">
        <v>44896</v>
      </c>
      <c r="AX19" s="283">
        <v>44927</v>
      </c>
      <c r="AY19" s="283">
        <v>44958</v>
      </c>
      <c r="AZ19" s="283">
        <v>44986</v>
      </c>
      <c r="BA19" s="283">
        <v>45017</v>
      </c>
      <c r="BB19" s="283">
        <v>45047</v>
      </c>
      <c r="BC19" s="283">
        <v>45078</v>
      </c>
      <c r="BD19" s="283">
        <v>45108</v>
      </c>
      <c r="BE19" s="283">
        <v>45139</v>
      </c>
      <c r="BF19" s="283">
        <v>45170</v>
      </c>
      <c r="BG19" s="283">
        <v>45200</v>
      </c>
      <c r="BH19" s="283">
        <v>45231</v>
      </c>
      <c r="BI19" s="283">
        <v>45261</v>
      </c>
      <c r="BJ19" s="283">
        <v>45292</v>
      </c>
      <c r="BK19" s="283">
        <v>45323</v>
      </c>
      <c r="BL19" s="283">
        <v>45352</v>
      </c>
      <c r="BM19" s="283">
        <v>45383</v>
      </c>
      <c r="BN19" s="283">
        <v>45413</v>
      </c>
      <c r="BO19" s="283">
        <v>45444</v>
      </c>
      <c r="BP19" s="283">
        <v>45474</v>
      </c>
      <c r="BQ19" s="283">
        <v>45505</v>
      </c>
      <c r="BR19" s="283">
        <v>45536</v>
      </c>
      <c r="BS19" s="283">
        <v>45566</v>
      </c>
      <c r="BT19" s="283">
        <v>45597</v>
      </c>
      <c r="BU19" s="283">
        <v>45627</v>
      </c>
      <c r="BV19" s="283">
        <v>45658</v>
      </c>
      <c r="BW19" s="283">
        <v>45689</v>
      </c>
      <c r="BX19" s="283">
        <v>45717</v>
      </c>
      <c r="BY19" s="283">
        <v>45748</v>
      </c>
      <c r="BZ19" s="283">
        <v>45778</v>
      </c>
      <c r="CA19" s="283">
        <v>45809</v>
      </c>
      <c r="CB19" s="100"/>
      <c r="CD19" s="240">
        <f ca="1">OFFSET(CB19,0,-1)</f>
        <v>45809</v>
      </c>
    </row>
    <row r="20" spans="1:83" ht="15" x14ac:dyDescent="0.25">
      <c r="A20" t="s">
        <v>115</v>
      </c>
      <c r="B20">
        <v>2.2000000000000002</v>
      </c>
      <c r="C20">
        <v>2.2999999999999998</v>
      </c>
      <c r="D20">
        <v>2.4</v>
      </c>
      <c r="E20">
        <v>2.2999999999999998</v>
      </c>
      <c r="F20">
        <v>2.4</v>
      </c>
      <c r="G20">
        <v>2.4</v>
      </c>
      <c r="H20">
        <v>2.5</v>
      </c>
      <c r="I20">
        <v>2.5</v>
      </c>
      <c r="J20">
        <v>2.5</v>
      </c>
      <c r="K20">
        <v>2.6</v>
      </c>
      <c r="L20">
        <v>2.6</v>
      </c>
      <c r="M20">
        <v>2.6</v>
      </c>
      <c r="N20" s="102">
        <v>2.6</v>
      </c>
      <c r="O20" s="102">
        <v>2.7</v>
      </c>
      <c r="P20" s="102">
        <v>2.8</v>
      </c>
      <c r="Q20" s="102">
        <v>5</v>
      </c>
      <c r="R20" s="102">
        <v>6.2</v>
      </c>
      <c r="S20" s="102">
        <v>5.8</v>
      </c>
      <c r="T20" s="102">
        <v>6</v>
      </c>
      <c r="U20" s="102">
        <v>6.2</v>
      </c>
      <c r="V20" s="102">
        <v>6</v>
      </c>
      <c r="W20" s="102">
        <v>5.8</v>
      </c>
      <c r="X20" s="102">
        <v>5.8</v>
      </c>
      <c r="Y20" s="102">
        <v>5.7</v>
      </c>
      <c r="Z20" s="102">
        <v>5.6</v>
      </c>
      <c r="AA20" s="102">
        <v>5.8</v>
      </c>
      <c r="AB20" s="102">
        <v>5.7</v>
      </c>
      <c r="AC20" s="102">
        <v>5.5</v>
      </c>
      <c r="AD20" s="102">
        <v>5.0999999999999996</v>
      </c>
      <c r="AE20" s="102">
        <v>4.7</v>
      </c>
      <c r="AF20" s="102">
        <v>4.5999999999999996</v>
      </c>
      <c r="AG20" s="102">
        <v>4.4000000000000004</v>
      </c>
      <c r="AH20" s="102">
        <v>4.2</v>
      </c>
      <c r="AI20" s="102">
        <v>4</v>
      </c>
      <c r="AJ20" s="102">
        <v>3.9</v>
      </c>
      <c r="AK20" s="102">
        <v>3.8</v>
      </c>
      <c r="AL20" s="102">
        <v>3.7</v>
      </c>
      <c r="AM20" s="102">
        <v>3.7</v>
      </c>
      <c r="AN20" s="102">
        <v>3.5</v>
      </c>
      <c r="AO20" s="102">
        <v>3.3</v>
      </c>
      <c r="AP20" s="102">
        <v>3.2</v>
      </c>
      <c r="AQ20" s="102">
        <v>3</v>
      </c>
      <c r="AR20" s="102">
        <v>2.9</v>
      </c>
      <c r="AS20" s="102">
        <v>2.9</v>
      </c>
      <c r="AT20" s="102">
        <v>2.9</v>
      </c>
      <c r="AU20" s="102">
        <v>2.8</v>
      </c>
      <c r="AV20" s="102">
        <v>2.8</v>
      </c>
      <c r="AW20" s="102">
        <v>2.8</v>
      </c>
      <c r="AX20" s="102">
        <v>2.8</v>
      </c>
      <c r="AY20" s="102">
        <v>2.8</v>
      </c>
      <c r="AZ20" s="102">
        <v>2.9</v>
      </c>
      <c r="BA20" s="102">
        <v>3</v>
      </c>
      <c r="BB20" s="102">
        <v>2.9</v>
      </c>
      <c r="BC20" s="102">
        <v>2.9</v>
      </c>
      <c r="BD20" s="102">
        <v>2.9</v>
      </c>
      <c r="BE20" s="102">
        <v>2.9</v>
      </c>
      <c r="BF20" s="102">
        <v>2.9</v>
      </c>
      <c r="BG20" s="102">
        <v>2.9</v>
      </c>
      <c r="BH20" s="102">
        <v>2.9</v>
      </c>
      <c r="BI20" s="102">
        <v>2.9</v>
      </c>
      <c r="BJ20" s="102">
        <v>2.9</v>
      </c>
      <c r="BK20" s="102">
        <v>3</v>
      </c>
      <c r="BL20" s="102">
        <v>3.1</v>
      </c>
      <c r="BM20" s="102">
        <v>3</v>
      </c>
      <c r="BN20" s="102">
        <v>3</v>
      </c>
      <c r="BO20" s="102">
        <v>3</v>
      </c>
      <c r="BP20" s="102">
        <v>3.2</v>
      </c>
      <c r="BQ20" s="102">
        <v>3.2</v>
      </c>
      <c r="BR20" s="102">
        <v>3.2</v>
      </c>
      <c r="BS20" s="102">
        <v>3.2</v>
      </c>
      <c r="BT20" s="102">
        <v>3.1</v>
      </c>
      <c r="BU20" s="102">
        <v>3.2</v>
      </c>
      <c r="BV20" s="102">
        <v>3.1</v>
      </c>
      <c r="BW20" s="102">
        <v>3.2</v>
      </c>
      <c r="BX20" s="102">
        <v>3.2</v>
      </c>
      <c r="BY20" s="102">
        <v>3.1</v>
      </c>
      <c r="BZ20" s="102">
        <v>3</v>
      </c>
      <c r="CA20" s="102">
        <v>3.1</v>
      </c>
      <c r="CB20" s="100"/>
      <c r="CC20" t="s">
        <v>115</v>
      </c>
      <c r="CD20" s="239">
        <f ca="1">OFFSET(CB20,0,-1)/100</f>
        <v>3.1E-2</v>
      </c>
      <c r="CE20" s="7">
        <f ca="1">IF(CC20=$A$2,CD20,"")</f>
        <v>3.1E-2</v>
      </c>
    </row>
    <row r="21" spans="1:83" ht="15" x14ac:dyDescent="0.25">
      <c r="A21" t="s">
        <v>116</v>
      </c>
      <c r="B21">
        <v>1.9</v>
      </c>
      <c r="C21">
        <v>2.1</v>
      </c>
      <c r="D21">
        <v>2.1</v>
      </c>
      <c r="E21">
        <v>2.1</v>
      </c>
      <c r="F21">
        <v>2.2000000000000002</v>
      </c>
      <c r="G21">
        <v>2.2000000000000002</v>
      </c>
      <c r="H21">
        <v>2.2999999999999998</v>
      </c>
      <c r="I21">
        <v>2.2999999999999998</v>
      </c>
      <c r="J21">
        <v>2.2999999999999998</v>
      </c>
      <c r="K21">
        <v>2.2999999999999998</v>
      </c>
      <c r="L21">
        <v>2.2999999999999998</v>
      </c>
      <c r="M21">
        <v>2.2999999999999998</v>
      </c>
      <c r="N21" s="102">
        <v>2.4</v>
      </c>
      <c r="O21" s="102">
        <v>2.4</v>
      </c>
      <c r="P21" s="102">
        <v>2.5</v>
      </c>
      <c r="Q21" s="102">
        <v>4.7</v>
      </c>
      <c r="R21" s="102">
        <v>5.6</v>
      </c>
      <c r="S21" s="102">
        <v>5.3</v>
      </c>
      <c r="T21" s="102">
        <v>5.5</v>
      </c>
      <c r="U21" s="102">
        <v>5.6</v>
      </c>
      <c r="V21" s="102">
        <v>5.5</v>
      </c>
      <c r="W21" s="102">
        <v>5.2</v>
      </c>
      <c r="X21" s="102">
        <v>5.2</v>
      </c>
      <c r="Y21" s="102">
        <v>5.2</v>
      </c>
      <c r="Z21" s="102">
        <v>5.2</v>
      </c>
      <c r="AA21" s="102">
        <v>5.4</v>
      </c>
      <c r="AB21" s="102">
        <v>5.3</v>
      </c>
      <c r="AC21" s="102">
        <v>5.2</v>
      </c>
      <c r="AD21" s="102">
        <v>4.8</v>
      </c>
      <c r="AE21" s="102">
        <v>4.4000000000000004</v>
      </c>
      <c r="AF21" s="102">
        <v>4.3</v>
      </c>
      <c r="AG21" s="102">
        <v>4.0999999999999996</v>
      </c>
      <c r="AH21" s="102">
        <v>3.9</v>
      </c>
      <c r="AI21" s="102">
        <v>3.8</v>
      </c>
      <c r="AJ21" s="102">
        <v>3.8</v>
      </c>
      <c r="AK21" s="102">
        <v>3.6</v>
      </c>
      <c r="AL21" s="102">
        <v>3.6</v>
      </c>
      <c r="AM21" s="102">
        <v>3.6</v>
      </c>
      <c r="AN21" s="102">
        <v>3.5</v>
      </c>
      <c r="AO21" s="102">
        <v>3.3</v>
      </c>
      <c r="AP21" s="102">
        <v>3.1</v>
      </c>
      <c r="AQ21" s="102">
        <v>3</v>
      </c>
      <c r="AR21" s="102">
        <v>2.9</v>
      </c>
      <c r="AS21" s="102">
        <v>2.9</v>
      </c>
      <c r="AT21" s="102">
        <v>2.9</v>
      </c>
      <c r="AU21" s="102">
        <v>3</v>
      </c>
      <c r="AV21" s="102">
        <v>3</v>
      </c>
      <c r="AW21" s="102">
        <v>3.1</v>
      </c>
      <c r="AX21" s="102">
        <v>3.1</v>
      </c>
      <c r="AY21" s="102">
        <v>3.1</v>
      </c>
      <c r="AZ21" s="102">
        <v>3.2</v>
      </c>
      <c r="BA21" s="102">
        <v>3.2</v>
      </c>
      <c r="BB21" s="102">
        <v>3.2</v>
      </c>
      <c r="BC21" s="102">
        <v>3.2</v>
      </c>
      <c r="BD21" s="102">
        <v>3.1</v>
      </c>
      <c r="BE21" s="102">
        <v>3.1</v>
      </c>
      <c r="BF21" s="102">
        <v>3.1</v>
      </c>
      <c r="BG21" s="102">
        <v>3.1</v>
      </c>
      <c r="BH21" s="102">
        <v>3.2</v>
      </c>
      <c r="BI21" s="102">
        <v>3.3</v>
      </c>
      <c r="BJ21" s="102">
        <v>3.3</v>
      </c>
      <c r="BK21" s="102">
        <v>3.4</v>
      </c>
      <c r="BL21" s="102">
        <v>3.4</v>
      </c>
      <c r="BM21" s="102">
        <v>3.3</v>
      </c>
      <c r="BN21" s="102">
        <v>3.3</v>
      </c>
      <c r="BO21" s="102">
        <v>3.2</v>
      </c>
      <c r="BP21" s="102">
        <v>3.5</v>
      </c>
      <c r="BQ21" s="102">
        <v>3.4</v>
      </c>
      <c r="BR21" s="102">
        <v>3.3</v>
      </c>
      <c r="BS21" s="102">
        <v>3.5</v>
      </c>
      <c r="BT21" s="102">
        <v>3.3</v>
      </c>
      <c r="BU21" s="102">
        <v>3.3</v>
      </c>
      <c r="BV21" s="102">
        <v>3.3</v>
      </c>
      <c r="BW21" s="102">
        <v>3.4</v>
      </c>
      <c r="BX21" s="102">
        <v>3.4</v>
      </c>
      <c r="BY21" s="102">
        <v>3.3</v>
      </c>
      <c r="BZ21" s="102">
        <v>3.3</v>
      </c>
      <c r="CA21" s="102">
        <v>3.3</v>
      </c>
      <c r="CB21" s="100"/>
      <c r="CC21" t="s">
        <v>116</v>
      </c>
      <c r="CD21" s="239">
        <f t="shared" ref="CD21:CD42" ca="1" si="60">OFFSET(CB21,0,-1)/100</f>
        <v>3.3000000000000002E-2</v>
      </c>
      <c r="CE21" s="7" t="str">
        <f t="shared" ref="CE21:CE42" si="61">IF(CC21=$A$2,CD21,"")</f>
        <v/>
      </c>
    </row>
    <row r="22" spans="1:83" ht="15" x14ac:dyDescent="0.25">
      <c r="A22" t="s">
        <v>117</v>
      </c>
      <c r="B22">
        <v>1.3</v>
      </c>
      <c r="C22">
        <v>1.5</v>
      </c>
      <c r="D22">
        <v>1.6</v>
      </c>
      <c r="E22">
        <v>1.6</v>
      </c>
      <c r="F22">
        <v>1.6</v>
      </c>
      <c r="G22">
        <v>1.8</v>
      </c>
      <c r="H22">
        <v>1.8</v>
      </c>
      <c r="I22">
        <v>1.9</v>
      </c>
      <c r="J22">
        <v>2</v>
      </c>
      <c r="K22">
        <v>2.1</v>
      </c>
      <c r="L22">
        <v>2</v>
      </c>
      <c r="M22">
        <v>2</v>
      </c>
      <c r="N22" s="102">
        <v>2.1</v>
      </c>
      <c r="O22" s="102">
        <v>2.2000000000000002</v>
      </c>
      <c r="P22" s="102">
        <v>2.2000000000000002</v>
      </c>
      <c r="Q22" s="102">
        <v>4.2</v>
      </c>
      <c r="R22" s="102">
        <v>5.6</v>
      </c>
      <c r="S22" s="102">
        <v>5.3</v>
      </c>
      <c r="T22" s="102">
        <v>5.4</v>
      </c>
      <c r="U22" s="102">
        <v>5.5</v>
      </c>
      <c r="V22" s="102">
        <v>5.4</v>
      </c>
      <c r="W22" s="102">
        <v>5.0999999999999996</v>
      </c>
      <c r="X22" s="102">
        <v>5.2</v>
      </c>
      <c r="Y22" s="102">
        <v>5.3</v>
      </c>
      <c r="Z22" s="102">
        <v>5.0999999999999996</v>
      </c>
      <c r="AA22" s="102">
        <v>5.4</v>
      </c>
      <c r="AB22" s="102">
        <v>5.4</v>
      </c>
      <c r="AC22" s="102">
        <v>5.3</v>
      </c>
      <c r="AD22" s="102">
        <v>4.9000000000000004</v>
      </c>
      <c r="AE22" s="102">
        <v>4.5</v>
      </c>
      <c r="AF22" s="102">
        <v>4.4000000000000004</v>
      </c>
      <c r="AG22" s="102">
        <v>4.0999999999999996</v>
      </c>
      <c r="AH22" s="102">
        <v>3.9</v>
      </c>
      <c r="AI22" s="102">
        <v>3.6</v>
      </c>
      <c r="AJ22" s="102">
        <v>3.4</v>
      </c>
      <c r="AK22" s="102">
        <v>3.3</v>
      </c>
      <c r="AL22" s="102">
        <v>3.2</v>
      </c>
      <c r="AM22" s="102">
        <v>3.2</v>
      </c>
      <c r="AN22" s="102">
        <v>3</v>
      </c>
      <c r="AO22" s="102">
        <v>2.9</v>
      </c>
      <c r="AP22" s="102">
        <v>2.8</v>
      </c>
      <c r="AQ22" s="102">
        <v>2.8</v>
      </c>
      <c r="AR22" s="102">
        <v>2.7</v>
      </c>
      <c r="AS22" s="102">
        <v>2.7</v>
      </c>
      <c r="AT22" s="102">
        <v>2.7</v>
      </c>
      <c r="AU22" s="102">
        <v>2.8</v>
      </c>
      <c r="AV22" s="102">
        <v>2.8</v>
      </c>
      <c r="AW22" s="102">
        <v>2.8</v>
      </c>
      <c r="AX22" s="102">
        <v>2.7</v>
      </c>
      <c r="AY22" s="102">
        <v>2.8</v>
      </c>
      <c r="AZ22" s="102">
        <v>2.8</v>
      </c>
      <c r="BA22" s="102">
        <v>2.9</v>
      </c>
      <c r="BB22" s="102">
        <v>2.9</v>
      </c>
      <c r="BC22" s="102">
        <v>2.9</v>
      </c>
      <c r="BD22" s="102">
        <v>2.9</v>
      </c>
      <c r="BE22" s="102">
        <v>2.8</v>
      </c>
      <c r="BF22" s="102">
        <v>2.9</v>
      </c>
      <c r="BG22" s="102">
        <v>2.9</v>
      </c>
      <c r="BH22" s="102">
        <v>2.9</v>
      </c>
      <c r="BI22" s="102">
        <v>2.9</v>
      </c>
      <c r="BJ22" s="102">
        <v>2.9</v>
      </c>
      <c r="BK22" s="102">
        <v>3</v>
      </c>
      <c r="BL22" s="102">
        <v>3</v>
      </c>
      <c r="BM22" s="102">
        <v>2.9</v>
      </c>
      <c r="BN22" s="102">
        <v>3</v>
      </c>
      <c r="BO22" s="102">
        <v>3.1</v>
      </c>
      <c r="BP22" s="102">
        <v>3.3</v>
      </c>
      <c r="BQ22" s="102">
        <v>3.3</v>
      </c>
      <c r="BR22" s="102">
        <v>3.3</v>
      </c>
      <c r="BS22" s="102">
        <v>3.1</v>
      </c>
      <c r="BT22" s="102">
        <v>3.1</v>
      </c>
      <c r="BU22" s="102">
        <v>3.1</v>
      </c>
      <c r="BV22" s="102">
        <v>3</v>
      </c>
      <c r="BW22" s="102">
        <v>3.1</v>
      </c>
      <c r="BX22" s="102">
        <v>3.1</v>
      </c>
      <c r="BY22" s="102">
        <v>3</v>
      </c>
      <c r="BZ22" s="102">
        <v>3.1</v>
      </c>
      <c r="CA22" s="102">
        <v>3.1</v>
      </c>
      <c r="CB22" s="100"/>
      <c r="CC22" t="s">
        <v>117</v>
      </c>
      <c r="CD22" s="239">
        <f t="shared" ca="1" si="60"/>
        <v>3.1E-2</v>
      </c>
      <c r="CE22" s="7" t="str">
        <f t="shared" si="61"/>
        <v/>
      </c>
    </row>
    <row r="23" spans="1:83" ht="15" x14ac:dyDescent="0.25">
      <c r="A23" t="s">
        <v>118</v>
      </c>
      <c r="B23">
        <v>3.5</v>
      </c>
      <c r="C23">
        <v>3.6</v>
      </c>
      <c r="D23">
        <v>3.6</v>
      </c>
      <c r="E23">
        <v>3.7</v>
      </c>
      <c r="F23">
        <v>3.6</v>
      </c>
      <c r="G23">
        <v>3.6</v>
      </c>
      <c r="H23">
        <v>3.6</v>
      </c>
      <c r="I23">
        <v>3.6</v>
      </c>
      <c r="J23">
        <v>3.6</v>
      </c>
      <c r="K23">
        <v>3.7</v>
      </c>
      <c r="L23">
        <v>3.6</v>
      </c>
      <c r="M23">
        <v>3.6</v>
      </c>
      <c r="N23" s="102">
        <v>3.6</v>
      </c>
      <c r="O23" s="102">
        <v>3.7</v>
      </c>
      <c r="P23" s="102">
        <v>3.8</v>
      </c>
      <c r="Q23" s="102">
        <v>6.4</v>
      </c>
      <c r="R23" s="102">
        <v>7.1</v>
      </c>
      <c r="S23" s="102">
        <v>6.8</v>
      </c>
      <c r="T23" s="102">
        <v>6.9</v>
      </c>
      <c r="U23" s="102">
        <v>7</v>
      </c>
      <c r="V23" s="102">
        <v>6.9</v>
      </c>
      <c r="W23" s="102">
        <v>6.7</v>
      </c>
      <c r="X23" s="102">
        <v>6.7</v>
      </c>
      <c r="Y23" s="102">
        <v>6.7</v>
      </c>
      <c r="Z23" s="102">
        <v>6.5</v>
      </c>
      <c r="AA23" s="102">
        <v>6.7</v>
      </c>
      <c r="AB23" s="102">
        <v>6.6</v>
      </c>
      <c r="AC23" s="102">
        <v>6.4</v>
      </c>
      <c r="AD23" s="102">
        <v>6</v>
      </c>
      <c r="AE23" s="102">
        <v>5.5</v>
      </c>
      <c r="AF23" s="102">
        <v>5.4</v>
      </c>
      <c r="AG23" s="102">
        <v>5.0999999999999996</v>
      </c>
      <c r="AH23" s="102">
        <v>4.9000000000000004</v>
      </c>
      <c r="AI23" s="102">
        <v>4.8</v>
      </c>
      <c r="AJ23" s="102">
        <v>4.7</v>
      </c>
      <c r="AK23" s="102">
        <v>4.5</v>
      </c>
      <c r="AL23" s="102">
        <v>4.5</v>
      </c>
      <c r="AM23" s="102">
        <v>4.5</v>
      </c>
      <c r="AN23" s="102">
        <v>4.3</v>
      </c>
      <c r="AO23" s="102">
        <v>4.0999999999999996</v>
      </c>
      <c r="AP23" s="102">
        <v>3.9</v>
      </c>
      <c r="AQ23" s="102">
        <v>3.7</v>
      </c>
      <c r="AR23" s="102">
        <v>3.6</v>
      </c>
      <c r="AS23" s="102">
        <v>3.6</v>
      </c>
      <c r="AT23" s="102">
        <v>3.6</v>
      </c>
      <c r="AU23" s="102">
        <v>3.6</v>
      </c>
      <c r="AV23" s="102">
        <v>3.7</v>
      </c>
      <c r="AW23" s="102">
        <v>3.8</v>
      </c>
      <c r="AX23" s="102">
        <v>3.8</v>
      </c>
      <c r="AY23" s="102">
        <v>3.8</v>
      </c>
      <c r="AZ23" s="102">
        <v>3.9</v>
      </c>
      <c r="BA23" s="102">
        <v>3.8</v>
      </c>
      <c r="BB23" s="102">
        <v>3.8</v>
      </c>
      <c r="BC23" s="102">
        <v>3.7</v>
      </c>
      <c r="BD23" s="102">
        <v>3.8</v>
      </c>
      <c r="BE23" s="102">
        <v>3.8</v>
      </c>
      <c r="BF23" s="102">
        <v>3.7</v>
      </c>
      <c r="BG23" s="102">
        <v>3.7</v>
      </c>
      <c r="BH23" s="102">
        <v>3.8</v>
      </c>
      <c r="BI23" s="102">
        <v>3.9</v>
      </c>
      <c r="BJ23" s="102">
        <v>3.9</v>
      </c>
      <c r="BK23" s="102">
        <v>4</v>
      </c>
      <c r="BL23" s="102">
        <v>4</v>
      </c>
      <c r="BM23" s="102">
        <v>3.8</v>
      </c>
      <c r="BN23" s="102">
        <v>3.8</v>
      </c>
      <c r="BO23" s="102">
        <v>3.8</v>
      </c>
      <c r="BP23" s="102">
        <v>3.9</v>
      </c>
      <c r="BQ23" s="102">
        <v>3.8</v>
      </c>
      <c r="BR23" s="102">
        <v>3.9</v>
      </c>
      <c r="BS23" s="102">
        <v>3.8</v>
      </c>
      <c r="BT23" s="102">
        <v>3.7</v>
      </c>
      <c r="BU23" s="102">
        <v>3.6</v>
      </c>
      <c r="BV23" s="102">
        <v>3.5</v>
      </c>
      <c r="BW23" s="102">
        <v>3.6</v>
      </c>
      <c r="BX23" s="102">
        <v>3.6</v>
      </c>
      <c r="BY23" s="102">
        <v>3.4</v>
      </c>
      <c r="BZ23" s="102">
        <v>3.4</v>
      </c>
      <c r="CA23" s="102">
        <v>3.4</v>
      </c>
      <c r="CB23" s="100"/>
      <c r="CC23" t="s">
        <v>118</v>
      </c>
      <c r="CD23" s="239">
        <f t="shared" ca="1" si="60"/>
        <v>3.4000000000000002E-2</v>
      </c>
      <c r="CE23" s="7" t="str">
        <f t="shared" si="61"/>
        <v/>
      </c>
    </row>
    <row r="24" spans="1:83" ht="15" x14ac:dyDescent="0.25">
      <c r="A24" t="s">
        <v>1730</v>
      </c>
      <c r="B24">
        <v>3</v>
      </c>
      <c r="C24">
        <v>3.2</v>
      </c>
      <c r="D24">
        <v>3.3</v>
      </c>
      <c r="E24">
        <v>3.3</v>
      </c>
      <c r="F24">
        <v>3.4</v>
      </c>
      <c r="G24">
        <v>3.5</v>
      </c>
      <c r="H24">
        <v>3.4</v>
      </c>
      <c r="I24">
        <v>3.4</v>
      </c>
      <c r="J24">
        <v>3.5</v>
      </c>
      <c r="K24">
        <v>3.5</v>
      </c>
      <c r="L24">
        <v>3.6</v>
      </c>
      <c r="M24">
        <v>3.7</v>
      </c>
      <c r="N24" s="102">
        <v>3.8</v>
      </c>
      <c r="O24" s="102">
        <v>3.9</v>
      </c>
      <c r="P24" s="102">
        <v>3.8</v>
      </c>
      <c r="Q24" s="102">
        <v>6.7</v>
      </c>
      <c r="R24" s="102">
        <v>7.7</v>
      </c>
      <c r="S24" s="102">
        <v>7.3</v>
      </c>
      <c r="T24" s="102">
        <v>7.5</v>
      </c>
      <c r="U24" s="102">
        <v>7.7</v>
      </c>
      <c r="V24" s="102">
        <v>7.7</v>
      </c>
      <c r="W24" s="102">
        <v>7.4</v>
      </c>
      <c r="X24" s="102">
        <v>7.5</v>
      </c>
      <c r="Y24" s="102">
        <v>7.6</v>
      </c>
      <c r="Z24" s="102">
        <v>7.4</v>
      </c>
      <c r="AA24" s="102">
        <v>7.6</v>
      </c>
      <c r="AB24" s="102">
        <v>7.4</v>
      </c>
      <c r="AC24" s="102">
        <v>7.3</v>
      </c>
      <c r="AD24" s="102">
        <v>6.8</v>
      </c>
      <c r="AE24" s="102">
        <v>6.2</v>
      </c>
      <c r="AF24" s="102">
        <v>6.1</v>
      </c>
      <c r="AG24" s="102">
        <v>5.7</v>
      </c>
      <c r="AH24" s="102">
        <v>5.5</v>
      </c>
      <c r="AI24" s="102">
        <v>5.5</v>
      </c>
      <c r="AJ24" s="102">
        <v>5.3</v>
      </c>
      <c r="AK24" s="102">
        <v>5.2</v>
      </c>
      <c r="AL24" s="102">
        <v>5.0999999999999996</v>
      </c>
      <c r="AM24" s="102">
        <v>5.0999999999999996</v>
      </c>
      <c r="AN24" s="102">
        <v>4.8</v>
      </c>
      <c r="AO24" s="102">
        <v>4.5</v>
      </c>
      <c r="AP24" s="102">
        <v>4.3</v>
      </c>
      <c r="AQ24" s="102">
        <v>4.0999999999999996</v>
      </c>
      <c r="AR24" s="102">
        <v>4.0999999999999996</v>
      </c>
      <c r="AS24" s="102">
        <v>4</v>
      </c>
      <c r="AT24" s="102">
        <v>4</v>
      </c>
      <c r="AU24" s="102">
        <v>3.9</v>
      </c>
      <c r="AV24" s="102">
        <v>4</v>
      </c>
      <c r="AW24" s="102">
        <v>4</v>
      </c>
      <c r="AX24" s="102">
        <v>4</v>
      </c>
      <c r="AY24" s="102">
        <v>4</v>
      </c>
      <c r="AZ24" s="102">
        <v>4</v>
      </c>
      <c r="BA24" s="102">
        <v>4</v>
      </c>
      <c r="BB24" s="102">
        <v>3.8</v>
      </c>
      <c r="BC24" s="102">
        <v>3.8</v>
      </c>
      <c r="BD24" s="102">
        <v>3.8</v>
      </c>
      <c r="BE24" s="102">
        <v>3.8</v>
      </c>
      <c r="BF24" s="102">
        <v>3.8</v>
      </c>
      <c r="BG24" s="102">
        <v>3.9</v>
      </c>
      <c r="BH24" s="102">
        <v>3.9</v>
      </c>
      <c r="BI24" s="102">
        <v>4</v>
      </c>
      <c r="BJ24" s="102">
        <v>4.0999999999999996</v>
      </c>
      <c r="BK24" s="102">
        <v>4.3</v>
      </c>
      <c r="BL24" s="102">
        <v>4.2</v>
      </c>
      <c r="BM24" s="102">
        <v>4</v>
      </c>
      <c r="BN24" s="102">
        <v>3.9</v>
      </c>
      <c r="BO24" s="102">
        <v>3.9</v>
      </c>
      <c r="BP24" s="102">
        <v>4.2</v>
      </c>
      <c r="BQ24" s="102">
        <v>4.2</v>
      </c>
      <c r="BR24" s="102">
        <v>4.0999999999999996</v>
      </c>
      <c r="BS24" s="102">
        <v>4.2</v>
      </c>
      <c r="BT24" s="102">
        <v>4.0999999999999996</v>
      </c>
      <c r="BU24" s="102">
        <v>4.0999999999999996</v>
      </c>
      <c r="BV24" s="102">
        <v>4</v>
      </c>
      <c r="BW24" s="102">
        <v>4.2</v>
      </c>
      <c r="BX24" s="102">
        <v>4.0999999999999996</v>
      </c>
      <c r="BY24" s="102">
        <v>4.0999999999999996</v>
      </c>
      <c r="BZ24" s="102">
        <v>4</v>
      </c>
      <c r="CA24" s="102">
        <v>4</v>
      </c>
      <c r="CB24" s="100"/>
      <c r="CC24" t="s">
        <v>1730</v>
      </c>
      <c r="CD24" s="239">
        <f t="shared" ca="1" si="60"/>
        <v>0.04</v>
      </c>
      <c r="CE24" s="7" t="str">
        <f t="shared" si="61"/>
        <v/>
      </c>
    </row>
    <row r="25" spans="1:83" ht="15" x14ac:dyDescent="0.25">
      <c r="A25" t="s">
        <v>120</v>
      </c>
      <c r="B25">
        <v>2.5</v>
      </c>
      <c r="C25">
        <v>2.6</v>
      </c>
      <c r="D25">
        <v>2.7</v>
      </c>
      <c r="E25">
        <v>2.9</v>
      </c>
      <c r="F25">
        <v>2.9</v>
      </c>
      <c r="G25">
        <v>3</v>
      </c>
      <c r="H25">
        <v>3.2</v>
      </c>
      <c r="I25">
        <v>3.2</v>
      </c>
      <c r="J25">
        <v>3.3</v>
      </c>
      <c r="K25">
        <v>3.2</v>
      </c>
      <c r="L25">
        <v>3.3</v>
      </c>
      <c r="M25">
        <v>3.4</v>
      </c>
      <c r="N25" s="102">
        <v>3.4</v>
      </c>
      <c r="O25" s="102">
        <v>3.5</v>
      </c>
      <c r="P25" s="102">
        <v>3.5</v>
      </c>
      <c r="Q25" s="102">
        <v>5.7</v>
      </c>
      <c r="R25" s="102">
        <v>7.4</v>
      </c>
      <c r="S25" s="102">
        <v>7.2</v>
      </c>
      <c r="T25" s="102">
        <v>7.2</v>
      </c>
      <c r="U25" s="102">
        <v>7.4</v>
      </c>
      <c r="V25" s="102">
        <v>7.4</v>
      </c>
      <c r="W25" s="102">
        <v>7.2</v>
      </c>
      <c r="X25" s="102">
        <v>7.2</v>
      </c>
      <c r="Y25" s="102">
        <v>7.2</v>
      </c>
      <c r="Z25" s="102">
        <v>7.1</v>
      </c>
      <c r="AA25" s="102">
        <v>7.4</v>
      </c>
      <c r="AB25" s="102">
        <v>7.5</v>
      </c>
      <c r="AC25" s="102">
        <v>7.4</v>
      </c>
      <c r="AD25" s="102">
        <v>6.9</v>
      </c>
      <c r="AE25" s="102">
        <v>6.4</v>
      </c>
      <c r="AF25" s="102">
        <v>6.2</v>
      </c>
      <c r="AG25" s="102">
        <v>5.9</v>
      </c>
      <c r="AH25" s="102">
        <v>5.6</v>
      </c>
      <c r="AI25" s="102">
        <v>5.3</v>
      </c>
      <c r="AJ25" s="102">
        <v>5</v>
      </c>
      <c r="AK25" s="102">
        <v>4.9000000000000004</v>
      </c>
      <c r="AL25" s="102">
        <v>4.8</v>
      </c>
      <c r="AM25" s="102">
        <v>4.7</v>
      </c>
      <c r="AN25" s="102">
        <v>4.5</v>
      </c>
      <c r="AO25" s="102">
        <v>4.3</v>
      </c>
      <c r="AP25" s="102">
        <v>4.0999999999999996</v>
      </c>
      <c r="AQ25" s="102">
        <v>4</v>
      </c>
      <c r="AR25" s="102">
        <v>3.9</v>
      </c>
      <c r="AS25" s="102">
        <v>4</v>
      </c>
      <c r="AT25" s="102">
        <v>3.9</v>
      </c>
      <c r="AU25" s="102">
        <v>3.9</v>
      </c>
      <c r="AV25" s="102">
        <v>3.9</v>
      </c>
      <c r="AW25" s="102">
        <v>4</v>
      </c>
      <c r="AX25" s="102">
        <v>4.0999999999999996</v>
      </c>
      <c r="AY25" s="102">
        <v>4.0999999999999996</v>
      </c>
      <c r="AZ25" s="102">
        <v>4.3</v>
      </c>
      <c r="BA25" s="102">
        <v>4.4000000000000004</v>
      </c>
      <c r="BB25" s="102">
        <v>4.3</v>
      </c>
      <c r="BC25" s="102">
        <v>4.2</v>
      </c>
      <c r="BD25" s="102">
        <v>4.3</v>
      </c>
      <c r="BE25" s="102">
        <v>4.2</v>
      </c>
      <c r="BF25" s="102">
        <v>4.3</v>
      </c>
      <c r="BG25" s="102">
        <v>4.2</v>
      </c>
      <c r="BH25" s="102">
        <v>4.3</v>
      </c>
      <c r="BI25" s="102">
        <v>4.2</v>
      </c>
      <c r="BJ25" s="102">
        <v>4.3</v>
      </c>
      <c r="BK25" s="102">
        <v>4.5</v>
      </c>
      <c r="BL25" s="102">
        <v>4.5</v>
      </c>
      <c r="BM25" s="102">
        <v>4.5</v>
      </c>
      <c r="BN25" s="102">
        <v>4.4000000000000004</v>
      </c>
      <c r="BO25" s="102">
        <v>4.4000000000000004</v>
      </c>
      <c r="BP25" s="102">
        <v>4.8</v>
      </c>
      <c r="BQ25" s="102">
        <v>4.7</v>
      </c>
      <c r="BR25" s="102">
        <v>4.8</v>
      </c>
      <c r="BS25" s="102">
        <v>4.8</v>
      </c>
      <c r="BT25" s="102">
        <v>4.5</v>
      </c>
      <c r="BU25" s="102">
        <v>4.5</v>
      </c>
      <c r="BV25" s="102">
        <v>4.5</v>
      </c>
      <c r="BW25" s="102">
        <v>4.5999999999999996</v>
      </c>
      <c r="BX25" s="102">
        <v>4.5</v>
      </c>
      <c r="BY25" s="102">
        <v>4.5999999999999996</v>
      </c>
      <c r="BZ25" s="102">
        <v>4.5</v>
      </c>
      <c r="CA25" s="102">
        <v>4.7</v>
      </c>
      <c r="CB25" s="100"/>
      <c r="CC25" t="s">
        <v>120</v>
      </c>
      <c r="CD25" s="239">
        <f t="shared" ca="1" si="60"/>
        <v>4.7E-2</v>
      </c>
      <c r="CE25" s="7" t="str">
        <f t="shared" si="61"/>
        <v/>
      </c>
    </row>
    <row r="26" spans="1:83" ht="15" x14ac:dyDescent="0.25">
      <c r="A26" t="s">
        <v>121</v>
      </c>
      <c r="B26">
        <v>1.2</v>
      </c>
      <c r="C26">
        <v>1.3</v>
      </c>
      <c r="D26">
        <v>1.4</v>
      </c>
      <c r="E26">
        <v>1.6</v>
      </c>
      <c r="F26">
        <v>1.6</v>
      </c>
      <c r="G26">
        <v>1.7</v>
      </c>
      <c r="H26">
        <v>1.8</v>
      </c>
      <c r="I26">
        <v>1.8</v>
      </c>
      <c r="J26">
        <v>1.9</v>
      </c>
      <c r="K26">
        <v>1.9</v>
      </c>
      <c r="L26">
        <v>2</v>
      </c>
      <c r="M26">
        <v>2</v>
      </c>
      <c r="N26" s="102">
        <v>2</v>
      </c>
      <c r="O26" s="102">
        <v>2.1</v>
      </c>
      <c r="P26" s="102">
        <v>2.1</v>
      </c>
      <c r="Q26" s="102">
        <v>4</v>
      </c>
      <c r="R26" s="102">
        <v>5.4</v>
      </c>
      <c r="S26" s="102">
        <v>5</v>
      </c>
      <c r="T26" s="102">
        <v>5.0999999999999996</v>
      </c>
      <c r="U26" s="102">
        <v>5.2</v>
      </c>
      <c r="V26" s="102">
        <v>5.0999999999999996</v>
      </c>
      <c r="W26" s="102">
        <v>4.8</v>
      </c>
      <c r="X26" s="102">
        <v>4.9000000000000004</v>
      </c>
      <c r="Y26" s="102">
        <v>4.9000000000000004</v>
      </c>
      <c r="Z26" s="102">
        <v>4.7</v>
      </c>
      <c r="AA26" s="102">
        <v>5</v>
      </c>
      <c r="AB26" s="102">
        <v>5</v>
      </c>
      <c r="AC26" s="102">
        <v>4.9000000000000004</v>
      </c>
      <c r="AD26" s="102">
        <v>4.5999999999999996</v>
      </c>
      <c r="AE26" s="102">
        <v>4.2</v>
      </c>
      <c r="AF26" s="102">
        <v>4.0999999999999996</v>
      </c>
      <c r="AG26" s="102">
        <v>4.0999999999999996</v>
      </c>
      <c r="AH26" s="102">
        <v>3.9</v>
      </c>
      <c r="AI26" s="102">
        <v>3.7</v>
      </c>
      <c r="AJ26" s="102">
        <v>3.6</v>
      </c>
      <c r="AK26" s="102">
        <v>3.5</v>
      </c>
      <c r="AL26" s="102">
        <v>3.4</v>
      </c>
      <c r="AM26" s="102">
        <v>3.4</v>
      </c>
      <c r="AN26" s="102">
        <v>3.2</v>
      </c>
      <c r="AO26" s="102">
        <v>3</v>
      </c>
      <c r="AP26" s="102">
        <v>2.8</v>
      </c>
      <c r="AQ26" s="102">
        <v>2.8</v>
      </c>
      <c r="AR26" s="102">
        <v>2.7</v>
      </c>
      <c r="AS26" s="102">
        <v>2.7</v>
      </c>
      <c r="AT26" s="102">
        <v>2.6</v>
      </c>
      <c r="AU26" s="102">
        <v>2.7</v>
      </c>
      <c r="AV26" s="102">
        <v>2.7</v>
      </c>
      <c r="AW26" s="102">
        <v>2.7</v>
      </c>
      <c r="AX26" s="102">
        <v>2.7</v>
      </c>
      <c r="AY26" s="102">
        <v>2.7</v>
      </c>
      <c r="AZ26" s="102">
        <v>2.7</v>
      </c>
      <c r="BA26" s="102">
        <v>2.8</v>
      </c>
      <c r="BB26" s="102">
        <v>2.7</v>
      </c>
      <c r="BC26" s="102">
        <v>2.8</v>
      </c>
      <c r="BD26" s="102">
        <v>2.8</v>
      </c>
      <c r="BE26" s="102">
        <v>2.8</v>
      </c>
      <c r="BF26" s="102">
        <v>2.8</v>
      </c>
      <c r="BG26" s="102">
        <v>2.9</v>
      </c>
      <c r="BH26" s="102">
        <v>2.9</v>
      </c>
      <c r="BI26" s="102">
        <v>2.9</v>
      </c>
      <c r="BJ26" s="102">
        <v>3</v>
      </c>
      <c r="BK26" s="102">
        <v>3.1</v>
      </c>
      <c r="BL26" s="102">
        <v>3.1</v>
      </c>
      <c r="BM26" s="102">
        <v>3.1</v>
      </c>
      <c r="BN26" s="102">
        <v>3</v>
      </c>
      <c r="BO26" s="102">
        <v>3.1</v>
      </c>
      <c r="BP26" s="102">
        <v>3.3</v>
      </c>
      <c r="BQ26" s="102">
        <v>3.2</v>
      </c>
      <c r="BR26" s="102">
        <v>3.3</v>
      </c>
      <c r="BS26" s="102">
        <v>3.3</v>
      </c>
      <c r="BT26" s="102">
        <v>3.2</v>
      </c>
      <c r="BU26" s="102">
        <v>3.2</v>
      </c>
      <c r="BV26" s="102">
        <v>3.1</v>
      </c>
      <c r="BW26" s="102">
        <v>3.2</v>
      </c>
      <c r="BX26" s="102">
        <v>3.2</v>
      </c>
      <c r="BY26" s="102">
        <v>3.2</v>
      </c>
      <c r="BZ26" s="102">
        <v>3.2</v>
      </c>
      <c r="CA26" s="102">
        <v>3.3</v>
      </c>
      <c r="CB26" s="100"/>
      <c r="CC26" t="s">
        <v>121</v>
      </c>
      <c r="CD26" s="239">
        <f t="shared" ca="1" si="60"/>
        <v>3.3000000000000002E-2</v>
      </c>
      <c r="CE26" s="7" t="str">
        <f t="shared" si="61"/>
        <v/>
      </c>
    </row>
    <row r="27" spans="1:83" ht="15" x14ac:dyDescent="0.25">
      <c r="A27" t="s">
        <v>122</v>
      </c>
      <c r="B27">
        <v>0.9</v>
      </c>
      <c r="C27">
        <v>1</v>
      </c>
      <c r="D27">
        <v>1</v>
      </c>
      <c r="E27">
        <v>1</v>
      </c>
      <c r="F27">
        <v>1.1000000000000001</v>
      </c>
      <c r="G27">
        <v>1.1000000000000001</v>
      </c>
      <c r="H27">
        <v>1.2</v>
      </c>
      <c r="I27">
        <v>1.2</v>
      </c>
      <c r="J27">
        <v>1.3</v>
      </c>
      <c r="K27">
        <v>1.3</v>
      </c>
      <c r="L27">
        <v>1.3</v>
      </c>
      <c r="M27">
        <v>1.3</v>
      </c>
      <c r="N27" s="102">
        <v>1.3</v>
      </c>
      <c r="O27" s="102">
        <v>1.4</v>
      </c>
      <c r="P27" s="102">
        <v>1.4</v>
      </c>
      <c r="Q27" s="102">
        <v>3.1</v>
      </c>
      <c r="R27" s="102">
        <v>4.3</v>
      </c>
      <c r="S27" s="102">
        <v>4</v>
      </c>
      <c r="T27" s="102">
        <v>4.0999999999999996</v>
      </c>
      <c r="U27" s="102">
        <v>4.2</v>
      </c>
      <c r="V27" s="102">
        <v>4.2</v>
      </c>
      <c r="W27" s="102">
        <v>4</v>
      </c>
      <c r="X27" s="102">
        <v>4.0999999999999996</v>
      </c>
      <c r="Y27" s="102">
        <v>4.0999999999999996</v>
      </c>
      <c r="Z27" s="102">
        <v>3.9</v>
      </c>
      <c r="AA27" s="102">
        <v>4.2</v>
      </c>
      <c r="AB27" s="102">
        <v>4.0999999999999996</v>
      </c>
      <c r="AC27" s="102">
        <v>4.0999999999999996</v>
      </c>
      <c r="AD27" s="102">
        <v>3.7</v>
      </c>
      <c r="AE27" s="102">
        <v>3.3</v>
      </c>
      <c r="AF27" s="102">
        <v>3.3</v>
      </c>
      <c r="AG27" s="102">
        <v>3.1</v>
      </c>
      <c r="AH27" s="102">
        <v>2.9</v>
      </c>
      <c r="AI27" s="102">
        <v>2.7</v>
      </c>
      <c r="AJ27" s="102">
        <v>2.6</v>
      </c>
      <c r="AK27" s="102">
        <v>2.5</v>
      </c>
      <c r="AL27" s="102">
        <v>2.4</v>
      </c>
      <c r="AM27" s="102">
        <v>2.2999999999999998</v>
      </c>
      <c r="AN27" s="102">
        <v>2.2000000000000002</v>
      </c>
      <c r="AO27" s="102">
        <v>2.1</v>
      </c>
      <c r="AP27" s="102">
        <v>2</v>
      </c>
      <c r="AQ27" s="102">
        <v>2</v>
      </c>
      <c r="AR27" s="102">
        <v>2</v>
      </c>
      <c r="AS27" s="102">
        <v>2</v>
      </c>
      <c r="AT27" s="102">
        <v>1.9</v>
      </c>
      <c r="AU27" s="102">
        <v>2</v>
      </c>
      <c r="AV27" s="102">
        <v>2</v>
      </c>
      <c r="AW27" s="102">
        <v>2</v>
      </c>
      <c r="AX27" s="102">
        <v>2</v>
      </c>
      <c r="AY27" s="102">
        <v>2</v>
      </c>
      <c r="AZ27" s="102">
        <v>2</v>
      </c>
      <c r="BA27" s="102">
        <v>2.1</v>
      </c>
      <c r="BB27" s="102">
        <v>2</v>
      </c>
      <c r="BC27" s="102">
        <v>2</v>
      </c>
      <c r="BD27" s="102">
        <v>2</v>
      </c>
      <c r="BE27" s="102">
        <v>1.9</v>
      </c>
      <c r="BF27" s="102">
        <v>2</v>
      </c>
      <c r="BG27" s="102">
        <v>2.1</v>
      </c>
      <c r="BH27" s="102">
        <v>2.1</v>
      </c>
      <c r="BI27" s="102">
        <v>2.1</v>
      </c>
      <c r="BJ27" s="102">
        <v>2.1</v>
      </c>
      <c r="BK27" s="102">
        <v>2.1</v>
      </c>
      <c r="BL27" s="102">
        <v>2.1</v>
      </c>
      <c r="BM27" s="102">
        <v>2.1</v>
      </c>
      <c r="BN27" s="102">
        <v>2</v>
      </c>
      <c r="BO27" s="102">
        <v>2.1</v>
      </c>
      <c r="BP27" s="102">
        <v>2.2000000000000002</v>
      </c>
      <c r="BQ27" s="102">
        <v>2.2000000000000002</v>
      </c>
      <c r="BR27" s="102">
        <v>2.2000000000000002</v>
      </c>
      <c r="BS27" s="102">
        <v>2.2000000000000002</v>
      </c>
      <c r="BT27" s="102">
        <v>2.1</v>
      </c>
      <c r="BU27" s="102">
        <v>2.1</v>
      </c>
      <c r="BV27" s="102">
        <v>2.2000000000000002</v>
      </c>
      <c r="BW27" s="102">
        <v>2.2000000000000002</v>
      </c>
      <c r="BX27" s="102">
        <v>2.2999999999999998</v>
      </c>
      <c r="BY27" s="102">
        <v>2.1</v>
      </c>
      <c r="BZ27" s="102">
        <v>2.1</v>
      </c>
      <c r="CA27" s="102">
        <v>2.2000000000000002</v>
      </c>
      <c r="CB27" s="100"/>
      <c r="CC27" t="s">
        <v>122</v>
      </c>
      <c r="CD27" s="239">
        <f t="shared" ca="1" si="60"/>
        <v>2.2000000000000002E-2</v>
      </c>
      <c r="CE27" s="7" t="str">
        <f t="shared" si="61"/>
        <v/>
      </c>
    </row>
    <row r="28" spans="1:83" ht="15" x14ac:dyDescent="0.25">
      <c r="A28" t="s">
        <v>123</v>
      </c>
      <c r="B28">
        <v>3</v>
      </c>
      <c r="C28">
        <v>3.2</v>
      </c>
      <c r="D28">
        <v>3.2</v>
      </c>
      <c r="E28">
        <v>3.2</v>
      </c>
      <c r="F28">
        <v>3.2</v>
      </c>
      <c r="G28">
        <v>3.2</v>
      </c>
      <c r="H28">
        <v>3.2</v>
      </c>
      <c r="I28">
        <v>3.2</v>
      </c>
      <c r="J28">
        <v>3.3</v>
      </c>
      <c r="K28">
        <v>3.4</v>
      </c>
      <c r="L28">
        <v>3.4</v>
      </c>
      <c r="M28">
        <v>3.4</v>
      </c>
      <c r="N28" s="102">
        <v>3.5</v>
      </c>
      <c r="O28" s="102">
        <v>3.5</v>
      </c>
      <c r="P28" s="102">
        <v>3.6</v>
      </c>
      <c r="Q28" s="102">
        <v>6</v>
      </c>
      <c r="R28" s="102">
        <v>6.9</v>
      </c>
      <c r="S28" s="102">
        <v>6.6</v>
      </c>
      <c r="T28" s="102">
        <v>6.6</v>
      </c>
      <c r="U28" s="102">
        <v>6.6</v>
      </c>
      <c r="V28" s="102">
        <v>6.6</v>
      </c>
      <c r="W28" s="102">
        <v>6.3</v>
      </c>
      <c r="X28" s="102">
        <v>6.4</v>
      </c>
      <c r="Y28" s="102">
        <v>6.4</v>
      </c>
      <c r="Z28" s="102">
        <v>6.2</v>
      </c>
      <c r="AA28" s="102">
        <v>6.4</v>
      </c>
      <c r="AB28" s="102">
        <v>6.4</v>
      </c>
      <c r="AC28" s="102">
        <v>6.3</v>
      </c>
      <c r="AD28" s="102">
        <v>5.9</v>
      </c>
      <c r="AE28" s="102">
        <v>5.5</v>
      </c>
      <c r="AF28" s="102">
        <v>5.4</v>
      </c>
      <c r="AG28" s="102">
        <v>5.2</v>
      </c>
      <c r="AH28" s="102">
        <v>5.0999999999999996</v>
      </c>
      <c r="AI28" s="102">
        <v>4.8</v>
      </c>
      <c r="AJ28" s="102">
        <v>4.7</v>
      </c>
      <c r="AK28" s="102">
        <v>4.5</v>
      </c>
      <c r="AL28" s="102">
        <v>4.4000000000000004</v>
      </c>
      <c r="AM28" s="102">
        <v>4.4000000000000004</v>
      </c>
      <c r="AN28" s="102">
        <v>4.2</v>
      </c>
      <c r="AO28" s="102">
        <v>4</v>
      </c>
      <c r="AP28" s="102">
        <v>3.8</v>
      </c>
      <c r="AQ28" s="102">
        <v>3.6</v>
      </c>
      <c r="AR28" s="102">
        <v>3.5</v>
      </c>
      <c r="AS28" s="102">
        <v>3.5</v>
      </c>
      <c r="AT28" s="102">
        <v>3.5</v>
      </c>
      <c r="AU28" s="102">
        <v>3.5</v>
      </c>
      <c r="AV28" s="102">
        <v>3.5</v>
      </c>
      <c r="AW28" s="102">
        <v>3.6</v>
      </c>
      <c r="AX28" s="102">
        <v>3.6</v>
      </c>
      <c r="AY28" s="102">
        <v>3.7</v>
      </c>
      <c r="AZ28" s="102">
        <v>3.6</v>
      </c>
      <c r="BA28" s="102">
        <v>3.6</v>
      </c>
      <c r="BB28" s="102">
        <v>3.5</v>
      </c>
      <c r="BC28" s="102">
        <v>3.4</v>
      </c>
      <c r="BD28" s="102">
        <v>3.5</v>
      </c>
      <c r="BE28" s="102">
        <v>3.4</v>
      </c>
      <c r="BF28" s="102">
        <v>3.4</v>
      </c>
      <c r="BG28" s="102">
        <v>3.5</v>
      </c>
      <c r="BH28" s="102">
        <v>3.6</v>
      </c>
      <c r="BI28" s="102">
        <v>3.6</v>
      </c>
      <c r="BJ28" s="102">
        <v>3.7</v>
      </c>
      <c r="BK28" s="102">
        <v>3.7</v>
      </c>
      <c r="BL28" s="102">
        <v>3.7</v>
      </c>
      <c r="BM28" s="102">
        <v>3.6</v>
      </c>
      <c r="BN28" s="102">
        <v>3.6</v>
      </c>
      <c r="BO28" s="102">
        <v>3.5</v>
      </c>
      <c r="BP28" s="102">
        <v>3.8</v>
      </c>
      <c r="BQ28" s="102">
        <v>3.8</v>
      </c>
      <c r="BR28" s="102">
        <v>3.7</v>
      </c>
      <c r="BS28" s="102">
        <v>3.7</v>
      </c>
      <c r="BT28" s="102">
        <v>3.7</v>
      </c>
      <c r="BU28" s="102">
        <v>3.6</v>
      </c>
      <c r="BV28" s="102">
        <v>3.6</v>
      </c>
      <c r="BW28" s="102">
        <v>3.7</v>
      </c>
      <c r="BX28" s="102">
        <v>3.6</v>
      </c>
      <c r="BY28" s="102">
        <v>3.5</v>
      </c>
      <c r="BZ28" s="102">
        <v>3.5</v>
      </c>
      <c r="CA28" s="102">
        <v>3.5</v>
      </c>
      <c r="CB28" s="100"/>
      <c r="CC28" t="s">
        <v>123</v>
      </c>
      <c r="CD28" s="239">
        <f t="shared" ca="1" si="60"/>
        <v>3.5000000000000003E-2</v>
      </c>
      <c r="CE28" s="7" t="str">
        <f t="shared" si="61"/>
        <v/>
      </c>
    </row>
    <row r="29" spans="1:83" ht="15" x14ac:dyDescent="0.25">
      <c r="A29" t="s">
        <v>124</v>
      </c>
      <c r="B29">
        <v>5.2</v>
      </c>
      <c r="C29">
        <v>5.4</v>
      </c>
      <c r="D29">
        <v>5.4</v>
      </c>
      <c r="E29">
        <v>5.3</v>
      </c>
      <c r="F29">
        <v>5.3</v>
      </c>
      <c r="G29">
        <v>5.3</v>
      </c>
      <c r="H29">
        <v>5.3</v>
      </c>
      <c r="I29">
        <v>5.3</v>
      </c>
      <c r="J29">
        <v>5.2</v>
      </c>
      <c r="K29">
        <v>5.3</v>
      </c>
      <c r="L29">
        <v>5.3</v>
      </c>
      <c r="M29">
        <v>5.3</v>
      </c>
      <c r="N29" s="102">
        <v>5.5</v>
      </c>
      <c r="O29" s="102">
        <v>5.7</v>
      </c>
      <c r="P29" s="102">
        <v>5.7</v>
      </c>
      <c r="Q29" s="102">
        <v>9</v>
      </c>
      <c r="R29" s="102">
        <v>10.8</v>
      </c>
      <c r="S29" s="102">
        <v>10.199999999999999</v>
      </c>
      <c r="T29" s="102">
        <v>10.4</v>
      </c>
      <c r="U29" s="102">
        <v>10.6</v>
      </c>
      <c r="V29" s="102">
        <v>10.4</v>
      </c>
      <c r="W29" s="102">
        <v>9.9</v>
      </c>
      <c r="X29" s="102">
        <v>10.199999999999999</v>
      </c>
      <c r="Y29" s="102">
        <v>10.1</v>
      </c>
      <c r="Z29" s="102">
        <v>9.6</v>
      </c>
      <c r="AA29" s="102">
        <v>9.9</v>
      </c>
      <c r="AB29" s="102">
        <v>9.6</v>
      </c>
      <c r="AC29" s="102">
        <v>9.5</v>
      </c>
      <c r="AD29" s="102">
        <v>9.1</v>
      </c>
      <c r="AE29" s="102">
        <v>8.5</v>
      </c>
      <c r="AF29" s="102">
        <v>8.3000000000000007</v>
      </c>
      <c r="AG29" s="102">
        <v>8</v>
      </c>
      <c r="AH29" s="102">
        <v>7.6</v>
      </c>
      <c r="AI29" s="102">
        <v>7.4</v>
      </c>
      <c r="AJ29" s="102">
        <v>7.2</v>
      </c>
      <c r="AK29" s="102">
        <v>7.1</v>
      </c>
      <c r="AL29" s="102">
        <v>7.1</v>
      </c>
      <c r="AM29" s="102">
        <v>7.1</v>
      </c>
      <c r="AN29" s="102">
        <v>6.7</v>
      </c>
      <c r="AO29" s="102">
        <v>6.3</v>
      </c>
      <c r="AP29" s="102">
        <v>6.1</v>
      </c>
      <c r="AQ29" s="102">
        <v>5.8</v>
      </c>
      <c r="AR29" s="102">
        <v>5.7</v>
      </c>
      <c r="AS29" s="102">
        <v>5.6</v>
      </c>
      <c r="AT29" s="102">
        <v>5.6</v>
      </c>
      <c r="AU29" s="102">
        <v>5.6</v>
      </c>
      <c r="AV29" s="102">
        <v>5.6</v>
      </c>
      <c r="AW29" s="102">
        <v>5.7</v>
      </c>
      <c r="AX29" s="102">
        <v>5.6</v>
      </c>
      <c r="AY29" s="102">
        <v>5.7</v>
      </c>
      <c r="AZ29" s="102">
        <v>5.7</v>
      </c>
      <c r="BA29" s="102">
        <v>5.8</v>
      </c>
      <c r="BB29" s="102">
        <v>5.6</v>
      </c>
      <c r="BC29" s="102">
        <v>5.6</v>
      </c>
      <c r="BD29" s="102">
        <v>5.5</v>
      </c>
      <c r="BE29" s="102">
        <v>5.5</v>
      </c>
      <c r="BF29" s="102">
        <v>5.3</v>
      </c>
      <c r="BG29" s="102">
        <v>5.3</v>
      </c>
      <c r="BH29" s="102">
        <v>5.4</v>
      </c>
      <c r="BI29" s="102">
        <v>5.6</v>
      </c>
      <c r="BJ29" s="102">
        <v>5.6</v>
      </c>
      <c r="BK29" s="102">
        <v>5.7</v>
      </c>
      <c r="BL29" s="102">
        <v>5.6</v>
      </c>
      <c r="BM29" s="102">
        <v>5.4</v>
      </c>
      <c r="BN29" s="102">
        <v>5.3</v>
      </c>
      <c r="BO29" s="102">
        <v>5.2</v>
      </c>
      <c r="BP29" s="102">
        <v>5.6</v>
      </c>
      <c r="BQ29" s="102">
        <v>5.6</v>
      </c>
      <c r="BR29" s="102">
        <v>5.5</v>
      </c>
      <c r="BS29" s="102">
        <v>5.6</v>
      </c>
      <c r="BT29" s="102">
        <v>5.6</v>
      </c>
      <c r="BU29" s="102">
        <v>5.6</v>
      </c>
      <c r="BV29" s="102">
        <v>5.5</v>
      </c>
      <c r="BW29" s="102">
        <v>5.6</v>
      </c>
      <c r="BX29" s="102">
        <v>5.6</v>
      </c>
      <c r="BY29" s="102">
        <v>5.5</v>
      </c>
      <c r="BZ29" s="102">
        <v>5.4</v>
      </c>
      <c r="CA29" s="102">
        <v>5.3</v>
      </c>
      <c r="CB29" s="100"/>
      <c r="CC29" t="s">
        <v>124</v>
      </c>
      <c r="CD29" s="239">
        <f t="shared" ca="1" si="60"/>
        <v>5.2999999999999999E-2</v>
      </c>
      <c r="CE29" s="7" t="str">
        <f t="shared" si="61"/>
        <v/>
      </c>
    </row>
    <row r="30" spans="1:83" ht="15" x14ac:dyDescent="0.25">
      <c r="A30" t="s">
        <v>1702</v>
      </c>
      <c r="B30">
        <v>0.9</v>
      </c>
      <c r="C30">
        <v>1</v>
      </c>
      <c r="D30">
        <v>1</v>
      </c>
      <c r="E30">
        <v>1.1000000000000001</v>
      </c>
      <c r="F30">
        <v>1.1000000000000001</v>
      </c>
      <c r="G30">
        <v>1.2</v>
      </c>
      <c r="H30">
        <v>1.3</v>
      </c>
      <c r="I30">
        <v>1.4</v>
      </c>
      <c r="J30">
        <v>1.4</v>
      </c>
      <c r="K30">
        <v>1.5</v>
      </c>
      <c r="L30">
        <v>1.5</v>
      </c>
      <c r="M30">
        <v>1.5</v>
      </c>
      <c r="N30" s="102">
        <v>1.5</v>
      </c>
      <c r="O30" s="102">
        <v>1.6</v>
      </c>
      <c r="P30" s="102">
        <v>1.6</v>
      </c>
      <c r="Q30" s="102">
        <v>3.2</v>
      </c>
      <c r="R30" s="102">
        <v>4.4000000000000004</v>
      </c>
      <c r="S30" s="102">
        <v>4.0999999999999996</v>
      </c>
      <c r="T30" s="102">
        <v>4.2</v>
      </c>
      <c r="U30" s="102">
        <v>4.3</v>
      </c>
      <c r="V30" s="102">
        <v>4.4000000000000004</v>
      </c>
      <c r="W30" s="102">
        <v>4.2</v>
      </c>
      <c r="X30" s="102">
        <v>4.0999999999999996</v>
      </c>
      <c r="Y30" s="102">
        <v>4.0999999999999996</v>
      </c>
      <c r="Z30" s="102">
        <v>4</v>
      </c>
      <c r="AA30" s="102">
        <v>4.2</v>
      </c>
      <c r="AB30" s="102">
        <v>4.0999999999999996</v>
      </c>
      <c r="AC30" s="102">
        <v>4.0999999999999996</v>
      </c>
      <c r="AD30" s="102">
        <v>3.8</v>
      </c>
      <c r="AE30" s="102">
        <v>3.4</v>
      </c>
      <c r="AF30" s="102">
        <v>3.4</v>
      </c>
      <c r="AG30" s="102">
        <v>3.2</v>
      </c>
      <c r="AH30" s="102">
        <v>3</v>
      </c>
      <c r="AI30" s="102">
        <v>2.8</v>
      </c>
      <c r="AJ30" s="102">
        <v>2.7</v>
      </c>
      <c r="AK30" s="102">
        <v>2.5</v>
      </c>
      <c r="AL30" s="102">
        <v>2.4</v>
      </c>
      <c r="AM30" s="102">
        <v>2.4</v>
      </c>
      <c r="AN30" s="102">
        <v>2.2999999999999998</v>
      </c>
      <c r="AO30" s="102">
        <v>2.1</v>
      </c>
      <c r="AP30" s="102">
        <v>2.1</v>
      </c>
      <c r="AQ30" s="102">
        <v>2</v>
      </c>
      <c r="AR30" s="102">
        <v>2</v>
      </c>
      <c r="AS30" s="102">
        <v>2</v>
      </c>
      <c r="AT30" s="102">
        <v>1.9</v>
      </c>
      <c r="AU30" s="102">
        <v>2</v>
      </c>
      <c r="AV30" s="102">
        <v>2</v>
      </c>
      <c r="AW30" s="102">
        <v>2.1</v>
      </c>
      <c r="AX30" s="102">
        <v>2</v>
      </c>
      <c r="AY30" s="102">
        <v>2</v>
      </c>
      <c r="AZ30" s="102">
        <v>2.1</v>
      </c>
      <c r="BA30" s="102">
        <v>2.2000000000000002</v>
      </c>
      <c r="BB30" s="102">
        <v>2</v>
      </c>
      <c r="BC30" s="102">
        <v>2</v>
      </c>
      <c r="BD30" s="102">
        <v>2.1</v>
      </c>
      <c r="BE30" s="102">
        <v>2.1</v>
      </c>
      <c r="BF30" s="102">
        <v>2.1</v>
      </c>
      <c r="BG30" s="102">
        <v>2.1</v>
      </c>
      <c r="BH30" s="102">
        <v>2.2000000000000002</v>
      </c>
      <c r="BI30" s="102">
        <v>2.2000000000000002</v>
      </c>
      <c r="BJ30" s="102">
        <v>2.1</v>
      </c>
      <c r="BK30" s="102">
        <v>2.2000000000000002</v>
      </c>
      <c r="BL30" s="102">
        <v>2.2000000000000002</v>
      </c>
      <c r="BM30" s="102">
        <v>2.1</v>
      </c>
      <c r="BN30" s="102">
        <v>2.2000000000000002</v>
      </c>
      <c r="BO30" s="102">
        <v>2.1</v>
      </c>
      <c r="BP30" s="102">
        <v>2.2999999999999998</v>
      </c>
      <c r="BQ30" s="102">
        <v>2.2000000000000002</v>
      </c>
      <c r="BR30" s="102">
        <v>2.2999999999999998</v>
      </c>
      <c r="BS30" s="102">
        <v>2.2999999999999998</v>
      </c>
      <c r="BT30" s="102">
        <v>2.2999999999999998</v>
      </c>
      <c r="BU30" s="102">
        <v>2.2000000000000002</v>
      </c>
      <c r="BV30" s="102">
        <v>2.2999999999999998</v>
      </c>
      <c r="BW30" s="102">
        <v>2.4</v>
      </c>
      <c r="BX30" s="102">
        <v>2.4</v>
      </c>
      <c r="BY30" s="102">
        <v>2.4</v>
      </c>
      <c r="BZ30" s="102">
        <v>2.2999999999999998</v>
      </c>
      <c r="CA30" s="102">
        <v>2.4</v>
      </c>
      <c r="CB30" s="100"/>
      <c r="CC30" t="s">
        <v>1702</v>
      </c>
      <c r="CD30" s="239">
        <f t="shared" ca="1" si="60"/>
        <v>2.4E-2</v>
      </c>
      <c r="CE30" s="7" t="str">
        <f t="shared" si="61"/>
        <v/>
      </c>
    </row>
    <row r="31" spans="1:83" ht="15" x14ac:dyDescent="0.25">
      <c r="A31" t="s">
        <v>126</v>
      </c>
      <c r="B31">
        <v>0.9</v>
      </c>
      <c r="C31">
        <v>1</v>
      </c>
      <c r="D31">
        <v>1.2</v>
      </c>
      <c r="E31">
        <v>1.2</v>
      </c>
      <c r="F31">
        <v>1.2</v>
      </c>
      <c r="G31">
        <v>1.3</v>
      </c>
      <c r="H31">
        <v>1.3</v>
      </c>
      <c r="I31">
        <v>1.3</v>
      </c>
      <c r="J31">
        <v>1.4</v>
      </c>
      <c r="K31">
        <v>1.5</v>
      </c>
      <c r="L31">
        <v>1.5</v>
      </c>
      <c r="M31">
        <v>1.5</v>
      </c>
      <c r="N31" s="102">
        <v>1.6</v>
      </c>
      <c r="O31" s="102">
        <v>1.6</v>
      </c>
      <c r="P31" s="102">
        <v>1.6</v>
      </c>
      <c r="Q31" s="102">
        <v>3.3</v>
      </c>
      <c r="R31" s="102">
        <v>4.7</v>
      </c>
      <c r="S31" s="102">
        <v>4.3</v>
      </c>
      <c r="T31" s="102">
        <v>4.5</v>
      </c>
      <c r="U31" s="102">
        <v>4.7</v>
      </c>
      <c r="V31" s="102">
        <v>4.5999999999999996</v>
      </c>
      <c r="W31" s="102">
        <v>4.4000000000000004</v>
      </c>
      <c r="X31" s="102">
        <v>4.4000000000000004</v>
      </c>
      <c r="Y31" s="102">
        <v>4.4000000000000004</v>
      </c>
      <c r="Z31" s="102">
        <v>4.4000000000000004</v>
      </c>
      <c r="AA31" s="102">
        <v>4.5999999999999996</v>
      </c>
      <c r="AB31" s="102">
        <v>4.5999999999999996</v>
      </c>
      <c r="AC31" s="102">
        <v>4.4000000000000004</v>
      </c>
      <c r="AD31" s="102">
        <v>4</v>
      </c>
      <c r="AE31" s="102">
        <v>3.6</v>
      </c>
      <c r="AF31" s="102">
        <v>3.6</v>
      </c>
      <c r="AG31" s="102">
        <v>3.4</v>
      </c>
      <c r="AH31" s="102">
        <v>3.2</v>
      </c>
      <c r="AI31" s="102">
        <v>3.1</v>
      </c>
      <c r="AJ31" s="102">
        <v>3</v>
      </c>
      <c r="AK31" s="102">
        <v>2.8</v>
      </c>
      <c r="AL31" s="102">
        <v>2.8</v>
      </c>
      <c r="AM31" s="102">
        <v>2.7</v>
      </c>
      <c r="AN31" s="102">
        <v>2.7</v>
      </c>
      <c r="AO31" s="102">
        <v>2.5</v>
      </c>
      <c r="AP31" s="102">
        <v>2.4</v>
      </c>
      <c r="AQ31" s="102">
        <v>2.2999999999999998</v>
      </c>
      <c r="AR31" s="102">
        <v>2.2999999999999998</v>
      </c>
      <c r="AS31" s="102">
        <v>2.2999999999999998</v>
      </c>
      <c r="AT31" s="102">
        <v>2.2999999999999998</v>
      </c>
      <c r="AU31" s="102">
        <v>2.2999999999999998</v>
      </c>
      <c r="AV31" s="102">
        <v>2.2000000000000002</v>
      </c>
      <c r="AW31" s="102">
        <v>2.2000000000000002</v>
      </c>
      <c r="AX31" s="102">
        <v>2.2000000000000002</v>
      </c>
      <c r="AY31" s="102">
        <v>2.2000000000000002</v>
      </c>
      <c r="AZ31" s="102">
        <v>2.2999999999999998</v>
      </c>
      <c r="BA31" s="102">
        <v>2.2999999999999998</v>
      </c>
      <c r="BB31" s="102">
        <v>2.2999999999999998</v>
      </c>
      <c r="BC31" s="102">
        <v>2.4</v>
      </c>
      <c r="BD31" s="102">
        <v>2.2999999999999998</v>
      </c>
      <c r="BE31" s="102">
        <v>2.4</v>
      </c>
      <c r="BF31" s="102">
        <v>2.2999999999999998</v>
      </c>
      <c r="BG31" s="102">
        <v>2.2999999999999998</v>
      </c>
      <c r="BH31" s="102">
        <v>2.2999999999999998</v>
      </c>
      <c r="BI31" s="102">
        <v>2.2999999999999998</v>
      </c>
      <c r="BJ31" s="102">
        <v>2.2999999999999998</v>
      </c>
      <c r="BK31" s="102">
        <v>2.4</v>
      </c>
      <c r="BL31" s="102">
        <v>2.4</v>
      </c>
      <c r="BM31" s="102">
        <v>2.2999999999999998</v>
      </c>
      <c r="BN31" s="102">
        <v>2.4</v>
      </c>
      <c r="BO31" s="102">
        <v>2.4</v>
      </c>
      <c r="BP31" s="102">
        <v>2.5</v>
      </c>
      <c r="BQ31" s="102">
        <v>2.5</v>
      </c>
      <c r="BR31" s="102">
        <v>2.6</v>
      </c>
      <c r="BS31" s="102">
        <v>2.7</v>
      </c>
      <c r="BT31" s="102">
        <v>2.7</v>
      </c>
      <c r="BU31" s="102">
        <v>2.6</v>
      </c>
      <c r="BV31" s="102">
        <v>2.6</v>
      </c>
      <c r="BW31" s="102">
        <v>2.6</v>
      </c>
      <c r="BX31" s="102">
        <v>2.6</v>
      </c>
      <c r="BY31" s="102">
        <v>2.5</v>
      </c>
      <c r="BZ31" s="102">
        <v>2.4</v>
      </c>
      <c r="CA31" s="102">
        <v>2.5</v>
      </c>
      <c r="CB31" s="100"/>
      <c r="CC31" t="s">
        <v>126</v>
      </c>
      <c r="CD31" s="239">
        <f t="shared" ca="1" si="60"/>
        <v>2.5000000000000001E-2</v>
      </c>
      <c r="CE31" s="7" t="str">
        <f t="shared" si="61"/>
        <v/>
      </c>
    </row>
    <row r="32" spans="1:83" ht="15" x14ac:dyDescent="0.25">
      <c r="A32" t="s">
        <v>138</v>
      </c>
      <c r="B32">
        <v>2.2000000000000002</v>
      </c>
      <c r="C32">
        <v>2.2999999999999998</v>
      </c>
      <c r="D32">
        <v>2.4</v>
      </c>
      <c r="E32">
        <v>2.4</v>
      </c>
      <c r="F32">
        <v>2.4</v>
      </c>
      <c r="G32">
        <v>2.5</v>
      </c>
      <c r="H32">
        <v>2.6</v>
      </c>
      <c r="I32">
        <v>2.6</v>
      </c>
      <c r="J32">
        <v>2.6</v>
      </c>
      <c r="K32">
        <v>2.7</v>
      </c>
      <c r="L32">
        <v>2.7</v>
      </c>
      <c r="M32">
        <v>2.7</v>
      </c>
      <c r="N32" s="102">
        <v>2.8</v>
      </c>
      <c r="O32" s="102">
        <v>2.8</v>
      </c>
      <c r="P32" s="102">
        <v>2.8</v>
      </c>
      <c r="Q32" s="102">
        <v>5.0999999999999996</v>
      </c>
      <c r="R32" s="102">
        <v>6.3</v>
      </c>
      <c r="S32" s="102">
        <v>5.9</v>
      </c>
      <c r="T32" s="102">
        <v>6.1</v>
      </c>
      <c r="U32" s="102">
        <v>6.2</v>
      </c>
      <c r="V32" s="102">
        <v>6.1</v>
      </c>
      <c r="W32" s="102">
        <v>5.9</v>
      </c>
      <c r="X32" s="102">
        <v>5.9</v>
      </c>
      <c r="Y32" s="102">
        <v>5.9</v>
      </c>
      <c r="Z32" s="102">
        <v>5.8</v>
      </c>
      <c r="AA32" s="102">
        <v>6</v>
      </c>
      <c r="AB32" s="102">
        <v>5.9</v>
      </c>
      <c r="AC32" s="102">
        <v>5.8</v>
      </c>
      <c r="AD32" s="102">
        <v>5.4</v>
      </c>
      <c r="AE32" s="102">
        <v>5</v>
      </c>
      <c r="AF32" s="102">
        <v>4.9000000000000004</v>
      </c>
      <c r="AG32" s="102">
        <v>4.7</v>
      </c>
      <c r="AH32" s="102">
        <v>4.5</v>
      </c>
      <c r="AI32" s="102">
        <v>4.3</v>
      </c>
      <c r="AJ32" s="102">
        <v>4.0999999999999996</v>
      </c>
      <c r="AK32" s="102">
        <v>4</v>
      </c>
      <c r="AL32" s="102">
        <v>3.9</v>
      </c>
      <c r="AM32" s="102">
        <v>3.9</v>
      </c>
      <c r="AN32" s="102">
        <v>3.7</v>
      </c>
      <c r="AO32" s="102">
        <v>3.5</v>
      </c>
      <c r="AP32" s="102">
        <v>3.4</v>
      </c>
      <c r="AQ32" s="102">
        <v>3.3</v>
      </c>
      <c r="AR32" s="102">
        <v>3.2</v>
      </c>
      <c r="AS32" s="102">
        <v>3.2</v>
      </c>
      <c r="AT32" s="102">
        <v>3.1</v>
      </c>
      <c r="AU32" s="102">
        <v>3.1</v>
      </c>
      <c r="AV32" s="102">
        <v>3.2</v>
      </c>
      <c r="AW32" s="102">
        <v>3.2</v>
      </c>
      <c r="AX32" s="102">
        <v>3.2</v>
      </c>
      <c r="AY32" s="102">
        <v>3.2</v>
      </c>
      <c r="AZ32" s="102">
        <v>3.3</v>
      </c>
      <c r="BA32" s="102">
        <v>3.3</v>
      </c>
      <c r="BB32" s="102">
        <v>3.2</v>
      </c>
      <c r="BC32" s="102">
        <v>3.2</v>
      </c>
      <c r="BD32" s="102">
        <v>3.2</v>
      </c>
      <c r="BE32" s="102">
        <v>3.2</v>
      </c>
      <c r="BF32" s="102">
        <v>3.2</v>
      </c>
      <c r="BG32" s="102">
        <v>3.2</v>
      </c>
      <c r="BH32" s="102">
        <v>3.3</v>
      </c>
      <c r="BI32" s="102">
        <v>3.3</v>
      </c>
      <c r="BJ32" s="102">
        <v>3.3</v>
      </c>
      <c r="BK32" s="102">
        <v>3.4</v>
      </c>
      <c r="BL32" s="102">
        <v>3.4</v>
      </c>
      <c r="BM32" s="102">
        <v>3.3</v>
      </c>
      <c r="BN32" s="102">
        <v>3.3</v>
      </c>
      <c r="BO32" s="102">
        <v>3.3</v>
      </c>
      <c r="BP32" s="102">
        <v>3.5</v>
      </c>
      <c r="BQ32" s="102">
        <v>3.5</v>
      </c>
      <c r="BR32" s="102">
        <v>3.5</v>
      </c>
      <c r="BS32" s="102">
        <v>3.5</v>
      </c>
      <c r="BT32" s="102">
        <v>3.4</v>
      </c>
      <c r="BU32" s="102">
        <v>3.4</v>
      </c>
      <c r="BV32" s="102">
        <v>3.4</v>
      </c>
      <c r="BW32" s="102">
        <v>3.5</v>
      </c>
      <c r="BX32" s="102">
        <v>3.5</v>
      </c>
      <c r="BY32" s="102">
        <v>3.4</v>
      </c>
      <c r="BZ32" s="102">
        <v>3.3</v>
      </c>
      <c r="CA32" s="102">
        <v>3.4</v>
      </c>
      <c r="CB32" s="100"/>
      <c r="CC32" t="s">
        <v>138</v>
      </c>
      <c r="CD32" s="239">
        <f t="shared" ca="1" si="60"/>
        <v>3.4000000000000002E-2</v>
      </c>
      <c r="CE32" s="7" t="str">
        <f t="shared" si="61"/>
        <v/>
      </c>
    </row>
    <row r="33" spans="1:83" ht="15" x14ac:dyDescent="0.25">
      <c r="A33" t="s">
        <v>127</v>
      </c>
      <c r="B33">
        <v>2.4</v>
      </c>
      <c r="C33">
        <v>2.5</v>
      </c>
      <c r="D33">
        <v>2.7</v>
      </c>
      <c r="E33">
        <v>2.8</v>
      </c>
      <c r="F33">
        <v>2.8</v>
      </c>
      <c r="G33">
        <v>2.9</v>
      </c>
      <c r="H33">
        <v>3</v>
      </c>
      <c r="I33">
        <v>3</v>
      </c>
      <c r="J33">
        <v>3</v>
      </c>
      <c r="K33">
        <v>3.1</v>
      </c>
      <c r="L33">
        <v>3.1</v>
      </c>
      <c r="M33">
        <v>3.1</v>
      </c>
      <c r="N33" s="102">
        <v>3.2</v>
      </c>
      <c r="O33" s="102">
        <v>3.3</v>
      </c>
      <c r="P33" s="102">
        <v>3.3</v>
      </c>
      <c r="Q33" s="102">
        <v>5.3</v>
      </c>
      <c r="R33" s="102">
        <v>7</v>
      </c>
      <c r="S33" s="102">
        <v>6.5</v>
      </c>
      <c r="T33" s="102">
        <v>6.7</v>
      </c>
      <c r="U33" s="102">
        <v>6.9</v>
      </c>
      <c r="V33" s="102">
        <v>6.8</v>
      </c>
      <c r="W33" s="102">
        <v>6.5</v>
      </c>
      <c r="X33" s="102">
        <v>6.6</v>
      </c>
      <c r="Y33" s="102">
        <v>6.6</v>
      </c>
      <c r="Z33" s="102">
        <v>6.5</v>
      </c>
      <c r="AA33" s="102">
        <v>6.8</v>
      </c>
      <c r="AB33" s="102">
        <v>6.9</v>
      </c>
      <c r="AC33" s="102">
        <v>6.8</v>
      </c>
      <c r="AD33" s="102">
        <v>6.5</v>
      </c>
      <c r="AE33" s="102">
        <v>6.1</v>
      </c>
      <c r="AF33" s="102">
        <v>5.9</v>
      </c>
      <c r="AG33" s="102">
        <v>5.7</v>
      </c>
      <c r="AH33" s="102">
        <v>5.4</v>
      </c>
      <c r="AI33" s="102">
        <v>5.2</v>
      </c>
      <c r="AJ33" s="102">
        <v>5</v>
      </c>
      <c r="AK33" s="102">
        <v>4.9000000000000004</v>
      </c>
      <c r="AL33" s="102">
        <v>4.7</v>
      </c>
      <c r="AM33" s="102">
        <v>4.7</v>
      </c>
      <c r="AN33" s="102">
        <v>4.5</v>
      </c>
      <c r="AO33" s="102">
        <v>4.3</v>
      </c>
      <c r="AP33" s="102">
        <v>4.0999999999999996</v>
      </c>
      <c r="AQ33" s="102">
        <v>3.8</v>
      </c>
      <c r="AR33" s="102">
        <v>3.7</v>
      </c>
      <c r="AS33" s="102">
        <v>3.7</v>
      </c>
      <c r="AT33" s="102">
        <v>3.7</v>
      </c>
      <c r="AU33" s="102">
        <v>3.6</v>
      </c>
      <c r="AV33" s="102">
        <v>3.6</v>
      </c>
      <c r="AW33" s="102">
        <v>3.7</v>
      </c>
      <c r="AX33" s="102">
        <v>3.7</v>
      </c>
      <c r="AY33" s="102">
        <v>3.7</v>
      </c>
      <c r="AZ33" s="102">
        <v>3.7</v>
      </c>
      <c r="BA33" s="102">
        <v>3.8</v>
      </c>
      <c r="BB33" s="102">
        <v>3.7</v>
      </c>
      <c r="BC33" s="102">
        <v>3.8</v>
      </c>
      <c r="BD33" s="102">
        <v>3.8</v>
      </c>
      <c r="BE33" s="102">
        <v>3.8</v>
      </c>
      <c r="BF33" s="102">
        <v>3.8</v>
      </c>
      <c r="BG33" s="102">
        <v>3.7</v>
      </c>
      <c r="BH33" s="102">
        <v>3.8</v>
      </c>
      <c r="BI33" s="102">
        <v>3.8</v>
      </c>
      <c r="BJ33" s="102">
        <v>3.8</v>
      </c>
      <c r="BK33" s="102">
        <v>3.9</v>
      </c>
      <c r="BL33" s="102">
        <v>3.9</v>
      </c>
      <c r="BM33" s="102">
        <v>3.9</v>
      </c>
      <c r="BN33" s="102">
        <v>3.9</v>
      </c>
      <c r="BO33" s="102">
        <v>3.9</v>
      </c>
      <c r="BP33" s="102">
        <v>4.2</v>
      </c>
      <c r="BQ33" s="102">
        <v>4.2</v>
      </c>
      <c r="BR33" s="102">
        <v>4.2</v>
      </c>
      <c r="BS33" s="102">
        <v>4.2</v>
      </c>
      <c r="BT33" s="102">
        <v>4.0999999999999996</v>
      </c>
      <c r="BU33" s="102">
        <v>4.0999999999999996</v>
      </c>
      <c r="BV33" s="102">
        <v>4.0999999999999996</v>
      </c>
      <c r="BW33" s="102">
        <v>4.2</v>
      </c>
      <c r="BX33" s="102">
        <v>4.2</v>
      </c>
      <c r="BY33" s="102">
        <v>4.2</v>
      </c>
      <c r="BZ33" s="102">
        <v>4.0999999999999996</v>
      </c>
      <c r="CA33" s="102">
        <v>4.2</v>
      </c>
      <c r="CB33" s="100"/>
      <c r="CC33" t="s">
        <v>127</v>
      </c>
      <c r="CD33" s="239">
        <f t="shared" ca="1" si="60"/>
        <v>4.2000000000000003E-2</v>
      </c>
      <c r="CE33" s="7" t="str">
        <f t="shared" si="61"/>
        <v/>
      </c>
    </row>
    <row r="34" spans="1:83" ht="15" x14ac:dyDescent="0.25">
      <c r="A34" t="s">
        <v>139</v>
      </c>
      <c r="B34">
        <v>2.2000000000000002</v>
      </c>
      <c r="C34">
        <v>2.4</v>
      </c>
      <c r="D34">
        <v>2.4</v>
      </c>
      <c r="E34">
        <v>2.5</v>
      </c>
      <c r="F34">
        <v>2.5</v>
      </c>
      <c r="G34">
        <v>2.6</v>
      </c>
      <c r="H34">
        <v>2.6</v>
      </c>
      <c r="I34">
        <v>2.6</v>
      </c>
      <c r="J34">
        <v>2.7</v>
      </c>
      <c r="K34">
        <v>2.7</v>
      </c>
      <c r="L34">
        <v>2.8</v>
      </c>
      <c r="M34">
        <v>2.8</v>
      </c>
      <c r="N34" s="102">
        <v>2.8</v>
      </c>
      <c r="O34" s="102">
        <v>2.9</v>
      </c>
      <c r="P34" s="102">
        <v>2.9</v>
      </c>
      <c r="Q34" s="102">
        <v>5.0999999999999996</v>
      </c>
      <c r="R34" s="102">
        <v>6.4</v>
      </c>
      <c r="S34" s="102">
        <v>6</v>
      </c>
      <c r="T34" s="102">
        <v>6.2</v>
      </c>
      <c r="U34" s="102">
        <v>6.3</v>
      </c>
      <c r="V34" s="102">
        <v>6.2</v>
      </c>
      <c r="W34" s="102">
        <v>6</v>
      </c>
      <c r="X34" s="102">
        <v>6</v>
      </c>
      <c r="Y34" s="102">
        <v>6</v>
      </c>
      <c r="Z34" s="102">
        <v>5.9</v>
      </c>
      <c r="AA34" s="102">
        <v>6.1</v>
      </c>
      <c r="AB34" s="102">
        <v>6.1</v>
      </c>
      <c r="AC34" s="102">
        <v>6</v>
      </c>
      <c r="AD34" s="102">
        <v>5.6</v>
      </c>
      <c r="AE34" s="102">
        <v>5.2</v>
      </c>
      <c r="AF34" s="102">
        <v>5</v>
      </c>
      <c r="AG34" s="102">
        <v>4.8</v>
      </c>
      <c r="AH34" s="102">
        <v>4.5999999999999996</v>
      </c>
      <c r="AI34" s="102">
        <v>4.4000000000000004</v>
      </c>
      <c r="AJ34" s="102">
        <v>4.3</v>
      </c>
      <c r="AK34" s="102">
        <v>4.0999999999999996</v>
      </c>
      <c r="AL34" s="102">
        <v>4</v>
      </c>
      <c r="AM34" s="102">
        <v>4</v>
      </c>
      <c r="AN34" s="102">
        <v>3.9</v>
      </c>
      <c r="AO34" s="102">
        <v>3.6</v>
      </c>
      <c r="AP34" s="102">
        <v>3.5</v>
      </c>
      <c r="AQ34" s="102">
        <v>3.3</v>
      </c>
      <c r="AR34" s="102">
        <v>3.3</v>
      </c>
      <c r="AS34" s="102">
        <v>3.2</v>
      </c>
      <c r="AT34" s="102">
        <v>3.2</v>
      </c>
      <c r="AU34" s="102">
        <v>3.2</v>
      </c>
      <c r="AV34" s="102">
        <v>3.2</v>
      </c>
      <c r="AW34" s="102">
        <v>3.3</v>
      </c>
      <c r="AX34" s="102">
        <v>3.3</v>
      </c>
      <c r="AY34" s="102">
        <v>3.3</v>
      </c>
      <c r="AZ34" s="102">
        <v>3.3</v>
      </c>
      <c r="BA34" s="102">
        <v>3.4</v>
      </c>
      <c r="BB34" s="102">
        <v>3.3</v>
      </c>
      <c r="BC34" s="102">
        <v>3.3</v>
      </c>
      <c r="BD34" s="102">
        <v>3.3</v>
      </c>
      <c r="BE34" s="102">
        <v>3.3</v>
      </c>
      <c r="BF34" s="102">
        <v>3.3</v>
      </c>
      <c r="BG34" s="102">
        <v>3.3</v>
      </c>
      <c r="BH34" s="102">
        <v>3.3</v>
      </c>
      <c r="BI34" s="102">
        <v>3.4</v>
      </c>
      <c r="BJ34" s="102">
        <v>3.4</v>
      </c>
      <c r="BK34" s="102">
        <v>3.5</v>
      </c>
      <c r="BL34" s="102">
        <v>3.5</v>
      </c>
      <c r="BM34" s="102">
        <v>3.4</v>
      </c>
      <c r="BN34" s="102">
        <v>3.4</v>
      </c>
      <c r="BO34" s="102">
        <v>3.4</v>
      </c>
      <c r="BP34" s="102">
        <v>3.7</v>
      </c>
      <c r="BQ34" s="102">
        <v>3.6</v>
      </c>
      <c r="BR34" s="102">
        <v>3.6</v>
      </c>
      <c r="BS34" s="102">
        <v>3.6</v>
      </c>
      <c r="BT34" s="102">
        <v>3.5</v>
      </c>
      <c r="BU34" s="102">
        <v>3.5</v>
      </c>
      <c r="BV34" s="102">
        <v>3.5</v>
      </c>
      <c r="BW34" s="102">
        <v>3.6</v>
      </c>
      <c r="BX34" s="102">
        <v>3.6</v>
      </c>
      <c r="BY34" s="102">
        <v>3.5</v>
      </c>
      <c r="BZ34" s="102">
        <v>3.5</v>
      </c>
      <c r="CA34" s="102">
        <v>3.5</v>
      </c>
      <c r="CB34" s="100"/>
      <c r="CC34" t="s">
        <v>139</v>
      </c>
      <c r="CD34" s="239">
        <f t="shared" ca="1" si="60"/>
        <v>3.5000000000000003E-2</v>
      </c>
      <c r="CE34" s="7" t="str">
        <f t="shared" si="61"/>
        <v/>
      </c>
    </row>
    <row r="35" spans="1:83" ht="15" x14ac:dyDescent="0.25">
      <c r="A35" t="s">
        <v>1731</v>
      </c>
      <c r="B35">
        <v>1.5</v>
      </c>
      <c r="C35">
        <v>1.6</v>
      </c>
      <c r="D35">
        <v>1.7</v>
      </c>
      <c r="E35">
        <v>1.7</v>
      </c>
      <c r="F35">
        <v>1.7</v>
      </c>
      <c r="G35">
        <v>1.8</v>
      </c>
      <c r="H35">
        <v>1.8</v>
      </c>
      <c r="I35">
        <v>1.8</v>
      </c>
      <c r="J35">
        <v>1.9</v>
      </c>
      <c r="K35">
        <v>1.9</v>
      </c>
      <c r="L35">
        <v>2</v>
      </c>
      <c r="M35">
        <v>2</v>
      </c>
      <c r="N35" s="102">
        <v>2</v>
      </c>
      <c r="O35" s="102">
        <v>2.1</v>
      </c>
      <c r="P35" s="102">
        <v>2.1</v>
      </c>
      <c r="Q35" s="102">
        <v>3.8</v>
      </c>
      <c r="R35" s="102">
        <v>5.3</v>
      </c>
      <c r="S35" s="102">
        <v>5</v>
      </c>
      <c r="T35" s="102">
        <v>5.0999999999999996</v>
      </c>
      <c r="U35" s="102">
        <v>5.3</v>
      </c>
      <c r="V35" s="102">
        <v>5.2</v>
      </c>
      <c r="W35" s="102">
        <v>5</v>
      </c>
      <c r="X35" s="102">
        <v>5.0999999999999996</v>
      </c>
      <c r="Y35" s="102">
        <v>5.0999999999999996</v>
      </c>
      <c r="Z35" s="102">
        <v>5</v>
      </c>
      <c r="AA35" s="102">
        <v>5.2</v>
      </c>
      <c r="AB35" s="102">
        <v>5.2</v>
      </c>
      <c r="AC35" s="102">
        <v>5.0999999999999996</v>
      </c>
      <c r="AD35" s="102">
        <v>4.7</v>
      </c>
      <c r="AE35" s="102">
        <v>4.3</v>
      </c>
      <c r="AF35" s="102">
        <v>4.2</v>
      </c>
      <c r="AG35" s="102">
        <v>4</v>
      </c>
      <c r="AH35" s="102">
        <v>3.8</v>
      </c>
      <c r="AI35" s="102">
        <v>3.6</v>
      </c>
      <c r="AJ35" s="102">
        <v>3.5</v>
      </c>
      <c r="AK35" s="102">
        <v>3.4</v>
      </c>
      <c r="AL35" s="102">
        <v>3.3</v>
      </c>
      <c r="AM35" s="102">
        <v>3.3</v>
      </c>
      <c r="AN35" s="102">
        <v>3.2</v>
      </c>
      <c r="AO35" s="102">
        <v>3</v>
      </c>
      <c r="AP35" s="102">
        <v>2.9</v>
      </c>
      <c r="AQ35" s="102">
        <v>2.8</v>
      </c>
      <c r="AR35" s="102">
        <v>2.8</v>
      </c>
      <c r="AS35" s="102">
        <v>2.8</v>
      </c>
      <c r="AT35" s="102">
        <v>2.8</v>
      </c>
      <c r="AU35" s="102">
        <v>2.7</v>
      </c>
      <c r="AV35" s="102">
        <v>2.8</v>
      </c>
      <c r="AW35" s="102">
        <v>2.8</v>
      </c>
      <c r="AX35" s="102">
        <v>2.7</v>
      </c>
      <c r="AY35" s="102">
        <v>2.8</v>
      </c>
      <c r="AZ35" s="102">
        <v>2.8</v>
      </c>
      <c r="BA35" s="102">
        <v>2.8</v>
      </c>
      <c r="BB35" s="102">
        <v>2.7</v>
      </c>
      <c r="BC35" s="102">
        <v>2.8</v>
      </c>
      <c r="BD35" s="102">
        <v>2.8</v>
      </c>
      <c r="BE35" s="102">
        <v>2.8</v>
      </c>
      <c r="BF35" s="102">
        <v>2.8</v>
      </c>
      <c r="BG35" s="102">
        <v>2.8</v>
      </c>
      <c r="BH35" s="102">
        <v>2.8</v>
      </c>
      <c r="BI35" s="102">
        <v>2.8</v>
      </c>
      <c r="BJ35" s="102">
        <v>2.9</v>
      </c>
      <c r="BK35" s="102">
        <v>2.9</v>
      </c>
      <c r="BL35" s="102">
        <v>2.9</v>
      </c>
      <c r="BM35" s="102">
        <v>2.9</v>
      </c>
      <c r="BN35" s="102">
        <v>2.9</v>
      </c>
      <c r="BO35" s="102">
        <v>3</v>
      </c>
      <c r="BP35" s="102">
        <v>3.2</v>
      </c>
      <c r="BQ35" s="102">
        <v>3.2</v>
      </c>
      <c r="BR35" s="102">
        <v>3.2</v>
      </c>
      <c r="BS35" s="102">
        <v>3.2</v>
      </c>
      <c r="BT35" s="102">
        <v>3.1</v>
      </c>
      <c r="BU35" s="102">
        <v>3.1</v>
      </c>
      <c r="BV35" s="102">
        <v>3.1</v>
      </c>
      <c r="BW35" s="102">
        <v>3.2</v>
      </c>
      <c r="BX35" s="102">
        <v>3.2</v>
      </c>
      <c r="BY35" s="102">
        <v>3.1</v>
      </c>
      <c r="BZ35" s="102">
        <v>3.1</v>
      </c>
      <c r="CA35" s="102">
        <v>3.2</v>
      </c>
      <c r="CB35" s="100"/>
      <c r="CC35" t="s">
        <v>1731</v>
      </c>
      <c r="CD35" s="239">
        <f t="shared" ca="1" si="60"/>
        <v>3.2000000000000001E-2</v>
      </c>
      <c r="CE35" s="7" t="str">
        <f t="shared" si="61"/>
        <v/>
      </c>
    </row>
    <row r="36" spans="1:83" ht="15" x14ac:dyDescent="0.25">
      <c r="A36" t="s">
        <v>141</v>
      </c>
      <c r="B36">
        <v>2.2999999999999998</v>
      </c>
      <c r="C36">
        <v>2.5</v>
      </c>
      <c r="D36">
        <v>2.5</v>
      </c>
      <c r="E36">
        <v>2.6</v>
      </c>
      <c r="F36">
        <v>2.6</v>
      </c>
      <c r="G36">
        <v>2.7</v>
      </c>
      <c r="H36">
        <v>2.7</v>
      </c>
      <c r="I36">
        <v>2.7</v>
      </c>
      <c r="J36">
        <v>2.7</v>
      </c>
      <c r="K36">
        <v>2.8</v>
      </c>
      <c r="L36">
        <v>2.8</v>
      </c>
      <c r="M36">
        <v>2.8</v>
      </c>
      <c r="N36" s="102">
        <v>2.9</v>
      </c>
      <c r="O36" s="102">
        <v>3</v>
      </c>
      <c r="P36" s="102">
        <v>3</v>
      </c>
      <c r="Q36" s="102">
        <v>5</v>
      </c>
      <c r="R36" s="102">
        <v>6.4</v>
      </c>
      <c r="S36" s="102">
        <v>6.2</v>
      </c>
      <c r="T36" s="102">
        <v>6.3</v>
      </c>
      <c r="U36" s="102">
        <v>6.4</v>
      </c>
      <c r="V36" s="102">
        <v>6.4</v>
      </c>
      <c r="W36" s="102">
        <v>6.2</v>
      </c>
      <c r="X36" s="102">
        <v>6.3</v>
      </c>
      <c r="Y36" s="102">
        <v>6.2</v>
      </c>
      <c r="Z36" s="102">
        <v>6.1</v>
      </c>
      <c r="AA36" s="102">
        <v>6.4</v>
      </c>
      <c r="AB36" s="102">
        <v>6.4</v>
      </c>
      <c r="AC36" s="102">
        <v>6.3</v>
      </c>
      <c r="AD36" s="102">
        <v>5.9</v>
      </c>
      <c r="AE36" s="102">
        <v>5.5</v>
      </c>
      <c r="AF36" s="102">
        <v>5.4</v>
      </c>
      <c r="AG36" s="102">
        <v>5.2</v>
      </c>
      <c r="AH36" s="102">
        <v>4.9000000000000004</v>
      </c>
      <c r="AI36" s="102">
        <v>4.7</v>
      </c>
      <c r="AJ36" s="102">
        <v>4.5</v>
      </c>
      <c r="AK36" s="102">
        <v>4.4000000000000004</v>
      </c>
      <c r="AL36" s="102">
        <v>4.2</v>
      </c>
      <c r="AM36" s="102">
        <v>4.3</v>
      </c>
      <c r="AN36" s="102">
        <v>4.0999999999999996</v>
      </c>
      <c r="AO36" s="102">
        <v>3.9</v>
      </c>
      <c r="AP36" s="102">
        <v>3.8</v>
      </c>
      <c r="AQ36" s="102">
        <v>3.7</v>
      </c>
      <c r="AR36" s="102">
        <v>3.7</v>
      </c>
      <c r="AS36" s="102">
        <v>3.6</v>
      </c>
      <c r="AT36" s="102">
        <v>3.6</v>
      </c>
      <c r="AU36" s="102">
        <v>3.6</v>
      </c>
      <c r="AV36" s="102">
        <v>3.6</v>
      </c>
      <c r="AW36" s="102">
        <v>3.6</v>
      </c>
      <c r="AX36" s="102">
        <v>3.6</v>
      </c>
      <c r="AY36" s="102">
        <v>3.6</v>
      </c>
      <c r="AZ36" s="102">
        <v>3.7</v>
      </c>
      <c r="BA36" s="102">
        <v>3.8</v>
      </c>
      <c r="BB36" s="102">
        <v>3.6</v>
      </c>
      <c r="BC36" s="102">
        <v>3.7</v>
      </c>
      <c r="BD36" s="102">
        <v>3.7</v>
      </c>
      <c r="BE36" s="102">
        <v>3.6</v>
      </c>
      <c r="BF36" s="102">
        <v>3.6</v>
      </c>
      <c r="BG36" s="102">
        <v>3.7</v>
      </c>
      <c r="BH36" s="102">
        <v>3.7</v>
      </c>
      <c r="BI36" s="102">
        <v>3.7</v>
      </c>
      <c r="BJ36" s="102">
        <v>3.7</v>
      </c>
      <c r="BK36" s="102">
        <v>3.8</v>
      </c>
      <c r="BL36" s="102">
        <v>3.9</v>
      </c>
      <c r="BM36" s="102">
        <v>3.8</v>
      </c>
      <c r="BN36" s="102">
        <v>3.9</v>
      </c>
      <c r="BO36" s="102">
        <v>3.9</v>
      </c>
      <c r="BP36" s="102">
        <v>4.3</v>
      </c>
      <c r="BQ36" s="102">
        <v>4.3</v>
      </c>
      <c r="BR36" s="102">
        <v>4.3</v>
      </c>
      <c r="BS36" s="102">
        <v>4.2</v>
      </c>
      <c r="BT36" s="102">
        <v>4.2</v>
      </c>
      <c r="BU36" s="102">
        <v>4.0999999999999996</v>
      </c>
      <c r="BV36" s="102">
        <v>4.0999999999999996</v>
      </c>
      <c r="BW36" s="102">
        <v>4.2</v>
      </c>
      <c r="BX36" s="102">
        <v>4.2</v>
      </c>
      <c r="BY36" s="102">
        <v>4.0999999999999996</v>
      </c>
      <c r="BZ36" s="102">
        <v>4.0999999999999996</v>
      </c>
      <c r="CA36" s="102">
        <v>4.2</v>
      </c>
      <c r="CB36" s="100"/>
      <c r="CC36" t="s">
        <v>141</v>
      </c>
      <c r="CD36" s="239">
        <f t="shared" ca="1" si="60"/>
        <v>4.2000000000000003E-2</v>
      </c>
      <c r="CE36" s="7" t="str">
        <f t="shared" si="61"/>
        <v/>
      </c>
    </row>
    <row r="37" spans="1:83" ht="15" x14ac:dyDescent="0.25">
      <c r="A37" t="s">
        <v>226</v>
      </c>
      <c r="B37">
        <v>2.4</v>
      </c>
      <c r="C37">
        <v>2.5</v>
      </c>
      <c r="D37">
        <v>2.6</v>
      </c>
      <c r="E37">
        <v>2.6</v>
      </c>
      <c r="F37">
        <v>2.7</v>
      </c>
      <c r="G37">
        <v>2.7</v>
      </c>
      <c r="H37">
        <v>2.7</v>
      </c>
      <c r="I37">
        <v>2.8</v>
      </c>
      <c r="J37">
        <v>2.8</v>
      </c>
      <c r="K37">
        <v>2.8</v>
      </c>
      <c r="L37">
        <v>2.9</v>
      </c>
      <c r="M37">
        <v>2.9</v>
      </c>
      <c r="N37" s="102">
        <v>2.9</v>
      </c>
      <c r="O37" s="102">
        <v>3</v>
      </c>
      <c r="P37" s="102">
        <v>3</v>
      </c>
      <c r="Q37" s="102">
        <v>5</v>
      </c>
      <c r="R37" s="102">
        <v>6.4</v>
      </c>
      <c r="S37" s="102">
        <v>6.2</v>
      </c>
      <c r="T37" s="102">
        <v>6.3</v>
      </c>
      <c r="U37" s="102">
        <v>6.4</v>
      </c>
      <c r="V37" s="102">
        <v>6.4</v>
      </c>
      <c r="W37" s="102">
        <v>6.1</v>
      </c>
      <c r="X37" s="102">
        <v>6.2</v>
      </c>
      <c r="Y37" s="102">
        <v>6.2</v>
      </c>
      <c r="Z37" s="102">
        <v>6.1</v>
      </c>
      <c r="AA37" s="102">
        <v>6.4</v>
      </c>
      <c r="AB37" s="102">
        <v>6.4</v>
      </c>
      <c r="AC37" s="102">
        <v>6.3</v>
      </c>
      <c r="AD37" s="102">
        <v>5.9</v>
      </c>
      <c r="AE37" s="102">
        <v>5.5</v>
      </c>
      <c r="AF37" s="102">
        <v>5.3</v>
      </c>
      <c r="AG37" s="102">
        <v>5.0999999999999996</v>
      </c>
      <c r="AH37" s="102">
        <v>4.8</v>
      </c>
      <c r="AI37" s="102">
        <v>4.7</v>
      </c>
      <c r="AJ37" s="102">
        <v>4.5</v>
      </c>
      <c r="AK37" s="102">
        <v>4.3</v>
      </c>
      <c r="AL37" s="102">
        <v>4.2</v>
      </c>
      <c r="AM37" s="102">
        <v>4.2</v>
      </c>
      <c r="AN37" s="102">
        <v>4.0999999999999996</v>
      </c>
      <c r="AO37" s="102">
        <v>3.9</v>
      </c>
      <c r="AP37" s="102">
        <v>3.7</v>
      </c>
      <c r="AQ37" s="102">
        <v>3.7</v>
      </c>
      <c r="AR37" s="102">
        <v>3.6</v>
      </c>
      <c r="AS37" s="102">
        <v>3.6</v>
      </c>
      <c r="AT37" s="102">
        <v>3.6</v>
      </c>
      <c r="AU37" s="102">
        <v>3.5</v>
      </c>
      <c r="AV37" s="102">
        <v>3.6</v>
      </c>
      <c r="AW37" s="102">
        <v>3.6</v>
      </c>
      <c r="AX37" s="102">
        <v>3.5</v>
      </c>
      <c r="AY37" s="102">
        <v>3.6</v>
      </c>
      <c r="AZ37" s="102">
        <v>3.7</v>
      </c>
      <c r="BA37" s="102">
        <v>3.7</v>
      </c>
      <c r="BB37" s="102">
        <v>3.6</v>
      </c>
      <c r="BC37" s="102">
        <v>3.6</v>
      </c>
      <c r="BD37" s="102">
        <v>3.6</v>
      </c>
      <c r="BE37" s="102">
        <v>3.6</v>
      </c>
      <c r="BF37" s="102">
        <v>3.6</v>
      </c>
      <c r="BG37" s="102">
        <v>3.6</v>
      </c>
      <c r="BH37" s="102">
        <v>3.6</v>
      </c>
      <c r="BI37" s="102">
        <v>3.6</v>
      </c>
      <c r="BJ37" s="102">
        <v>3.6</v>
      </c>
      <c r="BK37" s="102">
        <v>3.7</v>
      </c>
      <c r="BL37" s="102">
        <v>3.8</v>
      </c>
      <c r="BM37" s="102">
        <v>3.7</v>
      </c>
      <c r="BN37" s="102">
        <v>3.8</v>
      </c>
      <c r="BO37" s="102">
        <v>3.8</v>
      </c>
      <c r="BP37" s="102">
        <v>4.2</v>
      </c>
      <c r="BQ37" s="102">
        <v>4.2</v>
      </c>
      <c r="BR37" s="102">
        <v>4.0999999999999996</v>
      </c>
      <c r="BS37" s="102">
        <v>4.0999999999999996</v>
      </c>
      <c r="BT37" s="102">
        <v>4</v>
      </c>
      <c r="BU37" s="102">
        <v>4</v>
      </c>
      <c r="BV37" s="102">
        <v>4</v>
      </c>
      <c r="BW37" s="102">
        <v>4.0999999999999996</v>
      </c>
      <c r="BX37" s="102">
        <v>4.0999999999999996</v>
      </c>
      <c r="BY37" s="102">
        <v>4</v>
      </c>
      <c r="BZ37" s="102">
        <v>4</v>
      </c>
      <c r="CA37" s="102">
        <v>4.0999999999999996</v>
      </c>
      <c r="CB37" s="100"/>
      <c r="CC37" t="s">
        <v>226</v>
      </c>
      <c r="CD37" s="239">
        <f t="shared" ca="1" si="60"/>
        <v>4.0999999999999995E-2</v>
      </c>
      <c r="CE37" s="7" t="str">
        <f t="shared" si="61"/>
        <v/>
      </c>
    </row>
    <row r="38" spans="1:83" ht="15" x14ac:dyDescent="0.25">
      <c r="A38" t="s">
        <v>227</v>
      </c>
      <c r="B38">
        <v>2.4</v>
      </c>
      <c r="C38">
        <v>2.5</v>
      </c>
      <c r="D38">
        <v>2.6</v>
      </c>
      <c r="E38">
        <v>2.6</v>
      </c>
      <c r="F38">
        <v>2.7</v>
      </c>
      <c r="G38">
        <v>2.7</v>
      </c>
      <c r="H38">
        <v>2.7</v>
      </c>
      <c r="I38">
        <v>2.8</v>
      </c>
      <c r="J38">
        <v>2.8</v>
      </c>
      <c r="K38">
        <v>2.8</v>
      </c>
      <c r="L38">
        <v>2.9</v>
      </c>
      <c r="M38">
        <v>2.9</v>
      </c>
      <c r="N38" s="102">
        <v>2.9</v>
      </c>
      <c r="O38" s="102">
        <v>3</v>
      </c>
      <c r="P38" s="102">
        <v>3</v>
      </c>
      <c r="Q38" s="102">
        <v>5</v>
      </c>
      <c r="R38" s="102">
        <v>6.3</v>
      </c>
      <c r="S38" s="102">
        <v>6.2</v>
      </c>
      <c r="T38" s="102">
        <v>6.3</v>
      </c>
      <c r="U38" s="102">
        <v>6.4</v>
      </c>
      <c r="V38" s="102">
        <v>6.3</v>
      </c>
      <c r="W38" s="102">
        <v>6.1</v>
      </c>
      <c r="X38" s="102">
        <v>6.2</v>
      </c>
      <c r="Y38" s="102">
        <v>6.2</v>
      </c>
      <c r="Z38" s="102">
        <v>6.1</v>
      </c>
      <c r="AA38" s="102">
        <v>6.4</v>
      </c>
      <c r="AB38" s="102">
        <v>6.3</v>
      </c>
      <c r="AC38" s="102">
        <v>6.2</v>
      </c>
      <c r="AD38" s="102">
        <v>5.8</v>
      </c>
      <c r="AE38" s="102">
        <v>5.4</v>
      </c>
      <c r="AF38" s="102">
        <v>5.3</v>
      </c>
      <c r="AG38" s="102">
        <v>5.0999999999999996</v>
      </c>
      <c r="AH38" s="102">
        <v>4.8</v>
      </c>
      <c r="AI38" s="102">
        <v>4.5999999999999996</v>
      </c>
      <c r="AJ38" s="102">
        <v>4.5</v>
      </c>
      <c r="AK38" s="102">
        <v>4.3</v>
      </c>
      <c r="AL38" s="102">
        <v>4.2</v>
      </c>
      <c r="AM38" s="102">
        <v>4.2</v>
      </c>
      <c r="AN38" s="102">
        <v>4</v>
      </c>
      <c r="AO38" s="102">
        <v>3.8</v>
      </c>
      <c r="AP38" s="102">
        <v>3.7</v>
      </c>
      <c r="AQ38" s="102">
        <v>3.6</v>
      </c>
      <c r="AR38" s="102">
        <v>3.6</v>
      </c>
      <c r="AS38" s="102">
        <v>3.6</v>
      </c>
      <c r="AT38" s="102">
        <v>3.6</v>
      </c>
      <c r="AU38" s="102">
        <v>3.5</v>
      </c>
      <c r="AV38" s="102">
        <v>3.5</v>
      </c>
      <c r="AW38" s="102">
        <v>3.6</v>
      </c>
      <c r="AX38" s="102">
        <v>3.5</v>
      </c>
      <c r="AY38" s="102">
        <v>3.6</v>
      </c>
      <c r="AZ38" s="102">
        <v>3.6</v>
      </c>
      <c r="BA38" s="102">
        <v>3.7</v>
      </c>
      <c r="BB38" s="102">
        <v>3.6</v>
      </c>
      <c r="BC38" s="102">
        <v>3.6</v>
      </c>
      <c r="BD38" s="102">
        <v>3.6</v>
      </c>
      <c r="BE38" s="102">
        <v>3.6</v>
      </c>
      <c r="BF38" s="102">
        <v>3.6</v>
      </c>
      <c r="BG38" s="102">
        <v>3.6</v>
      </c>
      <c r="BH38" s="102">
        <v>3.6</v>
      </c>
      <c r="BI38" s="102">
        <v>3.6</v>
      </c>
      <c r="BJ38" s="102">
        <v>3.6</v>
      </c>
      <c r="BK38" s="102">
        <v>3.7</v>
      </c>
      <c r="BL38" s="102">
        <v>3.8</v>
      </c>
      <c r="BM38" s="102">
        <v>3.7</v>
      </c>
      <c r="BN38" s="102">
        <v>3.8</v>
      </c>
      <c r="BO38" s="102">
        <v>3.8</v>
      </c>
      <c r="BP38" s="102">
        <v>4.2</v>
      </c>
      <c r="BQ38" s="102">
        <v>4.0999999999999996</v>
      </c>
      <c r="BR38" s="102">
        <v>4.0999999999999996</v>
      </c>
      <c r="BS38" s="102">
        <v>4.0999999999999996</v>
      </c>
      <c r="BT38" s="102">
        <v>4</v>
      </c>
      <c r="BU38" s="102">
        <v>4</v>
      </c>
      <c r="BV38" s="102">
        <v>4</v>
      </c>
      <c r="BW38" s="102">
        <v>4.0999999999999996</v>
      </c>
      <c r="BX38" s="102">
        <v>4.0999999999999996</v>
      </c>
      <c r="BY38" s="102">
        <v>4</v>
      </c>
      <c r="BZ38" s="102">
        <v>4</v>
      </c>
      <c r="CA38" s="102">
        <v>4.0999999999999996</v>
      </c>
      <c r="CB38" s="100"/>
      <c r="CC38" t="s">
        <v>227</v>
      </c>
      <c r="CD38" s="239">
        <f t="shared" ca="1" si="60"/>
        <v>4.0999999999999995E-2</v>
      </c>
      <c r="CE38" s="7" t="str">
        <f t="shared" si="61"/>
        <v/>
      </c>
    </row>
    <row r="39" spans="1:83" ht="15" x14ac:dyDescent="0.25">
      <c r="A39" t="s">
        <v>228</v>
      </c>
      <c r="B39" s="111">
        <v>2.1</v>
      </c>
      <c r="C39" s="111">
        <v>2.2999999999999998</v>
      </c>
      <c r="D39" s="111">
        <v>2.2999999999999998</v>
      </c>
      <c r="E39" s="111">
        <v>2.4</v>
      </c>
      <c r="F39" s="111">
        <v>2.5</v>
      </c>
      <c r="G39" s="111">
        <v>2.6</v>
      </c>
      <c r="H39" s="111">
        <v>2.6</v>
      </c>
      <c r="I39" s="111">
        <v>2.7</v>
      </c>
      <c r="J39" s="111">
        <v>2.7</v>
      </c>
      <c r="K39" s="111">
        <v>2.8</v>
      </c>
      <c r="L39" s="111">
        <v>2.8</v>
      </c>
      <c r="M39" s="111">
        <v>2.8</v>
      </c>
      <c r="N39" s="111">
        <v>2.9</v>
      </c>
      <c r="O39" s="111">
        <v>2.9</v>
      </c>
      <c r="P39" s="111">
        <v>2.9</v>
      </c>
      <c r="Q39" s="111">
        <v>5</v>
      </c>
      <c r="R39" s="111">
        <v>6.5</v>
      </c>
      <c r="S39" s="111">
        <v>6.1</v>
      </c>
      <c r="T39" s="111">
        <v>6.2</v>
      </c>
      <c r="U39" s="111">
        <v>6.4</v>
      </c>
      <c r="V39" s="111">
        <v>6.3</v>
      </c>
      <c r="W39" s="111">
        <v>6</v>
      </c>
      <c r="X39" s="111">
        <v>6.1</v>
      </c>
      <c r="Y39" s="111">
        <v>6.1</v>
      </c>
      <c r="Z39" s="111">
        <v>6</v>
      </c>
      <c r="AA39" s="111">
        <v>6.2</v>
      </c>
      <c r="AB39" s="111">
        <v>6.3</v>
      </c>
      <c r="AC39" s="111">
        <v>6.2</v>
      </c>
      <c r="AD39" s="111">
        <v>5.8</v>
      </c>
      <c r="AE39" s="111">
        <v>5.4</v>
      </c>
      <c r="AF39" s="111">
        <v>5.3</v>
      </c>
      <c r="AG39" s="111">
        <v>5.0999999999999996</v>
      </c>
      <c r="AH39" s="111">
        <v>4.8</v>
      </c>
      <c r="AI39" s="111">
        <v>4.5999999999999996</v>
      </c>
      <c r="AJ39" s="111">
        <v>4.4000000000000004</v>
      </c>
      <c r="AK39" s="111">
        <v>4.3</v>
      </c>
      <c r="AL39" s="111">
        <v>4.0999999999999996</v>
      </c>
      <c r="AM39" s="111">
        <v>4.0999999999999996</v>
      </c>
      <c r="AN39" s="111">
        <v>4</v>
      </c>
      <c r="AO39" s="111">
        <v>3.7</v>
      </c>
      <c r="AP39" s="111">
        <v>3.6</v>
      </c>
      <c r="AQ39" s="111">
        <v>3.4</v>
      </c>
      <c r="AR39" s="111">
        <v>3.3</v>
      </c>
      <c r="AS39" s="111">
        <v>3.3</v>
      </c>
      <c r="AT39" s="111">
        <v>3.3</v>
      </c>
      <c r="AU39" s="111">
        <v>3.3</v>
      </c>
      <c r="AV39" s="111">
        <v>3.3</v>
      </c>
      <c r="AW39" s="111">
        <v>3.4</v>
      </c>
      <c r="AX39" s="111">
        <v>3.3</v>
      </c>
      <c r="AY39" s="111">
        <v>3.4</v>
      </c>
      <c r="AZ39" s="111">
        <v>3.4</v>
      </c>
      <c r="BA39" s="111">
        <v>3.5</v>
      </c>
      <c r="BB39" s="111">
        <v>3.4</v>
      </c>
      <c r="BC39" s="111">
        <v>3.4</v>
      </c>
      <c r="BD39" s="111">
        <v>3.5</v>
      </c>
      <c r="BE39" s="111">
        <v>3.4</v>
      </c>
      <c r="BF39" s="111">
        <v>3.4</v>
      </c>
      <c r="BG39" s="111">
        <v>3.5</v>
      </c>
      <c r="BH39" s="111">
        <v>3.5</v>
      </c>
      <c r="BI39" s="111">
        <v>3.5</v>
      </c>
      <c r="BJ39" s="111">
        <v>3.5</v>
      </c>
      <c r="BK39" s="111">
        <v>3.6</v>
      </c>
      <c r="BL39" s="111">
        <v>3.7</v>
      </c>
      <c r="BM39" s="111">
        <v>3.6</v>
      </c>
      <c r="BN39" s="111">
        <v>3.6</v>
      </c>
      <c r="BO39" s="111">
        <v>3.6</v>
      </c>
      <c r="BP39" s="111">
        <v>3.9</v>
      </c>
      <c r="BQ39" s="111">
        <v>3.9</v>
      </c>
      <c r="BR39" s="111">
        <v>3.9</v>
      </c>
      <c r="BS39" s="111">
        <v>3.8</v>
      </c>
      <c r="BT39" s="111">
        <v>3.7</v>
      </c>
      <c r="BU39" s="111">
        <v>3.7</v>
      </c>
      <c r="BV39" s="111">
        <v>3.7</v>
      </c>
      <c r="BW39" s="111">
        <v>3.8</v>
      </c>
      <c r="BX39" s="111">
        <v>3.8</v>
      </c>
      <c r="BY39" s="111">
        <v>3.7</v>
      </c>
      <c r="BZ39" s="111">
        <v>3.7</v>
      </c>
      <c r="CA39" s="111">
        <v>3.8</v>
      </c>
      <c r="CB39" s="100"/>
      <c r="CC39" t="s">
        <v>228</v>
      </c>
      <c r="CD39" s="239">
        <f t="shared" ca="1" si="60"/>
        <v>3.7999999999999999E-2</v>
      </c>
      <c r="CE39" s="7" t="str">
        <f t="shared" si="61"/>
        <v/>
      </c>
    </row>
    <row r="40" spans="1:83" ht="15" x14ac:dyDescent="0.25">
      <c r="A40" t="s">
        <v>229</v>
      </c>
      <c r="B40" s="111">
        <v>0.9</v>
      </c>
      <c r="C40" s="111">
        <v>1</v>
      </c>
      <c r="D40" s="111">
        <v>1.1000000000000001</v>
      </c>
      <c r="E40" s="111">
        <v>1.1000000000000001</v>
      </c>
      <c r="F40" s="111">
        <v>1.2</v>
      </c>
      <c r="G40" s="111">
        <v>1.2</v>
      </c>
      <c r="H40" s="111">
        <v>1.3</v>
      </c>
      <c r="I40" s="111">
        <v>1.3</v>
      </c>
      <c r="J40" s="111">
        <v>1.4</v>
      </c>
      <c r="K40" s="111">
        <v>1.4</v>
      </c>
      <c r="L40" s="111">
        <v>1.5</v>
      </c>
      <c r="M40" s="111">
        <v>1.4</v>
      </c>
      <c r="N40" s="111">
        <v>1.5</v>
      </c>
      <c r="O40" s="111">
        <v>1.5</v>
      </c>
      <c r="P40" s="111">
        <v>1.5</v>
      </c>
      <c r="Q40" s="111">
        <v>3.2</v>
      </c>
      <c r="R40" s="111">
        <v>4.5</v>
      </c>
      <c r="S40" s="111">
        <v>4.0999999999999996</v>
      </c>
      <c r="T40" s="111">
        <v>4.3</v>
      </c>
      <c r="U40" s="111">
        <v>4.4000000000000004</v>
      </c>
      <c r="V40" s="111">
        <v>4.4000000000000004</v>
      </c>
      <c r="W40" s="111">
        <v>4.2</v>
      </c>
      <c r="X40" s="111">
        <v>4.2</v>
      </c>
      <c r="Y40" s="111">
        <v>4.2</v>
      </c>
      <c r="Z40" s="111">
        <v>4.0999999999999996</v>
      </c>
      <c r="AA40" s="111">
        <v>4.4000000000000004</v>
      </c>
      <c r="AB40" s="111">
        <v>4.3</v>
      </c>
      <c r="AC40" s="111">
        <v>4.2</v>
      </c>
      <c r="AD40" s="111">
        <v>3.8</v>
      </c>
      <c r="AE40" s="111">
        <v>3.5</v>
      </c>
      <c r="AF40" s="111">
        <v>3.4</v>
      </c>
      <c r="AG40" s="111">
        <v>3.3</v>
      </c>
      <c r="AH40" s="111">
        <v>3</v>
      </c>
      <c r="AI40" s="111">
        <v>2.9</v>
      </c>
      <c r="AJ40" s="111">
        <v>2.7</v>
      </c>
      <c r="AK40" s="111">
        <v>2.6</v>
      </c>
      <c r="AL40" s="111">
        <v>2.5</v>
      </c>
      <c r="AM40" s="111">
        <v>2.5</v>
      </c>
      <c r="AN40" s="111">
        <v>2.4</v>
      </c>
      <c r="AO40" s="111">
        <v>2.2000000000000002</v>
      </c>
      <c r="AP40" s="111">
        <v>2.2000000000000002</v>
      </c>
      <c r="AQ40" s="111">
        <v>2.1</v>
      </c>
      <c r="AR40" s="111">
        <v>2.1</v>
      </c>
      <c r="AS40" s="111">
        <v>2.1</v>
      </c>
      <c r="AT40" s="111">
        <v>2.1</v>
      </c>
      <c r="AU40" s="111">
        <v>2.1</v>
      </c>
      <c r="AV40" s="111">
        <v>2.1</v>
      </c>
      <c r="AW40" s="111">
        <v>2.1</v>
      </c>
      <c r="AX40" s="111">
        <v>2</v>
      </c>
      <c r="AY40" s="111">
        <v>2.1</v>
      </c>
      <c r="AZ40" s="111">
        <v>2.1</v>
      </c>
      <c r="BA40" s="111">
        <v>2.2000000000000002</v>
      </c>
      <c r="BB40" s="111">
        <v>2.1</v>
      </c>
      <c r="BC40" s="111">
        <v>2.1</v>
      </c>
      <c r="BD40" s="111">
        <v>2.1</v>
      </c>
      <c r="BE40" s="111">
        <v>2.1</v>
      </c>
      <c r="BF40" s="111">
        <v>2.1</v>
      </c>
      <c r="BG40" s="111">
        <v>2.2000000000000002</v>
      </c>
      <c r="BH40" s="111">
        <v>2.2000000000000002</v>
      </c>
      <c r="BI40" s="111">
        <v>2.2000000000000002</v>
      </c>
      <c r="BJ40" s="111">
        <v>2.2000000000000002</v>
      </c>
      <c r="BK40" s="111">
        <v>2.2000000000000002</v>
      </c>
      <c r="BL40" s="111">
        <v>2.2000000000000002</v>
      </c>
      <c r="BM40" s="111">
        <v>2.2000000000000002</v>
      </c>
      <c r="BN40" s="111">
        <v>2.2000000000000002</v>
      </c>
      <c r="BO40" s="111">
        <v>2.2000000000000002</v>
      </c>
      <c r="BP40" s="111">
        <v>2.2999999999999998</v>
      </c>
      <c r="BQ40" s="111">
        <v>2.2999999999999998</v>
      </c>
      <c r="BR40" s="111">
        <v>2.4</v>
      </c>
      <c r="BS40" s="111">
        <v>2.4</v>
      </c>
      <c r="BT40" s="111">
        <v>2.4</v>
      </c>
      <c r="BU40" s="111">
        <v>2.2999999999999998</v>
      </c>
      <c r="BV40" s="111">
        <v>2.2999999999999998</v>
      </c>
      <c r="BW40" s="111">
        <v>2.4</v>
      </c>
      <c r="BX40" s="111">
        <v>2.4</v>
      </c>
      <c r="BY40" s="111">
        <v>2.2999999999999998</v>
      </c>
      <c r="BZ40" s="111">
        <v>2.2999999999999998</v>
      </c>
      <c r="CA40" s="111">
        <v>2.4</v>
      </c>
      <c r="CB40" s="100"/>
      <c r="CC40" t="s">
        <v>229</v>
      </c>
      <c r="CD40" s="239">
        <f t="shared" ca="1" si="60"/>
        <v>2.4E-2</v>
      </c>
      <c r="CE40" s="7" t="str">
        <f t="shared" si="61"/>
        <v/>
      </c>
    </row>
    <row r="41" spans="1:83" ht="15" x14ac:dyDescent="0.25">
      <c r="A41" t="s">
        <v>230</v>
      </c>
      <c r="B41" s="111">
        <v>3.4</v>
      </c>
      <c r="C41" s="111">
        <v>3.5</v>
      </c>
      <c r="D41" s="111">
        <v>3.5</v>
      </c>
      <c r="E41" s="111">
        <v>3.5</v>
      </c>
      <c r="F41" s="111">
        <v>3.6</v>
      </c>
      <c r="G41" s="111">
        <v>3.6</v>
      </c>
      <c r="H41" s="111">
        <v>3.6</v>
      </c>
      <c r="I41" s="111">
        <v>3.6</v>
      </c>
      <c r="J41" s="111">
        <v>3.6</v>
      </c>
      <c r="K41" s="111">
        <v>3.7</v>
      </c>
      <c r="L41" s="111">
        <v>3.7</v>
      </c>
      <c r="M41" s="111">
        <v>3.7</v>
      </c>
      <c r="N41" s="111">
        <v>3.8</v>
      </c>
      <c r="O41" s="111">
        <v>3.9</v>
      </c>
      <c r="P41" s="111">
        <v>3.9</v>
      </c>
      <c r="Q41" s="111">
        <v>6.6</v>
      </c>
      <c r="R41" s="111">
        <v>7.7</v>
      </c>
      <c r="S41" s="111">
        <v>7.3</v>
      </c>
      <c r="T41" s="111">
        <v>7.5</v>
      </c>
      <c r="U41" s="111">
        <v>7.6</v>
      </c>
      <c r="V41" s="111">
        <v>7.5</v>
      </c>
      <c r="W41" s="111">
        <v>7.2</v>
      </c>
      <c r="X41" s="111">
        <v>7.3</v>
      </c>
      <c r="Y41" s="111">
        <v>7.3</v>
      </c>
      <c r="Z41" s="111">
        <v>7.1</v>
      </c>
      <c r="AA41" s="111">
        <v>7.3</v>
      </c>
      <c r="AB41" s="111">
        <v>7.2</v>
      </c>
      <c r="AC41" s="111">
        <v>7</v>
      </c>
      <c r="AD41" s="111">
        <v>6.6</v>
      </c>
      <c r="AE41" s="111">
        <v>6.1</v>
      </c>
      <c r="AF41" s="111">
        <v>6</v>
      </c>
      <c r="AG41" s="111">
        <v>5.7</v>
      </c>
      <c r="AH41" s="111">
        <v>5.4</v>
      </c>
      <c r="AI41" s="111">
        <v>5.3</v>
      </c>
      <c r="AJ41" s="111">
        <v>5.2</v>
      </c>
      <c r="AK41" s="111">
        <v>5.0999999999999996</v>
      </c>
      <c r="AL41" s="111">
        <v>5</v>
      </c>
      <c r="AM41" s="111">
        <v>5</v>
      </c>
      <c r="AN41" s="111">
        <v>4.8</v>
      </c>
      <c r="AO41" s="111">
        <v>4.5</v>
      </c>
      <c r="AP41" s="111">
        <v>4.3</v>
      </c>
      <c r="AQ41" s="111">
        <v>4.0999999999999996</v>
      </c>
      <c r="AR41" s="111">
        <v>4</v>
      </c>
      <c r="AS41" s="111">
        <v>4</v>
      </c>
      <c r="AT41" s="111">
        <v>4</v>
      </c>
      <c r="AU41" s="111">
        <v>4</v>
      </c>
      <c r="AV41" s="111">
        <v>4</v>
      </c>
      <c r="AW41" s="111">
        <v>4.0999999999999996</v>
      </c>
      <c r="AX41" s="111">
        <v>4.0999999999999996</v>
      </c>
      <c r="AY41" s="111">
        <v>4.0999999999999996</v>
      </c>
      <c r="AZ41" s="111">
        <v>4.2</v>
      </c>
      <c r="BA41" s="111">
        <v>4.2</v>
      </c>
      <c r="BB41" s="111">
        <v>4.0999999999999996</v>
      </c>
      <c r="BC41" s="111">
        <v>4.0999999999999996</v>
      </c>
      <c r="BD41" s="111">
        <v>4</v>
      </c>
      <c r="BE41" s="111">
        <v>4</v>
      </c>
      <c r="BF41" s="111">
        <v>4</v>
      </c>
      <c r="BG41" s="111">
        <v>4</v>
      </c>
      <c r="BH41" s="111">
        <v>4.0999999999999996</v>
      </c>
      <c r="BI41" s="111">
        <v>4.2</v>
      </c>
      <c r="BJ41" s="111">
        <v>4.2</v>
      </c>
      <c r="BK41" s="111">
        <v>4.3</v>
      </c>
      <c r="BL41" s="111">
        <v>4.3</v>
      </c>
      <c r="BM41" s="111">
        <v>4.0999999999999996</v>
      </c>
      <c r="BN41" s="111">
        <v>4</v>
      </c>
      <c r="BO41" s="111">
        <v>4</v>
      </c>
      <c r="BP41" s="111">
        <v>4.3</v>
      </c>
      <c r="BQ41" s="111">
        <v>4.2</v>
      </c>
      <c r="BR41" s="111">
        <v>4.2</v>
      </c>
      <c r="BS41" s="111">
        <v>4.2</v>
      </c>
      <c r="BT41" s="111">
        <v>4.2</v>
      </c>
      <c r="BU41" s="111">
        <v>4.0999999999999996</v>
      </c>
      <c r="BV41" s="111">
        <v>4.0999999999999996</v>
      </c>
      <c r="BW41" s="111">
        <v>4.2</v>
      </c>
      <c r="BX41" s="111">
        <v>4.2</v>
      </c>
      <c r="BY41" s="111">
        <v>4.0999999999999996</v>
      </c>
      <c r="BZ41" s="111">
        <v>4</v>
      </c>
      <c r="CA41" s="111">
        <v>4</v>
      </c>
      <c r="CB41" s="100"/>
      <c r="CC41" t="s">
        <v>230</v>
      </c>
      <c r="CD41" s="239">
        <f t="shared" ca="1" si="60"/>
        <v>0.04</v>
      </c>
      <c r="CE41" s="7" t="str">
        <f t="shared" si="61"/>
        <v/>
      </c>
    </row>
    <row r="42" spans="1:83" ht="15" x14ac:dyDescent="0.25">
      <c r="A42" t="s">
        <v>231</v>
      </c>
      <c r="B42" s="111">
        <v>1.7</v>
      </c>
      <c r="C42" s="111">
        <v>1.8</v>
      </c>
      <c r="D42" s="111">
        <v>1.8</v>
      </c>
      <c r="E42" s="111">
        <v>1.9</v>
      </c>
      <c r="F42" s="111">
        <v>1.9</v>
      </c>
      <c r="G42" s="111">
        <v>2</v>
      </c>
      <c r="H42" s="111">
        <v>2.1</v>
      </c>
      <c r="I42" s="111">
        <v>2.1</v>
      </c>
      <c r="J42" s="111">
        <v>2.1</v>
      </c>
      <c r="K42" s="111">
        <v>2.2000000000000002</v>
      </c>
      <c r="L42" s="111">
        <v>2.2000000000000002</v>
      </c>
      <c r="M42" s="111">
        <v>2.2999999999999998</v>
      </c>
      <c r="N42" s="111">
        <v>2.2999999999999998</v>
      </c>
      <c r="O42" s="111">
        <v>2.4</v>
      </c>
      <c r="P42" s="111">
        <v>2.4</v>
      </c>
      <c r="Q42" s="111">
        <v>4.4000000000000004</v>
      </c>
      <c r="R42" s="111">
        <v>5.7</v>
      </c>
      <c r="S42" s="111">
        <v>5.3</v>
      </c>
      <c r="T42" s="111">
        <v>5.4</v>
      </c>
      <c r="U42" s="111">
        <v>5.6</v>
      </c>
      <c r="V42" s="111">
        <v>5.5</v>
      </c>
      <c r="W42" s="111">
        <v>5.2</v>
      </c>
      <c r="X42" s="111">
        <v>5.3</v>
      </c>
      <c r="Y42" s="111">
        <v>5.2</v>
      </c>
      <c r="Z42" s="111">
        <v>5.0999999999999996</v>
      </c>
      <c r="AA42" s="111">
        <v>5.3</v>
      </c>
      <c r="AB42" s="111">
        <v>5.3</v>
      </c>
      <c r="AC42" s="111">
        <v>5.2</v>
      </c>
      <c r="AD42" s="111">
        <v>4.8</v>
      </c>
      <c r="AE42" s="111">
        <v>4.4000000000000004</v>
      </c>
      <c r="AF42" s="111">
        <v>4.3</v>
      </c>
      <c r="AG42" s="111">
        <v>4.2</v>
      </c>
      <c r="AH42" s="111">
        <v>4.0999999999999996</v>
      </c>
      <c r="AI42" s="111">
        <v>3.9</v>
      </c>
      <c r="AJ42" s="111">
        <v>3.7</v>
      </c>
      <c r="AK42" s="111">
        <v>3.6</v>
      </c>
      <c r="AL42" s="111">
        <v>3.5</v>
      </c>
      <c r="AM42" s="111">
        <v>3.5</v>
      </c>
      <c r="AN42" s="111">
        <v>3.4</v>
      </c>
      <c r="AO42" s="111">
        <v>3.1</v>
      </c>
      <c r="AP42" s="111">
        <v>3</v>
      </c>
      <c r="AQ42" s="111">
        <v>2.9</v>
      </c>
      <c r="AR42" s="111">
        <v>2.8</v>
      </c>
      <c r="AS42" s="111">
        <v>2.8</v>
      </c>
      <c r="AT42" s="111">
        <v>2.7</v>
      </c>
      <c r="AU42" s="111">
        <v>2.7</v>
      </c>
      <c r="AV42" s="111">
        <v>2.8</v>
      </c>
      <c r="AW42" s="111">
        <v>2.8</v>
      </c>
      <c r="AX42" s="111">
        <v>2.7</v>
      </c>
      <c r="AY42" s="111">
        <v>2.7</v>
      </c>
      <c r="AZ42" s="111">
        <v>2.8</v>
      </c>
      <c r="BA42" s="111">
        <v>2.9</v>
      </c>
      <c r="BB42" s="111">
        <v>2.8</v>
      </c>
      <c r="BC42" s="111">
        <v>2.8</v>
      </c>
      <c r="BD42" s="111">
        <v>2.8</v>
      </c>
      <c r="BE42" s="111">
        <v>2.8</v>
      </c>
      <c r="BF42" s="111">
        <v>2.8</v>
      </c>
      <c r="BG42" s="111">
        <v>2.9</v>
      </c>
      <c r="BH42" s="111">
        <v>2.9</v>
      </c>
      <c r="BI42" s="111">
        <v>2.9</v>
      </c>
      <c r="BJ42" s="111">
        <v>2.9</v>
      </c>
      <c r="BK42" s="111">
        <v>3</v>
      </c>
      <c r="BL42" s="111">
        <v>3.1</v>
      </c>
      <c r="BM42" s="111">
        <v>3</v>
      </c>
      <c r="BN42" s="111">
        <v>3</v>
      </c>
      <c r="BO42" s="111">
        <v>3</v>
      </c>
      <c r="BP42" s="111">
        <v>3.3</v>
      </c>
      <c r="BQ42" s="111">
        <v>3.2</v>
      </c>
      <c r="BR42" s="111">
        <v>3.3</v>
      </c>
      <c r="BS42" s="111">
        <v>3.3</v>
      </c>
      <c r="BT42" s="111">
        <v>3.1</v>
      </c>
      <c r="BU42" s="111">
        <v>3.2</v>
      </c>
      <c r="BV42" s="111">
        <v>3.1</v>
      </c>
      <c r="BW42" s="111">
        <v>3.2</v>
      </c>
      <c r="BX42" s="111">
        <v>3.2</v>
      </c>
      <c r="BY42" s="111">
        <v>3.1</v>
      </c>
      <c r="BZ42" s="111">
        <v>3.1</v>
      </c>
      <c r="CA42" s="111">
        <v>3.2</v>
      </c>
      <c r="CB42" s="100"/>
      <c r="CC42" t="s">
        <v>231</v>
      </c>
      <c r="CD42" s="239">
        <f t="shared" ca="1" si="60"/>
        <v>3.2000000000000001E-2</v>
      </c>
      <c r="CE42" s="7" t="str">
        <f t="shared" si="61"/>
        <v/>
      </c>
    </row>
    <row r="43" spans="1:83" x14ac:dyDescent="0.2">
      <c r="CB43" s="100"/>
    </row>
    <row r="44" spans="1:83" x14ac:dyDescent="0.2">
      <c r="CB44" s="100"/>
    </row>
    <row r="45" spans="1:83" x14ac:dyDescent="0.2">
      <c r="CB45" s="100"/>
    </row>
    <row r="46" spans="1:83" x14ac:dyDescent="0.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100"/>
    </row>
    <row r="47" spans="1:83" ht="15" x14ac:dyDescent="0.25">
      <c r="A47" t="s">
        <v>163</v>
      </c>
      <c r="B47" s="20">
        <v>43466</v>
      </c>
      <c r="C47" s="283">
        <v>43497</v>
      </c>
      <c r="D47" s="283">
        <v>43525</v>
      </c>
      <c r="E47" s="283">
        <v>43556</v>
      </c>
      <c r="F47" s="283">
        <v>43586</v>
      </c>
      <c r="G47" s="283">
        <v>43617</v>
      </c>
      <c r="H47" s="283">
        <v>43647</v>
      </c>
      <c r="I47" s="283">
        <v>43678</v>
      </c>
      <c r="J47" s="283">
        <v>43709</v>
      </c>
      <c r="K47" s="283">
        <v>43739</v>
      </c>
      <c r="L47" s="283">
        <v>43770</v>
      </c>
      <c r="M47" s="283">
        <v>43800</v>
      </c>
      <c r="N47" s="283">
        <v>43831</v>
      </c>
      <c r="O47" s="283">
        <v>43862</v>
      </c>
      <c r="P47" s="283">
        <v>43891</v>
      </c>
      <c r="Q47" s="283">
        <v>43922</v>
      </c>
      <c r="R47" s="283">
        <v>43952</v>
      </c>
      <c r="S47" s="283">
        <v>43983</v>
      </c>
      <c r="T47" s="283">
        <v>44013</v>
      </c>
      <c r="U47" s="283">
        <v>44044</v>
      </c>
      <c r="V47" s="283">
        <v>44075</v>
      </c>
      <c r="W47" s="283">
        <v>44105</v>
      </c>
      <c r="X47" s="283">
        <v>44136</v>
      </c>
      <c r="Y47" s="283">
        <v>44166</v>
      </c>
      <c r="Z47" s="283">
        <v>44197</v>
      </c>
      <c r="AA47" s="283">
        <v>44228</v>
      </c>
      <c r="AB47" s="283">
        <v>44256</v>
      </c>
      <c r="AC47" s="283">
        <v>44287</v>
      </c>
      <c r="AD47" s="283">
        <v>44317</v>
      </c>
      <c r="AE47" s="283">
        <v>44348</v>
      </c>
      <c r="AF47" s="283">
        <v>44378</v>
      </c>
      <c r="AG47" s="283">
        <v>44409</v>
      </c>
      <c r="AH47" s="283">
        <v>44440</v>
      </c>
      <c r="AI47" s="283">
        <v>44470</v>
      </c>
      <c r="AJ47" s="283">
        <v>44501</v>
      </c>
      <c r="AK47" s="283">
        <v>44531</v>
      </c>
      <c r="AL47" s="283">
        <v>44562</v>
      </c>
      <c r="AM47" s="283">
        <v>44593</v>
      </c>
      <c r="AN47" s="283">
        <v>44621</v>
      </c>
      <c r="AO47" s="283">
        <v>44652</v>
      </c>
      <c r="AP47" s="283">
        <v>44682</v>
      </c>
      <c r="AQ47" s="283">
        <v>44713</v>
      </c>
      <c r="AR47" s="283">
        <v>44743</v>
      </c>
      <c r="AS47" s="283">
        <v>44774</v>
      </c>
      <c r="AT47" s="283">
        <v>44805</v>
      </c>
      <c r="AU47" s="283">
        <v>44835</v>
      </c>
      <c r="AV47" s="283">
        <v>44866</v>
      </c>
      <c r="AW47" s="283">
        <v>44896</v>
      </c>
      <c r="AX47" s="283">
        <v>44927</v>
      </c>
      <c r="AY47" s="283">
        <v>44958</v>
      </c>
      <c r="AZ47" s="283">
        <v>44986</v>
      </c>
      <c r="BA47" s="283">
        <v>45017</v>
      </c>
      <c r="BB47" s="283">
        <v>45047</v>
      </c>
      <c r="BC47" s="283">
        <v>45078</v>
      </c>
      <c r="BD47" s="283">
        <v>45108</v>
      </c>
      <c r="BE47" s="283">
        <v>45139</v>
      </c>
      <c r="BF47" s="283">
        <v>45170</v>
      </c>
      <c r="BG47" s="283">
        <v>45200</v>
      </c>
      <c r="BH47" s="283">
        <v>45231</v>
      </c>
      <c r="BI47" s="283">
        <v>45261</v>
      </c>
      <c r="BJ47" s="283">
        <v>45292</v>
      </c>
      <c r="BK47" s="283">
        <v>45323</v>
      </c>
      <c r="BL47" s="283">
        <v>45352</v>
      </c>
      <c r="BM47" s="283">
        <v>45383</v>
      </c>
      <c r="BN47" s="283">
        <v>45413</v>
      </c>
      <c r="BO47" s="283">
        <v>45444</v>
      </c>
      <c r="BP47" s="283">
        <v>45474</v>
      </c>
      <c r="BQ47" s="283">
        <v>45505</v>
      </c>
      <c r="BR47" s="283">
        <v>45536</v>
      </c>
      <c r="BS47" s="283">
        <v>45566</v>
      </c>
      <c r="BT47" s="283">
        <v>45597</v>
      </c>
      <c r="BU47" s="283">
        <v>45627</v>
      </c>
      <c r="BV47" s="283">
        <v>45658</v>
      </c>
      <c r="BW47" s="283">
        <v>45689</v>
      </c>
      <c r="BX47" s="283">
        <v>45717</v>
      </c>
      <c r="BY47" s="283">
        <v>45748</v>
      </c>
      <c r="BZ47" s="283">
        <v>45778</v>
      </c>
      <c r="CA47" s="283">
        <v>45809</v>
      </c>
      <c r="CB47" s="100"/>
    </row>
    <row r="48" spans="1:83" x14ac:dyDescent="0.2">
      <c r="A48" t="s">
        <v>115</v>
      </c>
      <c r="B48" s="14">
        <v>1760</v>
      </c>
      <c r="C48" s="14">
        <v>1845</v>
      </c>
      <c r="D48" s="14">
        <v>1880</v>
      </c>
      <c r="E48" s="14">
        <v>1860</v>
      </c>
      <c r="F48" s="14">
        <v>1880</v>
      </c>
      <c r="G48" s="14">
        <v>1895</v>
      </c>
      <c r="H48" s="14">
        <v>1965</v>
      </c>
      <c r="I48" s="14">
        <v>1950</v>
      </c>
      <c r="J48" s="14">
        <v>1955</v>
      </c>
      <c r="K48" s="14">
        <v>2050</v>
      </c>
      <c r="L48" s="14">
        <v>2090</v>
      </c>
      <c r="M48" s="14">
        <v>2095</v>
      </c>
      <c r="N48" s="14">
        <v>2110</v>
      </c>
      <c r="O48" s="14">
        <v>2190</v>
      </c>
      <c r="P48" s="14">
        <v>2220</v>
      </c>
      <c r="Q48" s="14">
        <v>4000</v>
      </c>
      <c r="R48" s="14">
        <v>4945</v>
      </c>
      <c r="S48" s="14">
        <v>4650</v>
      </c>
      <c r="T48" s="14">
        <v>4770</v>
      </c>
      <c r="U48" s="14">
        <v>4930</v>
      </c>
      <c r="V48" s="14">
        <v>4830</v>
      </c>
      <c r="W48" s="14">
        <v>4605</v>
      </c>
      <c r="X48" s="14">
        <v>4615</v>
      </c>
      <c r="Y48" s="14">
        <v>4585</v>
      </c>
      <c r="Z48" s="14">
        <v>4515</v>
      </c>
      <c r="AA48" s="14">
        <v>4695</v>
      </c>
      <c r="AB48" s="14">
        <v>4585</v>
      </c>
      <c r="AC48" s="14">
        <v>4450</v>
      </c>
      <c r="AD48" s="14">
        <v>4165</v>
      </c>
      <c r="AE48" s="14">
        <v>3835</v>
      </c>
      <c r="AF48" s="14">
        <v>3725</v>
      </c>
      <c r="AG48" s="14">
        <v>3550</v>
      </c>
      <c r="AH48" s="14">
        <v>3430</v>
      </c>
      <c r="AI48" s="14">
        <v>3275</v>
      </c>
      <c r="AJ48" s="14">
        <v>3190</v>
      </c>
      <c r="AK48" s="147">
        <v>3060</v>
      </c>
      <c r="AL48" s="147">
        <v>3010</v>
      </c>
      <c r="AM48" s="147">
        <v>3025</v>
      </c>
      <c r="AN48" s="147">
        <v>2895</v>
      </c>
      <c r="AO48" s="147">
        <v>2735</v>
      </c>
      <c r="AP48" s="147">
        <v>2615</v>
      </c>
      <c r="AQ48" s="147">
        <v>2505</v>
      </c>
      <c r="AR48" s="147">
        <v>2380</v>
      </c>
      <c r="AS48" s="147">
        <v>2355</v>
      </c>
      <c r="AT48" s="147">
        <v>2355</v>
      </c>
      <c r="AU48" s="147">
        <v>2290</v>
      </c>
      <c r="AV48" s="147">
        <v>2330</v>
      </c>
      <c r="AW48" s="147">
        <v>2325</v>
      </c>
      <c r="AX48" s="147">
        <v>2390</v>
      </c>
      <c r="AY48" s="147">
        <v>2380</v>
      </c>
      <c r="AZ48" s="147">
        <v>2430</v>
      </c>
      <c r="BA48" s="147">
        <v>2490</v>
      </c>
      <c r="BB48" s="147">
        <v>2405</v>
      </c>
      <c r="BC48" s="147">
        <v>2420</v>
      </c>
      <c r="BD48" s="147">
        <v>2450</v>
      </c>
      <c r="BE48" s="147">
        <v>2410</v>
      </c>
      <c r="BF48" s="147">
        <v>2440</v>
      </c>
      <c r="BG48" s="147">
        <v>2430</v>
      </c>
      <c r="BH48" s="147">
        <v>2475</v>
      </c>
      <c r="BI48" s="147">
        <v>2460</v>
      </c>
      <c r="BJ48" s="147">
        <v>2440</v>
      </c>
      <c r="BK48" s="147">
        <v>2550</v>
      </c>
      <c r="BL48" s="147">
        <v>2570</v>
      </c>
      <c r="BM48" s="147">
        <v>2530</v>
      </c>
      <c r="BN48" s="147">
        <v>2555</v>
      </c>
      <c r="BO48" s="147">
        <v>2510</v>
      </c>
      <c r="BP48" s="147">
        <v>2710</v>
      </c>
      <c r="BQ48" s="147">
        <v>2655</v>
      </c>
      <c r="BR48" s="147">
        <v>2665</v>
      </c>
      <c r="BS48" s="147">
        <v>2675</v>
      </c>
      <c r="BT48" s="147">
        <v>2620</v>
      </c>
      <c r="BU48" s="147">
        <v>2655</v>
      </c>
      <c r="BV48" s="147">
        <v>2615</v>
      </c>
      <c r="BW48" s="147">
        <v>2690</v>
      </c>
      <c r="BX48" s="147">
        <v>2670</v>
      </c>
      <c r="BY48" s="147">
        <v>2590</v>
      </c>
      <c r="BZ48" s="147">
        <v>2555</v>
      </c>
      <c r="CA48" s="147">
        <v>2640</v>
      </c>
      <c r="CB48" s="100"/>
    </row>
    <row r="49" spans="1:80" x14ac:dyDescent="0.2">
      <c r="A49" t="s">
        <v>116</v>
      </c>
      <c r="B49" s="14">
        <v>1905</v>
      </c>
      <c r="C49" s="14">
        <v>2045</v>
      </c>
      <c r="D49" s="14">
        <v>2120</v>
      </c>
      <c r="E49" s="14">
        <v>2120</v>
      </c>
      <c r="F49" s="14">
        <v>2140</v>
      </c>
      <c r="G49" s="14">
        <v>2165</v>
      </c>
      <c r="H49" s="14">
        <v>2225</v>
      </c>
      <c r="I49" s="14">
        <v>2235</v>
      </c>
      <c r="J49" s="14">
        <v>2225</v>
      </c>
      <c r="K49" s="14">
        <v>2280</v>
      </c>
      <c r="L49" s="14">
        <v>2305</v>
      </c>
      <c r="M49" s="14">
        <v>2300</v>
      </c>
      <c r="N49" s="14">
        <v>2365</v>
      </c>
      <c r="O49" s="14">
        <v>2400</v>
      </c>
      <c r="P49" s="14">
        <v>2415</v>
      </c>
      <c r="Q49" s="14">
        <v>4585</v>
      </c>
      <c r="R49" s="14">
        <v>5475</v>
      </c>
      <c r="S49" s="14">
        <v>5180</v>
      </c>
      <c r="T49" s="14">
        <v>5395</v>
      </c>
      <c r="U49" s="14">
        <v>5475</v>
      </c>
      <c r="V49" s="14">
        <v>5405</v>
      </c>
      <c r="W49" s="14">
        <v>5110</v>
      </c>
      <c r="X49" s="14">
        <v>5100</v>
      </c>
      <c r="Y49" s="14">
        <v>5145</v>
      </c>
      <c r="Z49" s="14">
        <v>5045</v>
      </c>
      <c r="AA49" s="14">
        <v>5285</v>
      </c>
      <c r="AB49" s="14">
        <v>5200</v>
      </c>
      <c r="AC49" s="14">
        <v>5035</v>
      </c>
      <c r="AD49" s="14">
        <v>4690</v>
      </c>
      <c r="AE49" s="14">
        <v>4300</v>
      </c>
      <c r="AF49" s="14">
        <v>4185</v>
      </c>
      <c r="AG49" s="14">
        <v>3990</v>
      </c>
      <c r="AH49" s="14">
        <v>3790</v>
      </c>
      <c r="AI49" s="14">
        <v>3710</v>
      </c>
      <c r="AJ49" s="14">
        <v>3710</v>
      </c>
      <c r="AK49" s="147">
        <v>3495</v>
      </c>
      <c r="AL49" s="147">
        <v>3480</v>
      </c>
      <c r="AM49" s="147">
        <v>3530</v>
      </c>
      <c r="AN49" s="147">
        <v>3430</v>
      </c>
      <c r="AO49" s="147">
        <v>3230</v>
      </c>
      <c r="AP49" s="147">
        <v>3085</v>
      </c>
      <c r="AQ49" s="147">
        <v>2970</v>
      </c>
      <c r="AR49" s="147">
        <v>2870</v>
      </c>
      <c r="AS49" s="147">
        <v>2860</v>
      </c>
      <c r="AT49" s="147">
        <v>2835</v>
      </c>
      <c r="AU49" s="147">
        <v>2900</v>
      </c>
      <c r="AV49" s="147">
        <v>2925</v>
      </c>
      <c r="AW49" s="147">
        <v>3005</v>
      </c>
      <c r="AX49" s="147">
        <v>3015</v>
      </c>
      <c r="AY49" s="147">
        <v>3060</v>
      </c>
      <c r="AZ49" s="147">
        <v>3140</v>
      </c>
      <c r="BA49" s="147">
        <v>3165</v>
      </c>
      <c r="BB49" s="147">
        <v>3125</v>
      </c>
      <c r="BC49" s="147">
        <v>3145</v>
      </c>
      <c r="BD49" s="147">
        <v>3085</v>
      </c>
      <c r="BE49" s="147">
        <v>3065</v>
      </c>
      <c r="BF49" s="147">
        <v>3105</v>
      </c>
      <c r="BG49" s="147">
        <v>3075</v>
      </c>
      <c r="BH49" s="147">
        <v>3155</v>
      </c>
      <c r="BI49" s="147">
        <v>3225</v>
      </c>
      <c r="BJ49" s="147">
        <v>3295</v>
      </c>
      <c r="BK49" s="147">
        <v>3395</v>
      </c>
      <c r="BL49" s="147">
        <v>3365</v>
      </c>
      <c r="BM49" s="147">
        <v>3280</v>
      </c>
      <c r="BN49" s="147">
        <v>3225</v>
      </c>
      <c r="BO49" s="147">
        <v>3195</v>
      </c>
      <c r="BP49" s="147">
        <v>3420</v>
      </c>
      <c r="BQ49" s="147">
        <v>3385</v>
      </c>
      <c r="BR49" s="147">
        <v>3305</v>
      </c>
      <c r="BS49" s="147">
        <v>3410</v>
      </c>
      <c r="BT49" s="147">
        <v>3310</v>
      </c>
      <c r="BU49" s="147">
        <v>3275</v>
      </c>
      <c r="BV49" s="147">
        <v>3305</v>
      </c>
      <c r="BW49" s="147">
        <v>3370</v>
      </c>
      <c r="BX49" s="147">
        <v>3405</v>
      </c>
      <c r="BY49" s="147">
        <v>3285</v>
      </c>
      <c r="BZ49" s="147">
        <v>3230</v>
      </c>
      <c r="CA49" s="147">
        <v>3240</v>
      </c>
      <c r="CB49" s="100"/>
    </row>
    <row r="50" spans="1:80" x14ac:dyDescent="0.2">
      <c r="A50" t="s">
        <v>117</v>
      </c>
      <c r="B50" s="14">
        <v>950</v>
      </c>
      <c r="C50" s="14">
        <v>1085</v>
      </c>
      <c r="D50" s="14">
        <v>1140</v>
      </c>
      <c r="E50" s="14">
        <v>1175</v>
      </c>
      <c r="F50" s="14">
        <v>1195</v>
      </c>
      <c r="G50" s="14">
        <v>1300</v>
      </c>
      <c r="H50" s="14">
        <v>1325</v>
      </c>
      <c r="I50" s="14">
        <v>1385</v>
      </c>
      <c r="J50" s="14">
        <v>1445</v>
      </c>
      <c r="K50" s="14">
        <v>1500</v>
      </c>
      <c r="L50" s="14">
        <v>1480</v>
      </c>
      <c r="M50" s="14">
        <v>1475</v>
      </c>
      <c r="N50" s="14">
        <v>1555</v>
      </c>
      <c r="O50" s="14">
        <v>1590</v>
      </c>
      <c r="P50" s="14">
        <v>1605</v>
      </c>
      <c r="Q50" s="14">
        <v>3135</v>
      </c>
      <c r="R50" s="14">
        <v>4170</v>
      </c>
      <c r="S50" s="14">
        <v>3895</v>
      </c>
      <c r="T50" s="14">
        <v>4010</v>
      </c>
      <c r="U50" s="14">
        <v>4060</v>
      </c>
      <c r="V50" s="14">
        <v>3985</v>
      </c>
      <c r="W50" s="14">
        <v>3790</v>
      </c>
      <c r="X50" s="14">
        <v>3865</v>
      </c>
      <c r="Y50" s="14">
        <v>3890</v>
      </c>
      <c r="Z50" s="14">
        <v>3840</v>
      </c>
      <c r="AA50" s="14">
        <v>4070</v>
      </c>
      <c r="AB50" s="14">
        <v>4025</v>
      </c>
      <c r="AC50" s="14">
        <v>3990</v>
      </c>
      <c r="AD50" s="14">
        <v>3660</v>
      </c>
      <c r="AE50" s="14">
        <v>3350</v>
      </c>
      <c r="AF50" s="14">
        <v>3315</v>
      </c>
      <c r="AG50" s="14">
        <v>3100</v>
      </c>
      <c r="AH50" s="14">
        <v>2895</v>
      </c>
      <c r="AI50" s="14">
        <v>2725</v>
      </c>
      <c r="AJ50" s="14">
        <v>2570</v>
      </c>
      <c r="AK50" s="147">
        <v>2480</v>
      </c>
      <c r="AL50" s="147">
        <v>2400</v>
      </c>
      <c r="AM50" s="147">
        <v>2390</v>
      </c>
      <c r="AN50" s="147">
        <v>2275</v>
      </c>
      <c r="AO50" s="147">
        <v>2180</v>
      </c>
      <c r="AP50" s="147">
        <v>2155</v>
      </c>
      <c r="AQ50" s="147">
        <v>2095</v>
      </c>
      <c r="AR50" s="147">
        <v>2050</v>
      </c>
      <c r="AS50" s="147">
        <v>2060</v>
      </c>
      <c r="AT50" s="147">
        <v>2075</v>
      </c>
      <c r="AU50" s="147">
        <v>2100</v>
      </c>
      <c r="AV50" s="147">
        <v>2095</v>
      </c>
      <c r="AW50" s="147">
        <v>2110</v>
      </c>
      <c r="AX50" s="147">
        <v>2105</v>
      </c>
      <c r="AY50" s="147">
        <v>2145</v>
      </c>
      <c r="AZ50" s="147">
        <v>2185</v>
      </c>
      <c r="BA50" s="147">
        <v>2265</v>
      </c>
      <c r="BB50" s="147">
        <v>2190</v>
      </c>
      <c r="BC50" s="147">
        <v>2230</v>
      </c>
      <c r="BD50" s="147">
        <v>2245</v>
      </c>
      <c r="BE50" s="147">
        <v>2185</v>
      </c>
      <c r="BF50" s="147">
        <v>2205</v>
      </c>
      <c r="BG50" s="147">
        <v>2225</v>
      </c>
      <c r="BH50" s="147">
        <v>2225</v>
      </c>
      <c r="BI50" s="147">
        <v>2220</v>
      </c>
      <c r="BJ50" s="147">
        <v>2265</v>
      </c>
      <c r="BK50" s="147">
        <v>2315</v>
      </c>
      <c r="BL50" s="147">
        <v>2320</v>
      </c>
      <c r="BM50" s="147">
        <v>2250</v>
      </c>
      <c r="BN50" s="147">
        <v>2300</v>
      </c>
      <c r="BO50" s="147">
        <v>2360</v>
      </c>
      <c r="BP50" s="147">
        <v>2560</v>
      </c>
      <c r="BQ50" s="147">
        <v>2530</v>
      </c>
      <c r="BR50" s="147">
        <v>2540</v>
      </c>
      <c r="BS50" s="147">
        <v>2415</v>
      </c>
      <c r="BT50" s="147">
        <v>2375</v>
      </c>
      <c r="BU50" s="147">
        <v>2395</v>
      </c>
      <c r="BV50" s="147">
        <v>2335</v>
      </c>
      <c r="BW50" s="147">
        <v>2395</v>
      </c>
      <c r="BX50" s="147">
        <v>2415</v>
      </c>
      <c r="BY50" s="147">
        <v>2340</v>
      </c>
      <c r="BZ50" s="147">
        <v>2350</v>
      </c>
      <c r="CA50" s="147">
        <v>2415</v>
      </c>
      <c r="CB50" s="100"/>
    </row>
    <row r="51" spans="1:80" x14ac:dyDescent="0.2">
      <c r="A51" t="s">
        <v>118</v>
      </c>
      <c r="B51" s="14">
        <v>2410</v>
      </c>
      <c r="C51" s="14">
        <v>2485</v>
      </c>
      <c r="D51" s="14">
        <v>2490</v>
      </c>
      <c r="E51" s="14">
        <v>2500</v>
      </c>
      <c r="F51" s="14">
        <v>2490</v>
      </c>
      <c r="G51" s="14">
        <v>2440</v>
      </c>
      <c r="H51" s="14">
        <v>2460</v>
      </c>
      <c r="I51" s="14">
        <v>2450</v>
      </c>
      <c r="J51" s="14">
        <v>2465</v>
      </c>
      <c r="K51" s="14">
        <v>2525</v>
      </c>
      <c r="L51" s="14">
        <v>2435</v>
      </c>
      <c r="M51" s="14">
        <v>2440</v>
      </c>
      <c r="N51" s="14">
        <v>2465</v>
      </c>
      <c r="O51" s="14">
        <v>2550</v>
      </c>
      <c r="P51" s="14">
        <v>2575</v>
      </c>
      <c r="Q51" s="14">
        <v>4360</v>
      </c>
      <c r="R51" s="14">
        <v>4845</v>
      </c>
      <c r="S51" s="14">
        <v>4650</v>
      </c>
      <c r="T51" s="14">
        <v>4710</v>
      </c>
      <c r="U51" s="14">
        <v>4755</v>
      </c>
      <c r="V51" s="14">
        <v>4720</v>
      </c>
      <c r="W51" s="14">
        <v>4545</v>
      </c>
      <c r="X51" s="14">
        <v>4540</v>
      </c>
      <c r="Y51" s="14">
        <v>4600</v>
      </c>
      <c r="Z51" s="14">
        <v>4460</v>
      </c>
      <c r="AA51" s="14">
        <v>4590</v>
      </c>
      <c r="AB51" s="14">
        <v>4525</v>
      </c>
      <c r="AC51" s="14">
        <v>4400</v>
      </c>
      <c r="AD51" s="14">
        <v>4070</v>
      </c>
      <c r="AE51" s="14">
        <v>3780</v>
      </c>
      <c r="AF51" s="14">
        <v>3670</v>
      </c>
      <c r="AG51" s="14">
        <v>3480</v>
      </c>
      <c r="AH51" s="14">
        <v>3355</v>
      </c>
      <c r="AI51" s="14">
        <v>3285</v>
      </c>
      <c r="AJ51" s="14">
        <v>3200</v>
      </c>
      <c r="AK51" s="147">
        <v>3100</v>
      </c>
      <c r="AL51" s="147">
        <v>3065</v>
      </c>
      <c r="AM51" s="147">
        <v>3090</v>
      </c>
      <c r="AN51" s="147">
        <v>2955</v>
      </c>
      <c r="AO51" s="147">
        <v>2790</v>
      </c>
      <c r="AP51" s="147">
        <v>2665</v>
      </c>
      <c r="AQ51" s="147">
        <v>2545</v>
      </c>
      <c r="AR51" s="147">
        <v>2465</v>
      </c>
      <c r="AS51" s="147">
        <v>2475</v>
      </c>
      <c r="AT51" s="147">
        <v>2490</v>
      </c>
      <c r="AU51" s="147">
        <v>2475</v>
      </c>
      <c r="AV51" s="147">
        <v>2540</v>
      </c>
      <c r="AW51" s="147">
        <v>2620</v>
      </c>
      <c r="AX51" s="147">
        <v>2615</v>
      </c>
      <c r="AY51" s="147">
        <v>2615</v>
      </c>
      <c r="AZ51" s="147">
        <v>2695</v>
      </c>
      <c r="BA51" s="147">
        <v>2640</v>
      </c>
      <c r="BB51" s="147">
        <v>2610</v>
      </c>
      <c r="BC51" s="147">
        <v>2580</v>
      </c>
      <c r="BD51" s="147">
        <v>2595</v>
      </c>
      <c r="BE51" s="147">
        <v>2585</v>
      </c>
      <c r="BF51" s="147">
        <v>2580</v>
      </c>
      <c r="BG51" s="147">
        <v>2565</v>
      </c>
      <c r="BH51" s="147">
        <v>2605</v>
      </c>
      <c r="BI51" s="147">
        <v>2710</v>
      </c>
      <c r="BJ51" s="147">
        <v>2675</v>
      </c>
      <c r="BK51" s="147">
        <v>2765</v>
      </c>
      <c r="BL51" s="147">
        <v>2760</v>
      </c>
      <c r="BM51" s="147">
        <v>2635</v>
      </c>
      <c r="BN51" s="147">
        <v>2635</v>
      </c>
      <c r="BO51" s="147">
        <v>2590</v>
      </c>
      <c r="BP51" s="147">
        <v>2680</v>
      </c>
      <c r="BQ51" s="147">
        <v>2625</v>
      </c>
      <c r="BR51" s="147">
        <v>2650</v>
      </c>
      <c r="BS51" s="147">
        <v>2585</v>
      </c>
      <c r="BT51" s="147">
        <v>2530</v>
      </c>
      <c r="BU51" s="147">
        <v>2475</v>
      </c>
      <c r="BV51" s="147">
        <v>2425</v>
      </c>
      <c r="BW51" s="147">
        <v>2460</v>
      </c>
      <c r="BX51" s="147">
        <v>2460</v>
      </c>
      <c r="BY51" s="147">
        <v>2350</v>
      </c>
      <c r="BZ51" s="147">
        <v>2330</v>
      </c>
      <c r="CA51" s="147">
        <v>2335</v>
      </c>
      <c r="CB51" s="100"/>
    </row>
    <row r="52" spans="1:80" x14ac:dyDescent="0.2">
      <c r="A52" t="s">
        <v>1730</v>
      </c>
      <c r="B52" s="14">
        <v>1945</v>
      </c>
      <c r="C52" s="14">
        <v>2045</v>
      </c>
      <c r="D52" s="14">
        <v>2105</v>
      </c>
      <c r="E52" s="14">
        <v>2130</v>
      </c>
      <c r="F52" s="14">
        <v>2175</v>
      </c>
      <c r="G52" s="14">
        <v>2210</v>
      </c>
      <c r="H52" s="14">
        <v>2195</v>
      </c>
      <c r="I52" s="14">
        <v>2165</v>
      </c>
      <c r="J52" s="14">
        <v>2220</v>
      </c>
      <c r="K52" s="14">
        <v>2270</v>
      </c>
      <c r="L52" s="14">
        <v>2330</v>
      </c>
      <c r="M52" s="14">
        <v>2365</v>
      </c>
      <c r="N52" s="14">
        <v>2440</v>
      </c>
      <c r="O52" s="14">
        <v>2465</v>
      </c>
      <c r="P52" s="14">
        <v>2420</v>
      </c>
      <c r="Q52" s="14">
        <v>4260</v>
      </c>
      <c r="R52" s="14">
        <v>4895</v>
      </c>
      <c r="S52" s="14">
        <v>4650</v>
      </c>
      <c r="T52" s="14">
        <v>4800</v>
      </c>
      <c r="U52" s="14">
        <v>4950</v>
      </c>
      <c r="V52" s="14">
        <v>4900</v>
      </c>
      <c r="W52" s="14">
        <v>4740</v>
      </c>
      <c r="X52" s="14">
        <v>4790</v>
      </c>
      <c r="Y52" s="14">
        <v>4850</v>
      </c>
      <c r="Z52" s="14">
        <v>4735</v>
      </c>
      <c r="AA52" s="14">
        <v>4910</v>
      </c>
      <c r="AB52" s="14">
        <v>4775</v>
      </c>
      <c r="AC52" s="14">
        <v>4660</v>
      </c>
      <c r="AD52" s="14">
        <v>4355</v>
      </c>
      <c r="AE52" s="14">
        <v>3985</v>
      </c>
      <c r="AF52" s="14">
        <v>3890</v>
      </c>
      <c r="AG52" s="14">
        <v>3670</v>
      </c>
      <c r="AH52" s="14">
        <v>3560</v>
      </c>
      <c r="AI52" s="14">
        <v>3505</v>
      </c>
      <c r="AJ52" s="14">
        <v>3410</v>
      </c>
      <c r="AK52" s="147">
        <v>3335</v>
      </c>
      <c r="AL52" s="147">
        <v>3295</v>
      </c>
      <c r="AM52" s="147">
        <v>3260</v>
      </c>
      <c r="AN52" s="147">
        <v>3105</v>
      </c>
      <c r="AO52" s="147">
        <v>2900</v>
      </c>
      <c r="AP52" s="147">
        <v>2730</v>
      </c>
      <c r="AQ52" s="147">
        <v>2605</v>
      </c>
      <c r="AR52" s="147">
        <v>2605</v>
      </c>
      <c r="AS52" s="147">
        <v>2575</v>
      </c>
      <c r="AT52" s="147">
        <v>2545</v>
      </c>
      <c r="AU52" s="147">
        <v>2520</v>
      </c>
      <c r="AV52" s="147">
        <v>2540</v>
      </c>
      <c r="AW52" s="147">
        <v>2550</v>
      </c>
      <c r="AX52" s="147">
        <v>2580</v>
      </c>
      <c r="AY52" s="147">
        <v>2595</v>
      </c>
      <c r="AZ52" s="147">
        <v>2595</v>
      </c>
      <c r="BA52" s="147">
        <v>2550</v>
      </c>
      <c r="BB52" s="147">
        <v>2440</v>
      </c>
      <c r="BC52" s="147">
        <v>2430</v>
      </c>
      <c r="BD52" s="147">
        <v>2445</v>
      </c>
      <c r="BE52" s="147">
        <v>2435</v>
      </c>
      <c r="BF52" s="147">
        <v>2475</v>
      </c>
      <c r="BG52" s="147">
        <v>2490</v>
      </c>
      <c r="BH52" s="147">
        <v>2535</v>
      </c>
      <c r="BI52" s="147">
        <v>2595</v>
      </c>
      <c r="BJ52" s="147">
        <v>2650</v>
      </c>
      <c r="BK52" s="147">
        <v>2750</v>
      </c>
      <c r="BL52" s="147">
        <v>2700</v>
      </c>
      <c r="BM52" s="147">
        <v>2605</v>
      </c>
      <c r="BN52" s="147">
        <v>2520</v>
      </c>
      <c r="BO52" s="147">
        <v>2500</v>
      </c>
      <c r="BP52" s="147">
        <v>2690</v>
      </c>
      <c r="BQ52" s="147">
        <v>2695</v>
      </c>
      <c r="BR52" s="147">
        <v>2655</v>
      </c>
      <c r="BS52" s="147">
        <v>2675</v>
      </c>
      <c r="BT52" s="147">
        <v>2640</v>
      </c>
      <c r="BU52" s="147">
        <v>2660</v>
      </c>
      <c r="BV52" s="147">
        <v>2600</v>
      </c>
      <c r="BW52" s="147">
        <v>2680</v>
      </c>
      <c r="BX52" s="147">
        <v>2665</v>
      </c>
      <c r="BY52" s="147">
        <v>2610</v>
      </c>
      <c r="BZ52" s="147">
        <v>2555</v>
      </c>
      <c r="CA52" s="147">
        <v>2575</v>
      </c>
      <c r="CB52" s="100"/>
    </row>
    <row r="53" spans="1:80" x14ac:dyDescent="0.2">
      <c r="A53" t="s">
        <v>120</v>
      </c>
      <c r="B53" s="14">
        <v>1650</v>
      </c>
      <c r="C53" s="14">
        <v>1730</v>
      </c>
      <c r="D53" s="14">
        <v>1810</v>
      </c>
      <c r="E53" s="14">
        <v>1920</v>
      </c>
      <c r="F53" s="14">
        <v>1955</v>
      </c>
      <c r="G53" s="14">
        <v>2015</v>
      </c>
      <c r="H53" s="14">
        <v>2140</v>
      </c>
      <c r="I53" s="14">
        <v>2165</v>
      </c>
      <c r="J53" s="14">
        <v>2180</v>
      </c>
      <c r="K53" s="14">
        <v>2160</v>
      </c>
      <c r="L53" s="14">
        <v>2215</v>
      </c>
      <c r="M53" s="14">
        <v>2240</v>
      </c>
      <c r="N53" s="14">
        <v>2230</v>
      </c>
      <c r="O53" s="14">
        <v>2305</v>
      </c>
      <c r="P53" s="14">
        <v>2300</v>
      </c>
      <c r="Q53" s="14">
        <v>3755</v>
      </c>
      <c r="R53" s="14">
        <v>4915</v>
      </c>
      <c r="S53" s="14">
        <v>4745</v>
      </c>
      <c r="T53" s="14">
        <v>4780</v>
      </c>
      <c r="U53" s="14">
        <v>4895</v>
      </c>
      <c r="V53" s="14">
        <v>4880</v>
      </c>
      <c r="W53" s="14">
        <v>4740</v>
      </c>
      <c r="X53" s="14">
        <v>4785</v>
      </c>
      <c r="Y53" s="14">
        <v>4760</v>
      </c>
      <c r="Z53" s="14">
        <v>4705</v>
      </c>
      <c r="AA53" s="14">
        <v>4920</v>
      </c>
      <c r="AB53" s="14">
        <v>4955</v>
      </c>
      <c r="AC53" s="14">
        <v>4895</v>
      </c>
      <c r="AD53" s="14">
        <v>4535</v>
      </c>
      <c r="AE53" s="14">
        <v>4220</v>
      </c>
      <c r="AF53" s="14">
        <v>4095</v>
      </c>
      <c r="AG53" s="14">
        <v>3885</v>
      </c>
      <c r="AH53" s="14">
        <v>3685</v>
      </c>
      <c r="AI53" s="14">
        <v>3505</v>
      </c>
      <c r="AJ53" s="14">
        <v>3305</v>
      </c>
      <c r="AK53" s="147">
        <v>3245</v>
      </c>
      <c r="AL53" s="147">
        <v>3130</v>
      </c>
      <c r="AM53" s="147">
        <v>3095</v>
      </c>
      <c r="AN53" s="147">
        <v>2975</v>
      </c>
      <c r="AO53" s="147">
        <v>2815</v>
      </c>
      <c r="AP53" s="147">
        <v>2720</v>
      </c>
      <c r="AQ53" s="147">
        <v>2650</v>
      </c>
      <c r="AR53" s="147">
        <v>2595</v>
      </c>
      <c r="AS53" s="147">
        <v>2610</v>
      </c>
      <c r="AT53" s="147">
        <v>2575</v>
      </c>
      <c r="AU53" s="147">
        <v>2570</v>
      </c>
      <c r="AV53" s="147">
        <v>2550</v>
      </c>
      <c r="AW53" s="147">
        <v>2615</v>
      </c>
      <c r="AX53" s="147">
        <v>2680</v>
      </c>
      <c r="AY53" s="147">
        <v>2695</v>
      </c>
      <c r="AZ53" s="147">
        <v>2835</v>
      </c>
      <c r="BA53" s="147">
        <v>2925</v>
      </c>
      <c r="BB53" s="147">
        <v>2850</v>
      </c>
      <c r="BC53" s="147">
        <v>2805</v>
      </c>
      <c r="BD53" s="147">
        <v>2840</v>
      </c>
      <c r="BE53" s="147">
        <v>2785</v>
      </c>
      <c r="BF53" s="147">
        <v>2820</v>
      </c>
      <c r="BG53" s="147">
        <v>2800</v>
      </c>
      <c r="BH53" s="147">
        <v>2810</v>
      </c>
      <c r="BI53" s="147">
        <v>2805</v>
      </c>
      <c r="BJ53" s="147">
        <v>2845</v>
      </c>
      <c r="BK53" s="147">
        <v>2940</v>
      </c>
      <c r="BL53" s="147">
        <v>2955</v>
      </c>
      <c r="BM53" s="147">
        <v>2980</v>
      </c>
      <c r="BN53" s="147">
        <v>2920</v>
      </c>
      <c r="BO53" s="147">
        <v>2940</v>
      </c>
      <c r="BP53" s="147">
        <v>3200</v>
      </c>
      <c r="BQ53" s="147">
        <v>3125</v>
      </c>
      <c r="BR53" s="147">
        <v>3170</v>
      </c>
      <c r="BS53" s="147">
        <v>3165</v>
      </c>
      <c r="BT53" s="147">
        <v>2985</v>
      </c>
      <c r="BU53" s="147">
        <v>2980</v>
      </c>
      <c r="BV53" s="147">
        <v>2980</v>
      </c>
      <c r="BW53" s="147">
        <v>3025</v>
      </c>
      <c r="BX53" s="147">
        <v>2990</v>
      </c>
      <c r="BY53" s="147">
        <v>3020</v>
      </c>
      <c r="BZ53" s="147">
        <v>2960</v>
      </c>
      <c r="CA53" s="147">
        <v>3105</v>
      </c>
      <c r="CB53" s="100"/>
    </row>
    <row r="54" spans="1:80" x14ac:dyDescent="0.2">
      <c r="A54" t="s">
        <v>121</v>
      </c>
      <c r="B54" s="14">
        <v>1320</v>
      </c>
      <c r="C54" s="14">
        <v>1415</v>
      </c>
      <c r="D54" s="14">
        <v>1485</v>
      </c>
      <c r="E54" s="14">
        <v>1650</v>
      </c>
      <c r="F54" s="14">
        <v>1665</v>
      </c>
      <c r="G54" s="14">
        <v>1810</v>
      </c>
      <c r="H54" s="14">
        <v>1860</v>
      </c>
      <c r="I54" s="14">
        <v>1880</v>
      </c>
      <c r="J54" s="14">
        <v>1980</v>
      </c>
      <c r="K54" s="14">
        <v>2015</v>
      </c>
      <c r="L54" s="14">
        <v>2080</v>
      </c>
      <c r="M54" s="14">
        <v>2100</v>
      </c>
      <c r="N54" s="14">
        <v>2185</v>
      </c>
      <c r="O54" s="14">
        <v>2250</v>
      </c>
      <c r="P54" s="14">
        <v>2250</v>
      </c>
      <c r="Q54" s="14">
        <v>4270</v>
      </c>
      <c r="R54" s="14">
        <v>5745</v>
      </c>
      <c r="S54" s="14">
        <v>5340</v>
      </c>
      <c r="T54" s="14">
        <v>5410</v>
      </c>
      <c r="U54" s="14">
        <v>5555</v>
      </c>
      <c r="V54" s="14">
        <v>5445</v>
      </c>
      <c r="W54" s="14">
        <v>5145</v>
      </c>
      <c r="X54" s="14">
        <v>5215</v>
      </c>
      <c r="Y54" s="14">
        <v>5220</v>
      </c>
      <c r="Z54" s="14">
        <v>5140</v>
      </c>
      <c r="AA54" s="14">
        <v>5430</v>
      </c>
      <c r="AB54" s="14">
        <v>5445</v>
      </c>
      <c r="AC54" s="14">
        <v>5390</v>
      </c>
      <c r="AD54" s="14">
        <v>4995</v>
      </c>
      <c r="AE54" s="14">
        <v>4585</v>
      </c>
      <c r="AF54" s="14">
        <v>4500</v>
      </c>
      <c r="AG54" s="14">
        <v>4430</v>
      </c>
      <c r="AH54" s="14">
        <v>4280</v>
      </c>
      <c r="AI54" s="14">
        <v>4065</v>
      </c>
      <c r="AJ54" s="14">
        <v>3930</v>
      </c>
      <c r="AK54" s="147">
        <v>3785</v>
      </c>
      <c r="AL54" s="147">
        <v>3730</v>
      </c>
      <c r="AM54" s="147">
        <v>3775</v>
      </c>
      <c r="AN54" s="147">
        <v>3580</v>
      </c>
      <c r="AO54" s="147">
        <v>3335</v>
      </c>
      <c r="AP54" s="147">
        <v>3145</v>
      </c>
      <c r="AQ54" s="147">
        <v>3065</v>
      </c>
      <c r="AR54" s="147">
        <v>2970</v>
      </c>
      <c r="AS54" s="147">
        <v>2980</v>
      </c>
      <c r="AT54" s="147">
        <v>2935</v>
      </c>
      <c r="AU54" s="147">
        <v>2980</v>
      </c>
      <c r="AV54" s="147">
        <v>3025</v>
      </c>
      <c r="AW54" s="147">
        <v>3025</v>
      </c>
      <c r="AX54" s="147">
        <v>3010</v>
      </c>
      <c r="AY54" s="147">
        <v>3000</v>
      </c>
      <c r="AZ54" s="147">
        <v>3080</v>
      </c>
      <c r="BA54" s="147">
        <v>3185</v>
      </c>
      <c r="BB54" s="147">
        <v>3090</v>
      </c>
      <c r="BC54" s="147">
        <v>3145</v>
      </c>
      <c r="BD54" s="147">
        <v>3145</v>
      </c>
      <c r="BE54" s="147">
        <v>3130</v>
      </c>
      <c r="BF54" s="147">
        <v>3165</v>
      </c>
      <c r="BG54" s="147">
        <v>3300</v>
      </c>
      <c r="BH54" s="147">
        <v>3225</v>
      </c>
      <c r="BI54" s="147">
        <v>3265</v>
      </c>
      <c r="BJ54" s="147">
        <v>3340</v>
      </c>
      <c r="BK54" s="147">
        <v>3455</v>
      </c>
      <c r="BL54" s="147">
        <v>3500</v>
      </c>
      <c r="BM54" s="147">
        <v>3475</v>
      </c>
      <c r="BN54" s="147">
        <v>3445</v>
      </c>
      <c r="BO54" s="147">
        <v>3475</v>
      </c>
      <c r="BP54" s="147">
        <v>3755</v>
      </c>
      <c r="BQ54" s="147">
        <v>3645</v>
      </c>
      <c r="BR54" s="147">
        <v>3745</v>
      </c>
      <c r="BS54" s="147">
        <v>3740</v>
      </c>
      <c r="BT54" s="147">
        <v>3570</v>
      </c>
      <c r="BU54" s="147">
        <v>3565</v>
      </c>
      <c r="BV54" s="147">
        <v>3510</v>
      </c>
      <c r="BW54" s="147">
        <v>3645</v>
      </c>
      <c r="BX54" s="147">
        <v>3650</v>
      </c>
      <c r="BY54" s="147">
        <v>3595</v>
      </c>
      <c r="BZ54" s="147">
        <v>3635</v>
      </c>
      <c r="CA54" s="147">
        <v>3745</v>
      </c>
      <c r="CB54" s="100"/>
    </row>
    <row r="55" spans="1:80" x14ac:dyDescent="0.2">
      <c r="A55" t="s">
        <v>122</v>
      </c>
      <c r="B55" s="14">
        <v>610</v>
      </c>
      <c r="C55" s="14">
        <v>700</v>
      </c>
      <c r="D55" s="14">
        <v>715</v>
      </c>
      <c r="E55" s="14">
        <v>730</v>
      </c>
      <c r="F55" s="14">
        <v>745</v>
      </c>
      <c r="G55" s="14">
        <v>800</v>
      </c>
      <c r="H55" s="14">
        <v>830</v>
      </c>
      <c r="I55" s="14">
        <v>855</v>
      </c>
      <c r="J55" s="14">
        <v>905</v>
      </c>
      <c r="K55" s="14">
        <v>930</v>
      </c>
      <c r="L55" s="14">
        <v>910</v>
      </c>
      <c r="M55" s="14">
        <v>915</v>
      </c>
      <c r="N55" s="14">
        <v>940</v>
      </c>
      <c r="O55" s="14">
        <v>970</v>
      </c>
      <c r="P55" s="14">
        <v>985</v>
      </c>
      <c r="Q55" s="14">
        <v>2185</v>
      </c>
      <c r="R55" s="14">
        <v>3025</v>
      </c>
      <c r="S55" s="14">
        <v>2795</v>
      </c>
      <c r="T55" s="14">
        <v>2890</v>
      </c>
      <c r="U55" s="14">
        <v>2985</v>
      </c>
      <c r="V55" s="14">
        <v>2960</v>
      </c>
      <c r="W55" s="14">
        <v>2840</v>
      </c>
      <c r="X55" s="14">
        <v>2880</v>
      </c>
      <c r="Y55" s="14">
        <v>2865</v>
      </c>
      <c r="Z55" s="14">
        <v>2785</v>
      </c>
      <c r="AA55" s="14">
        <v>3005</v>
      </c>
      <c r="AB55" s="14">
        <v>2925</v>
      </c>
      <c r="AC55" s="14">
        <v>2905</v>
      </c>
      <c r="AD55" s="14">
        <v>2630</v>
      </c>
      <c r="AE55" s="14">
        <v>2360</v>
      </c>
      <c r="AF55" s="14">
        <v>2305</v>
      </c>
      <c r="AG55" s="14">
        <v>2215</v>
      </c>
      <c r="AH55" s="14">
        <v>2030</v>
      </c>
      <c r="AI55" s="14">
        <v>1925</v>
      </c>
      <c r="AJ55" s="14">
        <v>1845</v>
      </c>
      <c r="AK55" s="147">
        <v>1765</v>
      </c>
      <c r="AL55" s="147">
        <v>1705</v>
      </c>
      <c r="AM55" s="147">
        <v>1640</v>
      </c>
      <c r="AN55" s="147">
        <v>1570</v>
      </c>
      <c r="AO55" s="147">
        <v>1490</v>
      </c>
      <c r="AP55" s="147">
        <v>1440</v>
      </c>
      <c r="AQ55" s="147">
        <v>1430</v>
      </c>
      <c r="AR55" s="147">
        <v>1440</v>
      </c>
      <c r="AS55" s="147">
        <v>1420</v>
      </c>
      <c r="AT55" s="147">
        <v>1375</v>
      </c>
      <c r="AU55" s="147">
        <v>1390</v>
      </c>
      <c r="AV55" s="147">
        <v>1390</v>
      </c>
      <c r="AW55" s="147">
        <v>1435</v>
      </c>
      <c r="AX55" s="147">
        <v>1385</v>
      </c>
      <c r="AY55" s="147">
        <v>1410</v>
      </c>
      <c r="AZ55" s="147">
        <v>1410</v>
      </c>
      <c r="BA55" s="147">
        <v>1470</v>
      </c>
      <c r="BB55" s="147">
        <v>1400</v>
      </c>
      <c r="BC55" s="147">
        <v>1385</v>
      </c>
      <c r="BD55" s="147">
        <v>1380</v>
      </c>
      <c r="BE55" s="147">
        <v>1355</v>
      </c>
      <c r="BF55" s="147">
        <v>1410</v>
      </c>
      <c r="BG55" s="147">
        <v>1455</v>
      </c>
      <c r="BH55" s="147">
        <v>1455</v>
      </c>
      <c r="BI55" s="147">
        <v>1470</v>
      </c>
      <c r="BJ55" s="147">
        <v>1450</v>
      </c>
      <c r="BK55" s="147">
        <v>1480</v>
      </c>
      <c r="BL55" s="147">
        <v>1460</v>
      </c>
      <c r="BM55" s="147">
        <v>1450</v>
      </c>
      <c r="BN55" s="147">
        <v>1440</v>
      </c>
      <c r="BO55" s="147">
        <v>1470</v>
      </c>
      <c r="BP55" s="147">
        <v>1570</v>
      </c>
      <c r="BQ55" s="147">
        <v>1530</v>
      </c>
      <c r="BR55" s="147">
        <v>1555</v>
      </c>
      <c r="BS55" s="147">
        <v>1535</v>
      </c>
      <c r="BT55" s="147">
        <v>1515</v>
      </c>
      <c r="BU55" s="147">
        <v>1500</v>
      </c>
      <c r="BV55" s="147">
        <v>1540</v>
      </c>
      <c r="BW55" s="147">
        <v>1580</v>
      </c>
      <c r="BX55" s="147">
        <v>1590</v>
      </c>
      <c r="BY55" s="147">
        <v>1500</v>
      </c>
      <c r="BZ55" s="147">
        <v>1475</v>
      </c>
      <c r="CA55" s="147">
        <v>1555</v>
      </c>
      <c r="CB55" s="100"/>
    </row>
    <row r="56" spans="1:80" x14ac:dyDescent="0.2">
      <c r="A56" t="s">
        <v>123</v>
      </c>
      <c r="B56" s="14">
        <v>2755</v>
      </c>
      <c r="C56" s="14">
        <v>2920</v>
      </c>
      <c r="D56" s="14">
        <v>2910</v>
      </c>
      <c r="E56" s="14">
        <v>2895</v>
      </c>
      <c r="F56" s="14">
        <v>2910</v>
      </c>
      <c r="G56" s="14">
        <v>2980</v>
      </c>
      <c r="H56" s="14">
        <v>2975</v>
      </c>
      <c r="I56" s="14">
        <v>2980</v>
      </c>
      <c r="J56" s="14">
        <v>3035</v>
      </c>
      <c r="K56" s="14">
        <v>3115</v>
      </c>
      <c r="L56" s="14">
        <v>3140</v>
      </c>
      <c r="M56" s="14">
        <v>3155</v>
      </c>
      <c r="N56" s="14">
        <v>3205</v>
      </c>
      <c r="O56" s="14">
        <v>3260</v>
      </c>
      <c r="P56" s="14">
        <v>3280</v>
      </c>
      <c r="Q56" s="14">
        <v>5520</v>
      </c>
      <c r="R56" s="14">
        <v>6370</v>
      </c>
      <c r="S56" s="14">
        <v>6065</v>
      </c>
      <c r="T56" s="14">
        <v>6070</v>
      </c>
      <c r="U56" s="14">
        <v>6130</v>
      </c>
      <c r="V56" s="14">
        <v>6070</v>
      </c>
      <c r="W56" s="14">
        <v>5845</v>
      </c>
      <c r="X56" s="14">
        <v>5910</v>
      </c>
      <c r="Y56" s="14">
        <v>5890</v>
      </c>
      <c r="Z56" s="14">
        <v>5795</v>
      </c>
      <c r="AA56" s="14">
        <v>6010</v>
      </c>
      <c r="AB56" s="14">
        <v>6020</v>
      </c>
      <c r="AC56" s="14">
        <v>5865</v>
      </c>
      <c r="AD56" s="14">
        <v>5540</v>
      </c>
      <c r="AE56" s="14">
        <v>5130</v>
      </c>
      <c r="AF56" s="14">
        <v>5075</v>
      </c>
      <c r="AG56" s="14">
        <v>4875</v>
      </c>
      <c r="AH56" s="14">
        <v>4745</v>
      </c>
      <c r="AI56" s="14">
        <v>4520</v>
      </c>
      <c r="AJ56" s="14">
        <v>4415</v>
      </c>
      <c r="AK56" s="147">
        <v>4235</v>
      </c>
      <c r="AL56" s="147">
        <v>4135</v>
      </c>
      <c r="AM56" s="147">
        <v>4155</v>
      </c>
      <c r="AN56" s="147">
        <v>4000</v>
      </c>
      <c r="AO56" s="147">
        <v>3775</v>
      </c>
      <c r="AP56" s="147">
        <v>3570</v>
      </c>
      <c r="AQ56" s="147">
        <v>3420</v>
      </c>
      <c r="AR56" s="147">
        <v>3280</v>
      </c>
      <c r="AS56" s="147">
        <v>3325</v>
      </c>
      <c r="AT56" s="147">
        <v>3300</v>
      </c>
      <c r="AU56" s="147">
        <v>3280</v>
      </c>
      <c r="AV56" s="147">
        <v>3315</v>
      </c>
      <c r="AW56" s="147">
        <v>3405</v>
      </c>
      <c r="AX56" s="147">
        <v>3420</v>
      </c>
      <c r="AY56" s="147">
        <v>3515</v>
      </c>
      <c r="AZ56" s="147">
        <v>3440</v>
      </c>
      <c r="BA56" s="147">
        <v>3425</v>
      </c>
      <c r="BB56" s="147">
        <v>3320</v>
      </c>
      <c r="BC56" s="147">
        <v>3255</v>
      </c>
      <c r="BD56" s="147">
        <v>3320</v>
      </c>
      <c r="BE56" s="147">
        <v>3240</v>
      </c>
      <c r="BF56" s="147">
        <v>3240</v>
      </c>
      <c r="BG56" s="147">
        <v>3370</v>
      </c>
      <c r="BH56" s="147">
        <v>3395</v>
      </c>
      <c r="BI56" s="147">
        <v>3465</v>
      </c>
      <c r="BJ56" s="147">
        <v>3505</v>
      </c>
      <c r="BK56" s="147">
        <v>3560</v>
      </c>
      <c r="BL56" s="147">
        <v>3535</v>
      </c>
      <c r="BM56" s="147">
        <v>3440</v>
      </c>
      <c r="BN56" s="147">
        <v>3455</v>
      </c>
      <c r="BO56" s="147">
        <v>3365</v>
      </c>
      <c r="BP56" s="147">
        <v>3590</v>
      </c>
      <c r="BQ56" s="147">
        <v>3620</v>
      </c>
      <c r="BR56" s="147">
        <v>3565</v>
      </c>
      <c r="BS56" s="147">
        <v>3490</v>
      </c>
      <c r="BT56" s="147">
        <v>3480</v>
      </c>
      <c r="BU56" s="147">
        <v>3400</v>
      </c>
      <c r="BV56" s="147">
        <v>3395</v>
      </c>
      <c r="BW56" s="147">
        <v>3510</v>
      </c>
      <c r="BX56" s="147">
        <v>3445</v>
      </c>
      <c r="BY56" s="147">
        <v>3345</v>
      </c>
      <c r="BZ56" s="147">
        <v>3310</v>
      </c>
      <c r="CA56" s="147">
        <v>3360</v>
      </c>
      <c r="CB56" s="100"/>
    </row>
    <row r="57" spans="1:80" x14ac:dyDescent="0.2">
      <c r="A57" t="s">
        <v>124</v>
      </c>
      <c r="B57" s="14">
        <v>4230</v>
      </c>
      <c r="C57" s="14">
        <v>4430</v>
      </c>
      <c r="D57" s="14">
        <v>4390</v>
      </c>
      <c r="E57" s="14">
        <v>4330</v>
      </c>
      <c r="F57" s="14">
        <v>4315</v>
      </c>
      <c r="G57" s="14">
        <v>4320</v>
      </c>
      <c r="H57" s="14">
        <v>4325</v>
      </c>
      <c r="I57" s="14">
        <v>4305</v>
      </c>
      <c r="J57" s="14">
        <v>4295</v>
      </c>
      <c r="K57" s="14">
        <v>4355</v>
      </c>
      <c r="L57" s="14">
        <v>4380</v>
      </c>
      <c r="M57" s="14">
        <v>4340</v>
      </c>
      <c r="N57" s="14">
        <v>4490</v>
      </c>
      <c r="O57" s="14">
        <v>4635</v>
      </c>
      <c r="P57" s="14">
        <v>4630</v>
      </c>
      <c r="Q57" s="14">
        <v>7310</v>
      </c>
      <c r="R57" s="14">
        <v>8795</v>
      </c>
      <c r="S57" s="14">
        <v>8290</v>
      </c>
      <c r="T57" s="14">
        <v>8500</v>
      </c>
      <c r="U57" s="14">
        <v>8630</v>
      </c>
      <c r="V57" s="14">
        <v>8460</v>
      </c>
      <c r="W57" s="14">
        <v>8100</v>
      </c>
      <c r="X57" s="14">
        <v>8275</v>
      </c>
      <c r="Y57" s="14">
        <v>8230</v>
      </c>
      <c r="Z57" s="14">
        <v>7920</v>
      </c>
      <c r="AA57" s="14">
        <v>8095</v>
      </c>
      <c r="AB57" s="14">
        <v>7915</v>
      </c>
      <c r="AC57" s="14">
        <v>7835</v>
      </c>
      <c r="AD57" s="14">
        <v>7455</v>
      </c>
      <c r="AE57" s="14">
        <v>7010</v>
      </c>
      <c r="AF57" s="14">
        <v>6840</v>
      </c>
      <c r="AG57" s="14">
        <v>6545</v>
      </c>
      <c r="AH57" s="14">
        <v>6245</v>
      </c>
      <c r="AI57" s="14">
        <v>6090</v>
      </c>
      <c r="AJ57" s="14">
        <v>5930</v>
      </c>
      <c r="AK57" s="147">
        <v>5860</v>
      </c>
      <c r="AL57" s="147">
        <v>5825</v>
      </c>
      <c r="AM57" s="147">
        <v>5790</v>
      </c>
      <c r="AN57" s="147">
        <v>5500</v>
      </c>
      <c r="AO57" s="147">
        <v>5155</v>
      </c>
      <c r="AP57" s="147">
        <v>4990</v>
      </c>
      <c r="AQ57" s="147">
        <v>4765</v>
      </c>
      <c r="AR57" s="147">
        <v>4655</v>
      </c>
      <c r="AS57" s="147">
        <v>4585</v>
      </c>
      <c r="AT57" s="147">
        <v>4590</v>
      </c>
      <c r="AU57" s="147">
        <v>4540</v>
      </c>
      <c r="AV57" s="147">
        <v>4595</v>
      </c>
      <c r="AW57" s="147">
        <v>4640</v>
      </c>
      <c r="AX57" s="147">
        <v>4590</v>
      </c>
      <c r="AY57" s="147">
        <v>4625</v>
      </c>
      <c r="AZ57" s="147">
        <v>4660</v>
      </c>
      <c r="BA57" s="147">
        <v>4735</v>
      </c>
      <c r="BB57" s="147">
        <v>4540</v>
      </c>
      <c r="BC57" s="147">
        <v>4555</v>
      </c>
      <c r="BD57" s="147">
        <v>4520</v>
      </c>
      <c r="BE57" s="147">
        <v>4450</v>
      </c>
      <c r="BF57" s="147">
        <v>4305</v>
      </c>
      <c r="BG57" s="147">
        <v>4335</v>
      </c>
      <c r="BH57" s="147">
        <v>4435</v>
      </c>
      <c r="BI57" s="147">
        <v>4530</v>
      </c>
      <c r="BJ57" s="147">
        <v>4565</v>
      </c>
      <c r="BK57" s="147">
        <v>4640</v>
      </c>
      <c r="BL57" s="147">
        <v>4560</v>
      </c>
      <c r="BM57" s="147">
        <v>4415</v>
      </c>
      <c r="BN57" s="147">
        <v>4315</v>
      </c>
      <c r="BO57" s="147">
        <v>4260</v>
      </c>
      <c r="BP57" s="147">
        <v>4605</v>
      </c>
      <c r="BQ57" s="147">
        <v>4545</v>
      </c>
      <c r="BR57" s="147">
        <v>4525</v>
      </c>
      <c r="BS57" s="147">
        <v>4580</v>
      </c>
      <c r="BT57" s="147">
        <v>4545</v>
      </c>
      <c r="BU57" s="147">
        <v>4600</v>
      </c>
      <c r="BV57" s="147">
        <v>4480</v>
      </c>
      <c r="BW57" s="147">
        <v>4595</v>
      </c>
      <c r="BX57" s="147">
        <v>4570</v>
      </c>
      <c r="BY57" s="147">
        <v>4465</v>
      </c>
      <c r="BZ57" s="147">
        <v>4430</v>
      </c>
      <c r="CA57" s="147">
        <v>4325</v>
      </c>
      <c r="CB57" s="100"/>
    </row>
    <row r="58" spans="1:80" x14ac:dyDescent="0.2">
      <c r="A58" t="s">
        <v>1702</v>
      </c>
      <c r="B58" s="14">
        <v>740</v>
      </c>
      <c r="C58" s="14">
        <v>785</v>
      </c>
      <c r="D58" s="14">
        <v>835</v>
      </c>
      <c r="E58" s="14">
        <v>900</v>
      </c>
      <c r="F58" s="14">
        <v>915</v>
      </c>
      <c r="G58" s="14">
        <v>975</v>
      </c>
      <c r="H58" s="14">
        <v>1045</v>
      </c>
      <c r="I58" s="14">
        <v>1080</v>
      </c>
      <c r="J58" s="14">
        <v>1120</v>
      </c>
      <c r="K58" s="14">
        <v>1165</v>
      </c>
      <c r="L58" s="14">
        <v>1215</v>
      </c>
      <c r="M58" s="14">
        <v>1190</v>
      </c>
      <c r="N58" s="14">
        <v>1205</v>
      </c>
      <c r="O58" s="14">
        <v>1265</v>
      </c>
      <c r="P58" s="14">
        <v>1295</v>
      </c>
      <c r="Q58" s="14">
        <v>2540</v>
      </c>
      <c r="R58" s="14">
        <v>3560</v>
      </c>
      <c r="S58" s="14">
        <v>3290</v>
      </c>
      <c r="T58" s="14">
        <v>3400</v>
      </c>
      <c r="U58" s="14">
        <v>3480</v>
      </c>
      <c r="V58" s="14">
        <v>3540</v>
      </c>
      <c r="W58" s="14">
        <v>3335</v>
      </c>
      <c r="X58" s="14">
        <v>3295</v>
      </c>
      <c r="Y58" s="14">
        <v>3305</v>
      </c>
      <c r="Z58" s="14">
        <v>3175</v>
      </c>
      <c r="AA58" s="14">
        <v>3375</v>
      </c>
      <c r="AB58" s="14">
        <v>3325</v>
      </c>
      <c r="AC58" s="14">
        <v>3285</v>
      </c>
      <c r="AD58" s="14">
        <v>3040</v>
      </c>
      <c r="AE58" s="14">
        <v>2740</v>
      </c>
      <c r="AF58" s="14">
        <v>2705</v>
      </c>
      <c r="AG58" s="14">
        <v>2600</v>
      </c>
      <c r="AH58" s="14">
        <v>2420</v>
      </c>
      <c r="AI58" s="14">
        <v>2255</v>
      </c>
      <c r="AJ58" s="14">
        <v>2155</v>
      </c>
      <c r="AK58" s="147">
        <v>2015</v>
      </c>
      <c r="AL58" s="147">
        <v>1945</v>
      </c>
      <c r="AM58" s="147">
        <v>1925</v>
      </c>
      <c r="AN58" s="147">
        <v>1825</v>
      </c>
      <c r="AO58" s="147">
        <v>1735</v>
      </c>
      <c r="AP58" s="147">
        <v>1730</v>
      </c>
      <c r="AQ58" s="147">
        <v>1660</v>
      </c>
      <c r="AR58" s="147">
        <v>1615</v>
      </c>
      <c r="AS58" s="147">
        <v>1595</v>
      </c>
      <c r="AT58" s="147">
        <v>1570</v>
      </c>
      <c r="AU58" s="147">
        <v>1615</v>
      </c>
      <c r="AV58" s="147">
        <v>1650</v>
      </c>
      <c r="AW58" s="147">
        <v>1665</v>
      </c>
      <c r="AX58" s="147">
        <v>1635</v>
      </c>
      <c r="AY58" s="147">
        <v>1630</v>
      </c>
      <c r="AZ58" s="147">
        <v>1695</v>
      </c>
      <c r="BA58" s="147">
        <v>1765</v>
      </c>
      <c r="BB58" s="147">
        <v>1675</v>
      </c>
      <c r="BC58" s="147">
        <v>1675</v>
      </c>
      <c r="BD58" s="147">
        <v>1750</v>
      </c>
      <c r="BE58" s="147">
        <v>1730</v>
      </c>
      <c r="BF58" s="147">
        <v>1720</v>
      </c>
      <c r="BG58" s="147">
        <v>1735</v>
      </c>
      <c r="BH58" s="147">
        <v>1765</v>
      </c>
      <c r="BI58" s="147">
        <v>1775</v>
      </c>
      <c r="BJ58" s="147">
        <v>1760</v>
      </c>
      <c r="BK58" s="147">
        <v>1830</v>
      </c>
      <c r="BL58" s="147">
        <v>1815</v>
      </c>
      <c r="BM58" s="147">
        <v>1760</v>
      </c>
      <c r="BN58" s="147">
        <v>1770</v>
      </c>
      <c r="BO58" s="147">
        <v>1730</v>
      </c>
      <c r="BP58" s="147">
        <v>1870</v>
      </c>
      <c r="BQ58" s="147">
        <v>1845</v>
      </c>
      <c r="BR58" s="147">
        <v>1885</v>
      </c>
      <c r="BS58" s="147">
        <v>1900</v>
      </c>
      <c r="BT58" s="147">
        <v>1845</v>
      </c>
      <c r="BU58" s="147">
        <v>1845</v>
      </c>
      <c r="BV58" s="147">
        <v>1865</v>
      </c>
      <c r="BW58" s="147">
        <v>1955</v>
      </c>
      <c r="BX58" s="147">
        <v>1950</v>
      </c>
      <c r="BY58" s="147">
        <v>1945</v>
      </c>
      <c r="BZ58" s="147">
        <v>1920</v>
      </c>
      <c r="CA58" s="147">
        <v>1995</v>
      </c>
      <c r="CB58" s="100"/>
    </row>
    <row r="59" spans="1:80" x14ac:dyDescent="0.2">
      <c r="A59" t="s">
        <v>126</v>
      </c>
      <c r="B59" s="14">
        <v>615</v>
      </c>
      <c r="C59" s="14">
        <v>730</v>
      </c>
      <c r="D59" s="14">
        <v>830</v>
      </c>
      <c r="E59" s="14">
        <v>815</v>
      </c>
      <c r="F59" s="14">
        <v>875</v>
      </c>
      <c r="G59" s="14">
        <v>900</v>
      </c>
      <c r="H59" s="14">
        <v>930</v>
      </c>
      <c r="I59" s="14">
        <v>935</v>
      </c>
      <c r="J59" s="14">
        <v>975</v>
      </c>
      <c r="K59" s="14">
        <v>1040</v>
      </c>
      <c r="L59" s="14">
        <v>1080</v>
      </c>
      <c r="M59" s="14">
        <v>1075</v>
      </c>
      <c r="N59" s="14">
        <v>1090</v>
      </c>
      <c r="O59" s="14">
        <v>1135</v>
      </c>
      <c r="P59" s="14">
        <v>1130</v>
      </c>
      <c r="Q59" s="14">
        <v>2325</v>
      </c>
      <c r="R59" s="14">
        <v>3315</v>
      </c>
      <c r="S59" s="14">
        <v>3040</v>
      </c>
      <c r="T59" s="14">
        <v>3185</v>
      </c>
      <c r="U59" s="14">
        <v>3325</v>
      </c>
      <c r="V59" s="14">
        <v>3245</v>
      </c>
      <c r="W59" s="14">
        <v>3065</v>
      </c>
      <c r="X59" s="14">
        <v>3080</v>
      </c>
      <c r="Y59" s="14">
        <v>3120</v>
      </c>
      <c r="Z59" s="14">
        <v>3065</v>
      </c>
      <c r="AA59" s="14">
        <v>3265</v>
      </c>
      <c r="AB59" s="14">
        <v>3255</v>
      </c>
      <c r="AC59" s="14">
        <v>3125</v>
      </c>
      <c r="AD59" s="14">
        <v>2820</v>
      </c>
      <c r="AE59" s="14">
        <v>2545</v>
      </c>
      <c r="AF59" s="14">
        <v>2505</v>
      </c>
      <c r="AG59" s="14">
        <v>2400</v>
      </c>
      <c r="AH59" s="14">
        <v>2265</v>
      </c>
      <c r="AI59" s="14">
        <v>2155</v>
      </c>
      <c r="AJ59" s="14">
        <v>2075</v>
      </c>
      <c r="AK59" s="147">
        <v>1990</v>
      </c>
      <c r="AL59" s="147">
        <v>1925</v>
      </c>
      <c r="AM59" s="147">
        <v>1895</v>
      </c>
      <c r="AN59" s="147">
        <v>1860</v>
      </c>
      <c r="AO59" s="147">
        <v>1725</v>
      </c>
      <c r="AP59" s="147">
        <v>1665</v>
      </c>
      <c r="AQ59" s="147">
        <v>1635</v>
      </c>
      <c r="AR59" s="147">
        <v>1615</v>
      </c>
      <c r="AS59" s="147">
        <v>1610</v>
      </c>
      <c r="AT59" s="147">
        <v>1630</v>
      </c>
      <c r="AU59" s="147">
        <v>1580</v>
      </c>
      <c r="AV59" s="147">
        <v>1565</v>
      </c>
      <c r="AW59" s="147">
        <v>1565</v>
      </c>
      <c r="AX59" s="147">
        <v>1540</v>
      </c>
      <c r="AY59" s="147">
        <v>1560</v>
      </c>
      <c r="AZ59" s="147">
        <v>1595</v>
      </c>
      <c r="BA59" s="147">
        <v>1645</v>
      </c>
      <c r="BB59" s="147">
        <v>1635</v>
      </c>
      <c r="BC59" s="147">
        <v>1660</v>
      </c>
      <c r="BD59" s="147">
        <v>1645</v>
      </c>
      <c r="BE59" s="147">
        <v>1675</v>
      </c>
      <c r="BF59" s="147">
        <v>1645</v>
      </c>
      <c r="BG59" s="147">
        <v>1635</v>
      </c>
      <c r="BH59" s="147">
        <v>1610</v>
      </c>
      <c r="BI59" s="147">
        <v>1630</v>
      </c>
      <c r="BJ59" s="147">
        <v>1595</v>
      </c>
      <c r="BK59" s="147">
        <v>1665</v>
      </c>
      <c r="BL59" s="147">
        <v>1655</v>
      </c>
      <c r="BM59" s="147">
        <v>1650</v>
      </c>
      <c r="BN59" s="147">
        <v>1665</v>
      </c>
      <c r="BO59" s="147">
        <v>1655</v>
      </c>
      <c r="BP59" s="147">
        <v>1765</v>
      </c>
      <c r="BQ59" s="147">
        <v>1765</v>
      </c>
      <c r="BR59" s="147">
        <v>1850</v>
      </c>
      <c r="BS59" s="147">
        <v>1865</v>
      </c>
      <c r="BT59" s="147">
        <v>1880</v>
      </c>
      <c r="BU59" s="147">
        <v>1820</v>
      </c>
      <c r="BV59" s="147">
        <v>1795</v>
      </c>
      <c r="BW59" s="147">
        <v>1825</v>
      </c>
      <c r="BX59" s="147">
        <v>1805</v>
      </c>
      <c r="BY59" s="147">
        <v>1720</v>
      </c>
      <c r="BZ59" s="147">
        <v>1710</v>
      </c>
      <c r="CA59" s="147">
        <v>1730</v>
      </c>
      <c r="CB59" s="100"/>
    </row>
    <row r="60" spans="1:80" x14ac:dyDescent="0.2">
      <c r="A60" t="s">
        <v>138</v>
      </c>
      <c r="B60" s="14">
        <v>20885</v>
      </c>
      <c r="C60" s="14">
        <v>22225</v>
      </c>
      <c r="D60" s="14">
        <v>22710</v>
      </c>
      <c r="E60" s="14">
        <v>23030</v>
      </c>
      <c r="F60" s="14">
        <v>23265</v>
      </c>
      <c r="G60" s="14">
        <v>23805</v>
      </c>
      <c r="H60" s="14">
        <v>24280</v>
      </c>
      <c r="I60" s="14">
        <v>24395</v>
      </c>
      <c r="J60" s="14">
        <v>24795</v>
      </c>
      <c r="K60" s="14">
        <v>25410</v>
      </c>
      <c r="L60" s="14">
        <v>25655</v>
      </c>
      <c r="M60" s="14">
        <v>25690</v>
      </c>
      <c r="N60" s="14">
        <v>26275</v>
      </c>
      <c r="O60" s="14">
        <v>27030</v>
      </c>
      <c r="P60" s="14">
        <v>27110</v>
      </c>
      <c r="Q60" s="14">
        <v>48245</v>
      </c>
      <c r="R60" s="14">
        <v>60045</v>
      </c>
      <c r="S60" s="14">
        <v>56595</v>
      </c>
      <c r="T60" s="14">
        <v>57930</v>
      </c>
      <c r="U60" s="14">
        <v>59165</v>
      </c>
      <c r="V60" s="14">
        <v>58450</v>
      </c>
      <c r="W60" s="14">
        <v>55865</v>
      </c>
      <c r="X60" s="14">
        <v>56360</v>
      </c>
      <c r="Y60" s="14">
        <v>56460</v>
      </c>
      <c r="Z60" s="14">
        <v>55185</v>
      </c>
      <c r="AA60" s="14">
        <v>57650</v>
      </c>
      <c r="AB60" s="14">
        <v>56950</v>
      </c>
      <c r="AC60" s="14">
        <v>55845</v>
      </c>
      <c r="AD60" s="14">
        <v>51960</v>
      </c>
      <c r="AE60" s="14">
        <v>47850</v>
      </c>
      <c r="AF60" s="14">
        <v>46810</v>
      </c>
      <c r="AG60" s="14">
        <v>44735</v>
      </c>
      <c r="AH60" s="14">
        <v>42710</v>
      </c>
      <c r="AI60" s="14">
        <v>41010</v>
      </c>
      <c r="AJ60" s="14">
        <v>39740</v>
      </c>
      <c r="AK60" s="147">
        <v>38365</v>
      </c>
      <c r="AL60" s="147">
        <v>37655</v>
      </c>
      <c r="AM60" s="147">
        <v>37570</v>
      </c>
      <c r="AN60" s="147">
        <v>35965</v>
      </c>
      <c r="AO60" s="147">
        <v>33870</v>
      </c>
      <c r="AP60" s="147">
        <v>32510</v>
      </c>
      <c r="AQ60" s="147">
        <v>31340</v>
      </c>
      <c r="AR60" s="147">
        <v>30535</v>
      </c>
      <c r="AS60" s="147">
        <v>30445</v>
      </c>
      <c r="AT60" s="147">
        <v>30270</v>
      </c>
      <c r="AU60" s="147">
        <v>30245</v>
      </c>
      <c r="AV60" s="147">
        <v>30520</v>
      </c>
      <c r="AW60" s="147">
        <v>30960</v>
      </c>
      <c r="AX60" s="147">
        <v>30960</v>
      </c>
      <c r="AY60" s="147">
        <v>31230</v>
      </c>
      <c r="AZ60" s="147">
        <v>31755</v>
      </c>
      <c r="BA60" s="147">
        <v>32260</v>
      </c>
      <c r="BB60" s="147">
        <v>31275</v>
      </c>
      <c r="BC60" s="147">
        <v>31285</v>
      </c>
      <c r="BD60" s="147">
        <v>31420</v>
      </c>
      <c r="BE60" s="147">
        <v>31045</v>
      </c>
      <c r="BF60" s="147">
        <v>31105</v>
      </c>
      <c r="BG60" s="147">
        <v>31420</v>
      </c>
      <c r="BH60" s="147">
        <v>31685</v>
      </c>
      <c r="BI60" s="147">
        <v>32150</v>
      </c>
      <c r="BJ60" s="147">
        <v>32375</v>
      </c>
      <c r="BK60" s="147">
        <v>33355</v>
      </c>
      <c r="BL60" s="147">
        <v>33185</v>
      </c>
      <c r="BM60" s="147">
        <v>32475</v>
      </c>
      <c r="BN60" s="147">
        <v>32245</v>
      </c>
      <c r="BO60" s="147">
        <v>32050</v>
      </c>
      <c r="BP60" s="147">
        <v>34410</v>
      </c>
      <c r="BQ60" s="147">
        <v>33965</v>
      </c>
      <c r="BR60" s="147">
        <v>34110</v>
      </c>
      <c r="BS60" s="147">
        <v>34040</v>
      </c>
      <c r="BT60" s="147">
        <v>33295</v>
      </c>
      <c r="BU60" s="147">
        <v>33170</v>
      </c>
      <c r="BV60" s="147">
        <v>32845</v>
      </c>
      <c r="BW60" s="147">
        <v>33730</v>
      </c>
      <c r="BX60" s="147">
        <v>33615</v>
      </c>
      <c r="BY60" s="147">
        <v>32760</v>
      </c>
      <c r="BZ60" s="147">
        <v>32455</v>
      </c>
      <c r="CA60" s="147">
        <v>33020</v>
      </c>
      <c r="CB60" s="100"/>
    </row>
    <row r="61" spans="1:80" x14ac:dyDescent="0.2">
      <c r="A61" t="s">
        <v>127</v>
      </c>
      <c r="B61" s="14">
        <v>4295</v>
      </c>
      <c r="C61" s="14">
        <v>4510</v>
      </c>
      <c r="D61" s="14">
        <v>4750</v>
      </c>
      <c r="E61" s="14">
        <v>4955</v>
      </c>
      <c r="F61" s="14">
        <v>4985</v>
      </c>
      <c r="G61" s="14">
        <v>5125</v>
      </c>
      <c r="H61" s="14">
        <v>5250</v>
      </c>
      <c r="I61" s="14">
        <v>5270</v>
      </c>
      <c r="J61" s="14">
        <v>5325</v>
      </c>
      <c r="K61" s="14">
        <v>5430</v>
      </c>
      <c r="L61" s="14">
        <v>5495</v>
      </c>
      <c r="M61" s="14">
        <v>5490</v>
      </c>
      <c r="N61" s="14">
        <v>5630</v>
      </c>
      <c r="O61" s="14">
        <v>5765</v>
      </c>
      <c r="P61" s="14">
        <v>5800</v>
      </c>
      <c r="Q61" s="14">
        <v>9310</v>
      </c>
      <c r="R61" s="14">
        <v>12325</v>
      </c>
      <c r="S61" s="14">
        <v>11525</v>
      </c>
      <c r="T61" s="14">
        <v>11885</v>
      </c>
      <c r="U61" s="14">
        <v>12250</v>
      </c>
      <c r="V61" s="14">
        <v>12015</v>
      </c>
      <c r="W61" s="14">
        <v>11595</v>
      </c>
      <c r="X61" s="14">
        <v>11695</v>
      </c>
      <c r="Y61" s="14">
        <v>11695</v>
      </c>
      <c r="Z61" s="14">
        <v>11475</v>
      </c>
      <c r="AA61" s="14">
        <v>12025</v>
      </c>
      <c r="AB61" s="14">
        <v>12165</v>
      </c>
      <c r="AC61" s="14">
        <v>12030</v>
      </c>
      <c r="AD61" s="14">
        <v>11425</v>
      </c>
      <c r="AE61" s="14">
        <v>10705</v>
      </c>
      <c r="AF61" s="14">
        <v>10430</v>
      </c>
      <c r="AG61" s="14">
        <v>10055</v>
      </c>
      <c r="AH61" s="14">
        <v>9505</v>
      </c>
      <c r="AI61" s="14">
        <v>9230</v>
      </c>
      <c r="AJ61" s="14">
        <v>8860</v>
      </c>
      <c r="AK61" s="147">
        <v>8625</v>
      </c>
      <c r="AL61" s="147">
        <v>8315</v>
      </c>
      <c r="AM61" s="147">
        <v>8305</v>
      </c>
      <c r="AN61" s="147">
        <v>7990</v>
      </c>
      <c r="AO61" s="147">
        <v>7575</v>
      </c>
      <c r="AP61" s="147">
        <v>7235</v>
      </c>
      <c r="AQ61" s="147">
        <v>6835</v>
      </c>
      <c r="AR61" s="147">
        <v>6655</v>
      </c>
      <c r="AS61" s="147">
        <v>6545</v>
      </c>
      <c r="AT61" s="147">
        <v>6560</v>
      </c>
      <c r="AU61" s="147">
        <v>6410</v>
      </c>
      <c r="AV61" s="147">
        <v>6485</v>
      </c>
      <c r="AW61" s="147">
        <v>6485</v>
      </c>
      <c r="AX61" s="147">
        <v>6565</v>
      </c>
      <c r="AY61" s="147">
        <v>6615</v>
      </c>
      <c r="AZ61" s="147">
        <v>6655</v>
      </c>
      <c r="BA61" s="147">
        <v>6780</v>
      </c>
      <c r="BB61" s="147">
        <v>6610</v>
      </c>
      <c r="BC61" s="147">
        <v>6755</v>
      </c>
      <c r="BD61" s="147">
        <v>6785</v>
      </c>
      <c r="BE61" s="147">
        <v>6760</v>
      </c>
      <c r="BF61" s="147">
        <v>6755</v>
      </c>
      <c r="BG61" s="147">
        <v>6720</v>
      </c>
      <c r="BH61" s="147">
        <v>6790</v>
      </c>
      <c r="BI61" s="147">
        <v>6770</v>
      </c>
      <c r="BJ61" s="147">
        <v>6790</v>
      </c>
      <c r="BK61" s="147">
        <v>6965</v>
      </c>
      <c r="BL61" s="147">
        <v>7090</v>
      </c>
      <c r="BM61" s="147">
        <v>6940</v>
      </c>
      <c r="BN61" s="147">
        <v>7065</v>
      </c>
      <c r="BO61" s="147">
        <v>7050</v>
      </c>
      <c r="BP61" s="147">
        <v>7625</v>
      </c>
      <c r="BQ61" s="147">
        <v>7560</v>
      </c>
      <c r="BR61" s="147">
        <v>7525</v>
      </c>
      <c r="BS61" s="147">
        <v>7535</v>
      </c>
      <c r="BT61" s="147">
        <v>7410</v>
      </c>
      <c r="BU61" s="147">
        <v>7425</v>
      </c>
      <c r="BV61" s="147">
        <v>7325</v>
      </c>
      <c r="BW61" s="147">
        <v>7565</v>
      </c>
      <c r="BX61" s="147">
        <v>7630</v>
      </c>
      <c r="BY61" s="147">
        <v>7495</v>
      </c>
      <c r="BZ61" s="147">
        <v>7415</v>
      </c>
      <c r="CA61" s="147">
        <v>7560</v>
      </c>
      <c r="CB61" s="100"/>
    </row>
    <row r="62" spans="1:80" x14ac:dyDescent="0.2">
      <c r="A62" t="s">
        <v>139</v>
      </c>
      <c r="B62" s="14">
        <v>25180</v>
      </c>
      <c r="C62" s="14">
        <v>26735</v>
      </c>
      <c r="D62" s="14">
        <v>27460</v>
      </c>
      <c r="E62" s="14">
        <v>27985</v>
      </c>
      <c r="F62" s="14">
        <v>28250</v>
      </c>
      <c r="G62" s="14">
        <v>28930</v>
      </c>
      <c r="H62" s="14">
        <v>29530</v>
      </c>
      <c r="I62" s="14">
        <v>29665</v>
      </c>
      <c r="J62" s="14">
        <v>30120</v>
      </c>
      <c r="K62" s="14">
        <v>30840</v>
      </c>
      <c r="L62" s="14">
        <v>31150</v>
      </c>
      <c r="M62" s="14">
        <v>31180</v>
      </c>
      <c r="N62" s="14">
        <v>31905</v>
      </c>
      <c r="O62" s="14">
        <v>32795</v>
      </c>
      <c r="P62" s="14">
        <v>32910</v>
      </c>
      <c r="Q62" s="14">
        <v>57555</v>
      </c>
      <c r="R62" s="14">
        <v>72375</v>
      </c>
      <c r="S62" s="14">
        <v>68120</v>
      </c>
      <c r="T62" s="14">
        <v>69815</v>
      </c>
      <c r="U62" s="14">
        <v>71415</v>
      </c>
      <c r="V62" s="14">
        <v>70470</v>
      </c>
      <c r="W62" s="14">
        <v>67460</v>
      </c>
      <c r="X62" s="14">
        <v>68050</v>
      </c>
      <c r="Y62" s="14">
        <v>68155</v>
      </c>
      <c r="Z62" s="14">
        <v>66660</v>
      </c>
      <c r="AA62" s="14">
        <v>69675</v>
      </c>
      <c r="AB62" s="14">
        <v>69115</v>
      </c>
      <c r="AC62" s="14">
        <v>67875</v>
      </c>
      <c r="AD62" s="14">
        <v>63385</v>
      </c>
      <c r="AE62" s="14">
        <v>58555</v>
      </c>
      <c r="AF62" s="14">
        <v>57240</v>
      </c>
      <c r="AG62" s="14">
        <v>54790</v>
      </c>
      <c r="AH62" s="14">
        <v>52210</v>
      </c>
      <c r="AI62" s="14">
        <v>50240</v>
      </c>
      <c r="AJ62" s="14">
        <v>48600</v>
      </c>
      <c r="AK62" s="147">
        <v>46990</v>
      </c>
      <c r="AL62" s="147">
        <v>45970</v>
      </c>
      <c r="AM62" s="147">
        <v>45875</v>
      </c>
      <c r="AN62" s="147">
        <v>43955</v>
      </c>
      <c r="AO62" s="147">
        <v>41445</v>
      </c>
      <c r="AP62" s="147">
        <v>39745</v>
      </c>
      <c r="AQ62" s="147">
        <v>38175</v>
      </c>
      <c r="AR62" s="147">
        <v>37195</v>
      </c>
      <c r="AS62" s="147">
        <v>36995</v>
      </c>
      <c r="AT62" s="147">
        <v>36830</v>
      </c>
      <c r="AU62" s="147">
        <v>36655</v>
      </c>
      <c r="AV62" s="147">
        <v>37005</v>
      </c>
      <c r="AW62" s="147">
        <v>37445</v>
      </c>
      <c r="AX62" s="147">
        <v>37525</v>
      </c>
      <c r="AY62" s="147">
        <v>37845</v>
      </c>
      <c r="AZ62" s="147">
        <v>38410</v>
      </c>
      <c r="BA62" s="147">
        <v>39040</v>
      </c>
      <c r="BB62" s="147">
        <v>37885</v>
      </c>
      <c r="BC62" s="147">
        <v>38045</v>
      </c>
      <c r="BD62" s="147">
        <v>38210</v>
      </c>
      <c r="BE62" s="147">
        <v>37810</v>
      </c>
      <c r="BF62" s="147">
        <v>37860</v>
      </c>
      <c r="BG62" s="147">
        <v>38140</v>
      </c>
      <c r="BH62" s="147">
        <v>38480</v>
      </c>
      <c r="BI62" s="147">
        <v>38925</v>
      </c>
      <c r="BJ62" s="147">
        <v>39165</v>
      </c>
      <c r="BK62" s="147">
        <v>40320</v>
      </c>
      <c r="BL62" s="147">
        <v>40280</v>
      </c>
      <c r="BM62" s="147">
        <v>39410</v>
      </c>
      <c r="BN62" s="147">
        <v>39310</v>
      </c>
      <c r="BO62" s="147">
        <v>39100</v>
      </c>
      <c r="BP62" s="147">
        <v>42035</v>
      </c>
      <c r="BQ62" s="147">
        <v>41525</v>
      </c>
      <c r="BR62" s="147">
        <v>41635</v>
      </c>
      <c r="BS62" s="147">
        <v>41575</v>
      </c>
      <c r="BT62" s="147">
        <v>40705</v>
      </c>
      <c r="BU62" s="147">
        <v>40595</v>
      </c>
      <c r="BV62" s="147">
        <v>40170</v>
      </c>
      <c r="BW62" s="147">
        <v>41295</v>
      </c>
      <c r="BX62" s="147">
        <v>41245</v>
      </c>
      <c r="BY62" s="147">
        <v>40255</v>
      </c>
      <c r="BZ62" s="147">
        <v>39870</v>
      </c>
      <c r="CA62" s="147">
        <v>40580</v>
      </c>
      <c r="CB62" s="100"/>
    </row>
    <row r="63" spans="1:80" x14ac:dyDescent="0.2">
      <c r="A63" t="s">
        <v>1731</v>
      </c>
      <c r="B63" s="14">
        <v>88265</v>
      </c>
      <c r="C63" s="14">
        <v>94020</v>
      </c>
      <c r="D63" s="14">
        <v>96645</v>
      </c>
      <c r="E63" s="14">
        <v>98185</v>
      </c>
      <c r="F63" s="14">
        <v>99125</v>
      </c>
      <c r="G63" s="14">
        <v>101855</v>
      </c>
      <c r="H63" s="14">
        <v>103020</v>
      </c>
      <c r="I63" s="14">
        <v>104990</v>
      </c>
      <c r="J63" s="14">
        <v>106795</v>
      </c>
      <c r="K63" s="14">
        <v>110160</v>
      </c>
      <c r="L63" s="14">
        <v>112035</v>
      </c>
      <c r="M63" s="14">
        <v>113260</v>
      </c>
      <c r="N63" s="14">
        <v>115330</v>
      </c>
      <c r="O63" s="14">
        <v>119620</v>
      </c>
      <c r="P63" s="14">
        <v>120930</v>
      </c>
      <c r="Q63" s="14">
        <v>219285</v>
      </c>
      <c r="R63" s="14">
        <v>300540</v>
      </c>
      <c r="S63" s="14">
        <v>284595</v>
      </c>
      <c r="T63" s="14">
        <v>292815</v>
      </c>
      <c r="U63" s="14">
        <v>300975</v>
      </c>
      <c r="V63" s="14">
        <v>298050</v>
      </c>
      <c r="W63" s="14">
        <v>285145</v>
      </c>
      <c r="X63" s="14">
        <v>289985</v>
      </c>
      <c r="Y63" s="14">
        <v>288820</v>
      </c>
      <c r="Z63" s="14">
        <v>285175</v>
      </c>
      <c r="AA63" s="14">
        <v>300435</v>
      </c>
      <c r="AB63" s="14">
        <v>299550</v>
      </c>
      <c r="AC63" s="14">
        <v>293270</v>
      </c>
      <c r="AD63" s="14">
        <v>270110</v>
      </c>
      <c r="AE63" s="14">
        <v>246810</v>
      </c>
      <c r="AF63" s="14">
        <v>240785</v>
      </c>
      <c r="AG63" s="14">
        <v>229695</v>
      </c>
      <c r="AH63" s="14">
        <v>216375</v>
      </c>
      <c r="AI63" s="14">
        <v>208830</v>
      </c>
      <c r="AJ63" s="14">
        <v>201050</v>
      </c>
      <c r="AK63" s="147">
        <v>194330</v>
      </c>
      <c r="AL63" s="147">
        <v>190275</v>
      </c>
      <c r="AM63" s="147">
        <v>189650</v>
      </c>
      <c r="AN63" s="147">
        <v>182640</v>
      </c>
      <c r="AO63" s="147">
        <v>173085</v>
      </c>
      <c r="AP63" s="147">
        <v>166720</v>
      </c>
      <c r="AQ63" s="147">
        <v>163055</v>
      </c>
      <c r="AR63" s="147">
        <v>160335</v>
      </c>
      <c r="AS63" s="147">
        <v>160345</v>
      </c>
      <c r="AT63" s="147">
        <v>159990</v>
      </c>
      <c r="AU63" s="147">
        <v>158910</v>
      </c>
      <c r="AV63" s="147">
        <v>159805</v>
      </c>
      <c r="AW63" s="147">
        <v>161015</v>
      </c>
      <c r="AX63" s="147">
        <v>160020</v>
      </c>
      <c r="AY63" s="147">
        <v>161775</v>
      </c>
      <c r="AZ63" s="147">
        <v>163540</v>
      </c>
      <c r="BA63" s="147">
        <v>165005</v>
      </c>
      <c r="BB63" s="147">
        <v>159795</v>
      </c>
      <c r="BC63" s="147">
        <v>161325</v>
      </c>
      <c r="BD63" s="147">
        <v>161655</v>
      </c>
      <c r="BE63" s="147">
        <v>160875</v>
      </c>
      <c r="BF63" s="147">
        <v>161450</v>
      </c>
      <c r="BG63" s="147">
        <v>162235</v>
      </c>
      <c r="BH63" s="147">
        <v>163505</v>
      </c>
      <c r="BI63" s="147">
        <v>165150</v>
      </c>
      <c r="BJ63" s="147">
        <v>166975</v>
      </c>
      <c r="BK63" s="147">
        <v>172200</v>
      </c>
      <c r="BL63" s="147">
        <v>172200</v>
      </c>
      <c r="BM63" s="147">
        <v>170210</v>
      </c>
      <c r="BN63" s="147">
        <v>170540</v>
      </c>
      <c r="BO63" s="147">
        <v>172520</v>
      </c>
      <c r="BP63" s="147">
        <v>184925</v>
      </c>
      <c r="BQ63" s="147">
        <v>184635</v>
      </c>
      <c r="BR63" s="147">
        <v>185465</v>
      </c>
      <c r="BS63" s="147">
        <v>184680</v>
      </c>
      <c r="BT63" s="147">
        <v>181825</v>
      </c>
      <c r="BU63" s="147">
        <v>180170</v>
      </c>
      <c r="BV63" s="147">
        <v>180910</v>
      </c>
      <c r="BW63" s="147">
        <v>187270</v>
      </c>
      <c r="BX63" s="147">
        <v>187090</v>
      </c>
      <c r="BY63" s="147">
        <v>183375</v>
      </c>
      <c r="BZ63" s="147">
        <v>181490</v>
      </c>
      <c r="CA63" s="147">
        <v>185675</v>
      </c>
      <c r="CB63" s="100"/>
    </row>
    <row r="64" spans="1:80" x14ac:dyDescent="0.2">
      <c r="A64" t="s">
        <v>141</v>
      </c>
      <c r="B64" s="14">
        <v>826180</v>
      </c>
      <c r="C64" s="14">
        <v>875840</v>
      </c>
      <c r="D64" s="14">
        <v>900650</v>
      </c>
      <c r="E64" s="14">
        <v>915240</v>
      </c>
      <c r="F64" s="14">
        <v>922775</v>
      </c>
      <c r="G64" s="14">
        <v>942115</v>
      </c>
      <c r="H64" s="14">
        <v>949770</v>
      </c>
      <c r="I64" s="14">
        <v>965275</v>
      </c>
      <c r="J64" s="14">
        <v>969255</v>
      </c>
      <c r="K64" s="14">
        <v>987540</v>
      </c>
      <c r="L64" s="14">
        <v>998185</v>
      </c>
      <c r="M64" s="14">
        <v>1003150</v>
      </c>
      <c r="N64" s="14">
        <v>1014875</v>
      </c>
      <c r="O64" s="14">
        <v>1050875</v>
      </c>
      <c r="P64" s="14">
        <v>1063505</v>
      </c>
      <c r="Q64" s="14">
        <v>1764725</v>
      </c>
      <c r="R64" s="14">
        <v>2264855</v>
      </c>
      <c r="S64" s="14">
        <v>2200615</v>
      </c>
      <c r="T64" s="14">
        <v>2241155</v>
      </c>
      <c r="U64" s="14">
        <v>2282005</v>
      </c>
      <c r="V64" s="14">
        <v>2262510</v>
      </c>
      <c r="W64" s="14">
        <v>2188335</v>
      </c>
      <c r="X64" s="14">
        <v>2225600</v>
      </c>
      <c r="Y64" s="14">
        <v>2216785</v>
      </c>
      <c r="Z64" s="14">
        <v>2189260</v>
      </c>
      <c r="AA64" s="14">
        <v>2295430</v>
      </c>
      <c r="AB64" s="14">
        <v>2294110</v>
      </c>
      <c r="AC64" s="14">
        <v>2255825</v>
      </c>
      <c r="AD64" s="14">
        <v>2113170</v>
      </c>
      <c r="AE64" s="14">
        <v>1961300</v>
      </c>
      <c r="AF64" s="14">
        <v>1915360</v>
      </c>
      <c r="AG64" s="14">
        <v>1838805</v>
      </c>
      <c r="AH64" s="14">
        <v>1745650</v>
      </c>
      <c r="AI64" s="14">
        <v>1682990</v>
      </c>
      <c r="AJ64" s="14">
        <v>1617805</v>
      </c>
      <c r="AK64" s="147">
        <v>1560280</v>
      </c>
      <c r="AL64" s="147">
        <v>1526305</v>
      </c>
      <c r="AM64" s="147">
        <v>1526960</v>
      </c>
      <c r="AN64" s="147">
        <v>1477445</v>
      </c>
      <c r="AO64" s="147">
        <v>1405800</v>
      </c>
      <c r="AP64" s="147">
        <v>1364815</v>
      </c>
      <c r="AQ64" s="147">
        <v>1335760</v>
      </c>
      <c r="AR64" s="147">
        <v>1311605</v>
      </c>
      <c r="AS64" s="147">
        <v>1307840</v>
      </c>
      <c r="AT64" s="147">
        <v>1302410</v>
      </c>
      <c r="AU64" s="147">
        <v>1285635</v>
      </c>
      <c r="AV64" s="147">
        <v>1298065</v>
      </c>
      <c r="AW64" s="147">
        <v>1307230</v>
      </c>
      <c r="AX64" s="147">
        <v>1296625</v>
      </c>
      <c r="AY64" s="147">
        <v>1317065</v>
      </c>
      <c r="AZ64" s="147">
        <v>1343645</v>
      </c>
      <c r="BA64" s="147">
        <v>1365680</v>
      </c>
      <c r="BB64" s="147">
        <v>1320975</v>
      </c>
      <c r="BC64" s="147">
        <v>1328495</v>
      </c>
      <c r="BD64" s="147">
        <v>1336080</v>
      </c>
      <c r="BE64" s="147">
        <v>1323000</v>
      </c>
      <c r="BF64" s="147">
        <v>1321305</v>
      </c>
      <c r="BG64" s="147">
        <v>1323745</v>
      </c>
      <c r="BH64" s="147">
        <v>1332875</v>
      </c>
      <c r="BI64" s="147">
        <v>1341150</v>
      </c>
      <c r="BJ64" s="147">
        <v>1350895</v>
      </c>
      <c r="BK64" s="147">
        <v>1388605</v>
      </c>
      <c r="BL64" s="147">
        <v>1399085</v>
      </c>
      <c r="BM64" s="147">
        <v>1387390</v>
      </c>
      <c r="BN64" s="147">
        <v>1399125</v>
      </c>
      <c r="BO64" s="147">
        <v>1429560</v>
      </c>
      <c r="BP64" s="147">
        <v>1552255</v>
      </c>
      <c r="BQ64" s="147">
        <v>1546345</v>
      </c>
      <c r="BR64" s="147">
        <v>1546695</v>
      </c>
      <c r="BS64" s="147">
        <v>1536235</v>
      </c>
      <c r="BT64" s="147">
        <v>1511445</v>
      </c>
      <c r="BU64" s="147">
        <v>1491080</v>
      </c>
      <c r="BV64" s="147">
        <v>1487450</v>
      </c>
      <c r="BW64" s="147">
        <v>1534215</v>
      </c>
      <c r="BX64" s="147">
        <v>1529420</v>
      </c>
      <c r="BY64" s="147">
        <v>1500215</v>
      </c>
      <c r="BZ64" s="147">
        <v>1487320</v>
      </c>
      <c r="CA64" s="147">
        <v>1527980</v>
      </c>
      <c r="CB64" s="100"/>
    </row>
    <row r="65" spans="1:80" x14ac:dyDescent="0.2">
      <c r="A65" t="s">
        <v>226</v>
      </c>
      <c r="B65" s="14">
        <v>974305</v>
      </c>
      <c r="C65" s="14">
        <v>1032935</v>
      </c>
      <c r="D65" s="14">
        <v>1062140</v>
      </c>
      <c r="E65" s="14">
        <v>1077045</v>
      </c>
      <c r="F65" s="14">
        <v>1083740</v>
      </c>
      <c r="G65" s="14">
        <v>1106150</v>
      </c>
      <c r="H65" s="14">
        <v>1116115</v>
      </c>
      <c r="I65" s="14">
        <v>1134355</v>
      </c>
      <c r="J65" s="14">
        <v>1135235</v>
      </c>
      <c r="K65" s="14">
        <v>1153535</v>
      </c>
      <c r="L65" s="14">
        <v>1167155</v>
      </c>
      <c r="M65" s="14">
        <v>1172810</v>
      </c>
      <c r="N65" s="14">
        <v>1185840</v>
      </c>
      <c r="O65" s="14">
        <v>1225855</v>
      </c>
      <c r="P65" s="14">
        <v>1238420</v>
      </c>
      <c r="Q65" s="14">
        <v>2057135</v>
      </c>
      <c r="R65" s="14">
        <v>2597480</v>
      </c>
      <c r="S65" s="14">
        <v>2528255</v>
      </c>
      <c r="T65" s="14">
        <v>2580900</v>
      </c>
      <c r="U65" s="14">
        <v>2625750</v>
      </c>
      <c r="V65" s="14">
        <v>2595285</v>
      </c>
      <c r="W65" s="14">
        <v>2506175</v>
      </c>
      <c r="X65" s="14">
        <v>2546060</v>
      </c>
      <c r="Y65" s="14">
        <v>2532610</v>
      </c>
      <c r="Z65" s="14">
        <v>2503140</v>
      </c>
      <c r="AA65" s="14">
        <v>2620625</v>
      </c>
      <c r="AB65" s="14">
        <v>2618190</v>
      </c>
      <c r="AC65" s="14">
        <v>2572820</v>
      </c>
      <c r="AD65" s="14">
        <v>2409350</v>
      </c>
      <c r="AE65" s="14">
        <v>2235405</v>
      </c>
      <c r="AF65" s="14">
        <v>2182935</v>
      </c>
      <c r="AG65" s="14">
        <v>2095500</v>
      </c>
      <c r="AH65" s="14">
        <v>1985480</v>
      </c>
      <c r="AI65" s="14">
        <v>1911955</v>
      </c>
      <c r="AJ65" s="14">
        <v>1838875</v>
      </c>
      <c r="AK65" s="147">
        <v>1774660</v>
      </c>
      <c r="AL65" s="147">
        <v>1738270</v>
      </c>
      <c r="AM65" s="147">
        <v>1737785</v>
      </c>
      <c r="AN65" s="147">
        <v>1679790</v>
      </c>
      <c r="AO65" s="147">
        <v>1595075</v>
      </c>
      <c r="AP65" s="147">
        <v>1546425</v>
      </c>
      <c r="AQ65" s="147">
        <v>1513010</v>
      </c>
      <c r="AR65" s="147">
        <v>1487650</v>
      </c>
      <c r="AS65" s="147">
        <v>1483995</v>
      </c>
      <c r="AT65" s="147">
        <v>1474045</v>
      </c>
      <c r="AU65" s="147">
        <v>1453515</v>
      </c>
      <c r="AV65" s="147">
        <v>1468540</v>
      </c>
      <c r="AW65" s="147">
        <v>1479460</v>
      </c>
      <c r="AX65" s="147">
        <v>1467835</v>
      </c>
      <c r="AY65" s="147">
        <v>1491050</v>
      </c>
      <c r="AZ65" s="147">
        <v>1521740</v>
      </c>
      <c r="BA65" s="147">
        <v>1546785</v>
      </c>
      <c r="BB65" s="147">
        <v>1493655</v>
      </c>
      <c r="BC65" s="147">
        <v>1500885</v>
      </c>
      <c r="BD65" s="147">
        <v>1509115</v>
      </c>
      <c r="BE65" s="147">
        <v>1492950</v>
      </c>
      <c r="BF65" s="147">
        <v>1486320</v>
      </c>
      <c r="BG65" s="147">
        <v>1487820</v>
      </c>
      <c r="BH65" s="147">
        <v>1500115</v>
      </c>
      <c r="BI65" s="147">
        <v>1507975</v>
      </c>
      <c r="BJ65" s="147">
        <v>1517375</v>
      </c>
      <c r="BK65" s="147">
        <v>1559530</v>
      </c>
      <c r="BL65" s="147">
        <v>1571945</v>
      </c>
      <c r="BM65" s="147">
        <v>1557550</v>
      </c>
      <c r="BN65" s="147">
        <v>1569060</v>
      </c>
      <c r="BO65" s="147">
        <v>1602390</v>
      </c>
      <c r="BP65" s="147">
        <v>1736525</v>
      </c>
      <c r="BQ65" s="147">
        <v>1730555</v>
      </c>
      <c r="BR65" s="147">
        <v>1726795</v>
      </c>
      <c r="BS65" s="147">
        <v>1711675</v>
      </c>
      <c r="BT65" s="147">
        <v>1685710</v>
      </c>
      <c r="BU65" s="147">
        <v>1661560</v>
      </c>
      <c r="BV65" s="147">
        <v>1659555</v>
      </c>
      <c r="BW65" s="147">
        <v>1711100</v>
      </c>
      <c r="BX65" s="147">
        <v>1703915</v>
      </c>
      <c r="BY65" s="147">
        <v>1670375</v>
      </c>
      <c r="BZ65" s="147">
        <v>1654900</v>
      </c>
      <c r="CA65" s="147">
        <v>1700385</v>
      </c>
      <c r="CB65" s="100"/>
    </row>
    <row r="66" spans="1:80" x14ac:dyDescent="0.2">
      <c r="A66" t="s">
        <v>227</v>
      </c>
      <c r="B66" s="14">
        <v>1003670</v>
      </c>
      <c r="C66" s="14">
        <v>1062430</v>
      </c>
      <c r="D66" s="14">
        <v>1091805</v>
      </c>
      <c r="E66" s="14">
        <v>1106610</v>
      </c>
      <c r="F66" s="14">
        <v>1112855</v>
      </c>
      <c r="G66" s="14">
        <v>1135440</v>
      </c>
      <c r="H66" s="14">
        <v>1145690</v>
      </c>
      <c r="I66" s="14">
        <v>1163945</v>
      </c>
      <c r="J66" s="14">
        <v>1164740</v>
      </c>
      <c r="K66" s="14">
        <v>1183895</v>
      </c>
      <c r="L66" s="14">
        <v>1196765</v>
      </c>
      <c r="M66" s="14">
        <v>1202795</v>
      </c>
      <c r="N66" s="14">
        <v>1215555</v>
      </c>
      <c r="O66" s="14">
        <v>1255770</v>
      </c>
      <c r="P66" s="14">
        <v>1268620</v>
      </c>
      <c r="Q66" s="14">
        <v>2113560</v>
      </c>
      <c r="R66" s="14">
        <v>2661340</v>
      </c>
      <c r="S66" s="14">
        <v>2590175</v>
      </c>
      <c r="T66" s="14">
        <v>2642815</v>
      </c>
      <c r="U66" s="14">
        <v>2688110</v>
      </c>
      <c r="V66" s="14">
        <v>2656115</v>
      </c>
      <c r="W66" s="14">
        <v>2565320</v>
      </c>
      <c r="X66" s="14">
        <v>2604825</v>
      </c>
      <c r="Y66" s="14">
        <v>2589740</v>
      </c>
      <c r="Z66" s="14">
        <v>2558550</v>
      </c>
      <c r="AA66" s="14">
        <v>2678280</v>
      </c>
      <c r="AB66" s="14">
        <v>2675305</v>
      </c>
      <c r="AC66" s="14">
        <v>2629480</v>
      </c>
      <c r="AD66" s="14">
        <v>2462865</v>
      </c>
      <c r="AE66" s="14">
        <v>2285995</v>
      </c>
      <c r="AF66" s="14">
        <v>2232760</v>
      </c>
      <c r="AG66" s="14">
        <v>2144330</v>
      </c>
      <c r="AH66" s="14">
        <v>2032690</v>
      </c>
      <c r="AI66" s="14">
        <v>1957735</v>
      </c>
      <c r="AJ66" s="14">
        <v>1881715</v>
      </c>
      <c r="AK66" s="147">
        <v>1815325</v>
      </c>
      <c r="AL66" s="147">
        <v>1777485</v>
      </c>
      <c r="AM66" s="147">
        <v>1776875</v>
      </c>
      <c r="AN66" s="147">
        <v>1717660</v>
      </c>
      <c r="AO66" s="147">
        <v>1632180</v>
      </c>
      <c r="AP66" s="147">
        <v>1582215</v>
      </c>
      <c r="AQ66" s="147">
        <v>1548500</v>
      </c>
      <c r="AR66" s="147">
        <v>1523345</v>
      </c>
      <c r="AS66" s="147">
        <v>1520035</v>
      </c>
      <c r="AT66" s="147">
        <v>1509885</v>
      </c>
      <c r="AU66" s="147">
        <v>1489340</v>
      </c>
      <c r="AV66" s="147">
        <v>1504010</v>
      </c>
      <c r="AW66" s="147">
        <v>1515210</v>
      </c>
      <c r="AX66" s="147">
        <v>1502820</v>
      </c>
      <c r="AY66" s="147">
        <v>1526525</v>
      </c>
      <c r="AZ66" s="147">
        <v>1557915</v>
      </c>
      <c r="BA66" s="147">
        <v>1584450</v>
      </c>
      <c r="BB66" s="147">
        <v>1529090</v>
      </c>
      <c r="BC66" s="147">
        <v>1536465</v>
      </c>
      <c r="BD66" s="147">
        <v>1545730</v>
      </c>
      <c r="BE66" s="147">
        <v>1529745</v>
      </c>
      <c r="BF66" s="147">
        <v>1523970</v>
      </c>
      <c r="BG66" s="147">
        <v>1524915</v>
      </c>
      <c r="BH66" s="147">
        <v>1535890</v>
      </c>
      <c r="BI66" s="147">
        <v>1543460</v>
      </c>
      <c r="BJ66" s="147">
        <v>1551970</v>
      </c>
      <c r="BK66" s="147">
        <v>1595355</v>
      </c>
      <c r="BL66" s="147">
        <v>1608340</v>
      </c>
      <c r="BM66" s="147">
        <v>1594025</v>
      </c>
      <c r="BN66" s="147">
        <v>1605290</v>
      </c>
      <c r="BO66" s="147">
        <v>1640155</v>
      </c>
      <c r="BP66" s="147">
        <v>1777620</v>
      </c>
      <c r="BQ66" s="147">
        <v>1772555</v>
      </c>
      <c r="BR66" s="147">
        <v>1769680</v>
      </c>
      <c r="BS66" s="147">
        <v>1754330</v>
      </c>
      <c r="BT66" s="147">
        <v>1726340</v>
      </c>
      <c r="BU66" s="147">
        <v>1700385</v>
      </c>
      <c r="BV66" s="147">
        <v>1697365</v>
      </c>
      <c r="BW66" s="147">
        <v>1750620</v>
      </c>
      <c r="BX66" s="147">
        <v>1742435</v>
      </c>
      <c r="BY66" s="147">
        <v>1708420</v>
      </c>
      <c r="BZ66" s="147">
        <v>1691215</v>
      </c>
      <c r="CA66" s="147">
        <v>1737870</v>
      </c>
      <c r="CB66" s="100"/>
    </row>
    <row r="67" spans="1:80" x14ac:dyDescent="0.2">
      <c r="A67" t="s">
        <v>228</v>
      </c>
      <c r="B67" s="22">
        <v>10970</v>
      </c>
      <c r="C67" s="22">
        <v>11660</v>
      </c>
      <c r="D67" s="22">
        <v>12095</v>
      </c>
      <c r="E67" s="22">
        <v>12595</v>
      </c>
      <c r="F67" s="22">
        <v>12705</v>
      </c>
      <c r="G67" s="22">
        <v>13230</v>
      </c>
      <c r="H67" s="22">
        <v>13560</v>
      </c>
      <c r="I67" s="22">
        <v>13685</v>
      </c>
      <c r="J67" s="22">
        <v>13960</v>
      </c>
      <c r="K67" s="22">
        <v>14220</v>
      </c>
      <c r="L67" s="22">
        <v>14405</v>
      </c>
      <c r="M67" s="22">
        <v>14460</v>
      </c>
      <c r="N67" s="22">
        <v>14805</v>
      </c>
      <c r="O67" s="22">
        <v>15175</v>
      </c>
      <c r="P67" s="22">
        <v>15235</v>
      </c>
      <c r="Q67" s="22">
        <v>25995</v>
      </c>
      <c r="R67" s="22">
        <v>33525</v>
      </c>
      <c r="S67" s="22">
        <v>31570</v>
      </c>
      <c r="T67" s="22">
        <v>32155</v>
      </c>
      <c r="U67" s="22">
        <v>32890</v>
      </c>
      <c r="V67" s="22">
        <v>32405</v>
      </c>
      <c r="W67" s="22">
        <v>31120</v>
      </c>
      <c r="X67" s="22">
        <v>31470</v>
      </c>
      <c r="Y67" s="22">
        <v>31450</v>
      </c>
      <c r="Z67" s="22">
        <v>30955</v>
      </c>
      <c r="AA67" s="22">
        <v>32460</v>
      </c>
      <c r="AB67" s="22">
        <v>32610</v>
      </c>
      <c r="AC67" s="22">
        <v>32170</v>
      </c>
      <c r="AD67" s="22">
        <v>30160</v>
      </c>
      <c r="AE67" s="22">
        <v>27990</v>
      </c>
      <c r="AF67" s="22">
        <v>27415</v>
      </c>
      <c r="AG67" s="22">
        <v>26340</v>
      </c>
      <c r="AH67" s="22">
        <v>25110</v>
      </c>
      <c r="AI67" s="22">
        <v>24040</v>
      </c>
      <c r="AJ67" s="22">
        <v>23080</v>
      </c>
      <c r="AK67" s="147">
        <v>22370</v>
      </c>
      <c r="AL67" s="147">
        <v>21715</v>
      </c>
      <c r="AM67" s="147">
        <v>21715</v>
      </c>
      <c r="AN67" s="147">
        <v>20820</v>
      </c>
      <c r="AO67" s="147">
        <v>19680</v>
      </c>
      <c r="AP67" s="147">
        <v>18830</v>
      </c>
      <c r="AQ67" s="147">
        <v>18060</v>
      </c>
      <c r="AR67" s="147">
        <v>17555</v>
      </c>
      <c r="AS67" s="147">
        <v>17520</v>
      </c>
      <c r="AT67" s="147">
        <v>17440</v>
      </c>
      <c r="AU67" s="147">
        <v>17340</v>
      </c>
      <c r="AV67" s="147">
        <v>17460</v>
      </c>
      <c r="AW67" s="147">
        <v>17645</v>
      </c>
      <c r="AX67" s="147">
        <v>17775</v>
      </c>
      <c r="AY67" s="147">
        <v>17965</v>
      </c>
      <c r="AZ67" s="147">
        <v>18195</v>
      </c>
      <c r="BA67" s="147">
        <v>18580</v>
      </c>
      <c r="BB67" s="147">
        <v>18060</v>
      </c>
      <c r="BC67" s="147">
        <v>18195</v>
      </c>
      <c r="BD67" s="147">
        <v>18335</v>
      </c>
      <c r="BE67" s="147">
        <v>18100</v>
      </c>
      <c r="BF67" s="147">
        <v>18185</v>
      </c>
      <c r="BG67" s="147">
        <v>18420</v>
      </c>
      <c r="BH67" s="147">
        <v>18450</v>
      </c>
      <c r="BI67" s="147">
        <v>18525</v>
      </c>
      <c r="BJ67" s="147">
        <v>18740</v>
      </c>
      <c r="BK67" s="147">
        <v>19240</v>
      </c>
      <c r="BL67" s="147">
        <v>19395</v>
      </c>
      <c r="BM67" s="147">
        <v>19085</v>
      </c>
      <c r="BN67" s="147">
        <v>19185</v>
      </c>
      <c r="BO67" s="147">
        <v>19190</v>
      </c>
      <c r="BP67" s="147">
        <v>20730</v>
      </c>
      <c r="BQ67" s="147">
        <v>20480</v>
      </c>
      <c r="BR67" s="147">
        <v>20540</v>
      </c>
      <c r="BS67" s="147">
        <v>20350</v>
      </c>
      <c r="BT67" s="147">
        <v>19815</v>
      </c>
      <c r="BU67" s="147">
        <v>19765</v>
      </c>
      <c r="BV67" s="147">
        <v>19550</v>
      </c>
      <c r="BW67" s="147">
        <v>20140</v>
      </c>
      <c r="BX67" s="147">
        <v>20130</v>
      </c>
      <c r="BY67" s="147">
        <v>19795</v>
      </c>
      <c r="BZ67" s="147">
        <v>19665</v>
      </c>
      <c r="CA67" s="147">
        <v>20180</v>
      </c>
      <c r="CB67" s="100"/>
    </row>
    <row r="68" spans="1:80" x14ac:dyDescent="0.2">
      <c r="A68" t="s">
        <v>229</v>
      </c>
      <c r="B68" s="22">
        <v>1965</v>
      </c>
      <c r="C68" s="22">
        <v>2220</v>
      </c>
      <c r="D68" s="22">
        <v>2380</v>
      </c>
      <c r="E68" s="22">
        <v>2450</v>
      </c>
      <c r="F68" s="22">
        <v>2540</v>
      </c>
      <c r="G68" s="22">
        <v>2675</v>
      </c>
      <c r="H68" s="22">
        <v>2805</v>
      </c>
      <c r="I68" s="22">
        <v>2875</v>
      </c>
      <c r="J68" s="22">
        <v>3000</v>
      </c>
      <c r="K68" s="22">
        <v>3135</v>
      </c>
      <c r="L68" s="22">
        <v>3205</v>
      </c>
      <c r="M68" s="22">
        <v>3180</v>
      </c>
      <c r="N68" s="22">
        <v>3235</v>
      </c>
      <c r="O68" s="22">
        <v>3375</v>
      </c>
      <c r="P68" s="22">
        <v>3415</v>
      </c>
      <c r="Q68" s="22">
        <v>7045</v>
      </c>
      <c r="R68" s="22">
        <v>9895</v>
      </c>
      <c r="S68" s="22">
        <v>9130</v>
      </c>
      <c r="T68" s="22">
        <v>9475</v>
      </c>
      <c r="U68" s="22">
        <v>9790</v>
      </c>
      <c r="V68" s="22">
        <v>9750</v>
      </c>
      <c r="W68" s="22">
        <v>9245</v>
      </c>
      <c r="X68" s="22">
        <v>9260</v>
      </c>
      <c r="Y68" s="22">
        <v>9290</v>
      </c>
      <c r="Z68" s="22">
        <v>9030</v>
      </c>
      <c r="AA68" s="22">
        <v>9645</v>
      </c>
      <c r="AB68" s="22">
        <v>9505</v>
      </c>
      <c r="AC68" s="22">
        <v>9320</v>
      </c>
      <c r="AD68" s="22">
        <v>8485</v>
      </c>
      <c r="AE68" s="22">
        <v>7650</v>
      </c>
      <c r="AF68" s="22">
        <v>7515</v>
      </c>
      <c r="AG68" s="22">
        <v>7220</v>
      </c>
      <c r="AH68" s="22">
        <v>6715</v>
      </c>
      <c r="AI68" s="22">
        <v>6335</v>
      </c>
      <c r="AJ68" s="22">
        <v>6075</v>
      </c>
      <c r="AK68" s="147">
        <v>5770</v>
      </c>
      <c r="AL68" s="147">
        <v>5580</v>
      </c>
      <c r="AM68" s="147">
        <v>5460</v>
      </c>
      <c r="AN68" s="147">
        <v>5250</v>
      </c>
      <c r="AO68" s="147">
        <v>4955</v>
      </c>
      <c r="AP68" s="147">
        <v>4835</v>
      </c>
      <c r="AQ68" s="147">
        <v>4720</v>
      </c>
      <c r="AR68" s="147">
        <v>4665</v>
      </c>
      <c r="AS68" s="147">
        <v>4620</v>
      </c>
      <c r="AT68" s="147">
        <v>4580</v>
      </c>
      <c r="AU68" s="147">
        <v>4590</v>
      </c>
      <c r="AV68" s="147">
        <v>4605</v>
      </c>
      <c r="AW68" s="147">
        <v>4665</v>
      </c>
      <c r="AX68" s="147">
        <v>4560</v>
      </c>
      <c r="AY68" s="147">
        <v>4605</v>
      </c>
      <c r="AZ68" s="147">
        <v>4700</v>
      </c>
      <c r="BA68" s="147">
        <v>4880</v>
      </c>
      <c r="BB68" s="147">
        <v>4710</v>
      </c>
      <c r="BC68" s="147">
        <v>4725</v>
      </c>
      <c r="BD68" s="147">
        <v>4775</v>
      </c>
      <c r="BE68" s="147">
        <v>4760</v>
      </c>
      <c r="BF68" s="147">
        <v>4770</v>
      </c>
      <c r="BG68" s="147">
        <v>4830</v>
      </c>
      <c r="BH68" s="147">
        <v>4830</v>
      </c>
      <c r="BI68" s="147">
        <v>4875</v>
      </c>
      <c r="BJ68" s="147">
        <v>4805</v>
      </c>
      <c r="BK68" s="147">
        <v>4980</v>
      </c>
      <c r="BL68" s="147">
        <v>4930</v>
      </c>
      <c r="BM68" s="147">
        <v>4860</v>
      </c>
      <c r="BN68" s="147">
        <v>4880</v>
      </c>
      <c r="BO68" s="147">
        <v>4855</v>
      </c>
      <c r="BP68" s="147">
        <v>5205</v>
      </c>
      <c r="BQ68" s="147">
        <v>5145</v>
      </c>
      <c r="BR68" s="147">
        <v>5290</v>
      </c>
      <c r="BS68" s="147">
        <v>5295</v>
      </c>
      <c r="BT68" s="147">
        <v>5240</v>
      </c>
      <c r="BU68" s="147">
        <v>5165</v>
      </c>
      <c r="BV68" s="147">
        <v>5195</v>
      </c>
      <c r="BW68" s="147">
        <v>5365</v>
      </c>
      <c r="BX68" s="147">
        <v>5340</v>
      </c>
      <c r="BY68" s="147">
        <v>5165</v>
      </c>
      <c r="BZ68" s="147">
        <v>5105</v>
      </c>
      <c r="CA68" s="147">
        <v>5280</v>
      </c>
      <c r="CB68" s="100"/>
    </row>
    <row r="69" spans="1:80" x14ac:dyDescent="0.2">
      <c r="A69" t="s">
        <v>230</v>
      </c>
      <c r="B69" s="22">
        <v>10490</v>
      </c>
      <c r="C69" s="22">
        <v>11010</v>
      </c>
      <c r="D69" s="22">
        <v>11105</v>
      </c>
      <c r="E69" s="22">
        <v>11080</v>
      </c>
      <c r="F69" s="22">
        <v>11120</v>
      </c>
      <c r="G69" s="22">
        <v>11130</v>
      </c>
      <c r="H69" s="22">
        <v>11205</v>
      </c>
      <c r="I69" s="22">
        <v>11155</v>
      </c>
      <c r="J69" s="22">
        <v>11210</v>
      </c>
      <c r="K69" s="22">
        <v>11435</v>
      </c>
      <c r="L69" s="22">
        <v>11445</v>
      </c>
      <c r="M69" s="22">
        <v>11445</v>
      </c>
      <c r="N69" s="22">
        <v>11755</v>
      </c>
      <c r="O69" s="22">
        <v>12055</v>
      </c>
      <c r="P69" s="22">
        <v>12040</v>
      </c>
      <c r="Q69" s="22">
        <v>20515</v>
      </c>
      <c r="R69" s="22">
        <v>24010</v>
      </c>
      <c r="S69" s="22">
        <v>22770</v>
      </c>
      <c r="T69" s="22">
        <v>23410</v>
      </c>
      <c r="U69" s="22">
        <v>23810</v>
      </c>
      <c r="V69" s="22">
        <v>23485</v>
      </c>
      <c r="W69" s="22">
        <v>22495</v>
      </c>
      <c r="X69" s="22">
        <v>22705</v>
      </c>
      <c r="Y69" s="22">
        <v>22825</v>
      </c>
      <c r="Z69" s="22">
        <v>22165</v>
      </c>
      <c r="AA69" s="22">
        <v>22875</v>
      </c>
      <c r="AB69" s="22">
        <v>22420</v>
      </c>
      <c r="AC69" s="22">
        <v>21935</v>
      </c>
      <c r="AD69" s="22">
        <v>20570</v>
      </c>
      <c r="AE69" s="22">
        <v>19080</v>
      </c>
      <c r="AF69" s="22">
        <v>18580</v>
      </c>
      <c r="AG69" s="22">
        <v>17685</v>
      </c>
      <c r="AH69" s="22">
        <v>16955</v>
      </c>
      <c r="AI69" s="22">
        <v>16590</v>
      </c>
      <c r="AJ69" s="22">
        <v>16255</v>
      </c>
      <c r="AK69" s="147">
        <v>15790</v>
      </c>
      <c r="AL69" s="147">
        <v>15665</v>
      </c>
      <c r="AM69" s="147">
        <v>15675</v>
      </c>
      <c r="AN69" s="147">
        <v>14990</v>
      </c>
      <c r="AO69" s="147">
        <v>14075</v>
      </c>
      <c r="AP69" s="147">
        <v>13470</v>
      </c>
      <c r="AQ69" s="147">
        <v>12885</v>
      </c>
      <c r="AR69" s="147">
        <v>12595</v>
      </c>
      <c r="AS69" s="147">
        <v>12495</v>
      </c>
      <c r="AT69" s="147">
        <v>12460</v>
      </c>
      <c r="AU69" s="147">
        <v>12435</v>
      </c>
      <c r="AV69" s="147">
        <v>12605</v>
      </c>
      <c r="AW69" s="147">
        <v>12815</v>
      </c>
      <c r="AX69" s="147">
        <v>12800</v>
      </c>
      <c r="AY69" s="147">
        <v>12895</v>
      </c>
      <c r="AZ69" s="147">
        <v>13090</v>
      </c>
      <c r="BA69" s="147">
        <v>13090</v>
      </c>
      <c r="BB69" s="147">
        <v>12710</v>
      </c>
      <c r="BC69" s="147">
        <v>12705</v>
      </c>
      <c r="BD69" s="147">
        <v>12645</v>
      </c>
      <c r="BE69" s="147">
        <v>12540</v>
      </c>
      <c r="BF69" s="147">
        <v>12460</v>
      </c>
      <c r="BG69" s="147">
        <v>12465</v>
      </c>
      <c r="BH69" s="147">
        <v>12730</v>
      </c>
      <c r="BI69" s="147">
        <v>13060</v>
      </c>
      <c r="BJ69" s="147">
        <v>13180</v>
      </c>
      <c r="BK69" s="147">
        <v>13550</v>
      </c>
      <c r="BL69" s="147">
        <v>13385</v>
      </c>
      <c r="BM69" s="147">
        <v>12935</v>
      </c>
      <c r="BN69" s="147">
        <v>12695</v>
      </c>
      <c r="BO69" s="147">
        <v>12545</v>
      </c>
      <c r="BP69" s="147">
        <v>13390</v>
      </c>
      <c r="BQ69" s="147">
        <v>13250</v>
      </c>
      <c r="BR69" s="147">
        <v>13140</v>
      </c>
      <c r="BS69" s="147">
        <v>13255</v>
      </c>
      <c r="BT69" s="147">
        <v>13025</v>
      </c>
      <c r="BU69" s="147">
        <v>13015</v>
      </c>
      <c r="BV69" s="147">
        <v>12810</v>
      </c>
      <c r="BW69" s="147">
        <v>13100</v>
      </c>
      <c r="BX69" s="147">
        <v>13100</v>
      </c>
      <c r="BY69" s="147">
        <v>12710</v>
      </c>
      <c r="BZ69" s="147">
        <v>12545</v>
      </c>
      <c r="CA69" s="147">
        <v>12480</v>
      </c>
      <c r="CB69" s="100"/>
    </row>
    <row r="70" spans="1:80" x14ac:dyDescent="0.2">
      <c r="A70" t="s">
        <v>231</v>
      </c>
      <c r="B70" s="22">
        <v>3080</v>
      </c>
      <c r="C70" s="22">
        <v>3260</v>
      </c>
      <c r="D70" s="22">
        <v>3365</v>
      </c>
      <c r="E70" s="22">
        <v>3510</v>
      </c>
      <c r="F70" s="22">
        <v>3545</v>
      </c>
      <c r="G70" s="22">
        <v>3700</v>
      </c>
      <c r="H70" s="22">
        <v>3825</v>
      </c>
      <c r="I70" s="22">
        <v>3830</v>
      </c>
      <c r="J70" s="22">
        <v>3935</v>
      </c>
      <c r="K70" s="22">
        <v>4065</v>
      </c>
      <c r="L70" s="22">
        <v>4170</v>
      </c>
      <c r="M70" s="22">
        <v>4195</v>
      </c>
      <c r="N70" s="22">
        <v>4295</v>
      </c>
      <c r="O70" s="22">
        <v>4440</v>
      </c>
      <c r="P70" s="22">
        <v>4475</v>
      </c>
      <c r="Q70" s="22">
        <v>8275</v>
      </c>
      <c r="R70" s="22">
        <v>10685</v>
      </c>
      <c r="S70" s="22">
        <v>9990</v>
      </c>
      <c r="T70" s="22">
        <v>10185</v>
      </c>
      <c r="U70" s="22">
        <v>10485</v>
      </c>
      <c r="V70" s="22">
        <v>10275</v>
      </c>
      <c r="W70" s="22">
        <v>9750</v>
      </c>
      <c r="X70" s="22">
        <v>9830</v>
      </c>
      <c r="Y70" s="22">
        <v>9805</v>
      </c>
      <c r="Z70" s="22">
        <v>9655</v>
      </c>
      <c r="AA70" s="22">
        <v>10130</v>
      </c>
      <c r="AB70" s="22">
        <v>10030</v>
      </c>
      <c r="AC70" s="22">
        <v>9845</v>
      </c>
      <c r="AD70" s="22">
        <v>9160</v>
      </c>
      <c r="AE70" s="22">
        <v>8415</v>
      </c>
      <c r="AF70" s="22">
        <v>8225</v>
      </c>
      <c r="AG70" s="22">
        <v>7975</v>
      </c>
      <c r="AH70" s="22">
        <v>7710</v>
      </c>
      <c r="AI70" s="22">
        <v>7340</v>
      </c>
      <c r="AJ70" s="22">
        <v>7120</v>
      </c>
      <c r="AK70" s="147">
        <v>6845</v>
      </c>
      <c r="AL70" s="147">
        <v>6740</v>
      </c>
      <c r="AM70" s="147">
        <v>6800</v>
      </c>
      <c r="AN70" s="147">
        <v>6475</v>
      </c>
      <c r="AO70" s="147">
        <v>6070</v>
      </c>
      <c r="AP70" s="147">
        <v>5760</v>
      </c>
      <c r="AQ70" s="147">
        <v>5565</v>
      </c>
      <c r="AR70" s="147">
        <v>5350</v>
      </c>
      <c r="AS70" s="147">
        <v>5340</v>
      </c>
      <c r="AT70" s="147">
        <v>5285</v>
      </c>
      <c r="AU70" s="147">
        <v>5270</v>
      </c>
      <c r="AV70" s="147">
        <v>5355</v>
      </c>
      <c r="AW70" s="147">
        <v>5350</v>
      </c>
      <c r="AX70" s="147">
        <v>5400</v>
      </c>
      <c r="AY70" s="147">
        <v>5380</v>
      </c>
      <c r="AZ70" s="147">
        <v>5510</v>
      </c>
      <c r="BA70" s="147">
        <v>5675</v>
      </c>
      <c r="BB70" s="147">
        <v>5495</v>
      </c>
      <c r="BC70" s="147">
        <v>5565</v>
      </c>
      <c r="BD70" s="147">
        <v>5595</v>
      </c>
      <c r="BE70" s="147">
        <v>5540</v>
      </c>
      <c r="BF70" s="147">
        <v>5605</v>
      </c>
      <c r="BG70" s="147">
        <v>5725</v>
      </c>
      <c r="BH70" s="147">
        <v>5700</v>
      </c>
      <c r="BI70" s="147">
        <v>5725</v>
      </c>
      <c r="BJ70" s="147">
        <v>5780</v>
      </c>
      <c r="BK70" s="147">
        <v>6010</v>
      </c>
      <c r="BL70" s="147">
        <v>6070</v>
      </c>
      <c r="BM70" s="147">
        <v>6005</v>
      </c>
      <c r="BN70" s="147">
        <v>6000</v>
      </c>
      <c r="BO70" s="147">
        <v>5985</v>
      </c>
      <c r="BP70" s="147">
        <v>6465</v>
      </c>
      <c r="BQ70" s="147">
        <v>6300</v>
      </c>
      <c r="BR70" s="147">
        <v>6410</v>
      </c>
      <c r="BS70" s="147">
        <v>6415</v>
      </c>
      <c r="BT70" s="147">
        <v>6190</v>
      </c>
      <c r="BU70" s="147">
        <v>6215</v>
      </c>
      <c r="BV70" s="147">
        <v>6125</v>
      </c>
      <c r="BW70" s="147">
        <v>6335</v>
      </c>
      <c r="BX70" s="147">
        <v>6320</v>
      </c>
      <c r="BY70" s="147">
        <v>6180</v>
      </c>
      <c r="BZ70" s="147">
        <v>6185</v>
      </c>
      <c r="CA70" s="147">
        <v>6380</v>
      </c>
      <c r="CB70" s="100"/>
    </row>
    <row r="71" spans="1:80" x14ac:dyDescent="0.2">
      <c r="CB71" s="100"/>
    </row>
    <row r="72" spans="1:80" x14ac:dyDescent="0.2">
      <c r="CB72" s="100"/>
    </row>
    <row r="73" spans="1:80" x14ac:dyDescent="0.2">
      <c r="CB73" s="100"/>
    </row>
    <row r="74" spans="1:80" x14ac:dyDescent="0.2">
      <c r="A74" t="s">
        <v>217</v>
      </c>
      <c r="CB74" s="100"/>
    </row>
    <row r="75" spans="1:80" ht="15" x14ac:dyDescent="0.25">
      <c r="A75" t="s">
        <v>163</v>
      </c>
      <c r="B75" s="20">
        <v>43466</v>
      </c>
      <c r="C75" s="283">
        <v>43497</v>
      </c>
      <c r="D75" s="283">
        <v>43525</v>
      </c>
      <c r="E75" s="283">
        <v>43556</v>
      </c>
      <c r="F75" s="283">
        <v>43586</v>
      </c>
      <c r="G75" s="283">
        <v>43617</v>
      </c>
      <c r="H75" s="283">
        <v>43647</v>
      </c>
      <c r="I75" s="283">
        <v>43678</v>
      </c>
      <c r="J75" s="283">
        <v>43709</v>
      </c>
      <c r="K75" s="283">
        <v>43739</v>
      </c>
      <c r="L75" s="283">
        <v>43770</v>
      </c>
      <c r="M75" s="283">
        <v>43800</v>
      </c>
      <c r="N75" s="283">
        <v>43831</v>
      </c>
      <c r="O75" s="283">
        <v>43862</v>
      </c>
      <c r="P75" s="283">
        <v>43891</v>
      </c>
      <c r="Q75" s="283">
        <v>43922</v>
      </c>
      <c r="R75" s="283">
        <v>43952</v>
      </c>
      <c r="S75" s="283">
        <v>43983</v>
      </c>
      <c r="T75" s="283">
        <v>44013</v>
      </c>
      <c r="U75" s="283">
        <v>44044</v>
      </c>
      <c r="V75" s="283">
        <v>44075</v>
      </c>
      <c r="W75" s="283">
        <v>44105</v>
      </c>
      <c r="X75" s="283">
        <v>44136</v>
      </c>
      <c r="Y75" s="283">
        <v>44166</v>
      </c>
      <c r="Z75" s="283">
        <v>44197</v>
      </c>
      <c r="AA75" s="283">
        <v>44228</v>
      </c>
      <c r="AB75" s="283">
        <v>44256</v>
      </c>
      <c r="AC75" s="283">
        <v>44287</v>
      </c>
      <c r="AD75" s="283">
        <v>44317</v>
      </c>
      <c r="AE75" s="283">
        <v>44348</v>
      </c>
      <c r="AF75" s="283">
        <v>44378</v>
      </c>
      <c r="AG75" s="283">
        <v>44409</v>
      </c>
      <c r="AH75" s="283">
        <v>44440</v>
      </c>
      <c r="AI75" s="283">
        <v>44470</v>
      </c>
      <c r="AJ75" s="283">
        <v>44501</v>
      </c>
      <c r="AK75" s="283">
        <v>44531</v>
      </c>
      <c r="AL75" s="283">
        <v>44562</v>
      </c>
      <c r="AM75" s="283">
        <v>44593</v>
      </c>
      <c r="AN75" s="283">
        <v>44621</v>
      </c>
      <c r="AO75" s="283">
        <v>44652</v>
      </c>
      <c r="AP75" s="283">
        <v>44682</v>
      </c>
      <c r="AQ75" s="283">
        <v>44713</v>
      </c>
      <c r="AR75" s="283">
        <v>44743</v>
      </c>
      <c r="AS75" s="283">
        <v>44774</v>
      </c>
      <c r="AT75" s="283">
        <v>44805</v>
      </c>
      <c r="AU75" s="283">
        <v>44835</v>
      </c>
      <c r="AV75" s="283">
        <v>44866</v>
      </c>
      <c r="AW75" s="283">
        <v>44896</v>
      </c>
      <c r="AX75" s="283">
        <v>44927</v>
      </c>
      <c r="AY75" s="283">
        <v>44958</v>
      </c>
      <c r="AZ75" s="283">
        <v>44986</v>
      </c>
      <c r="BA75" s="283">
        <v>45017</v>
      </c>
      <c r="BB75" s="283">
        <v>45047</v>
      </c>
      <c r="BC75" s="283">
        <v>45078</v>
      </c>
      <c r="BD75" s="283">
        <v>45108</v>
      </c>
      <c r="BE75" s="283">
        <v>45139</v>
      </c>
      <c r="BF75" s="283">
        <v>45170</v>
      </c>
      <c r="BG75" s="283">
        <v>45200</v>
      </c>
      <c r="BH75" s="283">
        <v>45231</v>
      </c>
      <c r="BI75" s="283">
        <v>45261</v>
      </c>
      <c r="BJ75" s="283">
        <v>45292</v>
      </c>
      <c r="BK75" s="283">
        <v>45323</v>
      </c>
      <c r="BL75" s="283">
        <v>45352</v>
      </c>
      <c r="BM75" s="283">
        <v>45383</v>
      </c>
      <c r="BN75" s="283">
        <v>45413</v>
      </c>
      <c r="BO75" s="283">
        <v>45444</v>
      </c>
      <c r="BP75" s="283">
        <v>45474</v>
      </c>
      <c r="BQ75" s="283">
        <v>45505</v>
      </c>
      <c r="BR75" s="283">
        <v>45536</v>
      </c>
      <c r="BS75" s="283">
        <v>45566</v>
      </c>
      <c r="BT75" s="283">
        <v>45597</v>
      </c>
      <c r="BU75" s="283">
        <v>45627</v>
      </c>
      <c r="BV75" s="283">
        <v>45658</v>
      </c>
      <c r="BW75" s="283">
        <v>45689</v>
      </c>
      <c r="BX75" s="283">
        <v>45717</v>
      </c>
      <c r="BY75" s="283">
        <v>45748</v>
      </c>
      <c r="BZ75" s="283">
        <v>45778</v>
      </c>
      <c r="CA75" s="283">
        <v>45809</v>
      </c>
      <c r="CB75" s="100"/>
    </row>
    <row r="76" spans="1:80" x14ac:dyDescent="0.2">
      <c r="A76" t="s">
        <v>115</v>
      </c>
      <c r="B76">
        <v>1025</v>
      </c>
      <c r="C76">
        <v>1075</v>
      </c>
      <c r="D76">
        <v>1100</v>
      </c>
      <c r="E76">
        <v>1100</v>
      </c>
      <c r="F76">
        <v>1080</v>
      </c>
      <c r="G76">
        <v>1090</v>
      </c>
      <c r="H76">
        <v>1130</v>
      </c>
      <c r="I76">
        <v>1115</v>
      </c>
      <c r="J76">
        <v>1085</v>
      </c>
      <c r="K76">
        <v>1145</v>
      </c>
      <c r="L76">
        <v>1165</v>
      </c>
      <c r="M76">
        <v>1170</v>
      </c>
      <c r="N76">
        <v>1210</v>
      </c>
      <c r="O76">
        <v>1260</v>
      </c>
      <c r="P76">
        <v>1265</v>
      </c>
      <c r="Q76">
        <v>2365</v>
      </c>
      <c r="R76">
        <v>2995</v>
      </c>
      <c r="S76">
        <v>2745</v>
      </c>
      <c r="T76">
        <v>2800</v>
      </c>
      <c r="U76">
        <v>2880</v>
      </c>
      <c r="V76">
        <v>2785</v>
      </c>
      <c r="W76">
        <v>2630</v>
      </c>
      <c r="X76">
        <v>2635</v>
      </c>
      <c r="Y76">
        <v>2610</v>
      </c>
      <c r="Z76">
        <v>2565</v>
      </c>
      <c r="AA76">
        <v>2660</v>
      </c>
      <c r="AB76">
        <v>2610</v>
      </c>
      <c r="AC76">
        <v>2500</v>
      </c>
      <c r="AD76">
        <v>2360</v>
      </c>
      <c r="AE76">
        <v>2180</v>
      </c>
      <c r="AF76">
        <v>2140</v>
      </c>
      <c r="AG76">
        <v>1995</v>
      </c>
      <c r="AH76">
        <v>1925</v>
      </c>
      <c r="AI76">
        <v>1840</v>
      </c>
      <c r="AJ76">
        <v>1770</v>
      </c>
      <c r="AK76" s="148">
        <v>1705</v>
      </c>
      <c r="AL76" s="148">
        <v>1690</v>
      </c>
      <c r="AM76" s="148">
        <v>1710</v>
      </c>
      <c r="AN76" s="148">
        <v>1610</v>
      </c>
      <c r="AO76" s="148">
        <v>1555</v>
      </c>
      <c r="AP76" s="148">
        <v>1490</v>
      </c>
      <c r="AQ76" s="148">
        <v>1435</v>
      </c>
      <c r="AR76" s="148">
        <v>1335</v>
      </c>
      <c r="AS76" s="148">
        <v>1305</v>
      </c>
      <c r="AT76" s="148">
        <v>1310</v>
      </c>
      <c r="AU76" s="148">
        <v>1255</v>
      </c>
      <c r="AV76" s="148">
        <v>1260</v>
      </c>
      <c r="AW76" s="148">
        <v>1255</v>
      </c>
      <c r="AX76" s="148">
        <v>1295</v>
      </c>
      <c r="AY76" s="148">
        <v>1310</v>
      </c>
      <c r="AZ76" s="148">
        <v>1305</v>
      </c>
      <c r="BA76" s="148">
        <v>1360</v>
      </c>
      <c r="BB76" s="148">
        <v>1315</v>
      </c>
      <c r="BC76" s="148">
        <v>1315</v>
      </c>
      <c r="BD76" s="148">
        <v>1300</v>
      </c>
      <c r="BE76" s="148">
        <v>1285</v>
      </c>
      <c r="BF76" s="148">
        <v>1295</v>
      </c>
      <c r="BG76" s="148">
        <v>1280</v>
      </c>
      <c r="BH76" s="148">
        <v>1325</v>
      </c>
      <c r="BI76" s="148">
        <v>1310</v>
      </c>
      <c r="BJ76" s="148">
        <v>1295</v>
      </c>
      <c r="BK76" s="148">
        <v>1390</v>
      </c>
      <c r="BL76" s="148">
        <v>1385</v>
      </c>
      <c r="BM76" s="148">
        <v>1365</v>
      </c>
      <c r="BN76" s="148">
        <v>1375</v>
      </c>
      <c r="BO76" s="148">
        <v>1355</v>
      </c>
      <c r="BP76" s="148">
        <v>1430</v>
      </c>
      <c r="BQ76" s="148">
        <v>1360</v>
      </c>
      <c r="BR76" s="148">
        <v>1360</v>
      </c>
      <c r="BS76" s="148">
        <v>1390</v>
      </c>
      <c r="BT76" s="148">
        <v>1370</v>
      </c>
      <c r="BU76" s="148">
        <v>1395</v>
      </c>
      <c r="BV76" s="148">
        <v>1380</v>
      </c>
      <c r="BW76" s="148">
        <v>1435</v>
      </c>
      <c r="BX76" s="148">
        <v>1420</v>
      </c>
      <c r="BY76" s="148">
        <v>1360</v>
      </c>
      <c r="BZ76" s="148">
        <v>1380</v>
      </c>
      <c r="CA76" s="148">
        <v>1430</v>
      </c>
      <c r="CB76" s="100"/>
    </row>
    <row r="77" spans="1:80" x14ac:dyDescent="0.2">
      <c r="A77" t="s">
        <v>116</v>
      </c>
      <c r="B77">
        <v>1170</v>
      </c>
      <c r="C77">
        <v>1240</v>
      </c>
      <c r="D77">
        <v>1280</v>
      </c>
      <c r="E77">
        <v>1280</v>
      </c>
      <c r="F77">
        <v>1280</v>
      </c>
      <c r="G77">
        <v>1290</v>
      </c>
      <c r="H77">
        <v>1310</v>
      </c>
      <c r="I77">
        <v>1335</v>
      </c>
      <c r="J77">
        <v>1310</v>
      </c>
      <c r="K77">
        <v>1340</v>
      </c>
      <c r="L77">
        <v>1365</v>
      </c>
      <c r="M77">
        <v>1380</v>
      </c>
      <c r="N77">
        <v>1430</v>
      </c>
      <c r="O77">
        <v>1440</v>
      </c>
      <c r="P77">
        <v>1450</v>
      </c>
      <c r="Q77">
        <v>2825</v>
      </c>
      <c r="R77">
        <v>3415</v>
      </c>
      <c r="S77">
        <v>3155</v>
      </c>
      <c r="T77">
        <v>3275</v>
      </c>
      <c r="U77">
        <v>3330</v>
      </c>
      <c r="V77">
        <v>3270</v>
      </c>
      <c r="W77">
        <v>3060</v>
      </c>
      <c r="X77">
        <v>3030</v>
      </c>
      <c r="Y77">
        <v>3110</v>
      </c>
      <c r="Z77">
        <v>3025</v>
      </c>
      <c r="AA77">
        <v>3165</v>
      </c>
      <c r="AB77">
        <v>3110</v>
      </c>
      <c r="AC77">
        <v>3000</v>
      </c>
      <c r="AD77">
        <v>2790</v>
      </c>
      <c r="AE77">
        <v>2570</v>
      </c>
      <c r="AF77">
        <v>2510</v>
      </c>
      <c r="AG77">
        <v>2375</v>
      </c>
      <c r="AH77">
        <v>2255</v>
      </c>
      <c r="AI77">
        <v>2210</v>
      </c>
      <c r="AJ77">
        <v>2220</v>
      </c>
      <c r="AK77" s="148">
        <v>2085</v>
      </c>
      <c r="AL77" s="148">
        <v>2080</v>
      </c>
      <c r="AM77" s="148">
        <v>2105</v>
      </c>
      <c r="AN77" s="148">
        <v>2055</v>
      </c>
      <c r="AO77" s="148">
        <v>1980</v>
      </c>
      <c r="AP77" s="148">
        <v>1890</v>
      </c>
      <c r="AQ77" s="148">
        <v>1800</v>
      </c>
      <c r="AR77" s="148">
        <v>1735</v>
      </c>
      <c r="AS77" s="148">
        <v>1685</v>
      </c>
      <c r="AT77" s="148">
        <v>1640</v>
      </c>
      <c r="AU77" s="148">
        <v>1690</v>
      </c>
      <c r="AV77" s="148">
        <v>1700</v>
      </c>
      <c r="AW77" s="148">
        <v>1750</v>
      </c>
      <c r="AX77" s="148">
        <v>1765</v>
      </c>
      <c r="AY77" s="148">
        <v>1795</v>
      </c>
      <c r="AZ77" s="148">
        <v>1840</v>
      </c>
      <c r="BA77" s="148">
        <v>1835</v>
      </c>
      <c r="BB77" s="148">
        <v>1815</v>
      </c>
      <c r="BC77" s="148">
        <v>1850</v>
      </c>
      <c r="BD77" s="148">
        <v>1815</v>
      </c>
      <c r="BE77" s="148">
        <v>1805</v>
      </c>
      <c r="BF77" s="148">
        <v>1840</v>
      </c>
      <c r="BG77" s="148">
        <v>1820</v>
      </c>
      <c r="BH77" s="148">
        <v>1840</v>
      </c>
      <c r="BI77" s="148">
        <v>1860</v>
      </c>
      <c r="BJ77" s="148">
        <v>1895</v>
      </c>
      <c r="BK77" s="148">
        <v>1970</v>
      </c>
      <c r="BL77" s="148">
        <v>1960</v>
      </c>
      <c r="BM77" s="148">
        <v>1900</v>
      </c>
      <c r="BN77" s="148">
        <v>1875</v>
      </c>
      <c r="BO77" s="148">
        <v>1825</v>
      </c>
      <c r="BP77" s="148">
        <v>1900</v>
      </c>
      <c r="BQ77" s="148">
        <v>1885</v>
      </c>
      <c r="BR77" s="148">
        <v>1840</v>
      </c>
      <c r="BS77" s="148">
        <v>1905</v>
      </c>
      <c r="BT77" s="148">
        <v>1885</v>
      </c>
      <c r="BU77" s="148">
        <v>1860</v>
      </c>
      <c r="BV77" s="148">
        <v>1880</v>
      </c>
      <c r="BW77" s="148">
        <v>1930</v>
      </c>
      <c r="BX77" s="148">
        <v>1940</v>
      </c>
      <c r="BY77" s="148">
        <v>1890</v>
      </c>
      <c r="BZ77" s="148">
        <v>1855</v>
      </c>
      <c r="CA77" s="148">
        <v>1895</v>
      </c>
      <c r="CB77" s="100"/>
    </row>
    <row r="78" spans="1:80" x14ac:dyDescent="0.2">
      <c r="A78" t="s">
        <v>117</v>
      </c>
      <c r="B78">
        <v>490</v>
      </c>
      <c r="C78">
        <v>565</v>
      </c>
      <c r="D78">
        <v>600</v>
      </c>
      <c r="E78">
        <v>630</v>
      </c>
      <c r="F78">
        <v>645</v>
      </c>
      <c r="G78">
        <v>700</v>
      </c>
      <c r="H78">
        <v>700</v>
      </c>
      <c r="I78">
        <v>735</v>
      </c>
      <c r="J78">
        <v>740</v>
      </c>
      <c r="K78">
        <v>755</v>
      </c>
      <c r="L78">
        <v>760</v>
      </c>
      <c r="M78">
        <v>750</v>
      </c>
      <c r="N78">
        <v>815</v>
      </c>
      <c r="O78">
        <v>830</v>
      </c>
      <c r="P78">
        <v>855</v>
      </c>
      <c r="Q78">
        <v>1820</v>
      </c>
      <c r="R78">
        <v>2485</v>
      </c>
      <c r="S78">
        <v>2265</v>
      </c>
      <c r="T78">
        <v>2320</v>
      </c>
      <c r="U78">
        <v>2325</v>
      </c>
      <c r="V78">
        <v>2270</v>
      </c>
      <c r="W78">
        <v>2135</v>
      </c>
      <c r="X78">
        <v>2145</v>
      </c>
      <c r="Y78">
        <v>2145</v>
      </c>
      <c r="Z78">
        <v>2100</v>
      </c>
      <c r="AA78">
        <v>2275</v>
      </c>
      <c r="AB78">
        <v>2255</v>
      </c>
      <c r="AC78">
        <v>2210</v>
      </c>
      <c r="AD78">
        <v>2030</v>
      </c>
      <c r="AE78">
        <v>1850</v>
      </c>
      <c r="AF78">
        <v>1845</v>
      </c>
      <c r="AG78">
        <v>1705</v>
      </c>
      <c r="AH78">
        <v>1585</v>
      </c>
      <c r="AI78">
        <v>1475</v>
      </c>
      <c r="AJ78">
        <v>1370</v>
      </c>
      <c r="AK78" s="148">
        <v>1340</v>
      </c>
      <c r="AL78" s="148">
        <v>1300</v>
      </c>
      <c r="AM78" s="148">
        <v>1315</v>
      </c>
      <c r="AN78" s="148">
        <v>1220</v>
      </c>
      <c r="AO78" s="148">
        <v>1165</v>
      </c>
      <c r="AP78" s="148">
        <v>1185</v>
      </c>
      <c r="AQ78" s="148">
        <v>1145</v>
      </c>
      <c r="AR78" s="148">
        <v>1125</v>
      </c>
      <c r="AS78" s="148">
        <v>1125</v>
      </c>
      <c r="AT78" s="148">
        <v>1095</v>
      </c>
      <c r="AU78" s="148">
        <v>1110</v>
      </c>
      <c r="AV78" s="148">
        <v>1100</v>
      </c>
      <c r="AW78" s="148">
        <v>1130</v>
      </c>
      <c r="AX78" s="148">
        <v>1110</v>
      </c>
      <c r="AY78" s="148">
        <v>1140</v>
      </c>
      <c r="AZ78" s="148">
        <v>1150</v>
      </c>
      <c r="BA78" s="148">
        <v>1185</v>
      </c>
      <c r="BB78" s="148">
        <v>1150</v>
      </c>
      <c r="BC78" s="148">
        <v>1160</v>
      </c>
      <c r="BD78" s="148">
        <v>1165</v>
      </c>
      <c r="BE78" s="148">
        <v>1125</v>
      </c>
      <c r="BF78" s="148">
        <v>1155</v>
      </c>
      <c r="BG78" s="148">
        <v>1135</v>
      </c>
      <c r="BH78" s="148">
        <v>1125</v>
      </c>
      <c r="BI78" s="148">
        <v>1120</v>
      </c>
      <c r="BJ78" s="148">
        <v>1140</v>
      </c>
      <c r="BK78" s="148">
        <v>1180</v>
      </c>
      <c r="BL78" s="148">
        <v>1195</v>
      </c>
      <c r="BM78" s="148">
        <v>1180</v>
      </c>
      <c r="BN78" s="148">
        <v>1190</v>
      </c>
      <c r="BO78" s="148">
        <v>1185</v>
      </c>
      <c r="BP78" s="148">
        <v>1240</v>
      </c>
      <c r="BQ78" s="148">
        <v>1240</v>
      </c>
      <c r="BR78" s="148">
        <v>1235</v>
      </c>
      <c r="BS78" s="148">
        <v>1190</v>
      </c>
      <c r="BT78" s="148">
        <v>1175</v>
      </c>
      <c r="BU78" s="148">
        <v>1215</v>
      </c>
      <c r="BV78" s="148">
        <v>1190</v>
      </c>
      <c r="BW78" s="148">
        <v>1220</v>
      </c>
      <c r="BX78" s="148">
        <v>1240</v>
      </c>
      <c r="BY78" s="148">
        <v>1175</v>
      </c>
      <c r="BZ78" s="148">
        <v>1200</v>
      </c>
      <c r="CA78" s="148">
        <v>1225</v>
      </c>
      <c r="CB78" s="100"/>
    </row>
    <row r="79" spans="1:80" x14ac:dyDescent="0.2">
      <c r="A79" t="s">
        <v>118</v>
      </c>
      <c r="B79">
        <v>1410</v>
      </c>
      <c r="C79">
        <v>1470</v>
      </c>
      <c r="D79">
        <v>1475</v>
      </c>
      <c r="E79">
        <v>1460</v>
      </c>
      <c r="F79">
        <v>1455</v>
      </c>
      <c r="G79">
        <v>1420</v>
      </c>
      <c r="H79">
        <v>1435</v>
      </c>
      <c r="I79">
        <v>1445</v>
      </c>
      <c r="J79">
        <v>1430</v>
      </c>
      <c r="K79">
        <v>1440</v>
      </c>
      <c r="L79">
        <v>1410</v>
      </c>
      <c r="M79">
        <v>1430</v>
      </c>
      <c r="N79">
        <v>1425</v>
      </c>
      <c r="O79">
        <v>1490</v>
      </c>
      <c r="P79">
        <v>1525</v>
      </c>
      <c r="Q79">
        <v>2615</v>
      </c>
      <c r="R79">
        <v>2940</v>
      </c>
      <c r="S79">
        <v>2780</v>
      </c>
      <c r="T79">
        <v>2790</v>
      </c>
      <c r="U79">
        <v>2800</v>
      </c>
      <c r="V79">
        <v>2780</v>
      </c>
      <c r="W79">
        <v>2670</v>
      </c>
      <c r="X79">
        <v>2660</v>
      </c>
      <c r="Y79">
        <v>2710</v>
      </c>
      <c r="Z79">
        <v>2630</v>
      </c>
      <c r="AA79">
        <v>2710</v>
      </c>
      <c r="AB79">
        <v>2625</v>
      </c>
      <c r="AC79">
        <v>2570</v>
      </c>
      <c r="AD79">
        <v>2380</v>
      </c>
      <c r="AE79">
        <v>2210</v>
      </c>
      <c r="AF79">
        <v>2145</v>
      </c>
      <c r="AG79">
        <v>2035</v>
      </c>
      <c r="AH79">
        <v>1945</v>
      </c>
      <c r="AI79">
        <v>1910</v>
      </c>
      <c r="AJ79">
        <v>1890</v>
      </c>
      <c r="AK79" s="148">
        <v>1855</v>
      </c>
      <c r="AL79" s="148">
        <v>1840</v>
      </c>
      <c r="AM79" s="148">
        <v>1835</v>
      </c>
      <c r="AN79" s="148">
        <v>1725</v>
      </c>
      <c r="AO79" s="148">
        <v>1655</v>
      </c>
      <c r="AP79" s="148">
        <v>1595</v>
      </c>
      <c r="AQ79" s="148">
        <v>1520</v>
      </c>
      <c r="AR79" s="148">
        <v>1445</v>
      </c>
      <c r="AS79" s="148">
        <v>1485</v>
      </c>
      <c r="AT79" s="148">
        <v>1495</v>
      </c>
      <c r="AU79" s="148">
        <v>1495</v>
      </c>
      <c r="AV79" s="148">
        <v>1505</v>
      </c>
      <c r="AW79" s="148">
        <v>1525</v>
      </c>
      <c r="AX79" s="148">
        <v>1505</v>
      </c>
      <c r="AY79" s="148">
        <v>1500</v>
      </c>
      <c r="AZ79" s="148">
        <v>1515</v>
      </c>
      <c r="BA79" s="148">
        <v>1460</v>
      </c>
      <c r="BB79" s="148">
        <v>1465</v>
      </c>
      <c r="BC79" s="148">
        <v>1460</v>
      </c>
      <c r="BD79" s="148">
        <v>1430</v>
      </c>
      <c r="BE79" s="148">
        <v>1425</v>
      </c>
      <c r="BF79" s="148">
        <v>1425</v>
      </c>
      <c r="BG79" s="148">
        <v>1435</v>
      </c>
      <c r="BH79" s="148">
        <v>1455</v>
      </c>
      <c r="BI79" s="148">
        <v>1500</v>
      </c>
      <c r="BJ79" s="148">
        <v>1500</v>
      </c>
      <c r="BK79" s="148">
        <v>1565</v>
      </c>
      <c r="BL79" s="148">
        <v>1595</v>
      </c>
      <c r="BM79" s="148">
        <v>1525</v>
      </c>
      <c r="BN79" s="148">
        <v>1530</v>
      </c>
      <c r="BO79" s="148">
        <v>1480</v>
      </c>
      <c r="BP79" s="148">
        <v>1480</v>
      </c>
      <c r="BQ79" s="148">
        <v>1440</v>
      </c>
      <c r="BR79" s="148">
        <v>1475</v>
      </c>
      <c r="BS79" s="148">
        <v>1460</v>
      </c>
      <c r="BT79" s="148">
        <v>1430</v>
      </c>
      <c r="BU79" s="148">
        <v>1410</v>
      </c>
      <c r="BV79" s="148">
        <v>1395</v>
      </c>
      <c r="BW79" s="148">
        <v>1400</v>
      </c>
      <c r="BX79" s="148">
        <v>1395</v>
      </c>
      <c r="BY79" s="148">
        <v>1345</v>
      </c>
      <c r="BZ79" s="148">
        <v>1350</v>
      </c>
      <c r="CA79" s="148">
        <v>1345</v>
      </c>
      <c r="CB79" s="100"/>
    </row>
    <row r="80" spans="1:80" x14ac:dyDescent="0.2">
      <c r="A80" t="s">
        <v>1730</v>
      </c>
      <c r="B80">
        <v>1170</v>
      </c>
      <c r="C80">
        <v>1235</v>
      </c>
      <c r="D80">
        <v>1275</v>
      </c>
      <c r="E80">
        <v>1300</v>
      </c>
      <c r="F80">
        <v>1335</v>
      </c>
      <c r="G80">
        <v>1335</v>
      </c>
      <c r="H80">
        <v>1335</v>
      </c>
      <c r="I80">
        <v>1330</v>
      </c>
      <c r="J80">
        <v>1340</v>
      </c>
      <c r="K80">
        <v>1370</v>
      </c>
      <c r="L80">
        <v>1395</v>
      </c>
      <c r="M80">
        <v>1425</v>
      </c>
      <c r="N80">
        <v>1480</v>
      </c>
      <c r="O80">
        <v>1490</v>
      </c>
      <c r="P80">
        <v>1465</v>
      </c>
      <c r="Q80">
        <v>2585</v>
      </c>
      <c r="R80">
        <v>3000</v>
      </c>
      <c r="S80">
        <v>2810</v>
      </c>
      <c r="T80">
        <v>2890</v>
      </c>
      <c r="U80">
        <v>2965</v>
      </c>
      <c r="V80">
        <v>2935</v>
      </c>
      <c r="W80">
        <v>2815</v>
      </c>
      <c r="X80">
        <v>2865</v>
      </c>
      <c r="Y80">
        <v>2905</v>
      </c>
      <c r="Z80">
        <v>2825</v>
      </c>
      <c r="AA80">
        <v>2950</v>
      </c>
      <c r="AB80">
        <v>2855</v>
      </c>
      <c r="AC80">
        <v>2785</v>
      </c>
      <c r="AD80">
        <v>2625</v>
      </c>
      <c r="AE80">
        <v>2405</v>
      </c>
      <c r="AF80">
        <v>2335</v>
      </c>
      <c r="AG80">
        <v>2215</v>
      </c>
      <c r="AH80">
        <v>2140</v>
      </c>
      <c r="AI80">
        <v>2110</v>
      </c>
      <c r="AJ80">
        <v>2085</v>
      </c>
      <c r="AK80" s="148">
        <v>2040</v>
      </c>
      <c r="AL80" s="148">
        <v>2030</v>
      </c>
      <c r="AM80" s="148">
        <v>2010</v>
      </c>
      <c r="AN80" s="148">
        <v>1905</v>
      </c>
      <c r="AO80" s="148">
        <v>1765</v>
      </c>
      <c r="AP80" s="148">
        <v>1670</v>
      </c>
      <c r="AQ80" s="148">
        <v>1590</v>
      </c>
      <c r="AR80" s="148">
        <v>1575</v>
      </c>
      <c r="AS80" s="148">
        <v>1570</v>
      </c>
      <c r="AT80" s="148">
        <v>1550</v>
      </c>
      <c r="AU80" s="148">
        <v>1520</v>
      </c>
      <c r="AV80" s="148">
        <v>1520</v>
      </c>
      <c r="AW80" s="148">
        <v>1535</v>
      </c>
      <c r="AX80" s="148">
        <v>1565</v>
      </c>
      <c r="AY80" s="148">
        <v>1575</v>
      </c>
      <c r="AZ80" s="148">
        <v>1555</v>
      </c>
      <c r="BA80" s="148">
        <v>1515</v>
      </c>
      <c r="BB80" s="148">
        <v>1470</v>
      </c>
      <c r="BC80" s="148">
        <v>1455</v>
      </c>
      <c r="BD80" s="148">
        <v>1465</v>
      </c>
      <c r="BE80" s="148">
        <v>1435</v>
      </c>
      <c r="BF80" s="148">
        <v>1450</v>
      </c>
      <c r="BG80" s="148">
        <v>1450</v>
      </c>
      <c r="BH80" s="148">
        <v>1440</v>
      </c>
      <c r="BI80" s="148">
        <v>1475</v>
      </c>
      <c r="BJ80" s="148">
        <v>1515</v>
      </c>
      <c r="BK80" s="148">
        <v>1580</v>
      </c>
      <c r="BL80" s="148">
        <v>1525</v>
      </c>
      <c r="BM80" s="148">
        <v>1490</v>
      </c>
      <c r="BN80" s="148">
        <v>1435</v>
      </c>
      <c r="BO80" s="148">
        <v>1430</v>
      </c>
      <c r="BP80" s="148">
        <v>1480</v>
      </c>
      <c r="BQ80" s="148">
        <v>1485</v>
      </c>
      <c r="BR80" s="148">
        <v>1450</v>
      </c>
      <c r="BS80" s="148">
        <v>1485</v>
      </c>
      <c r="BT80" s="148">
        <v>1505</v>
      </c>
      <c r="BU80" s="148">
        <v>1515</v>
      </c>
      <c r="BV80" s="148">
        <v>1485</v>
      </c>
      <c r="BW80" s="148">
        <v>1540</v>
      </c>
      <c r="BX80" s="148">
        <v>1515</v>
      </c>
      <c r="BY80" s="148">
        <v>1485</v>
      </c>
      <c r="BZ80" s="148">
        <v>1465</v>
      </c>
      <c r="CA80" s="148">
        <v>1485</v>
      </c>
      <c r="CB80" s="100"/>
    </row>
    <row r="81" spans="1:80" x14ac:dyDescent="0.2">
      <c r="A81" t="s">
        <v>120</v>
      </c>
      <c r="B81">
        <v>945</v>
      </c>
      <c r="C81">
        <v>985</v>
      </c>
      <c r="D81">
        <v>1040</v>
      </c>
      <c r="E81">
        <v>1100</v>
      </c>
      <c r="F81">
        <v>1130</v>
      </c>
      <c r="G81">
        <v>1145</v>
      </c>
      <c r="H81">
        <v>1220</v>
      </c>
      <c r="I81">
        <v>1205</v>
      </c>
      <c r="J81">
        <v>1215</v>
      </c>
      <c r="K81">
        <v>1195</v>
      </c>
      <c r="L81">
        <v>1230</v>
      </c>
      <c r="M81">
        <v>1255</v>
      </c>
      <c r="N81">
        <v>1250</v>
      </c>
      <c r="O81">
        <v>1300</v>
      </c>
      <c r="P81">
        <v>1285</v>
      </c>
      <c r="Q81">
        <v>2215</v>
      </c>
      <c r="R81">
        <v>2995</v>
      </c>
      <c r="S81">
        <v>2835</v>
      </c>
      <c r="T81">
        <v>2830</v>
      </c>
      <c r="U81">
        <v>2905</v>
      </c>
      <c r="V81">
        <v>2860</v>
      </c>
      <c r="W81">
        <v>2770</v>
      </c>
      <c r="X81">
        <v>2760</v>
      </c>
      <c r="Y81">
        <v>2730</v>
      </c>
      <c r="Z81">
        <v>2735</v>
      </c>
      <c r="AA81">
        <v>2835</v>
      </c>
      <c r="AB81">
        <v>2840</v>
      </c>
      <c r="AC81">
        <v>2815</v>
      </c>
      <c r="AD81">
        <v>2580</v>
      </c>
      <c r="AE81">
        <v>2410</v>
      </c>
      <c r="AF81">
        <v>2350</v>
      </c>
      <c r="AG81">
        <v>2215</v>
      </c>
      <c r="AH81">
        <v>2100</v>
      </c>
      <c r="AI81">
        <v>1995</v>
      </c>
      <c r="AJ81">
        <v>1890</v>
      </c>
      <c r="AK81" s="148">
        <v>1860</v>
      </c>
      <c r="AL81" s="148">
        <v>1820</v>
      </c>
      <c r="AM81" s="148">
        <v>1800</v>
      </c>
      <c r="AN81" s="148">
        <v>1720</v>
      </c>
      <c r="AO81" s="148">
        <v>1645</v>
      </c>
      <c r="AP81" s="148">
        <v>1585</v>
      </c>
      <c r="AQ81" s="148">
        <v>1535</v>
      </c>
      <c r="AR81" s="148">
        <v>1505</v>
      </c>
      <c r="AS81" s="148">
        <v>1495</v>
      </c>
      <c r="AT81" s="148">
        <v>1465</v>
      </c>
      <c r="AU81" s="148">
        <v>1470</v>
      </c>
      <c r="AV81" s="148">
        <v>1425</v>
      </c>
      <c r="AW81" s="148">
        <v>1465</v>
      </c>
      <c r="AX81" s="148">
        <v>1515</v>
      </c>
      <c r="AY81" s="148">
        <v>1540</v>
      </c>
      <c r="AZ81" s="148">
        <v>1610</v>
      </c>
      <c r="BA81" s="148">
        <v>1625</v>
      </c>
      <c r="BB81" s="148">
        <v>1605</v>
      </c>
      <c r="BC81" s="148">
        <v>1575</v>
      </c>
      <c r="BD81" s="148">
        <v>1570</v>
      </c>
      <c r="BE81" s="148">
        <v>1540</v>
      </c>
      <c r="BF81" s="148">
        <v>1535</v>
      </c>
      <c r="BG81" s="148">
        <v>1495</v>
      </c>
      <c r="BH81" s="148">
        <v>1515</v>
      </c>
      <c r="BI81" s="148">
        <v>1515</v>
      </c>
      <c r="BJ81" s="148">
        <v>1550</v>
      </c>
      <c r="BK81" s="148">
        <v>1615</v>
      </c>
      <c r="BL81" s="148">
        <v>1620</v>
      </c>
      <c r="BM81" s="148">
        <v>1625</v>
      </c>
      <c r="BN81" s="148">
        <v>1610</v>
      </c>
      <c r="BO81" s="148">
        <v>1585</v>
      </c>
      <c r="BP81" s="148">
        <v>1665</v>
      </c>
      <c r="BQ81" s="148">
        <v>1640</v>
      </c>
      <c r="BR81" s="148">
        <v>1650</v>
      </c>
      <c r="BS81" s="148">
        <v>1680</v>
      </c>
      <c r="BT81" s="148">
        <v>1580</v>
      </c>
      <c r="BU81" s="148">
        <v>1605</v>
      </c>
      <c r="BV81" s="148">
        <v>1615</v>
      </c>
      <c r="BW81" s="148">
        <v>1645</v>
      </c>
      <c r="BX81" s="148">
        <v>1635</v>
      </c>
      <c r="BY81" s="148">
        <v>1660</v>
      </c>
      <c r="BZ81" s="148">
        <v>1635</v>
      </c>
      <c r="CA81" s="148">
        <v>1710</v>
      </c>
      <c r="CB81" s="100"/>
    </row>
    <row r="82" spans="1:80" x14ac:dyDescent="0.2">
      <c r="A82" t="s">
        <v>121</v>
      </c>
      <c r="B82">
        <v>755</v>
      </c>
      <c r="C82">
        <v>815</v>
      </c>
      <c r="D82">
        <v>855</v>
      </c>
      <c r="E82">
        <v>935</v>
      </c>
      <c r="F82">
        <v>950</v>
      </c>
      <c r="G82">
        <v>1055</v>
      </c>
      <c r="H82">
        <v>1070</v>
      </c>
      <c r="I82">
        <v>1055</v>
      </c>
      <c r="J82">
        <v>1105</v>
      </c>
      <c r="K82">
        <v>1120</v>
      </c>
      <c r="L82">
        <v>1135</v>
      </c>
      <c r="M82">
        <v>1145</v>
      </c>
      <c r="N82">
        <v>1205</v>
      </c>
      <c r="O82">
        <v>1235</v>
      </c>
      <c r="P82">
        <v>1255</v>
      </c>
      <c r="Q82">
        <v>2510</v>
      </c>
      <c r="R82">
        <v>3460</v>
      </c>
      <c r="S82">
        <v>3190</v>
      </c>
      <c r="T82">
        <v>3245</v>
      </c>
      <c r="U82">
        <v>3280</v>
      </c>
      <c r="V82">
        <v>3195</v>
      </c>
      <c r="W82">
        <v>3015</v>
      </c>
      <c r="X82">
        <v>3025</v>
      </c>
      <c r="Y82">
        <v>3010</v>
      </c>
      <c r="Z82">
        <v>2935</v>
      </c>
      <c r="AA82">
        <v>3140</v>
      </c>
      <c r="AB82">
        <v>3150</v>
      </c>
      <c r="AC82">
        <v>3090</v>
      </c>
      <c r="AD82">
        <v>2865</v>
      </c>
      <c r="AE82">
        <v>2645</v>
      </c>
      <c r="AF82">
        <v>2605</v>
      </c>
      <c r="AG82">
        <v>2545</v>
      </c>
      <c r="AH82">
        <v>2420</v>
      </c>
      <c r="AI82">
        <v>2310</v>
      </c>
      <c r="AJ82">
        <v>2235</v>
      </c>
      <c r="AK82" s="148">
        <v>2160</v>
      </c>
      <c r="AL82" s="148">
        <v>2135</v>
      </c>
      <c r="AM82" s="148">
        <v>2190</v>
      </c>
      <c r="AN82" s="148">
        <v>2080</v>
      </c>
      <c r="AO82" s="148">
        <v>1945</v>
      </c>
      <c r="AP82" s="148">
        <v>1815</v>
      </c>
      <c r="AQ82" s="148">
        <v>1755</v>
      </c>
      <c r="AR82" s="148">
        <v>1690</v>
      </c>
      <c r="AS82" s="148">
        <v>1680</v>
      </c>
      <c r="AT82" s="148">
        <v>1640</v>
      </c>
      <c r="AU82" s="148">
        <v>1665</v>
      </c>
      <c r="AV82" s="148">
        <v>1675</v>
      </c>
      <c r="AW82" s="148">
        <v>1655</v>
      </c>
      <c r="AX82" s="148">
        <v>1655</v>
      </c>
      <c r="AY82" s="148">
        <v>1670</v>
      </c>
      <c r="AZ82" s="148">
        <v>1660</v>
      </c>
      <c r="BA82" s="148">
        <v>1720</v>
      </c>
      <c r="BB82" s="148">
        <v>1700</v>
      </c>
      <c r="BC82" s="148">
        <v>1720</v>
      </c>
      <c r="BD82" s="148">
        <v>1730</v>
      </c>
      <c r="BE82" s="148">
        <v>1720</v>
      </c>
      <c r="BF82" s="148">
        <v>1735</v>
      </c>
      <c r="BG82" s="148">
        <v>1790</v>
      </c>
      <c r="BH82" s="148">
        <v>1745</v>
      </c>
      <c r="BI82" s="148">
        <v>1770</v>
      </c>
      <c r="BJ82" s="148">
        <v>1805</v>
      </c>
      <c r="BK82" s="148">
        <v>1900</v>
      </c>
      <c r="BL82" s="148">
        <v>1910</v>
      </c>
      <c r="BM82" s="148">
        <v>1910</v>
      </c>
      <c r="BN82" s="148">
        <v>1870</v>
      </c>
      <c r="BO82" s="148">
        <v>1845</v>
      </c>
      <c r="BP82" s="148">
        <v>1960</v>
      </c>
      <c r="BQ82" s="148">
        <v>1885</v>
      </c>
      <c r="BR82" s="148">
        <v>1920</v>
      </c>
      <c r="BS82" s="148">
        <v>1925</v>
      </c>
      <c r="BT82" s="148">
        <v>1880</v>
      </c>
      <c r="BU82" s="148">
        <v>1885</v>
      </c>
      <c r="BV82" s="148">
        <v>1865</v>
      </c>
      <c r="BW82" s="148">
        <v>1985</v>
      </c>
      <c r="BX82" s="148">
        <v>1970</v>
      </c>
      <c r="BY82" s="148">
        <v>1965</v>
      </c>
      <c r="BZ82" s="148">
        <v>1970</v>
      </c>
      <c r="CA82" s="148">
        <v>2020</v>
      </c>
      <c r="CB82" s="100"/>
    </row>
    <row r="83" spans="1:80" x14ac:dyDescent="0.2">
      <c r="A83" t="s">
        <v>122</v>
      </c>
      <c r="B83">
        <v>340</v>
      </c>
      <c r="C83">
        <v>400</v>
      </c>
      <c r="D83">
        <v>410</v>
      </c>
      <c r="E83">
        <v>415</v>
      </c>
      <c r="F83">
        <v>420</v>
      </c>
      <c r="G83">
        <v>455</v>
      </c>
      <c r="H83">
        <v>465</v>
      </c>
      <c r="I83">
        <v>480</v>
      </c>
      <c r="J83">
        <v>510</v>
      </c>
      <c r="K83">
        <v>510</v>
      </c>
      <c r="L83">
        <v>495</v>
      </c>
      <c r="M83">
        <v>505</v>
      </c>
      <c r="N83">
        <v>505</v>
      </c>
      <c r="O83">
        <v>520</v>
      </c>
      <c r="P83">
        <v>535</v>
      </c>
      <c r="Q83">
        <v>1250</v>
      </c>
      <c r="R83">
        <v>1780</v>
      </c>
      <c r="S83">
        <v>1610</v>
      </c>
      <c r="T83">
        <v>1635</v>
      </c>
      <c r="U83">
        <v>1670</v>
      </c>
      <c r="V83">
        <v>1640</v>
      </c>
      <c r="W83">
        <v>1580</v>
      </c>
      <c r="X83">
        <v>1580</v>
      </c>
      <c r="Y83">
        <v>1590</v>
      </c>
      <c r="Z83">
        <v>1535</v>
      </c>
      <c r="AA83">
        <v>1660</v>
      </c>
      <c r="AB83">
        <v>1595</v>
      </c>
      <c r="AC83">
        <v>1605</v>
      </c>
      <c r="AD83">
        <v>1470</v>
      </c>
      <c r="AE83">
        <v>1295</v>
      </c>
      <c r="AF83">
        <v>1285</v>
      </c>
      <c r="AG83">
        <v>1210</v>
      </c>
      <c r="AH83">
        <v>1115</v>
      </c>
      <c r="AI83">
        <v>1045</v>
      </c>
      <c r="AJ83">
        <v>990</v>
      </c>
      <c r="AK83" s="148">
        <v>950</v>
      </c>
      <c r="AL83" s="148">
        <v>925</v>
      </c>
      <c r="AM83" s="148">
        <v>885</v>
      </c>
      <c r="AN83" s="148">
        <v>840</v>
      </c>
      <c r="AO83" s="148">
        <v>810</v>
      </c>
      <c r="AP83" s="148">
        <v>780</v>
      </c>
      <c r="AQ83" s="148">
        <v>765</v>
      </c>
      <c r="AR83" s="148">
        <v>745</v>
      </c>
      <c r="AS83" s="148">
        <v>745</v>
      </c>
      <c r="AT83" s="148">
        <v>715</v>
      </c>
      <c r="AU83" s="148">
        <v>725</v>
      </c>
      <c r="AV83" s="148">
        <v>725</v>
      </c>
      <c r="AW83" s="148">
        <v>730</v>
      </c>
      <c r="AX83" s="148">
        <v>715</v>
      </c>
      <c r="AY83" s="148">
        <v>720</v>
      </c>
      <c r="AZ83" s="148">
        <v>710</v>
      </c>
      <c r="BA83" s="148">
        <v>730</v>
      </c>
      <c r="BB83" s="148">
        <v>700</v>
      </c>
      <c r="BC83" s="148">
        <v>705</v>
      </c>
      <c r="BD83" s="148">
        <v>685</v>
      </c>
      <c r="BE83" s="148">
        <v>670</v>
      </c>
      <c r="BF83" s="148">
        <v>695</v>
      </c>
      <c r="BG83" s="148">
        <v>720</v>
      </c>
      <c r="BH83" s="148">
        <v>730</v>
      </c>
      <c r="BI83" s="148">
        <v>735</v>
      </c>
      <c r="BJ83" s="148">
        <v>730</v>
      </c>
      <c r="BK83" s="148">
        <v>750</v>
      </c>
      <c r="BL83" s="148">
        <v>750</v>
      </c>
      <c r="BM83" s="148">
        <v>740</v>
      </c>
      <c r="BN83" s="148">
        <v>750</v>
      </c>
      <c r="BO83" s="148">
        <v>755</v>
      </c>
      <c r="BP83" s="148">
        <v>760</v>
      </c>
      <c r="BQ83" s="148">
        <v>730</v>
      </c>
      <c r="BR83" s="148">
        <v>730</v>
      </c>
      <c r="BS83" s="148">
        <v>735</v>
      </c>
      <c r="BT83" s="148">
        <v>725</v>
      </c>
      <c r="BU83" s="148">
        <v>740</v>
      </c>
      <c r="BV83" s="148">
        <v>770</v>
      </c>
      <c r="BW83" s="148">
        <v>790</v>
      </c>
      <c r="BX83" s="148">
        <v>800</v>
      </c>
      <c r="BY83" s="148">
        <v>750</v>
      </c>
      <c r="BZ83" s="148">
        <v>735</v>
      </c>
      <c r="CA83" s="148">
        <v>790</v>
      </c>
      <c r="CB83" s="100"/>
    </row>
    <row r="84" spans="1:80" x14ac:dyDescent="0.2">
      <c r="A84" t="s">
        <v>123</v>
      </c>
      <c r="B84">
        <v>1500</v>
      </c>
      <c r="C84">
        <v>1615</v>
      </c>
      <c r="D84">
        <v>1580</v>
      </c>
      <c r="E84">
        <v>1575</v>
      </c>
      <c r="F84">
        <v>1585</v>
      </c>
      <c r="G84">
        <v>1635</v>
      </c>
      <c r="H84">
        <v>1635</v>
      </c>
      <c r="I84">
        <v>1620</v>
      </c>
      <c r="J84">
        <v>1635</v>
      </c>
      <c r="K84">
        <v>1665</v>
      </c>
      <c r="L84">
        <v>1690</v>
      </c>
      <c r="M84">
        <v>1685</v>
      </c>
      <c r="N84">
        <v>1730</v>
      </c>
      <c r="O84">
        <v>1795</v>
      </c>
      <c r="P84">
        <v>1785</v>
      </c>
      <c r="Q84">
        <v>3250</v>
      </c>
      <c r="R84">
        <v>3865</v>
      </c>
      <c r="S84">
        <v>3615</v>
      </c>
      <c r="T84">
        <v>3585</v>
      </c>
      <c r="U84">
        <v>3605</v>
      </c>
      <c r="V84">
        <v>3575</v>
      </c>
      <c r="W84">
        <v>3425</v>
      </c>
      <c r="X84">
        <v>3460</v>
      </c>
      <c r="Y84">
        <v>3455</v>
      </c>
      <c r="Z84">
        <v>3360</v>
      </c>
      <c r="AA84">
        <v>3490</v>
      </c>
      <c r="AB84">
        <v>3495</v>
      </c>
      <c r="AC84">
        <v>3370</v>
      </c>
      <c r="AD84">
        <v>3205</v>
      </c>
      <c r="AE84">
        <v>2960</v>
      </c>
      <c r="AF84">
        <v>2900</v>
      </c>
      <c r="AG84">
        <v>2775</v>
      </c>
      <c r="AH84">
        <v>2700</v>
      </c>
      <c r="AI84">
        <v>2535</v>
      </c>
      <c r="AJ84">
        <v>2465</v>
      </c>
      <c r="AK84" s="148">
        <v>2370</v>
      </c>
      <c r="AL84" s="148">
        <v>2305</v>
      </c>
      <c r="AM84" s="148">
        <v>2330</v>
      </c>
      <c r="AN84" s="148">
        <v>2240</v>
      </c>
      <c r="AO84" s="148">
        <v>2120</v>
      </c>
      <c r="AP84" s="148">
        <v>2005</v>
      </c>
      <c r="AQ84" s="148">
        <v>1925</v>
      </c>
      <c r="AR84" s="148">
        <v>1875</v>
      </c>
      <c r="AS84" s="148">
        <v>1855</v>
      </c>
      <c r="AT84" s="148">
        <v>1825</v>
      </c>
      <c r="AU84" s="148">
        <v>1825</v>
      </c>
      <c r="AV84" s="148">
        <v>1815</v>
      </c>
      <c r="AW84" s="148">
        <v>1880</v>
      </c>
      <c r="AX84" s="148">
        <v>1895</v>
      </c>
      <c r="AY84" s="148">
        <v>1965</v>
      </c>
      <c r="AZ84" s="148">
        <v>1900</v>
      </c>
      <c r="BA84" s="148">
        <v>1865</v>
      </c>
      <c r="BB84" s="148">
        <v>1850</v>
      </c>
      <c r="BC84" s="148">
        <v>1800</v>
      </c>
      <c r="BD84" s="148">
        <v>1810</v>
      </c>
      <c r="BE84" s="148">
        <v>1760</v>
      </c>
      <c r="BF84" s="148">
        <v>1760</v>
      </c>
      <c r="BG84" s="148">
        <v>1820</v>
      </c>
      <c r="BH84" s="148">
        <v>1820</v>
      </c>
      <c r="BI84" s="148">
        <v>1915</v>
      </c>
      <c r="BJ84" s="148">
        <v>1970</v>
      </c>
      <c r="BK84" s="148">
        <v>2025</v>
      </c>
      <c r="BL84" s="148">
        <v>2015</v>
      </c>
      <c r="BM84" s="148">
        <v>1915</v>
      </c>
      <c r="BN84" s="148">
        <v>1945</v>
      </c>
      <c r="BO84" s="148">
        <v>1875</v>
      </c>
      <c r="BP84" s="148">
        <v>1955</v>
      </c>
      <c r="BQ84" s="148">
        <v>1940</v>
      </c>
      <c r="BR84" s="148">
        <v>1935</v>
      </c>
      <c r="BS84" s="148">
        <v>1935</v>
      </c>
      <c r="BT84" s="148">
        <v>1955</v>
      </c>
      <c r="BU84" s="148">
        <v>1915</v>
      </c>
      <c r="BV84" s="148">
        <v>1930</v>
      </c>
      <c r="BW84" s="148">
        <v>2025</v>
      </c>
      <c r="BX84" s="148">
        <v>1990</v>
      </c>
      <c r="BY84" s="148">
        <v>1945</v>
      </c>
      <c r="BZ84" s="148">
        <v>1915</v>
      </c>
      <c r="CA84" s="148">
        <v>1935</v>
      </c>
      <c r="CB84" s="100"/>
    </row>
    <row r="85" spans="1:80" x14ac:dyDescent="0.2">
      <c r="A85" t="s">
        <v>124</v>
      </c>
      <c r="B85">
        <v>2555</v>
      </c>
      <c r="C85">
        <v>2675</v>
      </c>
      <c r="D85">
        <v>2680</v>
      </c>
      <c r="E85">
        <v>2625</v>
      </c>
      <c r="F85">
        <v>2615</v>
      </c>
      <c r="G85">
        <v>2610</v>
      </c>
      <c r="H85">
        <v>2595</v>
      </c>
      <c r="I85">
        <v>2580</v>
      </c>
      <c r="J85">
        <v>2565</v>
      </c>
      <c r="K85">
        <v>2580</v>
      </c>
      <c r="L85">
        <v>2605</v>
      </c>
      <c r="M85">
        <v>2585</v>
      </c>
      <c r="N85">
        <v>2705</v>
      </c>
      <c r="O85">
        <v>2800</v>
      </c>
      <c r="P85">
        <v>2805</v>
      </c>
      <c r="Q85">
        <v>4495</v>
      </c>
      <c r="R85">
        <v>5395</v>
      </c>
      <c r="S85">
        <v>5040</v>
      </c>
      <c r="T85">
        <v>5185</v>
      </c>
      <c r="U85">
        <v>5290</v>
      </c>
      <c r="V85">
        <v>5180</v>
      </c>
      <c r="W85">
        <v>4935</v>
      </c>
      <c r="X85">
        <v>5070</v>
      </c>
      <c r="Y85">
        <v>5040</v>
      </c>
      <c r="Z85">
        <v>4845</v>
      </c>
      <c r="AA85">
        <v>4890</v>
      </c>
      <c r="AB85">
        <v>4770</v>
      </c>
      <c r="AC85">
        <v>4750</v>
      </c>
      <c r="AD85">
        <v>4505</v>
      </c>
      <c r="AE85">
        <v>4235</v>
      </c>
      <c r="AF85">
        <v>4140</v>
      </c>
      <c r="AG85">
        <v>3950</v>
      </c>
      <c r="AH85">
        <v>3730</v>
      </c>
      <c r="AI85">
        <v>3600</v>
      </c>
      <c r="AJ85">
        <v>3550</v>
      </c>
      <c r="AK85" s="148">
        <v>3490</v>
      </c>
      <c r="AL85" s="148">
        <v>3475</v>
      </c>
      <c r="AM85" s="148">
        <v>3445</v>
      </c>
      <c r="AN85" s="148">
        <v>3270</v>
      </c>
      <c r="AO85" s="148">
        <v>3105</v>
      </c>
      <c r="AP85" s="148">
        <v>3005</v>
      </c>
      <c r="AQ85" s="148">
        <v>2860</v>
      </c>
      <c r="AR85" s="148">
        <v>2780</v>
      </c>
      <c r="AS85" s="148">
        <v>2750</v>
      </c>
      <c r="AT85" s="148">
        <v>2770</v>
      </c>
      <c r="AU85" s="148">
        <v>2755</v>
      </c>
      <c r="AV85" s="148">
        <v>2755</v>
      </c>
      <c r="AW85" s="148">
        <v>2810</v>
      </c>
      <c r="AX85" s="148">
        <v>2795</v>
      </c>
      <c r="AY85" s="148">
        <v>2830</v>
      </c>
      <c r="AZ85" s="148">
        <v>2820</v>
      </c>
      <c r="BA85" s="148">
        <v>2805</v>
      </c>
      <c r="BB85" s="148">
        <v>2655</v>
      </c>
      <c r="BC85" s="148">
        <v>2695</v>
      </c>
      <c r="BD85" s="148">
        <v>2620</v>
      </c>
      <c r="BE85" s="148">
        <v>2575</v>
      </c>
      <c r="BF85" s="148">
        <v>2490</v>
      </c>
      <c r="BG85" s="148">
        <v>2535</v>
      </c>
      <c r="BH85" s="148">
        <v>2600</v>
      </c>
      <c r="BI85" s="148">
        <v>2660</v>
      </c>
      <c r="BJ85" s="148">
        <v>2695</v>
      </c>
      <c r="BK85" s="148">
        <v>2735</v>
      </c>
      <c r="BL85" s="148">
        <v>2710</v>
      </c>
      <c r="BM85" s="148">
        <v>2645</v>
      </c>
      <c r="BN85" s="148">
        <v>2590</v>
      </c>
      <c r="BO85" s="148">
        <v>2550</v>
      </c>
      <c r="BP85" s="148">
        <v>2665</v>
      </c>
      <c r="BQ85" s="148">
        <v>2585</v>
      </c>
      <c r="BR85" s="148">
        <v>2575</v>
      </c>
      <c r="BS85" s="148">
        <v>2620</v>
      </c>
      <c r="BT85" s="148">
        <v>2645</v>
      </c>
      <c r="BU85" s="148">
        <v>2685</v>
      </c>
      <c r="BV85" s="148">
        <v>2610</v>
      </c>
      <c r="BW85" s="148">
        <v>2720</v>
      </c>
      <c r="BX85" s="148">
        <v>2705</v>
      </c>
      <c r="BY85" s="148">
        <v>2645</v>
      </c>
      <c r="BZ85" s="148">
        <v>2625</v>
      </c>
      <c r="CA85" s="148">
        <v>2575</v>
      </c>
      <c r="CB85" s="100"/>
    </row>
    <row r="86" spans="1:80" x14ac:dyDescent="0.2">
      <c r="A86" t="s">
        <v>1702</v>
      </c>
      <c r="B86">
        <v>470</v>
      </c>
      <c r="C86">
        <v>490</v>
      </c>
      <c r="D86">
        <v>505</v>
      </c>
      <c r="E86">
        <v>525</v>
      </c>
      <c r="F86">
        <v>530</v>
      </c>
      <c r="G86">
        <v>555</v>
      </c>
      <c r="H86">
        <v>585</v>
      </c>
      <c r="I86">
        <v>600</v>
      </c>
      <c r="J86">
        <v>610</v>
      </c>
      <c r="K86">
        <v>635</v>
      </c>
      <c r="L86">
        <v>665</v>
      </c>
      <c r="M86">
        <v>640</v>
      </c>
      <c r="N86">
        <v>655</v>
      </c>
      <c r="O86">
        <v>705</v>
      </c>
      <c r="P86">
        <v>720</v>
      </c>
      <c r="Q86">
        <v>1450</v>
      </c>
      <c r="R86">
        <v>2085</v>
      </c>
      <c r="S86">
        <v>1875</v>
      </c>
      <c r="T86">
        <v>1910</v>
      </c>
      <c r="U86">
        <v>1975</v>
      </c>
      <c r="V86">
        <v>2000</v>
      </c>
      <c r="W86">
        <v>1870</v>
      </c>
      <c r="X86">
        <v>1865</v>
      </c>
      <c r="Y86">
        <v>1870</v>
      </c>
      <c r="Z86">
        <v>1795</v>
      </c>
      <c r="AA86">
        <v>1900</v>
      </c>
      <c r="AB86">
        <v>1860</v>
      </c>
      <c r="AC86">
        <v>1840</v>
      </c>
      <c r="AD86">
        <v>1710</v>
      </c>
      <c r="AE86">
        <v>1550</v>
      </c>
      <c r="AF86">
        <v>1530</v>
      </c>
      <c r="AG86">
        <v>1455</v>
      </c>
      <c r="AH86">
        <v>1350</v>
      </c>
      <c r="AI86">
        <v>1225</v>
      </c>
      <c r="AJ86">
        <v>1185</v>
      </c>
      <c r="AK86" s="148">
        <v>1115</v>
      </c>
      <c r="AL86" s="148">
        <v>1060</v>
      </c>
      <c r="AM86" s="148">
        <v>1055</v>
      </c>
      <c r="AN86" s="148">
        <v>1000</v>
      </c>
      <c r="AO86" s="148">
        <v>950</v>
      </c>
      <c r="AP86" s="148">
        <v>960</v>
      </c>
      <c r="AQ86" s="148">
        <v>910</v>
      </c>
      <c r="AR86" s="148">
        <v>850</v>
      </c>
      <c r="AS86" s="148">
        <v>840</v>
      </c>
      <c r="AT86" s="148">
        <v>820</v>
      </c>
      <c r="AU86" s="148">
        <v>835</v>
      </c>
      <c r="AV86" s="148">
        <v>840</v>
      </c>
      <c r="AW86" s="148">
        <v>855</v>
      </c>
      <c r="AX86" s="148">
        <v>855</v>
      </c>
      <c r="AY86" s="148">
        <v>840</v>
      </c>
      <c r="AZ86" s="148">
        <v>865</v>
      </c>
      <c r="BA86" s="148">
        <v>905</v>
      </c>
      <c r="BB86" s="148">
        <v>860</v>
      </c>
      <c r="BC86" s="148">
        <v>875</v>
      </c>
      <c r="BD86" s="148">
        <v>905</v>
      </c>
      <c r="BE86" s="148">
        <v>870</v>
      </c>
      <c r="BF86" s="148">
        <v>860</v>
      </c>
      <c r="BG86" s="148">
        <v>890</v>
      </c>
      <c r="BH86" s="148">
        <v>880</v>
      </c>
      <c r="BI86" s="148">
        <v>885</v>
      </c>
      <c r="BJ86" s="148">
        <v>895</v>
      </c>
      <c r="BK86" s="148">
        <v>935</v>
      </c>
      <c r="BL86" s="148">
        <v>945</v>
      </c>
      <c r="BM86" s="148">
        <v>915</v>
      </c>
      <c r="BN86" s="148">
        <v>920</v>
      </c>
      <c r="BO86" s="148">
        <v>880</v>
      </c>
      <c r="BP86" s="148">
        <v>920</v>
      </c>
      <c r="BQ86" s="148">
        <v>905</v>
      </c>
      <c r="BR86" s="148">
        <v>925</v>
      </c>
      <c r="BS86" s="148">
        <v>925</v>
      </c>
      <c r="BT86" s="148">
        <v>915</v>
      </c>
      <c r="BU86" s="148">
        <v>910</v>
      </c>
      <c r="BV86" s="148">
        <v>925</v>
      </c>
      <c r="BW86" s="148">
        <v>990</v>
      </c>
      <c r="BX86" s="148">
        <v>980</v>
      </c>
      <c r="BY86" s="148">
        <v>1000</v>
      </c>
      <c r="BZ86" s="148">
        <v>1010</v>
      </c>
      <c r="CA86" s="148">
        <v>1040</v>
      </c>
      <c r="CB86" s="100"/>
    </row>
    <row r="87" spans="1:80" x14ac:dyDescent="0.2">
      <c r="A87" t="s">
        <v>126</v>
      </c>
      <c r="B87">
        <v>360</v>
      </c>
      <c r="C87">
        <v>430</v>
      </c>
      <c r="D87">
        <v>495</v>
      </c>
      <c r="E87">
        <v>485</v>
      </c>
      <c r="F87">
        <v>515</v>
      </c>
      <c r="G87">
        <v>525</v>
      </c>
      <c r="H87">
        <v>530</v>
      </c>
      <c r="I87">
        <v>515</v>
      </c>
      <c r="J87">
        <v>535</v>
      </c>
      <c r="K87">
        <v>570</v>
      </c>
      <c r="L87">
        <v>600</v>
      </c>
      <c r="M87">
        <v>610</v>
      </c>
      <c r="N87">
        <v>620</v>
      </c>
      <c r="O87">
        <v>655</v>
      </c>
      <c r="P87">
        <v>645</v>
      </c>
      <c r="Q87">
        <v>1345</v>
      </c>
      <c r="R87">
        <v>1955</v>
      </c>
      <c r="S87">
        <v>1805</v>
      </c>
      <c r="T87">
        <v>1875</v>
      </c>
      <c r="U87">
        <v>1965</v>
      </c>
      <c r="V87">
        <v>1875</v>
      </c>
      <c r="W87">
        <v>1770</v>
      </c>
      <c r="X87">
        <v>1760</v>
      </c>
      <c r="Y87">
        <v>1790</v>
      </c>
      <c r="Z87">
        <v>1745</v>
      </c>
      <c r="AA87">
        <v>1870</v>
      </c>
      <c r="AB87">
        <v>1885</v>
      </c>
      <c r="AC87">
        <v>1820</v>
      </c>
      <c r="AD87">
        <v>1630</v>
      </c>
      <c r="AE87">
        <v>1490</v>
      </c>
      <c r="AF87">
        <v>1445</v>
      </c>
      <c r="AG87">
        <v>1360</v>
      </c>
      <c r="AH87">
        <v>1270</v>
      </c>
      <c r="AI87">
        <v>1220</v>
      </c>
      <c r="AJ87">
        <v>1160</v>
      </c>
      <c r="AK87" s="148">
        <v>1140</v>
      </c>
      <c r="AL87" s="148">
        <v>1080</v>
      </c>
      <c r="AM87" s="148">
        <v>1090</v>
      </c>
      <c r="AN87" s="148">
        <v>1070</v>
      </c>
      <c r="AO87" s="148">
        <v>1005</v>
      </c>
      <c r="AP87" s="148">
        <v>980</v>
      </c>
      <c r="AQ87" s="148">
        <v>940</v>
      </c>
      <c r="AR87" s="148">
        <v>905</v>
      </c>
      <c r="AS87" s="148">
        <v>900</v>
      </c>
      <c r="AT87" s="148">
        <v>905</v>
      </c>
      <c r="AU87" s="148">
        <v>880</v>
      </c>
      <c r="AV87" s="148">
        <v>870</v>
      </c>
      <c r="AW87" s="148">
        <v>870</v>
      </c>
      <c r="AX87" s="148">
        <v>855</v>
      </c>
      <c r="AY87" s="148">
        <v>880</v>
      </c>
      <c r="AZ87" s="148">
        <v>895</v>
      </c>
      <c r="BA87" s="148">
        <v>915</v>
      </c>
      <c r="BB87" s="148">
        <v>915</v>
      </c>
      <c r="BC87" s="148">
        <v>930</v>
      </c>
      <c r="BD87" s="148">
        <v>890</v>
      </c>
      <c r="BE87" s="148">
        <v>890</v>
      </c>
      <c r="BF87" s="148">
        <v>865</v>
      </c>
      <c r="BG87" s="148">
        <v>860</v>
      </c>
      <c r="BH87" s="148">
        <v>845</v>
      </c>
      <c r="BI87" s="148">
        <v>840</v>
      </c>
      <c r="BJ87" s="148">
        <v>830</v>
      </c>
      <c r="BK87" s="148">
        <v>885</v>
      </c>
      <c r="BL87" s="148">
        <v>875</v>
      </c>
      <c r="BM87" s="148">
        <v>875</v>
      </c>
      <c r="BN87" s="148">
        <v>885</v>
      </c>
      <c r="BO87" s="148">
        <v>870</v>
      </c>
      <c r="BP87" s="148">
        <v>875</v>
      </c>
      <c r="BQ87" s="148">
        <v>870</v>
      </c>
      <c r="BR87" s="148">
        <v>930</v>
      </c>
      <c r="BS87" s="148">
        <v>945</v>
      </c>
      <c r="BT87" s="148">
        <v>965</v>
      </c>
      <c r="BU87" s="148">
        <v>960</v>
      </c>
      <c r="BV87" s="148">
        <v>965</v>
      </c>
      <c r="BW87" s="148">
        <v>965</v>
      </c>
      <c r="BX87" s="148">
        <v>975</v>
      </c>
      <c r="BY87" s="148">
        <v>935</v>
      </c>
      <c r="BZ87" s="148">
        <v>950</v>
      </c>
      <c r="CA87" s="148">
        <v>960</v>
      </c>
      <c r="CB87" s="100"/>
    </row>
    <row r="88" spans="1:80" x14ac:dyDescent="0.2">
      <c r="A88" t="s">
        <v>138</v>
      </c>
      <c r="B88">
        <v>12190</v>
      </c>
      <c r="C88">
        <v>13000</v>
      </c>
      <c r="D88">
        <v>13290</v>
      </c>
      <c r="E88">
        <v>13435</v>
      </c>
      <c r="F88">
        <v>13535</v>
      </c>
      <c r="G88">
        <v>13810</v>
      </c>
      <c r="H88">
        <v>14005</v>
      </c>
      <c r="I88">
        <v>14015</v>
      </c>
      <c r="J88">
        <v>14080</v>
      </c>
      <c r="K88">
        <v>14330</v>
      </c>
      <c r="L88">
        <v>14515</v>
      </c>
      <c r="M88">
        <v>14585</v>
      </c>
      <c r="N88">
        <v>15025</v>
      </c>
      <c r="O88">
        <v>15510</v>
      </c>
      <c r="P88">
        <v>15595</v>
      </c>
      <c r="Q88">
        <v>28730</v>
      </c>
      <c r="R88">
        <v>36365</v>
      </c>
      <c r="S88">
        <v>33730</v>
      </c>
      <c r="T88">
        <v>34350</v>
      </c>
      <c r="U88">
        <v>34990</v>
      </c>
      <c r="V88">
        <v>34365</v>
      </c>
      <c r="W88">
        <v>32670</v>
      </c>
      <c r="X88">
        <v>32855</v>
      </c>
      <c r="Y88">
        <v>32960</v>
      </c>
      <c r="Z88">
        <v>32095</v>
      </c>
      <c r="AA88">
        <v>33555</v>
      </c>
      <c r="AB88">
        <v>33045</v>
      </c>
      <c r="AC88">
        <v>32350</v>
      </c>
      <c r="AD88">
        <v>30155</v>
      </c>
      <c r="AE88">
        <v>27805</v>
      </c>
      <c r="AF88">
        <v>27235</v>
      </c>
      <c r="AG88">
        <v>25840</v>
      </c>
      <c r="AH88">
        <v>24540</v>
      </c>
      <c r="AI88">
        <v>23480</v>
      </c>
      <c r="AJ88">
        <v>22810</v>
      </c>
      <c r="AK88" s="148">
        <v>22110</v>
      </c>
      <c r="AL88" s="148">
        <v>21740</v>
      </c>
      <c r="AM88" s="148">
        <v>21780</v>
      </c>
      <c r="AN88" s="148">
        <v>20735</v>
      </c>
      <c r="AO88" s="148">
        <v>19685</v>
      </c>
      <c r="AP88" s="148">
        <v>18960</v>
      </c>
      <c r="AQ88" s="148">
        <v>18170</v>
      </c>
      <c r="AR88" s="148">
        <v>17555</v>
      </c>
      <c r="AS88" s="148">
        <v>17430</v>
      </c>
      <c r="AT88" s="148">
        <v>17235</v>
      </c>
      <c r="AU88" s="148">
        <v>17225</v>
      </c>
      <c r="AV88" s="148">
        <v>17200</v>
      </c>
      <c r="AW88" s="148">
        <v>17465</v>
      </c>
      <c r="AX88" s="148">
        <v>17520</v>
      </c>
      <c r="AY88" s="148">
        <v>17760</v>
      </c>
      <c r="AZ88" s="148">
        <v>17825</v>
      </c>
      <c r="BA88" s="148">
        <v>17935</v>
      </c>
      <c r="BB88" s="148">
        <v>17490</v>
      </c>
      <c r="BC88" s="148">
        <v>17540</v>
      </c>
      <c r="BD88" s="148">
        <v>17390</v>
      </c>
      <c r="BE88" s="148">
        <v>17105</v>
      </c>
      <c r="BF88" s="148">
        <v>17110</v>
      </c>
      <c r="BG88" s="148">
        <v>17230</v>
      </c>
      <c r="BH88" s="148">
        <v>17320</v>
      </c>
      <c r="BI88" s="148">
        <v>17585</v>
      </c>
      <c r="BJ88" s="148">
        <v>17825</v>
      </c>
      <c r="BK88" s="148">
        <v>18530</v>
      </c>
      <c r="BL88" s="148">
        <v>18485</v>
      </c>
      <c r="BM88" s="148">
        <v>18095</v>
      </c>
      <c r="BN88" s="148">
        <v>17980</v>
      </c>
      <c r="BO88" s="148">
        <v>17630</v>
      </c>
      <c r="BP88" s="148">
        <v>18335</v>
      </c>
      <c r="BQ88" s="148">
        <v>17970</v>
      </c>
      <c r="BR88" s="148">
        <v>18025</v>
      </c>
      <c r="BS88" s="148">
        <v>18195</v>
      </c>
      <c r="BT88" s="148">
        <v>18035</v>
      </c>
      <c r="BU88" s="148">
        <v>18090</v>
      </c>
      <c r="BV88" s="148">
        <v>18005</v>
      </c>
      <c r="BW88" s="148">
        <v>18650</v>
      </c>
      <c r="BX88" s="148">
        <v>18560</v>
      </c>
      <c r="BY88" s="148">
        <v>18155</v>
      </c>
      <c r="BZ88" s="148">
        <v>18100</v>
      </c>
      <c r="CA88" s="148">
        <v>18405</v>
      </c>
      <c r="CB88" s="100"/>
    </row>
    <row r="89" spans="1:80" x14ac:dyDescent="0.2">
      <c r="A89" t="s">
        <v>127</v>
      </c>
      <c r="B89">
        <v>2460</v>
      </c>
      <c r="C89">
        <v>2610</v>
      </c>
      <c r="D89">
        <v>2760</v>
      </c>
      <c r="E89">
        <v>2870</v>
      </c>
      <c r="F89">
        <v>2890</v>
      </c>
      <c r="G89">
        <v>2965</v>
      </c>
      <c r="H89">
        <v>3025</v>
      </c>
      <c r="I89">
        <v>3030</v>
      </c>
      <c r="J89">
        <v>3020</v>
      </c>
      <c r="K89">
        <v>3050</v>
      </c>
      <c r="L89">
        <v>3125</v>
      </c>
      <c r="M89">
        <v>3110</v>
      </c>
      <c r="N89">
        <v>3170</v>
      </c>
      <c r="O89">
        <v>3260</v>
      </c>
      <c r="P89">
        <v>3280</v>
      </c>
      <c r="Q89">
        <v>5510</v>
      </c>
      <c r="R89">
        <v>7565</v>
      </c>
      <c r="S89">
        <v>6910</v>
      </c>
      <c r="T89">
        <v>7120</v>
      </c>
      <c r="U89">
        <v>7325</v>
      </c>
      <c r="V89">
        <v>7150</v>
      </c>
      <c r="W89">
        <v>6815</v>
      </c>
      <c r="X89">
        <v>6825</v>
      </c>
      <c r="Y89">
        <v>6825</v>
      </c>
      <c r="Z89">
        <v>6695</v>
      </c>
      <c r="AA89">
        <v>7000</v>
      </c>
      <c r="AB89">
        <v>7090</v>
      </c>
      <c r="AC89">
        <v>7020</v>
      </c>
      <c r="AD89">
        <v>6675</v>
      </c>
      <c r="AE89">
        <v>6235</v>
      </c>
      <c r="AF89">
        <v>6070</v>
      </c>
      <c r="AG89">
        <v>5860</v>
      </c>
      <c r="AH89">
        <v>5480</v>
      </c>
      <c r="AI89">
        <v>5305</v>
      </c>
      <c r="AJ89">
        <v>5115</v>
      </c>
      <c r="AK89" s="148">
        <v>4970</v>
      </c>
      <c r="AL89" s="148">
        <v>4835</v>
      </c>
      <c r="AM89" s="148">
        <v>4870</v>
      </c>
      <c r="AN89" s="148">
        <v>4635</v>
      </c>
      <c r="AO89" s="148">
        <v>4455</v>
      </c>
      <c r="AP89" s="148">
        <v>4285</v>
      </c>
      <c r="AQ89" s="148">
        <v>4045</v>
      </c>
      <c r="AR89" s="148">
        <v>3910</v>
      </c>
      <c r="AS89" s="148">
        <v>3805</v>
      </c>
      <c r="AT89" s="148">
        <v>3805</v>
      </c>
      <c r="AU89" s="148">
        <v>3720</v>
      </c>
      <c r="AV89" s="148">
        <v>3750</v>
      </c>
      <c r="AW89" s="148">
        <v>3710</v>
      </c>
      <c r="AX89" s="148">
        <v>3775</v>
      </c>
      <c r="AY89" s="148">
        <v>3845</v>
      </c>
      <c r="AZ89" s="148">
        <v>3785</v>
      </c>
      <c r="BA89" s="148">
        <v>3780</v>
      </c>
      <c r="BB89" s="148">
        <v>3715</v>
      </c>
      <c r="BC89" s="148">
        <v>3790</v>
      </c>
      <c r="BD89" s="148">
        <v>3790</v>
      </c>
      <c r="BE89" s="148">
        <v>3745</v>
      </c>
      <c r="BF89" s="148">
        <v>3740</v>
      </c>
      <c r="BG89" s="148">
        <v>3675</v>
      </c>
      <c r="BH89" s="148">
        <v>3690</v>
      </c>
      <c r="BI89" s="148">
        <v>3700</v>
      </c>
      <c r="BJ89" s="148">
        <v>3745</v>
      </c>
      <c r="BK89" s="148">
        <v>3880</v>
      </c>
      <c r="BL89" s="148">
        <v>3930</v>
      </c>
      <c r="BM89" s="148">
        <v>3850</v>
      </c>
      <c r="BN89" s="148">
        <v>3930</v>
      </c>
      <c r="BO89" s="148">
        <v>3905</v>
      </c>
      <c r="BP89" s="148">
        <v>4045</v>
      </c>
      <c r="BQ89" s="148">
        <v>3995</v>
      </c>
      <c r="BR89" s="148">
        <v>3965</v>
      </c>
      <c r="BS89" s="148">
        <v>3990</v>
      </c>
      <c r="BT89" s="148">
        <v>3915</v>
      </c>
      <c r="BU89" s="148">
        <v>4030</v>
      </c>
      <c r="BV89" s="148">
        <v>3995</v>
      </c>
      <c r="BW89" s="148">
        <v>4120</v>
      </c>
      <c r="BX89" s="148">
        <v>4160</v>
      </c>
      <c r="BY89" s="148">
        <v>4090</v>
      </c>
      <c r="BZ89" s="148">
        <v>4035</v>
      </c>
      <c r="CA89" s="148">
        <v>4135</v>
      </c>
      <c r="CB89" s="100"/>
    </row>
    <row r="90" spans="1:80" x14ac:dyDescent="0.2">
      <c r="A90" t="s">
        <v>139</v>
      </c>
      <c r="B90">
        <v>14650</v>
      </c>
      <c r="C90">
        <v>15610</v>
      </c>
      <c r="D90">
        <v>16050</v>
      </c>
      <c r="E90">
        <v>16305</v>
      </c>
      <c r="F90">
        <v>16420</v>
      </c>
      <c r="G90">
        <v>16775</v>
      </c>
      <c r="H90">
        <v>17030</v>
      </c>
      <c r="I90">
        <v>17045</v>
      </c>
      <c r="J90">
        <v>17100</v>
      </c>
      <c r="K90">
        <v>17380</v>
      </c>
      <c r="L90">
        <v>17635</v>
      </c>
      <c r="M90">
        <v>17690</v>
      </c>
      <c r="N90">
        <v>18195</v>
      </c>
      <c r="O90">
        <v>18775</v>
      </c>
      <c r="P90">
        <v>18875</v>
      </c>
      <c r="Q90">
        <v>34240</v>
      </c>
      <c r="R90">
        <v>43935</v>
      </c>
      <c r="S90">
        <v>40640</v>
      </c>
      <c r="T90">
        <v>41470</v>
      </c>
      <c r="U90">
        <v>42315</v>
      </c>
      <c r="V90">
        <v>41515</v>
      </c>
      <c r="W90">
        <v>39485</v>
      </c>
      <c r="X90">
        <v>39680</v>
      </c>
      <c r="Y90">
        <v>39780</v>
      </c>
      <c r="Z90">
        <v>38790</v>
      </c>
      <c r="AA90">
        <v>40555</v>
      </c>
      <c r="AB90">
        <v>40140</v>
      </c>
      <c r="AC90">
        <v>39370</v>
      </c>
      <c r="AD90">
        <v>36830</v>
      </c>
      <c r="AE90">
        <v>34040</v>
      </c>
      <c r="AF90">
        <v>33305</v>
      </c>
      <c r="AG90">
        <v>31695</v>
      </c>
      <c r="AH90">
        <v>30020</v>
      </c>
      <c r="AI90">
        <v>28785</v>
      </c>
      <c r="AJ90">
        <v>27925</v>
      </c>
      <c r="AK90" s="148">
        <v>27080</v>
      </c>
      <c r="AL90" s="148">
        <v>26575</v>
      </c>
      <c r="AM90" s="148">
        <v>26645</v>
      </c>
      <c r="AN90" s="148">
        <v>25370</v>
      </c>
      <c r="AO90" s="148">
        <v>24145</v>
      </c>
      <c r="AP90" s="148">
        <v>23250</v>
      </c>
      <c r="AQ90" s="148">
        <v>22215</v>
      </c>
      <c r="AR90" s="148">
        <v>21465</v>
      </c>
      <c r="AS90" s="148">
        <v>21235</v>
      </c>
      <c r="AT90" s="148">
        <v>21035</v>
      </c>
      <c r="AU90" s="148">
        <v>20945</v>
      </c>
      <c r="AV90" s="148">
        <v>20950</v>
      </c>
      <c r="AW90" s="148">
        <v>21170</v>
      </c>
      <c r="AX90" s="148">
        <v>21295</v>
      </c>
      <c r="AY90" s="148">
        <v>21610</v>
      </c>
      <c r="AZ90" s="148">
        <v>21610</v>
      </c>
      <c r="BA90" s="148">
        <v>21710</v>
      </c>
      <c r="BB90" s="148">
        <v>21205</v>
      </c>
      <c r="BC90" s="148">
        <v>21330</v>
      </c>
      <c r="BD90" s="148">
        <v>21180</v>
      </c>
      <c r="BE90" s="148">
        <v>20850</v>
      </c>
      <c r="BF90" s="148">
        <v>20850</v>
      </c>
      <c r="BG90" s="148">
        <v>20905</v>
      </c>
      <c r="BH90" s="148">
        <v>21010</v>
      </c>
      <c r="BI90" s="148">
        <v>21285</v>
      </c>
      <c r="BJ90" s="148">
        <v>21570</v>
      </c>
      <c r="BK90" s="148">
        <v>22405</v>
      </c>
      <c r="BL90" s="148">
        <v>22415</v>
      </c>
      <c r="BM90" s="148">
        <v>21945</v>
      </c>
      <c r="BN90" s="148">
        <v>21910</v>
      </c>
      <c r="BO90" s="148">
        <v>21535</v>
      </c>
      <c r="BP90" s="148">
        <v>22380</v>
      </c>
      <c r="BQ90" s="148">
        <v>21965</v>
      </c>
      <c r="BR90" s="148">
        <v>21990</v>
      </c>
      <c r="BS90" s="148">
        <v>22185</v>
      </c>
      <c r="BT90" s="148">
        <v>21950</v>
      </c>
      <c r="BU90" s="148">
        <v>22120</v>
      </c>
      <c r="BV90" s="148">
        <v>22000</v>
      </c>
      <c r="BW90" s="148">
        <v>22770</v>
      </c>
      <c r="BX90" s="148">
        <v>22720</v>
      </c>
      <c r="BY90" s="148">
        <v>22245</v>
      </c>
      <c r="BZ90" s="148">
        <v>22135</v>
      </c>
      <c r="CA90" s="148">
        <v>22540</v>
      </c>
      <c r="CB90" s="100"/>
    </row>
    <row r="91" spans="1:80" x14ac:dyDescent="0.2">
      <c r="A91" t="s">
        <v>1731</v>
      </c>
      <c r="B91">
        <v>51275</v>
      </c>
      <c r="C91">
        <v>54585</v>
      </c>
      <c r="D91">
        <v>56130</v>
      </c>
      <c r="E91">
        <v>56990</v>
      </c>
      <c r="F91">
        <v>57390</v>
      </c>
      <c r="G91">
        <v>58715</v>
      </c>
      <c r="H91">
        <v>59205</v>
      </c>
      <c r="I91">
        <v>59905</v>
      </c>
      <c r="J91">
        <v>60485</v>
      </c>
      <c r="K91">
        <v>61720</v>
      </c>
      <c r="L91">
        <v>63110</v>
      </c>
      <c r="M91">
        <v>63945</v>
      </c>
      <c r="N91">
        <v>65315</v>
      </c>
      <c r="O91">
        <v>68200</v>
      </c>
      <c r="P91">
        <v>69105</v>
      </c>
      <c r="Q91">
        <v>129095</v>
      </c>
      <c r="R91">
        <v>181815</v>
      </c>
      <c r="S91">
        <v>169775</v>
      </c>
      <c r="T91">
        <v>173530</v>
      </c>
      <c r="U91">
        <v>177625</v>
      </c>
      <c r="V91">
        <v>174755</v>
      </c>
      <c r="W91">
        <v>166015</v>
      </c>
      <c r="X91">
        <v>168290</v>
      </c>
      <c r="Y91">
        <v>167975</v>
      </c>
      <c r="Z91">
        <v>165765</v>
      </c>
      <c r="AA91">
        <v>174950</v>
      </c>
      <c r="AB91">
        <v>174275</v>
      </c>
      <c r="AC91">
        <v>170570</v>
      </c>
      <c r="AD91">
        <v>157420</v>
      </c>
      <c r="AE91">
        <v>143965</v>
      </c>
      <c r="AF91">
        <v>140140</v>
      </c>
      <c r="AG91">
        <v>133080</v>
      </c>
      <c r="AH91">
        <v>124535</v>
      </c>
      <c r="AI91">
        <v>119790</v>
      </c>
      <c r="AJ91">
        <v>115535</v>
      </c>
      <c r="AK91" s="148">
        <v>111835</v>
      </c>
      <c r="AL91" s="148">
        <v>109790</v>
      </c>
      <c r="AM91" s="148">
        <v>109595</v>
      </c>
      <c r="AN91" s="148">
        <v>104915</v>
      </c>
      <c r="AO91" s="148">
        <v>100145</v>
      </c>
      <c r="AP91" s="148">
        <v>96555</v>
      </c>
      <c r="AQ91" s="148">
        <v>93715</v>
      </c>
      <c r="AR91" s="148">
        <v>91175</v>
      </c>
      <c r="AS91" s="148">
        <v>90740</v>
      </c>
      <c r="AT91" s="148">
        <v>90140</v>
      </c>
      <c r="AU91" s="148">
        <v>89435</v>
      </c>
      <c r="AV91" s="148">
        <v>89275</v>
      </c>
      <c r="AW91" s="148">
        <v>89925</v>
      </c>
      <c r="AX91" s="148">
        <v>89850</v>
      </c>
      <c r="AY91" s="148">
        <v>91495</v>
      </c>
      <c r="AZ91" s="148">
        <v>91175</v>
      </c>
      <c r="BA91" s="148">
        <v>90900</v>
      </c>
      <c r="BB91" s="148">
        <v>88875</v>
      </c>
      <c r="BC91" s="148">
        <v>89435</v>
      </c>
      <c r="BD91" s="148">
        <v>88980</v>
      </c>
      <c r="BE91" s="148">
        <v>88310</v>
      </c>
      <c r="BF91" s="148">
        <v>88255</v>
      </c>
      <c r="BG91" s="148">
        <v>88620</v>
      </c>
      <c r="BH91" s="148">
        <v>89340</v>
      </c>
      <c r="BI91" s="148">
        <v>90020</v>
      </c>
      <c r="BJ91" s="148">
        <v>92015</v>
      </c>
      <c r="BK91" s="148">
        <v>95525</v>
      </c>
      <c r="BL91" s="148">
        <v>95510</v>
      </c>
      <c r="BM91" s="148">
        <v>94335</v>
      </c>
      <c r="BN91" s="148">
        <v>94400</v>
      </c>
      <c r="BO91" s="148">
        <v>94470</v>
      </c>
      <c r="BP91" s="148">
        <v>97830</v>
      </c>
      <c r="BQ91" s="148">
        <v>96845</v>
      </c>
      <c r="BR91" s="148">
        <v>97265</v>
      </c>
      <c r="BS91" s="148">
        <v>97555</v>
      </c>
      <c r="BT91" s="148">
        <v>97010</v>
      </c>
      <c r="BU91" s="148">
        <v>97175</v>
      </c>
      <c r="BV91" s="148">
        <v>98245</v>
      </c>
      <c r="BW91" s="148">
        <v>102510</v>
      </c>
      <c r="BX91" s="148">
        <v>102445</v>
      </c>
      <c r="BY91" s="148">
        <v>100475</v>
      </c>
      <c r="BZ91" s="148">
        <v>99565</v>
      </c>
      <c r="CA91" s="148">
        <v>101570</v>
      </c>
      <c r="CB91" s="100"/>
    </row>
    <row r="92" spans="1:80" x14ac:dyDescent="0.2">
      <c r="A92" t="s">
        <v>141</v>
      </c>
      <c r="B92">
        <v>484155</v>
      </c>
      <c r="C92">
        <v>513565</v>
      </c>
      <c r="D92">
        <v>528805</v>
      </c>
      <c r="E92">
        <v>537385</v>
      </c>
      <c r="F92">
        <v>540925</v>
      </c>
      <c r="G92">
        <v>549945</v>
      </c>
      <c r="H92">
        <v>552715</v>
      </c>
      <c r="I92">
        <v>558795</v>
      </c>
      <c r="J92">
        <v>557955</v>
      </c>
      <c r="K92">
        <v>564730</v>
      </c>
      <c r="L92">
        <v>572550</v>
      </c>
      <c r="M92">
        <v>577540</v>
      </c>
      <c r="N92">
        <v>586160</v>
      </c>
      <c r="O92">
        <v>609405</v>
      </c>
      <c r="P92">
        <v>618990</v>
      </c>
      <c r="Q92">
        <v>1049415</v>
      </c>
      <c r="R92">
        <v>1375040</v>
      </c>
      <c r="S92">
        <v>1322445</v>
      </c>
      <c r="T92">
        <v>1339415</v>
      </c>
      <c r="U92">
        <v>1357985</v>
      </c>
      <c r="V92">
        <v>1339085</v>
      </c>
      <c r="W92">
        <v>1287845</v>
      </c>
      <c r="X92">
        <v>1305280</v>
      </c>
      <c r="Y92">
        <v>1302190</v>
      </c>
      <c r="Z92">
        <v>1286305</v>
      </c>
      <c r="AA92">
        <v>1350905</v>
      </c>
      <c r="AB92">
        <v>1348400</v>
      </c>
      <c r="AC92">
        <v>1325075</v>
      </c>
      <c r="AD92">
        <v>1242480</v>
      </c>
      <c r="AE92">
        <v>1154910</v>
      </c>
      <c r="AF92">
        <v>1125285</v>
      </c>
      <c r="AG92">
        <v>1074770</v>
      </c>
      <c r="AH92">
        <v>1014085</v>
      </c>
      <c r="AI92">
        <v>976075</v>
      </c>
      <c r="AJ92">
        <v>939435</v>
      </c>
      <c r="AK92" s="148">
        <v>908645</v>
      </c>
      <c r="AL92" s="148">
        <v>890530</v>
      </c>
      <c r="AM92" s="148">
        <v>890645</v>
      </c>
      <c r="AN92" s="148">
        <v>859935</v>
      </c>
      <c r="AO92" s="148">
        <v>822925</v>
      </c>
      <c r="AP92" s="148">
        <v>798580</v>
      </c>
      <c r="AQ92" s="148">
        <v>779500</v>
      </c>
      <c r="AR92" s="148">
        <v>762410</v>
      </c>
      <c r="AS92" s="148">
        <v>757095</v>
      </c>
      <c r="AT92" s="148">
        <v>751110</v>
      </c>
      <c r="AU92" s="148">
        <v>739840</v>
      </c>
      <c r="AV92" s="148">
        <v>741395</v>
      </c>
      <c r="AW92" s="148">
        <v>743435</v>
      </c>
      <c r="AX92" s="148">
        <v>743365</v>
      </c>
      <c r="AY92" s="148">
        <v>757240</v>
      </c>
      <c r="AZ92" s="148">
        <v>764055</v>
      </c>
      <c r="BA92" s="148">
        <v>767220</v>
      </c>
      <c r="BB92" s="148">
        <v>749160</v>
      </c>
      <c r="BC92" s="148">
        <v>751840</v>
      </c>
      <c r="BD92" s="148">
        <v>749020</v>
      </c>
      <c r="BE92" s="148">
        <v>741455</v>
      </c>
      <c r="BF92" s="148">
        <v>737460</v>
      </c>
      <c r="BG92" s="148">
        <v>738755</v>
      </c>
      <c r="BH92" s="148">
        <v>743780</v>
      </c>
      <c r="BI92" s="148">
        <v>749220</v>
      </c>
      <c r="BJ92" s="148">
        <v>761730</v>
      </c>
      <c r="BK92" s="148">
        <v>786135</v>
      </c>
      <c r="BL92" s="148">
        <v>793550</v>
      </c>
      <c r="BM92" s="148">
        <v>787890</v>
      </c>
      <c r="BN92" s="148">
        <v>791370</v>
      </c>
      <c r="BO92" s="148">
        <v>799355</v>
      </c>
      <c r="BP92" s="148">
        <v>836620</v>
      </c>
      <c r="BQ92" s="148">
        <v>828530</v>
      </c>
      <c r="BR92" s="148">
        <v>827335</v>
      </c>
      <c r="BS92" s="148">
        <v>825590</v>
      </c>
      <c r="BT92" s="148">
        <v>820290</v>
      </c>
      <c r="BU92" s="148">
        <v>816765</v>
      </c>
      <c r="BV92" s="148">
        <v>819725</v>
      </c>
      <c r="BW92" s="148">
        <v>848755</v>
      </c>
      <c r="BX92" s="148">
        <v>847005</v>
      </c>
      <c r="BY92" s="148">
        <v>834435</v>
      </c>
      <c r="BZ92" s="148">
        <v>825765</v>
      </c>
      <c r="CA92" s="148">
        <v>845195</v>
      </c>
      <c r="CB92" s="100"/>
    </row>
    <row r="93" spans="1:80" x14ac:dyDescent="0.2">
      <c r="A93" t="s">
        <v>226</v>
      </c>
      <c r="B93">
        <v>577075</v>
      </c>
      <c r="C93">
        <v>611925</v>
      </c>
      <c r="D93">
        <v>629790</v>
      </c>
      <c r="E93">
        <v>638580</v>
      </c>
      <c r="F93">
        <v>641105</v>
      </c>
      <c r="G93">
        <v>650940</v>
      </c>
      <c r="H93">
        <v>654610</v>
      </c>
      <c r="I93">
        <v>661790</v>
      </c>
      <c r="J93">
        <v>658945</v>
      </c>
      <c r="K93">
        <v>665580</v>
      </c>
      <c r="L93">
        <v>675270</v>
      </c>
      <c r="M93">
        <v>681230</v>
      </c>
      <c r="N93">
        <v>691115</v>
      </c>
      <c r="O93">
        <v>717625</v>
      </c>
      <c r="P93">
        <v>727405</v>
      </c>
      <c r="Q93">
        <v>1230870</v>
      </c>
      <c r="R93">
        <v>1583900</v>
      </c>
      <c r="S93">
        <v>1526495</v>
      </c>
      <c r="T93">
        <v>1549685</v>
      </c>
      <c r="U93">
        <v>1569900</v>
      </c>
      <c r="V93">
        <v>1543900</v>
      </c>
      <c r="W93">
        <v>1483165</v>
      </c>
      <c r="X93">
        <v>1501715</v>
      </c>
      <c r="Y93">
        <v>1496110</v>
      </c>
      <c r="Z93">
        <v>1479170</v>
      </c>
      <c r="AA93">
        <v>1551085</v>
      </c>
      <c r="AB93">
        <v>1547665</v>
      </c>
      <c r="AC93">
        <v>1519620</v>
      </c>
      <c r="AD93">
        <v>1424440</v>
      </c>
      <c r="AE93">
        <v>1323995</v>
      </c>
      <c r="AF93">
        <v>1289560</v>
      </c>
      <c r="AG93">
        <v>1231200</v>
      </c>
      <c r="AH93">
        <v>1160310</v>
      </c>
      <c r="AI93">
        <v>1115490</v>
      </c>
      <c r="AJ93">
        <v>1074265</v>
      </c>
      <c r="AK93" s="148">
        <v>1039775</v>
      </c>
      <c r="AL93" s="148">
        <v>1020500</v>
      </c>
      <c r="AM93" s="148">
        <v>1020175</v>
      </c>
      <c r="AN93" s="148">
        <v>984315</v>
      </c>
      <c r="AO93" s="148">
        <v>939555</v>
      </c>
      <c r="AP93" s="148">
        <v>910900</v>
      </c>
      <c r="AQ93" s="148">
        <v>888720</v>
      </c>
      <c r="AR93" s="148">
        <v>870060</v>
      </c>
      <c r="AS93" s="148">
        <v>864045</v>
      </c>
      <c r="AT93" s="148">
        <v>855545</v>
      </c>
      <c r="AU93" s="148">
        <v>841925</v>
      </c>
      <c r="AV93" s="148">
        <v>844050</v>
      </c>
      <c r="AW93" s="148">
        <v>846855</v>
      </c>
      <c r="AX93" s="148">
        <v>846665</v>
      </c>
      <c r="AY93" s="148">
        <v>862410</v>
      </c>
      <c r="AZ93" s="148">
        <v>870445</v>
      </c>
      <c r="BA93" s="148">
        <v>873705</v>
      </c>
      <c r="BB93" s="148">
        <v>851950</v>
      </c>
      <c r="BC93" s="148">
        <v>853865</v>
      </c>
      <c r="BD93" s="148">
        <v>849985</v>
      </c>
      <c r="BE93" s="148">
        <v>840865</v>
      </c>
      <c r="BF93" s="148">
        <v>834455</v>
      </c>
      <c r="BG93" s="148">
        <v>835650</v>
      </c>
      <c r="BH93" s="148">
        <v>841620</v>
      </c>
      <c r="BI93" s="148">
        <v>846230</v>
      </c>
      <c r="BJ93" s="148">
        <v>859770</v>
      </c>
      <c r="BK93" s="148">
        <v>886805</v>
      </c>
      <c r="BL93" s="148">
        <v>895360</v>
      </c>
      <c r="BM93" s="148">
        <v>888540</v>
      </c>
      <c r="BN93" s="148">
        <v>891490</v>
      </c>
      <c r="BO93" s="148">
        <v>899605</v>
      </c>
      <c r="BP93" s="148">
        <v>939580</v>
      </c>
      <c r="BQ93" s="148">
        <v>930795</v>
      </c>
      <c r="BR93" s="148">
        <v>927970</v>
      </c>
      <c r="BS93" s="148">
        <v>925035</v>
      </c>
      <c r="BT93" s="148">
        <v>919810</v>
      </c>
      <c r="BU93" s="148">
        <v>915660</v>
      </c>
      <c r="BV93" s="148">
        <v>920040</v>
      </c>
      <c r="BW93" s="148">
        <v>951825</v>
      </c>
      <c r="BX93" s="148">
        <v>948840</v>
      </c>
      <c r="BY93" s="148">
        <v>934235</v>
      </c>
      <c r="BZ93" s="148">
        <v>923715</v>
      </c>
      <c r="CA93" s="148">
        <v>945070</v>
      </c>
      <c r="CB93" s="100"/>
    </row>
    <row r="94" spans="1:80" x14ac:dyDescent="0.2">
      <c r="A94" t="s">
        <v>227</v>
      </c>
      <c r="B94">
        <v>595870</v>
      </c>
      <c r="C94">
        <v>630660</v>
      </c>
      <c r="D94">
        <v>648610</v>
      </c>
      <c r="E94">
        <v>657290</v>
      </c>
      <c r="F94">
        <v>659545</v>
      </c>
      <c r="G94">
        <v>669305</v>
      </c>
      <c r="H94">
        <v>673055</v>
      </c>
      <c r="I94">
        <v>680100</v>
      </c>
      <c r="J94">
        <v>677165</v>
      </c>
      <c r="K94">
        <v>684530</v>
      </c>
      <c r="L94">
        <v>693845</v>
      </c>
      <c r="M94">
        <v>700160</v>
      </c>
      <c r="N94">
        <v>709955</v>
      </c>
      <c r="O94">
        <v>736545</v>
      </c>
      <c r="P94">
        <v>746535</v>
      </c>
      <c r="Q94">
        <v>1267320</v>
      </c>
      <c r="R94">
        <v>1625725</v>
      </c>
      <c r="S94">
        <v>1566535</v>
      </c>
      <c r="T94">
        <v>1589480</v>
      </c>
      <c r="U94">
        <v>1609805</v>
      </c>
      <c r="V94">
        <v>1582585</v>
      </c>
      <c r="W94">
        <v>1520715</v>
      </c>
      <c r="X94">
        <v>1539140</v>
      </c>
      <c r="Y94">
        <v>1532615</v>
      </c>
      <c r="Z94">
        <v>1514780</v>
      </c>
      <c r="AA94">
        <v>1588105</v>
      </c>
      <c r="AB94">
        <v>1584255</v>
      </c>
      <c r="AC94">
        <v>1555670</v>
      </c>
      <c r="AD94">
        <v>1458410</v>
      </c>
      <c r="AE94">
        <v>1356040</v>
      </c>
      <c r="AF94">
        <v>1321045</v>
      </c>
      <c r="AG94">
        <v>1261860</v>
      </c>
      <c r="AH94">
        <v>1189690</v>
      </c>
      <c r="AI94">
        <v>1143875</v>
      </c>
      <c r="AJ94">
        <v>1101175</v>
      </c>
      <c r="AK94" s="148">
        <v>1065480</v>
      </c>
      <c r="AL94" s="148">
        <v>1045350</v>
      </c>
      <c r="AM94" s="148">
        <v>1044735</v>
      </c>
      <c r="AN94" s="148">
        <v>1008075</v>
      </c>
      <c r="AO94" s="148">
        <v>962735</v>
      </c>
      <c r="AP94" s="148">
        <v>933340</v>
      </c>
      <c r="AQ94" s="148">
        <v>910850</v>
      </c>
      <c r="AR94" s="148">
        <v>892125</v>
      </c>
      <c r="AS94" s="148">
        <v>886155</v>
      </c>
      <c r="AT94" s="148">
        <v>877300</v>
      </c>
      <c r="AU94" s="148">
        <v>863505</v>
      </c>
      <c r="AV94" s="148">
        <v>865650</v>
      </c>
      <c r="AW94" s="148">
        <v>868500</v>
      </c>
      <c r="AX94" s="148">
        <v>868055</v>
      </c>
      <c r="AY94" s="148">
        <v>884040</v>
      </c>
      <c r="AZ94" s="148">
        <v>892030</v>
      </c>
      <c r="BA94" s="148">
        <v>895545</v>
      </c>
      <c r="BB94" s="148">
        <v>873015</v>
      </c>
      <c r="BC94" s="148">
        <v>874675</v>
      </c>
      <c r="BD94" s="148">
        <v>871005</v>
      </c>
      <c r="BE94" s="148">
        <v>861910</v>
      </c>
      <c r="BF94" s="148">
        <v>855485</v>
      </c>
      <c r="BG94" s="148">
        <v>856425</v>
      </c>
      <c r="BH94" s="148">
        <v>862065</v>
      </c>
      <c r="BI94" s="148">
        <v>866665</v>
      </c>
      <c r="BJ94" s="148">
        <v>879920</v>
      </c>
      <c r="BK94" s="148">
        <v>907455</v>
      </c>
      <c r="BL94" s="148">
        <v>916235</v>
      </c>
      <c r="BM94" s="148">
        <v>909315</v>
      </c>
      <c r="BN94" s="148">
        <v>912350</v>
      </c>
      <c r="BO94" s="148">
        <v>920725</v>
      </c>
      <c r="BP94" s="148">
        <v>961580</v>
      </c>
      <c r="BQ94" s="148">
        <v>953065</v>
      </c>
      <c r="BR94" s="148">
        <v>950060</v>
      </c>
      <c r="BS94" s="148">
        <v>946825</v>
      </c>
      <c r="BT94" s="148">
        <v>941245</v>
      </c>
      <c r="BU94" s="148">
        <v>936675</v>
      </c>
      <c r="BV94" s="148">
        <v>940715</v>
      </c>
      <c r="BW94" s="148">
        <v>973110</v>
      </c>
      <c r="BX94" s="148">
        <v>969775</v>
      </c>
      <c r="BY94" s="148">
        <v>954630</v>
      </c>
      <c r="BZ94" s="148">
        <v>943535</v>
      </c>
      <c r="CA94" s="148">
        <v>965085</v>
      </c>
      <c r="CB94" s="100"/>
    </row>
    <row r="95" spans="1:80" x14ac:dyDescent="0.2">
      <c r="A95" t="s">
        <v>228</v>
      </c>
      <c r="B95" s="22">
        <v>6150</v>
      </c>
      <c r="C95" s="22">
        <v>6595</v>
      </c>
      <c r="D95" s="22">
        <v>6835</v>
      </c>
      <c r="E95" s="22">
        <v>7110</v>
      </c>
      <c r="F95" s="22">
        <v>7195</v>
      </c>
      <c r="G95" s="22">
        <v>7505</v>
      </c>
      <c r="H95" s="22">
        <v>7650</v>
      </c>
      <c r="I95" s="22">
        <v>7640</v>
      </c>
      <c r="J95" s="22">
        <v>7715</v>
      </c>
      <c r="K95" s="22">
        <v>7785</v>
      </c>
      <c r="L95" s="22">
        <v>7935</v>
      </c>
      <c r="M95" s="22">
        <v>7945</v>
      </c>
      <c r="N95" s="22">
        <v>8165</v>
      </c>
      <c r="O95" s="22">
        <v>8420</v>
      </c>
      <c r="P95" s="22">
        <v>8465</v>
      </c>
      <c r="Q95" s="22">
        <v>15305</v>
      </c>
      <c r="R95" s="22">
        <v>20375</v>
      </c>
      <c r="S95" s="22">
        <v>18820</v>
      </c>
      <c r="T95" s="22">
        <v>19105</v>
      </c>
      <c r="U95" s="22">
        <v>19440</v>
      </c>
      <c r="V95" s="22">
        <v>19050</v>
      </c>
      <c r="W95" s="22">
        <v>18160</v>
      </c>
      <c r="X95" s="22">
        <v>18215</v>
      </c>
      <c r="Y95" s="22">
        <v>18160</v>
      </c>
      <c r="Z95" s="22">
        <v>17825</v>
      </c>
      <c r="AA95" s="22">
        <v>18745</v>
      </c>
      <c r="AB95" s="22">
        <v>18830</v>
      </c>
      <c r="AC95" s="22">
        <v>18500</v>
      </c>
      <c r="AD95" s="22">
        <v>17360</v>
      </c>
      <c r="AE95" s="22">
        <v>16100</v>
      </c>
      <c r="AF95" s="22">
        <v>15770</v>
      </c>
      <c r="AG95" s="22">
        <v>15100</v>
      </c>
      <c r="AH95" s="22">
        <v>14285</v>
      </c>
      <c r="AI95" s="22">
        <v>13620</v>
      </c>
      <c r="AJ95" s="22">
        <v>13075</v>
      </c>
      <c r="AK95" s="147">
        <v>12695</v>
      </c>
      <c r="AL95" s="147">
        <v>12395</v>
      </c>
      <c r="AM95" s="147">
        <v>12505</v>
      </c>
      <c r="AN95" s="147">
        <v>11895</v>
      </c>
      <c r="AO95" s="147">
        <v>11330</v>
      </c>
      <c r="AP95" s="147">
        <v>10880</v>
      </c>
      <c r="AQ95" s="147">
        <v>10405</v>
      </c>
      <c r="AR95" s="147">
        <v>10100</v>
      </c>
      <c r="AS95" s="147">
        <v>9960</v>
      </c>
      <c r="AT95" s="147">
        <v>9830</v>
      </c>
      <c r="AU95" s="147">
        <v>9790</v>
      </c>
      <c r="AV95" s="147">
        <v>9770</v>
      </c>
      <c r="AW95" s="147">
        <v>9840</v>
      </c>
      <c r="AX95" s="147">
        <v>9945</v>
      </c>
      <c r="AY95" s="147">
        <v>10165</v>
      </c>
      <c r="AZ95" s="147">
        <v>10105</v>
      </c>
      <c r="BA95" s="147">
        <v>10175</v>
      </c>
      <c r="BB95" s="147">
        <v>10015</v>
      </c>
      <c r="BC95" s="147">
        <v>10045</v>
      </c>
      <c r="BD95" s="147">
        <v>10065</v>
      </c>
      <c r="BE95" s="147">
        <v>9885</v>
      </c>
      <c r="BF95" s="147">
        <v>9930</v>
      </c>
      <c r="BG95" s="147">
        <v>9915</v>
      </c>
      <c r="BH95" s="147">
        <v>9900</v>
      </c>
      <c r="BI95" s="147">
        <v>10020</v>
      </c>
      <c r="BJ95" s="147">
        <v>10215</v>
      </c>
      <c r="BK95" s="147">
        <v>10590</v>
      </c>
      <c r="BL95" s="147">
        <v>10670</v>
      </c>
      <c r="BM95" s="147">
        <v>10485</v>
      </c>
      <c r="BN95" s="147">
        <v>10545</v>
      </c>
      <c r="BO95" s="147">
        <v>10390</v>
      </c>
      <c r="BP95" s="147">
        <v>10865</v>
      </c>
      <c r="BQ95" s="147">
        <v>10700</v>
      </c>
      <c r="BR95" s="147">
        <v>10705</v>
      </c>
      <c r="BS95" s="147">
        <v>10715</v>
      </c>
      <c r="BT95" s="147">
        <v>10505</v>
      </c>
      <c r="BU95" s="147">
        <v>10645</v>
      </c>
      <c r="BV95" s="147">
        <v>10595</v>
      </c>
      <c r="BW95" s="147">
        <v>10995</v>
      </c>
      <c r="BX95" s="147">
        <v>10995</v>
      </c>
      <c r="BY95" s="147">
        <v>10830</v>
      </c>
      <c r="BZ95" s="147">
        <v>10755</v>
      </c>
      <c r="CA95" s="147">
        <v>11025</v>
      </c>
      <c r="CB95" s="100"/>
    </row>
    <row r="96" spans="1:80" x14ac:dyDescent="0.2">
      <c r="A96" t="s">
        <v>229</v>
      </c>
      <c r="B96" s="22">
        <v>1170</v>
      </c>
      <c r="C96" s="22">
        <v>1320</v>
      </c>
      <c r="D96" s="22">
        <v>1405</v>
      </c>
      <c r="E96" s="22">
        <v>1430</v>
      </c>
      <c r="F96" s="22">
        <v>1460</v>
      </c>
      <c r="G96" s="22">
        <v>1530</v>
      </c>
      <c r="H96" s="22">
        <v>1585</v>
      </c>
      <c r="I96" s="22">
        <v>1595</v>
      </c>
      <c r="J96" s="22">
        <v>1655</v>
      </c>
      <c r="K96" s="22">
        <v>1720</v>
      </c>
      <c r="L96" s="22">
        <v>1760</v>
      </c>
      <c r="M96" s="22">
        <v>1755</v>
      </c>
      <c r="N96" s="22">
        <v>1780</v>
      </c>
      <c r="O96" s="22">
        <v>1875</v>
      </c>
      <c r="P96" s="22">
        <v>1895</v>
      </c>
      <c r="Q96" s="22">
        <v>4050</v>
      </c>
      <c r="R96" s="22">
        <v>5820</v>
      </c>
      <c r="S96" s="22">
        <v>5290</v>
      </c>
      <c r="T96" s="22">
        <v>5420</v>
      </c>
      <c r="U96" s="22">
        <v>5610</v>
      </c>
      <c r="V96" s="22">
        <v>5515</v>
      </c>
      <c r="W96" s="22">
        <v>5220</v>
      </c>
      <c r="X96" s="22">
        <v>5205</v>
      </c>
      <c r="Y96" s="22">
        <v>5250</v>
      </c>
      <c r="Z96" s="22">
        <v>5075</v>
      </c>
      <c r="AA96" s="22">
        <v>5435</v>
      </c>
      <c r="AB96" s="22">
        <v>5340</v>
      </c>
      <c r="AC96" s="22">
        <v>5265</v>
      </c>
      <c r="AD96" s="22">
        <v>4810</v>
      </c>
      <c r="AE96" s="22">
        <v>4340</v>
      </c>
      <c r="AF96" s="22">
        <v>4260</v>
      </c>
      <c r="AG96" s="22">
        <v>4030</v>
      </c>
      <c r="AH96" s="22">
        <v>3735</v>
      </c>
      <c r="AI96" s="22">
        <v>3490</v>
      </c>
      <c r="AJ96" s="22">
        <v>3335</v>
      </c>
      <c r="AK96" s="147">
        <v>3205</v>
      </c>
      <c r="AL96" s="147">
        <v>3060</v>
      </c>
      <c r="AM96" s="147">
        <v>3035</v>
      </c>
      <c r="AN96" s="147">
        <v>2905</v>
      </c>
      <c r="AO96" s="147">
        <v>2765</v>
      </c>
      <c r="AP96" s="147">
        <v>2720</v>
      </c>
      <c r="AQ96" s="147">
        <v>2615</v>
      </c>
      <c r="AR96" s="147">
        <v>2500</v>
      </c>
      <c r="AS96" s="147">
        <v>2485</v>
      </c>
      <c r="AT96" s="147">
        <v>2440</v>
      </c>
      <c r="AU96" s="147">
        <v>2440</v>
      </c>
      <c r="AV96" s="147">
        <v>2440</v>
      </c>
      <c r="AW96" s="147">
        <v>2455</v>
      </c>
      <c r="AX96" s="147">
        <v>2425</v>
      </c>
      <c r="AY96" s="147">
        <v>2440</v>
      </c>
      <c r="AZ96" s="147">
        <v>2470</v>
      </c>
      <c r="BA96" s="147">
        <v>2550</v>
      </c>
      <c r="BB96" s="147">
        <v>2475</v>
      </c>
      <c r="BC96" s="147">
        <v>2510</v>
      </c>
      <c r="BD96" s="147">
        <v>2485</v>
      </c>
      <c r="BE96" s="147">
        <v>2435</v>
      </c>
      <c r="BF96" s="147">
        <v>2420</v>
      </c>
      <c r="BG96" s="147">
        <v>2470</v>
      </c>
      <c r="BH96" s="147">
        <v>2455</v>
      </c>
      <c r="BI96" s="147">
        <v>2460</v>
      </c>
      <c r="BJ96" s="147">
        <v>2460</v>
      </c>
      <c r="BK96" s="147">
        <v>2570</v>
      </c>
      <c r="BL96" s="147">
        <v>2570</v>
      </c>
      <c r="BM96" s="147">
        <v>2530</v>
      </c>
      <c r="BN96" s="147">
        <v>2555</v>
      </c>
      <c r="BO96" s="147">
        <v>2505</v>
      </c>
      <c r="BP96" s="147">
        <v>2555</v>
      </c>
      <c r="BQ96" s="147">
        <v>2505</v>
      </c>
      <c r="BR96" s="147">
        <v>2585</v>
      </c>
      <c r="BS96" s="147">
        <v>2610</v>
      </c>
      <c r="BT96" s="147">
        <v>2610</v>
      </c>
      <c r="BU96" s="147">
        <v>2610</v>
      </c>
      <c r="BV96" s="147">
        <v>2655</v>
      </c>
      <c r="BW96" s="147">
        <v>2745</v>
      </c>
      <c r="BX96" s="147">
        <v>2755</v>
      </c>
      <c r="BY96" s="147">
        <v>2685</v>
      </c>
      <c r="BZ96" s="147">
        <v>2700</v>
      </c>
      <c r="CA96" s="147">
        <v>2790</v>
      </c>
      <c r="CB96" s="100"/>
    </row>
    <row r="97" spans="1:80" x14ac:dyDescent="0.2">
      <c r="A97" t="s">
        <v>230</v>
      </c>
      <c r="B97" s="22">
        <v>6305</v>
      </c>
      <c r="C97" s="22">
        <v>6620</v>
      </c>
      <c r="D97" s="22">
        <v>6710</v>
      </c>
      <c r="E97" s="22">
        <v>6665</v>
      </c>
      <c r="F97" s="22">
        <v>6685</v>
      </c>
      <c r="G97" s="22">
        <v>6650</v>
      </c>
      <c r="H97" s="22">
        <v>6670</v>
      </c>
      <c r="I97" s="22">
        <v>6690</v>
      </c>
      <c r="J97" s="22">
        <v>6645</v>
      </c>
      <c r="K97" s="22">
        <v>6730</v>
      </c>
      <c r="L97" s="22">
        <v>6775</v>
      </c>
      <c r="M97" s="22">
        <v>6820</v>
      </c>
      <c r="N97" s="22">
        <v>7045</v>
      </c>
      <c r="O97" s="22">
        <v>7220</v>
      </c>
      <c r="P97" s="22">
        <v>7250</v>
      </c>
      <c r="Q97" s="22">
        <v>12520</v>
      </c>
      <c r="R97" s="22">
        <v>14750</v>
      </c>
      <c r="S97" s="22">
        <v>13790</v>
      </c>
      <c r="T97" s="22">
        <v>14140</v>
      </c>
      <c r="U97" s="22">
        <v>14380</v>
      </c>
      <c r="V97" s="22">
        <v>14165</v>
      </c>
      <c r="W97" s="22">
        <v>13475</v>
      </c>
      <c r="X97" s="22">
        <v>13625</v>
      </c>
      <c r="Y97" s="22">
        <v>13760</v>
      </c>
      <c r="Z97" s="22">
        <v>13325</v>
      </c>
      <c r="AA97" s="22">
        <v>13720</v>
      </c>
      <c r="AB97" s="22">
        <v>13360</v>
      </c>
      <c r="AC97" s="22">
        <v>13105</v>
      </c>
      <c r="AD97" s="22">
        <v>12305</v>
      </c>
      <c r="AE97" s="22">
        <v>11415</v>
      </c>
      <c r="AF97" s="22">
        <v>11135</v>
      </c>
      <c r="AG97" s="22">
        <v>10570</v>
      </c>
      <c r="AH97" s="22">
        <v>10070</v>
      </c>
      <c r="AI97" s="22">
        <v>9835</v>
      </c>
      <c r="AJ97" s="22">
        <v>9740</v>
      </c>
      <c r="AK97" s="147">
        <v>9475</v>
      </c>
      <c r="AL97" s="147">
        <v>9425</v>
      </c>
      <c r="AM97" s="147">
        <v>9400</v>
      </c>
      <c r="AN97" s="147">
        <v>8960</v>
      </c>
      <c r="AO97" s="147">
        <v>8500</v>
      </c>
      <c r="AP97" s="147">
        <v>8160</v>
      </c>
      <c r="AQ97" s="147">
        <v>7765</v>
      </c>
      <c r="AR97" s="147">
        <v>7530</v>
      </c>
      <c r="AS97" s="147">
        <v>7485</v>
      </c>
      <c r="AT97" s="147">
        <v>7455</v>
      </c>
      <c r="AU97" s="147">
        <v>7465</v>
      </c>
      <c r="AV97" s="147">
        <v>7480</v>
      </c>
      <c r="AW97" s="147">
        <v>7625</v>
      </c>
      <c r="AX97" s="147">
        <v>7630</v>
      </c>
      <c r="AY97" s="147">
        <v>7695</v>
      </c>
      <c r="AZ97" s="147">
        <v>7730</v>
      </c>
      <c r="BA97" s="147">
        <v>7625</v>
      </c>
      <c r="BB97" s="147">
        <v>7405</v>
      </c>
      <c r="BC97" s="147">
        <v>7460</v>
      </c>
      <c r="BD97" s="147">
        <v>7330</v>
      </c>
      <c r="BE97" s="147">
        <v>7245</v>
      </c>
      <c r="BF97" s="147">
        <v>7200</v>
      </c>
      <c r="BG97" s="147">
        <v>7240</v>
      </c>
      <c r="BH97" s="147">
        <v>7335</v>
      </c>
      <c r="BI97" s="147">
        <v>7490</v>
      </c>
      <c r="BJ97" s="147">
        <v>7600</v>
      </c>
      <c r="BK97" s="147">
        <v>7855</v>
      </c>
      <c r="BL97" s="147">
        <v>7790</v>
      </c>
      <c r="BM97" s="147">
        <v>7565</v>
      </c>
      <c r="BN97" s="147">
        <v>7430</v>
      </c>
      <c r="BO97" s="147">
        <v>7280</v>
      </c>
      <c r="BP97" s="147">
        <v>7525</v>
      </c>
      <c r="BQ97" s="147">
        <v>7395</v>
      </c>
      <c r="BR97" s="147">
        <v>7340</v>
      </c>
      <c r="BS97" s="147">
        <v>7470</v>
      </c>
      <c r="BT97" s="147">
        <v>7465</v>
      </c>
      <c r="BU97" s="147">
        <v>7470</v>
      </c>
      <c r="BV97" s="147">
        <v>7370</v>
      </c>
      <c r="BW97" s="147">
        <v>7590</v>
      </c>
      <c r="BX97" s="147">
        <v>7555</v>
      </c>
      <c r="BY97" s="147">
        <v>7370</v>
      </c>
      <c r="BZ97" s="147">
        <v>7300</v>
      </c>
      <c r="CA97" s="147">
        <v>7300</v>
      </c>
      <c r="CB97" s="100"/>
    </row>
    <row r="98" spans="1:80" x14ac:dyDescent="0.2">
      <c r="A98" t="s">
        <v>231</v>
      </c>
      <c r="B98" s="22">
        <v>1780</v>
      </c>
      <c r="C98" s="22">
        <v>1890</v>
      </c>
      <c r="D98" s="22">
        <v>1955</v>
      </c>
      <c r="E98" s="22">
        <v>2035</v>
      </c>
      <c r="F98" s="22">
        <v>2030</v>
      </c>
      <c r="G98" s="22">
        <v>2145</v>
      </c>
      <c r="H98" s="22">
        <v>2195</v>
      </c>
      <c r="I98" s="22">
        <v>2170</v>
      </c>
      <c r="J98" s="22">
        <v>2190</v>
      </c>
      <c r="K98" s="22">
        <v>2265</v>
      </c>
      <c r="L98" s="22">
        <v>2300</v>
      </c>
      <c r="M98" s="22">
        <v>2315</v>
      </c>
      <c r="N98" s="22">
        <v>2410</v>
      </c>
      <c r="O98" s="22">
        <v>2495</v>
      </c>
      <c r="P98" s="22">
        <v>2520</v>
      </c>
      <c r="Q98" s="22">
        <v>4870</v>
      </c>
      <c r="R98" s="22">
        <v>6455</v>
      </c>
      <c r="S98" s="22">
        <v>5935</v>
      </c>
      <c r="T98" s="22">
        <v>6050</v>
      </c>
      <c r="U98" s="22">
        <v>6160</v>
      </c>
      <c r="V98" s="22">
        <v>5980</v>
      </c>
      <c r="W98" s="22">
        <v>5640</v>
      </c>
      <c r="X98" s="22">
        <v>5660</v>
      </c>
      <c r="Y98" s="22">
        <v>5620</v>
      </c>
      <c r="Z98" s="22">
        <v>5500</v>
      </c>
      <c r="AA98" s="22">
        <v>5800</v>
      </c>
      <c r="AB98" s="22">
        <v>5760</v>
      </c>
      <c r="AC98" s="22">
        <v>5590</v>
      </c>
      <c r="AD98" s="22">
        <v>5225</v>
      </c>
      <c r="AE98" s="22">
        <v>4825</v>
      </c>
      <c r="AF98" s="22">
        <v>4750</v>
      </c>
      <c r="AG98" s="22">
        <v>4545</v>
      </c>
      <c r="AH98" s="22">
        <v>4350</v>
      </c>
      <c r="AI98" s="22">
        <v>4150</v>
      </c>
      <c r="AJ98" s="22">
        <v>4005</v>
      </c>
      <c r="AK98" s="147">
        <v>3865</v>
      </c>
      <c r="AL98" s="147">
        <v>3830</v>
      </c>
      <c r="AM98" s="147">
        <v>3900</v>
      </c>
      <c r="AN98" s="147">
        <v>3690</v>
      </c>
      <c r="AO98" s="147">
        <v>3500</v>
      </c>
      <c r="AP98" s="147">
        <v>3310</v>
      </c>
      <c r="AQ98" s="147">
        <v>3185</v>
      </c>
      <c r="AR98" s="147">
        <v>3020</v>
      </c>
      <c r="AS98" s="147">
        <v>2985</v>
      </c>
      <c r="AT98" s="147">
        <v>2955</v>
      </c>
      <c r="AU98" s="147">
        <v>2915</v>
      </c>
      <c r="AV98" s="147">
        <v>2940</v>
      </c>
      <c r="AW98" s="147">
        <v>2910</v>
      </c>
      <c r="AX98" s="147">
        <v>2950</v>
      </c>
      <c r="AY98" s="147">
        <v>2975</v>
      </c>
      <c r="AZ98" s="147">
        <v>2965</v>
      </c>
      <c r="BA98" s="147">
        <v>3085</v>
      </c>
      <c r="BB98" s="147">
        <v>3015</v>
      </c>
      <c r="BC98" s="147">
        <v>3035</v>
      </c>
      <c r="BD98" s="147">
        <v>3030</v>
      </c>
      <c r="BE98" s="147">
        <v>3005</v>
      </c>
      <c r="BF98" s="147">
        <v>3030</v>
      </c>
      <c r="BG98" s="147">
        <v>3075</v>
      </c>
      <c r="BH98" s="147">
        <v>3070</v>
      </c>
      <c r="BI98" s="147">
        <v>3080</v>
      </c>
      <c r="BJ98" s="147">
        <v>3100</v>
      </c>
      <c r="BK98" s="147">
        <v>3290</v>
      </c>
      <c r="BL98" s="147">
        <v>3295</v>
      </c>
      <c r="BM98" s="147">
        <v>3280</v>
      </c>
      <c r="BN98" s="147">
        <v>3245</v>
      </c>
      <c r="BO98" s="147">
        <v>3200</v>
      </c>
      <c r="BP98" s="147">
        <v>3390</v>
      </c>
      <c r="BQ98" s="147">
        <v>3245</v>
      </c>
      <c r="BR98" s="147">
        <v>3280</v>
      </c>
      <c r="BS98" s="147">
        <v>3315</v>
      </c>
      <c r="BT98" s="147">
        <v>3250</v>
      </c>
      <c r="BU98" s="147">
        <v>3275</v>
      </c>
      <c r="BV98" s="147">
        <v>3240</v>
      </c>
      <c r="BW98" s="147">
        <v>3420</v>
      </c>
      <c r="BX98" s="147">
        <v>3390</v>
      </c>
      <c r="BY98" s="147">
        <v>3325</v>
      </c>
      <c r="BZ98" s="147">
        <v>3350</v>
      </c>
      <c r="CA98" s="147">
        <v>3450</v>
      </c>
      <c r="CB98" s="100"/>
    </row>
    <row r="99" spans="1:80" x14ac:dyDescent="0.2">
      <c r="CB99" s="100"/>
    </row>
    <row r="100" spans="1:80" x14ac:dyDescent="0.2">
      <c r="A100" t="s">
        <v>217</v>
      </c>
      <c r="CB100" s="100"/>
    </row>
    <row r="101" spans="1:80" ht="15" x14ac:dyDescent="0.25">
      <c r="A101" t="s">
        <v>164</v>
      </c>
      <c r="B101" s="20">
        <v>43466</v>
      </c>
      <c r="C101" s="283">
        <v>43497</v>
      </c>
      <c r="D101" s="283">
        <v>43525</v>
      </c>
      <c r="E101" s="283">
        <v>43556</v>
      </c>
      <c r="F101" s="283">
        <v>43586</v>
      </c>
      <c r="G101" s="283">
        <v>43617</v>
      </c>
      <c r="H101" s="283">
        <v>43647</v>
      </c>
      <c r="I101" s="283">
        <v>43678</v>
      </c>
      <c r="J101" s="283">
        <v>43709</v>
      </c>
      <c r="K101" s="283">
        <v>43739</v>
      </c>
      <c r="L101" s="283">
        <v>43770</v>
      </c>
      <c r="M101" s="283">
        <v>43800</v>
      </c>
      <c r="N101" s="283">
        <v>43831</v>
      </c>
      <c r="O101" s="283">
        <v>43862</v>
      </c>
      <c r="P101" s="283">
        <v>43891</v>
      </c>
      <c r="Q101" s="283">
        <v>43922</v>
      </c>
      <c r="R101" s="283">
        <v>43952</v>
      </c>
      <c r="S101" s="283">
        <v>43983</v>
      </c>
      <c r="T101" s="283">
        <v>44013</v>
      </c>
      <c r="U101" s="283">
        <v>44044</v>
      </c>
      <c r="V101" s="283">
        <v>44075</v>
      </c>
      <c r="W101" s="283">
        <v>44105</v>
      </c>
      <c r="X101" s="283">
        <v>44136</v>
      </c>
      <c r="Y101" s="283">
        <v>44166</v>
      </c>
      <c r="Z101" s="283">
        <v>44197</v>
      </c>
      <c r="AA101" s="283">
        <v>44228</v>
      </c>
      <c r="AB101" s="283">
        <v>44256</v>
      </c>
      <c r="AC101" s="283">
        <v>44287</v>
      </c>
      <c r="AD101" s="283">
        <v>44317</v>
      </c>
      <c r="AE101" s="283">
        <v>44348</v>
      </c>
      <c r="AF101" s="283">
        <v>44378</v>
      </c>
      <c r="AG101" s="283">
        <v>44409</v>
      </c>
      <c r="AH101" s="283">
        <v>44440</v>
      </c>
      <c r="AI101" s="283">
        <v>44470</v>
      </c>
      <c r="AJ101" s="283">
        <v>44501</v>
      </c>
      <c r="AK101" s="283">
        <v>44531</v>
      </c>
      <c r="AL101" s="283">
        <v>44562</v>
      </c>
      <c r="AM101" s="283">
        <v>44593</v>
      </c>
      <c r="AN101" s="283">
        <v>44621</v>
      </c>
      <c r="AO101" s="283">
        <v>44652</v>
      </c>
      <c r="AP101" s="283">
        <v>44682</v>
      </c>
      <c r="AQ101" s="283">
        <v>44713</v>
      </c>
      <c r="AR101" s="283">
        <v>44743</v>
      </c>
      <c r="AS101" s="283">
        <v>44774</v>
      </c>
      <c r="AT101" s="283">
        <v>44805</v>
      </c>
      <c r="AU101" s="283">
        <v>44835</v>
      </c>
      <c r="AV101" s="283">
        <v>44866</v>
      </c>
      <c r="AW101" s="283">
        <v>44896</v>
      </c>
      <c r="AX101" s="283">
        <v>44927</v>
      </c>
      <c r="AY101" s="283">
        <v>44958</v>
      </c>
      <c r="AZ101" s="283">
        <v>44986</v>
      </c>
      <c r="BA101" s="283">
        <v>45017</v>
      </c>
      <c r="BB101" s="283">
        <v>45047</v>
      </c>
      <c r="BC101" s="283">
        <v>45078</v>
      </c>
      <c r="BD101" s="283">
        <v>45108</v>
      </c>
      <c r="BE101" s="283">
        <v>45139</v>
      </c>
      <c r="BF101" s="283">
        <v>45170</v>
      </c>
      <c r="BG101" s="283">
        <v>45200</v>
      </c>
      <c r="BH101" s="283">
        <v>45231</v>
      </c>
      <c r="BI101" s="283">
        <v>45261</v>
      </c>
      <c r="BJ101" s="283">
        <v>45292</v>
      </c>
      <c r="BK101" s="283">
        <v>45323</v>
      </c>
      <c r="BL101" s="283">
        <v>45352</v>
      </c>
      <c r="BM101" s="283">
        <v>45383</v>
      </c>
      <c r="BN101" s="283">
        <v>45413</v>
      </c>
      <c r="BO101" s="283">
        <v>45444</v>
      </c>
      <c r="BP101" s="283">
        <v>45474</v>
      </c>
      <c r="BQ101" s="283">
        <v>45505</v>
      </c>
      <c r="BR101" s="283">
        <v>45536</v>
      </c>
      <c r="BS101" s="283">
        <v>45566</v>
      </c>
      <c r="BT101" s="283">
        <v>45597</v>
      </c>
      <c r="BU101" s="283">
        <v>45627</v>
      </c>
      <c r="BV101" s="283">
        <v>45658</v>
      </c>
      <c r="BW101" s="283">
        <v>45689</v>
      </c>
      <c r="BX101" s="283">
        <v>45717</v>
      </c>
      <c r="BY101" s="283">
        <v>45748</v>
      </c>
      <c r="BZ101" s="283">
        <v>45778</v>
      </c>
      <c r="CA101" s="283">
        <v>45809</v>
      </c>
      <c r="CB101" s="100"/>
    </row>
    <row r="102" spans="1:80" x14ac:dyDescent="0.2">
      <c r="A102" t="s">
        <v>115</v>
      </c>
      <c r="B102">
        <v>2.7</v>
      </c>
      <c r="C102">
        <v>2.8</v>
      </c>
      <c r="D102">
        <v>2.8</v>
      </c>
      <c r="E102">
        <v>2.8</v>
      </c>
      <c r="F102">
        <v>2.8</v>
      </c>
      <c r="G102">
        <v>2.8</v>
      </c>
      <c r="H102">
        <v>2.9</v>
      </c>
      <c r="I102">
        <v>2.9</v>
      </c>
      <c r="J102">
        <v>2.8</v>
      </c>
      <c r="K102">
        <v>3</v>
      </c>
      <c r="L102">
        <v>3</v>
      </c>
      <c r="M102">
        <v>3</v>
      </c>
      <c r="N102" s="102">
        <v>3.1</v>
      </c>
      <c r="O102" s="102">
        <v>3.2</v>
      </c>
      <c r="P102" s="102">
        <v>3.3</v>
      </c>
      <c r="Q102" s="102">
        <v>6.1</v>
      </c>
      <c r="R102" s="102">
        <v>7.7</v>
      </c>
      <c r="S102" s="102">
        <v>7.1</v>
      </c>
      <c r="T102" s="102">
        <v>7.2</v>
      </c>
      <c r="U102" s="102">
        <v>7.4</v>
      </c>
      <c r="V102" s="102">
        <v>7.2</v>
      </c>
      <c r="W102" s="102">
        <v>6.8</v>
      </c>
      <c r="X102" s="102">
        <v>6.8</v>
      </c>
      <c r="Y102" s="102">
        <v>6.7</v>
      </c>
      <c r="Z102" s="102">
        <v>6.5</v>
      </c>
      <c r="AA102" s="102">
        <v>6.7</v>
      </c>
      <c r="AB102" s="102">
        <v>6.6</v>
      </c>
      <c r="AC102" s="102">
        <v>6.3</v>
      </c>
      <c r="AD102" s="102">
        <v>6</v>
      </c>
      <c r="AE102" s="102">
        <v>5.5</v>
      </c>
      <c r="AF102" s="102">
        <v>5.4</v>
      </c>
      <c r="AG102" s="102">
        <v>5.0999999999999996</v>
      </c>
      <c r="AH102" s="102">
        <v>4.9000000000000004</v>
      </c>
      <c r="AI102" s="102">
        <v>4.7</v>
      </c>
      <c r="AJ102" s="102">
        <v>4.5</v>
      </c>
      <c r="AK102" s="102">
        <v>4.3</v>
      </c>
      <c r="AL102" s="102">
        <v>4.2</v>
      </c>
      <c r="AM102" s="102">
        <v>4.3</v>
      </c>
      <c r="AN102" s="102">
        <v>4</v>
      </c>
      <c r="AO102" s="102">
        <v>3.9</v>
      </c>
      <c r="AP102" s="102">
        <v>3.7</v>
      </c>
      <c r="AQ102" s="102">
        <v>3.6</v>
      </c>
      <c r="AR102" s="102">
        <v>3.3</v>
      </c>
      <c r="AS102" s="102">
        <v>3.2</v>
      </c>
      <c r="AT102" s="102">
        <v>3.3</v>
      </c>
      <c r="AU102" s="102">
        <v>3.1</v>
      </c>
      <c r="AV102" s="102">
        <v>3.1</v>
      </c>
      <c r="AW102" s="102">
        <v>3.1</v>
      </c>
      <c r="AX102" s="102">
        <v>3.2</v>
      </c>
      <c r="AY102" s="102">
        <v>3.2</v>
      </c>
      <c r="AZ102" s="102">
        <v>3.2</v>
      </c>
      <c r="BA102" s="102">
        <v>3.3</v>
      </c>
      <c r="BB102" s="102">
        <v>3.2</v>
      </c>
      <c r="BC102" s="102">
        <v>3.2</v>
      </c>
      <c r="BD102" s="102">
        <v>3.2</v>
      </c>
      <c r="BE102" s="102">
        <v>3.1</v>
      </c>
      <c r="BF102" s="102">
        <v>3.2</v>
      </c>
      <c r="BG102" s="102">
        <v>3.1</v>
      </c>
      <c r="BH102" s="102">
        <v>3.2</v>
      </c>
      <c r="BI102" s="102">
        <v>3.2</v>
      </c>
      <c r="BJ102" s="102">
        <v>3.2</v>
      </c>
      <c r="BK102" s="102">
        <v>3.4</v>
      </c>
      <c r="BL102" s="102">
        <v>3.4</v>
      </c>
      <c r="BM102" s="102">
        <v>3.3</v>
      </c>
      <c r="BN102" s="102">
        <v>3.4</v>
      </c>
      <c r="BO102" s="102">
        <v>3.3</v>
      </c>
      <c r="BP102" s="102">
        <v>3.5</v>
      </c>
      <c r="BQ102" s="102">
        <v>3.3</v>
      </c>
      <c r="BR102" s="102">
        <v>3.3</v>
      </c>
      <c r="BS102" s="102">
        <v>3.4</v>
      </c>
      <c r="BT102" s="102">
        <v>3.3</v>
      </c>
      <c r="BU102" s="102">
        <v>3.4</v>
      </c>
      <c r="BV102" s="102">
        <v>3.4</v>
      </c>
      <c r="BW102" s="102">
        <v>3.5</v>
      </c>
      <c r="BX102" s="102">
        <v>3.5</v>
      </c>
      <c r="BY102" s="102">
        <v>3.3</v>
      </c>
      <c r="BZ102" s="102">
        <v>3.4</v>
      </c>
      <c r="CA102" s="102">
        <v>3.5</v>
      </c>
      <c r="CB102" s="100"/>
    </row>
    <row r="103" spans="1:80" x14ac:dyDescent="0.2">
      <c r="A103" t="s">
        <v>116</v>
      </c>
      <c r="B103">
        <v>2.5</v>
      </c>
      <c r="C103">
        <v>2.6</v>
      </c>
      <c r="D103">
        <v>2.7</v>
      </c>
      <c r="E103">
        <v>2.7</v>
      </c>
      <c r="F103">
        <v>2.7</v>
      </c>
      <c r="G103">
        <v>2.7</v>
      </c>
      <c r="H103">
        <v>2.7</v>
      </c>
      <c r="I103">
        <v>2.8</v>
      </c>
      <c r="J103">
        <v>2.8</v>
      </c>
      <c r="K103">
        <v>2.8</v>
      </c>
      <c r="L103">
        <v>2.9</v>
      </c>
      <c r="M103">
        <v>2.9</v>
      </c>
      <c r="N103" s="102">
        <v>3</v>
      </c>
      <c r="O103" s="102">
        <v>3</v>
      </c>
      <c r="P103" s="102">
        <v>3.1</v>
      </c>
      <c r="Q103" s="102">
        <v>5.9</v>
      </c>
      <c r="R103" s="102">
        <v>7.2</v>
      </c>
      <c r="S103" s="102">
        <v>6.7</v>
      </c>
      <c r="T103" s="102">
        <v>6.9</v>
      </c>
      <c r="U103" s="102">
        <v>7</v>
      </c>
      <c r="V103" s="102">
        <v>6.9</v>
      </c>
      <c r="W103" s="102">
        <v>6.4</v>
      </c>
      <c r="X103" s="102">
        <v>6.4</v>
      </c>
      <c r="Y103" s="102">
        <v>6.6</v>
      </c>
      <c r="Z103" s="102">
        <v>6.4</v>
      </c>
      <c r="AA103" s="102">
        <v>6.7</v>
      </c>
      <c r="AB103" s="102">
        <v>6.6</v>
      </c>
      <c r="AC103" s="102">
        <v>6.4</v>
      </c>
      <c r="AD103" s="102">
        <v>5.9</v>
      </c>
      <c r="AE103" s="102">
        <v>5.5</v>
      </c>
      <c r="AF103" s="102">
        <v>5.4</v>
      </c>
      <c r="AG103" s="102">
        <v>5.0999999999999996</v>
      </c>
      <c r="AH103" s="102">
        <v>4.8</v>
      </c>
      <c r="AI103" s="102">
        <v>4.7</v>
      </c>
      <c r="AJ103" s="102">
        <v>4.7</v>
      </c>
      <c r="AK103" s="102">
        <v>4.4000000000000004</v>
      </c>
      <c r="AL103" s="102">
        <v>4.4000000000000004</v>
      </c>
      <c r="AM103" s="102">
        <v>4.4000000000000004</v>
      </c>
      <c r="AN103" s="102">
        <v>4.3</v>
      </c>
      <c r="AO103" s="102">
        <v>4.2</v>
      </c>
      <c r="AP103" s="102">
        <v>4</v>
      </c>
      <c r="AQ103" s="102">
        <v>3.8</v>
      </c>
      <c r="AR103" s="102">
        <v>3.7</v>
      </c>
      <c r="AS103" s="102">
        <v>3.6</v>
      </c>
      <c r="AT103" s="102">
        <v>3.5</v>
      </c>
      <c r="AU103" s="102">
        <v>3.6</v>
      </c>
      <c r="AV103" s="102">
        <v>3.6</v>
      </c>
      <c r="AW103" s="102">
        <v>3.7</v>
      </c>
      <c r="AX103" s="102">
        <v>3.7</v>
      </c>
      <c r="AY103" s="102">
        <v>3.7</v>
      </c>
      <c r="AZ103" s="102">
        <v>3.8</v>
      </c>
      <c r="BA103" s="102">
        <v>3.8</v>
      </c>
      <c r="BB103" s="102">
        <v>3.8</v>
      </c>
      <c r="BC103" s="102">
        <v>3.9</v>
      </c>
      <c r="BD103" s="102">
        <v>3.8</v>
      </c>
      <c r="BE103" s="102">
        <v>3.8</v>
      </c>
      <c r="BF103" s="102">
        <v>3.8</v>
      </c>
      <c r="BG103" s="102">
        <v>3.8</v>
      </c>
      <c r="BH103" s="102">
        <v>3.8</v>
      </c>
      <c r="BI103" s="102">
        <v>3.9</v>
      </c>
      <c r="BJ103" s="102">
        <v>4</v>
      </c>
      <c r="BK103" s="102">
        <v>4.0999999999999996</v>
      </c>
      <c r="BL103" s="102">
        <v>4.0999999999999996</v>
      </c>
      <c r="BM103" s="102">
        <v>4</v>
      </c>
      <c r="BN103" s="102">
        <v>3.9</v>
      </c>
      <c r="BO103" s="102">
        <v>3.8</v>
      </c>
      <c r="BP103" s="102">
        <v>4</v>
      </c>
      <c r="BQ103" s="102">
        <v>3.9</v>
      </c>
      <c r="BR103" s="102">
        <v>3.8</v>
      </c>
      <c r="BS103" s="102">
        <v>4</v>
      </c>
      <c r="BT103" s="102">
        <v>3.9</v>
      </c>
      <c r="BU103" s="102">
        <v>3.9</v>
      </c>
      <c r="BV103" s="102">
        <v>3.9</v>
      </c>
      <c r="BW103" s="102">
        <v>4</v>
      </c>
      <c r="BX103" s="102">
        <v>4</v>
      </c>
      <c r="BY103" s="102">
        <v>3.9</v>
      </c>
      <c r="BZ103" s="102">
        <v>3.9</v>
      </c>
      <c r="CA103" s="102">
        <v>4</v>
      </c>
      <c r="CB103" s="100"/>
    </row>
    <row r="104" spans="1:80" x14ac:dyDescent="0.2">
      <c r="A104" t="s">
        <v>117</v>
      </c>
      <c r="B104">
        <v>1.4</v>
      </c>
      <c r="C104">
        <v>1.6</v>
      </c>
      <c r="D104">
        <v>1.7</v>
      </c>
      <c r="E104">
        <v>1.8</v>
      </c>
      <c r="F104">
        <v>1.8</v>
      </c>
      <c r="G104">
        <v>2</v>
      </c>
      <c r="H104">
        <v>2</v>
      </c>
      <c r="I104">
        <v>2.1</v>
      </c>
      <c r="J104">
        <v>2.1</v>
      </c>
      <c r="K104">
        <v>2.1</v>
      </c>
      <c r="L104">
        <v>2.1</v>
      </c>
      <c r="M104">
        <v>2.1</v>
      </c>
      <c r="N104" s="102">
        <v>2.2999999999999998</v>
      </c>
      <c r="O104" s="102">
        <v>2.2999999999999998</v>
      </c>
      <c r="P104" s="102">
        <v>2.4</v>
      </c>
      <c r="Q104" s="102">
        <v>5</v>
      </c>
      <c r="R104" s="102">
        <v>6.9</v>
      </c>
      <c r="S104" s="102">
        <v>6.3</v>
      </c>
      <c r="T104" s="102">
        <v>6.4</v>
      </c>
      <c r="U104" s="102">
        <v>6.4</v>
      </c>
      <c r="V104" s="102">
        <v>6.3</v>
      </c>
      <c r="W104" s="102">
        <v>5.9</v>
      </c>
      <c r="X104" s="102">
        <v>5.9</v>
      </c>
      <c r="Y104" s="102">
        <v>5.9</v>
      </c>
      <c r="Z104" s="102">
        <v>5.7</v>
      </c>
      <c r="AA104" s="102">
        <v>6.2</v>
      </c>
      <c r="AB104" s="102">
        <v>6.2</v>
      </c>
      <c r="AC104" s="102">
        <v>6.1</v>
      </c>
      <c r="AD104" s="102">
        <v>5.6</v>
      </c>
      <c r="AE104" s="102">
        <v>5.0999999999999996</v>
      </c>
      <c r="AF104" s="102">
        <v>5.0999999999999996</v>
      </c>
      <c r="AG104" s="102">
        <v>4.7</v>
      </c>
      <c r="AH104" s="102">
        <v>4.3</v>
      </c>
      <c r="AI104" s="102">
        <v>4</v>
      </c>
      <c r="AJ104" s="102">
        <v>3.8</v>
      </c>
      <c r="AK104" s="102">
        <v>3.7</v>
      </c>
      <c r="AL104" s="102">
        <v>3.5</v>
      </c>
      <c r="AM104" s="102">
        <v>3.6</v>
      </c>
      <c r="AN104" s="102">
        <v>3.3</v>
      </c>
      <c r="AO104" s="102">
        <v>3.2</v>
      </c>
      <c r="AP104" s="102">
        <v>3.2</v>
      </c>
      <c r="AQ104" s="102">
        <v>3.1</v>
      </c>
      <c r="AR104" s="102">
        <v>3.1</v>
      </c>
      <c r="AS104" s="102">
        <v>3</v>
      </c>
      <c r="AT104" s="102">
        <v>3</v>
      </c>
      <c r="AU104" s="102">
        <v>3</v>
      </c>
      <c r="AV104" s="102">
        <v>3</v>
      </c>
      <c r="AW104" s="102">
        <v>3.1</v>
      </c>
      <c r="AX104" s="102">
        <v>3</v>
      </c>
      <c r="AY104" s="102">
        <v>3.1</v>
      </c>
      <c r="AZ104" s="102">
        <v>3.1</v>
      </c>
      <c r="BA104" s="102">
        <v>3.2</v>
      </c>
      <c r="BB104" s="102">
        <v>3.1</v>
      </c>
      <c r="BC104" s="102">
        <v>3.1</v>
      </c>
      <c r="BD104" s="102">
        <v>3.1</v>
      </c>
      <c r="BE104" s="102">
        <v>3</v>
      </c>
      <c r="BF104" s="102">
        <v>3.1</v>
      </c>
      <c r="BG104" s="102">
        <v>3.1</v>
      </c>
      <c r="BH104" s="102">
        <v>3</v>
      </c>
      <c r="BI104" s="102">
        <v>3</v>
      </c>
      <c r="BJ104" s="102">
        <v>3.1</v>
      </c>
      <c r="BK104" s="102">
        <v>3.2</v>
      </c>
      <c r="BL104" s="102">
        <v>3.2</v>
      </c>
      <c r="BM104" s="102">
        <v>3.2</v>
      </c>
      <c r="BN104" s="102">
        <v>3.2</v>
      </c>
      <c r="BO104" s="102">
        <v>3.2</v>
      </c>
      <c r="BP104" s="102">
        <v>3.3</v>
      </c>
      <c r="BQ104" s="102">
        <v>3.3</v>
      </c>
      <c r="BR104" s="102">
        <v>3.3</v>
      </c>
      <c r="BS104" s="102">
        <v>3.2</v>
      </c>
      <c r="BT104" s="102">
        <v>3.2</v>
      </c>
      <c r="BU104" s="102">
        <v>3.3</v>
      </c>
      <c r="BV104" s="102">
        <v>3.2</v>
      </c>
      <c r="BW104" s="102">
        <v>3.3</v>
      </c>
      <c r="BX104" s="102">
        <v>3.3</v>
      </c>
      <c r="BY104" s="102">
        <v>3.2</v>
      </c>
      <c r="BZ104" s="102">
        <v>3.2</v>
      </c>
      <c r="CA104" s="102">
        <v>3.3</v>
      </c>
      <c r="CB104" s="100"/>
    </row>
    <row r="105" spans="1:80" x14ac:dyDescent="0.2">
      <c r="A105" t="s">
        <v>118</v>
      </c>
      <c r="B105">
        <v>4.2</v>
      </c>
      <c r="C105">
        <v>4.4000000000000004</v>
      </c>
      <c r="D105">
        <v>4.4000000000000004</v>
      </c>
      <c r="E105">
        <v>4.4000000000000004</v>
      </c>
      <c r="F105">
        <v>4.3</v>
      </c>
      <c r="G105">
        <v>4.2</v>
      </c>
      <c r="H105">
        <v>4.3</v>
      </c>
      <c r="I105">
        <v>4.3</v>
      </c>
      <c r="J105">
        <v>4.3</v>
      </c>
      <c r="K105">
        <v>4.3</v>
      </c>
      <c r="L105">
        <v>4.2</v>
      </c>
      <c r="M105">
        <v>4.3</v>
      </c>
      <c r="N105" s="102">
        <v>4.3</v>
      </c>
      <c r="O105" s="102">
        <v>4.5</v>
      </c>
      <c r="P105" s="102">
        <v>4.5999999999999996</v>
      </c>
      <c r="Q105" s="102">
        <v>7.8</v>
      </c>
      <c r="R105" s="102">
        <v>8.8000000000000007</v>
      </c>
      <c r="S105" s="102">
        <v>8.3000000000000007</v>
      </c>
      <c r="T105" s="102">
        <v>8.3000000000000007</v>
      </c>
      <c r="U105" s="102">
        <v>8.4</v>
      </c>
      <c r="V105" s="102">
        <v>8.3000000000000007</v>
      </c>
      <c r="W105" s="102">
        <v>8</v>
      </c>
      <c r="X105" s="102">
        <v>8</v>
      </c>
      <c r="Y105" s="102">
        <v>8.1</v>
      </c>
      <c r="Z105" s="102">
        <v>7.9</v>
      </c>
      <c r="AA105" s="102">
        <v>8.1</v>
      </c>
      <c r="AB105" s="102">
        <v>7.9</v>
      </c>
      <c r="AC105" s="102">
        <v>7.7</v>
      </c>
      <c r="AD105" s="102">
        <v>7.1</v>
      </c>
      <c r="AE105" s="102">
        <v>6.6</v>
      </c>
      <c r="AF105" s="102">
        <v>6.4</v>
      </c>
      <c r="AG105" s="102">
        <v>6.1</v>
      </c>
      <c r="AH105" s="102">
        <v>5.8</v>
      </c>
      <c r="AI105" s="102">
        <v>5.7</v>
      </c>
      <c r="AJ105" s="102">
        <v>5.7</v>
      </c>
      <c r="AK105" s="102">
        <v>5.6</v>
      </c>
      <c r="AL105" s="102">
        <v>5.5</v>
      </c>
      <c r="AM105" s="102">
        <v>5.5</v>
      </c>
      <c r="AN105" s="102">
        <v>5.2</v>
      </c>
      <c r="AO105" s="102">
        <v>4.9000000000000004</v>
      </c>
      <c r="AP105" s="102">
        <v>4.8</v>
      </c>
      <c r="AQ105" s="102">
        <v>4.5</v>
      </c>
      <c r="AR105" s="102">
        <v>4.3</v>
      </c>
      <c r="AS105" s="102">
        <v>4.4000000000000004</v>
      </c>
      <c r="AT105" s="102">
        <v>4.5</v>
      </c>
      <c r="AU105" s="102">
        <v>4.5</v>
      </c>
      <c r="AV105" s="102">
        <v>4.5</v>
      </c>
      <c r="AW105" s="102">
        <v>4.5999999999999996</v>
      </c>
      <c r="AX105" s="102">
        <v>4.5</v>
      </c>
      <c r="AY105" s="102">
        <v>4.5</v>
      </c>
      <c r="AZ105" s="102">
        <v>4.5</v>
      </c>
      <c r="BA105" s="102">
        <v>4.4000000000000004</v>
      </c>
      <c r="BB105" s="102">
        <v>4.4000000000000004</v>
      </c>
      <c r="BC105" s="102">
        <v>4.4000000000000004</v>
      </c>
      <c r="BD105" s="102">
        <v>4.3</v>
      </c>
      <c r="BE105" s="102">
        <v>4.2</v>
      </c>
      <c r="BF105" s="102">
        <v>4.3</v>
      </c>
      <c r="BG105" s="102">
        <v>4.3</v>
      </c>
      <c r="BH105" s="102">
        <v>4.3</v>
      </c>
      <c r="BI105" s="102">
        <v>4.5</v>
      </c>
      <c r="BJ105" s="102">
        <v>4.5</v>
      </c>
      <c r="BK105" s="102">
        <v>4.7</v>
      </c>
      <c r="BL105" s="102">
        <v>4.8</v>
      </c>
      <c r="BM105" s="102">
        <v>4.5999999999999996</v>
      </c>
      <c r="BN105" s="102">
        <v>4.5999999999999996</v>
      </c>
      <c r="BO105" s="102">
        <v>4.4000000000000004</v>
      </c>
      <c r="BP105" s="102">
        <v>4.4000000000000004</v>
      </c>
      <c r="BQ105" s="102">
        <v>4.3</v>
      </c>
      <c r="BR105" s="102">
        <v>4.4000000000000004</v>
      </c>
      <c r="BS105" s="102">
        <v>4.4000000000000004</v>
      </c>
      <c r="BT105" s="102">
        <v>4.3</v>
      </c>
      <c r="BU105" s="102">
        <v>4.2</v>
      </c>
      <c r="BV105" s="102">
        <v>4.2</v>
      </c>
      <c r="BW105" s="102">
        <v>4.2</v>
      </c>
      <c r="BX105" s="102">
        <v>4.2</v>
      </c>
      <c r="BY105" s="102">
        <v>4</v>
      </c>
      <c r="BZ105" s="102">
        <v>4</v>
      </c>
      <c r="CA105" s="102">
        <v>4</v>
      </c>
      <c r="CB105" s="100"/>
    </row>
    <row r="106" spans="1:80" x14ac:dyDescent="0.2">
      <c r="A106" t="s">
        <v>1730</v>
      </c>
      <c r="B106">
        <v>3.7</v>
      </c>
      <c r="C106">
        <v>3.9</v>
      </c>
      <c r="D106">
        <v>4</v>
      </c>
      <c r="E106">
        <v>4.0999999999999996</v>
      </c>
      <c r="F106">
        <v>4.2</v>
      </c>
      <c r="G106">
        <v>4.2</v>
      </c>
      <c r="H106">
        <v>4.2</v>
      </c>
      <c r="I106">
        <v>4.2</v>
      </c>
      <c r="J106">
        <v>4.2</v>
      </c>
      <c r="K106">
        <v>4.3</v>
      </c>
      <c r="L106">
        <v>4.4000000000000004</v>
      </c>
      <c r="M106">
        <v>4.5</v>
      </c>
      <c r="N106" s="102">
        <v>4.7</v>
      </c>
      <c r="O106" s="102">
        <v>4.7</v>
      </c>
      <c r="P106" s="102">
        <v>4.7</v>
      </c>
      <c r="Q106" s="102">
        <v>8.1999999999999993</v>
      </c>
      <c r="R106" s="102">
        <v>9.5</v>
      </c>
      <c r="S106" s="102">
        <v>8.9</v>
      </c>
      <c r="T106" s="102">
        <v>9.1999999999999993</v>
      </c>
      <c r="U106" s="102">
        <v>9.4</v>
      </c>
      <c r="V106" s="102">
        <v>9.3000000000000007</v>
      </c>
      <c r="W106" s="102">
        <v>8.9</v>
      </c>
      <c r="X106" s="102">
        <v>9.1</v>
      </c>
      <c r="Y106" s="102">
        <v>9.1999999999999993</v>
      </c>
      <c r="Z106" s="102">
        <v>8.9</v>
      </c>
      <c r="AA106" s="102">
        <v>9.3000000000000007</v>
      </c>
      <c r="AB106" s="102">
        <v>9</v>
      </c>
      <c r="AC106" s="102">
        <v>8.8000000000000007</v>
      </c>
      <c r="AD106" s="102">
        <v>8.3000000000000007</v>
      </c>
      <c r="AE106" s="102">
        <v>7.6</v>
      </c>
      <c r="AF106" s="102">
        <v>7.4</v>
      </c>
      <c r="AG106" s="102">
        <v>7</v>
      </c>
      <c r="AH106" s="102">
        <v>6.8</v>
      </c>
      <c r="AI106" s="102">
        <v>6.7</v>
      </c>
      <c r="AJ106" s="102">
        <v>6.6</v>
      </c>
      <c r="AK106" s="102">
        <v>6.4</v>
      </c>
      <c r="AL106" s="102">
        <v>6.4</v>
      </c>
      <c r="AM106" s="102">
        <v>6.4</v>
      </c>
      <c r="AN106" s="102">
        <v>6</v>
      </c>
      <c r="AO106" s="102">
        <v>5.6</v>
      </c>
      <c r="AP106" s="102">
        <v>5.3</v>
      </c>
      <c r="AQ106" s="102">
        <v>5</v>
      </c>
      <c r="AR106" s="102">
        <v>5</v>
      </c>
      <c r="AS106" s="102">
        <v>5</v>
      </c>
      <c r="AT106" s="102">
        <v>4.9000000000000004</v>
      </c>
      <c r="AU106" s="102">
        <v>4.8</v>
      </c>
      <c r="AV106" s="102">
        <v>4.8</v>
      </c>
      <c r="AW106" s="102">
        <v>4.9000000000000004</v>
      </c>
      <c r="AX106" s="102">
        <v>4.9000000000000004</v>
      </c>
      <c r="AY106" s="102">
        <v>5</v>
      </c>
      <c r="AZ106" s="102">
        <v>4.9000000000000004</v>
      </c>
      <c r="BA106" s="102">
        <v>4.8</v>
      </c>
      <c r="BB106" s="102">
        <v>4.5999999999999996</v>
      </c>
      <c r="BC106" s="102">
        <v>4.5999999999999996</v>
      </c>
      <c r="BD106" s="102">
        <v>4.5999999999999996</v>
      </c>
      <c r="BE106" s="102">
        <v>4.5</v>
      </c>
      <c r="BF106" s="102">
        <v>4.5999999999999996</v>
      </c>
      <c r="BG106" s="102">
        <v>4.5999999999999996</v>
      </c>
      <c r="BH106" s="102">
        <v>4.5</v>
      </c>
      <c r="BI106" s="102">
        <v>4.7</v>
      </c>
      <c r="BJ106" s="102">
        <v>4.8</v>
      </c>
      <c r="BK106" s="102">
        <v>5</v>
      </c>
      <c r="BL106" s="102">
        <v>4.8</v>
      </c>
      <c r="BM106" s="102">
        <v>4.7</v>
      </c>
      <c r="BN106" s="102">
        <v>4.5</v>
      </c>
      <c r="BO106" s="102">
        <v>4.5</v>
      </c>
      <c r="BP106" s="102">
        <v>4.7</v>
      </c>
      <c r="BQ106" s="102">
        <v>4.7</v>
      </c>
      <c r="BR106" s="102">
        <v>4.5999999999999996</v>
      </c>
      <c r="BS106" s="102">
        <v>4.7</v>
      </c>
      <c r="BT106" s="102">
        <v>4.7</v>
      </c>
      <c r="BU106" s="102">
        <v>4.8</v>
      </c>
      <c r="BV106" s="102">
        <v>4.7</v>
      </c>
      <c r="BW106" s="102">
        <v>4.9000000000000004</v>
      </c>
      <c r="BX106" s="102">
        <v>4.8</v>
      </c>
      <c r="BY106" s="102">
        <v>4.7</v>
      </c>
      <c r="BZ106" s="102">
        <v>4.5999999999999996</v>
      </c>
      <c r="CA106" s="102">
        <v>4.7</v>
      </c>
      <c r="CB106" s="100"/>
    </row>
    <row r="107" spans="1:80" x14ac:dyDescent="0.2">
      <c r="A107" t="s">
        <v>120</v>
      </c>
      <c r="B107">
        <v>2.9</v>
      </c>
      <c r="C107">
        <v>3</v>
      </c>
      <c r="D107">
        <v>3.2</v>
      </c>
      <c r="E107">
        <v>3.3</v>
      </c>
      <c r="F107">
        <v>3.4</v>
      </c>
      <c r="G107">
        <v>3.5</v>
      </c>
      <c r="H107">
        <v>3.7</v>
      </c>
      <c r="I107">
        <v>3.7</v>
      </c>
      <c r="J107">
        <v>3.7</v>
      </c>
      <c r="K107">
        <v>3.6</v>
      </c>
      <c r="L107">
        <v>3.7</v>
      </c>
      <c r="M107">
        <v>3.8</v>
      </c>
      <c r="N107" s="102">
        <v>3.8</v>
      </c>
      <c r="O107" s="102">
        <v>4</v>
      </c>
      <c r="P107" s="102">
        <v>3.9</v>
      </c>
      <c r="Q107" s="102">
        <v>6.8</v>
      </c>
      <c r="R107" s="102">
        <v>9.1</v>
      </c>
      <c r="S107" s="102">
        <v>8.6999999999999993</v>
      </c>
      <c r="T107" s="102">
        <v>8.6</v>
      </c>
      <c r="U107" s="102">
        <v>8.9</v>
      </c>
      <c r="V107" s="102">
        <v>8.6999999999999993</v>
      </c>
      <c r="W107" s="102">
        <v>8.5</v>
      </c>
      <c r="X107" s="102">
        <v>8.4</v>
      </c>
      <c r="Y107" s="102">
        <v>8.3000000000000007</v>
      </c>
      <c r="Z107" s="102">
        <v>8.4</v>
      </c>
      <c r="AA107" s="102">
        <v>8.6999999999999993</v>
      </c>
      <c r="AB107" s="102">
        <v>8.6999999999999993</v>
      </c>
      <c r="AC107" s="102">
        <v>8.6</v>
      </c>
      <c r="AD107" s="102">
        <v>7.9</v>
      </c>
      <c r="AE107" s="102">
        <v>7.4</v>
      </c>
      <c r="AF107" s="102">
        <v>7.2</v>
      </c>
      <c r="AG107" s="102">
        <v>6.8</v>
      </c>
      <c r="AH107" s="102">
        <v>6.5</v>
      </c>
      <c r="AI107" s="102">
        <v>6.1</v>
      </c>
      <c r="AJ107" s="102">
        <v>5.8</v>
      </c>
      <c r="AK107" s="102">
        <v>5.7</v>
      </c>
      <c r="AL107" s="102">
        <v>5.6</v>
      </c>
      <c r="AM107" s="102">
        <v>5.6</v>
      </c>
      <c r="AN107" s="102">
        <v>5.3</v>
      </c>
      <c r="AO107" s="102">
        <v>5.0999999999999996</v>
      </c>
      <c r="AP107" s="102">
        <v>4.9000000000000004</v>
      </c>
      <c r="AQ107" s="102">
        <v>4.7</v>
      </c>
      <c r="AR107" s="102">
        <v>4.7</v>
      </c>
      <c r="AS107" s="102">
        <v>4.5999999999999996</v>
      </c>
      <c r="AT107" s="102">
        <v>4.5</v>
      </c>
      <c r="AU107" s="102">
        <v>4.5</v>
      </c>
      <c r="AV107" s="102">
        <v>4.4000000000000004</v>
      </c>
      <c r="AW107" s="102">
        <v>4.5</v>
      </c>
      <c r="AX107" s="102">
        <v>4.7</v>
      </c>
      <c r="AY107" s="102">
        <v>4.8</v>
      </c>
      <c r="AZ107" s="102">
        <v>5</v>
      </c>
      <c r="BA107" s="102">
        <v>5</v>
      </c>
      <c r="BB107" s="102">
        <v>5</v>
      </c>
      <c r="BC107" s="102">
        <v>4.9000000000000004</v>
      </c>
      <c r="BD107" s="102">
        <v>4.9000000000000004</v>
      </c>
      <c r="BE107" s="102">
        <v>4.8</v>
      </c>
      <c r="BF107" s="102">
        <v>4.7</v>
      </c>
      <c r="BG107" s="102">
        <v>4.5999999999999996</v>
      </c>
      <c r="BH107" s="102">
        <v>4.7</v>
      </c>
      <c r="BI107" s="102">
        <v>4.7</v>
      </c>
      <c r="BJ107" s="102">
        <v>4.8</v>
      </c>
      <c r="BK107" s="102">
        <v>5</v>
      </c>
      <c r="BL107" s="102">
        <v>5</v>
      </c>
      <c r="BM107" s="102">
        <v>5</v>
      </c>
      <c r="BN107" s="102">
        <v>5</v>
      </c>
      <c r="BO107" s="102">
        <v>4.9000000000000004</v>
      </c>
      <c r="BP107" s="102">
        <v>5.2</v>
      </c>
      <c r="BQ107" s="102">
        <v>5.0999999999999996</v>
      </c>
      <c r="BR107" s="102">
        <v>5.0999999999999996</v>
      </c>
      <c r="BS107" s="102">
        <v>5.2</v>
      </c>
      <c r="BT107" s="102">
        <v>4.9000000000000004</v>
      </c>
      <c r="BU107" s="102">
        <v>5</v>
      </c>
      <c r="BV107" s="102">
        <v>5</v>
      </c>
      <c r="BW107" s="102">
        <v>5.0999999999999996</v>
      </c>
      <c r="BX107" s="102">
        <v>5.0999999999999996</v>
      </c>
      <c r="BY107" s="102">
        <v>5.0999999999999996</v>
      </c>
      <c r="BZ107" s="102">
        <v>5.0999999999999996</v>
      </c>
      <c r="CA107" s="102">
        <v>5.3</v>
      </c>
      <c r="CB107" s="100"/>
    </row>
    <row r="108" spans="1:80" x14ac:dyDescent="0.2">
      <c r="A108" t="s">
        <v>121</v>
      </c>
      <c r="B108">
        <v>1.4</v>
      </c>
      <c r="C108">
        <v>1.5</v>
      </c>
      <c r="D108">
        <v>1.6</v>
      </c>
      <c r="E108">
        <v>1.8</v>
      </c>
      <c r="F108">
        <v>1.8</v>
      </c>
      <c r="G108">
        <v>2</v>
      </c>
      <c r="H108">
        <v>2</v>
      </c>
      <c r="I108">
        <v>2</v>
      </c>
      <c r="J108">
        <v>2.1</v>
      </c>
      <c r="K108">
        <v>2.1</v>
      </c>
      <c r="L108">
        <v>2.1</v>
      </c>
      <c r="M108">
        <v>2.2000000000000002</v>
      </c>
      <c r="N108" s="102">
        <v>2.2999999999999998</v>
      </c>
      <c r="O108" s="102">
        <v>2.2999999999999998</v>
      </c>
      <c r="P108" s="102">
        <v>2.4</v>
      </c>
      <c r="Q108" s="102">
        <v>4.7</v>
      </c>
      <c r="R108" s="102">
        <v>6.5</v>
      </c>
      <c r="S108" s="102">
        <v>6</v>
      </c>
      <c r="T108" s="102">
        <v>6.1</v>
      </c>
      <c r="U108" s="102">
        <v>6.2</v>
      </c>
      <c r="V108" s="102">
        <v>6</v>
      </c>
      <c r="W108" s="102">
        <v>5.7</v>
      </c>
      <c r="X108" s="102">
        <v>5.7</v>
      </c>
      <c r="Y108" s="102">
        <v>5.6</v>
      </c>
      <c r="Z108" s="102">
        <v>5.4</v>
      </c>
      <c r="AA108" s="102">
        <v>5.8</v>
      </c>
      <c r="AB108" s="102">
        <v>5.8</v>
      </c>
      <c r="AC108" s="102">
        <v>5.7</v>
      </c>
      <c r="AD108" s="102">
        <v>5.3</v>
      </c>
      <c r="AE108" s="102">
        <v>4.9000000000000004</v>
      </c>
      <c r="AF108" s="102">
        <v>4.8</v>
      </c>
      <c r="AG108" s="102">
        <v>4.7</v>
      </c>
      <c r="AH108" s="102">
        <v>4.5</v>
      </c>
      <c r="AI108" s="102">
        <v>4.2</v>
      </c>
      <c r="AJ108" s="102">
        <v>4.0999999999999996</v>
      </c>
      <c r="AK108" s="102">
        <v>4</v>
      </c>
      <c r="AL108" s="102">
        <v>3.9</v>
      </c>
      <c r="AM108" s="102">
        <v>4</v>
      </c>
      <c r="AN108" s="102">
        <v>3.8</v>
      </c>
      <c r="AO108" s="102">
        <v>3.5</v>
      </c>
      <c r="AP108" s="102">
        <v>3.3</v>
      </c>
      <c r="AQ108" s="102">
        <v>3.2</v>
      </c>
      <c r="AR108" s="102">
        <v>3.1</v>
      </c>
      <c r="AS108" s="102">
        <v>3</v>
      </c>
      <c r="AT108" s="102">
        <v>3</v>
      </c>
      <c r="AU108" s="102">
        <v>3</v>
      </c>
      <c r="AV108" s="102">
        <v>3</v>
      </c>
      <c r="AW108" s="102">
        <v>3</v>
      </c>
      <c r="AX108" s="102">
        <v>2.9</v>
      </c>
      <c r="AY108" s="102">
        <v>3</v>
      </c>
      <c r="AZ108" s="102">
        <v>3</v>
      </c>
      <c r="BA108" s="102">
        <v>3.1</v>
      </c>
      <c r="BB108" s="102">
        <v>3</v>
      </c>
      <c r="BC108" s="102">
        <v>3.1</v>
      </c>
      <c r="BD108" s="102">
        <v>3.1</v>
      </c>
      <c r="BE108" s="102">
        <v>3.1</v>
      </c>
      <c r="BF108" s="102">
        <v>3.1</v>
      </c>
      <c r="BG108" s="102">
        <v>3.2</v>
      </c>
      <c r="BH108" s="102">
        <v>3.1</v>
      </c>
      <c r="BI108" s="102">
        <v>3.2</v>
      </c>
      <c r="BJ108" s="102">
        <v>3.2</v>
      </c>
      <c r="BK108" s="102">
        <v>3.4</v>
      </c>
      <c r="BL108" s="102">
        <v>3.4</v>
      </c>
      <c r="BM108" s="102">
        <v>3.4</v>
      </c>
      <c r="BN108" s="102">
        <v>3.3</v>
      </c>
      <c r="BO108" s="102">
        <v>3.3</v>
      </c>
      <c r="BP108" s="102">
        <v>3.5</v>
      </c>
      <c r="BQ108" s="102">
        <v>3.4</v>
      </c>
      <c r="BR108" s="102">
        <v>3.4</v>
      </c>
      <c r="BS108" s="102">
        <v>3.4</v>
      </c>
      <c r="BT108" s="102">
        <v>3.4</v>
      </c>
      <c r="BU108" s="102">
        <v>3.4</v>
      </c>
      <c r="BV108" s="102">
        <v>3.3</v>
      </c>
      <c r="BW108" s="102">
        <v>3.5</v>
      </c>
      <c r="BX108" s="102">
        <v>3.5</v>
      </c>
      <c r="BY108" s="102">
        <v>3.5</v>
      </c>
      <c r="BZ108" s="102">
        <v>3.5</v>
      </c>
      <c r="CA108" s="102">
        <v>3.6</v>
      </c>
      <c r="CB108" s="100"/>
    </row>
    <row r="109" spans="1:80" x14ac:dyDescent="0.2">
      <c r="A109" t="s">
        <v>122</v>
      </c>
      <c r="B109">
        <v>1</v>
      </c>
      <c r="C109">
        <v>1.2</v>
      </c>
      <c r="D109">
        <v>1.2</v>
      </c>
      <c r="E109">
        <v>1.2</v>
      </c>
      <c r="F109">
        <v>1.2</v>
      </c>
      <c r="G109">
        <v>1.3</v>
      </c>
      <c r="H109">
        <v>1.4</v>
      </c>
      <c r="I109">
        <v>1.4</v>
      </c>
      <c r="J109">
        <v>1.5</v>
      </c>
      <c r="K109">
        <v>1.5</v>
      </c>
      <c r="L109">
        <v>1.5</v>
      </c>
      <c r="M109">
        <v>1.5</v>
      </c>
      <c r="N109" s="102">
        <v>1.5</v>
      </c>
      <c r="O109" s="102">
        <v>1.5</v>
      </c>
      <c r="P109" s="102">
        <v>1.6</v>
      </c>
      <c r="Q109" s="102">
        <v>3.7</v>
      </c>
      <c r="R109" s="102">
        <v>5.2</v>
      </c>
      <c r="S109" s="102">
        <v>4.7</v>
      </c>
      <c r="T109" s="102">
        <v>4.8</v>
      </c>
      <c r="U109" s="102">
        <v>4.9000000000000004</v>
      </c>
      <c r="V109" s="102">
        <v>4.8</v>
      </c>
      <c r="W109" s="102">
        <v>4.5999999999999996</v>
      </c>
      <c r="X109" s="102">
        <v>4.7</v>
      </c>
      <c r="Y109" s="102">
        <v>4.7</v>
      </c>
      <c r="Z109" s="102">
        <v>4.5</v>
      </c>
      <c r="AA109" s="102">
        <v>4.8</v>
      </c>
      <c r="AB109" s="102">
        <v>4.5999999999999996</v>
      </c>
      <c r="AC109" s="102">
        <v>4.7</v>
      </c>
      <c r="AD109" s="102">
        <v>4.3</v>
      </c>
      <c r="AE109" s="102">
        <v>3.8</v>
      </c>
      <c r="AF109" s="102">
        <v>3.7</v>
      </c>
      <c r="AG109" s="102">
        <v>3.5</v>
      </c>
      <c r="AH109" s="102">
        <v>3.3</v>
      </c>
      <c r="AI109" s="102">
        <v>3</v>
      </c>
      <c r="AJ109" s="102">
        <v>2.9</v>
      </c>
      <c r="AK109" s="102">
        <v>2.8</v>
      </c>
      <c r="AL109" s="102">
        <v>2.7</v>
      </c>
      <c r="AM109" s="102">
        <v>2.6</v>
      </c>
      <c r="AN109" s="102">
        <v>2.5</v>
      </c>
      <c r="AO109" s="102">
        <v>2.4</v>
      </c>
      <c r="AP109" s="102">
        <v>2.2999999999999998</v>
      </c>
      <c r="AQ109" s="102">
        <v>2.2000000000000002</v>
      </c>
      <c r="AR109" s="102">
        <v>2.2000000000000002</v>
      </c>
      <c r="AS109" s="102">
        <v>2.2000000000000002</v>
      </c>
      <c r="AT109" s="102">
        <v>2.1</v>
      </c>
      <c r="AU109" s="102">
        <v>2.1</v>
      </c>
      <c r="AV109" s="102">
        <v>2.1</v>
      </c>
      <c r="AW109" s="102">
        <v>2.1</v>
      </c>
      <c r="AX109" s="102">
        <v>2.1</v>
      </c>
      <c r="AY109" s="102">
        <v>2.1</v>
      </c>
      <c r="AZ109" s="102">
        <v>2.1</v>
      </c>
      <c r="BA109" s="102">
        <v>2.2000000000000002</v>
      </c>
      <c r="BB109" s="102">
        <v>2.1</v>
      </c>
      <c r="BC109" s="102">
        <v>2.1</v>
      </c>
      <c r="BD109" s="102">
        <v>2</v>
      </c>
      <c r="BE109" s="102">
        <v>2</v>
      </c>
      <c r="BF109" s="102">
        <v>2</v>
      </c>
      <c r="BG109" s="102">
        <v>2.1</v>
      </c>
      <c r="BH109" s="102">
        <v>2.2000000000000002</v>
      </c>
      <c r="BI109" s="102">
        <v>2.2000000000000002</v>
      </c>
      <c r="BJ109" s="102">
        <v>2.2000000000000002</v>
      </c>
      <c r="BK109" s="102">
        <v>2.2000000000000002</v>
      </c>
      <c r="BL109" s="102">
        <v>2.2000000000000002</v>
      </c>
      <c r="BM109" s="102">
        <v>2.2000000000000002</v>
      </c>
      <c r="BN109" s="102">
        <v>2.2000000000000002</v>
      </c>
      <c r="BO109" s="102">
        <v>2.2000000000000002</v>
      </c>
      <c r="BP109" s="102">
        <v>2.2000000000000002</v>
      </c>
      <c r="BQ109" s="102">
        <v>2.2000000000000002</v>
      </c>
      <c r="BR109" s="102">
        <v>2.2000000000000002</v>
      </c>
      <c r="BS109" s="102">
        <v>2.2000000000000002</v>
      </c>
      <c r="BT109" s="102">
        <v>2.1</v>
      </c>
      <c r="BU109" s="102">
        <v>2.2000000000000002</v>
      </c>
      <c r="BV109" s="102">
        <v>2.2999999999999998</v>
      </c>
      <c r="BW109" s="102">
        <v>2.2999999999999998</v>
      </c>
      <c r="BX109" s="102">
        <v>2.4</v>
      </c>
      <c r="BY109" s="102">
        <v>2.2000000000000002</v>
      </c>
      <c r="BZ109" s="102">
        <v>2.2000000000000002</v>
      </c>
      <c r="CA109" s="102">
        <v>2.2999999999999998</v>
      </c>
      <c r="CB109" s="100"/>
    </row>
    <row r="110" spans="1:80" x14ac:dyDescent="0.2">
      <c r="A110" t="s">
        <v>123</v>
      </c>
      <c r="B110">
        <v>3.2</v>
      </c>
      <c r="C110">
        <v>3.5</v>
      </c>
      <c r="D110">
        <v>3.4</v>
      </c>
      <c r="E110">
        <v>3.4</v>
      </c>
      <c r="F110">
        <v>3.4</v>
      </c>
      <c r="G110">
        <v>3.5</v>
      </c>
      <c r="H110">
        <v>3.5</v>
      </c>
      <c r="I110">
        <v>3.5</v>
      </c>
      <c r="J110">
        <v>3.5</v>
      </c>
      <c r="K110">
        <v>3.6</v>
      </c>
      <c r="L110">
        <v>3.7</v>
      </c>
      <c r="M110">
        <v>3.6</v>
      </c>
      <c r="N110" s="102">
        <v>3.7</v>
      </c>
      <c r="O110" s="102">
        <v>3.9</v>
      </c>
      <c r="P110" s="102">
        <v>3.9</v>
      </c>
      <c r="Q110" s="102">
        <v>7</v>
      </c>
      <c r="R110" s="102">
        <v>8.4</v>
      </c>
      <c r="S110" s="102">
        <v>7.8</v>
      </c>
      <c r="T110" s="102">
        <v>7.8</v>
      </c>
      <c r="U110" s="102">
        <v>7.8</v>
      </c>
      <c r="V110" s="102">
        <v>7.7</v>
      </c>
      <c r="W110" s="102">
        <v>7.4</v>
      </c>
      <c r="X110" s="102">
        <v>7.5</v>
      </c>
      <c r="Y110" s="102">
        <v>7.5</v>
      </c>
      <c r="Z110" s="102">
        <v>7.2</v>
      </c>
      <c r="AA110" s="102">
        <v>7.5</v>
      </c>
      <c r="AB110" s="102">
        <v>7.5</v>
      </c>
      <c r="AC110" s="102">
        <v>7.2</v>
      </c>
      <c r="AD110" s="102">
        <v>6.9</v>
      </c>
      <c r="AE110" s="102">
        <v>6.3</v>
      </c>
      <c r="AF110" s="102">
        <v>6.2</v>
      </c>
      <c r="AG110" s="102">
        <v>5.9</v>
      </c>
      <c r="AH110" s="102">
        <v>5.8</v>
      </c>
      <c r="AI110" s="102">
        <v>5.4</v>
      </c>
      <c r="AJ110" s="102">
        <v>5.3</v>
      </c>
      <c r="AK110" s="102">
        <v>5.0999999999999996</v>
      </c>
      <c r="AL110" s="102">
        <v>4.9000000000000004</v>
      </c>
      <c r="AM110" s="102">
        <v>4.9000000000000004</v>
      </c>
      <c r="AN110" s="102">
        <v>4.7</v>
      </c>
      <c r="AO110" s="102">
        <v>4.5</v>
      </c>
      <c r="AP110" s="102">
        <v>4.2</v>
      </c>
      <c r="AQ110" s="102">
        <v>4.0999999999999996</v>
      </c>
      <c r="AR110" s="102">
        <v>4</v>
      </c>
      <c r="AS110" s="102">
        <v>3.9</v>
      </c>
      <c r="AT110" s="102">
        <v>3.9</v>
      </c>
      <c r="AU110" s="102">
        <v>3.9</v>
      </c>
      <c r="AV110" s="102">
        <v>3.8</v>
      </c>
      <c r="AW110" s="102">
        <v>4</v>
      </c>
      <c r="AX110" s="102">
        <v>4</v>
      </c>
      <c r="AY110" s="102">
        <v>4.0999999999999996</v>
      </c>
      <c r="AZ110" s="102">
        <v>4</v>
      </c>
      <c r="BA110" s="102">
        <v>3.9</v>
      </c>
      <c r="BB110" s="102">
        <v>3.9</v>
      </c>
      <c r="BC110" s="102">
        <v>3.8</v>
      </c>
      <c r="BD110" s="102">
        <v>3.8</v>
      </c>
      <c r="BE110" s="102">
        <v>3.7</v>
      </c>
      <c r="BF110" s="102">
        <v>3.7</v>
      </c>
      <c r="BG110" s="102">
        <v>3.8</v>
      </c>
      <c r="BH110" s="102">
        <v>3.8</v>
      </c>
      <c r="BI110" s="102">
        <v>4</v>
      </c>
      <c r="BJ110" s="102">
        <v>4.2</v>
      </c>
      <c r="BK110" s="102">
        <v>4.3</v>
      </c>
      <c r="BL110" s="102">
        <v>4.2</v>
      </c>
      <c r="BM110" s="102">
        <v>4</v>
      </c>
      <c r="BN110" s="102">
        <v>4.0999999999999996</v>
      </c>
      <c r="BO110" s="102">
        <v>3.9</v>
      </c>
      <c r="BP110" s="102">
        <v>4.0999999999999996</v>
      </c>
      <c r="BQ110" s="102">
        <v>4.0999999999999996</v>
      </c>
      <c r="BR110" s="102">
        <v>4.0999999999999996</v>
      </c>
      <c r="BS110" s="102">
        <v>4.0999999999999996</v>
      </c>
      <c r="BT110" s="102">
        <v>4.0999999999999996</v>
      </c>
      <c r="BU110" s="102">
        <v>4</v>
      </c>
      <c r="BV110" s="102">
        <v>4.0999999999999996</v>
      </c>
      <c r="BW110" s="102">
        <v>4.3</v>
      </c>
      <c r="BX110" s="102">
        <v>4.2</v>
      </c>
      <c r="BY110" s="102">
        <v>4.0999999999999996</v>
      </c>
      <c r="BZ110" s="102">
        <v>4</v>
      </c>
      <c r="CA110" s="102">
        <v>4.0999999999999996</v>
      </c>
      <c r="CB110" s="100"/>
    </row>
    <row r="111" spans="1:80" x14ac:dyDescent="0.2">
      <c r="A111" t="s">
        <v>124</v>
      </c>
      <c r="B111">
        <v>6.5</v>
      </c>
      <c r="C111">
        <v>6.8</v>
      </c>
      <c r="D111">
        <v>6.8</v>
      </c>
      <c r="E111">
        <v>6.7</v>
      </c>
      <c r="F111">
        <v>6.6</v>
      </c>
      <c r="G111">
        <v>6.6</v>
      </c>
      <c r="H111">
        <v>6.6</v>
      </c>
      <c r="I111">
        <v>6.6</v>
      </c>
      <c r="J111">
        <v>6.5</v>
      </c>
      <c r="K111">
        <v>6.6</v>
      </c>
      <c r="L111">
        <v>6.6</v>
      </c>
      <c r="M111">
        <v>6.6</v>
      </c>
      <c r="N111" s="102">
        <v>6.9</v>
      </c>
      <c r="O111" s="102">
        <v>7.1</v>
      </c>
      <c r="P111" s="102">
        <v>7.2</v>
      </c>
      <c r="Q111" s="102">
        <v>11.5</v>
      </c>
      <c r="R111" s="102">
        <v>13.8</v>
      </c>
      <c r="S111" s="102">
        <v>12.8</v>
      </c>
      <c r="T111" s="102">
        <v>13.2</v>
      </c>
      <c r="U111" s="102">
        <v>13.5</v>
      </c>
      <c r="V111" s="102">
        <v>13.2</v>
      </c>
      <c r="W111" s="102">
        <v>12.6</v>
      </c>
      <c r="X111" s="102">
        <v>12.9</v>
      </c>
      <c r="Y111" s="102">
        <v>12.9</v>
      </c>
      <c r="Z111" s="102">
        <v>12.2</v>
      </c>
      <c r="AA111" s="102">
        <v>12.3</v>
      </c>
      <c r="AB111" s="102">
        <v>12</v>
      </c>
      <c r="AC111" s="102">
        <v>12</v>
      </c>
      <c r="AD111" s="102">
        <v>11.4</v>
      </c>
      <c r="AE111" s="102">
        <v>10.7</v>
      </c>
      <c r="AF111" s="102">
        <v>10.5</v>
      </c>
      <c r="AG111" s="102">
        <v>10</v>
      </c>
      <c r="AH111" s="102">
        <v>9.4</v>
      </c>
      <c r="AI111" s="102">
        <v>9.1</v>
      </c>
      <c r="AJ111" s="102">
        <v>9</v>
      </c>
      <c r="AK111" s="102">
        <v>8.8000000000000007</v>
      </c>
      <c r="AL111" s="102">
        <v>8.8000000000000007</v>
      </c>
      <c r="AM111" s="102">
        <v>8.6999999999999993</v>
      </c>
      <c r="AN111" s="102">
        <v>8.3000000000000007</v>
      </c>
      <c r="AO111" s="102">
        <v>7.9</v>
      </c>
      <c r="AP111" s="102">
        <v>7.6</v>
      </c>
      <c r="AQ111" s="102">
        <v>7.2</v>
      </c>
      <c r="AR111" s="102">
        <v>7</v>
      </c>
      <c r="AS111" s="102">
        <v>7</v>
      </c>
      <c r="AT111" s="102">
        <v>7</v>
      </c>
      <c r="AU111" s="102">
        <v>7</v>
      </c>
      <c r="AV111" s="102">
        <v>7</v>
      </c>
      <c r="AW111" s="102">
        <v>7.1</v>
      </c>
      <c r="AX111" s="102">
        <v>7.1</v>
      </c>
      <c r="AY111" s="102">
        <v>7.2</v>
      </c>
      <c r="AZ111" s="102">
        <v>7.2</v>
      </c>
      <c r="BA111" s="102">
        <v>7.2</v>
      </c>
      <c r="BB111" s="102">
        <v>6.8</v>
      </c>
      <c r="BC111" s="102">
        <v>6.9</v>
      </c>
      <c r="BD111" s="102">
        <v>6.7</v>
      </c>
      <c r="BE111" s="102">
        <v>6.6</v>
      </c>
      <c r="BF111" s="102">
        <v>6.3</v>
      </c>
      <c r="BG111" s="102">
        <v>6.5</v>
      </c>
      <c r="BH111" s="102">
        <v>6.6</v>
      </c>
      <c r="BI111" s="102">
        <v>6.8</v>
      </c>
      <c r="BJ111" s="102">
        <v>6.9</v>
      </c>
      <c r="BK111" s="102">
        <v>7</v>
      </c>
      <c r="BL111" s="102">
        <v>6.9</v>
      </c>
      <c r="BM111" s="102">
        <v>6.8</v>
      </c>
      <c r="BN111" s="102">
        <v>6.6</v>
      </c>
      <c r="BO111" s="102">
        <v>6.5</v>
      </c>
      <c r="BP111" s="102">
        <v>6.8</v>
      </c>
      <c r="BQ111" s="102">
        <v>6.6</v>
      </c>
      <c r="BR111" s="102">
        <v>6.6</v>
      </c>
      <c r="BS111" s="102">
        <v>6.7</v>
      </c>
      <c r="BT111" s="102">
        <v>6.8</v>
      </c>
      <c r="BU111" s="102">
        <v>6.8</v>
      </c>
      <c r="BV111" s="102">
        <v>6.7</v>
      </c>
      <c r="BW111" s="102">
        <v>6.9</v>
      </c>
      <c r="BX111" s="102">
        <v>6.9</v>
      </c>
      <c r="BY111" s="102">
        <v>6.8</v>
      </c>
      <c r="BZ111" s="102">
        <v>6.7</v>
      </c>
      <c r="CA111" s="102">
        <v>6.6</v>
      </c>
      <c r="CB111" s="100"/>
    </row>
    <row r="112" spans="1:80" x14ac:dyDescent="0.2">
      <c r="A112" t="s">
        <v>1702</v>
      </c>
      <c r="B112">
        <v>1.2</v>
      </c>
      <c r="C112">
        <v>1.3</v>
      </c>
      <c r="D112">
        <v>1.3</v>
      </c>
      <c r="E112">
        <v>1.4</v>
      </c>
      <c r="F112">
        <v>1.4</v>
      </c>
      <c r="G112">
        <v>1.4</v>
      </c>
      <c r="H112">
        <v>1.5</v>
      </c>
      <c r="I112">
        <v>1.5</v>
      </c>
      <c r="J112">
        <v>1.6</v>
      </c>
      <c r="K112">
        <v>1.6</v>
      </c>
      <c r="L112">
        <v>1.7</v>
      </c>
      <c r="M112">
        <v>1.6</v>
      </c>
      <c r="N112" s="102">
        <v>1.7</v>
      </c>
      <c r="O112" s="102">
        <v>1.8</v>
      </c>
      <c r="P112" s="102">
        <v>1.8</v>
      </c>
      <c r="Q112" s="102">
        <v>3.7</v>
      </c>
      <c r="R112" s="102">
        <v>5.4</v>
      </c>
      <c r="S112" s="102">
        <v>4.8</v>
      </c>
      <c r="T112" s="102">
        <v>4.9000000000000004</v>
      </c>
      <c r="U112" s="102">
        <v>5.0999999999999996</v>
      </c>
      <c r="V112" s="102">
        <v>5.0999999999999996</v>
      </c>
      <c r="W112" s="102">
        <v>4.8</v>
      </c>
      <c r="X112" s="102">
        <v>4.8</v>
      </c>
      <c r="Y112" s="102">
        <v>4.8</v>
      </c>
      <c r="Z112" s="102">
        <v>4.5999999999999996</v>
      </c>
      <c r="AA112" s="102">
        <v>4.9000000000000004</v>
      </c>
      <c r="AB112" s="102">
        <v>4.8</v>
      </c>
      <c r="AC112" s="102">
        <v>4.7</v>
      </c>
      <c r="AD112" s="102">
        <v>4.4000000000000004</v>
      </c>
      <c r="AE112" s="102">
        <v>4</v>
      </c>
      <c r="AF112" s="102">
        <v>3.9</v>
      </c>
      <c r="AG112" s="102">
        <v>3.7</v>
      </c>
      <c r="AH112" s="102">
        <v>3.5</v>
      </c>
      <c r="AI112" s="102">
        <v>3.1</v>
      </c>
      <c r="AJ112" s="102">
        <v>3</v>
      </c>
      <c r="AK112" s="102">
        <v>2.8</v>
      </c>
      <c r="AL112" s="102">
        <v>2.7</v>
      </c>
      <c r="AM112" s="102">
        <v>2.7</v>
      </c>
      <c r="AN112" s="102">
        <v>2.5</v>
      </c>
      <c r="AO112" s="102">
        <v>2.4</v>
      </c>
      <c r="AP112" s="102">
        <v>2.4</v>
      </c>
      <c r="AQ112" s="102">
        <v>2.2999999999999998</v>
      </c>
      <c r="AR112" s="102">
        <v>2.2000000000000002</v>
      </c>
      <c r="AS112" s="102">
        <v>2.1</v>
      </c>
      <c r="AT112" s="102">
        <v>2.1</v>
      </c>
      <c r="AU112" s="102">
        <v>2.1</v>
      </c>
      <c r="AV112" s="102">
        <v>2.1</v>
      </c>
      <c r="AW112" s="102">
        <v>2.2000000000000002</v>
      </c>
      <c r="AX112" s="102">
        <v>2.1</v>
      </c>
      <c r="AY112" s="102">
        <v>2.1</v>
      </c>
      <c r="AZ112" s="102">
        <v>2.2000000000000002</v>
      </c>
      <c r="BA112" s="102">
        <v>2.2999999999999998</v>
      </c>
      <c r="BB112" s="102">
        <v>2.2000000000000002</v>
      </c>
      <c r="BC112" s="102">
        <v>2.2000000000000002</v>
      </c>
      <c r="BD112" s="102">
        <v>2.2999999999999998</v>
      </c>
      <c r="BE112" s="102">
        <v>2.2000000000000002</v>
      </c>
      <c r="BF112" s="102">
        <v>2.2000000000000002</v>
      </c>
      <c r="BG112" s="102">
        <v>2.2000000000000002</v>
      </c>
      <c r="BH112" s="102">
        <v>2.2000000000000002</v>
      </c>
      <c r="BI112" s="102">
        <v>2.2000000000000002</v>
      </c>
      <c r="BJ112" s="102">
        <v>2.2999999999999998</v>
      </c>
      <c r="BK112" s="102">
        <v>2.2999999999999998</v>
      </c>
      <c r="BL112" s="102">
        <v>2.4</v>
      </c>
      <c r="BM112" s="102">
        <v>2.2999999999999998</v>
      </c>
      <c r="BN112" s="102">
        <v>2.2999999999999998</v>
      </c>
      <c r="BO112" s="102">
        <v>2.2000000000000002</v>
      </c>
      <c r="BP112" s="102">
        <v>2.2999999999999998</v>
      </c>
      <c r="BQ112" s="102">
        <v>2.2999999999999998</v>
      </c>
      <c r="BR112" s="102">
        <v>2.2999999999999998</v>
      </c>
      <c r="BS112" s="102">
        <v>2.2999999999999998</v>
      </c>
      <c r="BT112" s="102">
        <v>2.2999999999999998</v>
      </c>
      <c r="BU112" s="102">
        <v>2.2999999999999998</v>
      </c>
      <c r="BV112" s="102">
        <v>2.2999999999999998</v>
      </c>
      <c r="BW112" s="102">
        <v>2.5</v>
      </c>
      <c r="BX112" s="102">
        <v>2.5</v>
      </c>
      <c r="BY112" s="102">
        <v>2.5</v>
      </c>
      <c r="BZ112" s="102">
        <v>2.5</v>
      </c>
      <c r="CA112" s="102">
        <v>2.6</v>
      </c>
      <c r="CB112" s="100"/>
    </row>
    <row r="113" spans="1:80" x14ac:dyDescent="0.2">
      <c r="A113" t="s">
        <v>126</v>
      </c>
      <c r="B113">
        <v>1.1000000000000001</v>
      </c>
      <c r="C113">
        <v>1.2</v>
      </c>
      <c r="D113">
        <v>1.4</v>
      </c>
      <c r="E113">
        <v>1.4</v>
      </c>
      <c r="F113">
        <v>1.5</v>
      </c>
      <c r="G113">
        <v>1.5</v>
      </c>
      <c r="H113">
        <v>1.5</v>
      </c>
      <c r="I113">
        <v>1.5</v>
      </c>
      <c r="J113">
        <v>1.5</v>
      </c>
      <c r="K113">
        <v>1.7</v>
      </c>
      <c r="L113">
        <v>1.8</v>
      </c>
      <c r="M113">
        <v>1.8</v>
      </c>
      <c r="N113" s="102">
        <v>1.8</v>
      </c>
      <c r="O113" s="102">
        <v>1.9</v>
      </c>
      <c r="P113" s="102">
        <v>1.9</v>
      </c>
      <c r="Q113" s="102">
        <v>3.9</v>
      </c>
      <c r="R113" s="102">
        <v>5.7</v>
      </c>
      <c r="S113" s="102">
        <v>5.3</v>
      </c>
      <c r="T113" s="102">
        <v>5.5</v>
      </c>
      <c r="U113" s="102">
        <v>5.7</v>
      </c>
      <c r="V113" s="102">
        <v>5.5</v>
      </c>
      <c r="W113" s="102">
        <v>5.2</v>
      </c>
      <c r="X113" s="102">
        <v>5.0999999999999996</v>
      </c>
      <c r="Y113" s="102">
        <v>5.2</v>
      </c>
      <c r="Z113" s="102">
        <v>5.0999999999999996</v>
      </c>
      <c r="AA113" s="102">
        <v>5.5</v>
      </c>
      <c r="AB113" s="102">
        <v>5.5</v>
      </c>
      <c r="AC113" s="102">
        <v>5.3</v>
      </c>
      <c r="AD113" s="102">
        <v>4.8</v>
      </c>
      <c r="AE113" s="102">
        <v>4.4000000000000004</v>
      </c>
      <c r="AF113" s="102">
        <v>4.2</v>
      </c>
      <c r="AG113" s="102">
        <v>4</v>
      </c>
      <c r="AH113" s="102">
        <v>3.7</v>
      </c>
      <c r="AI113" s="102">
        <v>3.6</v>
      </c>
      <c r="AJ113" s="102">
        <v>3.4</v>
      </c>
      <c r="AK113" s="102">
        <v>3.3</v>
      </c>
      <c r="AL113" s="102">
        <v>3.2</v>
      </c>
      <c r="AM113" s="102">
        <v>3.2</v>
      </c>
      <c r="AN113" s="102">
        <v>3.1</v>
      </c>
      <c r="AO113" s="102">
        <v>2.9</v>
      </c>
      <c r="AP113" s="102">
        <v>2.9</v>
      </c>
      <c r="AQ113" s="102">
        <v>2.7</v>
      </c>
      <c r="AR113" s="102">
        <v>2.6</v>
      </c>
      <c r="AS113" s="102">
        <v>2.6</v>
      </c>
      <c r="AT113" s="102">
        <v>2.6</v>
      </c>
      <c r="AU113" s="102">
        <v>2.6</v>
      </c>
      <c r="AV113" s="102">
        <v>2.5</v>
      </c>
      <c r="AW113" s="102">
        <v>2.5</v>
      </c>
      <c r="AX113" s="102">
        <v>2.5</v>
      </c>
      <c r="AY113" s="102">
        <v>2.6</v>
      </c>
      <c r="AZ113" s="102">
        <v>2.6</v>
      </c>
      <c r="BA113" s="102">
        <v>2.6</v>
      </c>
      <c r="BB113" s="102">
        <v>2.6</v>
      </c>
      <c r="BC113" s="102">
        <v>2.7</v>
      </c>
      <c r="BD113" s="102">
        <v>2.6</v>
      </c>
      <c r="BE113" s="102">
        <v>2.6</v>
      </c>
      <c r="BF113" s="102">
        <v>2.5</v>
      </c>
      <c r="BG113" s="102">
        <v>2.5</v>
      </c>
      <c r="BH113" s="102">
        <v>2.4</v>
      </c>
      <c r="BI113" s="102">
        <v>2.4</v>
      </c>
      <c r="BJ113" s="102">
        <v>2.4</v>
      </c>
      <c r="BK113" s="102">
        <v>2.6</v>
      </c>
      <c r="BL113" s="102">
        <v>2.5</v>
      </c>
      <c r="BM113" s="102">
        <v>2.5</v>
      </c>
      <c r="BN113" s="102">
        <v>2.6</v>
      </c>
      <c r="BO113" s="102">
        <v>2.5</v>
      </c>
      <c r="BP113" s="102">
        <v>2.5</v>
      </c>
      <c r="BQ113" s="102">
        <v>2.5</v>
      </c>
      <c r="BR113" s="102">
        <v>2.7</v>
      </c>
      <c r="BS113" s="102">
        <v>2.7</v>
      </c>
      <c r="BT113" s="102">
        <v>2.8</v>
      </c>
      <c r="BU113" s="102">
        <v>2.8</v>
      </c>
      <c r="BV113" s="102">
        <v>2.8</v>
      </c>
      <c r="BW113" s="102">
        <v>2.8</v>
      </c>
      <c r="BX113" s="102">
        <v>2.8</v>
      </c>
      <c r="BY113" s="102">
        <v>2.7</v>
      </c>
      <c r="BZ113" s="102">
        <v>2.8</v>
      </c>
      <c r="CA113" s="102">
        <v>2.8</v>
      </c>
      <c r="CB113" s="100"/>
    </row>
    <row r="114" spans="1:80" x14ac:dyDescent="0.2">
      <c r="A114" t="s">
        <v>138</v>
      </c>
      <c r="B114">
        <v>2.6</v>
      </c>
      <c r="C114">
        <v>2.8</v>
      </c>
      <c r="D114">
        <v>2.9</v>
      </c>
      <c r="E114">
        <v>2.9</v>
      </c>
      <c r="F114">
        <v>2.9</v>
      </c>
      <c r="G114">
        <v>3</v>
      </c>
      <c r="H114">
        <v>3</v>
      </c>
      <c r="I114">
        <v>3</v>
      </c>
      <c r="J114">
        <v>3</v>
      </c>
      <c r="K114">
        <v>3.1</v>
      </c>
      <c r="L114">
        <v>3.1</v>
      </c>
      <c r="M114">
        <v>3.1</v>
      </c>
      <c r="N114" s="102">
        <v>3.2</v>
      </c>
      <c r="O114" s="102">
        <v>3.3</v>
      </c>
      <c r="P114" s="102">
        <v>3.3</v>
      </c>
      <c r="Q114" s="102">
        <v>6.2</v>
      </c>
      <c r="R114" s="102">
        <v>7.8</v>
      </c>
      <c r="S114" s="102">
        <v>7.2</v>
      </c>
      <c r="T114" s="102">
        <v>7.4</v>
      </c>
      <c r="U114" s="102">
        <v>7.5</v>
      </c>
      <c r="V114" s="102">
        <v>7.4</v>
      </c>
      <c r="W114" s="102">
        <v>7</v>
      </c>
      <c r="X114" s="102">
        <v>7</v>
      </c>
      <c r="Y114" s="102">
        <v>7.1</v>
      </c>
      <c r="Z114" s="102">
        <v>6.8</v>
      </c>
      <c r="AA114" s="102">
        <v>7.2</v>
      </c>
      <c r="AB114" s="102">
        <v>7</v>
      </c>
      <c r="AC114" s="102">
        <v>6.9</v>
      </c>
      <c r="AD114" s="102">
        <v>6.4</v>
      </c>
      <c r="AE114" s="102">
        <v>5.9</v>
      </c>
      <c r="AF114" s="102">
        <v>5.8</v>
      </c>
      <c r="AG114" s="102">
        <v>5.5</v>
      </c>
      <c r="AH114" s="102">
        <v>5.2</v>
      </c>
      <c r="AI114" s="102">
        <v>5</v>
      </c>
      <c r="AJ114" s="102">
        <v>4.9000000000000004</v>
      </c>
      <c r="AK114" s="102">
        <v>4.7</v>
      </c>
      <c r="AL114" s="102">
        <v>4.5999999999999996</v>
      </c>
      <c r="AM114" s="102">
        <v>4.5999999999999996</v>
      </c>
      <c r="AN114" s="102">
        <v>4.4000000000000004</v>
      </c>
      <c r="AO114" s="102">
        <v>4.2</v>
      </c>
      <c r="AP114" s="102">
        <v>4</v>
      </c>
      <c r="AQ114" s="102">
        <v>3.9</v>
      </c>
      <c r="AR114" s="102">
        <v>3.7</v>
      </c>
      <c r="AS114" s="102">
        <v>3.7</v>
      </c>
      <c r="AT114" s="102">
        <v>3.7</v>
      </c>
      <c r="AU114" s="102">
        <v>3.7</v>
      </c>
      <c r="AV114" s="102">
        <v>3.6</v>
      </c>
      <c r="AW114" s="102">
        <v>3.7</v>
      </c>
      <c r="AX114" s="102">
        <v>3.7</v>
      </c>
      <c r="AY114" s="102">
        <v>3.7</v>
      </c>
      <c r="AZ114" s="102">
        <v>3.8</v>
      </c>
      <c r="BA114" s="102">
        <v>3.8</v>
      </c>
      <c r="BB114" s="102">
        <v>3.7</v>
      </c>
      <c r="BC114" s="102">
        <v>3.7</v>
      </c>
      <c r="BD114" s="102">
        <v>3.7</v>
      </c>
      <c r="BE114" s="102">
        <v>3.6</v>
      </c>
      <c r="BF114" s="102">
        <v>3.6</v>
      </c>
      <c r="BG114" s="102">
        <v>3.6</v>
      </c>
      <c r="BH114" s="102">
        <v>3.6</v>
      </c>
      <c r="BI114" s="102">
        <v>3.7</v>
      </c>
      <c r="BJ114" s="102">
        <v>3.8</v>
      </c>
      <c r="BK114" s="102">
        <v>3.9</v>
      </c>
      <c r="BL114" s="102">
        <v>3.9</v>
      </c>
      <c r="BM114" s="102">
        <v>3.8</v>
      </c>
      <c r="BN114" s="102">
        <v>3.8</v>
      </c>
      <c r="BO114" s="102">
        <v>3.7</v>
      </c>
      <c r="BP114" s="102">
        <v>3.9</v>
      </c>
      <c r="BQ114" s="102">
        <v>3.8</v>
      </c>
      <c r="BR114" s="102">
        <v>3.8</v>
      </c>
      <c r="BS114" s="102">
        <v>3.8</v>
      </c>
      <c r="BT114" s="102">
        <v>3.8</v>
      </c>
      <c r="BU114" s="102">
        <v>3.8</v>
      </c>
      <c r="BV114" s="102">
        <v>3.8</v>
      </c>
      <c r="BW114" s="102">
        <v>3.9</v>
      </c>
      <c r="BX114" s="102">
        <v>3.9</v>
      </c>
      <c r="BY114" s="102">
        <v>3.8</v>
      </c>
      <c r="BZ114" s="102">
        <v>3.8</v>
      </c>
      <c r="CA114" s="102">
        <v>3.9</v>
      </c>
      <c r="CB114" s="100"/>
    </row>
    <row r="115" spans="1:80" x14ac:dyDescent="0.2">
      <c r="A115" t="s">
        <v>127</v>
      </c>
      <c r="B115">
        <v>2.8</v>
      </c>
      <c r="C115">
        <v>3</v>
      </c>
      <c r="D115">
        <v>3.2</v>
      </c>
      <c r="E115">
        <v>3.3</v>
      </c>
      <c r="F115">
        <v>3.3</v>
      </c>
      <c r="G115">
        <v>3.4</v>
      </c>
      <c r="H115">
        <v>3.5</v>
      </c>
      <c r="I115">
        <v>3.5</v>
      </c>
      <c r="J115">
        <v>3.4</v>
      </c>
      <c r="K115">
        <v>3.5</v>
      </c>
      <c r="L115">
        <v>3.6</v>
      </c>
      <c r="M115">
        <v>3.5</v>
      </c>
      <c r="N115" s="102">
        <v>3.6</v>
      </c>
      <c r="O115" s="102">
        <v>3.7</v>
      </c>
      <c r="P115" s="102">
        <v>3.8</v>
      </c>
      <c r="Q115" s="102">
        <v>6.3</v>
      </c>
      <c r="R115" s="102">
        <v>8.6999999999999993</v>
      </c>
      <c r="S115" s="102">
        <v>7.9</v>
      </c>
      <c r="T115" s="102">
        <v>8.1</v>
      </c>
      <c r="U115" s="102">
        <v>8.4</v>
      </c>
      <c r="V115" s="102">
        <v>8.1999999999999993</v>
      </c>
      <c r="W115" s="102">
        <v>7.8</v>
      </c>
      <c r="X115" s="102">
        <v>7.8</v>
      </c>
      <c r="Y115" s="102">
        <v>7.8</v>
      </c>
      <c r="Z115" s="102">
        <v>7.7</v>
      </c>
      <c r="AA115" s="102">
        <v>8.1</v>
      </c>
      <c r="AB115" s="102">
        <v>8.1999999999999993</v>
      </c>
      <c r="AC115" s="102">
        <v>8.1</v>
      </c>
      <c r="AD115" s="102">
        <v>7.7</v>
      </c>
      <c r="AE115" s="102">
        <v>7.2</v>
      </c>
      <c r="AF115" s="102">
        <v>7</v>
      </c>
      <c r="AG115" s="102">
        <v>6.7</v>
      </c>
      <c r="AH115" s="102">
        <v>6.3</v>
      </c>
      <c r="AI115" s="102">
        <v>6.1</v>
      </c>
      <c r="AJ115" s="102">
        <v>5.9</v>
      </c>
      <c r="AK115" s="102">
        <v>5.7</v>
      </c>
      <c r="AL115" s="102">
        <v>5.5</v>
      </c>
      <c r="AM115" s="102">
        <v>5.6</v>
      </c>
      <c r="AN115" s="102">
        <v>5.3</v>
      </c>
      <c r="AO115" s="102">
        <v>5.0999999999999996</v>
      </c>
      <c r="AP115" s="102">
        <v>4.9000000000000004</v>
      </c>
      <c r="AQ115" s="102">
        <v>4.5999999999999996</v>
      </c>
      <c r="AR115" s="102">
        <v>4.5</v>
      </c>
      <c r="AS115" s="102">
        <v>4.4000000000000004</v>
      </c>
      <c r="AT115" s="102">
        <v>4.4000000000000004</v>
      </c>
      <c r="AU115" s="102">
        <v>4.3</v>
      </c>
      <c r="AV115" s="102">
        <v>4.3</v>
      </c>
      <c r="AW115" s="102">
        <v>4.2</v>
      </c>
      <c r="AX115" s="102">
        <v>4.3</v>
      </c>
      <c r="AY115" s="102">
        <v>4.4000000000000004</v>
      </c>
      <c r="AZ115" s="102">
        <v>4.3</v>
      </c>
      <c r="BA115" s="102">
        <v>4.3</v>
      </c>
      <c r="BB115" s="102">
        <v>4.2</v>
      </c>
      <c r="BC115" s="102">
        <v>4.3</v>
      </c>
      <c r="BD115" s="102">
        <v>4.3</v>
      </c>
      <c r="BE115" s="102">
        <v>4.2</v>
      </c>
      <c r="BF115" s="102">
        <v>4.2</v>
      </c>
      <c r="BG115" s="102">
        <v>4.2</v>
      </c>
      <c r="BH115" s="102">
        <v>4.2</v>
      </c>
      <c r="BI115" s="102">
        <v>4.2</v>
      </c>
      <c r="BJ115" s="102">
        <v>4.2</v>
      </c>
      <c r="BK115" s="102">
        <v>4.4000000000000004</v>
      </c>
      <c r="BL115" s="102">
        <v>4.5</v>
      </c>
      <c r="BM115" s="102">
        <v>4.4000000000000004</v>
      </c>
      <c r="BN115" s="102">
        <v>4.5</v>
      </c>
      <c r="BO115" s="102">
        <v>4.4000000000000004</v>
      </c>
      <c r="BP115" s="102">
        <v>4.5999999999999996</v>
      </c>
      <c r="BQ115" s="102">
        <v>4.5</v>
      </c>
      <c r="BR115" s="102">
        <v>4.5</v>
      </c>
      <c r="BS115" s="102">
        <v>4.5</v>
      </c>
      <c r="BT115" s="102">
        <v>4.4000000000000004</v>
      </c>
      <c r="BU115" s="102">
        <v>4.5999999999999996</v>
      </c>
      <c r="BV115" s="102">
        <v>4.5</v>
      </c>
      <c r="BW115" s="102">
        <v>4.7</v>
      </c>
      <c r="BX115" s="102">
        <v>4.7</v>
      </c>
      <c r="BY115" s="102">
        <v>4.5999999999999996</v>
      </c>
      <c r="BZ115" s="102">
        <v>4.5999999999999996</v>
      </c>
      <c r="CA115" s="102">
        <v>4.7</v>
      </c>
      <c r="CB115" s="100"/>
    </row>
    <row r="116" spans="1:80" x14ac:dyDescent="0.2">
      <c r="A116" t="s">
        <v>139</v>
      </c>
      <c r="B116">
        <v>2.6</v>
      </c>
      <c r="C116">
        <v>2.8</v>
      </c>
      <c r="D116">
        <v>2.9</v>
      </c>
      <c r="E116">
        <v>2.9</v>
      </c>
      <c r="F116">
        <v>3</v>
      </c>
      <c r="G116">
        <v>3</v>
      </c>
      <c r="H116">
        <v>3.1</v>
      </c>
      <c r="I116">
        <v>3.1</v>
      </c>
      <c r="J116">
        <v>3.1</v>
      </c>
      <c r="K116">
        <v>3.1</v>
      </c>
      <c r="L116">
        <v>3.2</v>
      </c>
      <c r="M116">
        <v>3.2</v>
      </c>
      <c r="N116" s="102">
        <v>3.3</v>
      </c>
      <c r="O116" s="102">
        <v>3.4</v>
      </c>
      <c r="P116" s="102">
        <v>3.4</v>
      </c>
      <c r="Q116" s="102">
        <v>6.2</v>
      </c>
      <c r="R116" s="102">
        <v>7.9</v>
      </c>
      <c r="S116" s="102">
        <v>7.3</v>
      </c>
      <c r="T116" s="102">
        <v>7.5</v>
      </c>
      <c r="U116" s="102">
        <v>7.6</v>
      </c>
      <c r="V116" s="102">
        <v>7.5</v>
      </c>
      <c r="W116" s="102">
        <v>7.1</v>
      </c>
      <c r="X116" s="102">
        <v>7.2</v>
      </c>
      <c r="Y116" s="102">
        <v>7.2</v>
      </c>
      <c r="Z116" s="102">
        <v>7</v>
      </c>
      <c r="AA116" s="102">
        <v>7.3</v>
      </c>
      <c r="AB116" s="102">
        <v>7.2</v>
      </c>
      <c r="AC116" s="102">
        <v>7.1</v>
      </c>
      <c r="AD116" s="102">
        <v>6.6</v>
      </c>
      <c r="AE116" s="102">
        <v>6.1</v>
      </c>
      <c r="AF116" s="102">
        <v>6</v>
      </c>
      <c r="AG116" s="102">
        <v>5.7</v>
      </c>
      <c r="AH116" s="102">
        <v>5.4</v>
      </c>
      <c r="AI116" s="102">
        <v>5.2</v>
      </c>
      <c r="AJ116" s="102">
        <v>5</v>
      </c>
      <c r="AK116" s="102">
        <v>4.9000000000000004</v>
      </c>
      <c r="AL116" s="102">
        <v>4.8</v>
      </c>
      <c r="AM116" s="102">
        <v>4.8</v>
      </c>
      <c r="AN116" s="102">
        <v>4.5</v>
      </c>
      <c r="AO116" s="102">
        <v>4.3</v>
      </c>
      <c r="AP116" s="102">
        <v>4.2</v>
      </c>
      <c r="AQ116" s="102">
        <v>4</v>
      </c>
      <c r="AR116" s="102">
        <v>3.8</v>
      </c>
      <c r="AS116" s="102">
        <v>3.8</v>
      </c>
      <c r="AT116" s="102">
        <v>3.8</v>
      </c>
      <c r="AU116" s="102">
        <v>3.7</v>
      </c>
      <c r="AV116" s="102">
        <v>3.7</v>
      </c>
      <c r="AW116" s="102">
        <v>3.8</v>
      </c>
      <c r="AX116" s="102">
        <v>3.8</v>
      </c>
      <c r="AY116" s="102">
        <v>3.8</v>
      </c>
      <c r="AZ116" s="102">
        <v>3.8</v>
      </c>
      <c r="BA116" s="102">
        <v>3.9</v>
      </c>
      <c r="BB116" s="102">
        <v>3.8</v>
      </c>
      <c r="BC116" s="102">
        <v>3.8</v>
      </c>
      <c r="BD116" s="102">
        <v>3.8</v>
      </c>
      <c r="BE116" s="102">
        <v>3.7</v>
      </c>
      <c r="BF116" s="102">
        <v>3.7</v>
      </c>
      <c r="BG116" s="102">
        <v>3.7</v>
      </c>
      <c r="BH116" s="102">
        <v>3.7</v>
      </c>
      <c r="BI116" s="102">
        <v>3.8</v>
      </c>
      <c r="BJ116" s="102">
        <v>3.8</v>
      </c>
      <c r="BK116" s="102">
        <v>4</v>
      </c>
      <c r="BL116" s="102">
        <v>4</v>
      </c>
      <c r="BM116" s="102">
        <v>3.9</v>
      </c>
      <c r="BN116" s="102">
        <v>3.9</v>
      </c>
      <c r="BO116" s="102">
        <v>3.8</v>
      </c>
      <c r="BP116" s="102">
        <v>4</v>
      </c>
      <c r="BQ116" s="102">
        <v>3.9</v>
      </c>
      <c r="BR116" s="102">
        <v>3.9</v>
      </c>
      <c r="BS116" s="102">
        <v>3.9</v>
      </c>
      <c r="BT116" s="102">
        <v>3.9</v>
      </c>
      <c r="BU116" s="102">
        <v>3.9</v>
      </c>
      <c r="BV116" s="102">
        <v>3.9</v>
      </c>
      <c r="BW116" s="102">
        <v>4</v>
      </c>
      <c r="BX116" s="102">
        <v>4</v>
      </c>
      <c r="BY116" s="102">
        <v>4</v>
      </c>
      <c r="BZ116" s="102">
        <v>3.9</v>
      </c>
      <c r="CA116" s="102">
        <v>4</v>
      </c>
      <c r="CB116" s="100"/>
    </row>
    <row r="117" spans="1:80" x14ac:dyDescent="0.2">
      <c r="A117" t="s">
        <v>1731</v>
      </c>
      <c r="B117">
        <v>1.8</v>
      </c>
      <c r="C117">
        <v>1.9</v>
      </c>
      <c r="D117">
        <v>2</v>
      </c>
      <c r="E117">
        <v>2</v>
      </c>
      <c r="F117">
        <v>2</v>
      </c>
      <c r="G117">
        <v>2.1</v>
      </c>
      <c r="H117">
        <v>2.1</v>
      </c>
      <c r="I117">
        <v>2.1</v>
      </c>
      <c r="J117">
        <v>2.1</v>
      </c>
      <c r="K117">
        <v>2.2000000000000002</v>
      </c>
      <c r="L117">
        <v>2.2000000000000002</v>
      </c>
      <c r="M117">
        <v>2.2999999999999998</v>
      </c>
      <c r="N117" s="102">
        <v>2.2999999999999998</v>
      </c>
      <c r="O117" s="102">
        <v>2.4</v>
      </c>
      <c r="P117" s="102">
        <v>2.5</v>
      </c>
      <c r="Q117" s="102">
        <v>4.5999999999999996</v>
      </c>
      <c r="R117" s="102">
        <v>6.4</v>
      </c>
      <c r="S117" s="102">
        <v>6</v>
      </c>
      <c r="T117" s="102">
        <v>6.2</v>
      </c>
      <c r="U117" s="102">
        <v>6.3</v>
      </c>
      <c r="V117" s="102">
        <v>6.2</v>
      </c>
      <c r="W117" s="102">
        <v>5.9</v>
      </c>
      <c r="X117" s="102">
        <v>6</v>
      </c>
      <c r="Y117" s="102">
        <v>6</v>
      </c>
      <c r="Z117" s="102">
        <v>5.8</v>
      </c>
      <c r="AA117" s="102">
        <v>6.2</v>
      </c>
      <c r="AB117" s="102">
        <v>6.1</v>
      </c>
      <c r="AC117" s="102">
        <v>6</v>
      </c>
      <c r="AD117" s="102">
        <v>5.5</v>
      </c>
      <c r="AE117" s="102">
        <v>5.0999999999999996</v>
      </c>
      <c r="AF117" s="102">
        <v>4.9000000000000004</v>
      </c>
      <c r="AG117" s="102">
        <v>4.7</v>
      </c>
      <c r="AH117" s="102">
        <v>4.4000000000000004</v>
      </c>
      <c r="AI117" s="102">
        <v>4.2</v>
      </c>
      <c r="AJ117" s="102">
        <v>4.0999999999999996</v>
      </c>
      <c r="AK117" s="102">
        <v>3.9</v>
      </c>
      <c r="AL117" s="102">
        <v>3.8</v>
      </c>
      <c r="AM117" s="102">
        <v>3.8</v>
      </c>
      <c r="AN117" s="102">
        <v>3.7</v>
      </c>
      <c r="AO117" s="102">
        <v>3.5</v>
      </c>
      <c r="AP117" s="102">
        <v>3.4</v>
      </c>
      <c r="AQ117" s="102">
        <v>3.3</v>
      </c>
      <c r="AR117" s="102">
        <v>3.2</v>
      </c>
      <c r="AS117" s="102">
        <v>3.2</v>
      </c>
      <c r="AT117" s="102">
        <v>3.2</v>
      </c>
      <c r="AU117" s="102">
        <v>3.1</v>
      </c>
      <c r="AV117" s="102">
        <v>3.1</v>
      </c>
      <c r="AW117" s="102">
        <v>3.1</v>
      </c>
      <c r="AX117" s="102">
        <v>3.1</v>
      </c>
      <c r="AY117" s="102">
        <v>3.2</v>
      </c>
      <c r="AZ117" s="102">
        <v>3.2</v>
      </c>
      <c r="BA117" s="102">
        <v>3.2</v>
      </c>
      <c r="BB117" s="102">
        <v>3.1</v>
      </c>
      <c r="BC117" s="102">
        <v>3.1</v>
      </c>
      <c r="BD117" s="102">
        <v>3.1</v>
      </c>
      <c r="BE117" s="102">
        <v>3.1</v>
      </c>
      <c r="BF117" s="102">
        <v>3.1</v>
      </c>
      <c r="BG117" s="102">
        <v>3.1</v>
      </c>
      <c r="BH117" s="102">
        <v>3.1</v>
      </c>
      <c r="BI117" s="102">
        <v>3.1</v>
      </c>
      <c r="BJ117" s="102">
        <v>3.2</v>
      </c>
      <c r="BK117" s="102">
        <v>3.3</v>
      </c>
      <c r="BL117" s="102">
        <v>3.3</v>
      </c>
      <c r="BM117" s="102">
        <v>3.3</v>
      </c>
      <c r="BN117" s="102">
        <v>3.3</v>
      </c>
      <c r="BO117" s="102">
        <v>3.3</v>
      </c>
      <c r="BP117" s="102">
        <v>3.4</v>
      </c>
      <c r="BQ117" s="102">
        <v>3.4</v>
      </c>
      <c r="BR117" s="102">
        <v>3.4</v>
      </c>
      <c r="BS117" s="102">
        <v>3.4</v>
      </c>
      <c r="BT117" s="102">
        <v>3.4</v>
      </c>
      <c r="BU117" s="102">
        <v>3.4</v>
      </c>
      <c r="BV117" s="102">
        <v>3.4</v>
      </c>
      <c r="BW117" s="102">
        <v>3.6</v>
      </c>
      <c r="BX117" s="102">
        <v>3.6</v>
      </c>
      <c r="BY117" s="102">
        <v>3.5</v>
      </c>
      <c r="BZ117" s="102">
        <v>3.5</v>
      </c>
      <c r="CA117" s="102">
        <v>3.5</v>
      </c>
      <c r="CB117" s="100"/>
    </row>
    <row r="118" spans="1:80" x14ac:dyDescent="0.2">
      <c r="A118" t="s">
        <v>141</v>
      </c>
      <c r="B118">
        <v>2.8</v>
      </c>
      <c r="C118">
        <v>2.9</v>
      </c>
      <c r="D118">
        <v>3</v>
      </c>
      <c r="E118">
        <v>3.1</v>
      </c>
      <c r="F118">
        <v>3.1</v>
      </c>
      <c r="G118">
        <v>3.1</v>
      </c>
      <c r="H118">
        <v>3.2</v>
      </c>
      <c r="I118">
        <v>3.2</v>
      </c>
      <c r="J118">
        <v>3.2</v>
      </c>
      <c r="K118">
        <v>3.2</v>
      </c>
      <c r="L118">
        <v>3.3</v>
      </c>
      <c r="M118">
        <v>3.3</v>
      </c>
      <c r="N118" s="102">
        <v>3.4</v>
      </c>
      <c r="O118" s="102">
        <v>3.5</v>
      </c>
      <c r="P118" s="102">
        <v>3.5</v>
      </c>
      <c r="Q118" s="102">
        <v>6</v>
      </c>
      <c r="R118" s="102">
        <v>7.9</v>
      </c>
      <c r="S118" s="102">
        <v>7.6</v>
      </c>
      <c r="T118" s="102">
        <v>7.7</v>
      </c>
      <c r="U118" s="102">
        <v>7.8</v>
      </c>
      <c r="V118" s="102">
        <v>7.7</v>
      </c>
      <c r="W118" s="102">
        <v>7.4</v>
      </c>
      <c r="X118" s="102">
        <v>7.5</v>
      </c>
      <c r="Y118" s="102">
        <v>7.5</v>
      </c>
      <c r="Z118" s="102">
        <v>7.3</v>
      </c>
      <c r="AA118" s="102">
        <v>7.7</v>
      </c>
      <c r="AB118" s="102">
        <v>7.7</v>
      </c>
      <c r="AC118" s="102">
        <v>7.6</v>
      </c>
      <c r="AD118" s="102">
        <v>7.1</v>
      </c>
      <c r="AE118" s="102">
        <v>6.6</v>
      </c>
      <c r="AF118" s="102">
        <v>6.4</v>
      </c>
      <c r="AG118" s="102">
        <v>6.1</v>
      </c>
      <c r="AH118" s="102">
        <v>5.8</v>
      </c>
      <c r="AI118" s="102">
        <v>5.6</v>
      </c>
      <c r="AJ118" s="102">
        <v>5.4</v>
      </c>
      <c r="AK118" s="102">
        <v>5.2</v>
      </c>
      <c r="AL118" s="102">
        <v>5</v>
      </c>
      <c r="AM118" s="102">
        <v>5</v>
      </c>
      <c r="AN118" s="102">
        <v>4.9000000000000004</v>
      </c>
      <c r="AO118" s="102">
        <v>4.5999999999999996</v>
      </c>
      <c r="AP118" s="102">
        <v>4.5</v>
      </c>
      <c r="AQ118" s="102">
        <v>4.4000000000000004</v>
      </c>
      <c r="AR118" s="102">
        <v>4.3</v>
      </c>
      <c r="AS118" s="102">
        <v>4.3</v>
      </c>
      <c r="AT118" s="102">
        <v>4.2</v>
      </c>
      <c r="AU118" s="102">
        <v>4.2</v>
      </c>
      <c r="AV118" s="102">
        <v>4.2</v>
      </c>
      <c r="AW118" s="102">
        <v>4.2</v>
      </c>
      <c r="AX118" s="102">
        <v>4.2</v>
      </c>
      <c r="AY118" s="102">
        <v>4.2</v>
      </c>
      <c r="AZ118" s="102">
        <v>4.3</v>
      </c>
      <c r="BA118" s="102">
        <v>4.3</v>
      </c>
      <c r="BB118" s="102">
        <v>4.2</v>
      </c>
      <c r="BC118" s="102">
        <v>4.2</v>
      </c>
      <c r="BD118" s="102">
        <v>4.2</v>
      </c>
      <c r="BE118" s="102">
        <v>4.0999999999999996</v>
      </c>
      <c r="BF118" s="102">
        <v>4.0999999999999996</v>
      </c>
      <c r="BG118" s="102">
        <v>4.0999999999999996</v>
      </c>
      <c r="BH118" s="102">
        <v>4.2</v>
      </c>
      <c r="BI118" s="102">
        <v>4.2</v>
      </c>
      <c r="BJ118" s="102">
        <v>4.3</v>
      </c>
      <c r="BK118" s="102">
        <v>4.4000000000000004</v>
      </c>
      <c r="BL118" s="102">
        <v>4.4000000000000004</v>
      </c>
      <c r="BM118" s="102">
        <v>4.4000000000000004</v>
      </c>
      <c r="BN118" s="102">
        <v>4.4000000000000004</v>
      </c>
      <c r="BO118" s="102">
        <v>4.5</v>
      </c>
      <c r="BP118" s="102">
        <v>4.7</v>
      </c>
      <c r="BQ118" s="102">
        <v>4.5999999999999996</v>
      </c>
      <c r="BR118" s="102">
        <v>4.5999999999999996</v>
      </c>
      <c r="BS118" s="102">
        <v>4.5999999999999996</v>
      </c>
      <c r="BT118" s="102">
        <v>4.5999999999999996</v>
      </c>
      <c r="BU118" s="102">
        <v>4.5999999999999996</v>
      </c>
      <c r="BV118" s="102">
        <v>4.5999999999999996</v>
      </c>
      <c r="BW118" s="102">
        <v>4.7</v>
      </c>
      <c r="BX118" s="102">
        <v>4.7</v>
      </c>
      <c r="BY118" s="102">
        <v>4.7</v>
      </c>
      <c r="BZ118" s="102">
        <v>4.5999999999999996</v>
      </c>
      <c r="CA118" s="102">
        <v>4.7</v>
      </c>
      <c r="CB118" s="100"/>
    </row>
    <row r="119" spans="1:80" x14ac:dyDescent="0.2">
      <c r="A119" t="s">
        <v>226</v>
      </c>
      <c r="B119">
        <v>2.9</v>
      </c>
      <c r="C119">
        <v>3</v>
      </c>
      <c r="D119">
        <v>3.1</v>
      </c>
      <c r="E119">
        <v>3.2</v>
      </c>
      <c r="F119">
        <v>3.2</v>
      </c>
      <c r="G119">
        <v>3.2</v>
      </c>
      <c r="H119">
        <v>3.3</v>
      </c>
      <c r="I119">
        <v>3.3</v>
      </c>
      <c r="J119">
        <v>3.3</v>
      </c>
      <c r="K119">
        <v>3.3</v>
      </c>
      <c r="L119">
        <v>3.4</v>
      </c>
      <c r="M119">
        <v>3.4</v>
      </c>
      <c r="N119" s="102">
        <v>3.4</v>
      </c>
      <c r="O119" s="102">
        <v>3.6</v>
      </c>
      <c r="P119" s="102">
        <v>3.6</v>
      </c>
      <c r="Q119" s="102">
        <v>6.1</v>
      </c>
      <c r="R119" s="102">
        <v>7.9</v>
      </c>
      <c r="S119" s="102">
        <v>7.6</v>
      </c>
      <c r="T119" s="102">
        <v>7.7</v>
      </c>
      <c r="U119" s="102">
        <v>7.8</v>
      </c>
      <c r="V119" s="102">
        <v>7.7</v>
      </c>
      <c r="W119" s="102">
        <v>7.4</v>
      </c>
      <c r="X119" s="102">
        <v>7.5</v>
      </c>
      <c r="Y119" s="102">
        <v>7.4</v>
      </c>
      <c r="Z119" s="102">
        <v>7.3</v>
      </c>
      <c r="AA119" s="102">
        <v>7.7</v>
      </c>
      <c r="AB119" s="102">
        <v>7.7</v>
      </c>
      <c r="AC119" s="102">
        <v>7.5</v>
      </c>
      <c r="AD119" s="102">
        <v>7.1</v>
      </c>
      <c r="AE119" s="102">
        <v>6.6</v>
      </c>
      <c r="AF119" s="102">
        <v>6.4</v>
      </c>
      <c r="AG119" s="102">
        <v>6.1</v>
      </c>
      <c r="AH119" s="102">
        <v>5.8</v>
      </c>
      <c r="AI119" s="102">
        <v>5.5</v>
      </c>
      <c r="AJ119" s="102">
        <v>5.3</v>
      </c>
      <c r="AK119" s="102">
        <v>5.2</v>
      </c>
      <c r="AL119" s="102">
        <v>5</v>
      </c>
      <c r="AM119" s="102">
        <v>5</v>
      </c>
      <c r="AN119" s="102">
        <v>4.8</v>
      </c>
      <c r="AO119" s="102">
        <v>4.5999999999999996</v>
      </c>
      <c r="AP119" s="102">
        <v>4.5</v>
      </c>
      <c r="AQ119" s="102">
        <v>4.4000000000000004</v>
      </c>
      <c r="AR119" s="102">
        <v>4.3</v>
      </c>
      <c r="AS119" s="102">
        <v>4.2</v>
      </c>
      <c r="AT119" s="102">
        <v>4.2</v>
      </c>
      <c r="AU119" s="102">
        <v>4.0999999999999996</v>
      </c>
      <c r="AV119" s="102">
        <v>4.2</v>
      </c>
      <c r="AW119" s="102">
        <v>4.2</v>
      </c>
      <c r="AX119" s="102">
        <v>4.0999999999999996</v>
      </c>
      <c r="AY119" s="102">
        <v>4.2</v>
      </c>
      <c r="AZ119" s="102">
        <v>4.2</v>
      </c>
      <c r="BA119" s="102">
        <v>4.3</v>
      </c>
      <c r="BB119" s="102">
        <v>4.0999999999999996</v>
      </c>
      <c r="BC119" s="102">
        <v>4.2</v>
      </c>
      <c r="BD119" s="102">
        <v>4.0999999999999996</v>
      </c>
      <c r="BE119" s="102">
        <v>4.0999999999999996</v>
      </c>
      <c r="BF119" s="102">
        <v>4.0999999999999996</v>
      </c>
      <c r="BG119" s="102">
        <v>4.0999999999999996</v>
      </c>
      <c r="BH119" s="102">
        <v>4.0999999999999996</v>
      </c>
      <c r="BI119" s="102">
        <v>4.0999999999999996</v>
      </c>
      <c r="BJ119" s="102">
        <v>4.2</v>
      </c>
      <c r="BK119" s="102">
        <v>4.3</v>
      </c>
      <c r="BL119" s="102">
        <v>4.4000000000000004</v>
      </c>
      <c r="BM119" s="102">
        <v>4.3</v>
      </c>
      <c r="BN119" s="102">
        <v>4.3</v>
      </c>
      <c r="BO119" s="102">
        <v>4.4000000000000004</v>
      </c>
      <c r="BP119" s="102">
        <v>4.5999999999999996</v>
      </c>
      <c r="BQ119" s="102">
        <v>4.5</v>
      </c>
      <c r="BR119" s="102">
        <v>4.5</v>
      </c>
      <c r="BS119" s="102">
        <v>4.5</v>
      </c>
      <c r="BT119" s="102">
        <v>4.5</v>
      </c>
      <c r="BU119" s="102">
        <v>4.5</v>
      </c>
      <c r="BV119" s="102">
        <v>4.5</v>
      </c>
      <c r="BW119" s="102">
        <v>4.5999999999999996</v>
      </c>
      <c r="BX119" s="102">
        <v>4.5999999999999996</v>
      </c>
      <c r="BY119" s="102">
        <v>4.5</v>
      </c>
      <c r="BZ119" s="102">
        <v>4.5</v>
      </c>
      <c r="CA119" s="102">
        <v>4.5999999999999996</v>
      </c>
      <c r="CB119" s="100"/>
    </row>
    <row r="120" spans="1:80" x14ac:dyDescent="0.2">
      <c r="A120" t="s">
        <v>227</v>
      </c>
      <c r="B120">
        <v>2.9</v>
      </c>
      <c r="C120">
        <v>3</v>
      </c>
      <c r="D120">
        <v>3.1</v>
      </c>
      <c r="E120">
        <v>3.2</v>
      </c>
      <c r="F120">
        <v>3.2</v>
      </c>
      <c r="G120">
        <v>3.2</v>
      </c>
      <c r="H120">
        <v>3.3</v>
      </c>
      <c r="I120">
        <v>3.3</v>
      </c>
      <c r="J120">
        <v>3.3</v>
      </c>
      <c r="K120">
        <v>3.3</v>
      </c>
      <c r="L120">
        <v>3.4</v>
      </c>
      <c r="M120">
        <v>3.4</v>
      </c>
      <c r="N120" s="102">
        <v>3.4</v>
      </c>
      <c r="O120" s="102">
        <v>3.6</v>
      </c>
      <c r="P120" s="102">
        <v>3.6</v>
      </c>
      <c r="Q120" s="102">
        <v>6.1</v>
      </c>
      <c r="R120" s="102">
        <v>7.9</v>
      </c>
      <c r="S120" s="102">
        <v>7.6</v>
      </c>
      <c r="T120" s="102">
        <v>7.7</v>
      </c>
      <c r="U120" s="102">
        <v>7.8</v>
      </c>
      <c r="V120" s="102">
        <v>7.7</v>
      </c>
      <c r="W120" s="102">
        <v>7.4</v>
      </c>
      <c r="X120" s="102">
        <v>7.4</v>
      </c>
      <c r="Y120" s="102">
        <v>7.4</v>
      </c>
      <c r="Z120" s="102">
        <v>7.3</v>
      </c>
      <c r="AA120" s="102">
        <v>7.7</v>
      </c>
      <c r="AB120" s="102">
        <v>7.6</v>
      </c>
      <c r="AC120" s="102">
        <v>7.5</v>
      </c>
      <c r="AD120" s="102">
        <v>7</v>
      </c>
      <c r="AE120" s="102">
        <v>6.5</v>
      </c>
      <c r="AF120" s="102">
        <v>6.4</v>
      </c>
      <c r="AG120" s="102">
        <v>6.1</v>
      </c>
      <c r="AH120" s="102">
        <v>5.7</v>
      </c>
      <c r="AI120" s="102">
        <v>5.5</v>
      </c>
      <c r="AJ120" s="102">
        <v>5.3</v>
      </c>
      <c r="AK120" s="102">
        <v>5.0999999999999996</v>
      </c>
      <c r="AL120" s="102">
        <v>5</v>
      </c>
      <c r="AM120" s="102">
        <v>5</v>
      </c>
      <c r="AN120" s="102">
        <v>4.8</v>
      </c>
      <c r="AO120" s="102">
        <v>4.5999999999999996</v>
      </c>
      <c r="AP120" s="102">
        <v>4.5</v>
      </c>
      <c r="AQ120" s="102">
        <v>4.4000000000000004</v>
      </c>
      <c r="AR120" s="102">
        <v>4.3</v>
      </c>
      <c r="AS120" s="102">
        <v>4.2</v>
      </c>
      <c r="AT120" s="102">
        <v>4.2</v>
      </c>
      <c r="AU120" s="102">
        <v>4.0999999999999996</v>
      </c>
      <c r="AV120" s="102">
        <v>4.0999999999999996</v>
      </c>
      <c r="AW120" s="102">
        <v>4.2</v>
      </c>
      <c r="AX120" s="102">
        <v>4.0999999999999996</v>
      </c>
      <c r="AY120" s="102">
        <v>4.2</v>
      </c>
      <c r="AZ120" s="102">
        <v>4.2</v>
      </c>
      <c r="BA120" s="102">
        <v>4.2</v>
      </c>
      <c r="BB120" s="102">
        <v>4.0999999999999996</v>
      </c>
      <c r="BC120" s="102">
        <v>4.0999999999999996</v>
      </c>
      <c r="BD120" s="102">
        <v>4.0999999999999996</v>
      </c>
      <c r="BE120" s="102">
        <v>4.0999999999999996</v>
      </c>
      <c r="BF120" s="102">
        <v>4</v>
      </c>
      <c r="BG120" s="102">
        <v>4.0999999999999996</v>
      </c>
      <c r="BH120" s="102">
        <v>4.0999999999999996</v>
      </c>
      <c r="BI120" s="102">
        <v>4.0999999999999996</v>
      </c>
      <c r="BJ120" s="102">
        <v>4.2</v>
      </c>
      <c r="BK120" s="102">
        <v>4.3</v>
      </c>
      <c r="BL120" s="102">
        <v>4.3</v>
      </c>
      <c r="BM120" s="102">
        <v>4.3</v>
      </c>
      <c r="BN120" s="102">
        <v>4.3</v>
      </c>
      <c r="BO120" s="102">
        <v>4.4000000000000004</v>
      </c>
      <c r="BP120" s="102">
        <v>4.5999999999999996</v>
      </c>
      <c r="BQ120" s="102">
        <v>4.5</v>
      </c>
      <c r="BR120" s="102">
        <v>4.5</v>
      </c>
      <c r="BS120" s="102">
        <v>4.5</v>
      </c>
      <c r="BT120" s="102">
        <v>4.5</v>
      </c>
      <c r="BU120" s="102">
        <v>4.4000000000000004</v>
      </c>
      <c r="BV120" s="102">
        <v>4.5</v>
      </c>
      <c r="BW120" s="102">
        <v>4.5999999999999996</v>
      </c>
      <c r="BX120" s="102">
        <v>4.5999999999999996</v>
      </c>
      <c r="BY120" s="102">
        <v>4.5</v>
      </c>
      <c r="BZ120" s="102">
        <v>4.5</v>
      </c>
      <c r="CA120" s="102">
        <v>4.5999999999999996</v>
      </c>
      <c r="CB120" s="100"/>
    </row>
    <row r="121" spans="1:80" x14ac:dyDescent="0.2">
      <c r="A121" t="s">
        <v>228</v>
      </c>
      <c r="B121" s="111">
        <v>2.4</v>
      </c>
      <c r="C121" s="111">
        <v>2.6</v>
      </c>
      <c r="D121" s="111">
        <v>2.7</v>
      </c>
      <c r="E121" s="111">
        <v>2.8</v>
      </c>
      <c r="F121" s="111">
        <v>2.8</v>
      </c>
      <c r="G121" s="111">
        <v>2.9</v>
      </c>
      <c r="H121" s="111">
        <v>3</v>
      </c>
      <c r="I121" s="111">
        <v>3</v>
      </c>
      <c r="J121" s="111">
        <v>3</v>
      </c>
      <c r="K121" s="111">
        <v>3</v>
      </c>
      <c r="L121" s="111">
        <v>3.1</v>
      </c>
      <c r="M121" s="111">
        <v>3.1</v>
      </c>
      <c r="N121" s="111">
        <v>3.2</v>
      </c>
      <c r="O121" s="111">
        <v>3.3</v>
      </c>
      <c r="P121" s="111">
        <v>3.3</v>
      </c>
      <c r="Q121" s="111">
        <v>6</v>
      </c>
      <c r="R121" s="111">
        <v>8</v>
      </c>
      <c r="S121" s="111">
        <v>7.4</v>
      </c>
      <c r="T121" s="111">
        <v>7.5</v>
      </c>
      <c r="U121" s="111">
        <v>7.6</v>
      </c>
      <c r="V121" s="111">
        <v>7.4</v>
      </c>
      <c r="W121" s="111">
        <v>7.1</v>
      </c>
      <c r="X121" s="111">
        <v>7.1</v>
      </c>
      <c r="Y121" s="111">
        <v>7.1</v>
      </c>
      <c r="Z121" s="111">
        <v>6.9</v>
      </c>
      <c r="AA121" s="111">
        <v>7.3</v>
      </c>
      <c r="AB121" s="111">
        <v>7.3</v>
      </c>
      <c r="AC121" s="111">
        <v>7.2</v>
      </c>
      <c r="AD121" s="111">
        <v>6.8</v>
      </c>
      <c r="AE121" s="111">
        <v>6.3</v>
      </c>
      <c r="AF121" s="111">
        <v>6.1</v>
      </c>
      <c r="AG121" s="111">
        <v>5.9</v>
      </c>
      <c r="AH121" s="111">
        <v>5.6</v>
      </c>
      <c r="AI121" s="111">
        <v>5.3</v>
      </c>
      <c r="AJ121" s="111">
        <v>5.0999999999999996</v>
      </c>
      <c r="AK121" s="111">
        <v>4.9000000000000004</v>
      </c>
      <c r="AL121" s="111">
        <v>4.8</v>
      </c>
      <c r="AM121" s="111">
        <v>4.8</v>
      </c>
      <c r="AN121" s="111">
        <v>4.5999999999999996</v>
      </c>
      <c r="AO121" s="111">
        <v>4.4000000000000004</v>
      </c>
      <c r="AP121" s="111">
        <v>4.2</v>
      </c>
      <c r="AQ121" s="111">
        <v>4</v>
      </c>
      <c r="AR121" s="111">
        <v>3.9</v>
      </c>
      <c r="AS121" s="111">
        <v>3.8</v>
      </c>
      <c r="AT121" s="111">
        <v>3.8</v>
      </c>
      <c r="AU121" s="111">
        <v>3.8</v>
      </c>
      <c r="AV121" s="111">
        <v>3.8</v>
      </c>
      <c r="AW121" s="111">
        <v>3.8</v>
      </c>
      <c r="AX121" s="111">
        <v>3.8</v>
      </c>
      <c r="AY121" s="111">
        <v>3.9</v>
      </c>
      <c r="AZ121" s="111">
        <v>3.9</v>
      </c>
      <c r="BA121" s="111">
        <v>3.9</v>
      </c>
      <c r="BB121" s="111">
        <v>3.8</v>
      </c>
      <c r="BC121" s="111">
        <v>3.8</v>
      </c>
      <c r="BD121" s="111">
        <v>3.9</v>
      </c>
      <c r="BE121" s="111">
        <v>3.8</v>
      </c>
      <c r="BF121" s="111">
        <v>3.8</v>
      </c>
      <c r="BG121" s="111">
        <v>3.8</v>
      </c>
      <c r="BH121" s="111">
        <v>3.8</v>
      </c>
      <c r="BI121" s="111">
        <v>3.8</v>
      </c>
      <c r="BJ121" s="111">
        <v>3.9</v>
      </c>
      <c r="BK121" s="111">
        <v>4.0999999999999996</v>
      </c>
      <c r="BL121" s="111">
        <v>4.0999999999999996</v>
      </c>
      <c r="BM121" s="111">
        <v>4</v>
      </c>
      <c r="BN121" s="111">
        <v>4</v>
      </c>
      <c r="BO121" s="111">
        <v>4</v>
      </c>
      <c r="BP121" s="111">
        <v>4.2</v>
      </c>
      <c r="BQ121" s="111">
        <v>4.0999999999999996</v>
      </c>
      <c r="BR121" s="111">
        <v>4.0999999999999996</v>
      </c>
      <c r="BS121" s="111">
        <v>4.0999999999999996</v>
      </c>
      <c r="BT121" s="111">
        <v>4</v>
      </c>
      <c r="BU121" s="111">
        <v>4.0999999999999996</v>
      </c>
      <c r="BV121" s="111">
        <v>4.0999999999999996</v>
      </c>
      <c r="BW121" s="111">
        <v>4.2</v>
      </c>
      <c r="BX121" s="111">
        <v>4.2</v>
      </c>
      <c r="BY121" s="111">
        <v>4.0999999999999996</v>
      </c>
      <c r="BZ121" s="111">
        <v>4.0999999999999996</v>
      </c>
      <c r="CA121" s="111">
        <v>4.2</v>
      </c>
      <c r="CB121" s="100"/>
    </row>
    <row r="122" spans="1:80" x14ac:dyDescent="0.2">
      <c r="A122" t="s">
        <v>229</v>
      </c>
      <c r="B122" s="111">
        <v>1.1000000000000001</v>
      </c>
      <c r="C122" s="111">
        <v>1.2</v>
      </c>
      <c r="D122" s="111">
        <v>1.3</v>
      </c>
      <c r="E122" s="111">
        <v>1.3</v>
      </c>
      <c r="F122" s="111">
        <v>1.4</v>
      </c>
      <c r="G122" s="111">
        <v>1.4</v>
      </c>
      <c r="H122" s="111">
        <v>1.5</v>
      </c>
      <c r="I122" s="111">
        <v>1.5</v>
      </c>
      <c r="J122" s="111">
        <v>1.5</v>
      </c>
      <c r="K122" s="111">
        <v>1.6</v>
      </c>
      <c r="L122" s="111">
        <v>1.6</v>
      </c>
      <c r="M122" s="111">
        <v>1.6</v>
      </c>
      <c r="N122" s="111">
        <v>1.7</v>
      </c>
      <c r="O122" s="111">
        <v>1.7</v>
      </c>
      <c r="P122" s="111">
        <v>1.8</v>
      </c>
      <c r="Q122" s="111">
        <v>3.8</v>
      </c>
      <c r="R122" s="111">
        <v>5.4</v>
      </c>
      <c r="S122" s="111">
        <v>4.9000000000000004</v>
      </c>
      <c r="T122" s="111">
        <v>5.0999999999999996</v>
      </c>
      <c r="U122" s="111">
        <v>5.2</v>
      </c>
      <c r="V122" s="111">
        <v>5.0999999999999996</v>
      </c>
      <c r="W122" s="111">
        <v>4.9000000000000004</v>
      </c>
      <c r="X122" s="111">
        <v>4.9000000000000004</v>
      </c>
      <c r="Y122" s="111">
        <v>4.9000000000000004</v>
      </c>
      <c r="Z122" s="111">
        <v>4.7</v>
      </c>
      <c r="AA122" s="111">
        <v>5</v>
      </c>
      <c r="AB122" s="111">
        <v>5</v>
      </c>
      <c r="AC122" s="111">
        <v>4.9000000000000004</v>
      </c>
      <c r="AD122" s="111">
        <v>4.5</v>
      </c>
      <c r="AE122" s="111">
        <v>4</v>
      </c>
      <c r="AF122" s="111">
        <v>4</v>
      </c>
      <c r="AG122" s="111">
        <v>3.7</v>
      </c>
      <c r="AH122" s="111">
        <v>3.5</v>
      </c>
      <c r="AI122" s="111">
        <v>3.2</v>
      </c>
      <c r="AJ122" s="111">
        <v>3.1</v>
      </c>
      <c r="AK122" s="111">
        <v>3</v>
      </c>
      <c r="AL122" s="111">
        <v>2.8</v>
      </c>
      <c r="AM122" s="111">
        <v>2.8</v>
      </c>
      <c r="AN122" s="111">
        <v>2.7</v>
      </c>
      <c r="AO122" s="111">
        <v>2.6</v>
      </c>
      <c r="AP122" s="111">
        <v>2.5</v>
      </c>
      <c r="AQ122" s="111">
        <v>2.4</v>
      </c>
      <c r="AR122" s="111">
        <v>2.2999999999999998</v>
      </c>
      <c r="AS122" s="111">
        <v>2.2999999999999998</v>
      </c>
      <c r="AT122" s="111">
        <v>2.2999999999999998</v>
      </c>
      <c r="AU122" s="111">
        <v>2.2999999999999998</v>
      </c>
      <c r="AV122" s="111">
        <v>2.2999999999999998</v>
      </c>
      <c r="AW122" s="111">
        <v>2.2999999999999998</v>
      </c>
      <c r="AX122" s="111">
        <v>2.2000000000000002</v>
      </c>
      <c r="AY122" s="111">
        <v>2.2999999999999998</v>
      </c>
      <c r="AZ122" s="111">
        <v>2.2999999999999998</v>
      </c>
      <c r="BA122" s="111">
        <v>2.4</v>
      </c>
      <c r="BB122" s="111">
        <v>2.2999999999999998</v>
      </c>
      <c r="BC122" s="111">
        <v>2.2999999999999998</v>
      </c>
      <c r="BD122" s="111">
        <v>2.2999999999999998</v>
      </c>
      <c r="BE122" s="111">
        <v>2.2000000000000002</v>
      </c>
      <c r="BF122" s="111">
        <v>2.2000000000000002</v>
      </c>
      <c r="BG122" s="111">
        <v>2.2999999999999998</v>
      </c>
      <c r="BH122" s="111">
        <v>2.2999999999999998</v>
      </c>
      <c r="BI122" s="111">
        <v>2.2999999999999998</v>
      </c>
      <c r="BJ122" s="111">
        <v>2.2999999999999998</v>
      </c>
      <c r="BK122" s="111">
        <v>2.4</v>
      </c>
      <c r="BL122" s="111">
        <v>2.4</v>
      </c>
      <c r="BM122" s="111">
        <v>2.2999999999999998</v>
      </c>
      <c r="BN122" s="111">
        <v>2.4</v>
      </c>
      <c r="BO122" s="111">
        <v>2.2999999999999998</v>
      </c>
      <c r="BP122" s="111">
        <v>2.4</v>
      </c>
      <c r="BQ122" s="111">
        <v>2.2999999999999998</v>
      </c>
      <c r="BR122" s="111">
        <v>2.4</v>
      </c>
      <c r="BS122" s="111">
        <v>2.4</v>
      </c>
      <c r="BT122" s="111">
        <v>2.4</v>
      </c>
      <c r="BU122" s="111">
        <v>2.4</v>
      </c>
      <c r="BV122" s="111">
        <v>2.5</v>
      </c>
      <c r="BW122" s="111">
        <v>2.5</v>
      </c>
      <c r="BX122" s="111">
        <v>2.5</v>
      </c>
      <c r="BY122" s="111">
        <v>2.5</v>
      </c>
      <c r="BZ122" s="111">
        <v>2.5</v>
      </c>
      <c r="CA122" s="111">
        <v>2.6</v>
      </c>
      <c r="CB122" s="100"/>
    </row>
    <row r="123" spans="1:80" x14ac:dyDescent="0.2">
      <c r="A123" t="s">
        <v>230</v>
      </c>
      <c r="B123" s="111">
        <v>4.0999999999999996</v>
      </c>
      <c r="C123" s="111">
        <v>4.4000000000000004</v>
      </c>
      <c r="D123" s="111">
        <v>4.4000000000000004</v>
      </c>
      <c r="E123" s="111">
        <v>4.4000000000000004</v>
      </c>
      <c r="F123" s="111">
        <v>4.4000000000000004</v>
      </c>
      <c r="G123" s="111">
        <v>4.4000000000000004</v>
      </c>
      <c r="H123" s="111">
        <v>4.4000000000000004</v>
      </c>
      <c r="I123" s="111">
        <v>4.4000000000000004</v>
      </c>
      <c r="J123" s="111">
        <v>4.4000000000000004</v>
      </c>
      <c r="K123" s="111">
        <v>4.4000000000000004</v>
      </c>
      <c r="L123" s="111">
        <v>4.5</v>
      </c>
      <c r="M123" s="111">
        <v>4.5</v>
      </c>
      <c r="N123" s="111">
        <v>4.5999999999999996</v>
      </c>
      <c r="O123" s="111">
        <v>4.8</v>
      </c>
      <c r="P123" s="111">
        <v>4.8</v>
      </c>
      <c r="Q123" s="111">
        <v>8.3000000000000007</v>
      </c>
      <c r="R123" s="111">
        <v>9.6999999999999993</v>
      </c>
      <c r="S123" s="111">
        <v>9.1</v>
      </c>
      <c r="T123" s="111">
        <v>9.3000000000000007</v>
      </c>
      <c r="U123" s="111">
        <v>9.5</v>
      </c>
      <c r="V123" s="111">
        <v>9.3000000000000007</v>
      </c>
      <c r="W123" s="111">
        <v>8.9</v>
      </c>
      <c r="X123" s="111">
        <v>9</v>
      </c>
      <c r="Y123" s="111">
        <v>9.1</v>
      </c>
      <c r="Z123" s="111">
        <v>8.8000000000000007</v>
      </c>
      <c r="AA123" s="111">
        <v>9</v>
      </c>
      <c r="AB123" s="111">
        <v>8.8000000000000007</v>
      </c>
      <c r="AC123" s="111">
        <v>8.6</v>
      </c>
      <c r="AD123" s="111">
        <v>8.1</v>
      </c>
      <c r="AE123" s="111">
        <v>7.5</v>
      </c>
      <c r="AF123" s="111">
        <v>7.3</v>
      </c>
      <c r="AG123" s="111">
        <v>7</v>
      </c>
      <c r="AH123" s="111">
        <v>6.6</v>
      </c>
      <c r="AI123" s="111">
        <v>6.5</v>
      </c>
      <c r="AJ123" s="111">
        <v>6.4</v>
      </c>
      <c r="AK123" s="111">
        <v>6.2</v>
      </c>
      <c r="AL123" s="111">
        <v>6.2</v>
      </c>
      <c r="AM123" s="111">
        <v>6.2</v>
      </c>
      <c r="AN123" s="111">
        <v>5.9</v>
      </c>
      <c r="AO123" s="111">
        <v>5.6</v>
      </c>
      <c r="AP123" s="111">
        <v>5.4</v>
      </c>
      <c r="AQ123" s="111">
        <v>5.0999999999999996</v>
      </c>
      <c r="AR123" s="111">
        <v>5</v>
      </c>
      <c r="AS123" s="111">
        <v>4.9000000000000004</v>
      </c>
      <c r="AT123" s="111">
        <v>4.9000000000000004</v>
      </c>
      <c r="AU123" s="111">
        <v>4.9000000000000004</v>
      </c>
      <c r="AV123" s="111">
        <v>4.9000000000000004</v>
      </c>
      <c r="AW123" s="111">
        <v>5</v>
      </c>
      <c r="AX123" s="111">
        <v>5</v>
      </c>
      <c r="AY123" s="111">
        <v>5.0999999999999996</v>
      </c>
      <c r="AZ123" s="111">
        <v>5.0999999999999996</v>
      </c>
      <c r="BA123" s="111">
        <v>5</v>
      </c>
      <c r="BB123" s="111">
        <v>4.9000000000000004</v>
      </c>
      <c r="BC123" s="111">
        <v>4.9000000000000004</v>
      </c>
      <c r="BD123" s="111">
        <v>4.8</v>
      </c>
      <c r="BE123" s="111">
        <v>4.8</v>
      </c>
      <c r="BF123" s="111">
        <v>4.7</v>
      </c>
      <c r="BG123" s="111">
        <v>4.8</v>
      </c>
      <c r="BH123" s="111">
        <v>4.8</v>
      </c>
      <c r="BI123" s="111">
        <v>4.9000000000000004</v>
      </c>
      <c r="BJ123" s="111">
        <v>5</v>
      </c>
      <c r="BK123" s="111">
        <v>5.2</v>
      </c>
      <c r="BL123" s="111">
        <v>5.0999999999999996</v>
      </c>
      <c r="BM123" s="111">
        <v>5</v>
      </c>
      <c r="BN123" s="111">
        <v>4.9000000000000004</v>
      </c>
      <c r="BO123" s="111">
        <v>4.8</v>
      </c>
      <c r="BP123" s="111">
        <v>4.9000000000000004</v>
      </c>
      <c r="BQ123" s="111">
        <v>4.9000000000000004</v>
      </c>
      <c r="BR123" s="111">
        <v>4.8</v>
      </c>
      <c r="BS123" s="111">
        <v>4.9000000000000004</v>
      </c>
      <c r="BT123" s="111">
        <v>4.9000000000000004</v>
      </c>
      <c r="BU123" s="111">
        <v>4.9000000000000004</v>
      </c>
      <c r="BV123" s="111">
        <v>4.8</v>
      </c>
      <c r="BW123" s="111">
        <v>5</v>
      </c>
      <c r="BX123" s="111">
        <v>5</v>
      </c>
      <c r="BY123" s="111">
        <v>4.8</v>
      </c>
      <c r="BZ123" s="111">
        <v>4.8</v>
      </c>
      <c r="CA123" s="111">
        <v>4.8</v>
      </c>
      <c r="CB123" s="100"/>
    </row>
    <row r="124" spans="1:80" x14ac:dyDescent="0.2">
      <c r="A124" t="s">
        <v>231</v>
      </c>
      <c r="B124" s="111">
        <v>1.9</v>
      </c>
      <c r="C124" s="111">
        <v>2.1</v>
      </c>
      <c r="D124" s="111">
        <v>2.1</v>
      </c>
      <c r="E124" s="111">
        <v>2.2000000000000002</v>
      </c>
      <c r="F124" s="111">
        <v>2.2000000000000002</v>
      </c>
      <c r="G124" s="111">
        <v>2.2999999999999998</v>
      </c>
      <c r="H124" s="111">
        <v>2.4</v>
      </c>
      <c r="I124" s="111">
        <v>2.4</v>
      </c>
      <c r="J124" s="111">
        <v>2.4</v>
      </c>
      <c r="K124" s="111">
        <v>2.5</v>
      </c>
      <c r="L124" s="111">
        <v>2.5</v>
      </c>
      <c r="M124" s="111">
        <v>2.5</v>
      </c>
      <c r="N124" s="111">
        <v>2.6</v>
      </c>
      <c r="O124" s="111">
        <v>2.7</v>
      </c>
      <c r="P124" s="111">
        <v>2.7</v>
      </c>
      <c r="Q124" s="111">
        <v>5.3</v>
      </c>
      <c r="R124" s="111">
        <v>7</v>
      </c>
      <c r="S124" s="111">
        <v>6.4</v>
      </c>
      <c r="T124" s="111">
        <v>6.6</v>
      </c>
      <c r="U124" s="111">
        <v>6.7</v>
      </c>
      <c r="V124" s="111">
        <v>6.5</v>
      </c>
      <c r="W124" s="111">
        <v>6.1</v>
      </c>
      <c r="X124" s="111">
        <v>6.1</v>
      </c>
      <c r="Y124" s="111">
        <v>6.1</v>
      </c>
      <c r="Z124" s="111">
        <v>5.9</v>
      </c>
      <c r="AA124" s="111">
        <v>6.2</v>
      </c>
      <c r="AB124" s="111">
        <v>6.1</v>
      </c>
      <c r="AC124" s="111">
        <v>6</v>
      </c>
      <c r="AD124" s="111">
        <v>5.6</v>
      </c>
      <c r="AE124" s="111">
        <v>5.0999999999999996</v>
      </c>
      <c r="AF124" s="111">
        <v>5.0999999999999996</v>
      </c>
      <c r="AG124" s="111">
        <v>4.8</v>
      </c>
      <c r="AH124" s="111">
        <v>4.5999999999999996</v>
      </c>
      <c r="AI124" s="111">
        <v>4.4000000000000004</v>
      </c>
      <c r="AJ124" s="111">
        <v>4.3</v>
      </c>
      <c r="AK124" s="111">
        <v>4.0999999999999996</v>
      </c>
      <c r="AL124" s="111">
        <v>4</v>
      </c>
      <c r="AM124" s="111">
        <v>4.0999999999999996</v>
      </c>
      <c r="AN124" s="111">
        <v>3.9</v>
      </c>
      <c r="AO124" s="111">
        <v>3.7</v>
      </c>
      <c r="AP124" s="111">
        <v>3.5</v>
      </c>
      <c r="AQ124" s="111">
        <v>3.3</v>
      </c>
      <c r="AR124" s="111">
        <v>3.2</v>
      </c>
      <c r="AS124" s="111">
        <v>3.1</v>
      </c>
      <c r="AT124" s="111">
        <v>3.1</v>
      </c>
      <c r="AU124" s="111">
        <v>3.1</v>
      </c>
      <c r="AV124" s="111">
        <v>3.1</v>
      </c>
      <c r="AW124" s="111">
        <v>3</v>
      </c>
      <c r="AX124" s="111">
        <v>3</v>
      </c>
      <c r="AY124" s="111">
        <v>3.1</v>
      </c>
      <c r="AZ124" s="111">
        <v>3.1</v>
      </c>
      <c r="BA124" s="111">
        <v>3.2</v>
      </c>
      <c r="BB124" s="111">
        <v>3.1</v>
      </c>
      <c r="BC124" s="111">
        <v>3.1</v>
      </c>
      <c r="BD124" s="111">
        <v>3.1</v>
      </c>
      <c r="BE124" s="111">
        <v>3.1</v>
      </c>
      <c r="BF124" s="111">
        <v>3.1</v>
      </c>
      <c r="BG124" s="111">
        <v>3.2</v>
      </c>
      <c r="BH124" s="111">
        <v>3.2</v>
      </c>
      <c r="BI124" s="111">
        <v>3.2</v>
      </c>
      <c r="BJ124" s="111">
        <v>3.2</v>
      </c>
      <c r="BK124" s="111">
        <v>3.4</v>
      </c>
      <c r="BL124" s="111">
        <v>3.4</v>
      </c>
      <c r="BM124" s="111">
        <v>3.4</v>
      </c>
      <c r="BN124" s="111">
        <v>3.3</v>
      </c>
      <c r="BO124" s="111">
        <v>3.3</v>
      </c>
      <c r="BP124" s="111">
        <v>3.5</v>
      </c>
      <c r="BQ124" s="111">
        <v>3.3</v>
      </c>
      <c r="BR124" s="111">
        <v>3.4</v>
      </c>
      <c r="BS124" s="111">
        <v>3.4</v>
      </c>
      <c r="BT124" s="111">
        <v>3.3</v>
      </c>
      <c r="BU124" s="111">
        <v>3.4</v>
      </c>
      <c r="BV124" s="111">
        <v>3.3</v>
      </c>
      <c r="BW124" s="111">
        <v>3.5</v>
      </c>
      <c r="BX124" s="111">
        <v>3.5</v>
      </c>
      <c r="BY124" s="111">
        <v>3.4</v>
      </c>
      <c r="BZ124" s="111">
        <v>3.5</v>
      </c>
      <c r="CA124" s="111">
        <v>3.6</v>
      </c>
      <c r="CB124" s="100"/>
    </row>
    <row r="125" spans="1:80" x14ac:dyDescent="0.2">
      <c r="CB125" s="100"/>
    </row>
    <row r="126" spans="1:80" x14ac:dyDescent="0.2">
      <c r="CB126" s="100"/>
    </row>
    <row r="127" spans="1:80" x14ac:dyDescent="0.2">
      <c r="CB127" s="100"/>
    </row>
    <row r="128" spans="1:80" x14ac:dyDescent="0.2">
      <c r="A128" t="s">
        <v>218</v>
      </c>
      <c r="CB128" s="100"/>
    </row>
    <row r="129" spans="1:80" ht="15" x14ac:dyDescent="0.25">
      <c r="A129" t="s">
        <v>163</v>
      </c>
      <c r="B129" s="20">
        <v>43466</v>
      </c>
      <c r="C129" s="283">
        <v>43497</v>
      </c>
      <c r="D129" s="283">
        <v>43525</v>
      </c>
      <c r="E129" s="283">
        <v>43556</v>
      </c>
      <c r="F129" s="283">
        <v>43586</v>
      </c>
      <c r="G129" s="283">
        <v>43617</v>
      </c>
      <c r="H129" s="283">
        <v>43647</v>
      </c>
      <c r="I129" s="283">
        <v>43678</v>
      </c>
      <c r="J129" s="283">
        <v>43709</v>
      </c>
      <c r="K129" s="283">
        <v>43739</v>
      </c>
      <c r="L129" s="283">
        <v>43770</v>
      </c>
      <c r="M129" s="283">
        <v>43800</v>
      </c>
      <c r="N129" s="283">
        <v>43831</v>
      </c>
      <c r="O129" s="283">
        <v>43862</v>
      </c>
      <c r="P129" s="283">
        <v>43891</v>
      </c>
      <c r="Q129" s="283">
        <v>43922</v>
      </c>
      <c r="R129" s="283">
        <v>43952</v>
      </c>
      <c r="S129" s="283">
        <v>43983</v>
      </c>
      <c r="T129" s="283">
        <v>44013</v>
      </c>
      <c r="U129" s="283">
        <v>44044</v>
      </c>
      <c r="V129" s="283">
        <v>44075</v>
      </c>
      <c r="W129" s="283">
        <v>44105</v>
      </c>
      <c r="X129" s="283">
        <v>44136</v>
      </c>
      <c r="Y129" s="283">
        <v>44166</v>
      </c>
      <c r="Z129" s="283">
        <v>44197</v>
      </c>
      <c r="AA129" s="283">
        <v>44228</v>
      </c>
      <c r="AB129" s="283">
        <v>44256</v>
      </c>
      <c r="AC129" s="283">
        <v>44287</v>
      </c>
      <c r="AD129" s="283">
        <v>44317</v>
      </c>
      <c r="AE129" s="283">
        <v>44348</v>
      </c>
      <c r="AF129" s="283">
        <v>44378</v>
      </c>
      <c r="AG129" s="283">
        <v>44409</v>
      </c>
      <c r="AH129" s="283">
        <v>44440</v>
      </c>
      <c r="AI129" s="283">
        <v>44470</v>
      </c>
      <c r="AJ129" s="283">
        <v>44501</v>
      </c>
      <c r="AK129" s="283">
        <v>44531</v>
      </c>
      <c r="AL129" s="283">
        <v>44562</v>
      </c>
      <c r="AM129" s="283">
        <v>44593</v>
      </c>
      <c r="AN129" s="283">
        <v>44621</v>
      </c>
      <c r="AO129" s="283">
        <v>44652</v>
      </c>
      <c r="AP129" s="283">
        <v>44682</v>
      </c>
      <c r="AQ129" s="283">
        <v>44713</v>
      </c>
      <c r="AR129" s="283">
        <v>44743</v>
      </c>
      <c r="AS129" s="283">
        <v>44774</v>
      </c>
      <c r="AT129" s="283">
        <v>44805</v>
      </c>
      <c r="AU129" s="283">
        <v>44835</v>
      </c>
      <c r="AV129" s="283">
        <v>44866</v>
      </c>
      <c r="AW129" s="283">
        <v>44896</v>
      </c>
      <c r="AX129" s="283">
        <v>44927</v>
      </c>
      <c r="AY129" s="283">
        <v>44958</v>
      </c>
      <c r="AZ129" s="283">
        <v>44986</v>
      </c>
      <c r="BA129" s="283">
        <v>45017</v>
      </c>
      <c r="BB129" s="283">
        <v>45047</v>
      </c>
      <c r="BC129" s="283">
        <v>45078</v>
      </c>
      <c r="BD129" s="283">
        <v>45108</v>
      </c>
      <c r="BE129" s="283">
        <v>45139</v>
      </c>
      <c r="BF129" s="283">
        <v>45170</v>
      </c>
      <c r="BG129" s="283">
        <v>45200</v>
      </c>
      <c r="BH129" s="283">
        <v>45231</v>
      </c>
      <c r="BI129" s="283">
        <v>45261</v>
      </c>
      <c r="BJ129" s="283">
        <v>45292</v>
      </c>
      <c r="BK129" s="283">
        <v>45323</v>
      </c>
      <c r="BL129" s="283">
        <v>45352</v>
      </c>
      <c r="BM129" s="283">
        <v>45383</v>
      </c>
      <c r="BN129" s="283">
        <v>45413</v>
      </c>
      <c r="BO129" s="283">
        <v>45444</v>
      </c>
      <c r="BP129" s="283">
        <v>45474</v>
      </c>
      <c r="BQ129" s="283">
        <v>45505</v>
      </c>
      <c r="BR129" s="283">
        <v>45536</v>
      </c>
      <c r="BS129" s="283">
        <v>45566</v>
      </c>
      <c r="BT129" s="283">
        <v>45597</v>
      </c>
      <c r="BU129" s="283">
        <v>45627</v>
      </c>
      <c r="BV129" s="283">
        <v>45658</v>
      </c>
      <c r="BW129" s="283">
        <v>45689</v>
      </c>
      <c r="BX129" s="283">
        <v>45717</v>
      </c>
      <c r="BY129" s="283">
        <v>45748</v>
      </c>
      <c r="BZ129" s="283">
        <v>45778</v>
      </c>
      <c r="CA129" s="283">
        <v>45809</v>
      </c>
      <c r="CB129" s="100"/>
    </row>
    <row r="130" spans="1:80" x14ac:dyDescent="0.2">
      <c r="A130" t="s">
        <v>115</v>
      </c>
      <c r="B130">
        <v>730</v>
      </c>
      <c r="C130">
        <v>775</v>
      </c>
      <c r="D130">
        <v>785</v>
      </c>
      <c r="E130">
        <v>760</v>
      </c>
      <c r="F130">
        <v>800</v>
      </c>
      <c r="G130">
        <v>800</v>
      </c>
      <c r="H130">
        <v>835</v>
      </c>
      <c r="I130">
        <v>830</v>
      </c>
      <c r="J130">
        <v>870</v>
      </c>
      <c r="K130">
        <v>905</v>
      </c>
      <c r="L130">
        <v>925</v>
      </c>
      <c r="M130">
        <v>925</v>
      </c>
      <c r="N130">
        <v>905</v>
      </c>
      <c r="O130">
        <v>930</v>
      </c>
      <c r="P130">
        <v>955</v>
      </c>
      <c r="Q130">
        <v>1640</v>
      </c>
      <c r="R130">
        <v>1950</v>
      </c>
      <c r="S130">
        <v>1905</v>
      </c>
      <c r="T130">
        <v>1970</v>
      </c>
      <c r="U130">
        <v>2050</v>
      </c>
      <c r="V130">
        <v>2045</v>
      </c>
      <c r="W130">
        <v>1975</v>
      </c>
      <c r="X130">
        <v>1975</v>
      </c>
      <c r="Y130">
        <v>1975</v>
      </c>
      <c r="Z130">
        <v>1945</v>
      </c>
      <c r="AA130">
        <v>2035</v>
      </c>
      <c r="AB130">
        <v>1975</v>
      </c>
      <c r="AC130">
        <v>1950</v>
      </c>
      <c r="AD130">
        <v>1805</v>
      </c>
      <c r="AE130">
        <v>1655</v>
      </c>
      <c r="AF130">
        <v>1585</v>
      </c>
      <c r="AG130">
        <v>1550</v>
      </c>
      <c r="AH130">
        <v>1500</v>
      </c>
      <c r="AI130">
        <v>1435</v>
      </c>
      <c r="AJ130">
        <v>1420</v>
      </c>
      <c r="AK130" s="148">
        <v>1355</v>
      </c>
      <c r="AL130" s="148">
        <v>1320</v>
      </c>
      <c r="AM130" s="148">
        <v>1315</v>
      </c>
      <c r="AN130" s="148">
        <v>1285</v>
      </c>
      <c r="AO130" s="148">
        <v>1180</v>
      </c>
      <c r="AP130" s="148">
        <v>1125</v>
      </c>
      <c r="AQ130" s="148">
        <v>1070</v>
      </c>
      <c r="AR130" s="148">
        <v>1050</v>
      </c>
      <c r="AS130" s="148">
        <v>1050</v>
      </c>
      <c r="AT130" s="148">
        <v>1040</v>
      </c>
      <c r="AU130" s="148">
        <v>1035</v>
      </c>
      <c r="AV130" s="148">
        <v>1070</v>
      </c>
      <c r="AW130" s="148">
        <v>1070</v>
      </c>
      <c r="AX130" s="148">
        <v>1095</v>
      </c>
      <c r="AY130" s="148">
        <v>1070</v>
      </c>
      <c r="AZ130" s="148">
        <v>1125</v>
      </c>
      <c r="BA130" s="148">
        <v>1125</v>
      </c>
      <c r="BB130" s="148">
        <v>1090</v>
      </c>
      <c r="BC130" s="148">
        <v>1105</v>
      </c>
      <c r="BD130" s="148">
        <v>1150</v>
      </c>
      <c r="BE130" s="148">
        <v>1125</v>
      </c>
      <c r="BF130" s="148">
        <v>1145</v>
      </c>
      <c r="BG130" s="148">
        <v>1150</v>
      </c>
      <c r="BH130" s="148">
        <v>1150</v>
      </c>
      <c r="BI130" s="148">
        <v>1155</v>
      </c>
      <c r="BJ130" s="148">
        <v>1145</v>
      </c>
      <c r="BK130" s="148">
        <v>1160</v>
      </c>
      <c r="BL130" s="148">
        <v>1190</v>
      </c>
      <c r="BM130" s="148">
        <v>1165</v>
      </c>
      <c r="BN130" s="148">
        <v>1180</v>
      </c>
      <c r="BO130" s="148">
        <v>1155</v>
      </c>
      <c r="BP130" s="148">
        <v>1280</v>
      </c>
      <c r="BQ130" s="148">
        <v>1290</v>
      </c>
      <c r="BR130" s="148">
        <v>1300</v>
      </c>
      <c r="BS130" s="148">
        <v>1285</v>
      </c>
      <c r="BT130" s="148">
        <v>1250</v>
      </c>
      <c r="BU130" s="148">
        <v>1260</v>
      </c>
      <c r="BV130" s="148">
        <v>1240</v>
      </c>
      <c r="BW130" s="148">
        <v>1255</v>
      </c>
      <c r="BX130" s="148">
        <v>1250</v>
      </c>
      <c r="BY130" s="148">
        <v>1230</v>
      </c>
      <c r="BZ130" s="148">
        <v>1170</v>
      </c>
      <c r="CA130" s="148">
        <v>1210</v>
      </c>
      <c r="CB130" s="100"/>
    </row>
    <row r="131" spans="1:80" x14ac:dyDescent="0.2">
      <c r="A131" t="s">
        <v>116</v>
      </c>
      <c r="B131">
        <v>735</v>
      </c>
      <c r="C131">
        <v>805</v>
      </c>
      <c r="D131">
        <v>835</v>
      </c>
      <c r="E131">
        <v>840</v>
      </c>
      <c r="F131">
        <v>855</v>
      </c>
      <c r="G131">
        <v>875</v>
      </c>
      <c r="H131">
        <v>915</v>
      </c>
      <c r="I131">
        <v>900</v>
      </c>
      <c r="J131">
        <v>915</v>
      </c>
      <c r="K131">
        <v>940</v>
      </c>
      <c r="L131">
        <v>940</v>
      </c>
      <c r="M131">
        <v>920</v>
      </c>
      <c r="N131">
        <v>935</v>
      </c>
      <c r="O131">
        <v>960</v>
      </c>
      <c r="P131">
        <v>965</v>
      </c>
      <c r="Q131">
        <v>1760</v>
      </c>
      <c r="R131">
        <v>2065</v>
      </c>
      <c r="S131">
        <v>2025</v>
      </c>
      <c r="T131">
        <v>2120</v>
      </c>
      <c r="U131">
        <v>2145</v>
      </c>
      <c r="V131">
        <v>2135</v>
      </c>
      <c r="W131">
        <v>2050</v>
      </c>
      <c r="X131">
        <v>2075</v>
      </c>
      <c r="Y131">
        <v>2035</v>
      </c>
      <c r="Z131">
        <v>2020</v>
      </c>
      <c r="AA131">
        <v>2120</v>
      </c>
      <c r="AB131">
        <v>2090</v>
      </c>
      <c r="AC131">
        <v>2040</v>
      </c>
      <c r="AD131">
        <v>1900</v>
      </c>
      <c r="AE131">
        <v>1735</v>
      </c>
      <c r="AF131">
        <v>1675</v>
      </c>
      <c r="AG131">
        <v>1615</v>
      </c>
      <c r="AH131">
        <v>1535</v>
      </c>
      <c r="AI131">
        <v>1500</v>
      </c>
      <c r="AJ131">
        <v>1495</v>
      </c>
      <c r="AK131" s="148">
        <v>1410</v>
      </c>
      <c r="AL131" s="148">
        <v>1400</v>
      </c>
      <c r="AM131" s="148">
        <v>1425</v>
      </c>
      <c r="AN131" s="148">
        <v>1375</v>
      </c>
      <c r="AO131" s="148">
        <v>1250</v>
      </c>
      <c r="AP131" s="148">
        <v>1195</v>
      </c>
      <c r="AQ131" s="148">
        <v>1170</v>
      </c>
      <c r="AR131" s="148">
        <v>1135</v>
      </c>
      <c r="AS131" s="148">
        <v>1175</v>
      </c>
      <c r="AT131" s="148">
        <v>1195</v>
      </c>
      <c r="AU131" s="148">
        <v>1210</v>
      </c>
      <c r="AV131" s="148">
        <v>1225</v>
      </c>
      <c r="AW131" s="148">
        <v>1255</v>
      </c>
      <c r="AX131" s="148">
        <v>1250</v>
      </c>
      <c r="AY131" s="148">
        <v>1265</v>
      </c>
      <c r="AZ131" s="148">
        <v>1300</v>
      </c>
      <c r="BA131" s="148">
        <v>1330</v>
      </c>
      <c r="BB131" s="148">
        <v>1310</v>
      </c>
      <c r="BC131" s="148">
        <v>1290</v>
      </c>
      <c r="BD131" s="148">
        <v>1275</v>
      </c>
      <c r="BE131" s="148">
        <v>1260</v>
      </c>
      <c r="BF131" s="148">
        <v>1265</v>
      </c>
      <c r="BG131" s="148">
        <v>1255</v>
      </c>
      <c r="BH131" s="148">
        <v>1310</v>
      </c>
      <c r="BI131" s="148">
        <v>1370</v>
      </c>
      <c r="BJ131" s="148">
        <v>1400</v>
      </c>
      <c r="BK131" s="148">
        <v>1425</v>
      </c>
      <c r="BL131" s="148">
        <v>1405</v>
      </c>
      <c r="BM131" s="148">
        <v>1380</v>
      </c>
      <c r="BN131" s="148">
        <v>1350</v>
      </c>
      <c r="BO131" s="148">
        <v>1370</v>
      </c>
      <c r="BP131" s="148">
        <v>1520</v>
      </c>
      <c r="BQ131" s="148">
        <v>1500</v>
      </c>
      <c r="BR131" s="148">
        <v>1470</v>
      </c>
      <c r="BS131" s="148">
        <v>1510</v>
      </c>
      <c r="BT131" s="148">
        <v>1425</v>
      </c>
      <c r="BU131" s="148">
        <v>1415</v>
      </c>
      <c r="BV131" s="148">
        <v>1425</v>
      </c>
      <c r="BW131" s="148">
        <v>1440</v>
      </c>
      <c r="BX131" s="148">
        <v>1470</v>
      </c>
      <c r="BY131" s="148">
        <v>1390</v>
      </c>
      <c r="BZ131" s="148">
        <v>1375</v>
      </c>
      <c r="CA131" s="148">
        <v>1345</v>
      </c>
      <c r="CB131" s="100"/>
    </row>
    <row r="132" spans="1:80" x14ac:dyDescent="0.2">
      <c r="A132" t="s">
        <v>117</v>
      </c>
      <c r="B132">
        <v>460</v>
      </c>
      <c r="C132">
        <v>515</v>
      </c>
      <c r="D132">
        <v>540</v>
      </c>
      <c r="E132">
        <v>545</v>
      </c>
      <c r="F132">
        <v>550</v>
      </c>
      <c r="G132">
        <v>600</v>
      </c>
      <c r="H132">
        <v>625</v>
      </c>
      <c r="I132">
        <v>655</v>
      </c>
      <c r="J132">
        <v>705</v>
      </c>
      <c r="K132">
        <v>745</v>
      </c>
      <c r="L132">
        <v>715</v>
      </c>
      <c r="M132">
        <v>725</v>
      </c>
      <c r="N132">
        <v>740</v>
      </c>
      <c r="O132">
        <v>760</v>
      </c>
      <c r="P132">
        <v>745</v>
      </c>
      <c r="Q132">
        <v>1315</v>
      </c>
      <c r="R132">
        <v>1685</v>
      </c>
      <c r="S132">
        <v>1635</v>
      </c>
      <c r="T132">
        <v>1690</v>
      </c>
      <c r="U132">
        <v>1735</v>
      </c>
      <c r="V132">
        <v>1715</v>
      </c>
      <c r="W132">
        <v>1655</v>
      </c>
      <c r="X132">
        <v>1720</v>
      </c>
      <c r="Y132">
        <v>1740</v>
      </c>
      <c r="Z132">
        <v>1745</v>
      </c>
      <c r="AA132">
        <v>1795</v>
      </c>
      <c r="AB132">
        <v>1770</v>
      </c>
      <c r="AC132">
        <v>1775</v>
      </c>
      <c r="AD132">
        <v>1630</v>
      </c>
      <c r="AE132">
        <v>1500</v>
      </c>
      <c r="AF132">
        <v>1470</v>
      </c>
      <c r="AG132">
        <v>1395</v>
      </c>
      <c r="AH132">
        <v>1310</v>
      </c>
      <c r="AI132">
        <v>1250</v>
      </c>
      <c r="AJ132">
        <v>1200</v>
      </c>
      <c r="AK132" s="148">
        <v>1145</v>
      </c>
      <c r="AL132" s="148">
        <v>1100</v>
      </c>
      <c r="AM132" s="148">
        <v>1070</v>
      </c>
      <c r="AN132" s="148">
        <v>1055</v>
      </c>
      <c r="AO132" s="148">
        <v>1015</v>
      </c>
      <c r="AP132" s="148">
        <v>975</v>
      </c>
      <c r="AQ132" s="148">
        <v>945</v>
      </c>
      <c r="AR132" s="148">
        <v>925</v>
      </c>
      <c r="AS132" s="148">
        <v>940</v>
      </c>
      <c r="AT132" s="148">
        <v>980</v>
      </c>
      <c r="AU132" s="148">
        <v>995</v>
      </c>
      <c r="AV132" s="148">
        <v>995</v>
      </c>
      <c r="AW132" s="148">
        <v>980</v>
      </c>
      <c r="AX132" s="148">
        <v>995</v>
      </c>
      <c r="AY132" s="148">
        <v>1005</v>
      </c>
      <c r="AZ132" s="148">
        <v>1035</v>
      </c>
      <c r="BA132" s="148">
        <v>1080</v>
      </c>
      <c r="BB132" s="148">
        <v>1040</v>
      </c>
      <c r="BC132" s="148">
        <v>1070</v>
      </c>
      <c r="BD132" s="148">
        <v>1080</v>
      </c>
      <c r="BE132" s="148">
        <v>1055</v>
      </c>
      <c r="BF132" s="148">
        <v>1050</v>
      </c>
      <c r="BG132" s="148">
        <v>1090</v>
      </c>
      <c r="BH132" s="148">
        <v>1100</v>
      </c>
      <c r="BI132" s="148">
        <v>1100</v>
      </c>
      <c r="BJ132" s="148">
        <v>1120</v>
      </c>
      <c r="BK132" s="148">
        <v>1140</v>
      </c>
      <c r="BL132" s="148">
        <v>1125</v>
      </c>
      <c r="BM132" s="148">
        <v>1070</v>
      </c>
      <c r="BN132" s="148">
        <v>1110</v>
      </c>
      <c r="BO132" s="148">
        <v>1175</v>
      </c>
      <c r="BP132" s="148">
        <v>1320</v>
      </c>
      <c r="BQ132" s="148">
        <v>1290</v>
      </c>
      <c r="BR132" s="148">
        <v>1300</v>
      </c>
      <c r="BS132" s="148">
        <v>1225</v>
      </c>
      <c r="BT132" s="148">
        <v>1200</v>
      </c>
      <c r="BU132" s="148">
        <v>1180</v>
      </c>
      <c r="BV132" s="148">
        <v>1145</v>
      </c>
      <c r="BW132" s="148">
        <v>1175</v>
      </c>
      <c r="BX132" s="148">
        <v>1175</v>
      </c>
      <c r="BY132" s="148">
        <v>1160</v>
      </c>
      <c r="BZ132" s="148">
        <v>1150</v>
      </c>
      <c r="CA132" s="148">
        <v>1190</v>
      </c>
      <c r="CB132" s="100"/>
    </row>
    <row r="133" spans="1:80" x14ac:dyDescent="0.2">
      <c r="A133" t="s">
        <v>118</v>
      </c>
      <c r="B133">
        <v>1000</v>
      </c>
      <c r="C133">
        <v>1015</v>
      </c>
      <c r="D133">
        <v>1015</v>
      </c>
      <c r="E133">
        <v>1045</v>
      </c>
      <c r="F133">
        <v>1040</v>
      </c>
      <c r="G133">
        <v>1015</v>
      </c>
      <c r="H133">
        <v>1025</v>
      </c>
      <c r="I133">
        <v>1005</v>
      </c>
      <c r="J133">
        <v>1035</v>
      </c>
      <c r="K133">
        <v>1085</v>
      </c>
      <c r="L133">
        <v>1025</v>
      </c>
      <c r="M133">
        <v>1010</v>
      </c>
      <c r="N133">
        <v>1040</v>
      </c>
      <c r="O133">
        <v>1060</v>
      </c>
      <c r="P133">
        <v>1050</v>
      </c>
      <c r="Q133">
        <v>1745</v>
      </c>
      <c r="R133">
        <v>1905</v>
      </c>
      <c r="S133">
        <v>1870</v>
      </c>
      <c r="T133">
        <v>1920</v>
      </c>
      <c r="U133">
        <v>1955</v>
      </c>
      <c r="V133">
        <v>1945</v>
      </c>
      <c r="W133">
        <v>1875</v>
      </c>
      <c r="X133">
        <v>1880</v>
      </c>
      <c r="Y133">
        <v>1895</v>
      </c>
      <c r="Z133">
        <v>1835</v>
      </c>
      <c r="AA133">
        <v>1880</v>
      </c>
      <c r="AB133">
        <v>1905</v>
      </c>
      <c r="AC133">
        <v>1830</v>
      </c>
      <c r="AD133">
        <v>1690</v>
      </c>
      <c r="AE133">
        <v>1575</v>
      </c>
      <c r="AF133">
        <v>1525</v>
      </c>
      <c r="AG133">
        <v>1445</v>
      </c>
      <c r="AH133">
        <v>1410</v>
      </c>
      <c r="AI133">
        <v>1375</v>
      </c>
      <c r="AJ133">
        <v>1315</v>
      </c>
      <c r="AK133" s="148">
        <v>1245</v>
      </c>
      <c r="AL133" s="148">
        <v>1225</v>
      </c>
      <c r="AM133" s="148">
        <v>1260</v>
      </c>
      <c r="AN133" s="148">
        <v>1230</v>
      </c>
      <c r="AO133" s="148">
        <v>1135</v>
      </c>
      <c r="AP133" s="148">
        <v>1070</v>
      </c>
      <c r="AQ133" s="148">
        <v>1025</v>
      </c>
      <c r="AR133" s="148">
        <v>1020</v>
      </c>
      <c r="AS133" s="148">
        <v>990</v>
      </c>
      <c r="AT133" s="148">
        <v>1000</v>
      </c>
      <c r="AU133" s="148">
        <v>980</v>
      </c>
      <c r="AV133" s="148">
        <v>1035</v>
      </c>
      <c r="AW133" s="148">
        <v>1095</v>
      </c>
      <c r="AX133" s="148">
        <v>1110</v>
      </c>
      <c r="AY133" s="148">
        <v>1115</v>
      </c>
      <c r="AZ133" s="148">
        <v>1180</v>
      </c>
      <c r="BA133" s="148">
        <v>1180</v>
      </c>
      <c r="BB133" s="148">
        <v>1145</v>
      </c>
      <c r="BC133" s="148">
        <v>1115</v>
      </c>
      <c r="BD133" s="148">
        <v>1160</v>
      </c>
      <c r="BE133" s="148">
        <v>1160</v>
      </c>
      <c r="BF133" s="148">
        <v>1150</v>
      </c>
      <c r="BG133" s="148">
        <v>1125</v>
      </c>
      <c r="BH133" s="148">
        <v>1150</v>
      </c>
      <c r="BI133" s="148">
        <v>1210</v>
      </c>
      <c r="BJ133" s="148">
        <v>1180</v>
      </c>
      <c r="BK133" s="148">
        <v>1195</v>
      </c>
      <c r="BL133" s="148">
        <v>1165</v>
      </c>
      <c r="BM133" s="148">
        <v>1110</v>
      </c>
      <c r="BN133" s="148">
        <v>1100</v>
      </c>
      <c r="BO133" s="148">
        <v>1110</v>
      </c>
      <c r="BP133" s="148">
        <v>1195</v>
      </c>
      <c r="BQ133" s="148">
        <v>1185</v>
      </c>
      <c r="BR133" s="148">
        <v>1175</v>
      </c>
      <c r="BS133" s="148">
        <v>1125</v>
      </c>
      <c r="BT133" s="148">
        <v>1100</v>
      </c>
      <c r="BU133" s="148">
        <v>1065</v>
      </c>
      <c r="BV133" s="148">
        <v>1030</v>
      </c>
      <c r="BW133" s="148">
        <v>1060</v>
      </c>
      <c r="BX133" s="148">
        <v>1060</v>
      </c>
      <c r="BY133" s="148">
        <v>1005</v>
      </c>
      <c r="BZ133" s="148">
        <v>985</v>
      </c>
      <c r="CA133" s="148">
        <v>995</v>
      </c>
      <c r="CB133" s="100"/>
    </row>
    <row r="134" spans="1:80" x14ac:dyDescent="0.2">
      <c r="A134" t="s">
        <v>1730</v>
      </c>
      <c r="B134">
        <v>775</v>
      </c>
      <c r="C134">
        <v>810</v>
      </c>
      <c r="D134">
        <v>830</v>
      </c>
      <c r="E134">
        <v>830</v>
      </c>
      <c r="F134">
        <v>840</v>
      </c>
      <c r="G134">
        <v>875</v>
      </c>
      <c r="H134">
        <v>860</v>
      </c>
      <c r="I134">
        <v>835</v>
      </c>
      <c r="J134">
        <v>880</v>
      </c>
      <c r="K134">
        <v>900</v>
      </c>
      <c r="L134">
        <v>935</v>
      </c>
      <c r="M134">
        <v>935</v>
      </c>
      <c r="N134">
        <v>960</v>
      </c>
      <c r="O134">
        <v>975</v>
      </c>
      <c r="P134">
        <v>950</v>
      </c>
      <c r="Q134">
        <v>1675</v>
      </c>
      <c r="R134">
        <v>1895</v>
      </c>
      <c r="S134">
        <v>1835</v>
      </c>
      <c r="T134">
        <v>1910</v>
      </c>
      <c r="U134">
        <v>1990</v>
      </c>
      <c r="V134">
        <v>1965</v>
      </c>
      <c r="W134">
        <v>1925</v>
      </c>
      <c r="X134">
        <v>1925</v>
      </c>
      <c r="Y134">
        <v>1945</v>
      </c>
      <c r="Z134">
        <v>1910</v>
      </c>
      <c r="AA134">
        <v>1960</v>
      </c>
      <c r="AB134">
        <v>1920</v>
      </c>
      <c r="AC134">
        <v>1875</v>
      </c>
      <c r="AD134">
        <v>1730</v>
      </c>
      <c r="AE134">
        <v>1580</v>
      </c>
      <c r="AF134">
        <v>1555</v>
      </c>
      <c r="AG134">
        <v>1460</v>
      </c>
      <c r="AH134">
        <v>1420</v>
      </c>
      <c r="AI134">
        <v>1395</v>
      </c>
      <c r="AJ134">
        <v>1325</v>
      </c>
      <c r="AK134" s="148">
        <v>1295</v>
      </c>
      <c r="AL134" s="148">
        <v>1265</v>
      </c>
      <c r="AM134" s="148">
        <v>1250</v>
      </c>
      <c r="AN134" s="148">
        <v>1195</v>
      </c>
      <c r="AO134" s="148">
        <v>1135</v>
      </c>
      <c r="AP134" s="148">
        <v>1065</v>
      </c>
      <c r="AQ134" s="148">
        <v>1015</v>
      </c>
      <c r="AR134" s="148">
        <v>1030</v>
      </c>
      <c r="AS134" s="148">
        <v>1005</v>
      </c>
      <c r="AT134" s="148">
        <v>995</v>
      </c>
      <c r="AU134" s="148">
        <v>1000</v>
      </c>
      <c r="AV134" s="148">
        <v>1025</v>
      </c>
      <c r="AW134" s="148">
        <v>1015</v>
      </c>
      <c r="AX134" s="148">
        <v>1015</v>
      </c>
      <c r="AY134" s="148">
        <v>1020</v>
      </c>
      <c r="AZ134" s="148">
        <v>1040</v>
      </c>
      <c r="BA134" s="148">
        <v>1030</v>
      </c>
      <c r="BB134" s="148">
        <v>970</v>
      </c>
      <c r="BC134" s="148">
        <v>975</v>
      </c>
      <c r="BD134" s="148">
        <v>980</v>
      </c>
      <c r="BE134" s="148">
        <v>1000</v>
      </c>
      <c r="BF134" s="148">
        <v>1025</v>
      </c>
      <c r="BG134" s="148">
        <v>1040</v>
      </c>
      <c r="BH134" s="148">
        <v>1095</v>
      </c>
      <c r="BI134" s="148">
        <v>1120</v>
      </c>
      <c r="BJ134" s="148">
        <v>1135</v>
      </c>
      <c r="BK134" s="148">
        <v>1170</v>
      </c>
      <c r="BL134" s="148">
        <v>1175</v>
      </c>
      <c r="BM134" s="148">
        <v>1110</v>
      </c>
      <c r="BN134" s="148">
        <v>1085</v>
      </c>
      <c r="BO134" s="148">
        <v>1070</v>
      </c>
      <c r="BP134" s="148">
        <v>1210</v>
      </c>
      <c r="BQ134" s="148">
        <v>1210</v>
      </c>
      <c r="BR134" s="148">
        <v>1210</v>
      </c>
      <c r="BS134" s="148">
        <v>1190</v>
      </c>
      <c r="BT134" s="148">
        <v>1135</v>
      </c>
      <c r="BU134" s="148">
        <v>1150</v>
      </c>
      <c r="BV134" s="148">
        <v>1115</v>
      </c>
      <c r="BW134" s="148">
        <v>1140</v>
      </c>
      <c r="BX134" s="148">
        <v>1155</v>
      </c>
      <c r="BY134" s="148">
        <v>1125</v>
      </c>
      <c r="BZ134" s="148">
        <v>1085</v>
      </c>
      <c r="CA134" s="148">
        <v>1090</v>
      </c>
      <c r="CB134" s="100"/>
    </row>
    <row r="135" spans="1:80" x14ac:dyDescent="0.2">
      <c r="A135" t="s">
        <v>120</v>
      </c>
      <c r="B135">
        <v>705</v>
      </c>
      <c r="C135">
        <v>745</v>
      </c>
      <c r="D135">
        <v>770</v>
      </c>
      <c r="E135">
        <v>820</v>
      </c>
      <c r="F135">
        <v>825</v>
      </c>
      <c r="G135">
        <v>870</v>
      </c>
      <c r="H135">
        <v>920</v>
      </c>
      <c r="I135">
        <v>955</v>
      </c>
      <c r="J135">
        <v>960</v>
      </c>
      <c r="K135">
        <v>965</v>
      </c>
      <c r="L135">
        <v>985</v>
      </c>
      <c r="M135">
        <v>985</v>
      </c>
      <c r="N135">
        <v>985</v>
      </c>
      <c r="O135">
        <v>1010</v>
      </c>
      <c r="P135">
        <v>1015</v>
      </c>
      <c r="Q135">
        <v>1540</v>
      </c>
      <c r="R135">
        <v>1925</v>
      </c>
      <c r="S135">
        <v>1905</v>
      </c>
      <c r="T135">
        <v>1950</v>
      </c>
      <c r="U135">
        <v>1990</v>
      </c>
      <c r="V135">
        <v>2020</v>
      </c>
      <c r="W135">
        <v>1970</v>
      </c>
      <c r="X135">
        <v>2025</v>
      </c>
      <c r="Y135">
        <v>2030</v>
      </c>
      <c r="Z135">
        <v>1970</v>
      </c>
      <c r="AA135">
        <v>2085</v>
      </c>
      <c r="AB135">
        <v>2115</v>
      </c>
      <c r="AC135">
        <v>2080</v>
      </c>
      <c r="AD135">
        <v>1955</v>
      </c>
      <c r="AE135">
        <v>1810</v>
      </c>
      <c r="AF135">
        <v>1745</v>
      </c>
      <c r="AG135">
        <v>1670</v>
      </c>
      <c r="AH135">
        <v>1585</v>
      </c>
      <c r="AI135">
        <v>1510</v>
      </c>
      <c r="AJ135">
        <v>1415</v>
      </c>
      <c r="AK135" s="148">
        <v>1385</v>
      </c>
      <c r="AL135" s="148">
        <v>1310</v>
      </c>
      <c r="AM135" s="148">
        <v>1295</v>
      </c>
      <c r="AN135" s="148">
        <v>1255</v>
      </c>
      <c r="AO135" s="148">
        <v>1170</v>
      </c>
      <c r="AP135" s="148">
        <v>1135</v>
      </c>
      <c r="AQ135" s="148">
        <v>1115</v>
      </c>
      <c r="AR135" s="148">
        <v>1095</v>
      </c>
      <c r="AS135" s="148">
        <v>1110</v>
      </c>
      <c r="AT135" s="148">
        <v>1110</v>
      </c>
      <c r="AU135" s="148">
        <v>1100</v>
      </c>
      <c r="AV135" s="148">
        <v>1125</v>
      </c>
      <c r="AW135" s="148">
        <v>1145</v>
      </c>
      <c r="AX135" s="148">
        <v>1165</v>
      </c>
      <c r="AY135" s="148">
        <v>1155</v>
      </c>
      <c r="AZ135" s="148">
        <v>1225</v>
      </c>
      <c r="BA135" s="148">
        <v>1300</v>
      </c>
      <c r="BB135" s="148">
        <v>1245</v>
      </c>
      <c r="BC135" s="148">
        <v>1230</v>
      </c>
      <c r="BD135" s="148">
        <v>1270</v>
      </c>
      <c r="BE135" s="148">
        <v>1245</v>
      </c>
      <c r="BF135" s="148">
        <v>1280</v>
      </c>
      <c r="BG135" s="148">
        <v>1310</v>
      </c>
      <c r="BH135" s="148">
        <v>1295</v>
      </c>
      <c r="BI135" s="148">
        <v>1290</v>
      </c>
      <c r="BJ135" s="148">
        <v>1290</v>
      </c>
      <c r="BK135" s="148">
        <v>1330</v>
      </c>
      <c r="BL135" s="148">
        <v>1330</v>
      </c>
      <c r="BM135" s="148">
        <v>1355</v>
      </c>
      <c r="BN135" s="148">
        <v>1305</v>
      </c>
      <c r="BO135" s="148">
        <v>1350</v>
      </c>
      <c r="BP135" s="148">
        <v>1535</v>
      </c>
      <c r="BQ135" s="148">
        <v>1480</v>
      </c>
      <c r="BR135" s="148">
        <v>1520</v>
      </c>
      <c r="BS135" s="148">
        <v>1490</v>
      </c>
      <c r="BT135" s="148">
        <v>1405</v>
      </c>
      <c r="BU135" s="148">
        <v>1380</v>
      </c>
      <c r="BV135" s="148">
        <v>1365</v>
      </c>
      <c r="BW135" s="148">
        <v>1375</v>
      </c>
      <c r="BX135" s="148">
        <v>1355</v>
      </c>
      <c r="BY135" s="148">
        <v>1360</v>
      </c>
      <c r="BZ135" s="148">
        <v>1325</v>
      </c>
      <c r="CA135" s="148">
        <v>1390</v>
      </c>
      <c r="CB135" s="100"/>
    </row>
    <row r="136" spans="1:80" x14ac:dyDescent="0.2">
      <c r="A136" t="s">
        <v>121</v>
      </c>
      <c r="B136">
        <v>565</v>
      </c>
      <c r="C136">
        <v>600</v>
      </c>
      <c r="D136">
        <v>625</v>
      </c>
      <c r="E136">
        <v>715</v>
      </c>
      <c r="F136">
        <v>715</v>
      </c>
      <c r="G136">
        <v>755</v>
      </c>
      <c r="H136">
        <v>795</v>
      </c>
      <c r="I136">
        <v>825</v>
      </c>
      <c r="J136">
        <v>875</v>
      </c>
      <c r="K136">
        <v>895</v>
      </c>
      <c r="L136">
        <v>950</v>
      </c>
      <c r="M136">
        <v>955</v>
      </c>
      <c r="N136">
        <v>980</v>
      </c>
      <c r="O136">
        <v>1020</v>
      </c>
      <c r="P136">
        <v>995</v>
      </c>
      <c r="Q136">
        <v>1765</v>
      </c>
      <c r="R136">
        <v>2280</v>
      </c>
      <c r="S136">
        <v>2150</v>
      </c>
      <c r="T136">
        <v>2165</v>
      </c>
      <c r="U136">
        <v>2275</v>
      </c>
      <c r="V136">
        <v>2250</v>
      </c>
      <c r="W136">
        <v>2130</v>
      </c>
      <c r="X136">
        <v>2195</v>
      </c>
      <c r="Y136">
        <v>2210</v>
      </c>
      <c r="Z136">
        <v>2205</v>
      </c>
      <c r="AA136">
        <v>2290</v>
      </c>
      <c r="AB136">
        <v>2295</v>
      </c>
      <c r="AC136">
        <v>2305</v>
      </c>
      <c r="AD136">
        <v>2130</v>
      </c>
      <c r="AE136">
        <v>1935</v>
      </c>
      <c r="AF136">
        <v>1895</v>
      </c>
      <c r="AG136">
        <v>1880</v>
      </c>
      <c r="AH136">
        <v>1860</v>
      </c>
      <c r="AI136">
        <v>1760</v>
      </c>
      <c r="AJ136">
        <v>1695</v>
      </c>
      <c r="AK136" s="148">
        <v>1625</v>
      </c>
      <c r="AL136" s="148">
        <v>1595</v>
      </c>
      <c r="AM136" s="148">
        <v>1585</v>
      </c>
      <c r="AN136" s="148">
        <v>1500</v>
      </c>
      <c r="AO136" s="148">
        <v>1390</v>
      </c>
      <c r="AP136" s="148">
        <v>1325</v>
      </c>
      <c r="AQ136" s="148">
        <v>1310</v>
      </c>
      <c r="AR136" s="148">
        <v>1280</v>
      </c>
      <c r="AS136" s="148">
        <v>1300</v>
      </c>
      <c r="AT136" s="148">
        <v>1290</v>
      </c>
      <c r="AU136" s="148">
        <v>1315</v>
      </c>
      <c r="AV136" s="148">
        <v>1345</v>
      </c>
      <c r="AW136" s="148">
        <v>1370</v>
      </c>
      <c r="AX136" s="148">
        <v>1355</v>
      </c>
      <c r="AY136" s="148">
        <v>1330</v>
      </c>
      <c r="AZ136" s="148">
        <v>1420</v>
      </c>
      <c r="BA136" s="148">
        <v>1465</v>
      </c>
      <c r="BB136" s="148">
        <v>1390</v>
      </c>
      <c r="BC136" s="148">
        <v>1425</v>
      </c>
      <c r="BD136" s="148">
        <v>1415</v>
      </c>
      <c r="BE136" s="148">
        <v>1410</v>
      </c>
      <c r="BF136" s="148">
        <v>1430</v>
      </c>
      <c r="BG136" s="148">
        <v>1505</v>
      </c>
      <c r="BH136" s="148">
        <v>1480</v>
      </c>
      <c r="BI136" s="148">
        <v>1495</v>
      </c>
      <c r="BJ136" s="148">
        <v>1530</v>
      </c>
      <c r="BK136" s="148">
        <v>1555</v>
      </c>
      <c r="BL136" s="148">
        <v>1585</v>
      </c>
      <c r="BM136" s="148">
        <v>1560</v>
      </c>
      <c r="BN136" s="148">
        <v>1575</v>
      </c>
      <c r="BO136" s="148">
        <v>1630</v>
      </c>
      <c r="BP136" s="148">
        <v>1795</v>
      </c>
      <c r="BQ136" s="148">
        <v>1765</v>
      </c>
      <c r="BR136" s="148">
        <v>1825</v>
      </c>
      <c r="BS136" s="148">
        <v>1815</v>
      </c>
      <c r="BT136" s="148">
        <v>1690</v>
      </c>
      <c r="BU136" s="148">
        <v>1680</v>
      </c>
      <c r="BV136" s="148">
        <v>1645</v>
      </c>
      <c r="BW136" s="148">
        <v>1665</v>
      </c>
      <c r="BX136" s="148">
        <v>1680</v>
      </c>
      <c r="BY136" s="148">
        <v>1630</v>
      </c>
      <c r="BZ136" s="148">
        <v>1665</v>
      </c>
      <c r="CA136" s="148">
        <v>1725</v>
      </c>
      <c r="CB136" s="100"/>
    </row>
    <row r="137" spans="1:80" x14ac:dyDescent="0.2">
      <c r="A137" t="s">
        <v>122</v>
      </c>
      <c r="B137">
        <v>270</v>
      </c>
      <c r="C137">
        <v>300</v>
      </c>
      <c r="D137">
        <v>300</v>
      </c>
      <c r="E137">
        <v>315</v>
      </c>
      <c r="F137">
        <v>325</v>
      </c>
      <c r="G137">
        <v>345</v>
      </c>
      <c r="H137">
        <v>365</v>
      </c>
      <c r="I137">
        <v>380</v>
      </c>
      <c r="J137">
        <v>395</v>
      </c>
      <c r="K137">
        <v>415</v>
      </c>
      <c r="L137">
        <v>415</v>
      </c>
      <c r="M137">
        <v>410</v>
      </c>
      <c r="N137">
        <v>435</v>
      </c>
      <c r="O137">
        <v>455</v>
      </c>
      <c r="P137">
        <v>455</v>
      </c>
      <c r="Q137">
        <v>935</v>
      </c>
      <c r="R137">
        <v>1245</v>
      </c>
      <c r="S137">
        <v>1190</v>
      </c>
      <c r="T137">
        <v>1255</v>
      </c>
      <c r="U137">
        <v>1315</v>
      </c>
      <c r="V137">
        <v>1320</v>
      </c>
      <c r="W137">
        <v>1260</v>
      </c>
      <c r="X137">
        <v>1300</v>
      </c>
      <c r="Y137">
        <v>1280</v>
      </c>
      <c r="Z137">
        <v>1250</v>
      </c>
      <c r="AA137">
        <v>1345</v>
      </c>
      <c r="AB137">
        <v>1335</v>
      </c>
      <c r="AC137">
        <v>1300</v>
      </c>
      <c r="AD137">
        <v>1160</v>
      </c>
      <c r="AE137">
        <v>1065</v>
      </c>
      <c r="AF137">
        <v>1025</v>
      </c>
      <c r="AG137">
        <v>1005</v>
      </c>
      <c r="AH137">
        <v>915</v>
      </c>
      <c r="AI137">
        <v>880</v>
      </c>
      <c r="AJ137">
        <v>855</v>
      </c>
      <c r="AK137" s="148">
        <v>820</v>
      </c>
      <c r="AL137" s="148">
        <v>785</v>
      </c>
      <c r="AM137" s="148">
        <v>755</v>
      </c>
      <c r="AN137" s="148">
        <v>730</v>
      </c>
      <c r="AO137" s="148">
        <v>680</v>
      </c>
      <c r="AP137" s="148">
        <v>660</v>
      </c>
      <c r="AQ137" s="148">
        <v>665</v>
      </c>
      <c r="AR137" s="148">
        <v>695</v>
      </c>
      <c r="AS137" s="148">
        <v>675</v>
      </c>
      <c r="AT137" s="148">
        <v>665</v>
      </c>
      <c r="AU137" s="148">
        <v>670</v>
      </c>
      <c r="AV137" s="148">
        <v>665</v>
      </c>
      <c r="AW137" s="148">
        <v>705</v>
      </c>
      <c r="AX137" s="148">
        <v>670</v>
      </c>
      <c r="AY137" s="148">
        <v>695</v>
      </c>
      <c r="AZ137" s="148">
        <v>695</v>
      </c>
      <c r="BA137" s="148">
        <v>735</v>
      </c>
      <c r="BB137" s="148">
        <v>700</v>
      </c>
      <c r="BC137" s="148">
        <v>680</v>
      </c>
      <c r="BD137" s="148">
        <v>695</v>
      </c>
      <c r="BE137" s="148">
        <v>680</v>
      </c>
      <c r="BF137" s="148">
        <v>715</v>
      </c>
      <c r="BG137" s="148">
        <v>740</v>
      </c>
      <c r="BH137" s="148">
        <v>725</v>
      </c>
      <c r="BI137" s="148">
        <v>730</v>
      </c>
      <c r="BJ137" s="148">
        <v>720</v>
      </c>
      <c r="BK137" s="148">
        <v>730</v>
      </c>
      <c r="BL137" s="148">
        <v>710</v>
      </c>
      <c r="BM137" s="148">
        <v>710</v>
      </c>
      <c r="BN137" s="148">
        <v>690</v>
      </c>
      <c r="BO137" s="148">
        <v>715</v>
      </c>
      <c r="BP137" s="148">
        <v>810</v>
      </c>
      <c r="BQ137" s="148">
        <v>800</v>
      </c>
      <c r="BR137" s="148">
        <v>825</v>
      </c>
      <c r="BS137" s="148">
        <v>800</v>
      </c>
      <c r="BT137" s="148">
        <v>790</v>
      </c>
      <c r="BU137" s="148">
        <v>760</v>
      </c>
      <c r="BV137" s="148">
        <v>770</v>
      </c>
      <c r="BW137" s="148">
        <v>790</v>
      </c>
      <c r="BX137" s="148">
        <v>790</v>
      </c>
      <c r="BY137" s="148">
        <v>750</v>
      </c>
      <c r="BZ137" s="148">
        <v>735</v>
      </c>
      <c r="CA137" s="148">
        <v>770</v>
      </c>
      <c r="CB137" s="100"/>
    </row>
    <row r="138" spans="1:80" x14ac:dyDescent="0.2">
      <c r="A138" t="s">
        <v>123</v>
      </c>
      <c r="B138">
        <v>1255</v>
      </c>
      <c r="C138">
        <v>1305</v>
      </c>
      <c r="D138">
        <v>1330</v>
      </c>
      <c r="E138">
        <v>1320</v>
      </c>
      <c r="F138">
        <v>1330</v>
      </c>
      <c r="G138">
        <v>1340</v>
      </c>
      <c r="H138">
        <v>1345</v>
      </c>
      <c r="I138">
        <v>1365</v>
      </c>
      <c r="J138">
        <v>1400</v>
      </c>
      <c r="K138">
        <v>1450</v>
      </c>
      <c r="L138">
        <v>1450</v>
      </c>
      <c r="M138">
        <v>1470</v>
      </c>
      <c r="N138">
        <v>1475</v>
      </c>
      <c r="O138">
        <v>1465</v>
      </c>
      <c r="P138">
        <v>1495</v>
      </c>
      <c r="Q138">
        <v>2270</v>
      </c>
      <c r="R138">
        <v>2505</v>
      </c>
      <c r="S138">
        <v>2445</v>
      </c>
      <c r="T138">
        <v>2480</v>
      </c>
      <c r="U138">
        <v>2525</v>
      </c>
      <c r="V138">
        <v>2495</v>
      </c>
      <c r="W138">
        <v>2425</v>
      </c>
      <c r="X138">
        <v>2450</v>
      </c>
      <c r="Y138">
        <v>2435</v>
      </c>
      <c r="Z138">
        <v>2430</v>
      </c>
      <c r="AA138">
        <v>2520</v>
      </c>
      <c r="AB138">
        <v>2525</v>
      </c>
      <c r="AC138">
        <v>2500</v>
      </c>
      <c r="AD138">
        <v>2335</v>
      </c>
      <c r="AE138">
        <v>2170</v>
      </c>
      <c r="AF138">
        <v>2175</v>
      </c>
      <c r="AG138">
        <v>2100</v>
      </c>
      <c r="AH138">
        <v>2045</v>
      </c>
      <c r="AI138">
        <v>1980</v>
      </c>
      <c r="AJ138">
        <v>1950</v>
      </c>
      <c r="AK138" s="148">
        <v>1865</v>
      </c>
      <c r="AL138" s="148">
        <v>1830</v>
      </c>
      <c r="AM138" s="148">
        <v>1825</v>
      </c>
      <c r="AN138" s="148">
        <v>1760</v>
      </c>
      <c r="AO138" s="148">
        <v>1655</v>
      </c>
      <c r="AP138" s="148">
        <v>1565</v>
      </c>
      <c r="AQ138" s="148">
        <v>1495</v>
      </c>
      <c r="AR138" s="148">
        <v>1410</v>
      </c>
      <c r="AS138" s="148">
        <v>1470</v>
      </c>
      <c r="AT138" s="148">
        <v>1475</v>
      </c>
      <c r="AU138" s="148">
        <v>1455</v>
      </c>
      <c r="AV138" s="148">
        <v>1495</v>
      </c>
      <c r="AW138" s="148">
        <v>1525</v>
      </c>
      <c r="AX138" s="148">
        <v>1525</v>
      </c>
      <c r="AY138" s="148">
        <v>1550</v>
      </c>
      <c r="AZ138" s="148">
        <v>1540</v>
      </c>
      <c r="BA138" s="148">
        <v>1560</v>
      </c>
      <c r="BB138" s="148">
        <v>1475</v>
      </c>
      <c r="BC138" s="148">
        <v>1455</v>
      </c>
      <c r="BD138" s="148">
        <v>1510</v>
      </c>
      <c r="BE138" s="148">
        <v>1485</v>
      </c>
      <c r="BF138" s="148">
        <v>1480</v>
      </c>
      <c r="BG138" s="148">
        <v>1555</v>
      </c>
      <c r="BH138" s="148">
        <v>1575</v>
      </c>
      <c r="BI138" s="148">
        <v>1550</v>
      </c>
      <c r="BJ138" s="148">
        <v>1535</v>
      </c>
      <c r="BK138" s="148">
        <v>1535</v>
      </c>
      <c r="BL138" s="148">
        <v>1515</v>
      </c>
      <c r="BM138" s="148">
        <v>1525</v>
      </c>
      <c r="BN138" s="148">
        <v>1510</v>
      </c>
      <c r="BO138" s="148">
        <v>1495</v>
      </c>
      <c r="BP138" s="148">
        <v>1630</v>
      </c>
      <c r="BQ138" s="148">
        <v>1680</v>
      </c>
      <c r="BR138" s="148">
        <v>1630</v>
      </c>
      <c r="BS138" s="148">
        <v>1560</v>
      </c>
      <c r="BT138" s="148">
        <v>1525</v>
      </c>
      <c r="BU138" s="148">
        <v>1485</v>
      </c>
      <c r="BV138" s="148">
        <v>1465</v>
      </c>
      <c r="BW138" s="148">
        <v>1485</v>
      </c>
      <c r="BX138" s="148">
        <v>1455</v>
      </c>
      <c r="BY138" s="148">
        <v>1405</v>
      </c>
      <c r="BZ138" s="148">
        <v>1390</v>
      </c>
      <c r="CA138" s="148">
        <v>1425</v>
      </c>
      <c r="CB138" s="100"/>
    </row>
    <row r="139" spans="1:80" x14ac:dyDescent="0.2">
      <c r="A139" t="s">
        <v>124</v>
      </c>
      <c r="B139">
        <v>1675</v>
      </c>
      <c r="C139">
        <v>1755</v>
      </c>
      <c r="D139">
        <v>1710</v>
      </c>
      <c r="E139">
        <v>1705</v>
      </c>
      <c r="F139">
        <v>1700</v>
      </c>
      <c r="G139">
        <v>1710</v>
      </c>
      <c r="H139">
        <v>1730</v>
      </c>
      <c r="I139">
        <v>1725</v>
      </c>
      <c r="J139">
        <v>1730</v>
      </c>
      <c r="K139">
        <v>1775</v>
      </c>
      <c r="L139">
        <v>1770</v>
      </c>
      <c r="M139">
        <v>1755</v>
      </c>
      <c r="N139">
        <v>1780</v>
      </c>
      <c r="O139">
        <v>1835</v>
      </c>
      <c r="P139">
        <v>1825</v>
      </c>
      <c r="Q139">
        <v>2815</v>
      </c>
      <c r="R139">
        <v>3400</v>
      </c>
      <c r="S139">
        <v>3255</v>
      </c>
      <c r="T139">
        <v>3320</v>
      </c>
      <c r="U139">
        <v>3340</v>
      </c>
      <c r="V139">
        <v>3280</v>
      </c>
      <c r="W139">
        <v>3165</v>
      </c>
      <c r="X139">
        <v>3205</v>
      </c>
      <c r="Y139">
        <v>3185</v>
      </c>
      <c r="Z139">
        <v>3075</v>
      </c>
      <c r="AA139">
        <v>3205</v>
      </c>
      <c r="AB139">
        <v>3140</v>
      </c>
      <c r="AC139">
        <v>3085</v>
      </c>
      <c r="AD139">
        <v>2950</v>
      </c>
      <c r="AE139">
        <v>2775</v>
      </c>
      <c r="AF139">
        <v>2695</v>
      </c>
      <c r="AG139">
        <v>2595</v>
      </c>
      <c r="AH139">
        <v>2515</v>
      </c>
      <c r="AI139">
        <v>2490</v>
      </c>
      <c r="AJ139">
        <v>2385</v>
      </c>
      <c r="AK139" s="148">
        <v>2370</v>
      </c>
      <c r="AL139" s="148">
        <v>2355</v>
      </c>
      <c r="AM139" s="148">
        <v>2345</v>
      </c>
      <c r="AN139" s="148">
        <v>2230</v>
      </c>
      <c r="AO139" s="148">
        <v>2055</v>
      </c>
      <c r="AP139" s="148">
        <v>1980</v>
      </c>
      <c r="AQ139" s="148">
        <v>1905</v>
      </c>
      <c r="AR139" s="148">
        <v>1875</v>
      </c>
      <c r="AS139" s="148">
        <v>1835</v>
      </c>
      <c r="AT139" s="148">
        <v>1820</v>
      </c>
      <c r="AU139" s="148">
        <v>1785</v>
      </c>
      <c r="AV139" s="148">
        <v>1840</v>
      </c>
      <c r="AW139" s="148">
        <v>1830</v>
      </c>
      <c r="AX139" s="148">
        <v>1795</v>
      </c>
      <c r="AY139" s="148">
        <v>1795</v>
      </c>
      <c r="AZ139" s="148">
        <v>1840</v>
      </c>
      <c r="BA139" s="148">
        <v>1930</v>
      </c>
      <c r="BB139" s="148">
        <v>1885</v>
      </c>
      <c r="BC139" s="148">
        <v>1860</v>
      </c>
      <c r="BD139" s="148">
        <v>1900</v>
      </c>
      <c r="BE139" s="148">
        <v>1875</v>
      </c>
      <c r="BF139" s="148">
        <v>1820</v>
      </c>
      <c r="BG139" s="148">
        <v>1800</v>
      </c>
      <c r="BH139" s="148">
        <v>1835</v>
      </c>
      <c r="BI139" s="148">
        <v>1875</v>
      </c>
      <c r="BJ139" s="148">
        <v>1870</v>
      </c>
      <c r="BK139" s="148">
        <v>1905</v>
      </c>
      <c r="BL139" s="148">
        <v>1855</v>
      </c>
      <c r="BM139" s="148">
        <v>1770</v>
      </c>
      <c r="BN139" s="148">
        <v>1725</v>
      </c>
      <c r="BO139" s="148">
        <v>1710</v>
      </c>
      <c r="BP139" s="148">
        <v>1940</v>
      </c>
      <c r="BQ139" s="148">
        <v>1960</v>
      </c>
      <c r="BR139" s="148">
        <v>1950</v>
      </c>
      <c r="BS139" s="148">
        <v>1965</v>
      </c>
      <c r="BT139" s="148">
        <v>1895</v>
      </c>
      <c r="BU139" s="148">
        <v>1920</v>
      </c>
      <c r="BV139" s="148">
        <v>1870</v>
      </c>
      <c r="BW139" s="148">
        <v>1875</v>
      </c>
      <c r="BX139" s="148">
        <v>1865</v>
      </c>
      <c r="BY139" s="148">
        <v>1820</v>
      </c>
      <c r="BZ139" s="148">
        <v>1800</v>
      </c>
      <c r="CA139" s="148">
        <v>1755</v>
      </c>
      <c r="CB139" s="100"/>
    </row>
    <row r="140" spans="1:80" x14ac:dyDescent="0.2">
      <c r="A140" t="s">
        <v>1702</v>
      </c>
      <c r="B140">
        <v>270</v>
      </c>
      <c r="C140">
        <v>295</v>
      </c>
      <c r="D140">
        <v>335</v>
      </c>
      <c r="E140">
        <v>375</v>
      </c>
      <c r="F140">
        <v>385</v>
      </c>
      <c r="G140">
        <v>425</v>
      </c>
      <c r="H140">
        <v>460</v>
      </c>
      <c r="I140">
        <v>480</v>
      </c>
      <c r="J140">
        <v>515</v>
      </c>
      <c r="K140">
        <v>530</v>
      </c>
      <c r="L140">
        <v>555</v>
      </c>
      <c r="M140">
        <v>545</v>
      </c>
      <c r="N140">
        <v>550</v>
      </c>
      <c r="O140">
        <v>565</v>
      </c>
      <c r="P140">
        <v>580</v>
      </c>
      <c r="Q140">
        <v>1085</v>
      </c>
      <c r="R140">
        <v>1475</v>
      </c>
      <c r="S140">
        <v>1420</v>
      </c>
      <c r="T140">
        <v>1485</v>
      </c>
      <c r="U140">
        <v>1500</v>
      </c>
      <c r="V140">
        <v>1545</v>
      </c>
      <c r="W140">
        <v>1470</v>
      </c>
      <c r="X140">
        <v>1435</v>
      </c>
      <c r="Y140">
        <v>1440</v>
      </c>
      <c r="Z140">
        <v>1380</v>
      </c>
      <c r="AA140">
        <v>1475</v>
      </c>
      <c r="AB140">
        <v>1460</v>
      </c>
      <c r="AC140">
        <v>1445</v>
      </c>
      <c r="AD140">
        <v>1325</v>
      </c>
      <c r="AE140">
        <v>1190</v>
      </c>
      <c r="AF140">
        <v>1175</v>
      </c>
      <c r="AG140">
        <v>1140</v>
      </c>
      <c r="AH140">
        <v>1070</v>
      </c>
      <c r="AI140">
        <v>1030</v>
      </c>
      <c r="AJ140">
        <v>970</v>
      </c>
      <c r="AK140" s="148">
        <v>900</v>
      </c>
      <c r="AL140" s="148">
        <v>885</v>
      </c>
      <c r="AM140" s="148">
        <v>870</v>
      </c>
      <c r="AN140" s="148">
        <v>825</v>
      </c>
      <c r="AO140" s="148">
        <v>785</v>
      </c>
      <c r="AP140" s="148">
        <v>770</v>
      </c>
      <c r="AQ140" s="148">
        <v>750</v>
      </c>
      <c r="AR140" s="148">
        <v>765</v>
      </c>
      <c r="AS140" s="148">
        <v>750</v>
      </c>
      <c r="AT140" s="148">
        <v>745</v>
      </c>
      <c r="AU140" s="148">
        <v>780</v>
      </c>
      <c r="AV140" s="148">
        <v>810</v>
      </c>
      <c r="AW140" s="148">
        <v>805</v>
      </c>
      <c r="AX140" s="148">
        <v>785</v>
      </c>
      <c r="AY140" s="148">
        <v>790</v>
      </c>
      <c r="AZ140" s="148">
        <v>830</v>
      </c>
      <c r="BA140" s="148">
        <v>860</v>
      </c>
      <c r="BB140" s="148">
        <v>815</v>
      </c>
      <c r="BC140" s="148">
        <v>805</v>
      </c>
      <c r="BD140" s="148">
        <v>840</v>
      </c>
      <c r="BE140" s="148">
        <v>855</v>
      </c>
      <c r="BF140" s="148">
        <v>855</v>
      </c>
      <c r="BG140" s="148">
        <v>845</v>
      </c>
      <c r="BH140" s="148">
        <v>885</v>
      </c>
      <c r="BI140" s="148">
        <v>890</v>
      </c>
      <c r="BJ140" s="148">
        <v>860</v>
      </c>
      <c r="BK140" s="148">
        <v>895</v>
      </c>
      <c r="BL140" s="148">
        <v>870</v>
      </c>
      <c r="BM140" s="148">
        <v>845</v>
      </c>
      <c r="BN140" s="148">
        <v>850</v>
      </c>
      <c r="BO140" s="148">
        <v>850</v>
      </c>
      <c r="BP140" s="148">
        <v>950</v>
      </c>
      <c r="BQ140" s="148">
        <v>940</v>
      </c>
      <c r="BR140" s="148">
        <v>965</v>
      </c>
      <c r="BS140" s="148">
        <v>970</v>
      </c>
      <c r="BT140" s="148">
        <v>930</v>
      </c>
      <c r="BU140" s="148">
        <v>935</v>
      </c>
      <c r="BV140" s="148">
        <v>940</v>
      </c>
      <c r="BW140" s="148">
        <v>965</v>
      </c>
      <c r="BX140" s="148">
        <v>965</v>
      </c>
      <c r="BY140" s="148">
        <v>940</v>
      </c>
      <c r="BZ140" s="148">
        <v>910</v>
      </c>
      <c r="CA140" s="148">
        <v>955</v>
      </c>
      <c r="CB140" s="100"/>
    </row>
    <row r="141" spans="1:80" x14ac:dyDescent="0.2">
      <c r="A141" t="s">
        <v>126</v>
      </c>
      <c r="B141">
        <v>250</v>
      </c>
      <c r="C141">
        <v>305</v>
      </c>
      <c r="D141">
        <v>335</v>
      </c>
      <c r="E141">
        <v>330</v>
      </c>
      <c r="F141">
        <v>365</v>
      </c>
      <c r="G141">
        <v>375</v>
      </c>
      <c r="H141">
        <v>395</v>
      </c>
      <c r="I141">
        <v>420</v>
      </c>
      <c r="J141">
        <v>440</v>
      </c>
      <c r="K141">
        <v>470</v>
      </c>
      <c r="L141">
        <v>480</v>
      </c>
      <c r="M141">
        <v>465</v>
      </c>
      <c r="N141">
        <v>475</v>
      </c>
      <c r="O141">
        <v>480</v>
      </c>
      <c r="P141">
        <v>490</v>
      </c>
      <c r="Q141">
        <v>975</v>
      </c>
      <c r="R141">
        <v>1360</v>
      </c>
      <c r="S141">
        <v>1235</v>
      </c>
      <c r="T141">
        <v>1315</v>
      </c>
      <c r="U141">
        <v>1365</v>
      </c>
      <c r="V141">
        <v>1375</v>
      </c>
      <c r="W141">
        <v>1295</v>
      </c>
      <c r="X141">
        <v>1320</v>
      </c>
      <c r="Y141">
        <v>1330</v>
      </c>
      <c r="Z141">
        <v>1320</v>
      </c>
      <c r="AA141">
        <v>1395</v>
      </c>
      <c r="AB141">
        <v>1370</v>
      </c>
      <c r="AC141">
        <v>1310</v>
      </c>
      <c r="AD141">
        <v>1190</v>
      </c>
      <c r="AE141">
        <v>1055</v>
      </c>
      <c r="AF141">
        <v>1060</v>
      </c>
      <c r="AG141">
        <v>1040</v>
      </c>
      <c r="AH141">
        <v>990</v>
      </c>
      <c r="AI141">
        <v>935</v>
      </c>
      <c r="AJ141">
        <v>915</v>
      </c>
      <c r="AK141" s="148">
        <v>850</v>
      </c>
      <c r="AL141" s="148">
        <v>845</v>
      </c>
      <c r="AM141" s="148">
        <v>800</v>
      </c>
      <c r="AN141" s="148">
        <v>790</v>
      </c>
      <c r="AO141" s="148">
        <v>725</v>
      </c>
      <c r="AP141" s="148">
        <v>685</v>
      </c>
      <c r="AQ141" s="148">
        <v>695</v>
      </c>
      <c r="AR141" s="148">
        <v>710</v>
      </c>
      <c r="AS141" s="148">
        <v>710</v>
      </c>
      <c r="AT141" s="148">
        <v>725</v>
      </c>
      <c r="AU141" s="148">
        <v>700</v>
      </c>
      <c r="AV141" s="148">
        <v>695</v>
      </c>
      <c r="AW141" s="148">
        <v>700</v>
      </c>
      <c r="AX141" s="148">
        <v>680</v>
      </c>
      <c r="AY141" s="148">
        <v>680</v>
      </c>
      <c r="AZ141" s="148">
        <v>700</v>
      </c>
      <c r="BA141" s="148">
        <v>735</v>
      </c>
      <c r="BB141" s="148">
        <v>720</v>
      </c>
      <c r="BC141" s="148">
        <v>735</v>
      </c>
      <c r="BD141" s="148">
        <v>755</v>
      </c>
      <c r="BE141" s="148">
        <v>785</v>
      </c>
      <c r="BF141" s="148">
        <v>775</v>
      </c>
      <c r="BG141" s="148">
        <v>775</v>
      </c>
      <c r="BH141" s="148">
        <v>765</v>
      </c>
      <c r="BI141" s="148">
        <v>790</v>
      </c>
      <c r="BJ141" s="148">
        <v>760</v>
      </c>
      <c r="BK141" s="148">
        <v>780</v>
      </c>
      <c r="BL141" s="148">
        <v>775</v>
      </c>
      <c r="BM141" s="148">
        <v>775</v>
      </c>
      <c r="BN141" s="148">
        <v>785</v>
      </c>
      <c r="BO141" s="148">
        <v>785</v>
      </c>
      <c r="BP141" s="148">
        <v>890</v>
      </c>
      <c r="BQ141" s="148">
        <v>895</v>
      </c>
      <c r="BR141" s="148">
        <v>915</v>
      </c>
      <c r="BS141" s="148">
        <v>915</v>
      </c>
      <c r="BT141" s="148">
        <v>915</v>
      </c>
      <c r="BU141" s="148">
        <v>860</v>
      </c>
      <c r="BV141" s="148">
        <v>830</v>
      </c>
      <c r="BW141" s="148">
        <v>860</v>
      </c>
      <c r="BX141" s="148">
        <v>830</v>
      </c>
      <c r="BY141" s="148">
        <v>785</v>
      </c>
      <c r="BZ141" s="148">
        <v>760</v>
      </c>
      <c r="CA141" s="148">
        <v>770</v>
      </c>
      <c r="CB141" s="100"/>
    </row>
    <row r="142" spans="1:80" x14ac:dyDescent="0.2">
      <c r="A142" t="s">
        <v>138</v>
      </c>
      <c r="B142">
        <v>8695</v>
      </c>
      <c r="C142">
        <v>9225</v>
      </c>
      <c r="D142">
        <v>9420</v>
      </c>
      <c r="E142">
        <v>9595</v>
      </c>
      <c r="F142">
        <v>9735</v>
      </c>
      <c r="G142">
        <v>9995</v>
      </c>
      <c r="H142">
        <v>10275</v>
      </c>
      <c r="I142">
        <v>10380</v>
      </c>
      <c r="J142">
        <v>10715</v>
      </c>
      <c r="K142">
        <v>11085</v>
      </c>
      <c r="L142">
        <v>11140</v>
      </c>
      <c r="M142">
        <v>11110</v>
      </c>
      <c r="N142">
        <v>11255</v>
      </c>
      <c r="O142">
        <v>11515</v>
      </c>
      <c r="P142">
        <v>11515</v>
      </c>
      <c r="Q142">
        <v>19515</v>
      </c>
      <c r="R142">
        <v>23680</v>
      </c>
      <c r="S142">
        <v>22865</v>
      </c>
      <c r="T142">
        <v>23580</v>
      </c>
      <c r="U142">
        <v>24175</v>
      </c>
      <c r="V142">
        <v>24085</v>
      </c>
      <c r="W142">
        <v>23200</v>
      </c>
      <c r="X142">
        <v>23500</v>
      </c>
      <c r="Y142">
        <v>23500</v>
      </c>
      <c r="Z142">
        <v>23090</v>
      </c>
      <c r="AA142">
        <v>24095</v>
      </c>
      <c r="AB142">
        <v>23905</v>
      </c>
      <c r="AC142">
        <v>23495</v>
      </c>
      <c r="AD142">
        <v>21800</v>
      </c>
      <c r="AE142">
        <v>20040</v>
      </c>
      <c r="AF142">
        <v>19575</v>
      </c>
      <c r="AG142">
        <v>18895</v>
      </c>
      <c r="AH142">
        <v>18165</v>
      </c>
      <c r="AI142">
        <v>17530</v>
      </c>
      <c r="AJ142">
        <v>16930</v>
      </c>
      <c r="AK142" s="148">
        <v>16260</v>
      </c>
      <c r="AL142" s="148">
        <v>15915</v>
      </c>
      <c r="AM142" s="148">
        <v>15795</v>
      </c>
      <c r="AN142" s="148">
        <v>15230</v>
      </c>
      <c r="AO142" s="148">
        <v>14180</v>
      </c>
      <c r="AP142" s="148">
        <v>13550</v>
      </c>
      <c r="AQ142" s="148">
        <v>13170</v>
      </c>
      <c r="AR142" s="148">
        <v>12985</v>
      </c>
      <c r="AS142" s="148">
        <v>13015</v>
      </c>
      <c r="AT142" s="148">
        <v>13035</v>
      </c>
      <c r="AU142" s="148">
        <v>13020</v>
      </c>
      <c r="AV142" s="148">
        <v>13320</v>
      </c>
      <c r="AW142" s="148">
        <v>13500</v>
      </c>
      <c r="AX142" s="148">
        <v>13440</v>
      </c>
      <c r="AY142" s="148">
        <v>13465</v>
      </c>
      <c r="AZ142" s="148">
        <v>13930</v>
      </c>
      <c r="BA142" s="148">
        <v>14330</v>
      </c>
      <c r="BB142" s="148">
        <v>13785</v>
      </c>
      <c r="BC142" s="148">
        <v>13745</v>
      </c>
      <c r="BD142" s="148">
        <v>14030</v>
      </c>
      <c r="BE142" s="148">
        <v>13940</v>
      </c>
      <c r="BF142" s="148">
        <v>13995</v>
      </c>
      <c r="BG142" s="148">
        <v>14190</v>
      </c>
      <c r="BH142" s="148">
        <v>14370</v>
      </c>
      <c r="BI142" s="148">
        <v>14570</v>
      </c>
      <c r="BJ142" s="148">
        <v>14550</v>
      </c>
      <c r="BK142" s="148">
        <v>14825</v>
      </c>
      <c r="BL142" s="148">
        <v>14700</v>
      </c>
      <c r="BM142" s="148">
        <v>14380</v>
      </c>
      <c r="BN142" s="148">
        <v>14265</v>
      </c>
      <c r="BO142" s="148">
        <v>14420</v>
      </c>
      <c r="BP142" s="148">
        <v>16075</v>
      </c>
      <c r="BQ142" s="148">
        <v>15995</v>
      </c>
      <c r="BR142" s="148">
        <v>16085</v>
      </c>
      <c r="BS142" s="148">
        <v>15845</v>
      </c>
      <c r="BT142" s="148">
        <v>15260</v>
      </c>
      <c r="BU142" s="148">
        <v>15080</v>
      </c>
      <c r="BV142" s="148">
        <v>14840</v>
      </c>
      <c r="BW142" s="148">
        <v>15080</v>
      </c>
      <c r="BX142" s="148">
        <v>15055</v>
      </c>
      <c r="BY142" s="148">
        <v>14605</v>
      </c>
      <c r="BZ142" s="148">
        <v>14355</v>
      </c>
      <c r="CA142" s="148">
        <v>14615</v>
      </c>
      <c r="CB142" s="100"/>
    </row>
    <row r="143" spans="1:80" x14ac:dyDescent="0.2">
      <c r="A143" t="s">
        <v>127</v>
      </c>
      <c r="B143">
        <v>1835</v>
      </c>
      <c r="C143">
        <v>1900</v>
      </c>
      <c r="D143">
        <v>1990</v>
      </c>
      <c r="E143">
        <v>2085</v>
      </c>
      <c r="F143">
        <v>2095</v>
      </c>
      <c r="G143">
        <v>2160</v>
      </c>
      <c r="H143">
        <v>2225</v>
      </c>
      <c r="I143">
        <v>2240</v>
      </c>
      <c r="J143">
        <v>2305</v>
      </c>
      <c r="K143">
        <v>2375</v>
      </c>
      <c r="L143">
        <v>2370</v>
      </c>
      <c r="M143">
        <v>2380</v>
      </c>
      <c r="N143">
        <v>2460</v>
      </c>
      <c r="O143">
        <v>2505</v>
      </c>
      <c r="P143">
        <v>2520</v>
      </c>
      <c r="Q143">
        <v>3800</v>
      </c>
      <c r="R143">
        <v>4760</v>
      </c>
      <c r="S143">
        <v>4615</v>
      </c>
      <c r="T143">
        <v>4765</v>
      </c>
      <c r="U143">
        <v>4925</v>
      </c>
      <c r="V143">
        <v>4870</v>
      </c>
      <c r="W143">
        <v>4775</v>
      </c>
      <c r="X143">
        <v>4870</v>
      </c>
      <c r="Y143">
        <v>4870</v>
      </c>
      <c r="Z143">
        <v>4785</v>
      </c>
      <c r="AA143">
        <v>5025</v>
      </c>
      <c r="AB143">
        <v>5075</v>
      </c>
      <c r="AC143">
        <v>5010</v>
      </c>
      <c r="AD143">
        <v>4750</v>
      </c>
      <c r="AE143">
        <v>4475</v>
      </c>
      <c r="AF143">
        <v>4360</v>
      </c>
      <c r="AG143">
        <v>4195</v>
      </c>
      <c r="AH143">
        <v>4025</v>
      </c>
      <c r="AI143">
        <v>3925</v>
      </c>
      <c r="AJ143">
        <v>3745</v>
      </c>
      <c r="AK143" s="148">
        <v>3650</v>
      </c>
      <c r="AL143" s="148">
        <v>3485</v>
      </c>
      <c r="AM143" s="148">
        <v>3435</v>
      </c>
      <c r="AN143" s="148">
        <v>3355</v>
      </c>
      <c r="AO143" s="148">
        <v>3120</v>
      </c>
      <c r="AP143" s="148">
        <v>2950</v>
      </c>
      <c r="AQ143" s="148">
        <v>2790</v>
      </c>
      <c r="AR143" s="148">
        <v>2745</v>
      </c>
      <c r="AS143" s="148">
        <v>2740</v>
      </c>
      <c r="AT143" s="148">
        <v>2755</v>
      </c>
      <c r="AU143" s="148">
        <v>2690</v>
      </c>
      <c r="AV143" s="148">
        <v>2730</v>
      </c>
      <c r="AW143" s="148">
        <v>2775</v>
      </c>
      <c r="AX143" s="148">
        <v>2790</v>
      </c>
      <c r="AY143" s="148">
        <v>2770</v>
      </c>
      <c r="AZ143" s="148">
        <v>2870</v>
      </c>
      <c r="BA143" s="148">
        <v>3000</v>
      </c>
      <c r="BB143" s="148">
        <v>2895</v>
      </c>
      <c r="BC143" s="148">
        <v>2965</v>
      </c>
      <c r="BD143" s="148">
        <v>2995</v>
      </c>
      <c r="BE143" s="148">
        <v>3015</v>
      </c>
      <c r="BF143" s="148">
        <v>3015</v>
      </c>
      <c r="BG143" s="148">
        <v>3045</v>
      </c>
      <c r="BH143" s="148">
        <v>3100</v>
      </c>
      <c r="BI143" s="148">
        <v>3070</v>
      </c>
      <c r="BJ143" s="148">
        <v>3050</v>
      </c>
      <c r="BK143" s="148">
        <v>3090</v>
      </c>
      <c r="BL143" s="148">
        <v>3165</v>
      </c>
      <c r="BM143" s="148">
        <v>3085</v>
      </c>
      <c r="BN143" s="148">
        <v>3140</v>
      </c>
      <c r="BO143" s="148">
        <v>3145</v>
      </c>
      <c r="BP143" s="148">
        <v>3580</v>
      </c>
      <c r="BQ143" s="148">
        <v>3565</v>
      </c>
      <c r="BR143" s="148">
        <v>3560</v>
      </c>
      <c r="BS143" s="148">
        <v>3545</v>
      </c>
      <c r="BT143" s="148">
        <v>3495</v>
      </c>
      <c r="BU143" s="148">
        <v>3395</v>
      </c>
      <c r="BV143" s="148">
        <v>3330</v>
      </c>
      <c r="BW143" s="148">
        <v>3445</v>
      </c>
      <c r="BX143" s="148">
        <v>3470</v>
      </c>
      <c r="BY143" s="148">
        <v>3410</v>
      </c>
      <c r="BZ143" s="148">
        <v>3380</v>
      </c>
      <c r="CA143" s="148">
        <v>3425</v>
      </c>
      <c r="CB143" s="100"/>
    </row>
    <row r="144" spans="1:80" x14ac:dyDescent="0.2">
      <c r="A144" t="s">
        <v>139</v>
      </c>
      <c r="B144">
        <v>10530</v>
      </c>
      <c r="C144">
        <v>11130</v>
      </c>
      <c r="D144">
        <v>11410</v>
      </c>
      <c r="E144">
        <v>11680</v>
      </c>
      <c r="F144">
        <v>11830</v>
      </c>
      <c r="G144">
        <v>12150</v>
      </c>
      <c r="H144">
        <v>12500</v>
      </c>
      <c r="I144">
        <v>12620</v>
      </c>
      <c r="J144">
        <v>13020</v>
      </c>
      <c r="K144">
        <v>13460</v>
      </c>
      <c r="L144">
        <v>13510</v>
      </c>
      <c r="M144">
        <v>13490</v>
      </c>
      <c r="N144">
        <v>13710</v>
      </c>
      <c r="O144">
        <v>14020</v>
      </c>
      <c r="P144">
        <v>14035</v>
      </c>
      <c r="Q144">
        <v>23315</v>
      </c>
      <c r="R144">
        <v>28440</v>
      </c>
      <c r="S144">
        <v>27480</v>
      </c>
      <c r="T144">
        <v>28345</v>
      </c>
      <c r="U144">
        <v>29105</v>
      </c>
      <c r="V144">
        <v>28955</v>
      </c>
      <c r="W144">
        <v>27975</v>
      </c>
      <c r="X144">
        <v>28370</v>
      </c>
      <c r="Y144">
        <v>28370</v>
      </c>
      <c r="Z144">
        <v>27870</v>
      </c>
      <c r="AA144">
        <v>29120</v>
      </c>
      <c r="AB144">
        <v>28980</v>
      </c>
      <c r="AC144">
        <v>28505</v>
      </c>
      <c r="AD144">
        <v>26555</v>
      </c>
      <c r="AE144">
        <v>24515</v>
      </c>
      <c r="AF144">
        <v>23935</v>
      </c>
      <c r="AG144">
        <v>23090</v>
      </c>
      <c r="AH144">
        <v>22190</v>
      </c>
      <c r="AI144">
        <v>21455</v>
      </c>
      <c r="AJ144">
        <v>20675</v>
      </c>
      <c r="AK144" s="148">
        <v>19910</v>
      </c>
      <c r="AL144" s="148">
        <v>19400</v>
      </c>
      <c r="AM144" s="148">
        <v>19230</v>
      </c>
      <c r="AN144" s="148">
        <v>18585</v>
      </c>
      <c r="AO144" s="148">
        <v>17300</v>
      </c>
      <c r="AP144" s="148">
        <v>16500</v>
      </c>
      <c r="AQ144" s="148">
        <v>15955</v>
      </c>
      <c r="AR144" s="148">
        <v>15730</v>
      </c>
      <c r="AS144" s="148">
        <v>15755</v>
      </c>
      <c r="AT144" s="148">
        <v>15795</v>
      </c>
      <c r="AU144" s="148">
        <v>15710</v>
      </c>
      <c r="AV144" s="148">
        <v>16055</v>
      </c>
      <c r="AW144" s="148">
        <v>16275</v>
      </c>
      <c r="AX144" s="148">
        <v>16230</v>
      </c>
      <c r="AY144" s="148">
        <v>16235</v>
      </c>
      <c r="AZ144" s="148">
        <v>16800</v>
      </c>
      <c r="BA144" s="148">
        <v>17330</v>
      </c>
      <c r="BB144" s="148">
        <v>16675</v>
      </c>
      <c r="BC144" s="148">
        <v>16715</v>
      </c>
      <c r="BD144" s="148">
        <v>17030</v>
      </c>
      <c r="BE144" s="148">
        <v>16960</v>
      </c>
      <c r="BF144" s="148">
        <v>17010</v>
      </c>
      <c r="BG144" s="148">
        <v>17235</v>
      </c>
      <c r="BH144" s="148">
        <v>17470</v>
      </c>
      <c r="BI144" s="148">
        <v>17640</v>
      </c>
      <c r="BJ144" s="148">
        <v>17595</v>
      </c>
      <c r="BK144" s="148">
        <v>17915</v>
      </c>
      <c r="BL144" s="148">
        <v>17865</v>
      </c>
      <c r="BM144" s="148">
        <v>17465</v>
      </c>
      <c r="BN144" s="148">
        <v>17405</v>
      </c>
      <c r="BO144" s="148">
        <v>17565</v>
      </c>
      <c r="BP144" s="148">
        <v>19660</v>
      </c>
      <c r="BQ144" s="148">
        <v>19560</v>
      </c>
      <c r="BR144" s="148">
        <v>19645</v>
      </c>
      <c r="BS144" s="148">
        <v>19390</v>
      </c>
      <c r="BT144" s="148">
        <v>18755</v>
      </c>
      <c r="BU144" s="148">
        <v>18475</v>
      </c>
      <c r="BV144" s="148">
        <v>18170</v>
      </c>
      <c r="BW144" s="148">
        <v>18525</v>
      </c>
      <c r="BX144" s="148">
        <v>18525</v>
      </c>
      <c r="BY144" s="148">
        <v>18015</v>
      </c>
      <c r="BZ144" s="148">
        <v>17735</v>
      </c>
      <c r="CA144" s="148">
        <v>18040</v>
      </c>
      <c r="CB144" s="100"/>
    </row>
    <row r="145" spans="1:80" x14ac:dyDescent="0.2">
      <c r="A145" t="s">
        <v>1731</v>
      </c>
      <c r="B145">
        <v>36995</v>
      </c>
      <c r="C145">
        <v>39435</v>
      </c>
      <c r="D145">
        <v>40515</v>
      </c>
      <c r="E145">
        <v>41195</v>
      </c>
      <c r="F145">
        <v>41730</v>
      </c>
      <c r="G145">
        <v>43145</v>
      </c>
      <c r="H145">
        <v>43815</v>
      </c>
      <c r="I145">
        <v>45085</v>
      </c>
      <c r="J145">
        <v>46310</v>
      </c>
      <c r="K145">
        <v>48440</v>
      </c>
      <c r="L145">
        <v>48925</v>
      </c>
      <c r="M145">
        <v>49310</v>
      </c>
      <c r="N145">
        <v>50015</v>
      </c>
      <c r="O145">
        <v>51420</v>
      </c>
      <c r="P145">
        <v>51830</v>
      </c>
      <c r="Q145">
        <v>90190</v>
      </c>
      <c r="R145">
        <v>118725</v>
      </c>
      <c r="S145">
        <v>114820</v>
      </c>
      <c r="T145">
        <v>119280</v>
      </c>
      <c r="U145">
        <v>123350</v>
      </c>
      <c r="V145">
        <v>123300</v>
      </c>
      <c r="W145">
        <v>119125</v>
      </c>
      <c r="X145">
        <v>121690</v>
      </c>
      <c r="Y145">
        <v>120845</v>
      </c>
      <c r="Z145">
        <v>119410</v>
      </c>
      <c r="AA145">
        <v>125485</v>
      </c>
      <c r="AB145">
        <v>125280</v>
      </c>
      <c r="AC145">
        <v>122695</v>
      </c>
      <c r="AD145">
        <v>112690</v>
      </c>
      <c r="AE145">
        <v>102845</v>
      </c>
      <c r="AF145">
        <v>100645</v>
      </c>
      <c r="AG145">
        <v>96615</v>
      </c>
      <c r="AH145">
        <v>91840</v>
      </c>
      <c r="AI145">
        <v>89040</v>
      </c>
      <c r="AJ145">
        <v>85515</v>
      </c>
      <c r="AK145" s="148">
        <v>82495</v>
      </c>
      <c r="AL145" s="148">
        <v>80490</v>
      </c>
      <c r="AM145" s="148">
        <v>80055</v>
      </c>
      <c r="AN145" s="148">
        <v>77720</v>
      </c>
      <c r="AO145" s="148">
        <v>72940</v>
      </c>
      <c r="AP145" s="148">
        <v>70165</v>
      </c>
      <c r="AQ145" s="148">
        <v>69340</v>
      </c>
      <c r="AR145" s="148">
        <v>69160</v>
      </c>
      <c r="AS145" s="148">
        <v>69600</v>
      </c>
      <c r="AT145" s="148">
        <v>69850</v>
      </c>
      <c r="AU145" s="148">
        <v>69475</v>
      </c>
      <c r="AV145" s="148">
        <v>70525</v>
      </c>
      <c r="AW145" s="148">
        <v>71090</v>
      </c>
      <c r="AX145" s="148">
        <v>70170</v>
      </c>
      <c r="AY145" s="148">
        <v>70275</v>
      </c>
      <c r="AZ145" s="148">
        <v>72365</v>
      </c>
      <c r="BA145" s="148">
        <v>74110</v>
      </c>
      <c r="BB145" s="148">
        <v>70920</v>
      </c>
      <c r="BC145" s="148">
        <v>71890</v>
      </c>
      <c r="BD145" s="148">
        <v>72675</v>
      </c>
      <c r="BE145" s="148">
        <v>72565</v>
      </c>
      <c r="BF145" s="148">
        <v>73195</v>
      </c>
      <c r="BG145" s="148">
        <v>73615</v>
      </c>
      <c r="BH145" s="148">
        <v>74165</v>
      </c>
      <c r="BI145" s="148">
        <v>75130</v>
      </c>
      <c r="BJ145" s="148">
        <v>74960</v>
      </c>
      <c r="BK145" s="148">
        <v>76675</v>
      </c>
      <c r="BL145" s="148">
        <v>76690</v>
      </c>
      <c r="BM145" s="148">
        <v>75875</v>
      </c>
      <c r="BN145" s="148">
        <v>76140</v>
      </c>
      <c r="BO145" s="148">
        <v>78050</v>
      </c>
      <c r="BP145" s="148">
        <v>87095</v>
      </c>
      <c r="BQ145" s="148">
        <v>87790</v>
      </c>
      <c r="BR145" s="148">
        <v>88200</v>
      </c>
      <c r="BS145" s="148">
        <v>87125</v>
      </c>
      <c r="BT145" s="148">
        <v>84815</v>
      </c>
      <c r="BU145" s="148">
        <v>82995</v>
      </c>
      <c r="BV145" s="148">
        <v>82665</v>
      </c>
      <c r="BW145" s="148">
        <v>84765</v>
      </c>
      <c r="BX145" s="148">
        <v>84650</v>
      </c>
      <c r="BY145" s="148">
        <v>82895</v>
      </c>
      <c r="BZ145" s="148">
        <v>81925</v>
      </c>
      <c r="CA145" s="148">
        <v>84100</v>
      </c>
      <c r="CB145" s="100"/>
    </row>
    <row r="146" spans="1:80" x14ac:dyDescent="0.2">
      <c r="A146" t="s">
        <v>141</v>
      </c>
      <c r="B146">
        <v>342030</v>
      </c>
      <c r="C146">
        <v>362275</v>
      </c>
      <c r="D146">
        <v>371845</v>
      </c>
      <c r="E146">
        <v>377855</v>
      </c>
      <c r="F146">
        <v>381850</v>
      </c>
      <c r="G146">
        <v>392165</v>
      </c>
      <c r="H146">
        <v>397055</v>
      </c>
      <c r="I146">
        <v>406480</v>
      </c>
      <c r="J146">
        <v>411300</v>
      </c>
      <c r="K146">
        <v>422805</v>
      </c>
      <c r="L146">
        <v>425635</v>
      </c>
      <c r="M146">
        <v>425605</v>
      </c>
      <c r="N146">
        <v>428715</v>
      </c>
      <c r="O146">
        <v>441470</v>
      </c>
      <c r="P146">
        <v>444515</v>
      </c>
      <c r="Q146">
        <v>715310</v>
      </c>
      <c r="R146">
        <v>889815</v>
      </c>
      <c r="S146">
        <v>878170</v>
      </c>
      <c r="T146">
        <v>901745</v>
      </c>
      <c r="U146">
        <v>924025</v>
      </c>
      <c r="V146">
        <v>923425</v>
      </c>
      <c r="W146">
        <v>900485</v>
      </c>
      <c r="X146">
        <v>920320</v>
      </c>
      <c r="Y146">
        <v>914600</v>
      </c>
      <c r="Z146">
        <v>902955</v>
      </c>
      <c r="AA146">
        <v>944525</v>
      </c>
      <c r="AB146">
        <v>945715</v>
      </c>
      <c r="AC146">
        <v>930750</v>
      </c>
      <c r="AD146">
        <v>870690</v>
      </c>
      <c r="AE146">
        <v>806390</v>
      </c>
      <c r="AF146">
        <v>790075</v>
      </c>
      <c r="AG146">
        <v>764030</v>
      </c>
      <c r="AH146">
        <v>731565</v>
      </c>
      <c r="AI146">
        <v>706915</v>
      </c>
      <c r="AJ146">
        <v>678370</v>
      </c>
      <c r="AK146" s="148">
        <v>651635</v>
      </c>
      <c r="AL146" s="148">
        <v>635775</v>
      </c>
      <c r="AM146" s="148">
        <v>636320</v>
      </c>
      <c r="AN146" s="148">
        <v>617510</v>
      </c>
      <c r="AO146" s="148">
        <v>582880</v>
      </c>
      <c r="AP146" s="148">
        <v>566240</v>
      </c>
      <c r="AQ146" s="148">
        <v>556260</v>
      </c>
      <c r="AR146" s="148">
        <v>549195</v>
      </c>
      <c r="AS146" s="148">
        <v>550745</v>
      </c>
      <c r="AT146" s="148">
        <v>551300</v>
      </c>
      <c r="AU146" s="148">
        <v>545795</v>
      </c>
      <c r="AV146" s="148">
        <v>556670</v>
      </c>
      <c r="AW146" s="148">
        <v>563795</v>
      </c>
      <c r="AX146" s="148">
        <v>553260</v>
      </c>
      <c r="AY146" s="148">
        <v>559820</v>
      </c>
      <c r="AZ146" s="148">
        <v>579590</v>
      </c>
      <c r="BA146" s="148">
        <v>598465</v>
      </c>
      <c r="BB146" s="148">
        <v>571815</v>
      </c>
      <c r="BC146" s="148">
        <v>576655</v>
      </c>
      <c r="BD146" s="148">
        <v>587060</v>
      </c>
      <c r="BE146" s="148">
        <v>581545</v>
      </c>
      <c r="BF146" s="148">
        <v>583845</v>
      </c>
      <c r="BG146" s="148">
        <v>584990</v>
      </c>
      <c r="BH146" s="148">
        <v>589100</v>
      </c>
      <c r="BI146" s="148">
        <v>591930</v>
      </c>
      <c r="BJ146" s="148">
        <v>589165</v>
      </c>
      <c r="BK146" s="148">
        <v>602470</v>
      </c>
      <c r="BL146" s="148">
        <v>605535</v>
      </c>
      <c r="BM146" s="148">
        <v>599500</v>
      </c>
      <c r="BN146" s="148">
        <v>607755</v>
      </c>
      <c r="BO146" s="148">
        <v>630200</v>
      </c>
      <c r="BP146" s="148">
        <v>715635</v>
      </c>
      <c r="BQ146" s="148">
        <v>717815</v>
      </c>
      <c r="BR146" s="148">
        <v>719360</v>
      </c>
      <c r="BS146" s="148">
        <v>710645</v>
      </c>
      <c r="BT146" s="148">
        <v>691150</v>
      </c>
      <c r="BU146" s="148">
        <v>674315</v>
      </c>
      <c r="BV146" s="148">
        <v>667725</v>
      </c>
      <c r="BW146" s="148">
        <v>685460</v>
      </c>
      <c r="BX146" s="148">
        <v>682415</v>
      </c>
      <c r="BY146" s="148">
        <v>665780</v>
      </c>
      <c r="BZ146" s="148">
        <v>661555</v>
      </c>
      <c r="CA146" s="148">
        <v>682785</v>
      </c>
      <c r="CB146" s="100"/>
    </row>
    <row r="147" spans="1:80" x14ac:dyDescent="0.2">
      <c r="A147" t="s">
        <v>226</v>
      </c>
      <c r="B147">
        <v>397230</v>
      </c>
      <c r="C147">
        <v>421010</v>
      </c>
      <c r="D147">
        <v>432345</v>
      </c>
      <c r="E147">
        <v>438465</v>
      </c>
      <c r="F147">
        <v>442635</v>
      </c>
      <c r="G147">
        <v>455205</v>
      </c>
      <c r="H147">
        <v>461505</v>
      </c>
      <c r="I147">
        <v>472565</v>
      </c>
      <c r="J147">
        <v>476285</v>
      </c>
      <c r="K147">
        <v>487955</v>
      </c>
      <c r="L147">
        <v>491885</v>
      </c>
      <c r="M147">
        <v>491580</v>
      </c>
      <c r="N147">
        <v>494725</v>
      </c>
      <c r="O147">
        <v>508230</v>
      </c>
      <c r="P147">
        <v>511010</v>
      </c>
      <c r="Q147">
        <v>826270</v>
      </c>
      <c r="R147">
        <v>1013580</v>
      </c>
      <c r="S147">
        <v>1001760</v>
      </c>
      <c r="T147">
        <v>1031220</v>
      </c>
      <c r="U147">
        <v>1055850</v>
      </c>
      <c r="V147">
        <v>1051385</v>
      </c>
      <c r="W147">
        <v>1023010</v>
      </c>
      <c r="X147">
        <v>1044340</v>
      </c>
      <c r="Y147">
        <v>1036500</v>
      </c>
      <c r="Z147">
        <v>1023965</v>
      </c>
      <c r="AA147">
        <v>1069540</v>
      </c>
      <c r="AB147">
        <v>1070525</v>
      </c>
      <c r="AC147">
        <v>1053200</v>
      </c>
      <c r="AD147">
        <v>984910</v>
      </c>
      <c r="AE147">
        <v>911410</v>
      </c>
      <c r="AF147">
        <v>893375</v>
      </c>
      <c r="AG147">
        <v>864300</v>
      </c>
      <c r="AH147">
        <v>825170</v>
      </c>
      <c r="AI147">
        <v>796465</v>
      </c>
      <c r="AJ147">
        <v>764615</v>
      </c>
      <c r="AK147" s="148">
        <v>734885</v>
      </c>
      <c r="AL147" s="148">
        <v>717770</v>
      </c>
      <c r="AM147" s="148">
        <v>717605</v>
      </c>
      <c r="AN147" s="148">
        <v>695470</v>
      </c>
      <c r="AO147" s="148">
        <v>655515</v>
      </c>
      <c r="AP147" s="148">
        <v>635520</v>
      </c>
      <c r="AQ147" s="148">
        <v>624290</v>
      </c>
      <c r="AR147" s="148">
        <v>617590</v>
      </c>
      <c r="AS147" s="148">
        <v>619945</v>
      </c>
      <c r="AT147" s="148">
        <v>618495</v>
      </c>
      <c r="AU147" s="148">
        <v>611590</v>
      </c>
      <c r="AV147" s="148">
        <v>624490</v>
      </c>
      <c r="AW147" s="148">
        <v>632605</v>
      </c>
      <c r="AX147" s="148">
        <v>621170</v>
      </c>
      <c r="AY147" s="148">
        <v>628640</v>
      </c>
      <c r="AZ147" s="148">
        <v>651295</v>
      </c>
      <c r="BA147" s="148">
        <v>673080</v>
      </c>
      <c r="BB147" s="148">
        <v>641705</v>
      </c>
      <c r="BC147" s="148">
        <v>647020</v>
      </c>
      <c r="BD147" s="148">
        <v>659130</v>
      </c>
      <c r="BE147" s="148">
        <v>652085</v>
      </c>
      <c r="BF147" s="148">
        <v>651865</v>
      </c>
      <c r="BG147" s="148">
        <v>652170</v>
      </c>
      <c r="BH147" s="148">
        <v>658495</v>
      </c>
      <c r="BI147" s="148">
        <v>661745</v>
      </c>
      <c r="BJ147" s="148">
        <v>657605</v>
      </c>
      <c r="BK147" s="148">
        <v>672725</v>
      </c>
      <c r="BL147" s="148">
        <v>676585</v>
      </c>
      <c r="BM147" s="148">
        <v>669010</v>
      </c>
      <c r="BN147" s="148">
        <v>677570</v>
      </c>
      <c r="BO147" s="148">
        <v>702785</v>
      </c>
      <c r="BP147" s="148">
        <v>796945</v>
      </c>
      <c r="BQ147" s="148">
        <v>799760</v>
      </c>
      <c r="BR147" s="148">
        <v>798825</v>
      </c>
      <c r="BS147" s="148">
        <v>786640</v>
      </c>
      <c r="BT147" s="148">
        <v>765900</v>
      </c>
      <c r="BU147" s="148">
        <v>745900</v>
      </c>
      <c r="BV147" s="148">
        <v>739520</v>
      </c>
      <c r="BW147" s="148">
        <v>759275</v>
      </c>
      <c r="BX147" s="148">
        <v>755075</v>
      </c>
      <c r="BY147" s="148">
        <v>736140</v>
      </c>
      <c r="BZ147" s="148">
        <v>731180</v>
      </c>
      <c r="CA147" s="148">
        <v>755320</v>
      </c>
      <c r="CB147" s="100"/>
    </row>
    <row r="148" spans="1:80" x14ac:dyDescent="0.2">
      <c r="A148" t="s">
        <v>227</v>
      </c>
      <c r="B148">
        <v>407800</v>
      </c>
      <c r="C148">
        <v>431770</v>
      </c>
      <c r="D148">
        <v>443195</v>
      </c>
      <c r="E148">
        <v>449320</v>
      </c>
      <c r="F148">
        <v>453310</v>
      </c>
      <c r="G148">
        <v>466135</v>
      </c>
      <c r="H148">
        <v>472635</v>
      </c>
      <c r="I148">
        <v>483845</v>
      </c>
      <c r="J148">
        <v>487575</v>
      </c>
      <c r="K148">
        <v>499365</v>
      </c>
      <c r="L148">
        <v>502920</v>
      </c>
      <c r="M148">
        <v>502635</v>
      </c>
      <c r="N148">
        <v>505595</v>
      </c>
      <c r="O148">
        <v>519220</v>
      </c>
      <c r="P148">
        <v>522090</v>
      </c>
      <c r="Q148">
        <v>846245</v>
      </c>
      <c r="R148">
        <v>1035615</v>
      </c>
      <c r="S148">
        <v>1023640</v>
      </c>
      <c r="T148">
        <v>1053335</v>
      </c>
      <c r="U148">
        <v>1078305</v>
      </c>
      <c r="V148">
        <v>1073525</v>
      </c>
      <c r="W148">
        <v>1044610</v>
      </c>
      <c r="X148">
        <v>1065685</v>
      </c>
      <c r="Y148">
        <v>1057125</v>
      </c>
      <c r="Z148">
        <v>1043770</v>
      </c>
      <c r="AA148">
        <v>1090175</v>
      </c>
      <c r="AB148">
        <v>1091050</v>
      </c>
      <c r="AC148">
        <v>1073805</v>
      </c>
      <c r="AD148">
        <v>1004455</v>
      </c>
      <c r="AE148">
        <v>929955</v>
      </c>
      <c r="AF148">
        <v>911715</v>
      </c>
      <c r="AG148">
        <v>882470</v>
      </c>
      <c r="AH148">
        <v>842995</v>
      </c>
      <c r="AI148">
        <v>813860</v>
      </c>
      <c r="AJ148">
        <v>780540</v>
      </c>
      <c r="AK148" s="148">
        <v>749840</v>
      </c>
      <c r="AL148" s="148">
        <v>732135</v>
      </c>
      <c r="AM148" s="148">
        <v>732140</v>
      </c>
      <c r="AN148" s="148">
        <v>709585</v>
      </c>
      <c r="AO148" s="148">
        <v>669445</v>
      </c>
      <c r="AP148" s="148">
        <v>648875</v>
      </c>
      <c r="AQ148" s="148">
        <v>637650</v>
      </c>
      <c r="AR148" s="148">
        <v>631220</v>
      </c>
      <c r="AS148" s="148">
        <v>633880</v>
      </c>
      <c r="AT148" s="148">
        <v>632585</v>
      </c>
      <c r="AU148" s="148">
        <v>625835</v>
      </c>
      <c r="AV148" s="148">
        <v>638360</v>
      </c>
      <c r="AW148" s="148">
        <v>646710</v>
      </c>
      <c r="AX148" s="148">
        <v>634765</v>
      </c>
      <c r="AY148" s="148">
        <v>642490</v>
      </c>
      <c r="AZ148" s="148">
        <v>665885</v>
      </c>
      <c r="BA148" s="148">
        <v>688905</v>
      </c>
      <c r="BB148" s="148">
        <v>656075</v>
      </c>
      <c r="BC148" s="148">
        <v>661790</v>
      </c>
      <c r="BD148" s="148">
        <v>674725</v>
      </c>
      <c r="BE148" s="148">
        <v>667835</v>
      </c>
      <c r="BF148" s="148">
        <v>668485</v>
      </c>
      <c r="BG148" s="148">
        <v>668485</v>
      </c>
      <c r="BH148" s="148">
        <v>673825</v>
      </c>
      <c r="BI148" s="148">
        <v>676795</v>
      </c>
      <c r="BJ148" s="148">
        <v>672050</v>
      </c>
      <c r="BK148" s="148">
        <v>687895</v>
      </c>
      <c r="BL148" s="148">
        <v>692105</v>
      </c>
      <c r="BM148" s="148">
        <v>684710</v>
      </c>
      <c r="BN148" s="148">
        <v>692945</v>
      </c>
      <c r="BO148" s="148">
        <v>719430</v>
      </c>
      <c r="BP148" s="148">
        <v>816040</v>
      </c>
      <c r="BQ148" s="148">
        <v>819490</v>
      </c>
      <c r="BR148" s="148">
        <v>819620</v>
      </c>
      <c r="BS148" s="148">
        <v>807505</v>
      </c>
      <c r="BT148" s="148">
        <v>785095</v>
      </c>
      <c r="BU148" s="148">
        <v>763710</v>
      </c>
      <c r="BV148" s="148">
        <v>756650</v>
      </c>
      <c r="BW148" s="148">
        <v>777510</v>
      </c>
      <c r="BX148" s="148">
        <v>772660</v>
      </c>
      <c r="BY148" s="148">
        <v>753795</v>
      </c>
      <c r="BZ148" s="148">
        <v>747680</v>
      </c>
      <c r="CA148" s="148">
        <v>772785</v>
      </c>
      <c r="CB148" s="100"/>
    </row>
    <row r="149" spans="1:80" x14ac:dyDescent="0.2">
      <c r="A149" t="s">
        <v>228</v>
      </c>
      <c r="B149" s="22">
        <v>4820</v>
      </c>
      <c r="C149" s="22">
        <v>5070</v>
      </c>
      <c r="D149" s="22">
        <v>5260</v>
      </c>
      <c r="E149" s="22">
        <v>5485</v>
      </c>
      <c r="F149" s="22">
        <v>5515</v>
      </c>
      <c r="G149" s="22">
        <v>5725</v>
      </c>
      <c r="H149" s="22">
        <v>5910</v>
      </c>
      <c r="I149" s="22">
        <v>6040</v>
      </c>
      <c r="J149" s="22">
        <v>6245</v>
      </c>
      <c r="K149" s="22">
        <v>6435</v>
      </c>
      <c r="L149" s="22">
        <v>6470</v>
      </c>
      <c r="M149" s="22">
        <v>6515</v>
      </c>
      <c r="N149" s="22">
        <v>6640</v>
      </c>
      <c r="O149" s="22">
        <v>6755</v>
      </c>
      <c r="P149" s="22">
        <v>6770</v>
      </c>
      <c r="Q149" s="22">
        <v>10690</v>
      </c>
      <c r="R149" s="22">
        <v>13150</v>
      </c>
      <c r="S149" s="22">
        <v>12750</v>
      </c>
      <c r="T149" s="22">
        <v>13050</v>
      </c>
      <c r="U149" s="22">
        <v>13450</v>
      </c>
      <c r="V149" s="22">
        <v>13350</v>
      </c>
      <c r="W149" s="22">
        <v>12960</v>
      </c>
      <c r="X149" s="22">
        <v>13255</v>
      </c>
      <c r="Y149" s="22">
        <v>13290</v>
      </c>
      <c r="Z149" s="22">
        <v>13130</v>
      </c>
      <c r="AA149" s="22">
        <v>13715</v>
      </c>
      <c r="AB149" s="22">
        <v>13780</v>
      </c>
      <c r="AC149" s="22">
        <v>13670</v>
      </c>
      <c r="AD149" s="22">
        <v>12800</v>
      </c>
      <c r="AE149" s="22">
        <v>11890</v>
      </c>
      <c r="AF149" s="22">
        <v>11645</v>
      </c>
      <c r="AG149" s="22">
        <v>11235</v>
      </c>
      <c r="AH149" s="22">
        <v>10825</v>
      </c>
      <c r="AI149" s="22">
        <v>10425</v>
      </c>
      <c r="AJ149" s="22">
        <v>10005</v>
      </c>
      <c r="AK149" s="147">
        <v>9675</v>
      </c>
      <c r="AL149" s="147">
        <v>9320</v>
      </c>
      <c r="AM149" s="147">
        <v>9215</v>
      </c>
      <c r="AN149" s="147">
        <v>8925</v>
      </c>
      <c r="AO149" s="147">
        <v>8350</v>
      </c>
      <c r="AP149" s="147">
        <v>7950</v>
      </c>
      <c r="AQ149" s="147">
        <v>7660</v>
      </c>
      <c r="AR149" s="147">
        <v>7450</v>
      </c>
      <c r="AS149" s="147">
        <v>7560</v>
      </c>
      <c r="AT149" s="147">
        <v>7610</v>
      </c>
      <c r="AU149" s="147">
        <v>7550</v>
      </c>
      <c r="AV149" s="147">
        <v>7690</v>
      </c>
      <c r="AW149" s="147">
        <v>7805</v>
      </c>
      <c r="AX149" s="147">
        <v>7830</v>
      </c>
      <c r="AY149" s="147">
        <v>7805</v>
      </c>
      <c r="AZ149" s="147">
        <v>8085</v>
      </c>
      <c r="BA149" s="147">
        <v>8405</v>
      </c>
      <c r="BB149" s="147">
        <v>8045</v>
      </c>
      <c r="BC149" s="147">
        <v>8150</v>
      </c>
      <c r="BD149" s="147">
        <v>8270</v>
      </c>
      <c r="BE149" s="147">
        <v>8215</v>
      </c>
      <c r="BF149" s="147">
        <v>8255</v>
      </c>
      <c r="BG149" s="147">
        <v>8500</v>
      </c>
      <c r="BH149" s="147">
        <v>8550</v>
      </c>
      <c r="BI149" s="147">
        <v>8505</v>
      </c>
      <c r="BJ149" s="147">
        <v>8530</v>
      </c>
      <c r="BK149" s="147">
        <v>8650</v>
      </c>
      <c r="BL149" s="147">
        <v>8725</v>
      </c>
      <c r="BM149" s="147">
        <v>8605</v>
      </c>
      <c r="BN149" s="147">
        <v>8640</v>
      </c>
      <c r="BO149" s="147">
        <v>8800</v>
      </c>
      <c r="BP149" s="147">
        <v>9860</v>
      </c>
      <c r="BQ149" s="147">
        <v>9780</v>
      </c>
      <c r="BR149" s="147">
        <v>9835</v>
      </c>
      <c r="BS149" s="147">
        <v>9635</v>
      </c>
      <c r="BT149" s="147">
        <v>9315</v>
      </c>
      <c r="BU149" s="147">
        <v>9115</v>
      </c>
      <c r="BV149" s="147">
        <v>8955</v>
      </c>
      <c r="BW149" s="147">
        <v>9145</v>
      </c>
      <c r="BX149" s="147">
        <v>9140</v>
      </c>
      <c r="BY149" s="147">
        <v>8960</v>
      </c>
      <c r="BZ149" s="147">
        <v>8910</v>
      </c>
      <c r="CA149" s="147">
        <v>9155</v>
      </c>
      <c r="CB149" s="100"/>
    </row>
    <row r="150" spans="1:80" x14ac:dyDescent="0.2">
      <c r="A150" t="s">
        <v>229</v>
      </c>
      <c r="B150" s="22">
        <v>790</v>
      </c>
      <c r="C150" s="22">
        <v>900</v>
      </c>
      <c r="D150" s="22">
        <v>970</v>
      </c>
      <c r="E150" s="22">
        <v>1020</v>
      </c>
      <c r="F150" s="22">
        <v>1075</v>
      </c>
      <c r="G150" s="22">
        <v>1145</v>
      </c>
      <c r="H150" s="22">
        <v>1220</v>
      </c>
      <c r="I150" s="22">
        <v>1280</v>
      </c>
      <c r="J150" s="22">
        <v>1345</v>
      </c>
      <c r="K150" s="22">
        <v>1415</v>
      </c>
      <c r="L150" s="22">
        <v>1450</v>
      </c>
      <c r="M150" s="22">
        <v>1425</v>
      </c>
      <c r="N150" s="22">
        <v>1455</v>
      </c>
      <c r="O150" s="22">
        <v>1495</v>
      </c>
      <c r="P150" s="22">
        <v>1520</v>
      </c>
      <c r="Q150" s="22">
        <v>2995</v>
      </c>
      <c r="R150" s="22">
        <v>4080</v>
      </c>
      <c r="S150" s="22">
        <v>3840</v>
      </c>
      <c r="T150" s="22">
        <v>4055</v>
      </c>
      <c r="U150" s="22">
        <v>4180</v>
      </c>
      <c r="V150" s="22">
        <v>4235</v>
      </c>
      <c r="W150" s="22">
        <v>4025</v>
      </c>
      <c r="X150" s="22">
        <v>4055</v>
      </c>
      <c r="Y150" s="22">
        <v>4045</v>
      </c>
      <c r="Z150" s="22">
        <v>3955</v>
      </c>
      <c r="AA150" s="22">
        <v>4210</v>
      </c>
      <c r="AB150" s="22">
        <v>4165</v>
      </c>
      <c r="AC150" s="22">
        <v>4055</v>
      </c>
      <c r="AD150" s="22">
        <v>3680</v>
      </c>
      <c r="AE150" s="22">
        <v>3305</v>
      </c>
      <c r="AF150" s="22">
        <v>3255</v>
      </c>
      <c r="AG150" s="22">
        <v>3190</v>
      </c>
      <c r="AH150" s="22">
        <v>2980</v>
      </c>
      <c r="AI150" s="22">
        <v>2845</v>
      </c>
      <c r="AJ150" s="22">
        <v>2740</v>
      </c>
      <c r="AK150" s="147">
        <v>2565</v>
      </c>
      <c r="AL150" s="147">
        <v>2515</v>
      </c>
      <c r="AM150" s="147">
        <v>2425</v>
      </c>
      <c r="AN150" s="147">
        <v>2345</v>
      </c>
      <c r="AO150" s="147">
        <v>2190</v>
      </c>
      <c r="AP150" s="147">
        <v>2115</v>
      </c>
      <c r="AQ150" s="147">
        <v>2105</v>
      </c>
      <c r="AR150" s="147">
        <v>2170</v>
      </c>
      <c r="AS150" s="147">
        <v>2135</v>
      </c>
      <c r="AT150" s="147">
        <v>2135</v>
      </c>
      <c r="AU150" s="147">
        <v>2150</v>
      </c>
      <c r="AV150" s="147">
        <v>2165</v>
      </c>
      <c r="AW150" s="147">
        <v>2210</v>
      </c>
      <c r="AX150" s="147">
        <v>2135</v>
      </c>
      <c r="AY150" s="147">
        <v>2165</v>
      </c>
      <c r="AZ150" s="147">
        <v>2230</v>
      </c>
      <c r="BA150" s="147">
        <v>2330</v>
      </c>
      <c r="BB150" s="147">
        <v>2235</v>
      </c>
      <c r="BC150" s="147">
        <v>2215</v>
      </c>
      <c r="BD150" s="147">
        <v>2290</v>
      </c>
      <c r="BE150" s="147">
        <v>2325</v>
      </c>
      <c r="BF150" s="147">
        <v>2350</v>
      </c>
      <c r="BG150" s="147">
        <v>2360</v>
      </c>
      <c r="BH150" s="147">
        <v>2375</v>
      </c>
      <c r="BI150" s="147">
        <v>2410</v>
      </c>
      <c r="BJ150" s="147">
        <v>2345</v>
      </c>
      <c r="BK150" s="147">
        <v>2405</v>
      </c>
      <c r="BL150" s="147">
        <v>2355</v>
      </c>
      <c r="BM150" s="147">
        <v>2330</v>
      </c>
      <c r="BN150" s="147">
        <v>2325</v>
      </c>
      <c r="BO150" s="147">
        <v>2350</v>
      </c>
      <c r="BP150" s="147">
        <v>2650</v>
      </c>
      <c r="BQ150" s="147">
        <v>2635</v>
      </c>
      <c r="BR150" s="147">
        <v>2705</v>
      </c>
      <c r="BS150" s="147">
        <v>2685</v>
      </c>
      <c r="BT150" s="147">
        <v>2630</v>
      </c>
      <c r="BU150" s="147">
        <v>2555</v>
      </c>
      <c r="BV150" s="147">
        <v>2540</v>
      </c>
      <c r="BW150" s="147">
        <v>2615</v>
      </c>
      <c r="BX150" s="147">
        <v>2590</v>
      </c>
      <c r="BY150" s="147">
        <v>2480</v>
      </c>
      <c r="BZ150" s="147">
        <v>2410</v>
      </c>
      <c r="CA150" s="147">
        <v>2490</v>
      </c>
      <c r="CB150" s="100"/>
    </row>
    <row r="151" spans="1:80" x14ac:dyDescent="0.2">
      <c r="A151" t="s">
        <v>230</v>
      </c>
      <c r="B151" s="22">
        <v>4185</v>
      </c>
      <c r="C151" s="22">
        <v>4385</v>
      </c>
      <c r="D151" s="22">
        <v>4395</v>
      </c>
      <c r="E151" s="22">
        <v>4415</v>
      </c>
      <c r="F151" s="22">
        <v>4435</v>
      </c>
      <c r="G151" s="22">
        <v>4480</v>
      </c>
      <c r="H151" s="22">
        <v>4530</v>
      </c>
      <c r="I151" s="22">
        <v>4465</v>
      </c>
      <c r="J151" s="22">
        <v>4565</v>
      </c>
      <c r="K151" s="22">
        <v>4700</v>
      </c>
      <c r="L151" s="22">
        <v>4670</v>
      </c>
      <c r="M151" s="22">
        <v>4625</v>
      </c>
      <c r="N151" s="22">
        <v>4710</v>
      </c>
      <c r="O151" s="22">
        <v>4835</v>
      </c>
      <c r="P151" s="22">
        <v>4790</v>
      </c>
      <c r="Q151" s="22">
        <v>7990</v>
      </c>
      <c r="R151" s="22">
        <v>9260</v>
      </c>
      <c r="S151" s="22">
        <v>8985</v>
      </c>
      <c r="T151" s="22">
        <v>9270</v>
      </c>
      <c r="U151" s="22">
        <v>9425</v>
      </c>
      <c r="V151" s="22">
        <v>9320</v>
      </c>
      <c r="W151" s="22">
        <v>9020</v>
      </c>
      <c r="X151" s="22">
        <v>9080</v>
      </c>
      <c r="Y151" s="22">
        <v>9060</v>
      </c>
      <c r="Z151" s="22">
        <v>8840</v>
      </c>
      <c r="AA151" s="22">
        <v>9160</v>
      </c>
      <c r="AB151" s="22">
        <v>9060</v>
      </c>
      <c r="AC151" s="22">
        <v>8830</v>
      </c>
      <c r="AD151" s="22">
        <v>8270</v>
      </c>
      <c r="AE151" s="22">
        <v>7665</v>
      </c>
      <c r="AF151" s="22">
        <v>7450</v>
      </c>
      <c r="AG151" s="22">
        <v>7115</v>
      </c>
      <c r="AH151" s="22">
        <v>6885</v>
      </c>
      <c r="AI151" s="22">
        <v>6755</v>
      </c>
      <c r="AJ151" s="22">
        <v>6515</v>
      </c>
      <c r="AK151" s="147">
        <v>6315</v>
      </c>
      <c r="AL151" s="147">
        <v>6245</v>
      </c>
      <c r="AM151" s="147">
        <v>6275</v>
      </c>
      <c r="AN151" s="147">
        <v>6030</v>
      </c>
      <c r="AO151" s="147">
        <v>5575</v>
      </c>
      <c r="AP151" s="147">
        <v>5310</v>
      </c>
      <c r="AQ151" s="147">
        <v>5120</v>
      </c>
      <c r="AR151" s="147">
        <v>5060</v>
      </c>
      <c r="AS151" s="147">
        <v>5005</v>
      </c>
      <c r="AT151" s="147">
        <v>5005</v>
      </c>
      <c r="AU151" s="147">
        <v>4975</v>
      </c>
      <c r="AV151" s="147">
        <v>5125</v>
      </c>
      <c r="AW151" s="147">
        <v>5195</v>
      </c>
      <c r="AX151" s="147">
        <v>5170</v>
      </c>
      <c r="AY151" s="147">
        <v>5195</v>
      </c>
      <c r="AZ151" s="147">
        <v>5360</v>
      </c>
      <c r="BA151" s="147">
        <v>5470</v>
      </c>
      <c r="BB151" s="147">
        <v>5305</v>
      </c>
      <c r="BC151" s="147">
        <v>5245</v>
      </c>
      <c r="BD151" s="147">
        <v>5315</v>
      </c>
      <c r="BE151" s="147">
        <v>5295</v>
      </c>
      <c r="BF151" s="147">
        <v>5260</v>
      </c>
      <c r="BG151" s="147">
        <v>5225</v>
      </c>
      <c r="BH151" s="147">
        <v>5395</v>
      </c>
      <c r="BI151" s="147">
        <v>5570</v>
      </c>
      <c r="BJ151" s="147">
        <v>5580</v>
      </c>
      <c r="BK151" s="147">
        <v>5695</v>
      </c>
      <c r="BL151" s="147">
        <v>5595</v>
      </c>
      <c r="BM151" s="147">
        <v>5370</v>
      </c>
      <c r="BN151" s="147">
        <v>5260</v>
      </c>
      <c r="BO151" s="147">
        <v>5265</v>
      </c>
      <c r="BP151" s="147">
        <v>5865</v>
      </c>
      <c r="BQ151" s="147">
        <v>5855</v>
      </c>
      <c r="BR151" s="147">
        <v>5800</v>
      </c>
      <c r="BS151" s="147">
        <v>5785</v>
      </c>
      <c r="BT151" s="147">
        <v>5560</v>
      </c>
      <c r="BU151" s="147">
        <v>5545</v>
      </c>
      <c r="BV151" s="147">
        <v>5440</v>
      </c>
      <c r="BW151" s="147">
        <v>5510</v>
      </c>
      <c r="BX151" s="147">
        <v>5550</v>
      </c>
      <c r="BY151" s="147">
        <v>5340</v>
      </c>
      <c r="BZ151" s="147">
        <v>5245</v>
      </c>
      <c r="CA151" s="147">
        <v>5180</v>
      </c>
      <c r="CB151" s="100"/>
    </row>
    <row r="152" spans="1:80" x14ac:dyDescent="0.2">
      <c r="A152" t="s">
        <v>231</v>
      </c>
      <c r="B152" s="22">
        <v>1300</v>
      </c>
      <c r="C152" s="22">
        <v>1370</v>
      </c>
      <c r="D152" s="22">
        <v>1410</v>
      </c>
      <c r="E152" s="22">
        <v>1475</v>
      </c>
      <c r="F152" s="22">
        <v>1520</v>
      </c>
      <c r="G152" s="22">
        <v>1555</v>
      </c>
      <c r="H152" s="22">
        <v>1630</v>
      </c>
      <c r="I152" s="22">
        <v>1660</v>
      </c>
      <c r="J152" s="22">
        <v>1740</v>
      </c>
      <c r="K152" s="22">
        <v>1800</v>
      </c>
      <c r="L152" s="22">
        <v>1875</v>
      </c>
      <c r="M152" s="22">
        <v>1880</v>
      </c>
      <c r="N152" s="22">
        <v>1885</v>
      </c>
      <c r="O152" s="22">
        <v>1950</v>
      </c>
      <c r="P152" s="22">
        <v>1950</v>
      </c>
      <c r="Q152" s="22">
        <v>3400</v>
      </c>
      <c r="R152" s="22">
        <v>4230</v>
      </c>
      <c r="S152" s="22">
        <v>4055</v>
      </c>
      <c r="T152" s="22">
        <v>4135</v>
      </c>
      <c r="U152" s="22">
        <v>4325</v>
      </c>
      <c r="V152" s="22">
        <v>4295</v>
      </c>
      <c r="W152" s="22">
        <v>4110</v>
      </c>
      <c r="X152" s="22">
        <v>4170</v>
      </c>
      <c r="Y152" s="22">
        <v>4185</v>
      </c>
      <c r="Z152" s="22">
        <v>4150</v>
      </c>
      <c r="AA152" s="22">
        <v>4325</v>
      </c>
      <c r="AB152" s="22">
        <v>4270</v>
      </c>
      <c r="AC152" s="22">
        <v>4255</v>
      </c>
      <c r="AD152" s="22">
        <v>3935</v>
      </c>
      <c r="AE152" s="22">
        <v>3590</v>
      </c>
      <c r="AF152" s="22">
        <v>3480</v>
      </c>
      <c r="AG152" s="22">
        <v>3435</v>
      </c>
      <c r="AH152" s="22">
        <v>3360</v>
      </c>
      <c r="AI152" s="22">
        <v>3190</v>
      </c>
      <c r="AJ152" s="22">
        <v>3115</v>
      </c>
      <c r="AK152" s="147">
        <v>2980</v>
      </c>
      <c r="AL152" s="147">
        <v>2915</v>
      </c>
      <c r="AM152" s="147">
        <v>2900</v>
      </c>
      <c r="AN152" s="147">
        <v>2785</v>
      </c>
      <c r="AO152" s="147">
        <v>2570</v>
      </c>
      <c r="AP152" s="147">
        <v>2450</v>
      </c>
      <c r="AQ152" s="147">
        <v>2380</v>
      </c>
      <c r="AR152" s="147">
        <v>2330</v>
      </c>
      <c r="AS152" s="147">
        <v>2355</v>
      </c>
      <c r="AT152" s="147">
        <v>2335</v>
      </c>
      <c r="AU152" s="147">
        <v>2350</v>
      </c>
      <c r="AV152" s="147">
        <v>2415</v>
      </c>
      <c r="AW152" s="147">
        <v>2445</v>
      </c>
      <c r="AX152" s="147">
        <v>2450</v>
      </c>
      <c r="AY152" s="147">
        <v>2400</v>
      </c>
      <c r="AZ152" s="147">
        <v>2545</v>
      </c>
      <c r="BA152" s="147">
        <v>2590</v>
      </c>
      <c r="BB152" s="147">
        <v>2480</v>
      </c>
      <c r="BC152" s="147">
        <v>2530</v>
      </c>
      <c r="BD152" s="147">
        <v>2565</v>
      </c>
      <c r="BE152" s="147">
        <v>2535</v>
      </c>
      <c r="BF152" s="147">
        <v>2575</v>
      </c>
      <c r="BG152" s="147">
        <v>2655</v>
      </c>
      <c r="BH152" s="147">
        <v>2630</v>
      </c>
      <c r="BI152" s="147">
        <v>2650</v>
      </c>
      <c r="BJ152" s="147">
        <v>2675</v>
      </c>
      <c r="BK152" s="147">
        <v>2720</v>
      </c>
      <c r="BL152" s="147">
        <v>2775</v>
      </c>
      <c r="BM152" s="147">
        <v>2725</v>
      </c>
      <c r="BN152" s="147">
        <v>2750</v>
      </c>
      <c r="BO152" s="147">
        <v>2785</v>
      </c>
      <c r="BP152" s="147">
        <v>3075</v>
      </c>
      <c r="BQ152" s="147">
        <v>3055</v>
      </c>
      <c r="BR152" s="147">
        <v>3130</v>
      </c>
      <c r="BS152" s="147">
        <v>3100</v>
      </c>
      <c r="BT152" s="147">
        <v>2940</v>
      </c>
      <c r="BU152" s="147">
        <v>2940</v>
      </c>
      <c r="BV152" s="147">
        <v>2885</v>
      </c>
      <c r="BW152" s="147">
        <v>2915</v>
      </c>
      <c r="BX152" s="147">
        <v>2930</v>
      </c>
      <c r="BY152" s="147">
        <v>2860</v>
      </c>
      <c r="BZ152" s="147">
        <v>2835</v>
      </c>
      <c r="CA152" s="147">
        <v>2935</v>
      </c>
      <c r="CB152" s="100"/>
    </row>
    <row r="153" spans="1:80" x14ac:dyDescent="0.2">
      <c r="CB153" s="100"/>
    </row>
    <row r="154" spans="1:80" x14ac:dyDescent="0.2">
      <c r="A154" t="s">
        <v>218</v>
      </c>
      <c r="CB154" s="100"/>
    </row>
    <row r="155" spans="1:80" ht="15" x14ac:dyDescent="0.25">
      <c r="A155" t="s">
        <v>164</v>
      </c>
      <c r="B155" s="20">
        <v>43466</v>
      </c>
      <c r="C155" s="283">
        <v>43497</v>
      </c>
      <c r="D155" s="283">
        <v>43525</v>
      </c>
      <c r="E155" s="283">
        <v>43556</v>
      </c>
      <c r="F155" s="283">
        <v>43586</v>
      </c>
      <c r="G155" s="283">
        <v>43617</v>
      </c>
      <c r="H155" s="283">
        <v>43647</v>
      </c>
      <c r="I155" s="283">
        <v>43678</v>
      </c>
      <c r="J155" s="283">
        <v>43709</v>
      </c>
      <c r="K155" s="283">
        <v>43739</v>
      </c>
      <c r="L155" s="283">
        <v>43770</v>
      </c>
      <c r="M155" s="283">
        <v>43800</v>
      </c>
      <c r="N155" s="283">
        <v>43831</v>
      </c>
      <c r="O155" s="283">
        <v>43862</v>
      </c>
      <c r="P155" s="283">
        <v>43891</v>
      </c>
      <c r="Q155" s="283">
        <v>43922</v>
      </c>
      <c r="R155" s="283">
        <v>43952</v>
      </c>
      <c r="S155" s="283">
        <v>43983</v>
      </c>
      <c r="T155" s="283">
        <v>44013</v>
      </c>
      <c r="U155" s="283">
        <v>44044</v>
      </c>
      <c r="V155" s="283">
        <v>44075</v>
      </c>
      <c r="W155" s="283">
        <v>44105</v>
      </c>
      <c r="X155" s="283">
        <v>44136</v>
      </c>
      <c r="Y155" s="283">
        <v>44166</v>
      </c>
      <c r="Z155" s="283">
        <v>44197</v>
      </c>
      <c r="AA155" s="283">
        <v>44228</v>
      </c>
      <c r="AB155" s="283">
        <v>44256</v>
      </c>
      <c r="AC155" s="283">
        <v>44287</v>
      </c>
      <c r="AD155" s="283">
        <v>44317</v>
      </c>
      <c r="AE155" s="283">
        <v>44348</v>
      </c>
      <c r="AF155" s="283">
        <v>44378</v>
      </c>
      <c r="AG155" s="283">
        <v>44409</v>
      </c>
      <c r="AH155" s="283">
        <v>44440</v>
      </c>
      <c r="AI155" s="283">
        <v>44470</v>
      </c>
      <c r="AJ155" s="283">
        <v>44501</v>
      </c>
      <c r="AK155" s="283">
        <v>44531</v>
      </c>
      <c r="AL155" s="283">
        <v>44562</v>
      </c>
      <c r="AM155" s="283">
        <v>44593</v>
      </c>
      <c r="AN155" s="283">
        <v>44621</v>
      </c>
      <c r="AO155" s="283">
        <v>44652</v>
      </c>
      <c r="AP155" s="283">
        <v>44682</v>
      </c>
      <c r="AQ155" s="283">
        <v>44713</v>
      </c>
      <c r="AR155" s="283">
        <v>44743</v>
      </c>
      <c r="AS155" s="283">
        <v>44774</v>
      </c>
      <c r="AT155" s="283">
        <v>44805</v>
      </c>
      <c r="AU155" s="283">
        <v>44835</v>
      </c>
      <c r="AV155" s="283">
        <v>44866</v>
      </c>
      <c r="AW155" s="283">
        <v>44896</v>
      </c>
      <c r="AX155" s="283">
        <v>44927</v>
      </c>
      <c r="AY155" s="283">
        <v>44958</v>
      </c>
      <c r="AZ155" s="283">
        <v>44986</v>
      </c>
      <c r="BA155" s="283">
        <v>45017</v>
      </c>
      <c r="BB155" s="283">
        <v>45047</v>
      </c>
      <c r="BC155" s="283">
        <v>45078</v>
      </c>
      <c r="BD155" s="283">
        <v>45108</v>
      </c>
      <c r="BE155" s="283">
        <v>45139</v>
      </c>
      <c r="BF155" s="283">
        <v>45170</v>
      </c>
      <c r="BG155" s="283">
        <v>45200</v>
      </c>
      <c r="BH155" s="283">
        <v>45231</v>
      </c>
      <c r="BI155" s="283">
        <v>45261</v>
      </c>
      <c r="BJ155" s="283">
        <v>45292</v>
      </c>
      <c r="BK155" s="283">
        <v>45323</v>
      </c>
      <c r="BL155" s="283">
        <v>45352</v>
      </c>
      <c r="BM155" s="283">
        <v>45383</v>
      </c>
      <c r="BN155" s="283">
        <v>45413</v>
      </c>
      <c r="BO155" s="283">
        <v>45444</v>
      </c>
      <c r="BP155" s="283">
        <v>45474</v>
      </c>
      <c r="BQ155" s="283">
        <v>45505</v>
      </c>
      <c r="BR155" s="283">
        <v>45536</v>
      </c>
      <c r="BS155" s="283">
        <v>45566</v>
      </c>
      <c r="BT155" s="283">
        <v>45597</v>
      </c>
      <c r="BU155" s="283">
        <v>45627</v>
      </c>
      <c r="BV155" s="283">
        <v>45658</v>
      </c>
      <c r="BW155" s="283">
        <v>45689</v>
      </c>
      <c r="BX155" s="283">
        <v>45717</v>
      </c>
      <c r="BY155" s="283">
        <v>45748</v>
      </c>
      <c r="BZ155" s="283">
        <v>45778</v>
      </c>
      <c r="CA155" s="283">
        <v>45809</v>
      </c>
      <c r="CB155" s="100"/>
    </row>
    <row r="156" spans="1:80" x14ac:dyDescent="0.2">
      <c r="A156" t="s">
        <v>115</v>
      </c>
      <c r="B156">
        <v>1.8</v>
      </c>
      <c r="C156">
        <v>1.9</v>
      </c>
      <c r="D156">
        <v>1.9</v>
      </c>
      <c r="E156">
        <v>1.9</v>
      </c>
      <c r="F156">
        <v>2</v>
      </c>
      <c r="G156">
        <v>2</v>
      </c>
      <c r="H156">
        <v>2</v>
      </c>
      <c r="I156">
        <v>2</v>
      </c>
      <c r="J156">
        <v>2.1</v>
      </c>
      <c r="K156">
        <v>2.2000000000000002</v>
      </c>
      <c r="L156">
        <v>2.2999999999999998</v>
      </c>
      <c r="M156">
        <v>2.2999999999999998</v>
      </c>
      <c r="N156" s="102">
        <v>2.2000000000000002</v>
      </c>
      <c r="O156" s="102">
        <v>2.2999999999999998</v>
      </c>
      <c r="P156" s="102">
        <v>2.2999999999999998</v>
      </c>
      <c r="Q156" s="102">
        <v>4</v>
      </c>
      <c r="R156" s="102">
        <v>4.7</v>
      </c>
      <c r="S156" s="102">
        <v>4.5999999999999996</v>
      </c>
      <c r="T156" s="102">
        <v>4.8</v>
      </c>
      <c r="U156" s="102">
        <v>5</v>
      </c>
      <c r="V156" s="102">
        <v>5</v>
      </c>
      <c r="W156" s="102">
        <v>4.8</v>
      </c>
      <c r="X156" s="102">
        <v>4.8</v>
      </c>
      <c r="Y156" s="102">
        <v>4.8</v>
      </c>
      <c r="Z156" s="102">
        <v>4.7</v>
      </c>
      <c r="AA156" s="102">
        <v>4.9000000000000004</v>
      </c>
      <c r="AB156" s="102">
        <v>4.8</v>
      </c>
      <c r="AC156" s="102">
        <v>4.7</v>
      </c>
      <c r="AD156" s="102">
        <v>4.3</v>
      </c>
      <c r="AE156" s="102">
        <v>4</v>
      </c>
      <c r="AF156" s="102">
        <v>3.8</v>
      </c>
      <c r="AG156" s="102">
        <v>3.7</v>
      </c>
      <c r="AH156" s="102">
        <v>3.6</v>
      </c>
      <c r="AI156" s="102">
        <v>3.4</v>
      </c>
      <c r="AJ156" s="102">
        <v>3.4</v>
      </c>
      <c r="AK156" s="102">
        <v>3.3</v>
      </c>
      <c r="AL156" s="102">
        <v>3.1</v>
      </c>
      <c r="AM156" s="102">
        <v>3.1</v>
      </c>
      <c r="AN156" s="102">
        <v>3.1</v>
      </c>
      <c r="AO156" s="102">
        <v>2.8</v>
      </c>
      <c r="AP156" s="102">
        <v>2.7</v>
      </c>
      <c r="AQ156" s="102">
        <v>2.5</v>
      </c>
      <c r="AR156" s="102">
        <v>2.5</v>
      </c>
      <c r="AS156" s="102">
        <v>2.5</v>
      </c>
      <c r="AT156" s="102">
        <v>2.5</v>
      </c>
      <c r="AU156" s="102">
        <v>2.5</v>
      </c>
      <c r="AV156" s="102">
        <v>2.5</v>
      </c>
      <c r="AW156" s="102">
        <v>2.5</v>
      </c>
      <c r="AX156" s="102">
        <v>2.5</v>
      </c>
      <c r="AY156" s="102">
        <v>2.5</v>
      </c>
      <c r="AZ156" s="102">
        <v>2.6</v>
      </c>
      <c r="BA156" s="102">
        <v>2.6</v>
      </c>
      <c r="BB156" s="102">
        <v>2.5</v>
      </c>
      <c r="BC156" s="102">
        <v>2.6</v>
      </c>
      <c r="BD156" s="102">
        <v>2.7</v>
      </c>
      <c r="BE156" s="102">
        <v>2.6</v>
      </c>
      <c r="BF156" s="102">
        <v>2.7</v>
      </c>
      <c r="BG156" s="102">
        <v>2.7</v>
      </c>
      <c r="BH156" s="102">
        <v>2.7</v>
      </c>
      <c r="BI156" s="102">
        <v>2.7</v>
      </c>
      <c r="BJ156" s="102">
        <v>2.7</v>
      </c>
      <c r="BK156" s="102">
        <v>2.7</v>
      </c>
      <c r="BL156" s="102">
        <v>2.8</v>
      </c>
      <c r="BM156" s="102">
        <v>2.7</v>
      </c>
      <c r="BN156" s="102">
        <v>2.7</v>
      </c>
      <c r="BO156" s="102">
        <v>2.7</v>
      </c>
      <c r="BP156" s="102">
        <v>3</v>
      </c>
      <c r="BQ156" s="102">
        <v>3</v>
      </c>
      <c r="BR156" s="102">
        <v>3</v>
      </c>
      <c r="BS156" s="102">
        <v>3</v>
      </c>
      <c r="BT156" s="102">
        <v>2.9</v>
      </c>
      <c r="BU156" s="102">
        <v>2.9</v>
      </c>
      <c r="BV156" s="102">
        <v>2.9</v>
      </c>
      <c r="BW156" s="102">
        <v>2.9</v>
      </c>
      <c r="BX156" s="102">
        <v>2.9</v>
      </c>
      <c r="BY156" s="102">
        <v>2.9</v>
      </c>
      <c r="BZ156" s="102">
        <v>2.7</v>
      </c>
      <c r="CA156" s="102">
        <v>2.8</v>
      </c>
      <c r="CB156" s="100"/>
    </row>
    <row r="157" spans="1:80" x14ac:dyDescent="0.2">
      <c r="A157" t="s">
        <v>116</v>
      </c>
      <c r="B157">
        <v>1.4</v>
      </c>
      <c r="C157">
        <v>1.6</v>
      </c>
      <c r="D157">
        <v>1.6</v>
      </c>
      <c r="E157">
        <v>1.6</v>
      </c>
      <c r="F157">
        <v>1.7</v>
      </c>
      <c r="G157">
        <v>1.7</v>
      </c>
      <c r="H157">
        <v>1.8</v>
      </c>
      <c r="I157">
        <v>1.8</v>
      </c>
      <c r="J157">
        <v>1.8</v>
      </c>
      <c r="K157">
        <v>1.8</v>
      </c>
      <c r="L157">
        <v>1.8</v>
      </c>
      <c r="M157">
        <v>1.8</v>
      </c>
      <c r="N157" s="102">
        <v>1.8</v>
      </c>
      <c r="O157" s="102">
        <v>1.9</v>
      </c>
      <c r="P157" s="102">
        <v>1.9</v>
      </c>
      <c r="Q157" s="102">
        <v>3.4</v>
      </c>
      <c r="R157" s="102">
        <v>4</v>
      </c>
      <c r="S157" s="102">
        <v>4</v>
      </c>
      <c r="T157" s="102">
        <v>4.2</v>
      </c>
      <c r="U157" s="102">
        <v>4.2</v>
      </c>
      <c r="V157" s="102">
        <v>4.2</v>
      </c>
      <c r="W157" s="102">
        <v>4</v>
      </c>
      <c r="X157" s="102">
        <v>4.0999999999999996</v>
      </c>
      <c r="Y157" s="102">
        <v>4</v>
      </c>
      <c r="Z157" s="102">
        <v>4</v>
      </c>
      <c r="AA157" s="102">
        <v>4.2</v>
      </c>
      <c r="AB157" s="102">
        <v>4.0999999999999996</v>
      </c>
      <c r="AC157" s="102">
        <v>4</v>
      </c>
      <c r="AD157" s="102">
        <v>3.8</v>
      </c>
      <c r="AE157" s="102">
        <v>3.4</v>
      </c>
      <c r="AF157" s="102">
        <v>3.3</v>
      </c>
      <c r="AG157" s="102">
        <v>3.2</v>
      </c>
      <c r="AH157" s="102">
        <v>3</v>
      </c>
      <c r="AI157" s="102">
        <v>3</v>
      </c>
      <c r="AJ157" s="102">
        <v>3</v>
      </c>
      <c r="AK157" s="102">
        <v>2.8</v>
      </c>
      <c r="AL157" s="102">
        <v>2.8</v>
      </c>
      <c r="AM157" s="102">
        <v>2.8</v>
      </c>
      <c r="AN157" s="102">
        <v>2.7</v>
      </c>
      <c r="AO157" s="102">
        <v>2.5</v>
      </c>
      <c r="AP157" s="102">
        <v>2.4</v>
      </c>
      <c r="AQ157" s="102">
        <v>2.2999999999999998</v>
      </c>
      <c r="AR157" s="102">
        <v>2.2000000000000002</v>
      </c>
      <c r="AS157" s="102">
        <v>2.2999999999999998</v>
      </c>
      <c r="AT157" s="102">
        <v>2.4</v>
      </c>
      <c r="AU157" s="102">
        <v>2.4</v>
      </c>
      <c r="AV157" s="102">
        <v>2.4</v>
      </c>
      <c r="AW157" s="102">
        <v>2.5</v>
      </c>
      <c r="AX157" s="102">
        <v>2.5</v>
      </c>
      <c r="AY157" s="102">
        <v>2.5</v>
      </c>
      <c r="AZ157" s="102">
        <v>2.5</v>
      </c>
      <c r="BA157" s="102">
        <v>2.6</v>
      </c>
      <c r="BB157" s="102">
        <v>2.6</v>
      </c>
      <c r="BC157" s="102">
        <v>2.5</v>
      </c>
      <c r="BD157" s="102">
        <v>2.5</v>
      </c>
      <c r="BE157" s="102">
        <v>2.5</v>
      </c>
      <c r="BF157" s="102">
        <v>2.5</v>
      </c>
      <c r="BG157" s="102">
        <v>2.5</v>
      </c>
      <c r="BH157" s="102">
        <v>2.6</v>
      </c>
      <c r="BI157" s="102">
        <v>2.7</v>
      </c>
      <c r="BJ157" s="102">
        <v>2.7</v>
      </c>
      <c r="BK157" s="102">
        <v>2.8</v>
      </c>
      <c r="BL157" s="102">
        <v>2.8</v>
      </c>
      <c r="BM157" s="102">
        <v>2.7</v>
      </c>
      <c r="BN157" s="102">
        <v>2.7</v>
      </c>
      <c r="BO157" s="102">
        <v>2.7</v>
      </c>
      <c r="BP157" s="102">
        <v>3</v>
      </c>
      <c r="BQ157" s="102">
        <v>2.9</v>
      </c>
      <c r="BR157" s="102">
        <v>2.9</v>
      </c>
      <c r="BS157" s="102">
        <v>3</v>
      </c>
      <c r="BT157" s="102">
        <v>2.8</v>
      </c>
      <c r="BU157" s="102">
        <v>2.8</v>
      </c>
      <c r="BV157" s="102">
        <v>2.8</v>
      </c>
      <c r="BW157" s="102">
        <v>2.8</v>
      </c>
      <c r="BX157" s="102">
        <v>2.9</v>
      </c>
      <c r="BY157" s="102">
        <v>2.7</v>
      </c>
      <c r="BZ157" s="102">
        <v>2.7</v>
      </c>
      <c r="CA157" s="102">
        <v>2.6</v>
      </c>
      <c r="CB157" s="100"/>
    </row>
    <row r="158" spans="1:80" x14ac:dyDescent="0.2">
      <c r="A158" t="s">
        <v>117</v>
      </c>
      <c r="B158">
        <v>1.2</v>
      </c>
      <c r="C158">
        <v>1.4</v>
      </c>
      <c r="D158">
        <v>1.5</v>
      </c>
      <c r="E158">
        <v>1.5</v>
      </c>
      <c r="F158">
        <v>1.5</v>
      </c>
      <c r="G158">
        <v>1.6</v>
      </c>
      <c r="H158">
        <v>1.7</v>
      </c>
      <c r="I158">
        <v>1.8</v>
      </c>
      <c r="J158">
        <v>1.9</v>
      </c>
      <c r="K158">
        <v>2</v>
      </c>
      <c r="L158">
        <v>1.9</v>
      </c>
      <c r="M158">
        <v>1.9</v>
      </c>
      <c r="N158" s="102">
        <v>2</v>
      </c>
      <c r="O158" s="102">
        <v>2</v>
      </c>
      <c r="P158" s="102">
        <v>2</v>
      </c>
      <c r="Q158" s="102">
        <v>3.5</v>
      </c>
      <c r="R158" s="102">
        <v>4.5</v>
      </c>
      <c r="S158" s="102">
        <v>4.3</v>
      </c>
      <c r="T158" s="102">
        <v>4.5</v>
      </c>
      <c r="U158" s="102">
        <v>4.5999999999999996</v>
      </c>
      <c r="V158" s="102">
        <v>4.5999999999999996</v>
      </c>
      <c r="W158" s="102">
        <v>4.4000000000000004</v>
      </c>
      <c r="X158" s="102">
        <v>4.5999999999999996</v>
      </c>
      <c r="Y158" s="102">
        <v>4.5999999999999996</v>
      </c>
      <c r="Z158" s="102">
        <v>4.5999999999999996</v>
      </c>
      <c r="AA158" s="102">
        <v>4.7</v>
      </c>
      <c r="AB158" s="102">
        <v>4.5999999999999996</v>
      </c>
      <c r="AC158" s="102">
        <v>4.7</v>
      </c>
      <c r="AD158" s="102">
        <v>4.3</v>
      </c>
      <c r="AE158" s="102">
        <v>3.9</v>
      </c>
      <c r="AF158" s="102">
        <v>3.8</v>
      </c>
      <c r="AG158" s="102">
        <v>3.6</v>
      </c>
      <c r="AH158" s="102">
        <v>3.4</v>
      </c>
      <c r="AI158" s="102">
        <v>3.3</v>
      </c>
      <c r="AJ158" s="102">
        <v>3.1</v>
      </c>
      <c r="AK158" s="102">
        <v>3</v>
      </c>
      <c r="AL158" s="102">
        <v>2.8</v>
      </c>
      <c r="AM158" s="102">
        <v>2.8</v>
      </c>
      <c r="AN158" s="102">
        <v>2.7</v>
      </c>
      <c r="AO158" s="102">
        <v>2.6</v>
      </c>
      <c r="AP158" s="102">
        <v>2.5</v>
      </c>
      <c r="AQ158" s="102">
        <v>2.4</v>
      </c>
      <c r="AR158" s="102">
        <v>2.4</v>
      </c>
      <c r="AS158" s="102">
        <v>2.4</v>
      </c>
      <c r="AT158" s="102">
        <v>2.5</v>
      </c>
      <c r="AU158" s="102">
        <v>2.6</v>
      </c>
      <c r="AV158" s="102">
        <v>2.6</v>
      </c>
      <c r="AW158" s="102">
        <v>2.5</v>
      </c>
      <c r="AX158" s="102">
        <v>2.5</v>
      </c>
      <c r="AY158" s="102">
        <v>2.5</v>
      </c>
      <c r="AZ158" s="102">
        <v>2.6</v>
      </c>
      <c r="BA158" s="102">
        <v>2.7</v>
      </c>
      <c r="BB158" s="102">
        <v>2.6</v>
      </c>
      <c r="BC158" s="102">
        <v>2.7</v>
      </c>
      <c r="BD158" s="102">
        <v>2.7</v>
      </c>
      <c r="BE158" s="102">
        <v>2.7</v>
      </c>
      <c r="BF158" s="102">
        <v>2.7</v>
      </c>
      <c r="BG158" s="102">
        <v>2.7</v>
      </c>
      <c r="BH158" s="102">
        <v>2.8</v>
      </c>
      <c r="BI158" s="102">
        <v>2.8</v>
      </c>
      <c r="BJ158" s="102">
        <v>2.8</v>
      </c>
      <c r="BK158" s="102">
        <v>2.9</v>
      </c>
      <c r="BL158" s="102">
        <v>2.8</v>
      </c>
      <c r="BM158" s="102">
        <v>2.7</v>
      </c>
      <c r="BN158" s="102">
        <v>2.8</v>
      </c>
      <c r="BO158" s="102">
        <v>3</v>
      </c>
      <c r="BP158" s="102">
        <v>3.3</v>
      </c>
      <c r="BQ158" s="102">
        <v>3.3</v>
      </c>
      <c r="BR158" s="102">
        <v>3.3</v>
      </c>
      <c r="BS158" s="102">
        <v>3.1</v>
      </c>
      <c r="BT158" s="102">
        <v>3</v>
      </c>
      <c r="BU158" s="102">
        <v>3</v>
      </c>
      <c r="BV158" s="102">
        <v>2.9</v>
      </c>
      <c r="BW158" s="102">
        <v>3</v>
      </c>
      <c r="BX158" s="102">
        <v>3</v>
      </c>
      <c r="BY158" s="102">
        <v>2.9</v>
      </c>
      <c r="BZ158" s="102">
        <v>2.9</v>
      </c>
      <c r="CA158" s="102">
        <v>3</v>
      </c>
      <c r="CB158" s="100"/>
    </row>
    <row r="159" spans="1:80" x14ac:dyDescent="0.2">
      <c r="A159" t="s">
        <v>118</v>
      </c>
      <c r="B159">
        <v>2.9</v>
      </c>
      <c r="C159">
        <v>2.9</v>
      </c>
      <c r="D159">
        <v>2.9</v>
      </c>
      <c r="E159">
        <v>3</v>
      </c>
      <c r="F159">
        <v>3</v>
      </c>
      <c r="G159">
        <v>2.9</v>
      </c>
      <c r="H159">
        <v>3</v>
      </c>
      <c r="I159">
        <v>2.9</v>
      </c>
      <c r="J159">
        <v>3</v>
      </c>
      <c r="K159">
        <v>3.1</v>
      </c>
      <c r="L159">
        <v>2.9</v>
      </c>
      <c r="M159">
        <v>2.9</v>
      </c>
      <c r="N159" s="102">
        <v>3</v>
      </c>
      <c r="O159" s="102">
        <v>3.1</v>
      </c>
      <c r="P159" s="102">
        <v>3</v>
      </c>
      <c r="Q159" s="102">
        <v>5</v>
      </c>
      <c r="R159" s="102">
        <v>5.5</v>
      </c>
      <c r="S159" s="102">
        <v>5.4</v>
      </c>
      <c r="T159" s="102">
        <v>5.5</v>
      </c>
      <c r="U159" s="102">
        <v>5.6</v>
      </c>
      <c r="V159" s="102">
        <v>5.6</v>
      </c>
      <c r="W159" s="102">
        <v>5.4</v>
      </c>
      <c r="X159" s="102">
        <v>5.4</v>
      </c>
      <c r="Y159" s="102">
        <v>5.4</v>
      </c>
      <c r="Z159" s="102">
        <v>5.3</v>
      </c>
      <c r="AA159" s="102">
        <v>5.4</v>
      </c>
      <c r="AB159" s="102">
        <v>5.5</v>
      </c>
      <c r="AC159" s="102">
        <v>5.3</v>
      </c>
      <c r="AD159" s="102">
        <v>4.8</v>
      </c>
      <c r="AE159" s="102">
        <v>4.5</v>
      </c>
      <c r="AF159" s="102">
        <v>4.4000000000000004</v>
      </c>
      <c r="AG159" s="102">
        <v>4.0999999999999996</v>
      </c>
      <c r="AH159" s="102">
        <v>4.0999999999999996</v>
      </c>
      <c r="AI159" s="102">
        <v>3.9</v>
      </c>
      <c r="AJ159" s="102">
        <v>3.8</v>
      </c>
      <c r="AK159" s="102">
        <v>3.6</v>
      </c>
      <c r="AL159" s="102">
        <v>3.5</v>
      </c>
      <c r="AM159" s="102">
        <v>3.6</v>
      </c>
      <c r="AN159" s="102">
        <v>3.5</v>
      </c>
      <c r="AO159" s="102">
        <v>3.3</v>
      </c>
      <c r="AP159" s="102">
        <v>3.1</v>
      </c>
      <c r="AQ159" s="102">
        <v>2.9</v>
      </c>
      <c r="AR159" s="102">
        <v>2.9</v>
      </c>
      <c r="AS159" s="102">
        <v>2.8</v>
      </c>
      <c r="AT159" s="102">
        <v>2.9</v>
      </c>
      <c r="AU159" s="102">
        <v>2.8</v>
      </c>
      <c r="AV159" s="102">
        <v>3</v>
      </c>
      <c r="AW159" s="102">
        <v>3.1</v>
      </c>
      <c r="AX159" s="102">
        <v>3.1</v>
      </c>
      <c r="AY159" s="102">
        <v>3.2</v>
      </c>
      <c r="AZ159" s="102">
        <v>3.3</v>
      </c>
      <c r="BA159" s="102">
        <v>3.3</v>
      </c>
      <c r="BB159" s="102">
        <v>3.2</v>
      </c>
      <c r="BC159" s="102">
        <v>3.2</v>
      </c>
      <c r="BD159" s="102">
        <v>3.3</v>
      </c>
      <c r="BE159" s="102">
        <v>3.3</v>
      </c>
      <c r="BF159" s="102">
        <v>3.3</v>
      </c>
      <c r="BG159" s="102">
        <v>3.2</v>
      </c>
      <c r="BH159" s="102">
        <v>3.3</v>
      </c>
      <c r="BI159" s="102">
        <v>3.4</v>
      </c>
      <c r="BJ159" s="102">
        <v>3.3</v>
      </c>
      <c r="BK159" s="102">
        <v>3.4</v>
      </c>
      <c r="BL159" s="102">
        <v>3.3</v>
      </c>
      <c r="BM159" s="102">
        <v>3.1</v>
      </c>
      <c r="BN159" s="102">
        <v>3.1</v>
      </c>
      <c r="BO159" s="102">
        <v>3.2</v>
      </c>
      <c r="BP159" s="102">
        <v>3.4</v>
      </c>
      <c r="BQ159" s="102">
        <v>3.4</v>
      </c>
      <c r="BR159" s="102">
        <v>3.3</v>
      </c>
      <c r="BS159" s="102">
        <v>3.2</v>
      </c>
      <c r="BT159" s="102">
        <v>3.1</v>
      </c>
      <c r="BU159" s="102">
        <v>3</v>
      </c>
      <c r="BV159" s="102">
        <v>2.9</v>
      </c>
      <c r="BW159" s="102">
        <v>3</v>
      </c>
      <c r="BX159" s="102">
        <v>3</v>
      </c>
      <c r="BY159" s="102">
        <v>2.9</v>
      </c>
      <c r="BZ159" s="102">
        <v>2.8</v>
      </c>
      <c r="CA159" s="102">
        <v>2.8</v>
      </c>
      <c r="CB159" s="100"/>
    </row>
    <row r="160" spans="1:80" x14ac:dyDescent="0.2">
      <c r="A160" t="s">
        <v>1730</v>
      </c>
      <c r="B160">
        <v>2.4</v>
      </c>
      <c r="C160">
        <v>2.5</v>
      </c>
      <c r="D160">
        <v>2.6</v>
      </c>
      <c r="E160">
        <v>2.6</v>
      </c>
      <c r="F160">
        <v>2.6</v>
      </c>
      <c r="G160">
        <v>2.7</v>
      </c>
      <c r="H160">
        <v>2.7</v>
      </c>
      <c r="I160">
        <v>2.6</v>
      </c>
      <c r="J160">
        <v>2.7</v>
      </c>
      <c r="K160">
        <v>2.8</v>
      </c>
      <c r="L160">
        <v>2.9</v>
      </c>
      <c r="M160">
        <v>2.9</v>
      </c>
      <c r="N160" s="102">
        <v>3</v>
      </c>
      <c r="O160" s="102">
        <v>3</v>
      </c>
      <c r="P160" s="102">
        <v>2.9</v>
      </c>
      <c r="Q160" s="102">
        <v>5.2</v>
      </c>
      <c r="R160" s="102">
        <v>5.8</v>
      </c>
      <c r="S160" s="102">
        <v>5.7</v>
      </c>
      <c r="T160" s="102">
        <v>5.9</v>
      </c>
      <c r="U160" s="102">
        <v>6.1</v>
      </c>
      <c r="V160" s="102">
        <v>6.1</v>
      </c>
      <c r="W160" s="102">
        <v>6</v>
      </c>
      <c r="X160" s="102">
        <v>5.9</v>
      </c>
      <c r="Y160" s="102">
        <v>6</v>
      </c>
      <c r="Z160" s="102">
        <v>5.9</v>
      </c>
      <c r="AA160" s="102">
        <v>6</v>
      </c>
      <c r="AB160" s="102">
        <v>5.9</v>
      </c>
      <c r="AC160" s="102">
        <v>5.8</v>
      </c>
      <c r="AD160" s="102">
        <v>5.3</v>
      </c>
      <c r="AE160" s="102">
        <v>4.9000000000000004</v>
      </c>
      <c r="AF160" s="102">
        <v>4.8</v>
      </c>
      <c r="AG160" s="102">
        <v>4.5</v>
      </c>
      <c r="AH160" s="102">
        <v>4.4000000000000004</v>
      </c>
      <c r="AI160" s="102">
        <v>4.3</v>
      </c>
      <c r="AJ160" s="102">
        <v>4.0999999999999996</v>
      </c>
      <c r="AK160" s="102">
        <v>4</v>
      </c>
      <c r="AL160" s="102">
        <v>3.9</v>
      </c>
      <c r="AM160" s="102">
        <v>3.8</v>
      </c>
      <c r="AN160" s="102">
        <v>3.7</v>
      </c>
      <c r="AO160" s="102">
        <v>3.5</v>
      </c>
      <c r="AP160" s="102">
        <v>3.3</v>
      </c>
      <c r="AQ160" s="102">
        <v>3.1</v>
      </c>
      <c r="AR160" s="102">
        <v>3.2</v>
      </c>
      <c r="AS160" s="102">
        <v>3.1</v>
      </c>
      <c r="AT160" s="102">
        <v>3.1</v>
      </c>
      <c r="AU160" s="102">
        <v>3.1</v>
      </c>
      <c r="AV160" s="102">
        <v>3.1</v>
      </c>
      <c r="AW160" s="102">
        <v>3.1</v>
      </c>
      <c r="AX160" s="102">
        <v>3.1</v>
      </c>
      <c r="AY160" s="102">
        <v>3.1</v>
      </c>
      <c r="AZ160" s="102">
        <v>3.2</v>
      </c>
      <c r="BA160" s="102">
        <v>3.2</v>
      </c>
      <c r="BB160" s="102">
        <v>3</v>
      </c>
      <c r="BC160" s="102">
        <v>3</v>
      </c>
      <c r="BD160" s="102">
        <v>3</v>
      </c>
      <c r="BE160" s="102">
        <v>3.1</v>
      </c>
      <c r="BF160" s="102">
        <v>3.1</v>
      </c>
      <c r="BG160" s="102">
        <v>3.2</v>
      </c>
      <c r="BH160" s="102">
        <v>3.3</v>
      </c>
      <c r="BI160" s="102">
        <v>3.4</v>
      </c>
      <c r="BJ160" s="102">
        <v>3.5</v>
      </c>
      <c r="BK160" s="102">
        <v>3.6</v>
      </c>
      <c r="BL160" s="102">
        <v>3.6</v>
      </c>
      <c r="BM160" s="102">
        <v>3.4</v>
      </c>
      <c r="BN160" s="102">
        <v>3.3</v>
      </c>
      <c r="BO160" s="102">
        <v>3.3</v>
      </c>
      <c r="BP160" s="102">
        <v>3.7</v>
      </c>
      <c r="BQ160" s="102">
        <v>3.7</v>
      </c>
      <c r="BR160" s="102">
        <v>3.7</v>
      </c>
      <c r="BS160" s="102">
        <v>3.6</v>
      </c>
      <c r="BT160" s="102">
        <v>3.5</v>
      </c>
      <c r="BU160" s="102">
        <v>3.5</v>
      </c>
      <c r="BV160" s="102">
        <v>3.4</v>
      </c>
      <c r="BW160" s="102">
        <v>3.5</v>
      </c>
      <c r="BX160" s="102">
        <v>3.5</v>
      </c>
      <c r="BY160" s="102">
        <v>3.4</v>
      </c>
      <c r="BZ160" s="102">
        <v>3.3</v>
      </c>
      <c r="CA160" s="102">
        <v>3.3</v>
      </c>
      <c r="CB160" s="100"/>
    </row>
    <row r="161" spans="1:80" x14ac:dyDescent="0.2">
      <c r="A161" t="s">
        <v>120</v>
      </c>
      <c r="B161">
        <v>2.1</v>
      </c>
      <c r="C161">
        <v>2.2000000000000002</v>
      </c>
      <c r="D161">
        <v>2.2999999999999998</v>
      </c>
      <c r="E161">
        <v>2.4</v>
      </c>
      <c r="F161">
        <v>2.4</v>
      </c>
      <c r="G161">
        <v>2.6</v>
      </c>
      <c r="H161">
        <v>2.7</v>
      </c>
      <c r="I161">
        <v>2.8</v>
      </c>
      <c r="J161">
        <v>2.9</v>
      </c>
      <c r="K161">
        <v>2.9</v>
      </c>
      <c r="L161">
        <v>2.9</v>
      </c>
      <c r="M161">
        <v>2.9</v>
      </c>
      <c r="N161" s="102">
        <v>2.9</v>
      </c>
      <c r="O161" s="102">
        <v>3</v>
      </c>
      <c r="P161" s="102">
        <v>3</v>
      </c>
      <c r="Q161" s="102">
        <v>4.5999999999999996</v>
      </c>
      <c r="R161" s="102">
        <v>5.7</v>
      </c>
      <c r="S161" s="102">
        <v>5.7</v>
      </c>
      <c r="T161" s="102">
        <v>5.8</v>
      </c>
      <c r="U161" s="102">
        <v>5.9</v>
      </c>
      <c r="V161" s="102">
        <v>6</v>
      </c>
      <c r="W161" s="102">
        <v>5.9</v>
      </c>
      <c r="X161" s="102">
        <v>6</v>
      </c>
      <c r="Y161" s="102">
        <v>6.1</v>
      </c>
      <c r="Z161" s="102">
        <v>5.9</v>
      </c>
      <c r="AA161" s="102">
        <v>6.2</v>
      </c>
      <c r="AB161" s="102">
        <v>6.3</v>
      </c>
      <c r="AC161" s="102">
        <v>6.2</v>
      </c>
      <c r="AD161" s="102">
        <v>5.8</v>
      </c>
      <c r="AE161" s="102">
        <v>5.4</v>
      </c>
      <c r="AF161" s="102">
        <v>5.2</v>
      </c>
      <c r="AG161" s="102">
        <v>5</v>
      </c>
      <c r="AH161" s="102">
        <v>4.7</v>
      </c>
      <c r="AI161" s="102">
        <v>4.5</v>
      </c>
      <c r="AJ161" s="102">
        <v>4.2</v>
      </c>
      <c r="AK161" s="102">
        <v>4.0999999999999996</v>
      </c>
      <c r="AL161" s="102">
        <v>3.9</v>
      </c>
      <c r="AM161" s="102">
        <v>3.9</v>
      </c>
      <c r="AN161" s="102">
        <v>3.7</v>
      </c>
      <c r="AO161" s="102">
        <v>3.5</v>
      </c>
      <c r="AP161" s="102">
        <v>3.4</v>
      </c>
      <c r="AQ161" s="102">
        <v>3.3</v>
      </c>
      <c r="AR161" s="102">
        <v>3.3</v>
      </c>
      <c r="AS161" s="102">
        <v>3.3</v>
      </c>
      <c r="AT161" s="102">
        <v>3.3</v>
      </c>
      <c r="AU161" s="102">
        <v>3.3</v>
      </c>
      <c r="AV161" s="102">
        <v>3.4</v>
      </c>
      <c r="AW161" s="102">
        <v>3.4</v>
      </c>
      <c r="AX161" s="102">
        <v>3.5</v>
      </c>
      <c r="AY161" s="102">
        <v>3.4</v>
      </c>
      <c r="AZ161" s="102">
        <v>3.6</v>
      </c>
      <c r="BA161" s="102">
        <v>3.8</v>
      </c>
      <c r="BB161" s="102">
        <v>3.7</v>
      </c>
      <c r="BC161" s="102">
        <v>3.6</v>
      </c>
      <c r="BD161" s="102">
        <v>3.8</v>
      </c>
      <c r="BE161" s="102">
        <v>3.7</v>
      </c>
      <c r="BF161" s="102">
        <v>3.8</v>
      </c>
      <c r="BG161" s="102">
        <v>3.9</v>
      </c>
      <c r="BH161" s="102">
        <v>3.8</v>
      </c>
      <c r="BI161" s="102">
        <v>3.8</v>
      </c>
      <c r="BJ161" s="102">
        <v>3.8</v>
      </c>
      <c r="BK161" s="102">
        <v>3.9</v>
      </c>
      <c r="BL161" s="102">
        <v>3.9</v>
      </c>
      <c r="BM161" s="102">
        <v>4</v>
      </c>
      <c r="BN161" s="102">
        <v>3.9</v>
      </c>
      <c r="BO161" s="102">
        <v>4</v>
      </c>
      <c r="BP161" s="102">
        <v>4.5</v>
      </c>
      <c r="BQ161" s="102">
        <v>4.4000000000000004</v>
      </c>
      <c r="BR161" s="102">
        <v>4.5</v>
      </c>
      <c r="BS161" s="102">
        <v>4.4000000000000004</v>
      </c>
      <c r="BT161" s="102">
        <v>4.2</v>
      </c>
      <c r="BU161" s="102">
        <v>4.0999999999999996</v>
      </c>
      <c r="BV161" s="102">
        <v>4</v>
      </c>
      <c r="BW161" s="102">
        <v>4.0999999999999996</v>
      </c>
      <c r="BX161" s="102">
        <v>4</v>
      </c>
      <c r="BY161" s="102">
        <v>4</v>
      </c>
      <c r="BZ161" s="102">
        <v>3.9</v>
      </c>
      <c r="CA161" s="102">
        <v>4.0999999999999996</v>
      </c>
      <c r="CB161" s="100"/>
    </row>
    <row r="162" spans="1:80" x14ac:dyDescent="0.2">
      <c r="A162" t="s">
        <v>121</v>
      </c>
      <c r="B162">
        <v>1.1000000000000001</v>
      </c>
      <c r="C162">
        <v>1.1000000000000001</v>
      </c>
      <c r="D162">
        <v>1.2</v>
      </c>
      <c r="E162">
        <v>1.3</v>
      </c>
      <c r="F162">
        <v>1.3</v>
      </c>
      <c r="G162">
        <v>1.4</v>
      </c>
      <c r="H162">
        <v>1.5</v>
      </c>
      <c r="I162">
        <v>1.6</v>
      </c>
      <c r="J162">
        <v>1.6</v>
      </c>
      <c r="K162">
        <v>1.7</v>
      </c>
      <c r="L162">
        <v>1.8</v>
      </c>
      <c r="M162">
        <v>1.8</v>
      </c>
      <c r="N162" s="102">
        <v>1.8</v>
      </c>
      <c r="O162" s="102">
        <v>1.9</v>
      </c>
      <c r="P162" s="102">
        <v>1.9</v>
      </c>
      <c r="Q162" s="102">
        <v>3.3</v>
      </c>
      <c r="R162" s="102">
        <v>4.3</v>
      </c>
      <c r="S162" s="102">
        <v>4</v>
      </c>
      <c r="T162" s="102">
        <v>4</v>
      </c>
      <c r="U162" s="102">
        <v>4.2</v>
      </c>
      <c r="V162" s="102">
        <v>4.2</v>
      </c>
      <c r="W162" s="102">
        <v>4</v>
      </c>
      <c r="X162" s="102">
        <v>4.0999999999999996</v>
      </c>
      <c r="Y162" s="102">
        <v>4.0999999999999996</v>
      </c>
      <c r="Z162" s="102">
        <v>4</v>
      </c>
      <c r="AA162" s="102">
        <v>4.2</v>
      </c>
      <c r="AB162" s="102">
        <v>4.2</v>
      </c>
      <c r="AC162" s="102">
        <v>4.2</v>
      </c>
      <c r="AD162" s="102">
        <v>3.9</v>
      </c>
      <c r="AE162" s="102">
        <v>3.5</v>
      </c>
      <c r="AF162" s="102">
        <v>3.5</v>
      </c>
      <c r="AG162" s="102">
        <v>3.4</v>
      </c>
      <c r="AH162" s="102">
        <v>3.4</v>
      </c>
      <c r="AI162" s="102">
        <v>3.2</v>
      </c>
      <c r="AJ162" s="102">
        <v>3.1</v>
      </c>
      <c r="AK162" s="102">
        <v>3</v>
      </c>
      <c r="AL162" s="102">
        <v>2.9</v>
      </c>
      <c r="AM162" s="102">
        <v>2.8</v>
      </c>
      <c r="AN162" s="102">
        <v>2.7</v>
      </c>
      <c r="AO162" s="102">
        <v>2.5</v>
      </c>
      <c r="AP162" s="102">
        <v>2.4</v>
      </c>
      <c r="AQ162" s="102">
        <v>2.4</v>
      </c>
      <c r="AR162" s="102">
        <v>2.2999999999999998</v>
      </c>
      <c r="AS162" s="102">
        <v>2.2999999999999998</v>
      </c>
      <c r="AT162" s="102">
        <v>2.2999999999999998</v>
      </c>
      <c r="AU162" s="102">
        <v>2.4</v>
      </c>
      <c r="AV162" s="102">
        <v>2.4</v>
      </c>
      <c r="AW162" s="102">
        <v>2.5</v>
      </c>
      <c r="AX162" s="102">
        <v>2.4</v>
      </c>
      <c r="AY162" s="102">
        <v>2.2999999999999998</v>
      </c>
      <c r="AZ162" s="102">
        <v>2.5</v>
      </c>
      <c r="BA162" s="102">
        <v>2.6</v>
      </c>
      <c r="BB162" s="102">
        <v>2.4</v>
      </c>
      <c r="BC162" s="102">
        <v>2.5</v>
      </c>
      <c r="BD162" s="102">
        <v>2.5</v>
      </c>
      <c r="BE162" s="102">
        <v>2.5</v>
      </c>
      <c r="BF162" s="102">
        <v>2.5</v>
      </c>
      <c r="BG162" s="102">
        <v>2.6</v>
      </c>
      <c r="BH162" s="102">
        <v>2.6</v>
      </c>
      <c r="BI162" s="102">
        <v>2.6</v>
      </c>
      <c r="BJ162" s="102">
        <v>2.7</v>
      </c>
      <c r="BK162" s="102">
        <v>2.7</v>
      </c>
      <c r="BL162" s="102">
        <v>2.8</v>
      </c>
      <c r="BM162" s="102">
        <v>2.7</v>
      </c>
      <c r="BN162" s="102">
        <v>2.8</v>
      </c>
      <c r="BO162" s="102">
        <v>2.9</v>
      </c>
      <c r="BP162" s="102">
        <v>3.2</v>
      </c>
      <c r="BQ162" s="102">
        <v>3.1</v>
      </c>
      <c r="BR162" s="102">
        <v>3.2</v>
      </c>
      <c r="BS162" s="102">
        <v>3.2</v>
      </c>
      <c r="BT162" s="102">
        <v>3</v>
      </c>
      <c r="BU162" s="102">
        <v>3</v>
      </c>
      <c r="BV162" s="102">
        <v>2.9</v>
      </c>
      <c r="BW162" s="102">
        <v>2.9</v>
      </c>
      <c r="BX162" s="102">
        <v>2.9</v>
      </c>
      <c r="BY162" s="102">
        <v>2.9</v>
      </c>
      <c r="BZ162" s="102">
        <v>2.9</v>
      </c>
      <c r="CA162" s="102">
        <v>3</v>
      </c>
      <c r="CB162" s="100"/>
    </row>
    <row r="163" spans="1:80" x14ac:dyDescent="0.2">
      <c r="A163" t="s">
        <v>122</v>
      </c>
      <c r="B163">
        <v>0.8</v>
      </c>
      <c r="C163">
        <v>0.8</v>
      </c>
      <c r="D163">
        <v>0.8</v>
      </c>
      <c r="E163">
        <v>0.9</v>
      </c>
      <c r="F163">
        <v>0.9</v>
      </c>
      <c r="G163">
        <v>1</v>
      </c>
      <c r="H163">
        <v>1</v>
      </c>
      <c r="I163">
        <v>1.1000000000000001</v>
      </c>
      <c r="J163">
        <v>1.1000000000000001</v>
      </c>
      <c r="K163">
        <v>1.2</v>
      </c>
      <c r="L163">
        <v>1.2</v>
      </c>
      <c r="M163">
        <v>1.1000000000000001</v>
      </c>
      <c r="N163" s="102">
        <v>1.2</v>
      </c>
      <c r="O163" s="102">
        <v>1.2</v>
      </c>
      <c r="P163" s="102">
        <v>1.3</v>
      </c>
      <c r="Q163" s="102">
        <v>2.6</v>
      </c>
      <c r="R163" s="102">
        <v>3.4</v>
      </c>
      <c r="S163" s="102">
        <v>3.3</v>
      </c>
      <c r="T163" s="102">
        <v>3.5</v>
      </c>
      <c r="U163" s="102">
        <v>3.6</v>
      </c>
      <c r="V163" s="102">
        <v>3.6</v>
      </c>
      <c r="W163" s="102">
        <v>3.5</v>
      </c>
      <c r="X163" s="102">
        <v>3.6</v>
      </c>
      <c r="Y163" s="102">
        <v>3.5</v>
      </c>
      <c r="Z163" s="102">
        <v>3.4</v>
      </c>
      <c r="AA163" s="102">
        <v>3.7</v>
      </c>
      <c r="AB163" s="102">
        <v>3.6</v>
      </c>
      <c r="AC163" s="102">
        <v>3.6</v>
      </c>
      <c r="AD163" s="102">
        <v>3.2</v>
      </c>
      <c r="AE163" s="102">
        <v>2.9</v>
      </c>
      <c r="AF163" s="102">
        <v>2.8</v>
      </c>
      <c r="AG163" s="102">
        <v>2.8</v>
      </c>
      <c r="AH163" s="102">
        <v>2.5</v>
      </c>
      <c r="AI163" s="102">
        <v>2.4</v>
      </c>
      <c r="AJ163" s="102">
        <v>2.2999999999999998</v>
      </c>
      <c r="AK163" s="102">
        <v>2.2000000000000002</v>
      </c>
      <c r="AL163" s="102">
        <v>2.1</v>
      </c>
      <c r="AM163" s="102">
        <v>2.1</v>
      </c>
      <c r="AN163" s="102">
        <v>2</v>
      </c>
      <c r="AO163" s="102">
        <v>1.9</v>
      </c>
      <c r="AP163" s="102">
        <v>1.8</v>
      </c>
      <c r="AQ163" s="102">
        <v>1.8</v>
      </c>
      <c r="AR163" s="102">
        <v>1.9</v>
      </c>
      <c r="AS163" s="102">
        <v>1.8</v>
      </c>
      <c r="AT163" s="102">
        <v>1.8</v>
      </c>
      <c r="AU163" s="102">
        <v>1.8</v>
      </c>
      <c r="AV163" s="102">
        <v>1.8</v>
      </c>
      <c r="AW163" s="102">
        <v>1.9</v>
      </c>
      <c r="AX163" s="102">
        <v>1.8</v>
      </c>
      <c r="AY163" s="102">
        <v>1.9</v>
      </c>
      <c r="AZ163" s="102">
        <v>1.9</v>
      </c>
      <c r="BA163" s="102">
        <v>2</v>
      </c>
      <c r="BB163" s="102">
        <v>1.9</v>
      </c>
      <c r="BC163" s="102">
        <v>1.9</v>
      </c>
      <c r="BD163" s="102">
        <v>1.9</v>
      </c>
      <c r="BE163" s="102">
        <v>1.9</v>
      </c>
      <c r="BF163" s="102">
        <v>2</v>
      </c>
      <c r="BG163" s="102">
        <v>2</v>
      </c>
      <c r="BH163" s="102">
        <v>2</v>
      </c>
      <c r="BI163" s="102">
        <v>2</v>
      </c>
      <c r="BJ163" s="102">
        <v>2</v>
      </c>
      <c r="BK163" s="102">
        <v>2</v>
      </c>
      <c r="BL163" s="102">
        <v>1.9</v>
      </c>
      <c r="BM163" s="102">
        <v>1.9</v>
      </c>
      <c r="BN163" s="102">
        <v>1.9</v>
      </c>
      <c r="BO163" s="102">
        <v>1.9</v>
      </c>
      <c r="BP163" s="102">
        <v>2.2000000000000002</v>
      </c>
      <c r="BQ163" s="102">
        <v>2.2000000000000002</v>
      </c>
      <c r="BR163" s="102">
        <v>2.2999999999999998</v>
      </c>
      <c r="BS163" s="102">
        <v>2.2000000000000002</v>
      </c>
      <c r="BT163" s="102">
        <v>2.2000000000000002</v>
      </c>
      <c r="BU163" s="102">
        <v>2.1</v>
      </c>
      <c r="BV163" s="102">
        <v>2.1</v>
      </c>
      <c r="BW163" s="102">
        <v>2.2000000000000002</v>
      </c>
      <c r="BX163" s="102">
        <v>2.2000000000000002</v>
      </c>
      <c r="BY163" s="102">
        <v>2.1</v>
      </c>
      <c r="BZ163" s="102">
        <v>2</v>
      </c>
      <c r="CA163" s="102">
        <v>2.1</v>
      </c>
      <c r="CB163" s="100"/>
    </row>
    <row r="164" spans="1:80" x14ac:dyDescent="0.2">
      <c r="A164" t="s">
        <v>123</v>
      </c>
      <c r="B164">
        <v>2.8</v>
      </c>
      <c r="C164">
        <v>2.9</v>
      </c>
      <c r="D164">
        <v>2.9</v>
      </c>
      <c r="E164">
        <v>2.9</v>
      </c>
      <c r="F164">
        <v>2.9</v>
      </c>
      <c r="G164">
        <v>2.9</v>
      </c>
      <c r="H164">
        <v>2.9</v>
      </c>
      <c r="I164">
        <v>3</v>
      </c>
      <c r="J164">
        <v>3.1</v>
      </c>
      <c r="K164">
        <v>3.2</v>
      </c>
      <c r="L164">
        <v>3.2</v>
      </c>
      <c r="M164">
        <v>3.2</v>
      </c>
      <c r="N164" s="102">
        <v>3.2</v>
      </c>
      <c r="O164" s="102">
        <v>3.2</v>
      </c>
      <c r="P164" s="102">
        <v>3.2</v>
      </c>
      <c r="Q164" s="102">
        <v>4.9000000000000004</v>
      </c>
      <c r="R164" s="102">
        <v>5.4</v>
      </c>
      <c r="S164" s="102">
        <v>5.3</v>
      </c>
      <c r="T164" s="102">
        <v>5.4</v>
      </c>
      <c r="U164" s="102">
        <v>5.5</v>
      </c>
      <c r="V164" s="102">
        <v>5.4</v>
      </c>
      <c r="W164" s="102">
        <v>5.3</v>
      </c>
      <c r="X164" s="102">
        <v>5.3</v>
      </c>
      <c r="Y164" s="102">
        <v>5.3</v>
      </c>
      <c r="Z164" s="102">
        <v>5.2</v>
      </c>
      <c r="AA164" s="102">
        <v>5.4</v>
      </c>
      <c r="AB164" s="102">
        <v>5.4</v>
      </c>
      <c r="AC164" s="102">
        <v>5.4</v>
      </c>
      <c r="AD164" s="102">
        <v>5</v>
      </c>
      <c r="AE164" s="102">
        <v>4.5999999999999996</v>
      </c>
      <c r="AF164" s="102">
        <v>4.7</v>
      </c>
      <c r="AG164" s="102">
        <v>4.5</v>
      </c>
      <c r="AH164" s="102">
        <v>4.4000000000000004</v>
      </c>
      <c r="AI164" s="102">
        <v>4.2</v>
      </c>
      <c r="AJ164" s="102">
        <v>4.2</v>
      </c>
      <c r="AK164" s="102">
        <v>4</v>
      </c>
      <c r="AL164" s="102">
        <v>3.9</v>
      </c>
      <c r="AM164" s="102">
        <v>3.9</v>
      </c>
      <c r="AN164" s="102">
        <v>3.7</v>
      </c>
      <c r="AO164" s="102">
        <v>3.5</v>
      </c>
      <c r="AP164" s="102">
        <v>3.3</v>
      </c>
      <c r="AQ164" s="102">
        <v>3.2</v>
      </c>
      <c r="AR164" s="102">
        <v>3</v>
      </c>
      <c r="AS164" s="102">
        <v>3.1</v>
      </c>
      <c r="AT164" s="102">
        <v>3.1</v>
      </c>
      <c r="AU164" s="102">
        <v>3.1</v>
      </c>
      <c r="AV164" s="102">
        <v>3.2</v>
      </c>
      <c r="AW164" s="102">
        <v>3.2</v>
      </c>
      <c r="AX164" s="102">
        <v>3.2</v>
      </c>
      <c r="AY164" s="102">
        <v>3.2</v>
      </c>
      <c r="AZ164" s="102">
        <v>3.2</v>
      </c>
      <c r="BA164" s="102">
        <v>3.3</v>
      </c>
      <c r="BB164" s="102">
        <v>3.1</v>
      </c>
      <c r="BC164" s="102">
        <v>3</v>
      </c>
      <c r="BD164" s="102">
        <v>3.2</v>
      </c>
      <c r="BE164" s="102">
        <v>3.1</v>
      </c>
      <c r="BF164" s="102">
        <v>3.1</v>
      </c>
      <c r="BG164" s="102">
        <v>3.3</v>
      </c>
      <c r="BH164" s="102">
        <v>3.3</v>
      </c>
      <c r="BI164" s="102">
        <v>3.2</v>
      </c>
      <c r="BJ164" s="102">
        <v>3.2</v>
      </c>
      <c r="BK164" s="102">
        <v>3.2</v>
      </c>
      <c r="BL164" s="102">
        <v>3.2</v>
      </c>
      <c r="BM164" s="102">
        <v>3.2</v>
      </c>
      <c r="BN164" s="102">
        <v>3.2</v>
      </c>
      <c r="BO164" s="102">
        <v>3.1</v>
      </c>
      <c r="BP164" s="102">
        <v>3.4</v>
      </c>
      <c r="BQ164" s="102">
        <v>3.5</v>
      </c>
      <c r="BR164" s="102">
        <v>3.4</v>
      </c>
      <c r="BS164" s="102">
        <v>3.3</v>
      </c>
      <c r="BT164" s="102">
        <v>3.2</v>
      </c>
      <c r="BU164" s="102">
        <v>3.1</v>
      </c>
      <c r="BV164" s="102">
        <v>3.1</v>
      </c>
      <c r="BW164" s="102">
        <v>3.1</v>
      </c>
      <c r="BX164" s="102">
        <v>3</v>
      </c>
      <c r="BY164" s="102">
        <v>2.9</v>
      </c>
      <c r="BZ164" s="102">
        <v>2.9</v>
      </c>
      <c r="CA164" s="102">
        <v>3</v>
      </c>
      <c r="CB164" s="100"/>
    </row>
    <row r="165" spans="1:80" x14ac:dyDescent="0.2">
      <c r="A165" t="s">
        <v>124</v>
      </c>
      <c r="B165">
        <v>3.9</v>
      </c>
      <c r="C165">
        <v>4.0999999999999996</v>
      </c>
      <c r="D165">
        <v>4</v>
      </c>
      <c r="E165">
        <v>4</v>
      </c>
      <c r="F165">
        <v>4</v>
      </c>
      <c r="G165">
        <v>4</v>
      </c>
      <c r="H165">
        <v>4.0999999999999996</v>
      </c>
      <c r="I165">
        <v>4.0999999999999996</v>
      </c>
      <c r="J165">
        <v>4.0999999999999996</v>
      </c>
      <c r="K165">
        <v>4.2</v>
      </c>
      <c r="L165">
        <v>4.2</v>
      </c>
      <c r="M165">
        <v>4.0999999999999996</v>
      </c>
      <c r="N165" s="102">
        <v>4.2</v>
      </c>
      <c r="O165" s="102">
        <v>4.3</v>
      </c>
      <c r="P165" s="102">
        <v>4.3</v>
      </c>
      <c r="Q165" s="102">
        <v>6.7</v>
      </c>
      <c r="R165" s="102">
        <v>8</v>
      </c>
      <c r="S165" s="102">
        <v>7.7</v>
      </c>
      <c r="T165" s="102">
        <v>7.8</v>
      </c>
      <c r="U165" s="102">
        <v>7.9</v>
      </c>
      <c r="V165" s="102">
        <v>7.8</v>
      </c>
      <c r="W165" s="102">
        <v>7.5</v>
      </c>
      <c r="X165" s="102">
        <v>7.6</v>
      </c>
      <c r="Y165" s="102">
        <v>7.5</v>
      </c>
      <c r="Z165" s="102">
        <v>7.2</v>
      </c>
      <c r="AA165" s="102">
        <v>7.5</v>
      </c>
      <c r="AB165" s="102">
        <v>7.4</v>
      </c>
      <c r="AC165" s="102">
        <v>7.3</v>
      </c>
      <c r="AD165" s="102">
        <v>6.9</v>
      </c>
      <c r="AE165" s="102">
        <v>6.5</v>
      </c>
      <c r="AF165" s="102">
        <v>6.3</v>
      </c>
      <c r="AG165" s="102">
        <v>6.1</v>
      </c>
      <c r="AH165" s="102">
        <v>5.9</v>
      </c>
      <c r="AI165" s="102">
        <v>5.9</v>
      </c>
      <c r="AJ165" s="102">
        <v>5.6</v>
      </c>
      <c r="AK165" s="102">
        <v>5.6</v>
      </c>
      <c r="AL165" s="102">
        <v>5.6</v>
      </c>
      <c r="AM165" s="102">
        <v>5.5</v>
      </c>
      <c r="AN165" s="102">
        <v>5.3</v>
      </c>
      <c r="AO165" s="102">
        <v>4.8</v>
      </c>
      <c r="AP165" s="102">
        <v>4.7</v>
      </c>
      <c r="AQ165" s="102">
        <v>4.5</v>
      </c>
      <c r="AR165" s="102">
        <v>4.4000000000000004</v>
      </c>
      <c r="AS165" s="102">
        <v>4.3</v>
      </c>
      <c r="AT165" s="102">
        <v>4.3</v>
      </c>
      <c r="AU165" s="102">
        <v>4.2</v>
      </c>
      <c r="AV165" s="102">
        <v>4.3</v>
      </c>
      <c r="AW165" s="102">
        <v>4.3</v>
      </c>
      <c r="AX165" s="102">
        <v>4.2</v>
      </c>
      <c r="AY165" s="102">
        <v>4.2</v>
      </c>
      <c r="AZ165" s="102">
        <v>4.3</v>
      </c>
      <c r="BA165" s="102">
        <v>4.5999999999999996</v>
      </c>
      <c r="BB165" s="102">
        <v>4.4000000000000004</v>
      </c>
      <c r="BC165" s="102">
        <v>4.4000000000000004</v>
      </c>
      <c r="BD165" s="102">
        <v>4.5</v>
      </c>
      <c r="BE165" s="102">
        <v>4.4000000000000004</v>
      </c>
      <c r="BF165" s="102">
        <v>4.3</v>
      </c>
      <c r="BG165" s="102">
        <v>4.3</v>
      </c>
      <c r="BH165" s="102">
        <v>4.3</v>
      </c>
      <c r="BI165" s="102">
        <v>4.4000000000000004</v>
      </c>
      <c r="BJ165" s="102">
        <v>4.4000000000000004</v>
      </c>
      <c r="BK165" s="102">
        <v>4.5</v>
      </c>
      <c r="BL165" s="102">
        <v>4.4000000000000004</v>
      </c>
      <c r="BM165" s="102">
        <v>4.2</v>
      </c>
      <c r="BN165" s="102">
        <v>4.0999999999999996</v>
      </c>
      <c r="BO165" s="102">
        <v>4</v>
      </c>
      <c r="BP165" s="102">
        <v>4.5999999999999996</v>
      </c>
      <c r="BQ165" s="102">
        <v>4.5999999999999996</v>
      </c>
      <c r="BR165" s="102">
        <v>4.5999999999999996</v>
      </c>
      <c r="BS165" s="102">
        <v>4.5999999999999996</v>
      </c>
      <c r="BT165" s="102">
        <v>4.5</v>
      </c>
      <c r="BU165" s="102">
        <v>4.5</v>
      </c>
      <c r="BV165" s="102">
        <v>4.4000000000000004</v>
      </c>
      <c r="BW165" s="102">
        <v>4.4000000000000004</v>
      </c>
      <c r="BX165" s="102">
        <v>4.4000000000000004</v>
      </c>
      <c r="BY165" s="102">
        <v>4.3</v>
      </c>
      <c r="BZ165" s="102">
        <v>4.3</v>
      </c>
      <c r="CA165" s="102">
        <v>4.0999999999999996</v>
      </c>
      <c r="CB165" s="100"/>
    </row>
    <row r="166" spans="1:80" x14ac:dyDescent="0.2">
      <c r="A166" t="s">
        <v>1702</v>
      </c>
      <c r="B166">
        <v>0.7</v>
      </c>
      <c r="C166">
        <v>0.7</v>
      </c>
      <c r="D166">
        <v>0.8</v>
      </c>
      <c r="E166">
        <v>0.9</v>
      </c>
      <c r="F166">
        <v>0.9</v>
      </c>
      <c r="G166">
        <v>1</v>
      </c>
      <c r="H166">
        <v>1.1000000000000001</v>
      </c>
      <c r="I166">
        <v>1.2</v>
      </c>
      <c r="J166">
        <v>1.3</v>
      </c>
      <c r="K166">
        <v>1.3</v>
      </c>
      <c r="L166">
        <v>1.3</v>
      </c>
      <c r="M166">
        <v>1.3</v>
      </c>
      <c r="N166" s="102">
        <v>1.3</v>
      </c>
      <c r="O166" s="102">
        <v>1.4</v>
      </c>
      <c r="P166" s="102">
        <v>1.4</v>
      </c>
      <c r="Q166" s="102">
        <v>2.6</v>
      </c>
      <c r="R166" s="102">
        <v>3.6</v>
      </c>
      <c r="S166" s="102">
        <v>3.5</v>
      </c>
      <c r="T166" s="102">
        <v>3.6</v>
      </c>
      <c r="U166" s="102">
        <v>3.7</v>
      </c>
      <c r="V166" s="102">
        <v>3.8</v>
      </c>
      <c r="W166" s="102">
        <v>3.6</v>
      </c>
      <c r="X166" s="102">
        <v>3.5</v>
      </c>
      <c r="Y166" s="102">
        <v>3.5</v>
      </c>
      <c r="Z166" s="102">
        <v>3.3</v>
      </c>
      <c r="AA166" s="102">
        <v>3.6</v>
      </c>
      <c r="AB166" s="102">
        <v>3.5</v>
      </c>
      <c r="AC166" s="102">
        <v>3.5</v>
      </c>
      <c r="AD166" s="102">
        <v>3.2</v>
      </c>
      <c r="AE166" s="102">
        <v>2.9</v>
      </c>
      <c r="AF166" s="102">
        <v>2.8</v>
      </c>
      <c r="AG166" s="102">
        <v>2.8</v>
      </c>
      <c r="AH166" s="102">
        <v>2.6</v>
      </c>
      <c r="AI166" s="102">
        <v>2.5</v>
      </c>
      <c r="AJ166" s="102">
        <v>2.2999999999999998</v>
      </c>
      <c r="AK166" s="102">
        <v>2.2000000000000002</v>
      </c>
      <c r="AL166" s="102">
        <v>2.1</v>
      </c>
      <c r="AM166" s="102">
        <v>2.1</v>
      </c>
      <c r="AN166" s="102">
        <v>2</v>
      </c>
      <c r="AO166" s="102">
        <v>1.9</v>
      </c>
      <c r="AP166" s="102">
        <v>1.8</v>
      </c>
      <c r="AQ166" s="102">
        <v>1.8</v>
      </c>
      <c r="AR166" s="102">
        <v>1.8</v>
      </c>
      <c r="AS166" s="102">
        <v>1.8</v>
      </c>
      <c r="AT166" s="102">
        <v>1.8</v>
      </c>
      <c r="AU166" s="102">
        <v>1.9</v>
      </c>
      <c r="AV166" s="102">
        <v>1.9</v>
      </c>
      <c r="AW166" s="102">
        <v>1.9</v>
      </c>
      <c r="AX166" s="102">
        <v>1.9</v>
      </c>
      <c r="AY166" s="102">
        <v>1.9</v>
      </c>
      <c r="AZ166" s="102">
        <v>2</v>
      </c>
      <c r="BA166" s="102">
        <v>2</v>
      </c>
      <c r="BB166" s="102">
        <v>1.9</v>
      </c>
      <c r="BC166" s="102">
        <v>1.9</v>
      </c>
      <c r="BD166" s="102">
        <v>2</v>
      </c>
      <c r="BE166" s="102">
        <v>2</v>
      </c>
      <c r="BF166" s="102">
        <v>2</v>
      </c>
      <c r="BG166" s="102">
        <v>2</v>
      </c>
      <c r="BH166" s="102">
        <v>2.1</v>
      </c>
      <c r="BI166" s="102">
        <v>2.1</v>
      </c>
      <c r="BJ166" s="102">
        <v>2</v>
      </c>
      <c r="BK166" s="102">
        <v>2.1</v>
      </c>
      <c r="BL166" s="102">
        <v>2.1</v>
      </c>
      <c r="BM166" s="102">
        <v>2</v>
      </c>
      <c r="BN166" s="102">
        <v>2</v>
      </c>
      <c r="BO166" s="102">
        <v>2</v>
      </c>
      <c r="BP166" s="102">
        <v>2.2000000000000002</v>
      </c>
      <c r="BQ166" s="102">
        <v>2.2000000000000002</v>
      </c>
      <c r="BR166" s="102">
        <v>2.2999999999999998</v>
      </c>
      <c r="BS166" s="102">
        <v>2.2999999999999998</v>
      </c>
      <c r="BT166" s="102">
        <v>2.2000000000000002</v>
      </c>
      <c r="BU166" s="102">
        <v>2.2000000000000002</v>
      </c>
      <c r="BV166" s="102">
        <v>2.2000000000000002</v>
      </c>
      <c r="BW166" s="102">
        <v>2.2999999999999998</v>
      </c>
      <c r="BX166" s="102">
        <v>2.2999999999999998</v>
      </c>
      <c r="BY166" s="102">
        <v>2.2000000000000002</v>
      </c>
      <c r="BZ166" s="102">
        <v>2.2000000000000002</v>
      </c>
      <c r="CA166" s="102">
        <v>2.2999999999999998</v>
      </c>
      <c r="CB166" s="100"/>
    </row>
    <row r="167" spans="1:80" x14ac:dyDescent="0.2">
      <c r="A167" t="s">
        <v>126</v>
      </c>
      <c r="B167">
        <v>0.7</v>
      </c>
      <c r="C167">
        <v>0.8</v>
      </c>
      <c r="D167">
        <v>0.9</v>
      </c>
      <c r="E167">
        <v>0.9</v>
      </c>
      <c r="F167">
        <v>1</v>
      </c>
      <c r="G167">
        <v>1.1000000000000001</v>
      </c>
      <c r="H167">
        <v>1.1000000000000001</v>
      </c>
      <c r="I167">
        <v>1.2</v>
      </c>
      <c r="J167">
        <v>1.2</v>
      </c>
      <c r="K167">
        <v>1.3</v>
      </c>
      <c r="L167">
        <v>1.3</v>
      </c>
      <c r="M167">
        <v>1.3</v>
      </c>
      <c r="N167" s="102">
        <v>1.3</v>
      </c>
      <c r="O167" s="102">
        <v>1.3</v>
      </c>
      <c r="P167" s="102">
        <v>1.4</v>
      </c>
      <c r="Q167" s="102">
        <v>2.7</v>
      </c>
      <c r="R167" s="102">
        <v>3.8</v>
      </c>
      <c r="S167" s="102">
        <v>3.4</v>
      </c>
      <c r="T167" s="102">
        <v>3.7</v>
      </c>
      <c r="U167" s="102">
        <v>3.8</v>
      </c>
      <c r="V167" s="102">
        <v>3.8</v>
      </c>
      <c r="W167" s="102">
        <v>3.6</v>
      </c>
      <c r="X167" s="102">
        <v>3.7</v>
      </c>
      <c r="Y167" s="102">
        <v>3.7</v>
      </c>
      <c r="Z167" s="102">
        <v>3.7</v>
      </c>
      <c r="AA167" s="102">
        <v>3.9</v>
      </c>
      <c r="AB167" s="102">
        <v>3.8</v>
      </c>
      <c r="AC167" s="102">
        <v>3.6</v>
      </c>
      <c r="AD167" s="102">
        <v>3.3</v>
      </c>
      <c r="AE167" s="102">
        <v>2.9</v>
      </c>
      <c r="AF167" s="102">
        <v>2.9</v>
      </c>
      <c r="AG167" s="102">
        <v>2.9</v>
      </c>
      <c r="AH167" s="102">
        <v>2.8</v>
      </c>
      <c r="AI167" s="102">
        <v>2.6</v>
      </c>
      <c r="AJ167" s="102">
        <v>2.5</v>
      </c>
      <c r="AK167" s="102">
        <v>2.4</v>
      </c>
      <c r="AL167" s="102">
        <v>2.4</v>
      </c>
      <c r="AM167" s="102">
        <v>2.2000000000000002</v>
      </c>
      <c r="AN167" s="102">
        <v>2.2000000000000002</v>
      </c>
      <c r="AO167" s="102">
        <v>2</v>
      </c>
      <c r="AP167" s="102">
        <v>1.9</v>
      </c>
      <c r="AQ167" s="102">
        <v>1.9</v>
      </c>
      <c r="AR167" s="102">
        <v>2</v>
      </c>
      <c r="AS167" s="102">
        <v>2</v>
      </c>
      <c r="AT167" s="102">
        <v>2</v>
      </c>
      <c r="AU167" s="102">
        <v>2</v>
      </c>
      <c r="AV167" s="102">
        <v>1.9</v>
      </c>
      <c r="AW167" s="102">
        <v>2</v>
      </c>
      <c r="AX167" s="102">
        <v>1.9</v>
      </c>
      <c r="AY167" s="102">
        <v>1.9</v>
      </c>
      <c r="AZ167" s="102">
        <v>2</v>
      </c>
      <c r="BA167" s="102">
        <v>2.1</v>
      </c>
      <c r="BB167" s="102">
        <v>2</v>
      </c>
      <c r="BC167" s="102">
        <v>2.1</v>
      </c>
      <c r="BD167" s="102">
        <v>2.1</v>
      </c>
      <c r="BE167" s="102">
        <v>2.2000000000000002</v>
      </c>
      <c r="BF167" s="102">
        <v>2.2000000000000002</v>
      </c>
      <c r="BG167" s="102">
        <v>2.2000000000000002</v>
      </c>
      <c r="BH167" s="102">
        <v>2.1</v>
      </c>
      <c r="BI167" s="102">
        <v>2.2000000000000002</v>
      </c>
      <c r="BJ167" s="102">
        <v>2.1</v>
      </c>
      <c r="BK167" s="102">
        <v>2.2000000000000002</v>
      </c>
      <c r="BL167" s="102">
        <v>2.2000000000000002</v>
      </c>
      <c r="BM167" s="102">
        <v>2.2000000000000002</v>
      </c>
      <c r="BN167" s="102">
        <v>2.2000000000000002</v>
      </c>
      <c r="BO167" s="102">
        <v>2.2000000000000002</v>
      </c>
      <c r="BP167" s="102">
        <v>2.5</v>
      </c>
      <c r="BQ167" s="102">
        <v>2.5</v>
      </c>
      <c r="BR167" s="102">
        <v>2.6</v>
      </c>
      <c r="BS167" s="102">
        <v>2.6</v>
      </c>
      <c r="BT167" s="102">
        <v>2.6</v>
      </c>
      <c r="BU167" s="102">
        <v>2.4</v>
      </c>
      <c r="BV167" s="102">
        <v>2.2999999999999998</v>
      </c>
      <c r="BW167" s="102">
        <v>2.4</v>
      </c>
      <c r="BX167" s="102">
        <v>2.2999999999999998</v>
      </c>
      <c r="BY167" s="102">
        <v>2.2000000000000002</v>
      </c>
      <c r="BZ167" s="102">
        <v>2.1</v>
      </c>
      <c r="CA167" s="102">
        <v>2.2000000000000002</v>
      </c>
      <c r="CB167" s="100"/>
    </row>
    <row r="168" spans="1:80" x14ac:dyDescent="0.2">
      <c r="A168" t="s">
        <v>138</v>
      </c>
      <c r="B168">
        <v>1.8</v>
      </c>
      <c r="C168">
        <v>1.9</v>
      </c>
      <c r="D168">
        <v>1.9</v>
      </c>
      <c r="E168">
        <v>2</v>
      </c>
      <c r="F168">
        <v>2</v>
      </c>
      <c r="G168">
        <v>2.1</v>
      </c>
      <c r="H168">
        <v>2.1</v>
      </c>
      <c r="I168">
        <v>2.1</v>
      </c>
      <c r="J168">
        <v>2.2000000000000002</v>
      </c>
      <c r="K168">
        <v>2.2999999999999998</v>
      </c>
      <c r="L168">
        <v>2.2999999999999998</v>
      </c>
      <c r="M168">
        <v>2.2999999999999998</v>
      </c>
      <c r="N168" s="102">
        <v>2.2999999999999998</v>
      </c>
      <c r="O168" s="102">
        <v>2.4</v>
      </c>
      <c r="P168" s="102">
        <v>2.4</v>
      </c>
      <c r="Q168" s="102">
        <v>4</v>
      </c>
      <c r="R168" s="102">
        <v>4.9000000000000004</v>
      </c>
      <c r="S168" s="102">
        <v>4.7</v>
      </c>
      <c r="T168" s="102">
        <v>4.9000000000000004</v>
      </c>
      <c r="U168" s="102">
        <v>5</v>
      </c>
      <c r="V168" s="102">
        <v>5</v>
      </c>
      <c r="W168" s="102">
        <v>4.8</v>
      </c>
      <c r="X168" s="102">
        <v>4.8</v>
      </c>
      <c r="Y168" s="102">
        <v>4.8</v>
      </c>
      <c r="Z168" s="102">
        <v>4.7</v>
      </c>
      <c r="AA168" s="102">
        <v>4.9000000000000004</v>
      </c>
      <c r="AB168" s="102">
        <v>4.9000000000000004</v>
      </c>
      <c r="AC168" s="102">
        <v>4.8</v>
      </c>
      <c r="AD168" s="102">
        <v>4.5</v>
      </c>
      <c r="AE168" s="102">
        <v>4.0999999999999996</v>
      </c>
      <c r="AF168" s="102">
        <v>4</v>
      </c>
      <c r="AG168" s="102">
        <v>3.9</v>
      </c>
      <c r="AH168" s="102">
        <v>3.7</v>
      </c>
      <c r="AI168" s="102">
        <v>3.6</v>
      </c>
      <c r="AJ168" s="102">
        <v>3.5</v>
      </c>
      <c r="AK168" s="102">
        <v>3.3</v>
      </c>
      <c r="AL168" s="102">
        <v>3.2</v>
      </c>
      <c r="AM168" s="102">
        <v>3.2</v>
      </c>
      <c r="AN168" s="102">
        <v>3.1</v>
      </c>
      <c r="AO168" s="102">
        <v>2.9</v>
      </c>
      <c r="AP168" s="102">
        <v>2.8</v>
      </c>
      <c r="AQ168" s="102">
        <v>2.7</v>
      </c>
      <c r="AR168" s="102">
        <v>2.6</v>
      </c>
      <c r="AS168" s="102">
        <v>2.6</v>
      </c>
      <c r="AT168" s="102">
        <v>2.6</v>
      </c>
      <c r="AU168" s="102">
        <v>2.6</v>
      </c>
      <c r="AV168" s="102">
        <v>2.7</v>
      </c>
      <c r="AW168" s="102">
        <v>2.7</v>
      </c>
      <c r="AX168" s="102">
        <v>2.7</v>
      </c>
      <c r="AY168" s="102">
        <v>2.7</v>
      </c>
      <c r="AZ168" s="102">
        <v>2.8</v>
      </c>
      <c r="BA168" s="102">
        <v>2.9</v>
      </c>
      <c r="BB168" s="102">
        <v>2.8</v>
      </c>
      <c r="BC168" s="102">
        <v>2.8</v>
      </c>
      <c r="BD168" s="102">
        <v>2.8</v>
      </c>
      <c r="BE168" s="102">
        <v>2.8</v>
      </c>
      <c r="BF168" s="102">
        <v>2.8</v>
      </c>
      <c r="BG168" s="102">
        <v>2.9</v>
      </c>
      <c r="BH168" s="102">
        <v>2.9</v>
      </c>
      <c r="BI168" s="102">
        <v>2.9</v>
      </c>
      <c r="BJ168" s="102">
        <v>2.9</v>
      </c>
      <c r="BK168" s="102">
        <v>3</v>
      </c>
      <c r="BL168" s="102">
        <v>3</v>
      </c>
      <c r="BM168" s="102">
        <v>2.9</v>
      </c>
      <c r="BN168" s="102">
        <v>2.9</v>
      </c>
      <c r="BO168" s="102">
        <v>2.9</v>
      </c>
      <c r="BP168" s="102">
        <v>3.2</v>
      </c>
      <c r="BQ168" s="102">
        <v>3.2</v>
      </c>
      <c r="BR168" s="102">
        <v>3.2</v>
      </c>
      <c r="BS168" s="102">
        <v>3.2</v>
      </c>
      <c r="BT168" s="102">
        <v>3.1</v>
      </c>
      <c r="BU168" s="102">
        <v>3</v>
      </c>
      <c r="BV168" s="102">
        <v>3</v>
      </c>
      <c r="BW168" s="102">
        <v>3</v>
      </c>
      <c r="BX168" s="102">
        <v>3</v>
      </c>
      <c r="BY168" s="102">
        <v>2.9</v>
      </c>
      <c r="BZ168" s="102">
        <v>2.9</v>
      </c>
      <c r="CA168" s="102">
        <v>2.9</v>
      </c>
      <c r="CB168" s="100"/>
    </row>
    <row r="169" spans="1:80" x14ac:dyDescent="0.2">
      <c r="A169" t="s">
        <v>127</v>
      </c>
      <c r="B169">
        <v>2</v>
      </c>
      <c r="C169">
        <v>2.1</v>
      </c>
      <c r="D169">
        <v>2.2000000000000002</v>
      </c>
      <c r="E169">
        <v>2.2999999999999998</v>
      </c>
      <c r="F169">
        <v>2.2999999999999998</v>
      </c>
      <c r="G169">
        <v>2.4</v>
      </c>
      <c r="H169">
        <v>2.5</v>
      </c>
      <c r="I169">
        <v>2.5</v>
      </c>
      <c r="J169">
        <v>2.6</v>
      </c>
      <c r="K169">
        <v>2.6</v>
      </c>
      <c r="L169">
        <v>2.6</v>
      </c>
      <c r="M169">
        <v>2.7</v>
      </c>
      <c r="N169" s="102">
        <v>2.7</v>
      </c>
      <c r="O169" s="102">
        <v>2.8</v>
      </c>
      <c r="P169" s="102">
        <v>2.8</v>
      </c>
      <c r="Q169" s="102">
        <v>4.2</v>
      </c>
      <c r="R169" s="102">
        <v>5.3</v>
      </c>
      <c r="S169" s="102">
        <v>5.0999999999999996</v>
      </c>
      <c r="T169" s="102">
        <v>5.3</v>
      </c>
      <c r="U169" s="102">
        <v>5.5</v>
      </c>
      <c r="V169" s="102">
        <v>5.4</v>
      </c>
      <c r="W169" s="102">
        <v>5.3</v>
      </c>
      <c r="X169" s="102">
        <v>5.4</v>
      </c>
      <c r="Y169" s="102">
        <v>5.4</v>
      </c>
      <c r="Z169" s="102">
        <v>5.3</v>
      </c>
      <c r="AA169" s="102">
        <v>5.6</v>
      </c>
      <c r="AB169" s="102">
        <v>5.7</v>
      </c>
      <c r="AC169" s="102">
        <v>5.6</v>
      </c>
      <c r="AD169" s="102">
        <v>5.3</v>
      </c>
      <c r="AE169" s="102">
        <v>5</v>
      </c>
      <c r="AF169" s="102">
        <v>4.9000000000000004</v>
      </c>
      <c r="AG169" s="102">
        <v>4.7</v>
      </c>
      <c r="AH169" s="102">
        <v>4.5</v>
      </c>
      <c r="AI169" s="102">
        <v>4.4000000000000004</v>
      </c>
      <c r="AJ169" s="102">
        <v>4.2</v>
      </c>
      <c r="AK169" s="102">
        <v>4.0999999999999996</v>
      </c>
      <c r="AL169" s="102">
        <v>3.9</v>
      </c>
      <c r="AM169" s="102">
        <v>3.8</v>
      </c>
      <c r="AN169" s="102">
        <v>3.7</v>
      </c>
      <c r="AO169" s="102">
        <v>3.5</v>
      </c>
      <c r="AP169" s="102">
        <v>3.3</v>
      </c>
      <c r="AQ169" s="102">
        <v>3.1</v>
      </c>
      <c r="AR169" s="102">
        <v>3</v>
      </c>
      <c r="AS169" s="102">
        <v>3</v>
      </c>
      <c r="AT169" s="102">
        <v>3.1</v>
      </c>
      <c r="AU169" s="102">
        <v>3</v>
      </c>
      <c r="AV169" s="102">
        <v>3</v>
      </c>
      <c r="AW169" s="102">
        <v>3.1</v>
      </c>
      <c r="AX169" s="102">
        <v>3</v>
      </c>
      <c r="AY169" s="102">
        <v>3</v>
      </c>
      <c r="AZ169" s="102">
        <v>3.1</v>
      </c>
      <c r="BA169" s="102">
        <v>3.3</v>
      </c>
      <c r="BB169" s="102">
        <v>3.2</v>
      </c>
      <c r="BC169" s="102">
        <v>3.2</v>
      </c>
      <c r="BD169" s="102">
        <v>3.3</v>
      </c>
      <c r="BE169" s="102">
        <v>3.3</v>
      </c>
      <c r="BF169" s="102">
        <v>3.3</v>
      </c>
      <c r="BG169" s="102">
        <v>3.3</v>
      </c>
      <c r="BH169" s="102">
        <v>3.4</v>
      </c>
      <c r="BI169" s="102">
        <v>3.4</v>
      </c>
      <c r="BJ169" s="102">
        <v>3.3</v>
      </c>
      <c r="BK169" s="102">
        <v>3.4</v>
      </c>
      <c r="BL169" s="102">
        <v>3.5</v>
      </c>
      <c r="BM169" s="102">
        <v>3.4</v>
      </c>
      <c r="BN169" s="102">
        <v>3.4</v>
      </c>
      <c r="BO169" s="102">
        <v>3.4</v>
      </c>
      <c r="BP169" s="102">
        <v>3.9</v>
      </c>
      <c r="BQ169" s="102">
        <v>3.9</v>
      </c>
      <c r="BR169" s="102">
        <v>3.9</v>
      </c>
      <c r="BS169" s="102">
        <v>3.9</v>
      </c>
      <c r="BT169" s="102">
        <v>3.8</v>
      </c>
      <c r="BU169" s="102">
        <v>3.7</v>
      </c>
      <c r="BV169" s="102">
        <v>3.6</v>
      </c>
      <c r="BW169" s="102">
        <v>3.8</v>
      </c>
      <c r="BX169" s="102">
        <v>3.8</v>
      </c>
      <c r="BY169" s="102">
        <v>3.7</v>
      </c>
      <c r="BZ169" s="102">
        <v>3.7</v>
      </c>
      <c r="CA169" s="102">
        <v>3.7</v>
      </c>
      <c r="CB169" s="100"/>
    </row>
    <row r="170" spans="1:80" x14ac:dyDescent="0.2">
      <c r="A170" t="s">
        <v>139</v>
      </c>
      <c r="B170">
        <v>1.8</v>
      </c>
      <c r="C170">
        <v>1.9</v>
      </c>
      <c r="D170">
        <v>2</v>
      </c>
      <c r="E170">
        <v>2</v>
      </c>
      <c r="F170">
        <v>2.1</v>
      </c>
      <c r="G170">
        <v>2.1</v>
      </c>
      <c r="H170">
        <v>2.2000000000000002</v>
      </c>
      <c r="I170">
        <v>2.2000000000000002</v>
      </c>
      <c r="J170">
        <v>2.2999999999999998</v>
      </c>
      <c r="K170">
        <v>2.2999999999999998</v>
      </c>
      <c r="L170">
        <v>2.4</v>
      </c>
      <c r="M170">
        <v>2.2999999999999998</v>
      </c>
      <c r="N170" s="102">
        <v>2.4</v>
      </c>
      <c r="O170" s="102">
        <v>2.4</v>
      </c>
      <c r="P170" s="102">
        <v>2.4</v>
      </c>
      <c r="Q170" s="102">
        <v>4.0999999999999996</v>
      </c>
      <c r="R170" s="102">
        <v>4.9000000000000004</v>
      </c>
      <c r="S170" s="102">
        <v>4.8</v>
      </c>
      <c r="T170" s="102">
        <v>4.9000000000000004</v>
      </c>
      <c r="U170" s="102">
        <v>5.0999999999999996</v>
      </c>
      <c r="V170" s="102">
        <v>5</v>
      </c>
      <c r="W170" s="102">
        <v>4.9000000000000004</v>
      </c>
      <c r="X170" s="102">
        <v>4.9000000000000004</v>
      </c>
      <c r="Y170" s="102">
        <v>4.9000000000000004</v>
      </c>
      <c r="Z170" s="102">
        <v>4.8</v>
      </c>
      <c r="AA170" s="102">
        <v>5</v>
      </c>
      <c r="AB170" s="102">
        <v>5</v>
      </c>
      <c r="AC170" s="102">
        <v>4.9000000000000004</v>
      </c>
      <c r="AD170" s="102">
        <v>4.5999999999999996</v>
      </c>
      <c r="AE170" s="102">
        <v>4.2</v>
      </c>
      <c r="AF170" s="102">
        <v>4.0999999999999996</v>
      </c>
      <c r="AG170" s="102">
        <v>4</v>
      </c>
      <c r="AH170" s="102">
        <v>3.8</v>
      </c>
      <c r="AI170" s="102">
        <v>3.7</v>
      </c>
      <c r="AJ170" s="102">
        <v>3.6</v>
      </c>
      <c r="AK170" s="102">
        <v>3.4</v>
      </c>
      <c r="AL170" s="102">
        <v>3.3</v>
      </c>
      <c r="AM170" s="102">
        <v>3.3</v>
      </c>
      <c r="AN170" s="102">
        <v>3.2</v>
      </c>
      <c r="AO170" s="102">
        <v>3</v>
      </c>
      <c r="AP170" s="102">
        <v>2.8</v>
      </c>
      <c r="AQ170" s="102">
        <v>2.7</v>
      </c>
      <c r="AR170" s="102">
        <v>2.7</v>
      </c>
      <c r="AS170" s="102">
        <v>2.7</v>
      </c>
      <c r="AT170" s="102">
        <v>2.7</v>
      </c>
      <c r="AU170" s="102">
        <v>2.7</v>
      </c>
      <c r="AV170" s="102">
        <v>2.8</v>
      </c>
      <c r="AW170" s="102">
        <v>2.8</v>
      </c>
      <c r="AX170" s="102">
        <v>2.8</v>
      </c>
      <c r="AY170" s="102">
        <v>2.8</v>
      </c>
      <c r="AZ170" s="102">
        <v>2.9</v>
      </c>
      <c r="BA170" s="102">
        <v>2.9</v>
      </c>
      <c r="BB170" s="102">
        <v>2.8</v>
      </c>
      <c r="BC170" s="102">
        <v>2.8</v>
      </c>
      <c r="BD170" s="102">
        <v>2.9</v>
      </c>
      <c r="BE170" s="102">
        <v>2.9</v>
      </c>
      <c r="BF170" s="102">
        <v>2.9</v>
      </c>
      <c r="BG170" s="102">
        <v>2.9</v>
      </c>
      <c r="BH170" s="102">
        <v>3</v>
      </c>
      <c r="BI170" s="102">
        <v>3</v>
      </c>
      <c r="BJ170" s="102">
        <v>3</v>
      </c>
      <c r="BK170" s="102">
        <v>3</v>
      </c>
      <c r="BL170" s="102">
        <v>3</v>
      </c>
      <c r="BM170" s="102">
        <v>3</v>
      </c>
      <c r="BN170" s="102">
        <v>3</v>
      </c>
      <c r="BO170" s="102">
        <v>3</v>
      </c>
      <c r="BP170" s="102">
        <v>3.3</v>
      </c>
      <c r="BQ170" s="102">
        <v>3.3</v>
      </c>
      <c r="BR170" s="102">
        <v>3.3</v>
      </c>
      <c r="BS170" s="102">
        <v>3.3</v>
      </c>
      <c r="BT170" s="102">
        <v>3.2</v>
      </c>
      <c r="BU170" s="102">
        <v>3.1</v>
      </c>
      <c r="BV170" s="102">
        <v>3.1</v>
      </c>
      <c r="BW170" s="102">
        <v>3.1</v>
      </c>
      <c r="BX170" s="102">
        <v>3.1</v>
      </c>
      <c r="BY170" s="102">
        <v>3.1</v>
      </c>
      <c r="BZ170" s="102">
        <v>3</v>
      </c>
      <c r="CA170" s="102">
        <v>3.1</v>
      </c>
      <c r="CB170" s="100"/>
    </row>
    <row r="171" spans="1:80" x14ac:dyDescent="0.2">
      <c r="A171" t="s">
        <v>1731</v>
      </c>
      <c r="B171">
        <v>1.3</v>
      </c>
      <c r="C171">
        <v>1.4</v>
      </c>
      <c r="D171">
        <v>1.4</v>
      </c>
      <c r="E171">
        <v>1.4</v>
      </c>
      <c r="F171">
        <v>1.4</v>
      </c>
      <c r="G171">
        <v>1.5</v>
      </c>
      <c r="H171">
        <v>1.5</v>
      </c>
      <c r="I171">
        <v>1.6</v>
      </c>
      <c r="J171">
        <v>1.6</v>
      </c>
      <c r="K171">
        <v>1.7</v>
      </c>
      <c r="L171">
        <v>1.7</v>
      </c>
      <c r="M171">
        <v>1.7</v>
      </c>
      <c r="N171" s="102">
        <v>1.7</v>
      </c>
      <c r="O171" s="102">
        <v>1.8</v>
      </c>
      <c r="P171" s="102">
        <v>1.8</v>
      </c>
      <c r="Q171" s="102">
        <v>3.1</v>
      </c>
      <c r="R171" s="102">
        <v>4.0999999999999996</v>
      </c>
      <c r="S171" s="102">
        <v>4</v>
      </c>
      <c r="T171" s="102">
        <v>4.0999999999999996</v>
      </c>
      <c r="U171" s="102">
        <v>4.3</v>
      </c>
      <c r="V171" s="102">
        <v>4.3</v>
      </c>
      <c r="W171" s="102">
        <v>4.0999999999999996</v>
      </c>
      <c r="X171" s="102">
        <v>4.2</v>
      </c>
      <c r="Y171" s="102">
        <v>4.2</v>
      </c>
      <c r="Z171" s="102">
        <v>4.0999999999999996</v>
      </c>
      <c r="AA171" s="102">
        <v>4.3</v>
      </c>
      <c r="AB171" s="102">
        <v>4.3</v>
      </c>
      <c r="AC171" s="102">
        <v>4.2</v>
      </c>
      <c r="AD171" s="102">
        <v>3.9</v>
      </c>
      <c r="AE171" s="102">
        <v>3.5</v>
      </c>
      <c r="AF171" s="102">
        <v>3.4</v>
      </c>
      <c r="AG171" s="102">
        <v>3.3</v>
      </c>
      <c r="AH171" s="102">
        <v>3.1</v>
      </c>
      <c r="AI171" s="102">
        <v>3</v>
      </c>
      <c r="AJ171" s="102">
        <v>2.9</v>
      </c>
      <c r="AK171" s="102">
        <v>2.8</v>
      </c>
      <c r="AL171" s="102">
        <v>2.7</v>
      </c>
      <c r="AM171" s="102">
        <v>2.7</v>
      </c>
      <c r="AN171" s="102">
        <v>2.6</v>
      </c>
      <c r="AO171" s="102">
        <v>2.5</v>
      </c>
      <c r="AP171" s="102">
        <v>2.4</v>
      </c>
      <c r="AQ171" s="102">
        <v>2.4</v>
      </c>
      <c r="AR171" s="102">
        <v>2.4</v>
      </c>
      <c r="AS171" s="102">
        <v>2.4</v>
      </c>
      <c r="AT171" s="102">
        <v>2.4</v>
      </c>
      <c r="AU171" s="102">
        <v>2.4</v>
      </c>
      <c r="AV171" s="102">
        <v>2.4</v>
      </c>
      <c r="AW171" s="102">
        <v>2.4</v>
      </c>
      <c r="AX171" s="102">
        <v>2.4</v>
      </c>
      <c r="AY171" s="102">
        <v>2.4</v>
      </c>
      <c r="AZ171" s="102">
        <v>2.4</v>
      </c>
      <c r="BA171" s="102">
        <v>2.5</v>
      </c>
      <c r="BB171" s="102">
        <v>2.4</v>
      </c>
      <c r="BC171" s="102">
        <v>2.4</v>
      </c>
      <c r="BD171" s="102">
        <v>2.5</v>
      </c>
      <c r="BE171" s="102">
        <v>2.4</v>
      </c>
      <c r="BF171" s="102">
        <v>2.5</v>
      </c>
      <c r="BG171" s="102">
        <v>2.5</v>
      </c>
      <c r="BH171" s="102">
        <v>2.5</v>
      </c>
      <c r="BI171" s="102">
        <v>2.5</v>
      </c>
      <c r="BJ171" s="102">
        <v>2.5</v>
      </c>
      <c r="BK171" s="102">
        <v>2.6</v>
      </c>
      <c r="BL171" s="102">
        <v>2.6</v>
      </c>
      <c r="BM171" s="102">
        <v>2.6</v>
      </c>
      <c r="BN171" s="102">
        <v>2.6</v>
      </c>
      <c r="BO171" s="102">
        <v>2.6</v>
      </c>
      <c r="BP171" s="102">
        <v>2.9</v>
      </c>
      <c r="BQ171" s="102">
        <v>3</v>
      </c>
      <c r="BR171" s="102">
        <v>3</v>
      </c>
      <c r="BS171" s="102">
        <v>2.9</v>
      </c>
      <c r="BT171" s="102">
        <v>2.9</v>
      </c>
      <c r="BU171" s="102">
        <v>2.8</v>
      </c>
      <c r="BV171" s="102">
        <v>2.8</v>
      </c>
      <c r="BW171" s="102">
        <v>2.9</v>
      </c>
      <c r="BX171" s="102">
        <v>2.9</v>
      </c>
      <c r="BY171" s="102">
        <v>2.8</v>
      </c>
      <c r="BZ171" s="102">
        <v>2.8</v>
      </c>
      <c r="CA171" s="102">
        <v>2.8</v>
      </c>
      <c r="CB171" s="100"/>
    </row>
    <row r="172" spans="1:80" x14ac:dyDescent="0.2">
      <c r="A172" t="s">
        <v>141</v>
      </c>
      <c r="B172">
        <v>1.9</v>
      </c>
      <c r="C172">
        <v>2</v>
      </c>
      <c r="D172">
        <v>2.1</v>
      </c>
      <c r="E172">
        <v>2.1</v>
      </c>
      <c r="F172">
        <v>2.1</v>
      </c>
      <c r="G172">
        <v>2.2000000000000002</v>
      </c>
      <c r="H172">
        <v>2.2000000000000002</v>
      </c>
      <c r="I172">
        <v>2.2999999999999998</v>
      </c>
      <c r="J172">
        <v>2.2999999999999998</v>
      </c>
      <c r="K172">
        <v>2.4</v>
      </c>
      <c r="L172">
        <v>2.4</v>
      </c>
      <c r="M172">
        <v>2.4</v>
      </c>
      <c r="N172" s="102">
        <v>2.4</v>
      </c>
      <c r="O172" s="102">
        <v>2.5</v>
      </c>
      <c r="P172" s="102">
        <v>2.5</v>
      </c>
      <c r="Q172" s="102">
        <v>4</v>
      </c>
      <c r="R172" s="102">
        <v>4.9000000000000004</v>
      </c>
      <c r="S172" s="102">
        <v>4.9000000000000004</v>
      </c>
      <c r="T172" s="102">
        <v>5</v>
      </c>
      <c r="U172" s="102">
        <v>5.0999999999999996</v>
      </c>
      <c r="V172" s="102">
        <v>5.0999999999999996</v>
      </c>
      <c r="W172" s="102">
        <v>5</v>
      </c>
      <c r="X172" s="102">
        <v>5.0999999999999996</v>
      </c>
      <c r="Y172" s="102">
        <v>5.0999999999999996</v>
      </c>
      <c r="Z172" s="102">
        <v>5</v>
      </c>
      <c r="AA172" s="102">
        <v>5.2</v>
      </c>
      <c r="AB172" s="102">
        <v>5.2</v>
      </c>
      <c r="AC172" s="102">
        <v>5.0999999999999996</v>
      </c>
      <c r="AD172" s="102">
        <v>4.8</v>
      </c>
      <c r="AE172" s="102">
        <v>4.5</v>
      </c>
      <c r="AF172" s="102">
        <v>4.4000000000000004</v>
      </c>
      <c r="AG172" s="102">
        <v>4.2</v>
      </c>
      <c r="AH172" s="102">
        <v>4</v>
      </c>
      <c r="AI172" s="102">
        <v>3.9</v>
      </c>
      <c r="AJ172" s="102">
        <v>3.8</v>
      </c>
      <c r="AK172" s="102">
        <v>3.6</v>
      </c>
      <c r="AL172" s="102">
        <v>3.5</v>
      </c>
      <c r="AM172" s="102">
        <v>3.5</v>
      </c>
      <c r="AN172" s="102">
        <v>3.4</v>
      </c>
      <c r="AO172" s="102">
        <v>3.2</v>
      </c>
      <c r="AP172" s="102">
        <v>3.1</v>
      </c>
      <c r="AQ172" s="102">
        <v>3.1</v>
      </c>
      <c r="AR172" s="102">
        <v>3</v>
      </c>
      <c r="AS172" s="102">
        <v>3</v>
      </c>
      <c r="AT172" s="102">
        <v>3</v>
      </c>
      <c r="AU172" s="102">
        <v>3</v>
      </c>
      <c r="AV172" s="102">
        <v>3.1</v>
      </c>
      <c r="AW172" s="102">
        <v>3.1</v>
      </c>
      <c r="AX172" s="102">
        <v>3</v>
      </c>
      <c r="AY172" s="102">
        <v>3</v>
      </c>
      <c r="AZ172" s="102">
        <v>3.2</v>
      </c>
      <c r="BA172" s="102">
        <v>3.3</v>
      </c>
      <c r="BB172" s="102">
        <v>3.1</v>
      </c>
      <c r="BC172" s="102">
        <v>3.1</v>
      </c>
      <c r="BD172" s="102">
        <v>3.2</v>
      </c>
      <c r="BE172" s="102">
        <v>3.2</v>
      </c>
      <c r="BF172" s="102">
        <v>3.2</v>
      </c>
      <c r="BG172" s="102">
        <v>3.2</v>
      </c>
      <c r="BH172" s="102">
        <v>3.2</v>
      </c>
      <c r="BI172" s="102">
        <v>3.2</v>
      </c>
      <c r="BJ172" s="102">
        <v>3.2</v>
      </c>
      <c r="BK172" s="102">
        <v>3.3</v>
      </c>
      <c r="BL172" s="102">
        <v>3.3</v>
      </c>
      <c r="BM172" s="102">
        <v>3.3</v>
      </c>
      <c r="BN172" s="102">
        <v>3.3</v>
      </c>
      <c r="BO172" s="102">
        <v>3.4</v>
      </c>
      <c r="BP172" s="102">
        <v>3.9</v>
      </c>
      <c r="BQ172" s="102">
        <v>3.9</v>
      </c>
      <c r="BR172" s="102">
        <v>3.9</v>
      </c>
      <c r="BS172" s="102">
        <v>3.9</v>
      </c>
      <c r="BT172" s="102">
        <v>3.8</v>
      </c>
      <c r="BU172" s="102">
        <v>3.7</v>
      </c>
      <c r="BV172" s="102">
        <v>3.6</v>
      </c>
      <c r="BW172" s="102">
        <v>3.7</v>
      </c>
      <c r="BX172" s="102">
        <v>3.7</v>
      </c>
      <c r="BY172" s="102">
        <v>3.6</v>
      </c>
      <c r="BZ172" s="102">
        <v>3.6</v>
      </c>
      <c r="CA172" s="102">
        <v>3.7</v>
      </c>
      <c r="CB172" s="100"/>
    </row>
    <row r="173" spans="1:80" x14ac:dyDescent="0.2">
      <c r="A173" t="s">
        <v>226</v>
      </c>
      <c r="B173">
        <v>1.9</v>
      </c>
      <c r="C173">
        <v>2</v>
      </c>
      <c r="D173">
        <v>2.1</v>
      </c>
      <c r="E173">
        <v>2.1</v>
      </c>
      <c r="F173">
        <v>2.1</v>
      </c>
      <c r="G173">
        <v>2.2000000000000002</v>
      </c>
      <c r="H173">
        <v>2.2000000000000002</v>
      </c>
      <c r="I173">
        <v>2.2999999999999998</v>
      </c>
      <c r="J173">
        <v>2.2999999999999998</v>
      </c>
      <c r="K173">
        <v>2.4</v>
      </c>
      <c r="L173">
        <v>2.4</v>
      </c>
      <c r="M173">
        <v>2.4</v>
      </c>
      <c r="N173" s="102">
        <v>2.4</v>
      </c>
      <c r="O173" s="102">
        <v>2.5</v>
      </c>
      <c r="P173" s="102">
        <v>2.5</v>
      </c>
      <c r="Q173" s="102">
        <v>4</v>
      </c>
      <c r="R173" s="102">
        <v>4.9000000000000004</v>
      </c>
      <c r="S173" s="102">
        <v>4.8</v>
      </c>
      <c r="T173" s="102">
        <v>5</v>
      </c>
      <c r="U173" s="102">
        <v>5.0999999999999996</v>
      </c>
      <c r="V173" s="102">
        <v>5.0999999999999996</v>
      </c>
      <c r="W173" s="102">
        <v>4.9000000000000004</v>
      </c>
      <c r="X173" s="102">
        <v>5</v>
      </c>
      <c r="Y173" s="102">
        <v>5</v>
      </c>
      <c r="Z173" s="102">
        <v>4.9000000000000004</v>
      </c>
      <c r="AA173" s="102">
        <v>5.0999999999999996</v>
      </c>
      <c r="AB173" s="102">
        <v>5.0999999999999996</v>
      </c>
      <c r="AC173" s="102">
        <v>5.0999999999999996</v>
      </c>
      <c r="AD173" s="102">
        <v>4.7</v>
      </c>
      <c r="AE173" s="102">
        <v>4.4000000000000004</v>
      </c>
      <c r="AF173" s="102">
        <v>4.3</v>
      </c>
      <c r="AG173" s="102">
        <v>4.2</v>
      </c>
      <c r="AH173" s="102">
        <v>4</v>
      </c>
      <c r="AI173" s="102">
        <v>3.8</v>
      </c>
      <c r="AJ173" s="102">
        <v>3.7</v>
      </c>
      <c r="AK173" s="102">
        <v>3.5</v>
      </c>
      <c r="AL173" s="102">
        <v>3.4</v>
      </c>
      <c r="AM173" s="102">
        <v>3.4</v>
      </c>
      <c r="AN173" s="102">
        <v>3.3</v>
      </c>
      <c r="AO173" s="102">
        <v>3.1</v>
      </c>
      <c r="AP173" s="102">
        <v>3</v>
      </c>
      <c r="AQ173" s="102">
        <v>3</v>
      </c>
      <c r="AR173" s="102">
        <v>2.9</v>
      </c>
      <c r="AS173" s="102">
        <v>3</v>
      </c>
      <c r="AT173" s="102">
        <v>3</v>
      </c>
      <c r="AU173" s="102">
        <v>2.9</v>
      </c>
      <c r="AV173" s="102">
        <v>3</v>
      </c>
      <c r="AW173" s="102">
        <v>3</v>
      </c>
      <c r="AX173" s="102">
        <v>2.9</v>
      </c>
      <c r="AY173" s="102">
        <v>3</v>
      </c>
      <c r="AZ173" s="102">
        <v>3.1</v>
      </c>
      <c r="BA173" s="102">
        <v>3.2</v>
      </c>
      <c r="BB173" s="102">
        <v>3</v>
      </c>
      <c r="BC173" s="102">
        <v>3.1</v>
      </c>
      <c r="BD173" s="102">
        <v>3.1</v>
      </c>
      <c r="BE173" s="102">
        <v>3.1</v>
      </c>
      <c r="BF173" s="102">
        <v>3.1</v>
      </c>
      <c r="BG173" s="102">
        <v>3.1</v>
      </c>
      <c r="BH173" s="102">
        <v>3.1</v>
      </c>
      <c r="BI173" s="102">
        <v>3.1</v>
      </c>
      <c r="BJ173" s="102">
        <v>3.1</v>
      </c>
      <c r="BK173" s="102">
        <v>3.2</v>
      </c>
      <c r="BL173" s="102">
        <v>3.2</v>
      </c>
      <c r="BM173" s="102">
        <v>3.2</v>
      </c>
      <c r="BN173" s="102">
        <v>3.2</v>
      </c>
      <c r="BO173" s="102">
        <v>3.3</v>
      </c>
      <c r="BP173" s="102">
        <v>3.8</v>
      </c>
      <c r="BQ173" s="102">
        <v>3.8</v>
      </c>
      <c r="BR173" s="102">
        <v>3.8</v>
      </c>
      <c r="BS173" s="102">
        <v>3.7</v>
      </c>
      <c r="BT173" s="102">
        <v>3.6</v>
      </c>
      <c r="BU173" s="102">
        <v>3.5</v>
      </c>
      <c r="BV173" s="102">
        <v>3.5</v>
      </c>
      <c r="BW173" s="102">
        <v>3.6</v>
      </c>
      <c r="BX173" s="102">
        <v>3.6</v>
      </c>
      <c r="BY173" s="102">
        <v>3.5</v>
      </c>
      <c r="BZ173" s="102">
        <v>3.5</v>
      </c>
      <c r="CA173" s="102">
        <v>3.6</v>
      </c>
      <c r="CB173" s="100"/>
    </row>
    <row r="174" spans="1:80" x14ac:dyDescent="0.2">
      <c r="A174" t="s">
        <v>227</v>
      </c>
      <c r="B174">
        <v>1.9</v>
      </c>
      <c r="C174">
        <v>2</v>
      </c>
      <c r="D174">
        <v>2.1</v>
      </c>
      <c r="E174">
        <v>2.1</v>
      </c>
      <c r="F174">
        <v>2.1</v>
      </c>
      <c r="G174">
        <v>2.2000000000000002</v>
      </c>
      <c r="H174">
        <v>2.2000000000000002</v>
      </c>
      <c r="I174">
        <v>2.2999999999999998</v>
      </c>
      <c r="J174">
        <v>2.2999999999999998</v>
      </c>
      <c r="K174">
        <v>2.2999999999999998</v>
      </c>
      <c r="L174">
        <v>2.4</v>
      </c>
      <c r="M174">
        <v>2.4</v>
      </c>
      <c r="N174" s="102">
        <v>2.4</v>
      </c>
      <c r="O174" s="102">
        <v>2.4</v>
      </c>
      <c r="P174" s="102">
        <v>2.4</v>
      </c>
      <c r="Q174" s="102">
        <v>4</v>
      </c>
      <c r="R174" s="102">
        <v>4.9000000000000004</v>
      </c>
      <c r="S174" s="102">
        <v>4.8</v>
      </c>
      <c r="T174" s="102">
        <v>4.9000000000000004</v>
      </c>
      <c r="U174" s="102">
        <v>5.0999999999999996</v>
      </c>
      <c r="V174" s="102">
        <v>5</v>
      </c>
      <c r="W174" s="102">
        <v>4.9000000000000004</v>
      </c>
      <c r="X174" s="102">
        <v>5</v>
      </c>
      <c r="Y174" s="102">
        <v>5</v>
      </c>
      <c r="Z174" s="102">
        <v>4.9000000000000004</v>
      </c>
      <c r="AA174" s="102">
        <v>5.0999999999999996</v>
      </c>
      <c r="AB174" s="102">
        <v>5.0999999999999996</v>
      </c>
      <c r="AC174" s="102">
        <v>5</v>
      </c>
      <c r="AD174" s="102">
        <v>4.7</v>
      </c>
      <c r="AE174" s="102">
        <v>4.3</v>
      </c>
      <c r="AF174" s="102">
        <v>4.3</v>
      </c>
      <c r="AG174" s="102">
        <v>4.0999999999999996</v>
      </c>
      <c r="AH174" s="102">
        <v>3.9</v>
      </c>
      <c r="AI174" s="102">
        <v>3.8</v>
      </c>
      <c r="AJ174" s="102">
        <v>3.6</v>
      </c>
      <c r="AK174" s="102">
        <v>3.5</v>
      </c>
      <c r="AL174" s="102">
        <v>3.4</v>
      </c>
      <c r="AM174" s="102">
        <v>3.4</v>
      </c>
      <c r="AN174" s="102">
        <v>3.3</v>
      </c>
      <c r="AO174" s="102">
        <v>3.1</v>
      </c>
      <c r="AP174" s="102">
        <v>3</v>
      </c>
      <c r="AQ174" s="102">
        <v>3</v>
      </c>
      <c r="AR174" s="102">
        <v>2.9</v>
      </c>
      <c r="AS174" s="102">
        <v>2.9</v>
      </c>
      <c r="AT174" s="102">
        <v>2.9</v>
      </c>
      <c r="AU174" s="102">
        <v>2.9</v>
      </c>
      <c r="AV174" s="102">
        <v>3</v>
      </c>
      <c r="AW174" s="102">
        <v>3</v>
      </c>
      <c r="AX174" s="102">
        <v>2.9</v>
      </c>
      <c r="AY174" s="102">
        <v>3</v>
      </c>
      <c r="AZ174" s="102">
        <v>3.1</v>
      </c>
      <c r="BA174" s="102">
        <v>3.2</v>
      </c>
      <c r="BB174" s="102">
        <v>3</v>
      </c>
      <c r="BC174" s="102">
        <v>3</v>
      </c>
      <c r="BD174" s="102">
        <v>3.1</v>
      </c>
      <c r="BE174" s="102">
        <v>3.1</v>
      </c>
      <c r="BF174" s="102">
        <v>3.1</v>
      </c>
      <c r="BG174" s="102">
        <v>3.1</v>
      </c>
      <c r="BH174" s="102">
        <v>3.1</v>
      </c>
      <c r="BI174" s="102">
        <v>3.1</v>
      </c>
      <c r="BJ174" s="102">
        <v>3.1</v>
      </c>
      <c r="BK174" s="102">
        <v>3.2</v>
      </c>
      <c r="BL174" s="102">
        <v>3.2</v>
      </c>
      <c r="BM174" s="102">
        <v>3.2</v>
      </c>
      <c r="BN174" s="102">
        <v>3.2</v>
      </c>
      <c r="BO174" s="102">
        <v>3.3</v>
      </c>
      <c r="BP174" s="102">
        <v>3.8</v>
      </c>
      <c r="BQ174" s="102">
        <v>3.8</v>
      </c>
      <c r="BR174" s="102">
        <v>3.8</v>
      </c>
      <c r="BS174" s="102">
        <v>3.7</v>
      </c>
      <c r="BT174" s="102">
        <v>3.6</v>
      </c>
      <c r="BU174" s="102">
        <v>3.5</v>
      </c>
      <c r="BV174" s="102">
        <v>3.5</v>
      </c>
      <c r="BW174" s="102">
        <v>3.6</v>
      </c>
      <c r="BX174" s="102">
        <v>3.6</v>
      </c>
      <c r="BY174" s="102">
        <v>3.5</v>
      </c>
      <c r="BZ174" s="102">
        <v>3.4</v>
      </c>
      <c r="CA174" s="102">
        <v>3.6</v>
      </c>
      <c r="CB174" s="100"/>
    </row>
    <row r="175" spans="1:80" x14ac:dyDescent="0.2">
      <c r="A175" t="s">
        <v>228</v>
      </c>
      <c r="B175" s="111">
        <v>1.9</v>
      </c>
      <c r="C175" s="111">
        <v>2</v>
      </c>
      <c r="D175" s="111">
        <v>2</v>
      </c>
      <c r="E175" s="111">
        <v>2.1</v>
      </c>
      <c r="F175" s="111">
        <v>2.1</v>
      </c>
      <c r="G175" s="111">
        <v>2.2000000000000002</v>
      </c>
      <c r="H175" s="111">
        <v>2.2999999999999998</v>
      </c>
      <c r="I175" s="111">
        <v>2.2999999999999998</v>
      </c>
      <c r="J175" s="111">
        <v>2.4</v>
      </c>
      <c r="K175" s="111">
        <v>2.5</v>
      </c>
      <c r="L175" s="111">
        <v>2.5</v>
      </c>
      <c r="M175" s="111">
        <v>2.5</v>
      </c>
      <c r="N175" s="111">
        <v>2.5</v>
      </c>
      <c r="O175" s="111">
        <v>2.6</v>
      </c>
      <c r="P175" s="111">
        <v>2.6</v>
      </c>
      <c r="Q175" s="111">
        <v>4.0999999999999996</v>
      </c>
      <c r="R175" s="111">
        <v>5</v>
      </c>
      <c r="S175" s="111">
        <v>4.9000000000000004</v>
      </c>
      <c r="T175" s="111">
        <v>5</v>
      </c>
      <c r="U175" s="111">
        <v>5.2</v>
      </c>
      <c r="V175" s="111">
        <v>5.0999999999999996</v>
      </c>
      <c r="W175" s="111">
        <v>5</v>
      </c>
      <c r="X175" s="111">
        <v>5.0999999999999996</v>
      </c>
      <c r="Y175" s="111">
        <v>5.0999999999999996</v>
      </c>
      <c r="Z175" s="111">
        <v>5</v>
      </c>
      <c r="AA175" s="111">
        <v>5.2</v>
      </c>
      <c r="AB175" s="111">
        <v>5.2</v>
      </c>
      <c r="AC175" s="111">
        <v>5.2</v>
      </c>
      <c r="AD175" s="111">
        <v>4.9000000000000004</v>
      </c>
      <c r="AE175" s="111">
        <v>4.5</v>
      </c>
      <c r="AF175" s="111">
        <v>4.4000000000000004</v>
      </c>
      <c r="AG175" s="111">
        <v>4.3</v>
      </c>
      <c r="AH175" s="111">
        <v>4.0999999999999996</v>
      </c>
      <c r="AI175" s="111">
        <v>4</v>
      </c>
      <c r="AJ175" s="111">
        <v>3.8</v>
      </c>
      <c r="AK175" s="111">
        <v>3.7</v>
      </c>
      <c r="AL175" s="111">
        <v>3.5</v>
      </c>
      <c r="AM175" s="111">
        <v>3.5</v>
      </c>
      <c r="AN175" s="111">
        <v>3.4</v>
      </c>
      <c r="AO175" s="111">
        <v>3.1</v>
      </c>
      <c r="AP175" s="111">
        <v>3</v>
      </c>
      <c r="AQ175" s="111">
        <v>2.9</v>
      </c>
      <c r="AR175" s="111">
        <v>2.8</v>
      </c>
      <c r="AS175" s="111">
        <v>2.8</v>
      </c>
      <c r="AT175" s="111">
        <v>2.9</v>
      </c>
      <c r="AU175" s="111">
        <v>2.8</v>
      </c>
      <c r="AV175" s="111">
        <v>2.9</v>
      </c>
      <c r="AW175" s="111">
        <v>2.9</v>
      </c>
      <c r="AX175" s="111">
        <v>2.9</v>
      </c>
      <c r="AY175" s="111">
        <v>2.9</v>
      </c>
      <c r="AZ175" s="111">
        <v>3</v>
      </c>
      <c r="BA175" s="111">
        <v>3.1</v>
      </c>
      <c r="BB175" s="111">
        <v>3</v>
      </c>
      <c r="BC175" s="111">
        <v>3</v>
      </c>
      <c r="BD175" s="111">
        <v>3.1</v>
      </c>
      <c r="BE175" s="111">
        <v>3</v>
      </c>
      <c r="BF175" s="111">
        <v>3.1</v>
      </c>
      <c r="BG175" s="111">
        <v>3.2</v>
      </c>
      <c r="BH175" s="111">
        <v>3.2</v>
      </c>
      <c r="BI175" s="111">
        <v>3.2</v>
      </c>
      <c r="BJ175" s="111">
        <v>3.2</v>
      </c>
      <c r="BK175" s="111">
        <v>3.2</v>
      </c>
      <c r="BL175" s="111">
        <v>3.2</v>
      </c>
      <c r="BM175" s="111">
        <v>3.2</v>
      </c>
      <c r="BN175" s="111">
        <v>3.2</v>
      </c>
      <c r="BO175" s="111">
        <v>3.3</v>
      </c>
      <c r="BP175" s="111">
        <v>3.7</v>
      </c>
      <c r="BQ175" s="111">
        <v>3.6</v>
      </c>
      <c r="BR175" s="111">
        <v>3.6</v>
      </c>
      <c r="BS175" s="111">
        <v>3.6</v>
      </c>
      <c r="BT175" s="111">
        <v>3.5</v>
      </c>
      <c r="BU175" s="111">
        <v>3.4</v>
      </c>
      <c r="BV175" s="111">
        <v>3.3</v>
      </c>
      <c r="BW175" s="111">
        <v>3.4</v>
      </c>
      <c r="BX175" s="111">
        <v>3.4</v>
      </c>
      <c r="BY175" s="111">
        <v>3.3</v>
      </c>
      <c r="BZ175" s="111">
        <v>3.3</v>
      </c>
      <c r="CA175" s="111">
        <v>3.4</v>
      </c>
      <c r="CB175" s="100"/>
    </row>
    <row r="176" spans="1:80" x14ac:dyDescent="0.2">
      <c r="A176" t="s">
        <v>229</v>
      </c>
      <c r="B176" s="111">
        <v>0.7</v>
      </c>
      <c r="C176" s="111">
        <v>0.8</v>
      </c>
      <c r="D176" s="111">
        <v>0.9</v>
      </c>
      <c r="E176" s="111">
        <v>0.9</v>
      </c>
      <c r="F176" s="111">
        <v>1</v>
      </c>
      <c r="G176" s="111">
        <v>1</v>
      </c>
      <c r="H176" s="111">
        <v>1.1000000000000001</v>
      </c>
      <c r="I176" s="111">
        <v>1.1000000000000001</v>
      </c>
      <c r="J176" s="111">
        <v>1.2</v>
      </c>
      <c r="K176" s="111">
        <v>1.3</v>
      </c>
      <c r="L176" s="111">
        <v>1.3</v>
      </c>
      <c r="M176" s="111">
        <v>1.3</v>
      </c>
      <c r="N176" s="111">
        <v>1.3</v>
      </c>
      <c r="O176" s="111">
        <v>1.3</v>
      </c>
      <c r="P176" s="111">
        <v>1.3</v>
      </c>
      <c r="Q176" s="111">
        <v>2.6</v>
      </c>
      <c r="R176" s="111">
        <v>3.6</v>
      </c>
      <c r="S176" s="111">
        <v>3.4</v>
      </c>
      <c r="T176" s="111">
        <v>3.6</v>
      </c>
      <c r="U176" s="111">
        <v>3.7</v>
      </c>
      <c r="V176" s="111">
        <v>3.7</v>
      </c>
      <c r="W176" s="111">
        <v>3.6</v>
      </c>
      <c r="X176" s="111">
        <v>3.6</v>
      </c>
      <c r="Y176" s="111">
        <v>3.6</v>
      </c>
      <c r="Z176" s="111">
        <v>3.5</v>
      </c>
      <c r="AA176" s="111">
        <v>3.7</v>
      </c>
      <c r="AB176" s="111">
        <v>3.7</v>
      </c>
      <c r="AC176" s="111">
        <v>3.6</v>
      </c>
      <c r="AD176" s="111">
        <v>3.2</v>
      </c>
      <c r="AE176" s="111">
        <v>2.9</v>
      </c>
      <c r="AF176" s="111">
        <v>2.9</v>
      </c>
      <c r="AG176" s="111">
        <v>2.8</v>
      </c>
      <c r="AH176" s="111">
        <v>2.6</v>
      </c>
      <c r="AI176" s="111">
        <v>2.5</v>
      </c>
      <c r="AJ176" s="111">
        <v>2.4</v>
      </c>
      <c r="AK176" s="111">
        <v>2.2999999999999998</v>
      </c>
      <c r="AL176" s="111">
        <v>2.2000000000000002</v>
      </c>
      <c r="AM176" s="111">
        <v>2.1</v>
      </c>
      <c r="AN176" s="111">
        <v>2.1</v>
      </c>
      <c r="AO176" s="111">
        <v>1.9</v>
      </c>
      <c r="AP176" s="111">
        <v>1.9</v>
      </c>
      <c r="AQ176" s="111">
        <v>1.8</v>
      </c>
      <c r="AR176" s="111">
        <v>1.9</v>
      </c>
      <c r="AS176" s="111">
        <v>1.9</v>
      </c>
      <c r="AT176" s="111">
        <v>1.9</v>
      </c>
      <c r="AU176" s="111">
        <v>1.9</v>
      </c>
      <c r="AV176" s="111">
        <v>1.9</v>
      </c>
      <c r="AW176" s="111">
        <v>1.9</v>
      </c>
      <c r="AX176" s="111">
        <v>1.9</v>
      </c>
      <c r="AY176" s="111">
        <v>1.9</v>
      </c>
      <c r="AZ176" s="111">
        <v>1.9</v>
      </c>
      <c r="BA176" s="111">
        <v>2</v>
      </c>
      <c r="BB176" s="111">
        <v>2</v>
      </c>
      <c r="BC176" s="111">
        <v>1.9</v>
      </c>
      <c r="BD176" s="111">
        <v>2</v>
      </c>
      <c r="BE176" s="111">
        <v>2</v>
      </c>
      <c r="BF176" s="111">
        <v>2.1</v>
      </c>
      <c r="BG176" s="111">
        <v>2.1</v>
      </c>
      <c r="BH176" s="111">
        <v>2.1</v>
      </c>
      <c r="BI176" s="111">
        <v>2.1</v>
      </c>
      <c r="BJ176" s="111">
        <v>2</v>
      </c>
      <c r="BK176" s="111">
        <v>2.1</v>
      </c>
      <c r="BL176" s="111">
        <v>2.1</v>
      </c>
      <c r="BM176" s="111">
        <v>2</v>
      </c>
      <c r="BN176" s="111">
        <v>2</v>
      </c>
      <c r="BO176" s="111">
        <v>2.1</v>
      </c>
      <c r="BP176" s="111">
        <v>2.2999999999999998</v>
      </c>
      <c r="BQ176" s="111">
        <v>2.2999999999999998</v>
      </c>
      <c r="BR176" s="111">
        <v>2.4</v>
      </c>
      <c r="BS176" s="111">
        <v>2.2999999999999998</v>
      </c>
      <c r="BT176" s="111">
        <v>2.2999999999999998</v>
      </c>
      <c r="BU176" s="111">
        <v>2.2000000000000002</v>
      </c>
      <c r="BV176" s="111">
        <v>2.2000000000000002</v>
      </c>
      <c r="BW176" s="111">
        <v>2.2999999999999998</v>
      </c>
      <c r="BX176" s="111">
        <v>2.2999999999999998</v>
      </c>
      <c r="BY176" s="111">
        <v>2.2000000000000002</v>
      </c>
      <c r="BZ176" s="111">
        <v>2.1</v>
      </c>
      <c r="CA176" s="111">
        <v>2.2000000000000002</v>
      </c>
      <c r="CB176" s="100"/>
    </row>
    <row r="177" spans="1:80" x14ac:dyDescent="0.2">
      <c r="A177" t="s">
        <v>230</v>
      </c>
      <c r="B177" s="111">
        <v>2.6</v>
      </c>
      <c r="C177" s="111">
        <v>2.7</v>
      </c>
      <c r="D177" s="111">
        <v>2.7</v>
      </c>
      <c r="E177" s="111">
        <v>2.7</v>
      </c>
      <c r="F177" s="111">
        <v>2.8</v>
      </c>
      <c r="G177" s="111">
        <v>2.8</v>
      </c>
      <c r="H177" s="111">
        <v>2.8</v>
      </c>
      <c r="I177" s="111">
        <v>2.8</v>
      </c>
      <c r="J177" s="111">
        <v>2.8</v>
      </c>
      <c r="K177" s="111">
        <v>2.9</v>
      </c>
      <c r="L177" s="111">
        <v>2.9</v>
      </c>
      <c r="M177" s="111">
        <v>2.9</v>
      </c>
      <c r="N177" s="111">
        <v>2.9</v>
      </c>
      <c r="O177" s="111">
        <v>3</v>
      </c>
      <c r="P177" s="111">
        <v>3</v>
      </c>
      <c r="Q177" s="111">
        <v>5</v>
      </c>
      <c r="R177" s="111">
        <v>5.8</v>
      </c>
      <c r="S177" s="111">
        <v>5.6</v>
      </c>
      <c r="T177" s="111">
        <v>5.8</v>
      </c>
      <c r="U177" s="111">
        <v>5.9</v>
      </c>
      <c r="V177" s="111">
        <v>5.8</v>
      </c>
      <c r="W177" s="111">
        <v>5.6</v>
      </c>
      <c r="X177" s="111">
        <v>5.7</v>
      </c>
      <c r="Y177" s="111">
        <v>5.6</v>
      </c>
      <c r="Z177" s="111">
        <v>5.5</v>
      </c>
      <c r="AA177" s="111">
        <v>5.7</v>
      </c>
      <c r="AB177" s="111">
        <v>5.6</v>
      </c>
      <c r="AC177" s="111">
        <v>5.5</v>
      </c>
      <c r="AD177" s="111">
        <v>5.2</v>
      </c>
      <c r="AE177" s="111">
        <v>4.8</v>
      </c>
      <c r="AF177" s="111">
        <v>4.5999999999999996</v>
      </c>
      <c r="AG177" s="111">
        <v>4.4000000000000004</v>
      </c>
      <c r="AH177" s="111">
        <v>4.3</v>
      </c>
      <c r="AI177" s="111">
        <v>4.2</v>
      </c>
      <c r="AJ177" s="111">
        <v>4.0999999999999996</v>
      </c>
      <c r="AK177" s="111">
        <v>3.9</v>
      </c>
      <c r="AL177" s="111">
        <v>3.9</v>
      </c>
      <c r="AM177" s="111">
        <v>3.9</v>
      </c>
      <c r="AN177" s="111">
        <v>3.8</v>
      </c>
      <c r="AO177" s="111">
        <v>3.5</v>
      </c>
      <c r="AP177" s="111">
        <v>3.3</v>
      </c>
      <c r="AQ177" s="111">
        <v>3.2</v>
      </c>
      <c r="AR177" s="111">
        <v>3.2</v>
      </c>
      <c r="AS177" s="111">
        <v>3.1</v>
      </c>
      <c r="AT177" s="111">
        <v>3.1</v>
      </c>
      <c r="AU177" s="111">
        <v>3.1</v>
      </c>
      <c r="AV177" s="111">
        <v>3.2</v>
      </c>
      <c r="AW177" s="111">
        <v>3.2</v>
      </c>
      <c r="AX177" s="111">
        <v>3.2</v>
      </c>
      <c r="AY177" s="111">
        <v>3.2</v>
      </c>
      <c r="AZ177" s="111">
        <v>3.3</v>
      </c>
      <c r="BA177" s="111">
        <v>3.4</v>
      </c>
      <c r="BB177" s="111">
        <v>3.3</v>
      </c>
      <c r="BC177" s="111">
        <v>3.3</v>
      </c>
      <c r="BD177" s="111">
        <v>3.3</v>
      </c>
      <c r="BE177" s="111">
        <v>3.3</v>
      </c>
      <c r="BF177" s="111">
        <v>3.3</v>
      </c>
      <c r="BG177" s="111">
        <v>3.2</v>
      </c>
      <c r="BH177" s="111">
        <v>3.3</v>
      </c>
      <c r="BI177" s="111">
        <v>3.5</v>
      </c>
      <c r="BJ177" s="111">
        <v>3.5</v>
      </c>
      <c r="BK177" s="111">
        <v>3.5</v>
      </c>
      <c r="BL177" s="111">
        <v>3.5</v>
      </c>
      <c r="BM177" s="111">
        <v>3.3</v>
      </c>
      <c r="BN177" s="111">
        <v>3.3</v>
      </c>
      <c r="BO177" s="111">
        <v>3.3</v>
      </c>
      <c r="BP177" s="111">
        <v>3.6</v>
      </c>
      <c r="BQ177" s="111">
        <v>3.6</v>
      </c>
      <c r="BR177" s="111">
        <v>3.6</v>
      </c>
      <c r="BS177" s="111">
        <v>3.6</v>
      </c>
      <c r="BT177" s="111">
        <v>3.4</v>
      </c>
      <c r="BU177" s="111">
        <v>3.4</v>
      </c>
      <c r="BV177" s="111">
        <v>3.4</v>
      </c>
      <c r="BW177" s="111">
        <v>3.4</v>
      </c>
      <c r="BX177" s="111">
        <v>3.4</v>
      </c>
      <c r="BY177" s="111">
        <v>3.3</v>
      </c>
      <c r="BZ177" s="111">
        <v>3.3</v>
      </c>
      <c r="CA177" s="111">
        <v>3.2</v>
      </c>
      <c r="CB177" s="100"/>
    </row>
    <row r="178" spans="1:80" x14ac:dyDescent="0.2">
      <c r="A178" t="s">
        <v>231</v>
      </c>
      <c r="B178" s="111">
        <v>1.4</v>
      </c>
      <c r="C178" s="111">
        <v>1.5</v>
      </c>
      <c r="D178" s="111">
        <v>1.5</v>
      </c>
      <c r="E178" s="111">
        <v>1.6</v>
      </c>
      <c r="F178" s="111">
        <v>1.6</v>
      </c>
      <c r="G178" s="111">
        <v>1.7</v>
      </c>
      <c r="H178" s="111">
        <v>1.7</v>
      </c>
      <c r="I178" s="111">
        <v>1.8</v>
      </c>
      <c r="J178" s="111">
        <v>1.9</v>
      </c>
      <c r="K178" s="111">
        <v>1.9</v>
      </c>
      <c r="L178" s="111">
        <v>2</v>
      </c>
      <c r="M178" s="111">
        <v>2</v>
      </c>
      <c r="N178" s="111">
        <v>2</v>
      </c>
      <c r="O178" s="111">
        <v>2.1</v>
      </c>
      <c r="P178" s="111">
        <v>2.1</v>
      </c>
      <c r="Q178" s="111">
        <v>3.6</v>
      </c>
      <c r="R178" s="111">
        <v>4.5</v>
      </c>
      <c r="S178" s="111">
        <v>4.3</v>
      </c>
      <c r="T178" s="111">
        <v>4.4000000000000004</v>
      </c>
      <c r="U178" s="111">
        <v>4.5999999999999996</v>
      </c>
      <c r="V178" s="111">
        <v>4.5</v>
      </c>
      <c r="W178" s="111">
        <v>4.3</v>
      </c>
      <c r="X178" s="111">
        <v>4.4000000000000004</v>
      </c>
      <c r="Y178" s="111">
        <v>4.4000000000000004</v>
      </c>
      <c r="Z178" s="111">
        <v>4.3</v>
      </c>
      <c r="AA178" s="111">
        <v>4.5</v>
      </c>
      <c r="AB178" s="111">
        <v>4.4000000000000004</v>
      </c>
      <c r="AC178" s="111">
        <v>4.4000000000000004</v>
      </c>
      <c r="AD178" s="111">
        <v>4.0999999999999996</v>
      </c>
      <c r="AE178" s="111">
        <v>3.7</v>
      </c>
      <c r="AF178" s="111">
        <v>3.6</v>
      </c>
      <c r="AG178" s="111">
        <v>3.6</v>
      </c>
      <c r="AH178" s="111">
        <v>3.5</v>
      </c>
      <c r="AI178" s="111">
        <v>3.3</v>
      </c>
      <c r="AJ178" s="111">
        <v>3.2</v>
      </c>
      <c r="AK178" s="111">
        <v>3.1</v>
      </c>
      <c r="AL178" s="111">
        <v>3</v>
      </c>
      <c r="AM178" s="111">
        <v>3</v>
      </c>
      <c r="AN178" s="111">
        <v>2.8</v>
      </c>
      <c r="AO178" s="111">
        <v>2.6</v>
      </c>
      <c r="AP178" s="111">
        <v>2.5</v>
      </c>
      <c r="AQ178" s="111">
        <v>2.4</v>
      </c>
      <c r="AR178" s="111">
        <v>2.4</v>
      </c>
      <c r="AS178" s="111">
        <v>2.4</v>
      </c>
      <c r="AT178" s="111">
        <v>2.4</v>
      </c>
      <c r="AU178" s="111">
        <v>2.4</v>
      </c>
      <c r="AV178" s="111">
        <v>2.5</v>
      </c>
      <c r="AW178" s="111">
        <v>2.5</v>
      </c>
      <c r="AX178" s="111">
        <v>2.5</v>
      </c>
      <c r="AY178" s="111">
        <v>2.4</v>
      </c>
      <c r="AZ178" s="111">
        <v>2.5</v>
      </c>
      <c r="BA178" s="111">
        <v>2.6</v>
      </c>
      <c r="BB178" s="111">
        <v>2.5</v>
      </c>
      <c r="BC178" s="111">
        <v>2.5</v>
      </c>
      <c r="BD178" s="111">
        <v>2.6</v>
      </c>
      <c r="BE178" s="111">
        <v>2.5</v>
      </c>
      <c r="BF178" s="111">
        <v>2.6</v>
      </c>
      <c r="BG178" s="111">
        <v>2.7</v>
      </c>
      <c r="BH178" s="111">
        <v>2.6</v>
      </c>
      <c r="BI178" s="111">
        <v>2.6</v>
      </c>
      <c r="BJ178" s="111">
        <v>2.7</v>
      </c>
      <c r="BK178" s="111">
        <v>2.7</v>
      </c>
      <c r="BL178" s="111">
        <v>2.8</v>
      </c>
      <c r="BM178" s="111">
        <v>2.7</v>
      </c>
      <c r="BN178" s="111">
        <v>2.8</v>
      </c>
      <c r="BO178" s="111">
        <v>2.8</v>
      </c>
      <c r="BP178" s="111">
        <v>3.1</v>
      </c>
      <c r="BQ178" s="111">
        <v>3.1</v>
      </c>
      <c r="BR178" s="111">
        <v>3.1</v>
      </c>
      <c r="BS178" s="111">
        <v>3.1</v>
      </c>
      <c r="BT178" s="111">
        <v>2.9</v>
      </c>
      <c r="BU178" s="111">
        <v>2.9</v>
      </c>
      <c r="BV178" s="111">
        <v>2.9</v>
      </c>
      <c r="BW178" s="111">
        <v>2.9</v>
      </c>
      <c r="BX178" s="111">
        <v>2.9</v>
      </c>
      <c r="BY178" s="111">
        <v>2.9</v>
      </c>
      <c r="BZ178" s="111">
        <v>2.8</v>
      </c>
      <c r="CA178" s="111">
        <v>2.9</v>
      </c>
      <c r="CB178" s="100"/>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2AF9C-4919-4AA1-AFDD-3A1742256B06}">
  <sheetPr codeName="Sheet4"/>
  <dimension ref="A1:CE257"/>
  <sheetViews>
    <sheetView workbookViewId="0">
      <pane xSplit="1" ySplit="11" topLeftCell="BS51" activePane="bottomRight" state="frozen"/>
      <selection activeCell="Y201" sqref="Y201"/>
      <selection pane="topRight" activeCell="Y201" sqref="Y201"/>
      <selection pane="bottomLeft" activeCell="Y201" sqref="Y201"/>
      <selection pane="bottomRight" activeCell="Y201" sqref="Y201"/>
    </sheetView>
  </sheetViews>
  <sheetFormatPr defaultColWidth="8.75" defaultRowHeight="15" x14ac:dyDescent="0.25"/>
  <cols>
    <col min="1" max="1" width="22.5" style="104" customWidth="1"/>
    <col min="2" max="79" width="8.75" style="104"/>
    <col min="80" max="80" width="8.75" style="269"/>
    <col min="81" max="16384" width="8.75" style="104"/>
  </cols>
  <sheetData>
    <row r="1" spans="1:80" ht="18.75" x14ac:dyDescent="0.3">
      <c r="A1" s="103" t="s">
        <v>1734</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74"/>
    </row>
    <row r="2" spans="1:80" ht="15.75" customHeight="1" x14ac:dyDescent="0.25">
      <c r="A2" s="106" t="s">
        <v>1735</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75" t="s">
        <v>1736</v>
      </c>
    </row>
    <row r="3" spans="1:80" ht="15.75" x14ac:dyDescent="0.25">
      <c r="A3" s="106"/>
      <c r="B3" s="113">
        <f ca="1">OFFSET(CB74,0,-1)</f>
        <v>45809</v>
      </c>
      <c r="C3" s="236"/>
      <c r="D3" s="236"/>
      <c r="E3" s="276">
        <v>43891</v>
      </c>
      <c r="F3" s="236"/>
      <c r="G3" s="236"/>
      <c r="H3" s="113">
        <f ca="1">OFFSET(CB22,0,-2)</f>
        <v>45778</v>
      </c>
      <c r="I3" s="236"/>
      <c r="J3" s="236" t="s">
        <v>1737</v>
      </c>
      <c r="K3" s="236"/>
      <c r="L3" s="236"/>
      <c r="M3" s="97">
        <f ca="1">OFFSET(CB11,0,-13)</f>
        <v>45444</v>
      </c>
      <c r="N3" s="236"/>
      <c r="O3" s="236" t="s">
        <v>1737</v>
      </c>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75"/>
    </row>
    <row r="4" spans="1:80" ht="15.75" x14ac:dyDescent="0.25">
      <c r="A4" s="106" t="str" cm="1">
        <f t="array" ref="A4">INDEX(A23:A45,Control!B3)</f>
        <v>Ashford</v>
      </c>
      <c r="B4" s="236" t="s">
        <v>163</v>
      </c>
      <c r="C4" s="236" t="s">
        <v>1713</v>
      </c>
      <c r="D4" s="236"/>
      <c r="E4" s="236" t="s">
        <v>163</v>
      </c>
      <c r="F4" s="236" t="s">
        <v>1713</v>
      </c>
      <c r="G4" s="236"/>
      <c r="H4" s="236" t="s">
        <v>163</v>
      </c>
      <c r="I4" s="236"/>
      <c r="J4" s="236" t="s">
        <v>163</v>
      </c>
      <c r="K4" s="236" t="s">
        <v>1713</v>
      </c>
      <c r="L4" s="236"/>
      <c r="M4" s="236" t="s">
        <v>163</v>
      </c>
      <c r="N4" s="236"/>
      <c r="O4" s="236" t="s">
        <v>163</v>
      </c>
      <c r="P4" s="236" t="s">
        <v>1713</v>
      </c>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75"/>
    </row>
    <row r="5" spans="1:80" ht="15.75" x14ac:dyDescent="0.25">
      <c r="A5" s="106" t="s">
        <v>223</v>
      </c>
      <c r="B5" s="112" cm="1">
        <f t="array" aca="1" ref="B5" ca="1">INDEX(OFFSET(CB23:CB45,0,-1),Control!B3)</f>
        <v>510</v>
      </c>
      <c r="C5" s="115" cm="1">
        <f t="array" aca="1" ref="C5" ca="1">INDEX(OFFSET(CB101:CB123,0,-1),Control!B3)/100</f>
        <v>5.7601084255703636E-2</v>
      </c>
      <c r="D5" s="236"/>
      <c r="E5" s="236" cm="1">
        <f t="array" ref="E5">INDEX('Unemp age'!P23:P45,Control!B3)</f>
        <v>475</v>
      </c>
      <c r="F5" s="277" cm="1">
        <f t="array" ref="F5">INDEX(P101:P123,Control!B3)/100</f>
        <v>5.1889884203626828E-2</v>
      </c>
      <c r="G5" s="236"/>
      <c r="H5" s="112" cm="1">
        <f t="array" aca="1" ref="H5" ca="1">INDEX(OFFSET(CB23:CB45,0,-2),Control!B3)</f>
        <v>480</v>
      </c>
      <c r="I5" s="236"/>
      <c r="J5" s="112">
        <f ca="1">B5-H5</f>
        <v>30</v>
      </c>
      <c r="K5" s="128">
        <f ca="1">J5/H5</f>
        <v>6.25E-2</v>
      </c>
      <c r="L5" s="236"/>
      <c r="M5" s="112" cm="1">
        <f t="array" aca="1" ref="M5" ca="1">INDEX(OFFSET(CB23:CB45,0,-12),Control!B3)</f>
        <v>485</v>
      </c>
      <c r="N5"/>
      <c r="O5" s="112">
        <f ca="1">B5-M5</f>
        <v>25</v>
      </c>
      <c r="P5" s="128">
        <f ca="1">O5/M5</f>
        <v>5.1546391752577317E-2</v>
      </c>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75"/>
    </row>
    <row r="6" spans="1:80" ht="15.75" x14ac:dyDescent="0.25">
      <c r="A6" s="106" t="s">
        <v>224</v>
      </c>
      <c r="B6" s="112" cm="1">
        <f t="array" aca="1" ref="B6" ca="1">INDEX(OFFSET(CB49:CB71,0,-1),Control!B3)</f>
        <v>1505</v>
      </c>
      <c r="C6" s="115" cm="1">
        <f t="array" aca="1" ref="C6" ca="1">INDEX(OFFSET(CB127:CB149,0,-1),Control!B3)/100</f>
        <v>3.4341129492298915E-2</v>
      </c>
      <c r="D6" s="236"/>
      <c r="E6" s="236" cm="1">
        <f t="array" ref="E6">INDEX(P49:P71,Control!B3)</f>
        <v>1185</v>
      </c>
      <c r="F6" s="277" cm="1">
        <f t="array" ref="F6">INDEX(P127:P149,Control!B3)/100</f>
        <v>2.8660571760267019E-2</v>
      </c>
      <c r="G6" s="236"/>
      <c r="H6" s="112" cm="1">
        <f t="array" aca="1" ref="H6" ca="1">INDEX(OFFSET(CB49:CB71,0,-2),Control!B3)</f>
        <v>1485</v>
      </c>
      <c r="I6" s="236"/>
      <c r="J6" s="112">
        <f t="shared" ref="J6:J7" ca="1" si="0">B6-H6</f>
        <v>20</v>
      </c>
      <c r="K6" s="128">
        <f t="shared" ref="K6:K7" ca="1" si="1">J6/H6</f>
        <v>1.3468013468013467E-2</v>
      </c>
      <c r="L6" s="236"/>
      <c r="M6" s="112" cm="1">
        <f t="array" aca="1" ref="M6" ca="1">INDEX(OFFSET(CB49:CB71,0,-12),Control!B3)</f>
        <v>1600</v>
      </c>
      <c r="N6"/>
      <c r="O6" s="112">
        <f t="shared" ref="O6:O7" ca="1" si="2">B6-M6</f>
        <v>-95</v>
      </c>
      <c r="P6" s="128">
        <f t="shared" ref="P6:P7" ca="1" si="3">O6/M6</f>
        <v>-5.9374999999999997E-2</v>
      </c>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75"/>
    </row>
    <row r="7" spans="1:80" ht="15.75" x14ac:dyDescent="0.25">
      <c r="A7" s="106" t="s">
        <v>225</v>
      </c>
      <c r="B7" s="112" cm="1">
        <f t="array" aca="1" ref="B7" ca="1">INDEX(OFFSET(CB75:CB97,0,-1),Control!B3)</f>
        <v>620</v>
      </c>
      <c r="C7" s="115" cm="1">
        <f t="array" aca="1" ref="C7" ca="1">INDEX(OFFSET(CB153:CB175,0,-1),Control!B3)/100</f>
        <v>2.2189613829139972E-2</v>
      </c>
      <c r="D7" s="236"/>
      <c r="E7" s="236" cm="1">
        <f t="array" ref="E7">INDEX(P75:P97,Control!B3)</f>
        <v>550</v>
      </c>
      <c r="F7" s="277" cm="1">
        <f t="array" ref="F7">INDEX(P153:P175,Control!B3)/100</f>
        <v>2.0933241988277385E-2</v>
      </c>
      <c r="G7" s="236"/>
      <c r="H7" s="112" cm="1">
        <f t="array" aca="1" ref="H7" ca="1">INDEX(OFFSET(CB75:CB97,0,-2),Control!B3)</f>
        <v>585</v>
      </c>
      <c r="I7" s="236"/>
      <c r="J7" s="112">
        <f t="shared" ca="1" si="0"/>
        <v>35</v>
      </c>
      <c r="K7" s="128">
        <f t="shared" ca="1" si="1"/>
        <v>5.9829059829059832E-2</v>
      </c>
      <c r="L7" s="236"/>
      <c r="M7" s="112" cm="1">
        <f t="array" aca="1" ref="M7" ca="1">INDEX(OFFSET(CB75:CB97,0,-12),Control!B3)</f>
        <v>625</v>
      </c>
      <c r="N7"/>
      <c r="O7" s="112">
        <f t="shared" ca="1" si="2"/>
        <v>-5</v>
      </c>
      <c r="P7" s="128">
        <f t="shared" ca="1" si="3"/>
        <v>-8.0000000000000002E-3</v>
      </c>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75"/>
    </row>
    <row r="8" spans="1:80" ht="15.75" x14ac:dyDescent="0.25">
      <c r="A8" s="106"/>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75"/>
    </row>
    <row r="9" spans="1:80" ht="15.75" x14ac:dyDescent="0.25">
      <c r="A9" s="106"/>
      <c r="B9" s="236"/>
      <c r="C9" s="236"/>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75"/>
    </row>
    <row r="10" spans="1:80" ht="15.75" x14ac:dyDescent="0.25">
      <c r="A10" s="106"/>
      <c r="B10" s="236"/>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75"/>
    </row>
    <row r="11" spans="1:80" ht="15.75" x14ac:dyDescent="0.25">
      <c r="A11" s="106" t="str" cm="1">
        <f t="array" ref="A11">INDEX(A23:A45,Control!B3)</f>
        <v>Ashford</v>
      </c>
      <c r="B11" s="276">
        <v>43466</v>
      </c>
      <c r="C11" s="276">
        <v>43497</v>
      </c>
      <c r="D11" s="276">
        <v>43525</v>
      </c>
      <c r="E11" s="276">
        <v>43556</v>
      </c>
      <c r="F11" s="276">
        <v>43586</v>
      </c>
      <c r="G11" s="276">
        <v>43617</v>
      </c>
      <c r="H11" s="276">
        <v>43647</v>
      </c>
      <c r="I11" s="276">
        <v>43678</v>
      </c>
      <c r="J11" s="276">
        <v>43709</v>
      </c>
      <c r="K11" s="276">
        <v>43739</v>
      </c>
      <c r="L11" s="276">
        <v>43770</v>
      </c>
      <c r="M11" s="276">
        <v>43800</v>
      </c>
      <c r="N11" s="276">
        <v>43831</v>
      </c>
      <c r="O11" s="276">
        <v>43862</v>
      </c>
      <c r="P11" s="276">
        <v>43891</v>
      </c>
      <c r="Q11" s="276">
        <v>43922</v>
      </c>
      <c r="R11" s="276">
        <v>43952</v>
      </c>
      <c r="S11" s="276">
        <v>43983</v>
      </c>
      <c r="T11" s="276">
        <v>44013</v>
      </c>
      <c r="U11" s="276">
        <v>44044</v>
      </c>
      <c r="V11" s="276">
        <v>44075</v>
      </c>
      <c r="W11" s="276">
        <v>44105</v>
      </c>
      <c r="X11" s="276">
        <v>44136</v>
      </c>
      <c r="Y11" s="276">
        <v>44166</v>
      </c>
      <c r="Z11" s="276">
        <v>44197</v>
      </c>
      <c r="AA11" s="276">
        <v>44228</v>
      </c>
      <c r="AB11" s="276">
        <v>44256</v>
      </c>
      <c r="AC11" s="276">
        <v>44287</v>
      </c>
      <c r="AD11" s="276">
        <v>44317</v>
      </c>
      <c r="AE11" s="276">
        <v>44348</v>
      </c>
      <c r="AF11" s="276">
        <v>44378</v>
      </c>
      <c r="AG11" s="276">
        <v>44409</v>
      </c>
      <c r="AH11" s="276">
        <v>44440</v>
      </c>
      <c r="AI11" s="276">
        <v>44470</v>
      </c>
      <c r="AJ11" s="276">
        <v>44501</v>
      </c>
      <c r="AK11" s="276">
        <v>44531</v>
      </c>
      <c r="AL11" s="276">
        <v>44562</v>
      </c>
      <c r="AM11" s="276">
        <v>44593</v>
      </c>
      <c r="AN11" s="276">
        <v>44621</v>
      </c>
      <c r="AO11" s="276">
        <v>44652</v>
      </c>
      <c r="AP11" s="276">
        <v>44682</v>
      </c>
      <c r="AQ11" s="276">
        <v>44713</v>
      </c>
      <c r="AR11" s="276">
        <v>44743</v>
      </c>
      <c r="AS11" s="276">
        <v>44774</v>
      </c>
      <c r="AT11" s="276">
        <v>44805</v>
      </c>
      <c r="AU11" s="276">
        <v>44835</v>
      </c>
      <c r="AV11" s="276">
        <v>44866</v>
      </c>
      <c r="AW11" s="276">
        <v>44896</v>
      </c>
      <c r="AX11" s="276">
        <v>44927</v>
      </c>
      <c r="AY11" s="276">
        <v>44958</v>
      </c>
      <c r="AZ11" s="276">
        <v>44986</v>
      </c>
      <c r="BA11" s="276">
        <v>45017</v>
      </c>
      <c r="BB11" s="276">
        <v>45047</v>
      </c>
      <c r="BC11" s="276">
        <v>45078</v>
      </c>
      <c r="BD11" s="276">
        <v>45108</v>
      </c>
      <c r="BE11" s="276">
        <v>45139</v>
      </c>
      <c r="BF11" s="276">
        <v>45170</v>
      </c>
      <c r="BG11" s="276">
        <v>45200</v>
      </c>
      <c r="BH11" s="276">
        <v>45231</v>
      </c>
      <c r="BI11" s="276">
        <v>45261</v>
      </c>
      <c r="BJ11" s="276">
        <v>45292</v>
      </c>
      <c r="BK11" s="276">
        <v>45323</v>
      </c>
      <c r="BL11" s="276">
        <v>45352</v>
      </c>
      <c r="BM11" s="276">
        <v>45383</v>
      </c>
      <c r="BN11" s="276">
        <v>45413</v>
      </c>
      <c r="BO11" s="276">
        <v>45444</v>
      </c>
      <c r="BP11" s="276">
        <v>45474</v>
      </c>
      <c r="BQ11" s="276">
        <v>45505</v>
      </c>
      <c r="BR11" s="276">
        <v>45536</v>
      </c>
      <c r="BS11" s="276">
        <v>45566</v>
      </c>
      <c r="BT11" s="276">
        <v>45597</v>
      </c>
      <c r="BU11" s="276">
        <v>45627</v>
      </c>
      <c r="BV11" s="276">
        <v>45658</v>
      </c>
      <c r="BW11" s="276">
        <v>45689</v>
      </c>
      <c r="BX11" s="276">
        <v>45717</v>
      </c>
      <c r="BY11" s="276">
        <v>45748</v>
      </c>
      <c r="BZ11" s="276">
        <v>45778</v>
      </c>
      <c r="CA11" s="276">
        <v>45809</v>
      </c>
      <c r="CB11" s="275"/>
    </row>
    <row r="12" spans="1:80" ht="15.75" x14ac:dyDescent="0.25">
      <c r="A12" s="106" t="s">
        <v>223</v>
      </c>
      <c r="B12" s="112" cm="1">
        <f t="array" ref="B12">INDEX(B23:B45,Control!$B$3)</f>
        <v>410</v>
      </c>
      <c r="C12" s="112" cm="1">
        <f t="array" ref="C12">INDEX(C23:C45,Control!$B$3)</f>
        <v>430</v>
      </c>
      <c r="D12" s="112" cm="1">
        <f t="array" ref="D12">INDEX(D23:D45,Control!$B$3)</f>
        <v>460</v>
      </c>
      <c r="E12" s="112" cm="1">
        <f t="array" ref="E12">INDEX(E23:E45,Control!$B$3)</f>
        <v>450</v>
      </c>
      <c r="F12" s="112" cm="1">
        <f t="array" ref="F12">INDEX(F23:F45,Control!$B$3)</f>
        <v>445</v>
      </c>
      <c r="G12" s="112" cm="1">
        <f t="array" ref="G12">INDEX(G23:G45,Control!$B$3)</f>
        <v>415</v>
      </c>
      <c r="H12" s="112" cm="1">
        <f t="array" ref="H12">INDEX(H23:H45,Control!$B$3)</f>
        <v>425</v>
      </c>
      <c r="I12" s="112" cm="1">
        <f t="array" ref="I12">INDEX(I23:I45,Control!$B$3)</f>
        <v>405</v>
      </c>
      <c r="J12" s="112" cm="1">
        <f t="array" ref="J12">INDEX(J23:J45,Control!$B$3)</f>
        <v>405</v>
      </c>
      <c r="K12" s="112" cm="1">
        <f t="array" ref="K12">INDEX(K23:K45,Control!$B$3)</f>
        <v>445</v>
      </c>
      <c r="L12" s="112" cm="1">
        <f t="array" ref="L12">INDEX(L23:L45,Control!$B$3)</f>
        <v>430</v>
      </c>
      <c r="M12" s="112" cm="1">
        <f t="array" ref="M12">INDEX(M23:M45,Control!$B$3)</f>
        <v>445</v>
      </c>
      <c r="N12" s="112" cm="1">
        <f t="array" ref="N12">INDEX(N23:N45,Control!$B$3)</f>
        <v>450</v>
      </c>
      <c r="O12" s="112" cm="1">
        <f t="array" ref="O12">INDEX(O23:O45,Control!$B$3)</f>
        <v>470</v>
      </c>
      <c r="P12" s="112" cm="1">
        <f t="array" ref="P12">INDEX(P23:P45,Control!$B$3)</f>
        <v>475</v>
      </c>
      <c r="Q12" s="112" cm="1">
        <f t="array" ref="Q12">INDEX(Q23:Q45,Control!$B$3)</f>
        <v>795</v>
      </c>
      <c r="R12" s="112" cm="1">
        <f t="array" ref="R12">INDEX(R23:R45,Control!$B$3)</f>
        <v>1030</v>
      </c>
      <c r="S12" s="112" cm="1">
        <f t="array" ref="S12">INDEX(S23:S45,Control!$B$3)</f>
        <v>1060</v>
      </c>
      <c r="T12" s="112" cm="1">
        <f t="array" ref="T12">INDEX(T23:T45,Control!$B$3)</f>
        <v>1055</v>
      </c>
      <c r="U12" s="112" cm="1">
        <f t="array" ref="U12">INDEX(U23:U45,Control!$B$3)</f>
        <v>1050</v>
      </c>
      <c r="V12" s="112" cm="1">
        <f t="array" ref="V12">INDEX(V23:V45,Control!$B$3)</f>
        <v>1015</v>
      </c>
      <c r="W12" s="112" cm="1">
        <f t="array" ref="W12">INDEX(W23:W45,Control!$B$3)</f>
        <v>975</v>
      </c>
      <c r="X12" s="112" cm="1">
        <f t="array" ref="X12">INDEX(X23:X45,Control!$B$3)</f>
        <v>955</v>
      </c>
      <c r="Y12" s="112" cm="1">
        <f t="array" ref="Y12">INDEX(Y23:Y45,Control!$B$3)</f>
        <v>975</v>
      </c>
      <c r="Z12" s="112" cm="1">
        <f t="array" ref="Z12">INDEX(Z23:Z45,Control!$B$3)</f>
        <v>975</v>
      </c>
      <c r="AA12" s="112" cm="1">
        <f t="array" ref="AA12">INDEX(AA23:AA45,Control!$B$3)</f>
        <v>980</v>
      </c>
      <c r="AB12" s="112" cm="1">
        <f t="array" ref="AB12">INDEX(AB23:AB45,Control!$B$3)</f>
        <v>955</v>
      </c>
      <c r="AC12" s="112" cm="1">
        <f t="array" ref="AC12">INDEX(AC23:AC45,Control!$B$3)</f>
        <v>910</v>
      </c>
      <c r="AD12" s="112" cm="1">
        <f t="array" ref="AD12">INDEX(AD23:AD45,Control!$B$3)</f>
        <v>865</v>
      </c>
      <c r="AE12" s="112" cm="1">
        <f t="array" ref="AE12">INDEX(AE23:AE45,Control!$B$3)</f>
        <v>775</v>
      </c>
      <c r="AF12" s="112" cm="1">
        <f t="array" ref="AF12">INDEX(AF23:AF45,Control!$B$3)</f>
        <v>705</v>
      </c>
      <c r="AG12" s="112" cm="1">
        <f t="array" ref="AG12">INDEX(AG23:AG45,Control!$B$3)</f>
        <v>660</v>
      </c>
      <c r="AH12" s="112" cm="1">
        <f t="array" ref="AH12">INDEX(AH23:AH45,Control!$B$3)</f>
        <v>605</v>
      </c>
      <c r="AI12" s="112" cm="1">
        <f t="array" ref="AI12">INDEX(AI23:AI45,Control!$B$3)</f>
        <v>575</v>
      </c>
      <c r="AJ12" s="112" cm="1">
        <f t="array" ref="AJ12">INDEX(AJ23:AJ45,Control!$B$3)</f>
        <v>550</v>
      </c>
      <c r="AK12" s="112" cm="1">
        <f t="array" ref="AK12">INDEX(AK23:AK45,Control!$B$3)</f>
        <v>505</v>
      </c>
      <c r="AL12" s="112" cm="1">
        <f t="array" ref="AL12">INDEX(AL23:AL45,Control!$B$3)</f>
        <v>510</v>
      </c>
      <c r="AM12" s="112" cm="1">
        <f t="array" ref="AM12">INDEX(AM23:AM45,Control!$B$3)</f>
        <v>520</v>
      </c>
      <c r="AN12" s="112" cm="1">
        <f t="array" ref="AN12">INDEX(AN23:AN45,Control!$B$3)</f>
        <v>520</v>
      </c>
      <c r="AO12" s="112" cm="1">
        <f t="array" ref="AO12">INDEX(AO23:AO45,Control!$B$3)</f>
        <v>490</v>
      </c>
      <c r="AP12" s="112" cm="1">
        <f t="array" ref="AP12">INDEX(AP23:AP45,Control!$B$3)</f>
        <v>465</v>
      </c>
      <c r="AQ12" s="112" cm="1">
        <f t="array" ref="AQ12">INDEX(AQ23:AQ45,Control!$B$3)</f>
        <v>435</v>
      </c>
      <c r="AR12" s="112" cm="1">
        <f t="array" ref="AR12">INDEX(AR23:AR45,Control!$B$3)</f>
        <v>420</v>
      </c>
      <c r="AS12" s="112" cm="1">
        <f t="array" ref="AS12">INDEX(AS23:AS45,Control!$B$3)</f>
        <v>425</v>
      </c>
      <c r="AT12" s="112" cm="1">
        <f t="array" ref="AT12">INDEX(AT23:AT45,Control!$B$3)</f>
        <v>430</v>
      </c>
      <c r="AU12" s="112" cm="1">
        <f t="array" ref="AU12">INDEX(AU23:AU45,Control!$B$3)</f>
        <v>420</v>
      </c>
      <c r="AV12" s="112" cm="1">
        <f t="array" ref="AV12">INDEX(AV23:AV45,Control!$B$3)</f>
        <v>445</v>
      </c>
      <c r="AW12" s="112" cm="1">
        <f t="array" ref="AW12">INDEX(AW23:AW45,Control!$B$3)</f>
        <v>430</v>
      </c>
      <c r="AX12" s="112" cm="1">
        <f t="array" ref="AX12">INDEX(AX23:AX45,Control!$B$3)</f>
        <v>435</v>
      </c>
      <c r="AY12" s="112" cm="1">
        <f t="array" ref="AY12">INDEX(AY23:AY45,Control!$B$3)</f>
        <v>435</v>
      </c>
      <c r="AZ12" s="112" cm="1">
        <f t="array" ref="AZ12">INDEX(AZ23:AZ45,Control!$B$3)</f>
        <v>445</v>
      </c>
      <c r="BA12" s="112" cm="1">
        <f t="array" ref="BA12">INDEX(BA23:BA45,Control!$B$3)</f>
        <v>455</v>
      </c>
      <c r="BB12" s="112" cm="1">
        <f t="array" ref="BB12">INDEX(BB23:BB45,Control!$B$3)</f>
        <v>440</v>
      </c>
      <c r="BC12" s="112" cm="1">
        <f t="array" ref="BC12">INDEX(BC23:BC45,Control!$B$3)</f>
        <v>430</v>
      </c>
      <c r="BD12" s="112" cm="1">
        <f t="array" ref="BD12">INDEX(BD23:BD45,Control!$B$3)</f>
        <v>440</v>
      </c>
      <c r="BE12" s="112" cm="1">
        <f t="array" ref="BE12">INDEX(BE23:BE45,Control!$B$3)</f>
        <v>450</v>
      </c>
      <c r="BF12" s="112" cm="1">
        <f t="array" ref="BF12">INDEX(BF23:BF45,Control!$B$3)</f>
        <v>450</v>
      </c>
      <c r="BG12" s="112" cm="1">
        <f t="array" ref="BG12">INDEX(BG23:BG45,Control!$B$3)</f>
        <v>445</v>
      </c>
      <c r="BH12" s="112" cm="1">
        <f t="array" ref="BH12">INDEX(BH23:BH45,Control!$B$3)</f>
        <v>465</v>
      </c>
      <c r="BI12" s="112" cm="1">
        <f t="array" ref="BI12">INDEX(BI23:BI45,Control!$B$3)</f>
        <v>450</v>
      </c>
      <c r="BJ12" s="112" cm="1">
        <f t="array" ref="BJ12">INDEX(BJ23:BJ45,Control!$B$3)</f>
        <v>440</v>
      </c>
      <c r="BK12" s="112" cm="1">
        <f t="array" ref="BK12">INDEX(BK23:BK45,Control!$B$3)</f>
        <v>440</v>
      </c>
      <c r="BL12" s="112" cm="1">
        <f t="array" ref="BL12">INDEX(BL23:BL45,Control!$B$3)</f>
        <v>480</v>
      </c>
      <c r="BM12" s="112" cm="1">
        <f t="array" ref="BM12">INDEX(BM23:BM45,Control!$B$3)</f>
        <v>485</v>
      </c>
      <c r="BN12" s="112" cm="1">
        <f t="array" ref="BN12">INDEX(BN23:BN45,Control!$B$3)</f>
        <v>480</v>
      </c>
      <c r="BO12" s="112" cm="1">
        <f t="array" ref="BO12">INDEX(BO23:BO45,Control!$B$3)</f>
        <v>475</v>
      </c>
      <c r="BP12" s="112" cm="1">
        <f t="array" ref="BP12">INDEX(BP23:BP45,Control!$B$3)</f>
        <v>485</v>
      </c>
      <c r="BQ12" s="112" cm="1">
        <f t="array" ref="BQ12">INDEX(BQ23:BQ45,Control!$B$3)</f>
        <v>490</v>
      </c>
      <c r="BR12" s="112" cm="1">
        <f t="array" ref="BR12">INDEX(BR23:BR45,Control!$B$3)</f>
        <v>490</v>
      </c>
      <c r="BS12" s="112" cm="1">
        <f t="array" ref="BS12">INDEX(BS23:BS45,Control!$B$3)</f>
        <v>515</v>
      </c>
      <c r="BT12" s="112" cm="1">
        <f t="array" ref="BT12">INDEX(BT23:BT45,Control!$B$3)</f>
        <v>515</v>
      </c>
      <c r="BU12" s="112" cm="1">
        <f t="array" ref="BU12">INDEX(BU23:BU45,Control!$B$3)</f>
        <v>525</v>
      </c>
      <c r="BV12" s="112" cm="1">
        <f t="array" ref="BV12">INDEX(BV23:BV45,Control!$B$3)</f>
        <v>490</v>
      </c>
      <c r="BW12" s="112" cm="1">
        <f t="array" ref="BW12">INDEX(BW23:BW45,Control!$B$3)</f>
        <v>490</v>
      </c>
      <c r="BX12" s="112" cm="1">
        <f t="array" ref="BX12">INDEX(BX23:BX45,Control!$B$3)</f>
        <v>505</v>
      </c>
      <c r="BY12" s="112" cm="1">
        <f t="array" ref="BY12">INDEX(BY23:BY45,Control!$B$3)</f>
        <v>485</v>
      </c>
      <c r="BZ12" s="112" cm="1">
        <f t="array" ref="BZ12">INDEX(BZ23:BZ45,Control!$B$3)</f>
        <v>480</v>
      </c>
      <c r="CA12" s="112" cm="1">
        <f t="array" ref="CA12">INDEX(CA23:CA45,Control!$B$3)</f>
        <v>510</v>
      </c>
      <c r="CB12" s="275"/>
    </row>
    <row r="13" spans="1:80" ht="15.75" x14ac:dyDescent="0.25">
      <c r="A13" s="106" t="s">
        <v>224</v>
      </c>
      <c r="B13" s="112" cm="1">
        <f t="array" ref="B13">INDEX(B49:B71,Control!$B$3)</f>
        <v>875</v>
      </c>
      <c r="C13" s="112" cm="1">
        <f t="array" ref="C13">INDEX(C49:C71,Control!$B$3)</f>
        <v>920</v>
      </c>
      <c r="D13" s="112" cm="1">
        <f t="array" ref="D13">INDEX(D49:D71,Control!$B$3)</f>
        <v>915</v>
      </c>
      <c r="E13" s="112" cm="1">
        <f t="array" ref="E13">INDEX(E49:E71,Control!$B$3)</f>
        <v>915</v>
      </c>
      <c r="F13" s="112" cm="1">
        <f t="array" ref="F13">INDEX(F49:F71,Control!$B$3)</f>
        <v>950</v>
      </c>
      <c r="G13" s="112" cm="1">
        <f t="array" ref="G13">INDEX(G49:G71,Control!$B$3)</f>
        <v>980</v>
      </c>
      <c r="H13" s="112" cm="1">
        <f t="array" ref="H13">INDEX(H49:H71,Control!$B$3)</f>
        <v>1015</v>
      </c>
      <c r="I13" s="112" cm="1">
        <f t="array" ref="I13">INDEX(I49:I71,Control!$B$3)</f>
        <v>1025</v>
      </c>
      <c r="J13" s="112" cm="1">
        <f t="array" ref="J13">INDEX(J49:J71,Control!$B$3)</f>
        <v>1050</v>
      </c>
      <c r="K13" s="112" cm="1">
        <f t="array" ref="K13">INDEX(K49:K71,Control!$B$3)</f>
        <v>1105</v>
      </c>
      <c r="L13" s="112" cm="1">
        <f t="array" ref="L13">INDEX(L49:L71,Control!$B$3)</f>
        <v>1150</v>
      </c>
      <c r="M13" s="112" cm="1">
        <f t="array" ref="M13">INDEX(M49:M71,Control!$B$3)</f>
        <v>1140</v>
      </c>
      <c r="N13" s="112" cm="1">
        <f t="array" ref="N13">INDEX(N49:N71,Control!$B$3)</f>
        <v>1135</v>
      </c>
      <c r="O13" s="112" cm="1">
        <f t="array" ref="O13">INDEX(O49:O71,Control!$B$3)</f>
        <v>1185</v>
      </c>
      <c r="P13" s="112" cm="1">
        <f t="array" ref="P13">INDEX(P49:P71,Control!$B$3)</f>
        <v>1185</v>
      </c>
      <c r="Q13" s="112" cm="1">
        <f t="array" ref="Q13">INDEX(Q49:Q71,Control!$B$3)</f>
        <v>2250</v>
      </c>
      <c r="R13" s="112" cm="1">
        <f t="array" ref="R13">INDEX(R49:R71,Control!$B$3)</f>
        <v>2720</v>
      </c>
      <c r="S13" s="112" cm="1">
        <f t="array" ref="S13">INDEX(S49:S71,Control!$B$3)</f>
        <v>2495</v>
      </c>
      <c r="T13" s="112" cm="1">
        <f t="array" ref="T13">INDEX(T49:T71,Control!$B$3)</f>
        <v>2575</v>
      </c>
      <c r="U13" s="112" cm="1">
        <f t="array" ref="U13">INDEX(U49:U71,Control!$B$3)</f>
        <v>2670</v>
      </c>
      <c r="V13" s="112" cm="1">
        <f t="array" ref="V13">INDEX(V49:V71,Control!$B$3)</f>
        <v>2615</v>
      </c>
      <c r="W13" s="112" cm="1">
        <f t="array" ref="W13">INDEX(W49:W71,Control!$B$3)</f>
        <v>2460</v>
      </c>
      <c r="X13" s="112" cm="1">
        <f t="array" ref="X13">INDEX(X49:X71,Control!$B$3)</f>
        <v>2450</v>
      </c>
      <c r="Y13" s="112" cm="1">
        <f t="array" ref="Y13">INDEX(Y49:Y71,Control!$B$3)</f>
        <v>2405</v>
      </c>
      <c r="Z13" s="112" cm="1">
        <f t="array" ref="Z13">INDEX(Z49:Z71,Control!$B$3)</f>
        <v>2375</v>
      </c>
      <c r="AA13" s="112" cm="1">
        <f t="array" ref="AA13">INDEX(AA49:AA71,Control!$B$3)</f>
        <v>2500</v>
      </c>
      <c r="AB13" s="112" cm="1">
        <f t="array" ref="AB13">INDEX(AB49:AB71,Control!$B$3)</f>
        <v>2450</v>
      </c>
      <c r="AC13" s="112" cm="1">
        <f t="array" ref="AC13">INDEX(AC49:AC71,Control!$B$3)</f>
        <v>2405</v>
      </c>
      <c r="AD13" s="112" cm="1">
        <f t="array" ref="AD13">INDEX(AD49:AD71,Control!$B$3)</f>
        <v>2240</v>
      </c>
      <c r="AE13" s="112" cm="1">
        <f t="array" ref="AE13">INDEX(AE49:AE71,Control!$B$3)</f>
        <v>2075</v>
      </c>
      <c r="AF13" s="112" cm="1">
        <f t="array" ref="AF13">INDEX(AF49:AF71,Control!$B$3)</f>
        <v>2075</v>
      </c>
      <c r="AG13" s="112" cm="1">
        <f t="array" ref="AG13">INDEX(AG49:AG71,Control!$B$3)</f>
        <v>1975</v>
      </c>
      <c r="AH13" s="112" cm="1">
        <f t="array" ref="AH13">INDEX(AH49:AH71,Control!$B$3)</f>
        <v>1935</v>
      </c>
      <c r="AI13" s="112" cm="1">
        <f t="array" ref="AI13">INDEX(AI49:AI71,Control!$B$3)</f>
        <v>1875</v>
      </c>
      <c r="AJ13" s="112" cm="1">
        <f t="array" ref="AJ13">INDEX(AJ49:AJ71,Control!$B$3)</f>
        <v>1835</v>
      </c>
      <c r="AK13" s="112" cm="1">
        <f t="array" ref="AK13">INDEX(AK49:AK71,Control!$B$3)</f>
        <v>1765</v>
      </c>
      <c r="AL13" s="112" cm="1">
        <f t="array" ref="AL13">INDEX(AL49:AL71,Control!$B$3)</f>
        <v>1725</v>
      </c>
      <c r="AM13" s="112" cm="1">
        <f t="array" ref="AM13">INDEX(AM49:AM71,Control!$B$3)</f>
        <v>1740</v>
      </c>
      <c r="AN13" s="112" cm="1">
        <f t="array" ref="AN13">INDEX(AN49:AN71,Control!$B$3)</f>
        <v>1660</v>
      </c>
      <c r="AO13" s="112" cm="1">
        <f t="array" ref="AO13">INDEX(AO49:AO71,Control!$B$3)</f>
        <v>1570</v>
      </c>
      <c r="AP13" s="112" cm="1">
        <f t="array" ref="AP13">INDEX(AP49:AP71,Control!$B$3)</f>
        <v>1500</v>
      </c>
      <c r="AQ13" s="112" cm="1">
        <f t="array" ref="AQ13">INDEX(AQ49:AQ71,Control!$B$3)</f>
        <v>1470</v>
      </c>
      <c r="AR13" s="112" cm="1">
        <f t="array" ref="AR13">INDEX(AR49:AR71,Control!$B$3)</f>
        <v>1395</v>
      </c>
      <c r="AS13" s="112" cm="1">
        <f t="array" ref="AS13">INDEX(AS49:AS71,Control!$B$3)</f>
        <v>1365</v>
      </c>
      <c r="AT13" s="112" cm="1">
        <f t="array" ref="AT13">INDEX(AT49:AT71,Control!$B$3)</f>
        <v>1380</v>
      </c>
      <c r="AU13" s="112" cm="1">
        <f t="array" ref="AU13">INDEX(AU49:AU71,Control!$B$3)</f>
        <v>1315</v>
      </c>
      <c r="AV13" s="112" cm="1">
        <f t="array" ref="AV13">INDEX(AV49:AV71,Control!$B$3)</f>
        <v>1360</v>
      </c>
      <c r="AW13" s="112" cm="1">
        <f t="array" ref="AW13">INDEX(AW49:AW71,Control!$B$3)</f>
        <v>1345</v>
      </c>
      <c r="AX13" s="112" cm="1">
        <f t="array" ref="AX13">INDEX(AX49:AX71,Control!$B$3)</f>
        <v>1395</v>
      </c>
      <c r="AY13" s="112" cm="1">
        <f t="array" ref="AY13">INDEX(AY49:AY71,Control!$B$3)</f>
        <v>1385</v>
      </c>
      <c r="AZ13" s="112" cm="1">
        <f t="array" ref="AZ13">INDEX(AZ49:AZ71,Control!$B$3)</f>
        <v>1415</v>
      </c>
      <c r="BA13" s="112" cm="1">
        <f t="array" ref="BA13">INDEX(BA49:BA71,Control!$B$3)</f>
        <v>1440</v>
      </c>
      <c r="BB13" s="112" cm="1">
        <f t="array" ref="BB13">INDEX(BB49:BB71,Control!$B$3)</f>
        <v>1410</v>
      </c>
      <c r="BC13" s="112" cm="1">
        <f t="array" ref="BC13">INDEX(BC49:BC71,Control!$B$3)</f>
        <v>1415</v>
      </c>
      <c r="BD13" s="112" cm="1">
        <f t="array" ref="BD13">INDEX(BD49:BD71,Control!$B$3)</f>
        <v>1440</v>
      </c>
      <c r="BE13" s="112" cm="1">
        <f t="array" ref="BE13">INDEX(BE49:BE71,Control!$B$3)</f>
        <v>1415</v>
      </c>
      <c r="BF13" s="112" cm="1">
        <f t="array" ref="BF13">INDEX(BF49:BF71,Control!$B$3)</f>
        <v>1450</v>
      </c>
      <c r="BG13" s="112" cm="1">
        <f t="array" ref="BG13">INDEX(BG49:BG71,Control!$B$3)</f>
        <v>1450</v>
      </c>
      <c r="BH13" s="112" cm="1">
        <f t="array" ref="BH13">INDEX(BH49:BH71,Control!$B$3)</f>
        <v>1445</v>
      </c>
      <c r="BI13" s="112" cm="1">
        <f t="array" ref="BI13">INDEX(BI49:BI71,Control!$B$3)</f>
        <v>1455</v>
      </c>
      <c r="BJ13" s="112" cm="1">
        <f t="array" ref="BJ13">INDEX(BJ49:BJ71,Control!$B$3)</f>
        <v>1440</v>
      </c>
      <c r="BK13" s="112" cm="1">
        <f t="array" ref="BK13">INDEX(BK49:BK71,Control!$B$3)</f>
        <v>1520</v>
      </c>
      <c r="BL13" s="112" cm="1">
        <f t="array" ref="BL13">INDEX(BL49:BL71,Control!$B$3)</f>
        <v>1495</v>
      </c>
      <c r="BM13" s="112" cm="1">
        <f t="array" ref="BM13">INDEX(BM49:BM71,Control!$B$3)</f>
        <v>1465</v>
      </c>
      <c r="BN13" s="112" cm="1">
        <f t="array" ref="BN13">INDEX(BN49:BN71,Control!$B$3)</f>
        <v>1480</v>
      </c>
      <c r="BO13" s="112" cm="1">
        <f t="array" ref="BO13">INDEX(BO49:BO71,Control!$B$3)</f>
        <v>1460</v>
      </c>
      <c r="BP13" s="112" cm="1">
        <f t="array" ref="BP13">INDEX(BP49:BP71,Control!$B$3)</f>
        <v>1600</v>
      </c>
      <c r="BQ13" s="112" cm="1">
        <f t="array" ref="BQ13">INDEX(BQ49:BQ71,Control!$B$3)</f>
        <v>1555</v>
      </c>
      <c r="BR13" s="112" cm="1">
        <f t="array" ref="BR13">INDEX(BR49:BR71,Control!$B$3)</f>
        <v>1565</v>
      </c>
      <c r="BS13" s="112" cm="1">
        <f t="array" ref="BS13">INDEX(BS49:BS71,Control!$B$3)</f>
        <v>1560</v>
      </c>
      <c r="BT13" s="112" cm="1">
        <f t="array" ref="BT13">INDEX(BT49:BT71,Control!$B$3)</f>
        <v>1520</v>
      </c>
      <c r="BU13" s="112" cm="1">
        <f t="array" ref="BU13">INDEX(BU49:BU71,Control!$B$3)</f>
        <v>1510</v>
      </c>
      <c r="BV13" s="112" cm="1">
        <f t="array" ref="BV13">INDEX(BV49:BV71,Control!$B$3)</f>
        <v>1500</v>
      </c>
      <c r="BW13" s="112" cm="1">
        <f t="array" ref="BW13">INDEX(BW49:BW71,Control!$B$3)</f>
        <v>1570</v>
      </c>
      <c r="BX13" s="112" cm="1">
        <f t="array" ref="BX13">INDEX(BX49:BX71,Control!$B$3)</f>
        <v>1530</v>
      </c>
      <c r="BY13" s="112" cm="1">
        <f t="array" ref="BY13">INDEX(BY49:BY71,Control!$B$3)</f>
        <v>1490</v>
      </c>
      <c r="BZ13" s="112" cm="1">
        <f t="array" ref="BZ13">INDEX(BZ49:BZ71,Control!$B$3)</f>
        <v>1485</v>
      </c>
      <c r="CA13" s="112" cm="1">
        <f t="array" ref="CA13">INDEX(CA49:CA71,Control!$B$3)</f>
        <v>1505</v>
      </c>
      <c r="CB13" s="275"/>
    </row>
    <row r="14" spans="1:80" ht="15.75" x14ac:dyDescent="0.25">
      <c r="A14" s="106" t="s">
        <v>225</v>
      </c>
      <c r="B14" s="112" cm="1">
        <f t="array" ref="B14">INDEX(B75:B97,Control!$B$3)</f>
        <v>465</v>
      </c>
      <c r="C14" s="112" cm="1">
        <f t="array" ref="C14">INDEX(C75:C97,Control!$B$3)</f>
        <v>485</v>
      </c>
      <c r="D14" s="112" cm="1">
        <f t="array" ref="D14">INDEX(D75:D97,Control!$B$3)</f>
        <v>495</v>
      </c>
      <c r="E14" s="112" cm="1">
        <f t="array" ref="E14">INDEX(E75:E97,Control!$B$3)</f>
        <v>485</v>
      </c>
      <c r="F14" s="112" cm="1">
        <f t="array" ref="F14">INDEX(F75:F97,Control!$B$3)</f>
        <v>480</v>
      </c>
      <c r="G14" s="112" cm="1">
        <f t="array" ref="G14">INDEX(G75:G97,Control!$B$3)</f>
        <v>485</v>
      </c>
      <c r="H14" s="112" cm="1">
        <f t="array" ref="H14">INDEX(H75:H97,Control!$B$3)</f>
        <v>515</v>
      </c>
      <c r="I14" s="112" cm="1">
        <f t="array" ref="I14">INDEX(I75:I97,Control!$B$3)</f>
        <v>510</v>
      </c>
      <c r="J14" s="112" cm="1">
        <f t="array" ref="J14">INDEX(J75:J97,Control!$B$3)</f>
        <v>490</v>
      </c>
      <c r="K14" s="112" cm="1">
        <f t="array" ref="K14">INDEX(K75:K97,Control!$B$3)</f>
        <v>495</v>
      </c>
      <c r="L14" s="112" cm="1">
        <f t="array" ref="L14">INDEX(L75:L97,Control!$B$3)</f>
        <v>500</v>
      </c>
      <c r="M14" s="112" cm="1">
        <f t="array" ref="M14">INDEX(M75:M97,Control!$B$3)</f>
        <v>505</v>
      </c>
      <c r="N14" s="112" cm="1">
        <f t="array" ref="N14">INDEX(N75:N97,Control!$B$3)</f>
        <v>515</v>
      </c>
      <c r="O14" s="112" cm="1">
        <f t="array" ref="O14">INDEX(O75:O97,Control!$B$3)</f>
        <v>525</v>
      </c>
      <c r="P14" s="112" cm="1">
        <f t="array" ref="P14">INDEX(P75:P97,Control!$B$3)</f>
        <v>550</v>
      </c>
      <c r="Q14" s="112" cm="1">
        <f t="array" ref="Q14">INDEX(Q75:Q97,Control!$B$3)</f>
        <v>945</v>
      </c>
      <c r="R14" s="112" cm="1">
        <f t="array" ref="R14">INDEX(R75:R97,Control!$B$3)</f>
        <v>1180</v>
      </c>
      <c r="S14" s="112" cm="1">
        <f t="array" ref="S14">INDEX(S75:S97,Control!$B$3)</f>
        <v>1080</v>
      </c>
      <c r="T14" s="112" cm="1">
        <f t="array" ref="T14">INDEX(T75:T97,Control!$B$3)</f>
        <v>1125</v>
      </c>
      <c r="U14" s="112" cm="1">
        <f t="array" ref="U14">INDEX(U75:U97,Control!$B$3)</f>
        <v>1195</v>
      </c>
      <c r="V14" s="112" cm="1">
        <f t="array" ref="V14">INDEX(V75:V97,Control!$B$3)</f>
        <v>1185</v>
      </c>
      <c r="W14" s="112" cm="1">
        <f t="array" ref="W14">INDEX(W75:W97,Control!$B$3)</f>
        <v>1150</v>
      </c>
      <c r="X14" s="112" cm="1">
        <f t="array" ref="X14">INDEX(X75:X97,Control!$B$3)</f>
        <v>1195</v>
      </c>
      <c r="Y14" s="112" cm="1">
        <f t="array" ref="Y14">INDEX(Y75:Y97,Control!$B$3)</f>
        <v>1195</v>
      </c>
      <c r="Z14" s="112" cm="1">
        <f t="array" ref="Z14">INDEX(Z75:Z97,Control!$B$3)</f>
        <v>1150</v>
      </c>
      <c r="AA14" s="112" cm="1">
        <f t="array" ref="AA14">INDEX(AA75:AA97,Control!$B$3)</f>
        <v>1200</v>
      </c>
      <c r="AB14" s="112" cm="1">
        <f t="array" ref="AB14">INDEX(AB75:AB97,Control!$B$3)</f>
        <v>1170</v>
      </c>
      <c r="AC14" s="112" cm="1">
        <f t="array" ref="AC14">INDEX(AC75:AC97,Control!$B$3)</f>
        <v>1130</v>
      </c>
      <c r="AD14" s="112" cm="1">
        <f t="array" ref="AD14">INDEX(AD75:AD97,Control!$B$3)</f>
        <v>1055</v>
      </c>
      <c r="AE14" s="112" cm="1">
        <f t="array" ref="AE14">INDEX(AE75:AE97,Control!$B$3)</f>
        <v>975</v>
      </c>
      <c r="AF14" s="112" cm="1">
        <f t="array" ref="AF14">INDEX(AF75:AF97,Control!$B$3)</f>
        <v>940</v>
      </c>
      <c r="AG14" s="112" cm="1">
        <f t="array" ref="AG14">INDEX(AG75:AG97,Control!$B$3)</f>
        <v>905</v>
      </c>
      <c r="AH14" s="112" cm="1">
        <f t="array" ref="AH14">INDEX(AH75:AH97,Control!$B$3)</f>
        <v>885</v>
      </c>
      <c r="AI14" s="112" cm="1">
        <f t="array" ref="AI14">INDEX(AI75:AI97,Control!$B$3)</f>
        <v>815</v>
      </c>
      <c r="AJ14" s="112" cm="1">
        <f t="array" ref="AJ14">INDEX(AJ75:AJ97,Control!$B$3)</f>
        <v>790</v>
      </c>
      <c r="AK14" s="112" cm="1">
        <f t="array" ref="AK14">INDEX(AK75:AK97,Control!$B$3)</f>
        <v>780</v>
      </c>
      <c r="AL14" s="112" cm="1">
        <f t="array" ref="AL14">INDEX(AL75:AL97,Control!$B$3)</f>
        <v>765</v>
      </c>
      <c r="AM14" s="112" cm="1">
        <f t="array" ref="AM14">INDEX(AM75:AM97,Control!$B$3)</f>
        <v>755</v>
      </c>
      <c r="AN14" s="112" cm="1">
        <f t="array" ref="AN14">INDEX(AN75:AN97,Control!$B$3)</f>
        <v>705</v>
      </c>
      <c r="AO14" s="112" cm="1">
        <f t="array" ref="AO14">INDEX(AO75:AO97,Control!$B$3)</f>
        <v>665</v>
      </c>
      <c r="AP14" s="112" cm="1">
        <f t="array" ref="AP14">INDEX(AP75:AP97,Control!$B$3)</f>
        <v>645</v>
      </c>
      <c r="AQ14" s="112" cm="1">
        <f t="array" ref="AQ14">INDEX(AQ75:AQ97,Control!$B$3)</f>
        <v>590</v>
      </c>
      <c r="AR14" s="112" cm="1">
        <f t="array" ref="AR14">INDEX(AR75:AR97,Control!$B$3)</f>
        <v>555</v>
      </c>
      <c r="AS14" s="112" cm="1">
        <f t="array" ref="AS14">INDEX(AS75:AS97,Control!$B$3)</f>
        <v>560</v>
      </c>
      <c r="AT14" s="112" cm="1">
        <f t="array" ref="AT14">INDEX(AT75:AT97,Control!$B$3)</f>
        <v>540</v>
      </c>
      <c r="AU14" s="112" cm="1">
        <f t="array" ref="AU14">INDEX(AU75:AU97,Control!$B$3)</f>
        <v>550</v>
      </c>
      <c r="AV14" s="112" cm="1">
        <f t="array" ref="AV14">INDEX(AV75:AV97,Control!$B$3)</f>
        <v>520</v>
      </c>
      <c r="AW14" s="112" cm="1">
        <f t="array" ref="AW14">INDEX(AW75:AW97,Control!$B$3)</f>
        <v>540</v>
      </c>
      <c r="AX14" s="112" cm="1">
        <f t="array" ref="AX14">INDEX(AX75:AX97,Control!$B$3)</f>
        <v>555</v>
      </c>
      <c r="AY14" s="112" cm="1">
        <f t="array" ref="AY14">INDEX(AY75:AY97,Control!$B$3)</f>
        <v>560</v>
      </c>
      <c r="AZ14" s="112" cm="1">
        <f t="array" ref="AZ14">INDEX(AZ75:AZ97,Control!$B$3)</f>
        <v>565</v>
      </c>
      <c r="BA14" s="112" cm="1">
        <f t="array" ref="BA14">INDEX(BA75:BA97,Control!$B$3)</f>
        <v>585</v>
      </c>
      <c r="BB14" s="112" cm="1">
        <f t="array" ref="BB14">INDEX(BB75:BB97,Control!$B$3)</f>
        <v>550</v>
      </c>
      <c r="BC14" s="112" cm="1">
        <f t="array" ref="BC14">INDEX(BC75:BC97,Control!$B$3)</f>
        <v>570</v>
      </c>
      <c r="BD14" s="112" cm="1">
        <f t="array" ref="BD14">INDEX(BD75:BD97,Control!$B$3)</f>
        <v>560</v>
      </c>
      <c r="BE14" s="112" cm="1">
        <f t="array" ref="BE14">INDEX(BE75:BE97,Control!$B$3)</f>
        <v>545</v>
      </c>
      <c r="BF14" s="112" cm="1">
        <f t="array" ref="BF14">INDEX(BF75:BF97,Control!$B$3)</f>
        <v>535</v>
      </c>
      <c r="BG14" s="112" cm="1">
        <f t="array" ref="BG14">INDEX(BG75:BG97,Control!$B$3)</f>
        <v>530</v>
      </c>
      <c r="BH14" s="112" cm="1">
        <f t="array" ref="BH14">INDEX(BH75:BH97,Control!$B$3)</f>
        <v>560</v>
      </c>
      <c r="BI14" s="112" cm="1">
        <f t="array" ref="BI14">INDEX(BI75:BI97,Control!$B$3)</f>
        <v>550</v>
      </c>
      <c r="BJ14" s="112" cm="1">
        <f t="array" ref="BJ14">INDEX(BJ75:BJ97,Control!$B$3)</f>
        <v>555</v>
      </c>
      <c r="BK14" s="112" cm="1">
        <f t="array" ref="BK14">INDEX(BK75:BK97,Control!$B$3)</f>
        <v>585</v>
      </c>
      <c r="BL14" s="112" cm="1">
        <f t="array" ref="BL14">INDEX(BL75:BL97,Control!$B$3)</f>
        <v>595</v>
      </c>
      <c r="BM14" s="112" cm="1">
        <f t="array" ref="BM14">INDEX(BM75:BM97,Control!$B$3)</f>
        <v>575</v>
      </c>
      <c r="BN14" s="112" cm="1">
        <f t="array" ref="BN14">INDEX(BN75:BN97,Control!$B$3)</f>
        <v>590</v>
      </c>
      <c r="BO14" s="112" cm="1">
        <f t="array" ref="BO14">INDEX(BO75:BO97,Control!$B$3)</f>
        <v>575</v>
      </c>
      <c r="BP14" s="112" cm="1">
        <f t="array" ref="BP14">INDEX(BP75:BP97,Control!$B$3)</f>
        <v>625</v>
      </c>
      <c r="BQ14" s="112" cm="1">
        <f t="array" ref="BQ14">INDEX(BQ75:BQ97,Control!$B$3)</f>
        <v>605</v>
      </c>
      <c r="BR14" s="112" cm="1">
        <f t="array" ref="BR14">INDEX(BR75:BR97,Control!$B$3)</f>
        <v>600</v>
      </c>
      <c r="BS14" s="112" cm="1">
        <f t="array" ref="BS14">INDEX(BS75:BS97,Control!$B$3)</f>
        <v>595</v>
      </c>
      <c r="BT14" s="112" cm="1">
        <f t="array" ref="BT14">INDEX(BT75:BT97,Control!$B$3)</f>
        <v>580</v>
      </c>
      <c r="BU14" s="112" cm="1">
        <f t="array" ref="BU14">INDEX(BU75:BU97,Control!$B$3)</f>
        <v>615</v>
      </c>
      <c r="BV14" s="112" cm="1">
        <f t="array" ref="BV14">INDEX(BV75:BV97,Control!$B$3)</f>
        <v>620</v>
      </c>
      <c r="BW14" s="112" cm="1">
        <f t="array" ref="BW14">INDEX(BW75:BW97,Control!$B$3)</f>
        <v>625</v>
      </c>
      <c r="BX14" s="112" cm="1">
        <f t="array" ref="BX14">INDEX(BX75:BX97,Control!$B$3)</f>
        <v>625</v>
      </c>
      <c r="BY14" s="112" cm="1">
        <f t="array" ref="BY14">INDEX(BY75:BY97,Control!$B$3)</f>
        <v>610</v>
      </c>
      <c r="BZ14" s="112" cm="1">
        <f t="array" ref="BZ14">INDEX(BZ75:BZ97,Control!$B$3)</f>
        <v>585</v>
      </c>
      <c r="CA14" s="112" cm="1">
        <f t="array" ref="CA14">INDEX(CA75:CA97,Control!$B$3)</f>
        <v>620</v>
      </c>
      <c r="CB14" s="275"/>
    </row>
    <row r="15" spans="1:80" ht="15.75" x14ac:dyDescent="0.25">
      <c r="A15" s="106"/>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275"/>
    </row>
    <row r="16" spans="1:80" ht="15.75" x14ac:dyDescent="0.25">
      <c r="A16" s="106" t="s">
        <v>223</v>
      </c>
      <c r="B16" s="115" cm="1">
        <f t="array" ref="B16">INDEX(B101:B123,Control!$B$3)/100</f>
        <v>4.5074758135444155E-2</v>
      </c>
      <c r="C16" s="115" cm="1">
        <f t="array" ref="C16">INDEX(C101:C123,Control!$B$3)/100</f>
        <v>4.7273526824978013E-2</v>
      </c>
      <c r="D16" s="115" cm="1">
        <f t="array" ref="D16">INDEX(D101:D123,Control!$B$3)/100</f>
        <v>5.0571679859278802E-2</v>
      </c>
      <c r="E16" s="115" cm="1">
        <f t="array" ref="E16">INDEX(E101:E123,Control!$B$3)/100</f>
        <v>4.947229551451187E-2</v>
      </c>
      <c r="F16" s="115" cm="1">
        <f t="array" ref="F16">INDEX(F101:F123,Control!$B$3)/100</f>
        <v>4.8922603342128411E-2</v>
      </c>
      <c r="G16" s="115" cm="1">
        <f t="array" ref="G16">INDEX(G101:G123,Control!$B$3)/100</f>
        <v>4.5624450307827615E-2</v>
      </c>
      <c r="H16" s="115" cm="1">
        <f t="array" ref="H16">INDEX(H101:H123,Control!$B$3)/100</f>
        <v>4.6723834652594547E-2</v>
      </c>
      <c r="I16" s="115" cm="1">
        <f t="array" ref="I16">INDEX(I101:I123,Control!$B$3)/100</f>
        <v>4.4525065963060689E-2</v>
      </c>
      <c r="J16" s="115" cm="1">
        <f t="array" ref="J16">INDEX(J101:J123,Control!$B$3)/100</f>
        <v>4.4525065963060689E-2</v>
      </c>
      <c r="K16" s="115" cm="1">
        <f t="array" ref="K16">INDEX(K101:K123,Control!$B$3)/100</f>
        <v>4.8922603342128411E-2</v>
      </c>
      <c r="L16" s="115" cm="1">
        <f t="array" ref="L16">INDEX(L101:L123,Control!$B$3)/100</f>
        <v>4.7273526824978013E-2</v>
      </c>
      <c r="M16" s="115" cm="1">
        <f t="array" ref="M16">INDEX(M101:M123,Control!$B$3)/100</f>
        <v>4.8922603342128411E-2</v>
      </c>
      <c r="N16" s="115" cm="1">
        <f t="array" ref="N16">INDEX(N101:N123,Control!$B$3)/100</f>
        <v>4.915883766659384E-2</v>
      </c>
      <c r="O16" s="115" cm="1">
        <f t="array" ref="O16">INDEX(O101:O123,Control!$B$3)/100</f>
        <v>5.1343674896220229E-2</v>
      </c>
      <c r="P16" s="115" cm="1">
        <f t="array" ref="P16">INDEX(P101:P123,Control!$B$3)/100</f>
        <v>5.1889884203626828E-2</v>
      </c>
      <c r="Q16" s="115" cm="1">
        <f t="array" ref="Q16">INDEX(Q101:Q123,Control!$B$3)/100</f>
        <v>8.6847279877649119E-2</v>
      </c>
      <c r="R16" s="115" cm="1">
        <f t="array" ref="R16">INDEX(R101:R123,Control!$B$3)/100</f>
        <v>0.11251911732575923</v>
      </c>
      <c r="S16" s="115" cm="1">
        <f t="array" ref="S16">INDEX(S101:S123,Control!$B$3)/100</f>
        <v>0.11579637317019882</v>
      </c>
      <c r="T16" s="115" cm="1">
        <f t="array" ref="T16">INDEX(T101:T123,Control!$B$3)/100</f>
        <v>0.11525016386279222</v>
      </c>
      <c r="U16" s="115" cm="1">
        <f t="array" ref="U16">INDEX(U101:U123,Control!$B$3)/100</f>
        <v>0.11470395455538561</v>
      </c>
      <c r="V16" s="115" cm="1">
        <f t="array" ref="V16">INDEX(V101:V123,Control!$B$3)/100</f>
        <v>0.11088048940353942</v>
      </c>
      <c r="W16" s="115" cm="1">
        <f t="array" ref="W16">INDEX(W101:W123,Control!$B$3)/100</f>
        <v>0.10651081494428664</v>
      </c>
      <c r="X16" s="115" cm="1">
        <f t="array" ref="X16">INDEX(X101:X123,Control!$B$3)/100</f>
        <v>0.10432597771466026</v>
      </c>
      <c r="Y16" s="115" cm="1">
        <f t="array" ref="Y16">INDEX(Y101:Y123,Control!$B$3)/100</f>
        <v>0.10651081494428664</v>
      </c>
      <c r="Z16" s="115" cm="1">
        <f t="array" ref="Z16">INDEX(Z101:Z123,Control!$B$3)/100</f>
        <v>0.10571397592974087</v>
      </c>
      <c r="AA16" s="115" cm="1">
        <f t="array" ref="AA16">INDEX(AA101:AA123,Control!$B$3)/100</f>
        <v>0.10625609888322671</v>
      </c>
      <c r="AB16" s="115" cm="1">
        <f t="array" ref="AB16">INDEX(AB101:AB123,Control!$B$3)/100</f>
        <v>0.10354548411579746</v>
      </c>
      <c r="AC16" s="115" cm="1">
        <f t="array" ref="AC16">INDEX(AC101:AC123,Control!$B$3)/100</f>
        <v>9.866637753442481E-2</v>
      </c>
      <c r="AD16" s="115" cm="1">
        <f t="array" ref="AD16">INDEX(AD101:AD123,Control!$B$3)/100</f>
        <v>9.3787270953052157E-2</v>
      </c>
      <c r="AE16" s="115" cm="1">
        <f t="array" ref="AE16">INDEX(AE101:AE123,Control!$B$3)/100</f>
        <v>8.4029057790306838E-2</v>
      </c>
      <c r="AF16" s="115" cm="1">
        <f t="array" ref="AF16">INDEX(AF101:AF123,Control!$B$3)/100</f>
        <v>7.6439336441504926E-2</v>
      </c>
      <c r="AG16" s="115" cm="1">
        <f t="array" ref="AG16">INDEX(AG101:AG123,Control!$B$3)/100</f>
        <v>7.1560229860132274E-2</v>
      </c>
      <c r="AH16" s="115" cm="1">
        <f t="array" ref="AH16">INDEX(AH101:AH123,Control!$B$3)/100</f>
        <v>6.5596877371787918E-2</v>
      </c>
      <c r="AI16" s="115" cm="1">
        <f t="array" ref="AI16">INDEX(AI101:AI123,Control!$B$3)/100</f>
        <v>6.2344139650872821E-2</v>
      </c>
      <c r="AJ16" s="115" cm="1">
        <f t="array" ref="AJ16">INDEX(AJ101:AJ123,Control!$B$3)/100</f>
        <v>5.9633524883443562E-2</v>
      </c>
      <c r="AK16" s="115" cm="1">
        <f t="array" ref="AK16">INDEX(AK101:AK123,Control!$B$3)/100</f>
        <v>5.4754418302070909E-2</v>
      </c>
      <c r="AL16" s="115" cm="1">
        <f t="array" ref="AL16">INDEX(AL101:AL123,Control!$B$3)/100</f>
        <v>5.7393652937204588E-2</v>
      </c>
      <c r="AM16" s="115" cm="1">
        <f t="array" ref="AM16">INDEX(AM101:AM123,Control!$B$3)/100</f>
        <v>5.8519018681071351E-2</v>
      </c>
      <c r="AN16" s="115" cm="1">
        <f t="array" ref="AN16">INDEX(AN101:AN123,Control!$B$3)/100</f>
        <v>5.8519018681071351E-2</v>
      </c>
      <c r="AO16" s="115" cm="1">
        <f t="array" ref="AO16">INDEX(AO101:AO123,Control!$B$3)/100</f>
        <v>5.5142921449471076E-2</v>
      </c>
      <c r="AP16" s="115" cm="1">
        <f t="array" ref="AP16">INDEX(AP101:AP123,Control!$B$3)/100</f>
        <v>5.2329507089804189E-2</v>
      </c>
      <c r="AQ16" s="115" cm="1">
        <f t="array" ref="AQ16">INDEX(AQ101:AQ123,Control!$B$3)/100</f>
        <v>4.8953409858203914E-2</v>
      </c>
      <c r="AR16" s="115" cm="1">
        <f t="array" ref="AR16">INDEX(AR101:AR123,Control!$B$3)/100</f>
        <v>4.7265361242403783E-2</v>
      </c>
      <c r="AS16" s="115" cm="1">
        <f t="array" ref="AS16">INDEX(AS101:AS123,Control!$B$3)/100</f>
        <v>4.7828044114337158E-2</v>
      </c>
      <c r="AT16" s="115" cm="1">
        <f t="array" ref="AT16">INDEX(AT101:AT123,Control!$B$3)/100</f>
        <v>4.8390726986270539E-2</v>
      </c>
      <c r="AU16" s="115" cm="1">
        <f t="array" ref="AU16">INDEX(AU101:AU123,Control!$B$3)/100</f>
        <v>4.7265361242403783E-2</v>
      </c>
      <c r="AV16" s="115" cm="1">
        <f t="array" ref="AV16">INDEX(AV101:AV123,Control!$B$3)/100</f>
        <v>5.007877560207067E-2</v>
      </c>
      <c r="AW16" s="115" cm="1">
        <f t="array" ref="AW16">INDEX(AW101:AW123,Control!$B$3)/100</f>
        <v>4.8390726986270539E-2</v>
      </c>
      <c r="AX16" s="115" cm="1">
        <f t="array" ref="AX16">INDEX(AX101:AX123,Control!$B$3)/100</f>
        <v>4.9130336571041336E-2</v>
      </c>
      <c r="AY16" s="115" cm="1">
        <f t="array" ref="AY16">INDEX(AY101:AY123,Control!$B$3)/100</f>
        <v>4.9130336571041336E-2</v>
      </c>
      <c r="AZ16" s="115" cm="1">
        <f t="array" ref="AZ16">INDEX(AZ101:AZ123,Control!$B$3)/100</f>
        <v>5.0259769595662987E-2</v>
      </c>
      <c r="BA16" s="115" cm="1">
        <f t="array" ref="BA16">INDEX(BA101:BA123,Control!$B$3)/100</f>
        <v>5.1389202620284617E-2</v>
      </c>
      <c r="BB16" s="115" cm="1">
        <f t="array" ref="BB16">INDEX(BB101:BB123,Control!$B$3)/100</f>
        <v>4.9695053083352161E-2</v>
      </c>
      <c r="BC16" s="115" cm="1">
        <f t="array" ref="BC16">INDEX(BC101:BC123,Control!$B$3)/100</f>
        <v>4.8565620058730517E-2</v>
      </c>
      <c r="BD16" s="115" cm="1">
        <f t="array" ref="BD16">INDEX(BD101:BD123,Control!$B$3)/100</f>
        <v>4.9695053083352161E-2</v>
      </c>
      <c r="BE16" s="115" cm="1">
        <f t="array" ref="BE16">INDEX(BE101:BE123,Control!$B$3)/100</f>
        <v>5.0824486107973799E-2</v>
      </c>
      <c r="BF16" s="115" cm="1">
        <f t="array" ref="BF16">INDEX(BF101:BF123,Control!$B$3)/100</f>
        <v>5.0824486107973799E-2</v>
      </c>
      <c r="BG16" s="115" cm="1">
        <f t="array" ref="BG16">INDEX(BG101:BG123,Control!$B$3)/100</f>
        <v>5.0259769595662987E-2</v>
      </c>
      <c r="BH16" s="115" cm="1">
        <f t="array" ref="BH16">INDEX(BH101:BH123,Control!$B$3)/100</f>
        <v>5.2518635644906247E-2</v>
      </c>
      <c r="BI16" s="115" cm="1">
        <f t="array" ref="BI16">INDEX(BI101:BI123,Control!$B$3)/100</f>
        <v>5.0824486107973799E-2</v>
      </c>
      <c r="BJ16" s="115" cm="1">
        <f t="array" ref="BJ16">INDEX(BJ101:BJ123,Control!$B$3)/100</f>
        <v>4.9695053083352161E-2</v>
      </c>
      <c r="BK16" s="115" cm="1">
        <f t="array" ref="BK16">INDEX(BK101:BK123,Control!$B$3)/100</f>
        <v>4.9695053083352161E-2</v>
      </c>
      <c r="BL16" s="115" cm="1">
        <f t="array" ref="BL16">INDEX(BL101:BL123,Control!$B$3)/100</f>
        <v>5.4212785181838717E-2</v>
      </c>
      <c r="BM16" s="115" cm="1">
        <f t="array" ref="BM16">INDEX(BM101:BM123,Control!$B$3)/100</f>
        <v>5.4777501694149536E-2</v>
      </c>
      <c r="BN16" s="115" cm="1">
        <f t="array" ref="BN16">INDEX(BN101:BN123,Control!$B$3)/100</f>
        <v>5.4212785181838717E-2</v>
      </c>
      <c r="BO16" s="115" cm="1">
        <f t="array" ref="BO16">INDEX(BO101:BO123,Control!$B$3)/100</f>
        <v>5.3648068669527899E-2</v>
      </c>
      <c r="BP16" s="115" cm="1">
        <f t="array" ref="BP16">INDEX(BP101:BP123,Control!$B$3)/100</f>
        <v>5.4777501694149536E-2</v>
      </c>
      <c r="BQ16" s="115" cm="1">
        <f t="array" ref="BQ16">INDEX(BQ101:BQ123,Control!$B$3)/100</f>
        <v>5.5342218206460354E-2</v>
      </c>
      <c r="BR16" s="115" cm="1">
        <f t="array" ref="BR16">INDEX(BR101:BR123,Control!$B$3)/100</f>
        <v>5.5342218206460354E-2</v>
      </c>
      <c r="BS16" s="115" cm="1">
        <f t="array" ref="BS16">INDEX(BS101:BS123,Control!$B$3)/100</f>
        <v>5.8165800768014454E-2</v>
      </c>
      <c r="BT16" s="115" cm="1">
        <f t="array" ref="BT16">INDEX(BT101:BT123,Control!$B$3)/100</f>
        <v>5.8165800768014454E-2</v>
      </c>
      <c r="BU16" s="115" cm="1">
        <f t="array" ref="BU16">INDEX(BU101:BU123,Control!$B$3)/100</f>
        <v>5.9295233792636098E-2</v>
      </c>
      <c r="BV16" s="115" cm="1">
        <f t="array" ref="BV16">INDEX(BV101:BV123,Control!$B$3)/100</f>
        <v>5.5342218206460354E-2</v>
      </c>
      <c r="BW16" s="115" cm="1">
        <f t="array" ref="BW16">INDEX(BW101:BW123,Control!$B$3)/100</f>
        <v>5.5342218206460354E-2</v>
      </c>
      <c r="BX16" s="115" cm="1">
        <f t="array" ref="BX16">INDEX(BX101:BX123,Control!$B$3)/100</f>
        <v>5.7036367743392817E-2</v>
      </c>
      <c r="BY16" s="115" cm="1">
        <f t="array" ref="BY16">INDEX(BY101:BY123,Control!$B$3)/100</f>
        <v>5.4777501694149536E-2</v>
      </c>
      <c r="BZ16" s="115" cm="1">
        <f t="array" ref="BZ16">INDEX(BZ101:BZ123,Control!$B$3)/100</f>
        <v>5.4212785181838717E-2</v>
      </c>
      <c r="CA16" s="115" cm="1">
        <f t="array" ref="CA16">INDEX(CA101:CA123,Control!$B$3)/100</f>
        <v>5.7601084255703636E-2</v>
      </c>
      <c r="CB16" s="275"/>
    </row>
    <row r="17" spans="1:83" ht="15.75" x14ac:dyDescent="0.25">
      <c r="A17" s="106" t="s">
        <v>224</v>
      </c>
      <c r="B17" s="115" cm="1">
        <f t="array" ref="B17">INDEX(B127:B149,Control!$B$3)/100</f>
        <v>2.1134755199149778E-2</v>
      </c>
      <c r="C17" s="115" cm="1">
        <f t="array" ref="C17">INDEX(C127:C149,Control!$B$3)/100</f>
        <v>2.2221685466534625E-2</v>
      </c>
      <c r="D17" s="115" cm="1">
        <f t="array" ref="D17">INDEX(D127:D149,Control!$B$3)/100</f>
        <v>2.2100915436825196E-2</v>
      </c>
      <c r="E17" s="115" cm="1">
        <f t="array" ref="E17">INDEX(E127:E149,Control!$B$3)/100</f>
        <v>2.2100915436825196E-2</v>
      </c>
      <c r="F17" s="115" cm="1">
        <f t="array" ref="F17">INDEX(F127:F149,Control!$B$3)/100</f>
        <v>2.2946305644791186E-2</v>
      </c>
      <c r="G17" s="115" cm="1">
        <f t="array" ref="G17">INDEX(G127:G149,Control!$B$3)/100</f>
        <v>2.3670925823047754E-2</v>
      </c>
      <c r="H17" s="115" cm="1">
        <f t="array" ref="H17">INDEX(H127:H149,Control!$B$3)/100</f>
        <v>2.4516316031013743E-2</v>
      </c>
      <c r="I17" s="115" cm="1">
        <f t="array" ref="I17">INDEX(I127:I149,Control!$B$3)/100</f>
        <v>2.4757856090432594E-2</v>
      </c>
      <c r="J17" s="115" cm="1">
        <f t="array" ref="J17">INDEX(J127:J149,Control!$B$3)/100</f>
        <v>2.536170623897973E-2</v>
      </c>
      <c r="K17" s="115" cm="1">
        <f t="array" ref="K17">INDEX(K127:K149,Control!$B$3)/100</f>
        <v>2.6690176565783433E-2</v>
      </c>
      <c r="L17" s="115" cm="1">
        <f t="array" ref="L17">INDEX(L127:L149,Control!$B$3)/100</f>
        <v>2.777710683316828E-2</v>
      </c>
      <c r="M17" s="115" cm="1">
        <f t="array" ref="M17">INDEX(M127:M149,Control!$B$3)/100</f>
        <v>2.7535566773749423E-2</v>
      </c>
      <c r="N17" s="115" cm="1">
        <f t="array" ref="N17">INDEX(N127:N149,Control!$B$3)/100</f>
        <v>2.7451264934939292E-2</v>
      </c>
      <c r="O17" s="115" cm="1">
        <f t="array" ref="O17">INDEX(O127:O149,Control!$B$3)/100</f>
        <v>2.8660571760267019E-2</v>
      </c>
      <c r="P17" s="115" cm="1">
        <f t="array" ref="P17">INDEX(P127:P149,Control!$B$3)/100</f>
        <v>2.8660571760267019E-2</v>
      </c>
      <c r="Q17" s="115" cm="1">
        <f t="array" ref="Q17">INDEX(Q127:Q149,Control!$B$3)/100</f>
        <v>5.4418807139747498E-2</v>
      </c>
      <c r="R17" s="115" cm="1">
        <f t="array" ref="R17">INDEX(R127:R149,Control!$B$3)/100</f>
        <v>6.5786291297828078E-2</v>
      </c>
      <c r="S17" s="115" cm="1">
        <f t="array" ref="S17">INDEX(S127:S149,Control!$B$3)/100</f>
        <v>6.0344410583853335E-2</v>
      </c>
      <c r="T17" s="115" cm="1">
        <f t="array" ref="T17">INDEX(T127:T149,Control!$B$3)/100</f>
        <v>6.2279301504377688E-2</v>
      </c>
      <c r="U17" s="115" cm="1">
        <f t="array" ref="U17">INDEX(U127:U149,Control!$B$3)/100</f>
        <v>6.4576984472500362E-2</v>
      </c>
      <c r="V17" s="115" cm="1">
        <f t="array" ref="V17">INDEX(V127:V149,Control!$B$3)/100</f>
        <v>6.3246746964639874E-2</v>
      </c>
      <c r="W17" s="115" cm="1">
        <f t="array" ref="W17">INDEX(W127:W149,Control!$B$3)/100</f>
        <v>5.9497895806123927E-2</v>
      </c>
      <c r="X17" s="115" cm="1">
        <f t="array" ref="X17">INDEX(X127:X149,Control!$B$3)/100</f>
        <v>5.9256034441058383E-2</v>
      </c>
      <c r="Y17" s="115" cm="1">
        <f t="array" ref="Y17">INDEX(Y127:Y149,Control!$B$3)/100</f>
        <v>5.8167658298263439E-2</v>
      </c>
      <c r="Z17" s="115" cm="1">
        <f t="array" ref="Z17">INDEX(Z127:Z149,Control!$B$3)/100</f>
        <v>5.691212767487E-2</v>
      </c>
      <c r="AA17" s="115" cm="1">
        <f t="array" ref="AA17">INDEX(AA127:AA149,Control!$B$3)/100</f>
        <v>5.990750281565263E-2</v>
      </c>
      <c r="AB17" s="115" cm="1">
        <f t="array" ref="AB17">INDEX(AB127:AB149,Control!$B$3)/100</f>
        <v>5.8709352759339577E-2</v>
      </c>
      <c r="AC17" s="115" cm="1">
        <f t="array" ref="AC17">INDEX(AC127:AC149,Control!$B$3)/100</f>
        <v>5.7631017708657833E-2</v>
      </c>
      <c r="AD17" s="115" cm="1">
        <f t="array" ref="AD17">INDEX(AD127:AD149,Control!$B$3)/100</f>
        <v>5.3677122522824756E-2</v>
      </c>
      <c r="AE17" s="115" cm="1">
        <f t="array" ref="AE17">INDEX(AE127:AE149,Control!$B$3)/100</f>
        <v>4.9723227336991679E-2</v>
      </c>
      <c r="AF17" s="115" cm="1">
        <f t="array" ref="AF17">INDEX(AF127:AF149,Control!$B$3)/100</f>
        <v>4.9723227336991679E-2</v>
      </c>
      <c r="AG17" s="115" cm="1">
        <f t="array" ref="AG17">INDEX(AG127:AG149,Control!$B$3)/100</f>
        <v>4.7326927224365579E-2</v>
      </c>
      <c r="AH17" s="115" cm="1">
        <f t="array" ref="AH17">INDEX(AH127:AH149,Control!$B$3)/100</f>
        <v>4.6368407179315139E-2</v>
      </c>
      <c r="AI17" s="115" cm="1">
        <f t="array" ref="AI17">INDEX(AI127:AI149,Control!$B$3)/100</f>
        <v>4.4930627111739473E-2</v>
      </c>
      <c r="AJ17" s="115" cm="1">
        <f t="array" ref="AJ17">INDEX(AJ127:AJ149,Control!$B$3)/100</f>
        <v>4.3972107066689033E-2</v>
      </c>
      <c r="AK17" s="115" cm="1">
        <f t="array" ref="AK17">INDEX(AK127:AK149,Control!$B$3)/100</f>
        <v>4.2294696987850759E-2</v>
      </c>
      <c r="AL17" s="115" cm="1">
        <f t="array" ref="AL17">INDEX(AL127:AL149,Control!$B$3)/100</f>
        <v>4.0456869459167877E-2</v>
      </c>
      <c r="AM17" s="115" cm="1">
        <f t="array" ref="AM17">INDEX(AM127:AM149,Control!$B$3)/100</f>
        <v>4.0808668324030205E-2</v>
      </c>
      <c r="AN17" s="115" cm="1">
        <f t="array" ref="AN17">INDEX(AN127:AN149,Control!$B$3)/100</f>
        <v>3.8932407711431118E-2</v>
      </c>
      <c r="AO17" s="115" cm="1">
        <f t="array" ref="AO17">INDEX(AO127:AO149,Control!$B$3)/100</f>
        <v>3.6821614522257143E-2</v>
      </c>
      <c r="AP17" s="115" cm="1">
        <f t="array" ref="AP17">INDEX(AP127:AP149,Control!$B$3)/100</f>
        <v>3.5179886486232936E-2</v>
      </c>
      <c r="AQ17" s="115" cm="1">
        <f t="array" ref="AQ17">INDEX(AQ127:AQ149,Control!$B$3)/100</f>
        <v>3.447628875650828E-2</v>
      </c>
      <c r="AR17" s="115" cm="1">
        <f t="array" ref="AR17">INDEX(AR127:AR149,Control!$B$3)/100</f>
        <v>3.2717294432196634E-2</v>
      </c>
      <c r="AS17" s="115" cm="1">
        <f t="array" ref="AS17">INDEX(AS127:AS149,Control!$B$3)/100</f>
        <v>3.2013696702471971E-2</v>
      </c>
      <c r="AT17" s="115" cm="1">
        <f t="array" ref="AT17">INDEX(AT127:AT149,Control!$B$3)/100</f>
        <v>3.2365495567334306E-2</v>
      </c>
      <c r="AU17" s="115" cm="1">
        <f t="array" ref="AU17">INDEX(AU127:AU149,Control!$B$3)/100</f>
        <v>3.0841033819597543E-2</v>
      </c>
      <c r="AV17" s="115" cm="1">
        <f t="array" ref="AV17">INDEX(AV127:AV149,Control!$B$3)/100</f>
        <v>3.189643041418453E-2</v>
      </c>
      <c r="AW17" s="115" cm="1">
        <f t="array" ref="AW17">INDEX(AW127:AW149,Control!$B$3)/100</f>
        <v>3.1544631549322202E-2</v>
      </c>
      <c r="AX17" s="115" cm="1">
        <f t="array" ref="AX17">INDEX(AX127:AX149,Control!$B$3)/100</f>
        <v>3.1831146605818594E-2</v>
      </c>
      <c r="AY17" s="115" cm="1">
        <f t="array" ref="AY17">INDEX(AY127:AY149,Control!$B$3)/100</f>
        <v>3.1602966343411296E-2</v>
      </c>
      <c r="AZ17" s="115" cm="1">
        <f t="array" ref="AZ17">INDEX(AZ127:AZ149,Control!$B$3)/100</f>
        <v>3.2287507130633199E-2</v>
      </c>
      <c r="BA17" s="115" cm="1">
        <f t="array" ref="BA17">INDEX(BA127:BA149,Control!$B$3)/100</f>
        <v>3.2857957786651452E-2</v>
      </c>
      <c r="BB17" s="115" cm="1">
        <f t="array" ref="BB17">INDEX(BB127:BB149,Control!$B$3)/100</f>
        <v>3.2173416999429549E-2</v>
      </c>
      <c r="BC17" s="115" cm="1">
        <f t="array" ref="BC17">INDEX(BC127:BC149,Control!$B$3)/100</f>
        <v>3.2287507130633199E-2</v>
      </c>
      <c r="BD17" s="115" cm="1">
        <f t="array" ref="BD17">INDEX(BD127:BD149,Control!$B$3)/100</f>
        <v>3.2857957786651452E-2</v>
      </c>
      <c r="BE17" s="115" cm="1">
        <f t="array" ref="BE17">INDEX(BE127:BE149,Control!$B$3)/100</f>
        <v>3.2287507130633199E-2</v>
      </c>
      <c r="BF17" s="115" cm="1">
        <f t="array" ref="BF17">INDEX(BF127:BF149,Control!$B$3)/100</f>
        <v>3.3086138049058758E-2</v>
      </c>
      <c r="BG17" s="115" cm="1">
        <f t="array" ref="BG17">INDEX(BG127:BG149,Control!$B$3)/100</f>
        <v>3.3086138049058758E-2</v>
      </c>
      <c r="BH17" s="115" cm="1">
        <f t="array" ref="BH17">INDEX(BH127:BH149,Control!$B$3)/100</f>
        <v>3.2972047917855109E-2</v>
      </c>
      <c r="BI17" s="115" cm="1">
        <f t="array" ref="BI17">INDEX(BI127:BI149,Control!$B$3)/100</f>
        <v>3.3200228180262407E-2</v>
      </c>
      <c r="BJ17" s="115" cm="1">
        <f t="array" ref="BJ17">INDEX(BJ127:BJ149,Control!$B$3)/100</f>
        <v>3.2857957786651452E-2</v>
      </c>
      <c r="BK17" s="115" cm="1">
        <f t="array" ref="BK17">INDEX(BK127:BK149,Control!$B$3)/100</f>
        <v>3.468339988590987E-2</v>
      </c>
      <c r="BL17" s="115" cm="1">
        <f t="array" ref="BL17">INDEX(BL127:BL149,Control!$B$3)/100</f>
        <v>3.4112949229891616E-2</v>
      </c>
      <c r="BM17" s="115" cm="1">
        <f t="array" ref="BM17">INDEX(BM127:BM149,Control!$B$3)/100</f>
        <v>3.3428408442669706E-2</v>
      </c>
      <c r="BN17" s="115" cm="1">
        <f t="array" ref="BN17">INDEX(BN127:BN149,Control!$B$3)/100</f>
        <v>3.3770678836280661E-2</v>
      </c>
      <c r="BO17" s="115" cm="1">
        <f t="array" ref="BO17">INDEX(BO127:BO149,Control!$B$3)/100</f>
        <v>3.3314318311466057E-2</v>
      </c>
      <c r="BP17" s="115" cm="1">
        <f t="array" ref="BP17">INDEX(BP127:BP149,Control!$B$3)/100</f>
        <v>3.650884198516828E-2</v>
      </c>
      <c r="BQ17" s="115" cm="1">
        <f t="array" ref="BQ17">INDEX(BQ127:BQ149,Control!$B$3)/100</f>
        <v>3.5482030804335422E-2</v>
      </c>
      <c r="BR17" s="115" cm="1">
        <f t="array" ref="BR17">INDEX(BR127:BR149,Control!$B$3)/100</f>
        <v>3.5710211066742728E-2</v>
      </c>
      <c r="BS17" s="115" cm="1">
        <f t="array" ref="BS17">INDEX(BS127:BS149,Control!$B$3)/100</f>
        <v>3.5596120935539079E-2</v>
      </c>
      <c r="BT17" s="115" cm="1">
        <f t="array" ref="BT17">INDEX(BT127:BT149,Control!$B$3)/100</f>
        <v>3.468339988590987E-2</v>
      </c>
      <c r="BU17" s="115" cm="1">
        <f t="array" ref="BU17">INDEX(BU127:BU149,Control!$B$3)/100</f>
        <v>3.4455219623502564E-2</v>
      </c>
      <c r="BV17" s="115" cm="1">
        <f t="array" ref="BV17">INDEX(BV127:BV149,Control!$B$3)/100</f>
        <v>3.4227039361095266E-2</v>
      </c>
      <c r="BW17" s="115" cm="1">
        <f t="array" ref="BW17">INDEX(BW127:BW149,Control!$B$3)/100</f>
        <v>3.5824301197946377E-2</v>
      </c>
      <c r="BX17" s="115" cm="1">
        <f t="array" ref="BX17">INDEX(BX127:BX149,Control!$B$3)/100</f>
        <v>3.4911580148317169E-2</v>
      </c>
      <c r="BY17" s="115" cm="1">
        <f t="array" ref="BY17">INDEX(BY127:BY149,Control!$B$3)/100</f>
        <v>3.3998859098687967E-2</v>
      </c>
      <c r="BZ17" s="115" cm="1">
        <f t="array" ref="BZ17">INDEX(BZ127:BZ149,Control!$B$3)/100</f>
        <v>3.3884768967484311E-2</v>
      </c>
      <c r="CA17" s="115" cm="1">
        <f t="array" ref="CA17">INDEX(CA127:CA149,Control!$B$3)/100</f>
        <v>3.4341129492298915E-2</v>
      </c>
      <c r="CB17" s="275"/>
      <c r="CC17" s="236"/>
      <c r="CD17" s="236"/>
      <c r="CE17" s="236"/>
    </row>
    <row r="18" spans="1:83" ht="15.75" x14ac:dyDescent="0.25">
      <c r="A18" s="106" t="s">
        <v>225</v>
      </c>
      <c r="B18" s="115" cm="1">
        <f t="array" ref="B18">INDEX(B153:B175,Control!$B$3)/100</f>
        <v>1.8087051227196702E-2</v>
      </c>
      <c r="C18" s="115" cm="1">
        <f t="array" ref="C18">INDEX(C153:C175,Control!$B$3)/100</f>
        <v>1.8864988914387957E-2</v>
      </c>
      <c r="D18" s="115" cm="1">
        <f t="array" ref="D18">INDEX(D153:D175,Control!$B$3)/100</f>
        <v>1.9253957757983584E-2</v>
      </c>
      <c r="E18" s="115" cm="1">
        <f t="array" ref="E18">INDEX(E153:E175,Control!$B$3)/100</f>
        <v>1.8864988914387957E-2</v>
      </c>
      <c r="F18" s="115" cm="1">
        <f t="array" ref="F18">INDEX(F153:F175,Control!$B$3)/100</f>
        <v>1.8670504492590143E-2</v>
      </c>
      <c r="G18" s="115" cm="1">
        <f t="array" ref="G18">INDEX(G153:G175,Control!$B$3)/100</f>
        <v>1.8864988914387957E-2</v>
      </c>
      <c r="H18" s="115" cm="1">
        <f t="array" ref="H18">INDEX(H153:H175,Control!$B$3)/100</f>
        <v>2.0031895445174842E-2</v>
      </c>
      <c r="I18" s="115" cm="1">
        <f t="array" ref="I18">INDEX(I153:I175,Control!$B$3)/100</f>
        <v>1.9837411023377029E-2</v>
      </c>
      <c r="J18" s="115" cm="1">
        <f t="array" ref="J18">INDEX(J153:J175,Control!$B$3)/100</f>
        <v>1.9059473336185771E-2</v>
      </c>
      <c r="K18" s="115" cm="1">
        <f t="array" ref="K18">INDEX(K153:K175,Control!$B$3)/100</f>
        <v>1.9253957757983584E-2</v>
      </c>
      <c r="L18" s="115" cm="1">
        <f t="array" ref="L18">INDEX(L153:L175,Control!$B$3)/100</f>
        <v>1.9448442179781398E-2</v>
      </c>
      <c r="M18" s="115" cm="1">
        <f t="array" ref="M18">INDEX(M153:M175,Control!$B$3)/100</f>
        <v>1.9642926601579215E-2</v>
      </c>
      <c r="N18" s="115" cm="1">
        <f t="array" ref="N18">INDEX(N153:N175,Control!$B$3)/100</f>
        <v>1.9601126589023368E-2</v>
      </c>
      <c r="O18" s="115" cm="1">
        <f t="array" ref="O18">INDEX(O153:O175,Control!$B$3)/100</f>
        <v>1.9981730988810231E-2</v>
      </c>
      <c r="P18" s="115" cm="1">
        <f t="array" ref="P18">INDEX(P153:P175,Control!$B$3)/100</f>
        <v>2.0933241988277385E-2</v>
      </c>
      <c r="Q18" s="115" cm="1">
        <f t="array" ref="Q18">INDEX(Q153:Q175,Control!$B$3)/100</f>
        <v>3.5967115779858415E-2</v>
      </c>
      <c r="R18" s="115" cm="1">
        <f t="array" ref="R18">INDEX(R153:R175,Control!$B$3)/100</f>
        <v>4.4911319174849668E-2</v>
      </c>
      <c r="S18" s="115" cm="1">
        <f t="array" ref="S18">INDEX(S153:S175,Control!$B$3)/100</f>
        <v>4.1105275176981045E-2</v>
      </c>
      <c r="T18" s="115" cm="1">
        <f t="array" ref="T18">INDEX(T153:T175,Control!$B$3)/100</f>
        <v>4.2817994976021921E-2</v>
      </c>
      <c r="U18" s="115" cm="1">
        <f t="array" ref="U18">INDEX(U153:U175,Control!$B$3)/100</f>
        <v>4.5482225774529955E-2</v>
      </c>
      <c r="V18" s="115" cm="1">
        <f t="array" ref="V18">INDEX(V153:V175,Control!$B$3)/100</f>
        <v>4.5101621374743092E-2</v>
      </c>
      <c r="W18" s="115" cm="1">
        <f t="array" ref="W18">INDEX(W153:W175,Control!$B$3)/100</f>
        <v>4.3769505975489079E-2</v>
      </c>
      <c r="X18" s="115" cm="1">
        <f t="array" ref="X18">INDEX(X153:X175,Control!$B$3)/100</f>
        <v>4.5482225774529955E-2</v>
      </c>
      <c r="Y18" s="115" cm="1">
        <f t="array" ref="Y18">INDEX(Y153:Y175,Control!$B$3)/100</f>
        <v>4.5482225774529955E-2</v>
      </c>
      <c r="Z18" s="115" cm="1">
        <f t="array" ref="Z18">INDEX(Z153:Z175,Control!$B$3)/100</f>
        <v>4.2717581070539717E-2</v>
      </c>
      <c r="AA18" s="115" cm="1">
        <f t="array" ref="AA18">INDEX(AA153:AA175,Control!$B$3)/100</f>
        <v>4.4574867204041455E-2</v>
      </c>
      <c r="AB18" s="115" cm="1">
        <f t="array" ref="AB18">INDEX(AB153:AB175,Control!$B$3)/100</f>
        <v>4.3460495523940421E-2</v>
      </c>
      <c r="AC18" s="115" cm="1">
        <f t="array" ref="AC18">INDEX(AC153:AC175,Control!$B$3)/100</f>
        <v>4.1974666617139035E-2</v>
      </c>
      <c r="AD18" s="115" cm="1">
        <f t="array" ref="AD18">INDEX(AD153:AD175,Control!$B$3)/100</f>
        <v>3.9188737416886443E-2</v>
      </c>
      <c r="AE18" s="115" cm="1">
        <f t="array" ref="AE18">INDEX(AE153:AE175,Control!$B$3)/100</f>
        <v>3.6217079603283679E-2</v>
      </c>
      <c r="AF18" s="115" cm="1">
        <f t="array" ref="AF18">INDEX(AF153:AF175,Control!$B$3)/100</f>
        <v>3.4916979309832473E-2</v>
      </c>
      <c r="AG18" s="115" cm="1">
        <f t="array" ref="AG18">INDEX(AG153:AG175,Control!$B$3)/100</f>
        <v>3.3616879016381267E-2</v>
      </c>
      <c r="AH18" s="115" cm="1">
        <f t="array" ref="AH18">INDEX(AH153:AH175,Control!$B$3)/100</f>
        <v>3.287396456298057E-2</v>
      </c>
      <c r="AI18" s="115" cm="1">
        <f t="array" ref="AI18">INDEX(AI153:AI175,Control!$B$3)/100</f>
        <v>3.0273763976078154E-2</v>
      </c>
      <c r="AJ18" s="115" cm="1">
        <f t="array" ref="AJ18">INDEX(AJ153:AJ175,Control!$B$3)/100</f>
        <v>2.9345120909327293E-2</v>
      </c>
      <c r="AK18" s="115" cm="1">
        <f t="array" ref="AK18">INDEX(AK153:AK175,Control!$B$3)/100</f>
        <v>2.8973663682626945E-2</v>
      </c>
      <c r="AL18" s="115" cm="1">
        <f t="array" ref="AL18">INDEX(AL153:AL175,Control!$B$3)/100</f>
        <v>2.7765679442508712E-2</v>
      </c>
      <c r="AM18" s="115" cm="1">
        <f t="array" ref="AM18">INDEX(AM153:AM175,Control!$B$3)/100</f>
        <v>2.7402729384436705E-2</v>
      </c>
      <c r="AN18" s="115" cm="1">
        <f t="array" ref="AN18">INDEX(AN153:AN175,Control!$B$3)/100</f>
        <v>2.558797909407666E-2</v>
      </c>
      <c r="AO18" s="115" cm="1">
        <f t="array" ref="AO18">INDEX(AO153:AO175,Control!$B$3)/100</f>
        <v>2.4136178861788617E-2</v>
      </c>
      <c r="AP18" s="115" cm="1">
        <f t="array" ref="AP18">INDEX(AP153:AP175,Control!$B$3)/100</f>
        <v>2.3410278745644598E-2</v>
      </c>
      <c r="AQ18" s="115" cm="1">
        <f t="array" ref="AQ18">INDEX(AQ153:AQ175,Control!$B$3)/100</f>
        <v>2.1414053426248549E-2</v>
      </c>
      <c r="AR18" s="115" cm="1">
        <f t="array" ref="AR18">INDEX(AR153:AR175,Control!$B$3)/100</f>
        <v>2.0143728222996517E-2</v>
      </c>
      <c r="AS18" s="115" cm="1">
        <f t="array" ref="AS18">INDEX(AS153:AS175,Control!$B$3)/100</f>
        <v>2.0325203252032516E-2</v>
      </c>
      <c r="AT18" s="115" cm="1">
        <f t="array" ref="AT18">INDEX(AT153:AT175,Control!$B$3)/100</f>
        <v>1.95993031358885E-2</v>
      </c>
      <c r="AU18" s="115" cm="1">
        <f t="array" ref="AU18">INDEX(AU153:AU175,Control!$B$3)/100</f>
        <v>1.996225319396051E-2</v>
      </c>
      <c r="AV18" s="115" cm="1">
        <f t="array" ref="AV18">INDEX(AV153:AV175,Control!$B$3)/100</f>
        <v>1.8873403019744484E-2</v>
      </c>
      <c r="AW18" s="115" cm="1">
        <f t="array" ref="AW18">INDEX(AW153:AW175,Control!$B$3)/100</f>
        <v>1.95993031358885E-2</v>
      </c>
      <c r="AX18" s="115" cm="1">
        <f t="array" ref="AX18">INDEX(AX153:AX175,Control!$B$3)/100</f>
        <v>1.9863283347052719E-2</v>
      </c>
      <c r="AY18" s="115" cm="1">
        <f t="array" ref="AY18">INDEX(AY153:AY175,Control!$B$3)/100</f>
        <v>2.0042231845674816E-2</v>
      </c>
      <c r="AZ18" s="115" cm="1">
        <f t="array" ref="AZ18">INDEX(AZ153:AZ175,Control!$B$3)/100</f>
        <v>2.0221180344296916E-2</v>
      </c>
      <c r="BA18" s="115" cm="1">
        <f t="array" ref="BA18">INDEX(BA153:BA175,Control!$B$3)/100</f>
        <v>2.0936974338785296E-2</v>
      </c>
      <c r="BB18" s="115" cm="1">
        <f t="array" ref="BB18">INDEX(BB153:BB175,Control!$B$3)/100</f>
        <v>1.9684334848430622E-2</v>
      </c>
      <c r="BC18" s="115" cm="1">
        <f t="array" ref="BC18">INDEX(BC153:BC175,Control!$B$3)/100</f>
        <v>2.0400128842919009E-2</v>
      </c>
      <c r="BD18" s="115" cm="1">
        <f t="array" ref="BD18">INDEX(BD153:BD175,Control!$B$3)/100</f>
        <v>2.0042231845674816E-2</v>
      </c>
      <c r="BE18" s="115" cm="1">
        <f t="array" ref="BE18">INDEX(BE153:BE175,Control!$B$3)/100</f>
        <v>1.9505386349808525E-2</v>
      </c>
      <c r="BF18" s="115" cm="1">
        <f t="array" ref="BF18">INDEX(BF153:BF175,Control!$B$3)/100</f>
        <v>1.9147489352564332E-2</v>
      </c>
      <c r="BG18" s="115" cm="1">
        <f t="array" ref="BG18">INDEX(BG153:BG175,Control!$B$3)/100</f>
        <v>1.8968540853942235E-2</v>
      </c>
      <c r="BH18" s="115" cm="1">
        <f t="array" ref="BH18">INDEX(BH153:BH175,Control!$B$3)/100</f>
        <v>2.0042231845674816E-2</v>
      </c>
      <c r="BI18" s="115" cm="1">
        <f t="array" ref="BI18">INDEX(BI153:BI175,Control!$B$3)/100</f>
        <v>1.9684334848430622E-2</v>
      </c>
      <c r="BJ18" s="115" cm="1">
        <f t="array" ref="BJ18">INDEX(BJ153:BJ175,Control!$B$3)/100</f>
        <v>1.9863283347052719E-2</v>
      </c>
      <c r="BK18" s="115" cm="1">
        <f t="array" ref="BK18">INDEX(BK153:BK175,Control!$B$3)/100</f>
        <v>2.0936974338785296E-2</v>
      </c>
      <c r="BL18" s="115" cm="1">
        <f t="array" ref="BL18">INDEX(BL153:BL175,Control!$B$3)/100</f>
        <v>2.1294871336029492E-2</v>
      </c>
      <c r="BM18" s="115" cm="1">
        <f t="array" ref="BM18">INDEX(BM153:BM175,Control!$B$3)/100</f>
        <v>2.0579077341541106E-2</v>
      </c>
      <c r="BN18" s="115" cm="1">
        <f t="array" ref="BN18">INDEX(BN153:BN175,Control!$B$3)/100</f>
        <v>2.1115922837407396E-2</v>
      </c>
      <c r="BO18" s="115" cm="1">
        <f t="array" ref="BO18">INDEX(BO153:BO175,Control!$B$3)/100</f>
        <v>2.0579077341541106E-2</v>
      </c>
      <c r="BP18" s="115" cm="1">
        <f t="array" ref="BP18">INDEX(BP153:BP175,Control!$B$3)/100</f>
        <v>2.2368562327762066E-2</v>
      </c>
      <c r="BQ18" s="115" cm="1">
        <f t="array" ref="BQ18">INDEX(BQ153:BQ175,Control!$B$3)/100</f>
        <v>2.1652768333273686E-2</v>
      </c>
      <c r="BR18" s="115" cm="1">
        <f t="array" ref="BR18">INDEX(BR153:BR175,Control!$B$3)/100</f>
        <v>2.1473819834651586E-2</v>
      </c>
      <c r="BS18" s="115" cm="1">
        <f t="array" ref="BS18">INDEX(BS153:BS175,Control!$B$3)/100</f>
        <v>2.1294871336029492E-2</v>
      </c>
      <c r="BT18" s="115" cm="1">
        <f t="array" ref="BT18">INDEX(BT153:BT175,Control!$B$3)/100</f>
        <v>2.0758025840163202E-2</v>
      </c>
      <c r="BU18" s="115" cm="1">
        <f t="array" ref="BU18">INDEX(BU153:BU175,Control!$B$3)/100</f>
        <v>2.2010665330517876E-2</v>
      </c>
      <c r="BV18" s="115" cm="1">
        <f t="array" ref="BV18">INDEX(BV153:BV175,Control!$B$3)/100</f>
        <v>2.2189613829139972E-2</v>
      </c>
      <c r="BW18" s="115" cm="1">
        <f t="array" ref="BW18">INDEX(BW153:BW175,Control!$B$3)/100</f>
        <v>2.2368562327762066E-2</v>
      </c>
      <c r="BX18" s="115" cm="1">
        <f t="array" ref="BX18">INDEX(BX153:BX175,Control!$B$3)/100</f>
        <v>2.2368562327762066E-2</v>
      </c>
      <c r="BY18" s="115" cm="1">
        <f t="array" ref="BY18">INDEX(BY153:BY175,Control!$B$3)/100</f>
        <v>2.1831716831895779E-2</v>
      </c>
      <c r="BZ18" s="115" cm="1">
        <f t="array" ref="BZ18">INDEX(BZ153:BZ175,Control!$B$3)/100</f>
        <v>2.0936974338785296E-2</v>
      </c>
      <c r="CA18" s="115" cm="1">
        <f t="array" ref="CA18">INDEX(CA153:CA175,Control!$B$3)/100</f>
        <v>2.2189613829139972E-2</v>
      </c>
      <c r="CB18" s="275"/>
      <c r="CC18" s="236"/>
      <c r="CD18" s="236"/>
      <c r="CE18" s="236"/>
    </row>
    <row r="19" spans="1:83" ht="15.75" x14ac:dyDescent="0.25">
      <c r="A19" s="106"/>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275"/>
      <c r="CC19" s="236"/>
      <c r="CD19" s="236"/>
      <c r="CE19" s="236"/>
    </row>
    <row r="20" spans="1:83" ht="15.75" x14ac:dyDescent="0.25">
      <c r="A20" s="106"/>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275"/>
      <c r="CC20" s="236"/>
      <c r="CD20" s="236"/>
      <c r="CE20" s="236"/>
    </row>
    <row r="21" spans="1:83" ht="26.45" customHeight="1" x14ac:dyDescent="0.25">
      <c r="A21" s="236"/>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c r="BR21" s="278"/>
      <c r="BS21" s="278"/>
      <c r="BT21" s="278"/>
      <c r="BU21" s="278"/>
      <c r="BV21" s="278"/>
      <c r="BW21" s="278"/>
      <c r="BX21" s="278"/>
      <c r="BY21" s="278"/>
      <c r="BZ21" s="278"/>
      <c r="CA21" s="278"/>
      <c r="CB21" s="275"/>
      <c r="CC21" s="236"/>
      <c r="CD21" s="236"/>
      <c r="CE21" s="236"/>
    </row>
    <row r="22" spans="1:83" ht="15.75" x14ac:dyDescent="0.25">
      <c r="A22" s="107" t="s">
        <v>223</v>
      </c>
      <c r="B22" s="276">
        <v>43466</v>
      </c>
      <c r="C22" s="276">
        <v>43497</v>
      </c>
      <c r="D22" s="276">
        <v>43525</v>
      </c>
      <c r="E22" s="276">
        <v>43556</v>
      </c>
      <c r="F22" s="276">
        <v>43586</v>
      </c>
      <c r="G22" s="276">
        <v>43617</v>
      </c>
      <c r="H22" s="276">
        <v>43647</v>
      </c>
      <c r="I22" s="276">
        <v>43678</v>
      </c>
      <c r="J22" s="276">
        <v>43709</v>
      </c>
      <c r="K22" s="276">
        <v>43739</v>
      </c>
      <c r="L22" s="276">
        <v>43770</v>
      </c>
      <c r="M22" s="276">
        <v>43800</v>
      </c>
      <c r="N22" s="276">
        <v>43831</v>
      </c>
      <c r="O22" s="276">
        <v>43862</v>
      </c>
      <c r="P22" s="276">
        <v>43891</v>
      </c>
      <c r="Q22" s="276">
        <v>43922</v>
      </c>
      <c r="R22" s="276">
        <v>43952</v>
      </c>
      <c r="S22" s="276">
        <v>43983</v>
      </c>
      <c r="T22" s="276">
        <v>44013</v>
      </c>
      <c r="U22" s="276">
        <v>44044</v>
      </c>
      <c r="V22" s="276">
        <v>44075</v>
      </c>
      <c r="W22" s="276">
        <v>44105</v>
      </c>
      <c r="X22" s="276">
        <v>44136</v>
      </c>
      <c r="Y22" s="276">
        <v>44166</v>
      </c>
      <c r="Z22" s="276">
        <v>44197</v>
      </c>
      <c r="AA22" s="276">
        <v>44228</v>
      </c>
      <c r="AB22" s="276">
        <v>44256</v>
      </c>
      <c r="AC22" s="276">
        <v>44287</v>
      </c>
      <c r="AD22" s="276">
        <v>44317</v>
      </c>
      <c r="AE22" s="276">
        <v>44348</v>
      </c>
      <c r="AF22" s="276">
        <v>44378</v>
      </c>
      <c r="AG22" s="276">
        <v>44409</v>
      </c>
      <c r="AH22" s="276">
        <v>44440</v>
      </c>
      <c r="AI22" s="276">
        <v>44470</v>
      </c>
      <c r="AJ22" s="276">
        <v>44501</v>
      </c>
      <c r="AK22" s="276">
        <v>44531</v>
      </c>
      <c r="AL22" s="276">
        <v>44562</v>
      </c>
      <c r="AM22" s="276">
        <v>44593</v>
      </c>
      <c r="AN22" s="276">
        <v>44621</v>
      </c>
      <c r="AO22" s="276">
        <v>44652</v>
      </c>
      <c r="AP22" s="276">
        <v>44682</v>
      </c>
      <c r="AQ22" s="276">
        <v>44713</v>
      </c>
      <c r="AR22" s="276">
        <v>44743</v>
      </c>
      <c r="AS22" s="276">
        <v>44774</v>
      </c>
      <c r="AT22" s="276">
        <v>44805</v>
      </c>
      <c r="AU22" s="276">
        <v>44835</v>
      </c>
      <c r="AV22" s="276">
        <v>44866</v>
      </c>
      <c r="AW22" s="276">
        <v>44896</v>
      </c>
      <c r="AX22" s="276">
        <v>44927</v>
      </c>
      <c r="AY22" s="276">
        <v>44958</v>
      </c>
      <c r="AZ22" s="276">
        <v>44986</v>
      </c>
      <c r="BA22" s="276">
        <v>45017</v>
      </c>
      <c r="BB22" s="276">
        <v>45047</v>
      </c>
      <c r="BC22" s="276">
        <v>45078</v>
      </c>
      <c r="BD22" s="276">
        <v>45108</v>
      </c>
      <c r="BE22" s="276">
        <v>45139</v>
      </c>
      <c r="BF22" s="276">
        <v>45170</v>
      </c>
      <c r="BG22" s="276">
        <v>45200</v>
      </c>
      <c r="BH22" s="276">
        <v>45231</v>
      </c>
      <c r="BI22" s="276">
        <v>45261</v>
      </c>
      <c r="BJ22" s="276">
        <v>45292</v>
      </c>
      <c r="BK22" s="276">
        <v>45323</v>
      </c>
      <c r="BL22" s="276">
        <v>45352</v>
      </c>
      <c r="BM22" s="276">
        <v>45383</v>
      </c>
      <c r="BN22" s="276">
        <v>45413</v>
      </c>
      <c r="BO22" s="276">
        <v>45444</v>
      </c>
      <c r="BP22" s="276">
        <v>45474</v>
      </c>
      <c r="BQ22" s="276">
        <v>45505</v>
      </c>
      <c r="BR22" s="276">
        <v>45536</v>
      </c>
      <c r="BS22" s="276">
        <v>45566</v>
      </c>
      <c r="BT22" s="276">
        <v>45597</v>
      </c>
      <c r="BU22" s="276">
        <v>45627</v>
      </c>
      <c r="BV22" s="276">
        <v>45658</v>
      </c>
      <c r="BW22" s="276">
        <v>45689</v>
      </c>
      <c r="BX22" s="276">
        <v>45717</v>
      </c>
      <c r="BY22" s="276">
        <v>45748</v>
      </c>
      <c r="BZ22" s="276">
        <v>45778</v>
      </c>
      <c r="CA22" s="276">
        <v>45809</v>
      </c>
      <c r="CB22" s="275"/>
      <c r="CC22" s="276">
        <f ca="1">OFFSET(CB22,0,-1)</f>
        <v>45809</v>
      </c>
      <c r="CD22" s="236" t="s">
        <v>223</v>
      </c>
      <c r="CE22" s="236" t="str">
        <f>A4</f>
        <v>Ashford</v>
      </c>
    </row>
    <row r="23" spans="1:83" x14ac:dyDescent="0.25">
      <c r="A23" s="236" t="s">
        <v>115</v>
      </c>
      <c r="B23" s="279">
        <v>410</v>
      </c>
      <c r="C23" s="279">
        <v>430</v>
      </c>
      <c r="D23" s="279">
        <v>460</v>
      </c>
      <c r="E23" s="279">
        <v>450</v>
      </c>
      <c r="F23" s="279">
        <v>445</v>
      </c>
      <c r="G23" s="279">
        <v>415</v>
      </c>
      <c r="H23" s="279">
        <v>425</v>
      </c>
      <c r="I23" s="279">
        <v>405</v>
      </c>
      <c r="J23" s="279">
        <v>405</v>
      </c>
      <c r="K23" s="279">
        <v>445</v>
      </c>
      <c r="L23" s="279">
        <v>430</v>
      </c>
      <c r="M23" s="279">
        <v>445</v>
      </c>
      <c r="N23" s="279">
        <v>450</v>
      </c>
      <c r="O23" s="279">
        <v>470</v>
      </c>
      <c r="P23" s="279">
        <v>475</v>
      </c>
      <c r="Q23" s="279">
        <v>795</v>
      </c>
      <c r="R23" s="279">
        <v>1030</v>
      </c>
      <c r="S23" s="279">
        <v>1060</v>
      </c>
      <c r="T23" s="279">
        <v>1055</v>
      </c>
      <c r="U23" s="279">
        <v>1050</v>
      </c>
      <c r="V23" s="279">
        <v>1015</v>
      </c>
      <c r="W23" s="279">
        <v>975</v>
      </c>
      <c r="X23" s="279">
        <v>955</v>
      </c>
      <c r="Y23" s="279">
        <v>975</v>
      </c>
      <c r="Z23" s="279">
        <v>975</v>
      </c>
      <c r="AA23" s="279">
        <v>980</v>
      </c>
      <c r="AB23" s="279">
        <v>955</v>
      </c>
      <c r="AC23" s="279">
        <v>910</v>
      </c>
      <c r="AD23" s="279">
        <v>865</v>
      </c>
      <c r="AE23" s="279">
        <v>775</v>
      </c>
      <c r="AF23" s="279">
        <v>705</v>
      </c>
      <c r="AG23" s="279">
        <v>660</v>
      </c>
      <c r="AH23" s="279">
        <v>605</v>
      </c>
      <c r="AI23" s="279">
        <v>575</v>
      </c>
      <c r="AJ23" s="279">
        <v>550</v>
      </c>
      <c r="AK23" s="149">
        <v>505</v>
      </c>
      <c r="AL23" s="149">
        <v>510</v>
      </c>
      <c r="AM23" s="149">
        <v>520</v>
      </c>
      <c r="AN23" s="149">
        <v>520</v>
      </c>
      <c r="AO23" s="149">
        <v>490</v>
      </c>
      <c r="AP23" s="149">
        <v>465</v>
      </c>
      <c r="AQ23" s="149">
        <v>435</v>
      </c>
      <c r="AR23" s="149">
        <v>420</v>
      </c>
      <c r="AS23" s="149">
        <v>425</v>
      </c>
      <c r="AT23" s="149">
        <v>430</v>
      </c>
      <c r="AU23" s="149">
        <v>420</v>
      </c>
      <c r="AV23" s="149">
        <v>445</v>
      </c>
      <c r="AW23" s="149">
        <v>430</v>
      </c>
      <c r="AX23" s="149">
        <v>435</v>
      </c>
      <c r="AY23" s="149">
        <v>435</v>
      </c>
      <c r="AZ23" s="149">
        <v>445</v>
      </c>
      <c r="BA23" s="149">
        <v>455</v>
      </c>
      <c r="BB23" s="149">
        <v>440</v>
      </c>
      <c r="BC23" s="149">
        <v>430</v>
      </c>
      <c r="BD23" s="149">
        <v>440</v>
      </c>
      <c r="BE23" s="149">
        <v>450</v>
      </c>
      <c r="BF23" s="149">
        <v>450</v>
      </c>
      <c r="BG23" s="149">
        <v>445</v>
      </c>
      <c r="BH23" s="149">
        <v>465</v>
      </c>
      <c r="BI23" s="149">
        <v>450</v>
      </c>
      <c r="BJ23" s="149">
        <v>440</v>
      </c>
      <c r="BK23" s="149">
        <v>440</v>
      </c>
      <c r="BL23" s="149">
        <v>480</v>
      </c>
      <c r="BM23" s="149">
        <v>485</v>
      </c>
      <c r="BN23" s="149">
        <v>480</v>
      </c>
      <c r="BO23" s="149">
        <v>475</v>
      </c>
      <c r="BP23" s="149">
        <v>485</v>
      </c>
      <c r="BQ23" s="149">
        <v>490</v>
      </c>
      <c r="BR23" s="149">
        <v>490</v>
      </c>
      <c r="BS23" s="149">
        <v>515</v>
      </c>
      <c r="BT23" s="149">
        <v>515</v>
      </c>
      <c r="BU23" s="149">
        <v>525</v>
      </c>
      <c r="BV23" s="149">
        <v>490</v>
      </c>
      <c r="BW23" s="149">
        <v>490</v>
      </c>
      <c r="BX23" s="149">
        <v>505</v>
      </c>
      <c r="BY23" s="149">
        <v>485</v>
      </c>
      <c r="BZ23" s="149">
        <v>480</v>
      </c>
      <c r="CA23" s="149">
        <v>510</v>
      </c>
      <c r="CB23" s="274"/>
      <c r="CC23" s="236" t="s">
        <v>115</v>
      </c>
      <c r="CD23" s="280">
        <f t="shared" ref="CD23:CD45" ca="1" si="4">IF(ISERROR((OFFSET(CB101,0,-1)/100)),"-",(OFFSET(CB101,0,-1)/100))</f>
        <v>5.7601084255703636E-2</v>
      </c>
      <c r="CE23" s="280">
        <f ca="1">IF(CC23=$A$4,CD23,"")</f>
        <v>5.7601084255703636E-2</v>
      </c>
    </row>
    <row r="24" spans="1:83" x14ac:dyDescent="0.25">
      <c r="A24" s="236" t="s">
        <v>116</v>
      </c>
      <c r="B24" s="279">
        <v>430</v>
      </c>
      <c r="C24" s="279">
        <v>455</v>
      </c>
      <c r="D24" s="279">
        <v>465</v>
      </c>
      <c r="E24" s="279">
        <v>490</v>
      </c>
      <c r="F24" s="279">
        <v>505</v>
      </c>
      <c r="G24" s="279">
        <v>495</v>
      </c>
      <c r="H24" s="279">
        <v>510</v>
      </c>
      <c r="I24" s="279">
        <v>525</v>
      </c>
      <c r="J24" s="279">
        <v>510</v>
      </c>
      <c r="K24" s="279">
        <v>500</v>
      </c>
      <c r="L24" s="279">
        <v>525</v>
      </c>
      <c r="M24" s="279">
        <v>545</v>
      </c>
      <c r="N24" s="279">
        <v>555</v>
      </c>
      <c r="O24" s="279">
        <v>560</v>
      </c>
      <c r="P24" s="279">
        <v>580</v>
      </c>
      <c r="Q24" s="279">
        <v>990</v>
      </c>
      <c r="R24" s="279">
        <v>1225</v>
      </c>
      <c r="S24" s="279">
        <v>1270</v>
      </c>
      <c r="T24" s="279">
        <v>1350</v>
      </c>
      <c r="U24" s="279">
        <v>1340</v>
      </c>
      <c r="V24" s="279">
        <v>1340</v>
      </c>
      <c r="W24" s="279">
        <v>1260</v>
      </c>
      <c r="X24" s="279">
        <v>1205</v>
      </c>
      <c r="Y24" s="279">
        <v>1185</v>
      </c>
      <c r="Z24" s="279">
        <v>1195</v>
      </c>
      <c r="AA24" s="279">
        <v>1215</v>
      </c>
      <c r="AB24" s="279">
        <v>1190</v>
      </c>
      <c r="AC24" s="279">
        <v>1120</v>
      </c>
      <c r="AD24" s="279">
        <v>1030</v>
      </c>
      <c r="AE24" s="279">
        <v>970</v>
      </c>
      <c r="AF24" s="279">
        <v>900</v>
      </c>
      <c r="AG24" s="279">
        <v>865</v>
      </c>
      <c r="AH24" s="279">
        <v>805</v>
      </c>
      <c r="AI24" s="279">
        <v>765</v>
      </c>
      <c r="AJ24" s="279">
        <v>765</v>
      </c>
      <c r="AK24" s="149">
        <v>720</v>
      </c>
      <c r="AL24" s="149">
        <v>710</v>
      </c>
      <c r="AM24" s="149">
        <v>700</v>
      </c>
      <c r="AN24" s="149">
        <v>700</v>
      </c>
      <c r="AO24" s="149">
        <v>655</v>
      </c>
      <c r="AP24" s="149">
        <v>615</v>
      </c>
      <c r="AQ24" s="149">
        <v>575</v>
      </c>
      <c r="AR24" s="149">
        <v>550</v>
      </c>
      <c r="AS24" s="149">
        <v>565</v>
      </c>
      <c r="AT24" s="149">
        <v>555</v>
      </c>
      <c r="AU24" s="149">
        <v>580</v>
      </c>
      <c r="AV24" s="149">
        <v>590</v>
      </c>
      <c r="AW24" s="149">
        <v>605</v>
      </c>
      <c r="AX24" s="149">
        <v>610</v>
      </c>
      <c r="AY24" s="149">
        <v>645</v>
      </c>
      <c r="AZ24" s="149">
        <v>665</v>
      </c>
      <c r="BA24" s="149">
        <v>660</v>
      </c>
      <c r="BB24" s="149">
        <v>650</v>
      </c>
      <c r="BC24" s="149">
        <v>680</v>
      </c>
      <c r="BD24" s="149">
        <v>660</v>
      </c>
      <c r="BE24" s="149">
        <v>670</v>
      </c>
      <c r="BF24" s="149">
        <v>680</v>
      </c>
      <c r="BG24" s="149">
        <v>655</v>
      </c>
      <c r="BH24" s="149">
        <v>680</v>
      </c>
      <c r="BI24" s="149">
        <v>675</v>
      </c>
      <c r="BJ24" s="149">
        <v>680</v>
      </c>
      <c r="BK24" s="149">
        <v>695</v>
      </c>
      <c r="BL24" s="149">
        <v>690</v>
      </c>
      <c r="BM24" s="149">
        <v>680</v>
      </c>
      <c r="BN24" s="149">
        <v>685</v>
      </c>
      <c r="BO24" s="149">
        <v>660</v>
      </c>
      <c r="BP24" s="149">
        <v>660</v>
      </c>
      <c r="BQ24" s="149">
        <v>675</v>
      </c>
      <c r="BR24" s="149">
        <v>660</v>
      </c>
      <c r="BS24" s="149">
        <v>675</v>
      </c>
      <c r="BT24" s="149">
        <v>690</v>
      </c>
      <c r="BU24" s="149">
        <v>690</v>
      </c>
      <c r="BV24" s="149">
        <v>705</v>
      </c>
      <c r="BW24" s="149">
        <v>700</v>
      </c>
      <c r="BX24" s="149">
        <v>735</v>
      </c>
      <c r="BY24" s="149">
        <v>735</v>
      </c>
      <c r="BZ24" s="149">
        <v>710</v>
      </c>
      <c r="CA24" s="149">
        <v>720</v>
      </c>
      <c r="CB24" s="274"/>
      <c r="CC24" s="236" t="s">
        <v>116</v>
      </c>
      <c r="CD24" s="280">
        <f t="shared" ca="1" si="4"/>
        <v>3.4365901388955178E-2</v>
      </c>
      <c r="CE24" s="280" t="str">
        <f t="shared" ref="CE24:CE45" si="5">IF(CC24=$A$4,CD24,"")</f>
        <v/>
      </c>
    </row>
    <row r="25" spans="1:83" x14ac:dyDescent="0.25">
      <c r="A25" s="236" t="s">
        <v>117</v>
      </c>
      <c r="B25" s="279">
        <v>195</v>
      </c>
      <c r="C25" s="279">
        <v>225</v>
      </c>
      <c r="D25" s="279">
        <v>245</v>
      </c>
      <c r="E25" s="279">
        <v>250</v>
      </c>
      <c r="F25" s="279">
        <v>235</v>
      </c>
      <c r="G25" s="279">
        <v>250</v>
      </c>
      <c r="H25" s="279">
        <v>245</v>
      </c>
      <c r="I25" s="279">
        <v>260</v>
      </c>
      <c r="J25" s="279">
        <v>280</v>
      </c>
      <c r="K25" s="279">
        <v>285</v>
      </c>
      <c r="L25" s="279">
        <v>280</v>
      </c>
      <c r="M25" s="279">
        <v>285</v>
      </c>
      <c r="N25" s="279">
        <v>300</v>
      </c>
      <c r="O25" s="279">
        <v>305</v>
      </c>
      <c r="P25" s="279">
        <v>315</v>
      </c>
      <c r="Q25" s="279">
        <v>530</v>
      </c>
      <c r="R25" s="279">
        <v>730</v>
      </c>
      <c r="S25" s="279">
        <v>755</v>
      </c>
      <c r="T25" s="279">
        <v>755</v>
      </c>
      <c r="U25" s="279">
        <v>750</v>
      </c>
      <c r="V25" s="279">
        <v>755</v>
      </c>
      <c r="W25" s="279">
        <v>745</v>
      </c>
      <c r="X25" s="279">
        <v>755</v>
      </c>
      <c r="Y25" s="279">
        <v>760</v>
      </c>
      <c r="Z25" s="279">
        <v>755</v>
      </c>
      <c r="AA25" s="279">
        <v>760</v>
      </c>
      <c r="AB25" s="279">
        <v>755</v>
      </c>
      <c r="AC25" s="279">
        <v>720</v>
      </c>
      <c r="AD25" s="279">
        <v>655</v>
      </c>
      <c r="AE25" s="279">
        <v>610</v>
      </c>
      <c r="AF25" s="279">
        <v>575</v>
      </c>
      <c r="AG25" s="279">
        <v>530</v>
      </c>
      <c r="AH25" s="279">
        <v>500</v>
      </c>
      <c r="AI25" s="279">
        <v>450</v>
      </c>
      <c r="AJ25" s="279">
        <v>415</v>
      </c>
      <c r="AK25" s="149">
        <v>395</v>
      </c>
      <c r="AL25" s="149">
        <v>385</v>
      </c>
      <c r="AM25" s="149">
        <v>405</v>
      </c>
      <c r="AN25" s="149">
        <v>385</v>
      </c>
      <c r="AO25" s="149">
        <v>355</v>
      </c>
      <c r="AP25" s="149">
        <v>360</v>
      </c>
      <c r="AQ25" s="149">
        <v>350</v>
      </c>
      <c r="AR25" s="149">
        <v>355</v>
      </c>
      <c r="AS25" s="149">
        <v>355</v>
      </c>
      <c r="AT25" s="149">
        <v>350</v>
      </c>
      <c r="AU25" s="149">
        <v>365</v>
      </c>
      <c r="AV25" s="149">
        <v>360</v>
      </c>
      <c r="AW25" s="149">
        <v>360</v>
      </c>
      <c r="AX25" s="149">
        <v>350</v>
      </c>
      <c r="AY25" s="149">
        <v>375</v>
      </c>
      <c r="AZ25" s="149">
        <v>370</v>
      </c>
      <c r="BA25" s="149">
        <v>375</v>
      </c>
      <c r="BB25" s="149">
        <v>375</v>
      </c>
      <c r="BC25" s="149">
        <v>375</v>
      </c>
      <c r="BD25" s="149">
        <v>390</v>
      </c>
      <c r="BE25" s="149">
        <v>375</v>
      </c>
      <c r="BF25" s="149">
        <v>385</v>
      </c>
      <c r="BG25" s="149">
        <v>390</v>
      </c>
      <c r="BH25" s="149">
        <v>410</v>
      </c>
      <c r="BI25" s="149">
        <v>385</v>
      </c>
      <c r="BJ25" s="149">
        <v>400</v>
      </c>
      <c r="BK25" s="149">
        <v>425</v>
      </c>
      <c r="BL25" s="149">
        <v>430</v>
      </c>
      <c r="BM25" s="149">
        <v>410</v>
      </c>
      <c r="BN25" s="149">
        <v>400</v>
      </c>
      <c r="BO25" s="149">
        <v>395</v>
      </c>
      <c r="BP25" s="149">
        <v>405</v>
      </c>
      <c r="BQ25" s="149">
        <v>410</v>
      </c>
      <c r="BR25" s="149">
        <v>425</v>
      </c>
      <c r="BS25" s="149">
        <v>415</v>
      </c>
      <c r="BT25" s="149">
        <v>420</v>
      </c>
      <c r="BU25" s="149">
        <v>425</v>
      </c>
      <c r="BV25" s="149">
        <v>410</v>
      </c>
      <c r="BW25" s="149">
        <v>415</v>
      </c>
      <c r="BX25" s="149">
        <v>425</v>
      </c>
      <c r="BY25" s="149">
        <v>435</v>
      </c>
      <c r="BZ25" s="149">
        <v>430</v>
      </c>
      <c r="CA25" s="149">
        <v>415</v>
      </c>
      <c r="CB25" s="274"/>
      <c r="CC25" s="236" t="s">
        <v>117</v>
      </c>
      <c r="CD25" s="280">
        <f t="shared" ca="1" si="4"/>
        <v>5.4792711909162926E-2</v>
      </c>
      <c r="CE25" s="280" t="str">
        <f t="shared" si="5"/>
        <v/>
      </c>
    </row>
    <row r="26" spans="1:83" x14ac:dyDescent="0.25">
      <c r="A26" s="236" t="s">
        <v>118</v>
      </c>
      <c r="B26" s="279">
        <v>505</v>
      </c>
      <c r="C26" s="279">
        <v>530</v>
      </c>
      <c r="D26" s="279">
        <v>525</v>
      </c>
      <c r="E26" s="279">
        <v>520</v>
      </c>
      <c r="F26" s="279">
        <v>520</v>
      </c>
      <c r="G26" s="279">
        <v>485</v>
      </c>
      <c r="H26" s="279">
        <v>500</v>
      </c>
      <c r="I26" s="279">
        <v>500</v>
      </c>
      <c r="J26" s="279">
        <v>505</v>
      </c>
      <c r="K26" s="279">
        <v>510</v>
      </c>
      <c r="L26" s="279">
        <v>485</v>
      </c>
      <c r="M26" s="279">
        <v>490</v>
      </c>
      <c r="N26" s="279">
        <v>490</v>
      </c>
      <c r="O26" s="279">
        <v>515</v>
      </c>
      <c r="P26" s="279">
        <v>540</v>
      </c>
      <c r="Q26" s="279">
        <v>890</v>
      </c>
      <c r="R26" s="279">
        <v>1010</v>
      </c>
      <c r="S26" s="279">
        <v>1045</v>
      </c>
      <c r="T26" s="279">
        <v>1065</v>
      </c>
      <c r="U26" s="279">
        <v>1060</v>
      </c>
      <c r="V26" s="279">
        <v>1040</v>
      </c>
      <c r="W26" s="279">
        <v>1020</v>
      </c>
      <c r="X26" s="279">
        <v>985</v>
      </c>
      <c r="Y26" s="279">
        <v>995</v>
      </c>
      <c r="Z26" s="279">
        <v>950</v>
      </c>
      <c r="AA26" s="279">
        <v>940</v>
      </c>
      <c r="AB26" s="279">
        <v>915</v>
      </c>
      <c r="AC26" s="279">
        <v>885</v>
      </c>
      <c r="AD26" s="279">
        <v>815</v>
      </c>
      <c r="AE26" s="279">
        <v>755</v>
      </c>
      <c r="AF26" s="279">
        <v>700</v>
      </c>
      <c r="AG26" s="279">
        <v>615</v>
      </c>
      <c r="AH26" s="279">
        <v>580</v>
      </c>
      <c r="AI26" s="279">
        <v>575</v>
      </c>
      <c r="AJ26" s="279">
        <v>565</v>
      </c>
      <c r="AK26" s="149">
        <v>540</v>
      </c>
      <c r="AL26" s="149">
        <v>520</v>
      </c>
      <c r="AM26" s="149">
        <v>510</v>
      </c>
      <c r="AN26" s="149">
        <v>490</v>
      </c>
      <c r="AO26" s="149">
        <v>445</v>
      </c>
      <c r="AP26" s="149">
        <v>420</v>
      </c>
      <c r="AQ26" s="149">
        <v>390</v>
      </c>
      <c r="AR26" s="149">
        <v>390</v>
      </c>
      <c r="AS26" s="149">
        <v>410</v>
      </c>
      <c r="AT26" s="149">
        <v>415</v>
      </c>
      <c r="AU26" s="149">
        <v>445</v>
      </c>
      <c r="AV26" s="149">
        <v>460</v>
      </c>
      <c r="AW26" s="149">
        <v>475</v>
      </c>
      <c r="AX26" s="149">
        <v>475</v>
      </c>
      <c r="AY26" s="149">
        <v>495</v>
      </c>
      <c r="AZ26" s="149">
        <v>525</v>
      </c>
      <c r="BA26" s="149">
        <v>510</v>
      </c>
      <c r="BB26" s="149">
        <v>525</v>
      </c>
      <c r="BC26" s="149">
        <v>505</v>
      </c>
      <c r="BD26" s="149">
        <v>505</v>
      </c>
      <c r="BE26" s="149">
        <v>510</v>
      </c>
      <c r="BF26" s="149">
        <v>525</v>
      </c>
      <c r="BG26" s="149">
        <v>545</v>
      </c>
      <c r="BH26" s="149">
        <v>545</v>
      </c>
      <c r="BI26" s="149">
        <v>560</v>
      </c>
      <c r="BJ26" s="149">
        <v>560</v>
      </c>
      <c r="BK26" s="149">
        <v>585</v>
      </c>
      <c r="BL26" s="149">
        <v>605</v>
      </c>
      <c r="BM26" s="149">
        <v>565</v>
      </c>
      <c r="BN26" s="149">
        <v>535</v>
      </c>
      <c r="BO26" s="149">
        <v>505</v>
      </c>
      <c r="BP26" s="149">
        <v>510</v>
      </c>
      <c r="BQ26" s="149">
        <v>505</v>
      </c>
      <c r="BR26" s="149">
        <v>515</v>
      </c>
      <c r="BS26" s="149">
        <v>525</v>
      </c>
      <c r="BT26" s="149">
        <v>530</v>
      </c>
      <c r="BU26" s="149">
        <v>530</v>
      </c>
      <c r="BV26" s="149">
        <v>520</v>
      </c>
      <c r="BW26" s="149">
        <v>545</v>
      </c>
      <c r="BX26" s="149">
        <v>550</v>
      </c>
      <c r="BY26" s="149">
        <v>515</v>
      </c>
      <c r="BZ26" s="149">
        <v>515</v>
      </c>
      <c r="CA26" s="149">
        <v>495</v>
      </c>
      <c r="CB26" s="274"/>
      <c r="CC26" s="236" t="s">
        <v>118</v>
      </c>
      <c r="CD26" s="280">
        <f t="shared" ca="1" si="4"/>
        <v>7.1008463635059527E-2</v>
      </c>
      <c r="CE26" s="280" t="str">
        <f t="shared" si="5"/>
        <v/>
      </c>
    </row>
    <row r="27" spans="1:83" x14ac:dyDescent="0.25">
      <c r="A27" s="236" t="s">
        <v>1730</v>
      </c>
      <c r="B27" s="279">
        <v>380</v>
      </c>
      <c r="C27" s="279">
        <v>405</v>
      </c>
      <c r="D27" s="279">
        <v>425</v>
      </c>
      <c r="E27" s="279">
        <v>435</v>
      </c>
      <c r="F27" s="279">
        <v>445</v>
      </c>
      <c r="G27" s="279">
        <v>440</v>
      </c>
      <c r="H27" s="279">
        <v>435</v>
      </c>
      <c r="I27" s="279">
        <v>430</v>
      </c>
      <c r="J27" s="279">
        <v>450</v>
      </c>
      <c r="K27" s="279">
        <v>470</v>
      </c>
      <c r="L27" s="279">
        <v>480</v>
      </c>
      <c r="M27" s="279">
        <v>480</v>
      </c>
      <c r="N27" s="279">
        <v>485</v>
      </c>
      <c r="O27" s="279">
        <v>490</v>
      </c>
      <c r="P27" s="279">
        <v>480</v>
      </c>
      <c r="Q27" s="279">
        <v>780</v>
      </c>
      <c r="R27" s="279">
        <v>935</v>
      </c>
      <c r="S27" s="279">
        <v>945</v>
      </c>
      <c r="T27" s="279">
        <v>955</v>
      </c>
      <c r="U27" s="279">
        <v>965</v>
      </c>
      <c r="V27" s="279">
        <v>950</v>
      </c>
      <c r="W27" s="279">
        <v>890</v>
      </c>
      <c r="X27" s="279">
        <v>925</v>
      </c>
      <c r="Y27" s="279">
        <v>950</v>
      </c>
      <c r="Z27" s="279">
        <v>905</v>
      </c>
      <c r="AA27" s="279">
        <v>915</v>
      </c>
      <c r="AB27" s="279">
        <v>905</v>
      </c>
      <c r="AC27" s="279">
        <v>860</v>
      </c>
      <c r="AD27" s="279">
        <v>815</v>
      </c>
      <c r="AE27" s="279">
        <v>730</v>
      </c>
      <c r="AF27" s="279">
        <v>670</v>
      </c>
      <c r="AG27" s="279">
        <v>615</v>
      </c>
      <c r="AH27" s="279">
        <v>620</v>
      </c>
      <c r="AI27" s="279">
        <v>620</v>
      </c>
      <c r="AJ27" s="279">
        <v>625</v>
      </c>
      <c r="AK27" s="149">
        <v>585</v>
      </c>
      <c r="AL27" s="149">
        <v>560</v>
      </c>
      <c r="AM27" s="149">
        <v>550</v>
      </c>
      <c r="AN27" s="149">
        <v>520</v>
      </c>
      <c r="AO27" s="149">
        <v>470</v>
      </c>
      <c r="AP27" s="149">
        <v>445</v>
      </c>
      <c r="AQ27" s="149">
        <v>410</v>
      </c>
      <c r="AR27" s="149">
        <v>400</v>
      </c>
      <c r="AS27" s="149">
        <v>410</v>
      </c>
      <c r="AT27" s="149">
        <v>410</v>
      </c>
      <c r="AU27" s="149">
        <v>445</v>
      </c>
      <c r="AV27" s="149">
        <v>475</v>
      </c>
      <c r="AW27" s="149">
        <v>465</v>
      </c>
      <c r="AX27" s="149">
        <v>465</v>
      </c>
      <c r="AY27" s="149">
        <v>460</v>
      </c>
      <c r="AZ27" s="149">
        <v>475</v>
      </c>
      <c r="BA27" s="149">
        <v>480</v>
      </c>
      <c r="BB27" s="149">
        <v>440</v>
      </c>
      <c r="BC27" s="149">
        <v>445</v>
      </c>
      <c r="BD27" s="149">
        <v>445</v>
      </c>
      <c r="BE27" s="149">
        <v>445</v>
      </c>
      <c r="BF27" s="149">
        <v>460</v>
      </c>
      <c r="BG27" s="149">
        <v>490</v>
      </c>
      <c r="BH27" s="149">
        <v>495</v>
      </c>
      <c r="BI27" s="149">
        <v>495</v>
      </c>
      <c r="BJ27" s="149">
        <v>500</v>
      </c>
      <c r="BK27" s="149">
        <v>525</v>
      </c>
      <c r="BL27" s="149">
        <v>505</v>
      </c>
      <c r="BM27" s="149">
        <v>475</v>
      </c>
      <c r="BN27" s="149">
        <v>455</v>
      </c>
      <c r="BO27" s="149">
        <v>440</v>
      </c>
      <c r="BP27" s="149">
        <v>435</v>
      </c>
      <c r="BQ27" s="149">
        <v>430</v>
      </c>
      <c r="BR27" s="149">
        <v>440</v>
      </c>
      <c r="BS27" s="149">
        <v>455</v>
      </c>
      <c r="BT27" s="149">
        <v>500</v>
      </c>
      <c r="BU27" s="149">
        <v>515</v>
      </c>
      <c r="BV27" s="149">
        <v>505</v>
      </c>
      <c r="BW27" s="149">
        <v>525</v>
      </c>
      <c r="BX27" s="149">
        <v>555</v>
      </c>
      <c r="BY27" s="149">
        <v>515</v>
      </c>
      <c r="BZ27" s="149">
        <v>505</v>
      </c>
      <c r="CA27" s="149">
        <v>510</v>
      </c>
      <c r="CB27" s="274"/>
      <c r="CC27" s="236" t="s">
        <v>1730</v>
      </c>
      <c r="CD27" s="280">
        <f t="shared" ca="1" si="4"/>
        <v>7.637017070979335E-2</v>
      </c>
      <c r="CE27" s="280" t="str">
        <f t="shared" si="5"/>
        <v/>
      </c>
    </row>
    <row r="28" spans="1:83" x14ac:dyDescent="0.25">
      <c r="A28" s="236" t="s">
        <v>120</v>
      </c>
      <c r="B28" s="279">
        <v>310</v>
      </c>
      <c r="C28" s="279">
        <v>335</v>
      </c>
      <c r="D28" s="279">
        <v>365</v>
      </c>
      <c r="E28" s="279">
        <v>395</v>
      </c>
      <c r="F28" s="279">
        <v>390</v>
      </c>
      <c r="G28" s="279">
        <v>405</v>
      </c>
      <c r="H28" s="279">
        <v>430</v>
      </c>
      <c r="I28" s="279">
        <v>425</v>
      </c>
      <c r="J28" s="279">
        <v>425</v>
      </c>
      <c r="K28" s="279">
        <v>425</v>
      </c>
      <c r="L28" s="279">
        <v>430</v>
      </c>
      <c r="M28" s="279">
        <v>440</v>
      </c>
      <c r="N28" s="279">
        <v>445</v>
      </c>
      <c r="O28" s="279">
        <v>460</v>
      </c>
      <c r="P28" s="279">
        <v>455</v>
      </c>
      <c r="Q28" s="279">
        <v>655</v>
      </c>
      <c r="R28" s="279">
        <v>885</v>
      </c>
      <c r="S28" s="279">
        <v>920</v>
      </c>
      <c r="T28" s="279">
        <v>935</v>
      </c>
      <c r="U28" s="279">
        <v>965</v>
      </c>
      <c r="V28" s="279">
        <v>970</v>
      </c>
      <c r="W28" s="279">
        <v>955</v>
      </c>
      <c r="X28" s="279">
        <v>960</v>
      </c>
      <c r="Y28" s="279">
        <v>940</v>
      </c>
      <c r="Z28" s="279">
        <v>925</v>
      </c>
      <c r="AA28" s="279">
        <v>965</v>
      </c>
      <c r="AB28" s="279">
        <v>1000</v>
      </c>
      <c r="AC28" s="279">
        <v>995</v>
      </c>
      <c r="AD28" s="279">
        <v>920</v>
      </c>
      <c r="AE28" s="279">
        <v>865</v>
      </c>
      <c r="AF28" s="279">
        <v>795</v>
      </c>
      <c r="AG28" s="279">
        <v>735</v>
      </c>
      <c r="AH28" s="279">
        <v>675</v>
      </c>
      <c r="AI28" s="279">
        <v>660</v>
      </c>
      <c r="AJ28" s="279">
        <v>620</v>
      </c>
      <c r="AK28" s="149">
        <v>580</v>
      </c>
      <c r="AL28" s="149">
        <v>550</v>
      </c>
      <c r="AM28" s="149">
        <v>550</v>
      </c>
      <c r="AN28" s="149">
        <v>535</v>
      </c>
      <c r="AO28" s="149">
        <v>485</v>
      </c>
      <c r="AP28" s="149">
        <v>475</v>
      </c>
      <c r="AQ28" s="149">
        <v>475</v>
      </c>
      <c r="AR28" s="149">
        <v>460</v>
      </c>
      <c r="AS28" s="149">
        <v>475</v>
      </c>
      <c r="AT28" s="149">
        <v>465</v>
      </c>
      <c r="AU28" s="149">
        <v>485</v>
      </c>
      <c r="AV28" s="149">
        <v>455</v>
      </c>
      <c r="AW28" s="149">
        <v>460</v>
      </c>
      <c r="AX28" s="149">
        <v>455</v>
      </c>
      <c r="AY28" s="149">
        <v>470</v>
      </c>
      <c r="AZ28" s="149">
        <v>490</v>
      </c>
      <c r="BA28" s="149">
        <v>510</v>
      </c>
      <c r="BB28" s="149">
        <v>520</v>
      </c>
      <c r="BC28" s="149">
        <v>520</v>
      </c>
      <c r="BD28" s="149">
        <v>505</v>
      </c>
      <c r="BE28" s="149">
        <v>485</v>
      </c>
      <c r="BF28" s="149">
        <v>505</v>
      </c>
      <c r="BG28" s="149">
        <v>515</v>
      </c>
      <c r="BH28" s="149">
        <v>520</v>
      </c>
      <c r="BI28" s="149">
        <v>490</v>
      </c>
      <c r="BJ28" s="149">
        <v>490</v>
      </c>
      <c r="BK28" s="149">
        <v>500</v>
      </c>
      <c r="BL28" s="149">
        <v>505</v>
      </c>
      <c r="BM28" s="149">
        <v>520</v>
      </c>
      <c r="BN28" s="149">
        <v>505</v>
      </c>
      <c r="BO28" s="149">
        <v>510</v>
      </c>
      <c r="BP28" s="149">
        <v>555</v>
      </c>
      <c r="BQ28" s="149">
        <v>555</v>
      </c>
      <c r="BR28" s="149">
        <v>560</v>
      </c>
      <c r="BS28" s="149">
        <v>590</v>
      </c>
      <c r="BT28" s="149">
        <v>600</v>
      </c>
      <c r="BU28" s="149">
        <v>585</v>
      </c>
      <c r="BV28" s="149">
        <v>605</v>
      </c>
      <c r="BW28" s="149">
        <v>595</v>
      </c>
      <c r="BX28" s="149">
        <v>625</v>
      </c>
      <c r="BY28" s="149">
        <v>625</v>
      </c>
      <c r="BZ28" s="149">
        <v>635</v>
      </c>
      <c r="CA28" s="149">
        <v>625</v>
      </c>
      <c r="CB28" s="274"/>
      <c r="CC28" s="236" t="s">
        <v>120</v>
      </c>
      <c r="CD28" s="280">
        <f t="shared" ca="1" si="4"/>
        <v>8.3847598604775961E-2</v>
      </c>
      <c r="CE28" s="280" t="str">
        <f t="shared" si="5"/>
        <v/>
      </c>
    </row>
    <row r="29" spans="1:83" x14ac:dyDescent="0.25">
      <c r="A29" s="236" t="s">
        <v>121</v>
      </c>
      <c r="B29" s="279">
        <v>245</v>
      </c>
      <c r="C29" s="279">
        <v>275</v>
      </c>
      <c r="D29" s="279">
        <v>290</v>
      </c>
      <c r="E29" s="279">
        <v>320</v>
      </c>
      <c r="F29" s="279">
        <v>320</v>
      </c>
      <c r="G29" s="279">
        <v>335</v>
      </c>
      <c r="H29" s="279">
        <v>320</v>
      </c>
      <c r="I29" s="279">
        <v>350</v>
      </c>
      <c r="J29" s="279">
        <v>365</v>
      </c>
      <c r="K29" s="279">
        <v>380</v>
      </c>
      <c r="L29" s="279">
        <v>405</v>
      </c>
      <c r="M29" s="279">
        <v>400</v>
      </c>
      <c r="N29" s="279">
        <v>410</v>
      </c>
      <c r="O29" s="279">
        <v>435</v>
      </c>
      <c r="P29" s="279">
        <v>435</v>
      </c>
      <c r="Q29" s="279">
        <v>745</v>
      </c>
      <c r="R29" s="279">
        <v>1050</v>
      </c>
      <c r="S29" s="279">
        <v>1050</v>
      </c>
      <c r="T29" s="279">
        <v>1070</v>
      </c>
      <c r="U29" s="279">
        <v>1090</v>
      </c>
      <c r="V29" s="279">
        <v>1075</v>
      </c>
      <c r="W29" s="279">
        <v>1030</v>
      </c>
      <c r="X29" s="279">
        <v>1035</v>
      </c>
      <c r="Y29" s="279">
        <v>1025</v>
      </c>
      <c r="Z29" s="279">
        <v>1010</v>
      </c>
      <c r="AA29" s="279">
        <v>1030</v>
      </c>
      <c r="AB29" s="279">
        <v>1045</v>
      </c>
      <c r="AC29" s="279">
        <v>1045</v>
      </c>
      <c r="AD29" s="279">
        <v>935</v>
      </c>
      <c r="AE29" s="279">
        <v>875</v>
      </c>
      <c r="AF29" s="279">
        <v>835</v>
      </c>
      <c r="AG29" s="279">
        <v>800</v>
      </c>
      <c r="AH29" s="279">
        <v>755</v>
      </c>
      <c r="AI29" s="279">
        <v>715</v>
      </c>
      <c r="AJ29" s="279">
        <v>685</v>
      </c>
      <c r="AK29" s="149">
        <v>630</v>
      </c>
      <c r="AL29" s="149">
        <v>650</v>
      </c>
      <c r="AM29" s="149">
        <v>655</v>
      </c>
      <c r="AN29" s="149">
        <v>640</v>
      </c>
      <c r="AO29" s="149">
        <v>595</v>
      </c>
      <c r="AP29" s="149">
        <v>510</v>
      </c>
      <c r="AQ29" s="149">
        <v>510</v>
      </c>
      <c r="AR29" s="149">
        <v>500</v>
      </c>
      <c r="AS29" s="149">
        <v>525</v>
      </c>
      <c r="AT29" s="149">
        <v>525</v>
      </c>
      <c r="AU29" s="149">
        <v>535</v>
      </c>
      <c r="AV29" s="149">
        <v>555</v>
      </c>
      <c r="AW29" s="149">
        <v>560</v>
      </c>
      <c r="AX29" s="149">
        <v>555</v>
      </c>
      <c r="AY29" s="149">
        <v>545</v>
      </c>
      <c r="AZ29" s="149">
        <v>570</v>
      </c>
      <c r="BA29" s="149">
        <v>590</v>
      </c>
      <c r="BB29" s="149">
        <v>565</v>
      </c>
      <c r="BC29" s="149">
        <v>570</v>
      </c>
      <c r="BD29" s="149">
        <v>565</v>
      </c>
      <c r="BE29" s="149">
        <v>550</v>
      </c>
      <c r="BF29" s="149">
        <v>575</v>
      </c>
      <c r="BG29" s="149">
        <v>605</v>
      </c>
      <c r="BH29" s="149">
        <v>595</v>
      </c>
      <c r="BI29" s="149">
        <v>555</v>
      </c>
      <c r="BJ29" s="149">
        <v>590</v>
      </c>
      <c r="BK29" s="149">
        <v>595</v>
      </c>
      <c r="BL29" s="149">
        <v>635</v>
      </c>
      <c r="BM29" s="149">
        <v>625</v>
      </c>
      <c r="BN29" s="149">
        <v>630</v>
      </c>
      <c r="BO29" s="149">
        <v>645</v>
      </c>
      <c r="BP29" s="149">
        <v>665</v>
      </c>
      <c r="BQ29" s="149">
        <v>650</v>
      </c>
      <c r="BR29" s="149">
        <v>675</v>
      </c>
      <c r="BS29" s="149">
        <v>700</v>
      </c>
      <c r="BT29" s="149">
        <v>680</v>
      </c>
      <c r="BU29" s="149">
        <v>685</v>
      </c>
      <c r="BV29" s="149">
        <v>670</v>
      </c>
      <c r="BW29" s="149">
        <v>680</v>
      </c>
      <c r="BX29" s="149">
        <v>705</v>
      </c>
      <c r="BY29" s="149">
        <v>715</v>
      </c>
      <c r="BZ29" s="149">
        <v>700</v>
      </c>
      <c r="CA29" s="149">
        <v>715</v>
      </c>
      <c r="CB29" s="274"/>
      <c r="CC29" s="236" t="s">
        <v>121</v>
      </c>
      <c r="CD29" s="280">
        <f t="shared" ca="1" si="4"/>
        <v>6.2033663022731209E-2</v>
      </c>
      <c r="CE29" s="280" t="str">
        <f t="shared" si="5"/>
        <v/>
      </c>
    </row>
    <row r="30" spans="1:83" x14ac:dyDescent="0.25">
      <c r="A30" s="236" t="s">
        <v>122</v>
      </c>
      <c r="B30" s="279">
        <v>115</v>
      </c>
      <c r="C30" s="279">
        <v>115</v>
      </c>
      <c r="D30" s="279">
        <v>115</v>
      </c>
      <c r="E30" s="279">
        <v>115</v>
      </c>
      <c r="F30" s="279">
        <v>120</v>
      </c>
      <c r="G30" s="279">
        <v>115</v>
      </c>
      <c r="H30" s="279">
        <v>115</v>
      </c>
      <c r="I30" s="279">
        <v>120</v>
      </c>
      <c r="J30" s="279">
        <v>135</v>
      </c>
      <c r="K30" s="279">
        <v>150</v>
      </c>
      <c r="L30" s="279">
        <v>145</v>
      </c>
      <c r="M30" s="279">
        <v>150</v>
      </c>
      <c r="N30" s="279">
        <v>165</v>
      </c>
      <c r="O30" s="279">
        <v>170</v>
      </c>
      <c r="P30" s="279">
        <v>180</v>
      </c>
      <c r="Q30" s="279">
        <v>345</v>
      </c>
      <c r="R30" s="279">
        <v>545</v>
      </c>
      <c r="S30" s="279">
        <v>560</v>
      </c>
      <c r="T30" s="279">
        <v>570</v>
      </c>
      <c r="U30" s="279">
        <v>570</v>
      </c>
      <c r="V30" s="279">
        <v>590</v>
      </c>
      <c r="W30" s="279">
        <v>580</v>
      </c>
      <c r="X30" s="279">
        <v>580</v>
      </c>
      <c r="Y30" s="279">
        <v>575</v>
      </c>
      <c r="Z30" s="279">
        <v>555</v>
      </c>
      <c r="AA30" s="279">
        <v>580</v>
      </c>
      <c r="AB30" s="279">
        <v>570</v>
      </c>
      <c r="AC30" s="279">
        <v>565</v>
      </c>
      <c r="AD30" s="279">
        <v>510</v>
      </c>
      <c r="AE30" s="279">
        <v>435</v>
      </c>
      <c r="AF30" s="279">
        <v>405</v>
      </c>
      <c r="AG30" s="279">
        <v>375</v>
      </c>
      <c r="AH30" s="279">
        <v>355</v>
      </c>
      <c r="AI30" s="279">
        <v>330</v>
      </c>
      <c r="AJ30" s="279">
        <v>305</v>
      </c>
      <c r="AK30" s="149">
        <v>280</v>
      </c>
      <c r="AL30" s="149">
        <v>260</v>
      </c>
      <c r="AM30" s="149">
        <v>260</v>
      </c>
      <c r="AN30" s="149">
        <v>255</v>
      </c>
      <c r="AO30" s="149">
        <v>240</v>
      </c>
      <c r="AP30" s="149">
        <v>240</v>
      </c>
      <c r="AQ30" s="149">
        <v>225</v>
      </c>
      <c r="AR30" s="149">
        <v>235</v>
      </c>
      <c r="AS30" s="149">
        <v>225</v>
      </c>
      <c r="AT30" s="149">
        <v>205</v>
      </c>
      <c r="AU30" s="149">
        <v>210</v>
      </c>
      <c r="AV30" s="149">
        <v>220</v>
      </c>
      <c r="AW30" s="149">
        <v>230</v>
      </c>
      <c r="AX30" s="149">
        <v>195</v>
      </c>
      <c r="AY30" s="149">
        <v>210</v>
      </c>
      <c r="AZ30" s="149">
        <v>195</v>
      </c>
      <c r="BA30" s="149">
        <v>200</v>
      </c>
      <c r="BB30" s="149">
        <v>190</v>
      </c>
      <c r="BC30" s="149">
        <v>195</v>
      </c>
      <c r="BD30" s="149">
        <v>210</v>
      </c>
      <c r="BE30" s="149">
        <v>205</v>
      </c>
      <c r="BF30" s="149">
        <v>225</v>
      </c>
      <c r="BG30" s="149">
        <v>225</v>
      </c>
      <c r="BH30" s="149">
        <v>215</v>
      </c>
      <c r="BI30" s="149">
        <v>225</v>
      </c>
      <c r="BJ30" s="149">
        <v>210</v>
      </c>
      <c r="BK30" s="149">
        <v>220</v>
      </c>
      <c r="BL30" s="149">
        <v>220</v>
      </c>
      <c r="BM30" s="149">
        <v>220</v>
      </c>
      <c r="BN30" s="149">
        <v>215</v>
      </c>
      <c r="BO30" s="149">
        <v>210</v>
      </c>
      <c r="BP30" s="149">
        <v>210</v>
      </c>
      <c r="BQ30" s="149">
        <v>220</v>
      </c>
      <c r="BR30" s="149">
        <v>215</v>
      </c>
      <c r="BS30" s="149">
        <v>220</v>
      </c>
      <c r="BT30" s="149">
        <v>220</v>
      </c>
      <c r="BU30" s="149">
        <v>225</v>
      </c>
      <c r="BV30" s="149">
        <v>220</v>
      </c>
      <c r="BW30" s="149">
        <v>235</v>
      </c>
      <c r="BX30" s="149">
        <v>235</v>
      </c>
      <c r="BY30" s="149">
        <v>220</v>
      </c>
      <c r="BZ30" s="149">
        <v>210</v>
      </c>
      <c r="CA30" s="149">
        <v>220</v>
      </c>
      <c r="CB30" s="274"/>
      <c r="CC30" s="236" t="s">
        <v>122</v>
      </c>
      <c r="CD30" s="280">
        <f t="shared" ca="1" si="4"/>
        <v>3.1732294821866437E-2</v>
      </c>
      <c r="CE30" s="280" t="str">
        <f t="shared" si="5"/>
        <v/>
      </c>
    </row>
    <row r="31" spans="1:83" x14ac:dyDescent="0.25">
      <c r="A31" s="236" t="s">
        <v>123</v>
      </c>
      <c r="B31" s="279">
        <v>685</v>
      </c>
      <c r="C31" s="279">
        <v>725</v>
      </c>
      <c r="D31" s="279">
        <v>730</v>
      </c>
      <c r="E31" s="279">
        <v>710</v>
      </c>
      <c r="F31" s="279">
        <v>700</v>
      </c>
      <c r="G31" s="279">
        <v>705</v>
      </c>
      <c r="H31" s="279">
        <v>705</v>
      </c>
      <c r="I31" s="279">
        <v>695</v>
      </c>
      <c r="J31" s="279">
        <v>730</v>
      </c>
      <c r="K31" s="279">
        <v>755</v>
      </c>
      <c r="L31" s="279">
        <v>740</v>
      </c>
      <c r="M31" s="279">
        <v>715</v>
      </c>
      <c r="N31" s="279">
        <v>755</v>
      </c>
      <c r="O31" s="279">
        <v>760</v>
      </c>
      <c r="P31" s="279">
        <v>775</v>
      </c>
      <c r="Q31" s="279">
        <v>1160</v>
      </c>
      <c r="R31" s="279">
        <v>1410</v>
      </c>
      <c r="S31" s="279">
        <v>1440</v>
      </c>
      <c r="T31" s="279">
        <v>1410</v>
      </c>
      <c r="U31" s="279">
        <v>1360</v>
      </c>
      <c r="V31" s="279">
        <v>1355</v>
      </c>
      <c r="W31" s="279">
        <v>1355</v>
      </c>
      <c r="X31" s="279">
        <v>1340</v>
      </c>
      <c r="Y31" s="279">
        <v>1345</v>
      </c>
      <c r="Z31" s="279">
        <v>1335</v>
      </c>
      <c r="AA31" s="279">
        <v>1350</v>
      </c>
      <c r="AB31" s="279">
        <v>1350</v>
      </c>
      <c r="AC31" s="279">
        <v>1310</v>
      </c>
      <c r="AD31" s="279">
        <v>1230</v>
      </c>
      <c r="AE31" s="279">
        <v>1125</v>
      </c>
      <c r="AF31" s="279">
        <v>1075</v>
      </c>
      <c r="AG31" s="279">
        <v>1025</v>
      </c>
      <c r="AH31" s="279">
        <v>990</v>
      </c>
      <c r="AI31" s="279">
        <v>910</v>
      </c>
      <c r="AJ31" s="279">
        <v>870</v>
      </c>
      <c r="AK31" s="149">
        <v>800</v>
      </c>
      <c r="AL31" s="149">
        <v>745</v>
      </c>
      <c r="AM31" s="149">
        <v>735</v>
      </c>
      <c r="AN31" s="149">
        <v>715</v>
      </c>
      <c r="AO31" s="149">
        <v>680</v>
      </c>
      <c r="AP31" s="149">
        <v>625</v>
      </c>
      <c r="AQ31" s="149">
        <v>590</v>
      </c>
      <c r="AR31" s="149">
        <v>560</v>
      </c>
      <c r="AS31" s="149">
        <v>610</v>
      </c>
      <c r="AT31" s="149">
        <v>615</v>
      </c>
      <c r="AU31" s="149">
        <v>650</v>
      </c>
      <c r="AV31" s="149">
        <v>665</v>
      </c>
      <c r="AW31" s="149">
        <v>690</v>
      </c>
      <c r="AX31" s="149">
        <v>710</v>
      </c>
      <c r="AY31" s="149">
        <v>725</v>
      </c>
      <c r="AZ31" s="149">
        <v>700</v>
      </c>
      <c r="BA31" s="149">
        <v>690</v>
      </c>
      <c r="BB31" s="149">
        <v>680</v>
      </c>
      <c r="BC31" s="149">
        <v>655</v>
      </c>
      <c r="BD31" s="149">
        <v>655</v>
      </c>
      <c r="BE31" s="149">
        <v>655</v>
      </c>
      <c r="BF31" s="149">
        <v>670</v>
      </c>
      <c r="BG31" s="149">
        <v>710</v>
      </c>
      <c r="BH31" s="149">
        <v>705</v>
      </c>
      <c r="BI31" s="149">
        <v>715</v>
      </c>
      <c r="BJ31" s="149">
        <v>710</v>
      </c>
      <c r="BK31" s="149">
        <v>725</v>
      </c>
      <c r="BL31" s="149">
        <v>725</v>
      </c>
      <c r="BM31" s="149">
        <v>710</v>
      </c>
      <c r="BN31" s="149">
        <v>705</v>
      </c>
      <c r="BO31" s="149">
        <v>675</v>
      </c>
      <c r="BP31" s="149">
        <v>705</v>
      </c>
      <c r="BQ31" s="149">
        <v>710</v>
      </c>
      <c r="BR31" s="149">
        <v>710</v>
      </c>
      <c r="BS31" s="149">
        <v>735</v>
      </c>
      <c r="BT31" s="149">
        <v>750</v>
      </c>
      <c r="BU31" s="149">
        <v>745</v>
      </c>
      <c r="BV31" s="149">
        <v>735</v>
      </c>
      <c r="BW31" s="149">
        <v>775</v>
      </c>
      <c r="BX31" s="149">
        <v>755</v>
      </c>
      <c r="BY31" s="149">
        <v>730</v>
      </c>
      <c r="BZ31" s="149">
        <v>700</v>
      </c>
      <c r="CA31" s="149">
        <v>685</v>
      </c>
      <c r="CB31" s="274"/>
      <c r="CC31" s="236" t="s">
        <v>123</v>
      </c>
      <c r="CD31" s="280">
        <f t="shared" ca="1" si="4"/>
        <v>6.4996679001802823E-2</v>
      </c>
      <c r="CE31" s="280" t="str">
        <f t="shared" si="5"/>
        <v/>
      </c>
    </row>
    <row r="32" spans="1:83" x14ac:dyDescent="0.25">
      <c r="A32" s="236" t="s">
        <v>124</v>
      </c>
      <c r="B32" s="279">
        <v>840</v>
      </c>
      <c r="C32" s="279">
        <v>885</v>
      </c>
      <c r="D32" s="279">
        <v>880</v>
      </c>
      <c r="E32" s="279">
        <v>875</v>
      </c>
      <c r="F32" s="279">
        <v>855</v>
      </c>
      <c r="G32" s="279">
        <v>825</v>
      </c>
      <c r="H32" s="279">
        <v>835</v>
      </c>
      <c r="I32" s="279">
        <v>840</v>
      </c>
      <c r="J32" s="279">
        <v>820</v>
      </c>
      <c r="K32" s="279">
        <v>860</v>
      </c>
      <c r="L32" s="279">
        <v>835</v>
      </c>
      <c r="M32" s="279">
        <v>850</v>
      </c>
      <c r="N32" s="279">
        <v>890</v>
      </c>
      <c r="O32" s="279">
        <v>945</v>
      </c>
      <c r="P32" s="279">
        <v>960</v>
      </c>
      <c r="Q32" s="279">
        <v>1425</v>
      </c>
      <c r="R32" s="279">
        <v>1680</v>
      </c>
      <c r="S32" s="279">
        <v>1665</v>
      </c>
      <c r="T32" s="279">
        <v>1715</v>
      </c>
      <c r="U32" s="279">
        <v>1715</v>
      </c>
      <c r="V32" s="279">
        <v>1710</v>
      </c>
      <c r="W32" s="279">
        <v>1675</v>
      </c>
      <c r="X32" s="279">
        <v>1655</v>
      </c>
      <c r="Y32" s="279">
        <v>1665</v>
      </c>
      <c r="Z32" s="279">
        <v>1615</v>
      </c>
      <c r="AA32" s="279">
        <v>1600</v>
      </c>
      <c r="AB32" s="279">
        <v>1560</v>
      </c>
      <c r="AC32" s="279">
        <v>1530</v>
      </c>
      <c r="AD32" s="279">
        <v>1440</v>
      </c>
      <c r="AE32" s="279">
        <v>1340</v>
      </c>
      <c r="AF32" s="279">
        <v>1270</v>
      </c>
      <c r="AG32" s="279">
        <v>1145</v>
      </c>
      <c r="AH32" s="279">
        <v>1075</v>
      </c>
      <c r="AI32" s="279">
        <v>1045</v>
      </c>
      <c r="AJ32" s="279">
        <v>1000</v>
      </c>
      <c r="AK32" s="149">
        <v>985</v>
      </c>
      <c r="AL32" s="149">
        <v>970</v>
      </c>
      <c r="AM32" s="149">
        <v>935</v>
      </c>
      <c r="AN32" s="149">
        <v>905</v>
      </c>
      <c r="AO32" s="149">
        <v>860</v>
      </c>
      <c r="AP32" s="149">
        <v>830</v>
      </c>
      <c r="AQ32" s="149">
        <v>800</v>
      </c>
      <c r="AR32" s="149">
        <v>780</v>
      </c>
      <c r="AS32" s="149">
        <v>795</v>
      </c>
      <c r="AT32" s="149">
        <v>800</v>
      </c>
      <c r="AU32" s="149">
        <v>820</v>
      </c>
      <c r="AV32" s="149">
        <v>830</v>
      </c>
      <c r="AW32" s="149">
        <v>845</v>
      </c>
      <c r="AX32" s="149">
        <v>845</v>
      </c>
      <c r="AY32" s="149">
        <v>850</v>
      </c>
      <c r="AZ32" s="149">
        <v>855</v>
      </c>
      <c r="BA32" s="149">
        <v>860</v>
      </c>
      <c r="BB32" s="149">
        <v>845</v>
      </c>
      <c r="BC32" s="149">
        <v>860</v>
      </c>
      <c r="BD32" s="149">
        <v>845</v>
      </c>
      <c r="BE32" s="149">
        <v>830</v>
      </c>
      <c r="BF32" s="149">
        <v>805</v>
      </c>
      <c r="BG32" s="149">
        <v>840</v>
      </c>
      <c r="BH32" s="149">
        <v>845</v>
      </c>
      <c r="BI32" s="149">
        <v>865</v>
      </c>
      <c r="BJ32" s="149">
        <v>890</v>
      </c>
      <c r="BK32" s="149">
        <v>900</v>
      </c>
      <c r="BL32" s="149">
        <v>910</v>
      </c>
      <c r="BM32" s="149">
        <v>875</v>
      </c>
      <c r="BN32" s="149">
        <v>845</v>
      </c>
      <c r="BO32" s="149">
        <v>845</v>
      </c>
      <c r="BP32" s="149">
        <v>900</v>
      </c>
      <c r="BQ32" s="149">
        <v>890</v>
      </c>
      <c r="BR32" s="149">
        <v>880</v>
      </c>
      <c r="BS32" s="149">
        <v>915</v>
      </c>
      <c r="BT32" s="149">
        <v>925</v>
      </c>
      <c r="BU32" s="149">
        <v>950</v>
      </c>
      <c r="BV32" s="149">
        <v>930</v>
      </c>
      <c r="BW32" s="149">
        <v>955</v>
      </c>
      <c r="BX32" s="149">
        <v>985</v>
      </c>
      <c r="BY32" s="149">
        <v>970</v>
      </c>
      <c r="BZ32" s="149">
        <v>965</v>
      </c>
      <c r="CA32" s="149">
        <v>925</v>
      </c>
      <c r="CB32" s="274"/>
      <c r="CC32" s="236" t="s">
        <v>124</v>
      </c>
      <c r="CD32" s="280">
        <f t="shared" ca="1" si="4"/>
        <v>0.10757064774973835</v>
      </c>
      <c r="CE32" s="280" t="str">
        <f t="shared" si="5"/>
        <v/>
      </c>
    </row>
    <row r="33" spans="1:83" ht="15.75" x14ac:dyDescent="0.25">
      <c r="A33" s="108" t="s">
        <v>1702</v>
      </c>
      <c r="B33" s="279">
        <v>140</v>
      </c>
      <c r="C33" s="279">
        <v>160</v>
      </c>
      <c r="D33" s="279">
        <v>165</v>
      </c>
      <c r="E33" s="279">
        <v>175</v>
      </c>
      <c r="F33" s="279">
        <v>180</v>
      </c>
      <c r="G33" s="279">
        <v>195</v>
      </c>
      <c r="H33" s="279">
        <v>195</v>
      </c>
      <c r="I33" s="279">
        <v>210</v>
      </c>
      <c r="J33" s="279">
        <v>225</v>
      </c>
      <c r="K33" s="279">
        <v>235</v>
      </c>
      <c r="L33" s="279">
        <v>235</v>
      </c>
      <c r="M33" s="279">
        <v>235</v>
      </c>
      <c r="N33" s="279">
        <v>240</v>
      </c>
      <c r="O33" s="279">
        <v>265</v>
      </c>
      <c r="P33" s="279">
        <v>280</v>
      </c>
      <c r="Q33" s="279">
        <v>480</v>
      </c>
      <c r="R33" s="279">
        <v>710</v>
      </c>
      <c r="S33" s="279">
        <v>695</v>
      </c>
      <c r="T33" s="279">
        <v>720</v>
      </c>
      <c r="U33" s="279">
        <v>720</v>
      </c>
      <c r="V33" s="279">
        <v>735</v>
      </c>
      <c r="W33" s="279">
        <v>715</v>
      </c>
      <c r="X33" s="279">
        <v>690</v>
      </c>
      <c r="Y33" s="279">
        <v>690</v>
      </c>
      <c r="Z33" s="279">
        <v>670</v>
      </c>
      <c r="AA33" s="279">
        <v>690</v>
      </c>
      <c r="AB33" s="279">
        <v>685</v>
      </c>
      <c r="AC33" s="279">
        <v>685</v>
      </c>
      <c r="AD33" s="279">
        <v>625</v>
      </c>
      <c r="AE33" s="279">
        <v>540</v>
      </c>
      <c r="AF33" s="279">
        <v>495</v>
      </c>
      <c r="AG33" s="279">
        <v>475</v>
      </c>
      <c r="AH33" s="279">
        <v>430</v>
      </c>
      <c r="AI33" s="279">
        <v>390</v>
      </c>
      <c r="AJ33" s="279">
        <v>365</v>
      </c>
      <c r="AK33" s="149">
        <v>325</v>
      </c>
      <c r="AL33" s="149">
        <v>310</v>
      </c>
      <c r="AM33" s="149">
        <v>315</v>
      </c>
      <c r="AN33" s="149">
        <v>300</v>
      </c>
      <c r="AO33" s="149">
        <v>290</v>
      </c>
      <c r="AP33" s="149">
        <v>280</v>
      </c>
      <c r="AQ33" s="149">
        <v>255</v>
      </c>
      <c r="AR33" s="149">
        <v>265</v>
      </c>
      <c r="AS33" s="149">
        <v>260</v>
      </c>
      <c r="AT33" s="149">
        <v>260</v>
      </c>
      <c r="AU33" s="149">
        <v>285</v>
      </c>
      <c r="AV33" s="149">
        <v>295</v>
      </c>
      <c r="AW33" s="149">
        <v>300</v>
      </c>
      <c r="AX33" s="149">
        <v>285</v>
      </c>
      <c r="AY33" s="149">
        <v>280</v>
      </c>
      <c r="AZ33" s="149">
        <v>305</v>
      </c>
      <c r="BA33" s="149">
        <v>310</v>
      </c>
      <c r="BB33" s="149">
        <v>305</v>
      </c>
      <c r="BC33" s="149">
        <v>305</v>
      </c>
      <c r="BD33" s="149">
        <v>315</v>
      </c>
      <c r="BE33" s="149">
        <v>320</v>
      </c>
      <c r="BF33" s="149">
        <v>290</v>
      </c>
      <c r="BG33" s="149">
        <v>300</v>
      </c>
      <c r="BH33" s="149">
        <v>305</v>
      </c>
      <c r="BI33" s="149">
        <v>275</v>
      </c>
      <c r="BJ33" s="149">
        <v>285</v>
      </c>
      <c r="BK33" s="149">
        <v>290</v>
      </c>
      <c r="BL33" s="149">
        <v>310</v>
      </c>
      <c r="BM33" s="149">
        <v>305</v>
      </c>
      <c r="BN33" s="149">
        <v>290</v>
      </c>
      <c r="BO33" s="149">
        <v>265</v>
      </c>
      <c r="BP33" s="149">
        <v>270</v>
      </c>
      <c r="BQ33" s="149">
        <v>270</v>
      </c>
      <c r="BR33" s="149">
        <v>285</v>
      </c>
      <c r="BS33" s="149">
        <v>310</v>
      </c>
      <c r="BT33" s="149">
        <v>310</v>
      </c>
      <c r="BU33" s="149">
        <v>340</v>
      </c>
      <c r="BV33" s="149">
        <v>330</v>
      </c>
      <c r="BW33" s="149">
        <v>320</v>
      </c>
      <c r="BX33" s="149">
        <v>335</v>
      </c>
      <c r="BY33" s="149">
        <v>355</v>
      </c>
      <c r="BZ33" s="149">
        <v>340</v>
      </c>
      <c r="CA33" s="149">
        <v>345</v>
      </c>
      <c r="CB33" s="274"/>
      <c r="CC33" s="108" t="s">
        <v>1702</v>
      </c>
      <c r="CD33" s="280">
        <f t="shared" ca="1" si="4"/>
        <v>4.0770503427085797E-2</v>
      </c>
      <c r="CE33" s="280" t="str">
        <f t="shared" si="5"/>
        <v/>
      </c>
    </row>
    <row r="34" spans="1:83" x14ac:dyDescent="0.25">
      <c r="A34" s="236" t="s">
        <v>126</v>
      </c>
      <c r="B34" s="279">
        <v>100</v>
      </c>
      <c r="C34" s="279">
        <v>125</v>
      </c>
      <c r="D34" s="279">
        <v>140</v>
      </c>
      <c r="E34" s="279">
        <v>135</v>
      </c>
      <c r="F34" s="279">
        <v>135</v>
      </c>
      <c r="G34" s="279">
        <v>135</v>
      </c>
      <c r="H34" s="279">
        <v>140</v>
      </c>
      <c r="I34" s="279">
        <v>150</v>
      </c>
      <c r="J34" s="279">
        <v>165</v>
      </c>
      <c r="K34" s="279">
        <v>185</v>
      </c>
      <c r="L34" s="279">
        <v>200</v>
      </c>
      <c r="M34" s="279">
        <v>195</v>
      </c>
      <c r="N34" s="279">
        <v>195</v>
      </c>
      <c r="O34" s="279">
        <v>195</v>
      </c>
      <c r="P34" s="279">
        <v>200</v>
      </c>
      <c r="Q34" s="279">
        <v>365</v>
      </c>
      <c r="R34" s="279">
        <v>575</v>
      </c>
      <c r="S34" s="279">
        <v>555</v>
      </c>
      <c r="T34" s="279">
        <v>600</v>
      </c>
      <c r="U34" s="279">
        <v>605</v>
      </c>
      <c r="V34" s="279">
        <v>595</v>
      </c>
      <c r="W34" s="279">
        <v>555</v>
      </c>
      <c r="X34" s="279">
        <v>555</v>
      </c>
      <c r="Y34" s="279">
        <v>560</v>
      </c>
      <c r="Z34" s="279">
        <v>565</v>
      </c>
      <c r="AA34" s="279">
        <v>610</v>
      </c>
      <c r="AB34" s="279">
        <v>610</v>
      </c>
      <c r="AC34" s="279">
        <v>580</v>
      </c>
      <c r="AD34" s="279">
        <v>495</v>
      </c>
      <c r="AE34" s="279">
        <v>460</v>
      </c>
      <c r="AF34" s="279">
        <v>435</v>
      </c>
      <c r="AG34" s="279">
        <v>425</v>
      </c>
      <c r="AH34" s="279">
        <v>395</v>
      </c>
      <c r="AI34" s="279">
        <v>355</v>
      </c>
      <c r="AJ34" s="279">
        <v>345</v>
      </c>
      <c r="AK34" s="149">
        <v>325</v>
      </c>
      <c r="AL34" s="149">
        <v>310</v>
      </c>
      <c r="AM34" s="149">
        <v>295</v>
      </c>
      <c r="AN34" s="149">
        <v>295</v>
      </c>
      <c r="AO34" s="149">
        <v>290</v>
      </c>
      <c r="AP34" s="149">
        <v>265</v>
      </c>
      <c r="AQ34" s="149">
        <v>270</v>
      </c>
      <c r="AR34" s="149">
        <v>275</v>
      </c>
      <c r="AS34" s="149">
        <v>265</v>
      </c>
      <c r="AT34" s="149">
        <v>240</v>
      </c>
      <c r="AU34" s="149">
        <v>250</v>
      </c>
      <c r="AV34" s="149">
        <v>235</v>
      </c>
      <c r="AW34" s="149">
        <v>245</v>
      </c>
      <c r="AX34" s="149">
        <v>225</v>
      </c>
      <c r="AY34" s="149">
        <v>220</v>
      </c>
      <c r="AZ34" s="149">
        <v>225</v>
      </c>
      <c r="BA34" s="149">
        <v>220</v>
      </c>
      <c r="BB34" s="149">
        <v>220</v>
      </c>
      <c r="BC34" s="149">
        <v>230</v>
      </c>
      <c r="BD34" s="149">
        <v>225</v>
      </c>
      <c r="BE34" s="149">
        <v>235</v>
      </c>
      <c r="BF34" s="149">
        <v>235</v>
      </c>
      <c r="BG34" s="149">
        <v>235</v>
      </c>
      <c r="BH34" s="149">
        <v>225</v>
      </c>
      <c r="BI34" s="149">
        <v>240</v>
      </c>
      <c r="BJ34" s="149">
        <v>235</v>
      </c>
      <c r="BK34" s="149">
        <v>230</v>
      </c>
      <c r="BL34" s="149">
        <v>225</v>
      </c>
      <c r="BM34" s="149">
        <v>255</v>
      </c>
      <c r="BN34" s="149">
        <v>245</v>
      </c>
      <c r="BO34" s="149">
        <v>215</v>
      </c>
      <c r="BP34" s="149">
        <v>225</v>
      </c>
      <c r="BQ34" s="149">
        <v>225</v>
      </c>
      <c r="BR34" s="149">
        <v>230</v>
      </c>
      <c r="BS34" s="149">
        <v>235</v>
      </c>
      <c r="BT34" s="149">
        <v>255</v>
      </c>
      <c r="BU34" s="149">
        <v>240</v>
      </c>
      <c r="BV34" s="149">
        <v>240</v>
      </c>
      <c r="BW34" s="149">
        <v>235</v>
      </c>
      <c r="BX34" s="149">
        <v>240</v>
      </c>
      <c r="BY34" s="149">
        <v>250</v>
      </c>
      <c r="BZ34" s="149">
        <v>255</v>
      </c>
      <c r="CA34" s="149">
        <v>245</v>
      </c>
      <c r="CB34" s="274"/>
      <c r="CC34" s="236" t="s">
        <v>126</v>
      </c>
      <c r="CD34" s="280">
        <f t="shared" ca="1" si="4"/>
        <v>3.7955073586367155E-2</v>
      </c>
      <c r="CE34" s="280" t="str">
        <f t="shared" si="5"/>
        <v/>
      </c>
    </row>
    <row r="35" spans="1:83" x14ac:dyDescent="0.25">
      <c r="A35" s="236" t="s">
        <v>138</v>
      </c>
      <c r="B35" s="279">
        <v>4355</v>
      </c>
      <c r="C35" s="279">
        <v>4665</v>
      </c>
      <c r="D35" s="279">
        <v>4805</v>
      </c>
      <c r="E35" s="279">
        <v>4865</v>
      </c>
      <c r="F35" s="279">
        <v>4860</v>
      </c>
      <c r="G35" s="279">
        <v>4810</v>
      </c>
      <c r="H35" s="279">
        <v>4850</v>
      </c>
      <c r="I35" s="279">
        <v>4915</v>
      </c>
      <c r="J35" s="279">
        <v>5020</v>
      </c>
      <c r="K35" s="279">
        <v>5200</v>
      </c>
      <c r="L35" s="279">
        <v>5195</v>
      </c>
      <c r="M35" s="279">
        <v>5240</v>
      </c>
      <c r="N35" s="279">
        <v>5385</v>
      </c>
      <c r="O35" s="279">
        <v>5570</v>
      </c>
      <c r="P35" s="279">
        <v>5675</v>
      </c>
      <c r="Q35" s="279">
        <v>9155</v>
      </c>
      <c r="R35" s="279">
        <v>11780</v>
      </c>
      <c r="S35" s="279">
        <v>11965</v>
      </c>
      <c r="T35" s="279">
        <v>12205</v>
      </c>
      <c r="U35" s="279">
        <v>12195</v>
      </c>
      <c r="V35" s="279">
        <v>12135</v>
      </c>
      <c r="W35" s="279">
        <v>11755</v>
      </c>
      <c r="X35" s="279">
        <v>11635</v>
      </c>
      <c r="Y35" s="279">
        <v>11660</v>
      </c>
      <c r="Z35" s="279">
        <v>11455</v>
      </c>
      <c r="AA35" s="279">
        <v>11640</v>
      </c>
      <c r="AB35" s="279">
        <v>11545</v>
      </c>
      <c r="AC35" s="279">
        <v>11205</v>
      </c>
      <c r="AD35" s="279">
        <v>10345</v>
      </c>
      <c r="AE35" s="279">
        <v>9475</v>
      </c>
      <c r="AF35" s="279">
        <v>8865</v>
      </c>
      <c r="AG35" s="279">
        <v>8265</v>
      </c>
      <c r="AH35" s="279">
        <v>7790</v>
      </c>
      <c r="AI35" s="279">
        <v>7390</v>
      </c>
      <c r="AJ35" s="279">
        <v>7105</v>
      </c>
      <c r="AK35" s="149">
        <v>6675</v>
      </c>
      <c r="AL35" s="149">
        <v>6475</v>
      </c>
      <c r="AM35" s="149">
        <v>6430</v>
      </c>
      <c r="AN35" s="149">
        <v>6260</v>
      </c>
      <c r="AO35" s="149">
        <v>5850</v>
      </c>
      <c r="AP35" s="149">
        <v>5535</v>
      </c>
      <c r="AQ35" s="149">
        <v>5280</v>
      </c>
      <c r="AR35" s="149">
        <v>5195</v>
      </c>
      <c r="AS35" s="149">
        <v>5325</v>
      </c>
      <c r="AT35" s="149">
        <v>5275</v>
      </c>
      <c r="AU35" s="149">
        <v>5485</v>
      </c>
      <c r="AV35" s="149">
        <v>5580</v>
      </c>
      <c r="AW35" s="149">
        <v>5665</v>
      </c>
      <c r="AX35" s="149">
        <v>5605</v>
      </c>
      <c r="AY35" s="149">
        <v>5705</v>
      </c>
      <c r="AZ35" s="149">
        <v>5815</v>
      </c>
      <c r="BA35" s="149">
        <v>5860</v>
      </c>
      <c r="BB35" s="149">
        <v>5755</v>
      </c>
      <c r="BC35" s="149">
        <v>5775</v>
      </c>
      <c r="BD35" s="149">
        <v>5760</v>
      </c>
      <c r="BE35" s="149">
        <v>5730</v>
      </c>
      <c r="BF35" s="149">
        <v>5805</v>
      </c>
      <c r="BG35" s="149">
        <v>5955</v>
      </c>
      <c r="BH35" s="149">
        <v>6000</v>
      </c>
      <c r="BI35" s="149">
        <v>5925</v>
      </c>
      <c r="BJ35" s="149">
        <v>5990</v>
      </c>
      <c r="BK35" s="149">
        <v>6130</v>
      </c>
      <c r="BL35" s="149">
        <v>6240</v>
      </c>
      <c r="BM35" s="149">
        <v>6130</v>
      </c>
      <c r="BN35" s="149">
        <v>6000</v>
      </c>
      <c r="BO35" s="149">
        <v>5835</v>
      </c>
      <c r="BP35" s="149">
        <v>6020</v>
      </c>
      <c r="BQ35" s="149">
        <v>6025</v>
      </c>
      <c r="BR35" s="149">
        <v>6085</v>
      </c>
      <c r="BS35" s="149">
        <v>6295</v>
      </c>
      <c r="BT35" s="149">
        <v>6385</v>
      </c>
      <c r="BU35" s="149">
        <v>6450</v>
      </c>
      <c r="BV35" s="149">
        <v>6355</v>
      </c>
      <c r="BW35" s="149">
        <v>6465</v>
      </c>
      <c r="BX35" s="149">
        <v>6650</v>
      </c>
      <c r="BY35" s="149">
        <v>6555</v>
      </c>
      <c r="BZ35" s="149">
        <v>6440</v>
      </c>
      <c r="CA35" s="149">
        <v>6400</v>
      </c>
      <c r="CB35" s="274"/>
      <c r="CC35" s="236" t="s">
        <v>138</v>
      </c>
      <c r="CD35" s="280">
        <f t="shared" ca="1" si="4"/>
        <v>5.7659735485963461E-2</v>
      </c>
      <c r="CE35" s="280" t="str">
        <f t="shared" si="5"/>
        <v/>
      </c>
    </row>
    <row r="36" spans="1:83" x14ac:dyDescent="0.25">
      <c r="A36" s="236" t="s">
        <v>127</v>
      </c>
      <c r="B36" s="279">
        <v>900</v>
      </c>
      <c r="C36" s="279">
        <v>985</v>
      </c>
      <c r="D36" s="279">
        <v>1015</v>
      </c>
      <c r="E36" s="279">
        <v>1075</v>
      </c>
      <c r="F36" s="279">
        <v>1075</v>
      </c>
      <c r="G36" s="279">
        <v>1100</v>
      </c>
      <c r="H36" s="279">
        <v>1125</v>
      </c>
      <c r="I36" s="279">
        <v>1155</v>
      </c>
      <c r="J36" s="279">
        <v>1160</v>
      </c>
      <c r="K36" s="279">
        <v>1180</v>
      </c>
      <c r="L36" s="279">
        <v>1160</v>
      </c>
      <c r="M36" s="279">
        <v>1170</v>
      </c>
      <c r="N36" s="279">
        <v>1140</v>
      </c>
      <c r="O36" s="279">
        <v>1190</v>
      </c>
      <c r="P36" s="279">
        <v>1220</v>
      </c>
      <c r="Q36" s="279">
        <v>1805</v>
      </c>
      <c r="R36" s="279">
        <v>2470</v>
      </c>
      <c r="S36" s="279">
        <v>2465</v>
      </c>
      <c r="T36" s="279">
        <v>2575</v>
      </c>
      <c r="U36" s="279">
        <v>2585</v>
      </c>
      <c r="V36" s="279">
        <v>2530</v>
      </c>
      <c r="W36" s="279">
        <v>2510</v>
      </c>
      <c r="X36" s="279">
        <v>2530</v>
      </c>
      <c r="Y36" s="279">
        <v>2470</v>
      </c>
      <c r="Z36" s="279">
        <v>2440</v>
      </c>
      <c r="AA36" s="279">
        <v>2520</v>
      </c>
      <c r="AB36" s="279">
        <v>2565</v>
      </c>
      <c r="AC36" s="279">
        <v>2550</v>
      </c>
      <c r="AD36" s="279">
        <v>2435</v>
      </c>
      <c r="AE36" s="279">
        <v>2245</v>
      </c>
      <c r="AF36" s="279">
        <v>2125</v>
      </c>
      <c r="AG36" s="279">
        <v>1960</v>
      </c>
      <c r="AH36" s="279">
        <v>1840</v>
      </c>
      <c r="AI36" s="279">
        <v>1705</v>
      </c>
      <c r="AJ36" s="279">
        <v>1650</v>
      </c>
      <c r="AK36" s="149">
        <v>1560</v>
      </c>
      <c r="AL36" s="149">
        <v>1440</v>
      </c>
      <c r="AM36" s="149">
        <v>1455</v>
      </c>
      <c r="AN36" s="149">
        <v>1395</v>
      </c>
      <c r="AO36" s="149">
        <v>1275</v>
      </c>
      <c r="AP36" s="149">
        <v>1165</v>
      </c>
      <c r="AQ36" s="149">
        <v>1135</v>
      </c>
      <c r="AR36" s="149">
        <v>1135</v>
      </c>
      <c r="AS36" s="149">
        <v>1130</v>
      </c>
      <c r="AT36" s="149">
        <v>1160</v>
      </c>
      <c r="AU36" s="149">
        <v>1190</v>
      </c>
      <c r="AV36" s="149">
        <v>1195</v>
      </c>
      <c r="AW36" s="149">
        <v>1170</v>
      </c>
      <c r="AX36" s="149">
        <v>1150</v>
      </c>
      <c r="AY36" s="149">
        <v>1195</v>
      </c>
      <c r="AZ36" s="149">
        <v>1205</v>
      </c>
      <c r="BA36" s="149">
        <v>1210</v>
      </c>
      <c r="BB36" s="149">
        <v>1200</v>
      </c>
      <c r="BC36" s="149">
        <v>1205</v>
      </c>
      <c r="BD36" s="149">
        <v>1215</v>
      </c>
      <c r="BE36" s="149">
        <v>1235</v>
      </c>
      <c r="BF36" s="149">
        <v>1225</v>
      </c>
      <c r="BG36" s="149">
        <v>1245</v>
      </c>
      <c r="BH36" s="149">
        <v>1265</v>
      </c>
      <c r="BI36" s="149">
        <v>1240</v>
      </c>
      <c r="BJ36" s="149">
        <v>1250</v>
      </c>
      <c r="BK36" s="149">
        <v>1275</v>
      </c>
      <c r="BL36" s="149">
        <v>1320</v>
      </c>
      <c r="BM36" s="149">
        <v>1300</v>
      </c>
      <c r="BN36" s="149">
        <v>1315</v>
      </c>
      <c r="BO36" s="149">
        <v>1290</v>
      </c>
      <c r="BP36" s="149">
        <v>1375</v>
      </c>
      <c r="BQ36" s="149">
        <v>1355</v>
      </c>
      <c r="BR36" s="149">
        <v>1340</v>
      </c>
      <c r="BS36" s="149">
        <v>1390</v>
      </c>
      <c r="BT36" s="149">
        <v>1395</v>
      </c>
      <c r="BU36" s="149">
        <v>1425</v>
      </c>
      <c r="BV36" s="149">
        <v>1405</v>
      </c>
      <c r="BW36" s="149">
        <v>1460</v>
      </c>
      <c r="BX36" s="149">
        <v>1515</v>
      </c>
      <c r="BY36" s="149">
        <v>1500</v>
      </c>
      <c r="BZ36" s="149">
        <v>1495</v>
      </c>
      <c r="CA36" s="149">
        <v>1505</v>
      </c>
      <c r="CB36" s="274"/>
      <c r="CC36" s="236" t="s">
        <v>127</v>
      </c>
      <c r="CD36" s="280">
        <f t="shared" ca="1" si="4"/>
        <v>7.0245040840140022E-2</v>
      </c>
      <c r="CE36" s="280" t="str">
        <f t="shared" si="5"/>
        <v/>
      </c>
    </row>
    <row r="37" spans="1:83" x14ac:dyDescent="0.25">
      <c r="A37" s="236" t="s">
        <v>139</v>
      </c>
      <c r="B37" s="279">
        <v>5255</v>
      </c>
      <c r="C37" s="279">
        <v>5650</v>
      </c>
      <c r="D37" s="279">
        <v>5820</v>
      </c>
      <c r="E37" s="279">
        <v>5940</v>
      </c>
      <c r="F37" s="279">
        <v>5930</v>
      </c>
      <c r="G37" s="279">
        <v>5910</v>
      </c>
      <c r="H37" s="279">
        <v>5975</v>
      </c>
      <c r="I37" s="279">
        <v>6070</v>
      </c>
      <c r="J37" s="279">
        <v>6175</v>
      </c>
      <c r="K37" s="279">
        <v>6380</v>
      </c>
      <c r="L37" s="279">
        <v>6355</v>
      </c>
      <c r="M37" s="279">
        <v>6405</v>
      </c>
      <c r="N37" s="279">
        <v>6525</v>
      </c>
      <c r="O37" s="279">
        <v>6760</v>
      </c>
      <c r="P37" s="279">
        <v>6895</v>
      </c>
      <c r="Q37" s="279">
        <v>10960</v>
      </c>
      <c r="R37" s="279">
        <v>14250</v>
      </c>
      <c r="S37" s="279">
        <v>14430</v>
      </c>
      <c r="T37" s="279">
        <v>14780</v>
      </c>
      <c r="U37" s="279">
        <v>14780</v>
      </c>
      <c r="V37" s="279">
        <v>14665</v>
      </c>
      <c r="W37" s="279">
        <v>14265</v>
      </c>
      <c r="X37" s="279">
        <v>14170</v>
      </c>
      <c r="Y37" s="279">
        <v>14130</v>
      </c>
      <c r="Z37" s="279">
        <v>13900</v>
      </c>
      <c r="AA37" s="279">
        <v>14160</v>
      </c>
      <c r="AB37" s="279">
        <v>14115</v>
      </c>
      <c r="AC37" s="279">
        <v>13755</v>
      </c>
      <c r="AD37" s="279">
        <v>12780</v>
      </c>
      <c r="AE37" s="279">
        <v>11720</v>
      </c>
      <c r="AF37" s="279">
        <v>10990</v>
      </c>
      <c r="AG37" s="279">
        <v>10225</v>
      </c>
      <c r="AH37" s="279">
        <v>9630</v>
      </c>
      <c r="AI37" s="279">
        <v>9095</v>
      </c>
      <c r="AJ37" s="279">
        <v>8755</v>
      </c>
      <c r="AK37" s="149">
        <v>8235</v>
      </c>
      <c r="AL37" s="149">
        <v>7915</v>
      </c>
      <c r="AM37" s="149">
        <v>7885</v>
      </c>
      <c r="AN37" s="149">
        <v>7660</v>
      </c>
      <c r="AO37" s="149">
        <v>7125</v>
      </c>
      <c r="AP37" s="149">
        <v>6705</v>
      </c>
      <c r="AQ37" s="149">
        <v>6415</v>
      </c>
      <c r="AR37" s="149">
        <v>6330</v>
      </c>
      <c r="AS37" s="149">
        <v>6455</v>
      </c>
      <c r="AT37" s="149">
        <v>6430</v>
      </c>
      <c r="AU37" s="149">
        <v>6675</v>
      </c>
      <c r="AV37" s="149">
        <v>6775</v>
      </c>
      <c r="AW37" s="149">
        <v>6835</v>
      </c>
      <c r="AX37" s="149">
        <v>6755</v>
      </c>
      <c r="AY37" s="149">
        <v>6900</v>
      </c>
      <c r="AZ37" s="149">
        <v>7020</v>
      </c>
      <c r="BA37" s="149">
        <v>7075</v>
      </c>
      <c r="BB37" s="149">
        <v>6955</v>
      </c>
      <c r="BC37" s="149">
        <v>6980</v>
      </c>
      <c r="BD37" s="149">
        <v>6975</v>
      </c>
      <c r="BE37" s="149">
        <v>6960</v>
      </c>
      <c r="BF37" s="149">
        <v>7030</v>
      </c>
      <c r="BG37" s="149">
        <v>7200</v>
      </c>
      <c r="BH37" s="149">
        <v>7265</v>
      </c>
      <c r="BI37" s="149">
        <v>7165</v>
      </c>
      <c r="BJ37" s="149">
        <v>7240</v>
      </c>
      <c r="BK37" s="149">
        <v>7405</v>
      </c>
      <c r="BL37" s="149">
        <v>7560</v>
      </c>
      <c r="BM37" s="149">
        <v>7430</v>
      </c>
      <c r="BN37" s="149">
        <v>7310</v>
      </c>
      <c r="BO37" s="149">
        <v>7125</v>
      </c>
      <c r="BP37" s="149">
        <v>7395</v>
      </c>
      <c r="BQ37" s="149">
        <v>7375</v>
      </c>
      <c r="BR37" s="149">
        <v>7425</v>
      </c>
      <c r="BS37" s="149">
        <v>7685</v>
      </c>
      <c r="BT37" s="149">
        <v>7780</v>
      </c>
      <c r="BU37" s="149">
        <v>7875</v>
      </c>
      <c r="BV37" s="149">
        <v>7760</v>
      </c>
      <c r="BW37" s="149">
        <v>7925</v>
      </c>
      <c r="BX37" s="149">
        <v>8165</v>
      </c>
      <c r="BY37" s="149">
        <v>8055</v>
      </c>
      <c r="BZ37" s="149">
        <v>7935</v>
      </c>
      <c r="CA37" s="149">
        <v>7910</v>
      </c>
      <c r="CB37" s="274"/>
      <c r="CC37" s="236" t="s">
        <v>139</v>
      </c>
      <c r="CD37" s="280">
        <f t="shared" ca="1" si="4"/>
        <v>5.9733728034073147E-2</v>
      </c>
      <c r="CE37" s="280" t="str">
        <f t="shared" si="5"/>
        <v/>
      </c>
    </row>
    <row r="38" spans="1:83" x14ac:dyDescent="0.25">
      <c r="A38" s="236" t="s">
        <v>1731</v>
      </c>
      <c r="B38" s="279">
        <v>15925</v>
      </c>
      <c r="C38" s="279">
        <v>17115</v>
      </c>
      <c r="D38" s="279">
        <v>17720</v>
      </c>
      <c r="E38" s="279">
        <v>18035</v>
      </c>
      <c r="F38" s="279">
        <v>18025</v>
      </c>
      <c r="G38" s="279">
        <v>18175</v>
      </c>
      <c r="H38" s="279">
        <v>18495</v>
      </c>
      <c r="I38" s="279">
        <v>18965</v>
      </c>
      <c r="J38" s="279">
        <v>19440</v>
      </c>
      <c r="K38" s="279">
        <v>20095</v>
      </c>
      <c r="L38" s="279">
        <v>20320</v>
      </c>
      <c r="M38" s="279">
        <v>20390</v>
      </c>
      <c r="N38" s="279">
        <v>20630</v>
      </c>
      <c r="O38" s="279">
        <v>21490</v>
      </c>
      <c r="P38" s="279">
        <v>22095</v>
      </c>
      <c r="Q38" s="279">
        <v>37560</v>
      </c>
      <c r="R38" s="279">
        <v>54905</v>
      </c>
      <c r="S38" s="279">
        <v>56195</v>
      </c>
      <c r="T38" s="279">
        <v>58275</v>
      </c>
      <c r="U38" s="279">
        <v>58425</v>
      </c>
      <c r="V38" s="279">
        <v>58070</v>
      </c>
      <c r="W38" s="279">
        <v>56390</v>
      </c>
      <c r="X38" s="279">
        <v>56090</v>
      </c>
      <c r="Y38" s="279">
        <v>55240</v>
      </c>
      <c r="Z38" s="279">
        <v>54890</v>
      </c>
      <c r="AA38" s="279">
        <v>56755</v>
      </c>
      <c r="AB38" s="279">
        <v>56855</v>
      </c>
      <c r="AC38" s="279">
        <v>55260</v>
      </c>
      <c r="AD38" s="279">
        <v>50440</v>
      </c>
      <c r="AE38" s="279">
        <v>45520</v>
      </c>
      <c r="AF38" s="279">
        <v>42445</v>
      </c>
      <c r="AG38" s="279">
        <v>39690</v>
      </c>
      <c r="AH38" s="279">
        <v>37000</v>
      </c>
      <c r="AI38" s="279">
        <v>34570</v>
      </c>
      <c r="AJ38" s="279">
        <v>32735</v>
      </c>
      <c r="AK38" s="149">
        <v>30535</v>
      </c>
      <c r="AL38" s="149">
        <v>29190</v>
      </c>
      <c r="AM38" s="149">
        <v>29135</v>
      </c>
      <c r="AN38" s="149">
        <v>28185</v>
      </c>
      <c r="AO38" s="149">
        <v>26350</v>
      </c>
      <c r="AP38" s="149">
        <v>24945</v>
      </c>
      <c r="AQ38" s="149">
        <v>24380</v>
      </c>
      <c r="AR38" s="149">
        <v>24400</v>
      </c>
      <c r="AS38" s="149">
        <v>25055</v>
      </c>
      <c r="AT38" s="149">
        <v>25030</v>
      </c>
      <c r="AU38" s="149">
        <v>25490</v>
      </c>
      <c r="AV38" s="149">
        <v>25890</v>
      </c>
      <c r="AW38" s="149">
        <v>26025</v>
      </c>
      <c r="AX38" s="149">
        <v>25950</v>
      </c>
      <c r="AY38" s="149">
        <v>26395</v>
      </c>
      <c r="AZ38" s="149">
        <v>26905</v>
      </c>
      <c r="BA38" s="149">
        <v>26970</v>
      </c>
      <c r="BB38" s="149">
        <v>26300</v>
      </c>
      <c r="BC38" s="149">
        <v>26300</v>
      </c>
      <c r="BD38" s="149">
        <v>26550</v>
      </c>
      <c r="BE38" s="149">
        <v>26875</v>
      </c>
      <c r="BF38" s="149">
        <v>27060</v>
      </c>
      <c r="BG38" s="149">
        <v>27480</v>
      </c>
      <c r="BH38" s="149">
        <v>27760</v>
      </c>
      <c r="BI38" s="149">
        <v>27615</v>
      </c>
      <c r="BJ38" s="149">
        <v>28060</v>
      </c>
      <c r="BK38" s="149">
        <v>28795</v>
      </c>
      <c r="BL38" s="149">
        <v>29195</v>
      </c>
      <c r="BM38" s="149">
        <v>28640</v>
      </c>
      <c r="BN38" s="149">
        <v>28230</v>
      </c>
      <c r="BO38" s="149">
        <v>27615</v>
      </c>
      <c r="BP38" s="149">
        <v>28445</v>
      </c>
      <c r="BQ38" s="149">
        <v>28530</v>
      </c>
      <c r="BR38" s="149">
        <v>28530</v>
      </c>
      <c r="BS38" s="149">
        <v>29330</v>
      </c>
      <c r="BT38" s="149">
        <v>29655</v>
      </c>
      <c r="BU38" s="149">
        <v>29915</v>
      </c>
      <c r="BV38" s="149">
        <v>30050</v>
      </c>
      <c r="BW38" s="149">
        <v>31000</v>
      </c>
      <c r="BX38" s="149">
        <v>31650</v>
      </c>
      <c r="BY38" s="149">
        <v>31425</v>
      </c>
      <c r="BZ38" s="149">
        <v>30950</v>
      </c>
      <c r="CA38" s="149">
        <v>31060</v>
      </c>
      <c r="CB38" s="274"/>
      <c r="CC38" s="236" t="s">
        <v>1731</v>
      </c>
      <c r="CD38" s="280">
        <f t="shared" ca="1" si="4"/>
        <v>4.3287810983062565E-2</v>
      </c>
      <c r="CE38" s="280" t="str">
        <f t="shared" si="5"/>
        <v/>
      </c>
    </row>
    <row r="39" spans="1:83" x14ac:dyDescent="0.25">
      <c r="A39" s="236" t="s">
        <v>141</v>
      </c>
      <c r="B39" s="279">
        <v>150520</v>
      </c>
      <c r="C39" s="279">
        <v>160555</v>
      </c>
      <c r="D39" s="279">
        <v>166990</v>
      </c>
      <c r="E39" s="279">
        <v>170065</v>
      </c>
      <c r="F39" s="279">
        <v>169890</v>
      </c>
      <c r="G39" s="279">
        <v>171715</v>
      </c>
      <c r="H39" s="279">
        <v>174680</v>
      </c>
      <c r="I39" s="279">
        <v>179905</v>
      </c>
      <c r="J39" s="279">
        <v>181035</v>
      </c>
      <c r="K39" s="279">
        <v>184670</v>
      </c>
      <c r="L39" s="279">
        <v>185850</v>
      </c>
      <c r="M39" s="279">
        <v>185200</v>
      </c>
      <c r="N39" s="279">
        <v>184650</v>
      </c>
      <c r="O39" s="279">
        <v>193070</v>
      </c>
      <c r="P39" s="279">
        <v>197730</v>
      </c>
      <c r="Q39" s="279">
        <v>312410</v>
      </c>
      <c r="R39" s="279">
        <v>418875</v>
      </c>
      <c r="S39" s="279">
        <v>428715</v>
      </c>
      <c r="T39" s="279">
        <v>439470</v>
      </c>
      <c r="U39" s="279">
        <v>438145</v>
      </c>
      <c r="V39" s="279">
        <v>436915</v>
      </c>
      <c r="W39" s="279">
        <v>428560</v>
      </c>
      <c r="X39" s="279">
        <v>427065</v>
      </c>
      <c r="Y39" s="279">
        <v>421495</v>
      </c>
      <c r="Z39" s="279">
        <v>416090</v>
      </c>
      <c r="AA39" s="279">
        <v>429965</v>
      </c>
      <c r="AB39" s="279">
        <v>431955</v>
      </c>
      <c r="AC39" s="279">
        <v>421895</v>
      </c>
      <c r="AD39" s="279">
        <v>389720</v>
      </c>
      <c r="AE39" s="279">
        <v>357735</v>
      </c>
      <c r="AF39" s="279">
        <v>337215</v>
      </c>
      <c r="AG39" s="279">
        <v>318665</v>
      </c>
      <c r="AH39" s="279">
        <v>299005</v>
      </c>
      <c r="AI39" s="279">
        <v>279660</v>
      </c>
      <c r="AJ39" s="279">
        <v>264360</v>
      </c>
      <c r="AK39" s="149">
        <v>247500</v>
      </c>
      <c r="AL39" s="149">
        <v>236780</v>
      </c>
      <c r="AM39" s="149">
        <v>238030</v>
      </c>
      <c r="AN39" s="149">
        <v>231590</v>
      </c>
      <c r="AO39" s="149">
        <v>218520</v>
      </c>
      <c r="AP39" s="149">
        <v>210020</v>
      </c>
      <c r="AQ39" s="149">
        <v>206825</v>
      </c>
      <c r="AR39" s="149">
        <v>208845</v>
      </c>
      <c r="AS39" s="149">
        <v>213855</v>
      </c>
      <c r="AT39" s="149">
        <v>214450</v>
      </c>
      <c r="AU39" s="149">
        <v>216700</v>
      </c>
      <c r="AV39" s="149">
        <v>220240</v>
      </c>
      <c r="AW39" s="149">
        <v>220845</v>
      </c>
      <c r="AX39" s="149">
        <v>219335</v>
      </c>
      <c r="AY39" s="149">
        <v>225375</v>
      </c>
      <c r="AZ39" s="149">
        <v>230685</v>
      </c>
      <c r="BA39" s="149">
        <v>231125</v>
      </c>
      <c r="BB39" s="149">
        <v>225515</v>
      </c>
      <c r="BC39" s="149">
        <v>225990</v>
      </c>
      <c r="BD39" s="149">
        <v>228755</v>
      </c>
      <c r="BE39" s="149">
        <v>231250</v>
      </c>
      <c r="BF39" s="149">
        <v>232285</v>
      </c>
      <c r="BG39" s="149">
        <v>234965</v>
      </c>
      <c r="BH39" s="149">
        <v>238160</v>
      </c>
      <c r="BI39" s="149">
        <v>237420</v>
      </c>
      <c r="BJ39" s="149">
        <v>238620</v>
      </c>
      <c r="BK39" s="149">
        <v>244435</v>
      </c>
      <c r="BL39" s="149">
        <v>246965</v>
      </c>
      <c r="BM39" s="149">
        <v>243300</v>
      </c>
      <c r="BN39" s="149">
        <v>240210</v>
      </c>
      <c r="BO39" s="149">
        <v>238915</v>
      </c>
      <c r="BP39" s="149">
        <v>246635</v>
      </c>
      <c r="BQ39" s="149">
        <v>249400</v>
      </c>
      <c r="BR39" s="149">
        <v>250885</v>
      </c>
      <c r="BS39" s="149">
        <v>254870</v>
      </c>
      <c r="BT39" s="149">
        <v>257620</v>
      </c>
      <c r="BU39" s="149">
        <v>256575</v>
      </c>
      <c r="BV39" s="149">
        <v>256010</v>
      </c>
      <c r="BW39" s="149">
        <v>264100</v>
      </c>
      <c r="BX39" s="149">
        <v>267805</v>
      </c>
      <c r="BY39" s="149">
        <v>265305</v>
      </c>
      <c r="BZ39" s="149">
        <v>261140</v>
      </c>
      <c r="CA39" s="149">
        <v>264400</v>
      </c>
      <c r="CB39" s="274"/>
      <c r="CC39" s="236" t="s">
        <v>141</v>
      </c>
      <c r="CD39" s="280">
        <f t="shared" ca="1" si="4"/>
        <v>5.5024491517716573E-2</v>
      </c>
      <c r="CE39" s="280" t="str">
        <f t="shared" si="5"/>
        <v/>
      </c>
    </row>
    <row r="40" spans="1:83" x14ac:dyDescent="0.25">
      <c r="A40" s="236" t="s">
        <v>226</v>
      </c>
      <c r="B40" s="279">
        <v>179060</v>
      </c>
      <c r="C40" s="279">
        <v>191280</v>
      </c>
      <c r="D40" s="279">
        <v>198920</v>
      </c>
      <c r="E40" s="279">
        <v>202285</v>
      </c>
      <c r="F40" s="279">
        <v>201830</v>
      </c>
      <c r="G40" s="279">
        <v>204065</v>
      </c>
      <c r="H40" s="279">
        <v>208460</v>
      </c>
      <c r="I40" s="279">
        <v>214725</v>
      </c>
      <c r="J40" s="279">
        <v>214365</v>
      </c>
      <c r="K40" s="279">
        <v>217635</v>
      </c>
      <c r="L40" s="279">
        <v>218975</v>
      </c>
      <c r="M40" s="279">
        <v>218315</v>
      </c>
      <c r="N40" s="279">
        <v>217210</v>
      </c>
      <c r="O40" s="279">
        <v>226835</v>
      </c>
      <c r="P40" s="279">
        <v>232190</v>
      </c>
      <c r="Q40" s="279">
        <v>366420</v>
      </c>
      <c r="R40" s="279">
        <v>482910</v>
      </c>
      <c r="S40" s="279">
        <v>496260</v>
      </c>
      <c r="T40" s="279">
        <v>511090</v>
      </c>
      <c r="U40" s="279">
        <v>509200</v>
      </c>
      <c r="V40" s="279">
        <v>504725</v>
      </c>
      <c r="W40" s="279">
        <v>492860</v>
      </c>
      <c r="X40" s="279">
        <v>490055</v>
      </c>
      <c r="Y40" s="279">
        <v>483205</v>
      </c>
      <c r="Z40" s="279">
        <v>477150</v>
      </c>
      <c r="AA40" s="279">
        <v>492765</v>
      </c>
      <c r="AB40" s="279">
        <v>495450</v>
      </c>
      <c r="AC40" s="279">
        <v>483920</v>
      </c>
      <c r="AD40" s="279">
        <v>447015</v>
      </c>
      <c r="AE40" s="279">
        <v>410525</v>
      </c>
      <c r="AF40" s="279">
        <v>387980</v>
      </c>
      <c r="AG40" s="279">
        <v>366600</v>
      </c>
      <c r="AH40" s="279">
        <v>342035</v>
      </c>
      <c r="AI40" s="279">
        <v>319285</v>
      </c>
      <c r="AJ40" s="279">
        <v>301825</v>
      </c>
      <c r="AK40" s="149">
        <v>282905</v>
      </c>
      <c r="AL40" s="149">
        <v>270920</v>
      </c>
      <c r="AM40" s="149">
        <v>272600</v>
      </c>
      <c r="AN40" s="149">
        <v>264685</v>
      </c>
      <c r="AO40" s="149">
        <v>248950</v>
      </c>
      <c r="AP40" s="149">
        <v>239435</v>
      </c>
      <c r="AQ40" s="149">
        <v>236185</v>
      </c>
      <c r="AR40" s="149">
        <v>239455</v>
      </c>
      <c r="AS40" s="149">
        <v>245220</v>
      </c>
      <c r="AT40" s="149">
        <v>244635</v>
      </c>
      <c r="AU40" s="149">
        <v>246735</v>
      </c>
      <c r="AV40" s="149">
        <v>250755</v>
      </c>
      <c r="AW40" s="149">
        <v>251665</v>
      </c>
      <c r="AX40" s="149">
        <v>249860</v>
      </c>
      <c r="AY40" s="149">
        <v>256875</v>
      </c>
      <c r="AZ40" s="149">
        <v>263035</v>
      </c>
      <c r="BA40" s="149">
        <v>263500</v>
      </c>
      <c r="BB40" s="149">
        <v>256940</v>
      </c>
      <c r="BC40" s="149">
        <v>257180</v>
      </c>
      <c r="BD40" s="149">
        <v>260615</v>
      </c>
      <c r="BE40" s="149">
        <v>263255</v>
      </c>
      <c r="BF40" s="149">
        <v>262835</v>
      </c>
      <c r="BG40" s="149">
        <v>265580</v>
      </c>
      <c r="BH40" s="149">
        <v>269150</v>
      </c>
      <c r="BI40" s="149">
        <v>268220</v>
      </c>
      <c r="BJ40" s="149">
        <v>269420</v>
      </c>
      <c r="BK40" s="149">
        <v>275705</v>
      </c>
      <c r="BL40" s="149">
        <v>278770</v>
      </c>
      <c r="BM40" s="149">
        <v>274450</v>
      </c>
      <c r="BN40" s="149">
        <v>271030</v>
      </c>
      <c r="BO40" s="149">
        <v>269755</v>
      </c>
      <c r="BP40" s="149">
        <v>278510</v>
      </c>
      <c r="BQ40" s="149">
        <v>281740</v>
      </c>
      <c r="BR40" s="149">
        <v>281915</v>
      </c>
      <c r="BS40" s="149">
        <v>285915</v>
      </c>
      <c r="BT40" s="149">
        <v>288800</v>
      </c>
      <c r="BU40" s="149">
        <v>287615</v>
      </c>
      <c r="BV40" s="149">
        <v>287295</v>
      </c>
      <c r="BW40" s="149">
        <v>296465</v>
      </c>
      <c r="BX40" s="149">
        <v>300385</v>
      </c>
      <c r="BY40" s="149">
        <v>297485</v>
      </c>
      <c r="BZ40" s="149">
        <v>292640</v>
      </c>
      <c r="CA40" s="149">
        <v>296550</v>
      </c>
      <c r="CB40" s="274"/>
      <c r="CC40" s="236" t="s">
        <v>226</v>
      </c>
      <c r="CD40" s="280" t="str">
        <f t="shared" ca="1" si="4"/>
        <v>-</v>
      </c>
      <c r="CE40" s="280" t="str">
        <f t="shared" si="5"/>
        <v/>
      </c>
    </row>
    <row r="41" spans="1:83" x14ac:dyDescent="0.25">
      <c r="A41" s="236" t="s">
        <v>227</v>
      </c>
      <c r="B41" s="279">
        <v>185010</v>
      </c>
      <c r="C41" s="279">
        <v>197190</v>
      </c>
      <c r="D41" s="279">
        <v>204915</v>
      </c>
      <c r="E41" s="279">
        <v>208210</v>
      </c>
      <c r="F41" s="279">
        <v>207525</v>
      </c>
      <c r="G41" s="279">
        <v>209745</v>
      </c>
      <c r="H41" s="279">
        <v>214285</v>
      </c>
      <c r="I41" s="279">
        <v>220725</v>
      </c>
      <c r="J41" s="279">
        <v>220375</v>
      </c>
      <c r="K41" s="279">
        <v>223725</v>
      </c>
      <c r="L41" s="279">
        <v>224810</v>
      </c>
      <c r="M41" s="279">
        <v>224210</v>
      </c>
      <c r="N41" s="279">
        <v>222920</v>
      </c>
      <c r="O41" s="279">
        <v>232620</v>
      </c>
      <c r="P41" s="279">
        <v>238085</v>
      </c>
      <c r="Q41" s="279">
        <v>377505</v>
      </c>
      <c r="R41" s="279">
        <v>496175</v>
      </c>
      <c r="S41" s="279">
        <v>510040</v>
      </c>
      <c r="T41" s="279">
        <v>525415</v>
      </c>
      <c r="U41" s="279">
        <v>523340</v>
      </c>
      <c r="V41" s="279">
        <v>518445</v>
      </c>
      <c r="W41" s="279">
        <v>506085</v>
      </c>
      <c r="X41" s="279">
        <v>502770</v>
      </c>
      <c r="Y41" s="279">
        <v>495225</v>
      </c>
      <c r="Z41" s="279">
        <v>488620</v>
      </c>
      <c r="AA41" s="279">
        <v>504495</v>
      </c>
      <c r="AB41" s="279">
        <v>507210</v>
      </c>
      <c r="AC41" s="279">
        <v>495260</v>
      </c>
      <c r="AD41" s="279">
        <v>457585</v>
      </c>
      <c r="AE41" s="279">
        <v>420500</v>
      </c>
      <c r="AF41" s="279">
        <v>397515</v>
      </c>
      <c r="AG41" s="279">
        <v>375920</v>
      </c>
      <c r="AH41" s="279">
        <v>350700</v>
      </c>
      <c r="AI41" s="279">
        <v>327420</v>
      </c>
      <c r="AJ41" s="279">
        <v>309335</v>
      </c>
      <c r="AK41" s="149">
        <v>289800</v>
      </c>
      <c r="AL41" s="149">
        <v>277295</v>
      </c>
      <c r="AM41" s="149">
        <v>279030</v>
      </c>
      <c r="AN41" s="149">
        <v>270970</v>
      </c>
      <c r="AO41" s="149">
        <v>255100</v>
      </c>
      <c r="AP41" s="149">
        <v>245245</v>
      </c>
      <c r="AQ41" s="149">
        <v>241910</v>
      </c>
      <c r="AR41" s="149">
        <v>245315</v>
      </c>
      <c r="AS41" s="149">
        <v>251265</v>
      </c>
      <c r="AT41" s="149">
        <v>250690</v>
      </c>
      <c r="AU41" s="149">
        <v>252815</v>
      </c>
      <c r="AV41" s="149">
        <v>256840</v>
      </c>
      <c r="AW41" s="149">
        <v>257755</v>
      </c>
      <c r="AX41" s="149">
        <v>255705</v>
      </c>
      <c r="AY41" s="149">
        <v>262835</v>
      </c>
      <c r="AZ41" s="149">
        <v>269205</v>
      </c>
      <c r="BA41" s="149">
        <v>269705</v>
      </c>
      <c r="BB41" s="149">
        <v>262830</v>
      </c>
      <c r="BC41" s="149">
        <v>262970</v>
      </c>
      <c r="BD41" s="149">
        <v>266605</v>
      </c>
      <c r="BE41" s="149">
        <v>269440</v>
      </c>
      <c r="BF41" s="149">
        <v>269165</v>
      </c>
      <c r="BG41" s="149">
        <v>271820</v>
      </c>
      <c r="BH41" s="149">
        <v>275190</v>
      </c>
      <c r="BI41" s="149">
        <v>274135</v>
      </c>
      <c r="BJ41" s="149">
        <v>275090</v>
      </c>
      <c r="BK41" s="149">
        <v>281405</v>
      </c>
      <c r="BL41" s="149">
        <v>284620</v>
      </c>
      <c r="BM41" s="149">
        <v>280130</v>
      </c>
      <c r="BN41" s="149">
        <v>276550</v>
      </c>
      <c r="BO41" s="149">
        <v>275245</v>
      </c>
      <c r="BP41" s="149">
        <v>284290</v>
      </c>
      <c r="BQ41" s="149">
        <v>287715</v>
      </c>
      <c r="BR41" s="149">
        <v>287920</v>
      </c>
      <c r="BS41" s="149">
        <v>291980</v>
      </c>
      <c r="BT41" s="149">
        <v>294645</v>
      </c>
      <c r="BU41" s="149">
        <v>293260</v>
      </c>
      <c r="BV41" s="149">
        <v>292730</v>
      </c>
      <c r="BW41" s="149">
        <v>302060</v>
      </c>
      <c r="BX41" s="149">
        <v>306015</v>
      </c>
      <c r="BY41" s="149">
        <v>303100</v>
      </c>
      <c r="BZ41" s="149">
        <v>298105</v>
      </c>
      <c r="CA41" s="149">
        <v>302125</v>
      </c>
      <c r="CB41" s="274"/>
      <c r="CC41" s="236" t="s">
        <v>227</v>
      </c>
      <c r="CD41" s="280" t="str">
        <f t="shared" ca="1" si="4"/>
        <v>-</v>
      </c>
      <c r="CE41" s="280" t="str">
        <f t="shared" si="5"/>
        <v/>
      </c>
    </row>
    <row r="42" spans="1:83" x14ac:dyDescent="0.25">
      <c r="A42" s="236" t="s">
        <v>228</v>
      </c>
      <c r="B42" s="80">
        <v>2335</v>
      </c>
      <c r="C42" s="80">
        <v>2545</v>
      </c>
      <c r="D42" s="80">
        <v>2645</v>
      </c>
      <c r="E42" s="80">
        <v>2750</v>
      </c>
      <c r="F42" s="80">
        <v>2720</v>
      </c>
      <c r="G42" s="80">
        <v>2800</v>
      </c>
      <c r="H42" s="80">
        <v>2820</v>
      </c>
      <c r="I42" s="80">
        <v>2885</v>
      </c>
      <c r="J42" s="80">
        <v>2965</v>
      </c>
      <c r="K42" s="80">
        <v>3030</v>
      </c>
      <c r="L42" s="80">
        <v>3015</v>
      </c>
      <c r="M42" s="80">
        <v>3010</v>
      </c>
      <c r="N42" s="80">
        <v>3050</v>
      </c>
      <c r="O42" s="80">
        <v>3145</v>
      </c>
      <c r="P42" s="80">
        <v>3200</v>
      </c>
      <c r="Q42" s="80">
        <v>4890</v>
      </c>
      <c r="R42" s="80">
        <v>6540</v>
      </c>
      <c r="S42" s="80">
        <v>6625</v>
      </c>
      <c r="T42" s="80">
        <v>6745</v>
      </c>
      <c r="U42" s="80">
        <v>6755</v>
      </c>
      <c r="V42" s="80">
        <v>6685</v>
      </c>
      <c r="W42" s="80">
        <v>6595</v>
      </c>
      <c r="X42" s="80">
        <v>6625</v>
      </c>
      <c r="Y42" s="80">
        <v>6540</v>
      </c>
      <c r="Z42" s="80">
        <v>6465</v>
      </c>
      <c r="AA42" s="80">
        <v>6625</v>
      </c>
      <c r="AB42" s="80">
        <v>6720</v>
      </c>
      <c r="AC42" s="80">
        <v>6625</v>
      </c>
      <c r="AD42" s="80">
        <v>6180</v>
      </c>
      <c r="AE42" s="80">
        <v>5720</v>
      </c>
      <c r="AF42" s="80">
        <v>5405</v>
      </c>
      <c r="AG42" s="80">
        <v>5055</v>
      </c>
      <c r="AH42" s="80">
        <v>4765</v>
      </c>
      <c r="AI42" s="80">
        <v>4445</v>
      </c>
      <c r="AJ42" s="80">
        <v>4235</v>
      </c>
      <c r="AK42" s="150">
        <v>3970</v>
      </c>
      <c r="AL42" s="150">
        <v>3770</v>
      </c>
      <c r="AM42" s="150">
        <v>3800</v>
      </c>
      <c r="AN42" s="150">
        <v>3670</v>
      </c>
      <c r="AO42" s="150">
        <v>3385</v>
      </c>
      <c r="AP42" s="150">
        <v>3140</v>
      </c>
      <c r="AQ42" s="150">
        <v>3055</v>
      </c>
      <c r="AR42" s="150">
        <v>3010</v>
      </c>
      <c r="AS42" s="150">
        <v>3095</v>
      </c>
      <c r="AT42" s="150">
        <v>3115</v>
      </c>
      <c r="AU42" s="150">
        <v>3225</v>
      </c>
      <c r="AV42" s="150">
        <v>3230</v>
      </c>
      <c r="AW42" s="150">
        <v>3240</v>
      </c>
      <c r="AX42" s="150">
        <v>3220</v>
      </c>
      <c r="AY42" s="150">
        <v>3305</v>
      </c>
      <c r="AZ42" s="150">
        <v>3330</v>
      </c>
      <c r="BA42" s="150">
        <v>3380</v>
      </c>
      <c r="BB42" s="150">
        <v>3340</v>
      </c>
      <c r="BC42" s="150">
        <v>3325</v>
      </c>
      <c r="BD42" s="150">
        <v>3335</v>
      </c>
      <c r="BE42" s="150">
        <v>3300</v>
      </c>
      <c r="BF42" s="150">
        <v>3360</v>
      </c>
      <c r="BG42" s="150">
        <v>3470</v>
      </c>
      <c r="BH42" s="150">
        <v>3490</v>
      </c>
      <c r="BI42" s="150">
        <v>3385</v>
      </c>
      <c r="BJ42" s="150">
        <v>3440</v>
      </c>
      <c r="BK42" s="150">
        <v>3520</v>
      </c>
      <c r="BL42" s="150">
        <v>3615</v>
      </c>
      <c r="BM42" s="150">
        <v>3565</v>
      </c>
      <c r="BN42" s="150">
        <v>3555</v>
      </c>
      <c r="BO42" s="150">
        <v>3510</v>
      </c>
      <c r="BP42" s="150">
        <v>3735</v>
      </c>
      <c r="BQ42" s="150">
        <v>3675</v>
      </c>
      <c r="BR42" s="150">
        <v>3710</v>
      </c>
      <c r="BS42" s="150">
        <v>3835</v>
      </c>
      <c r="BT42" s="150">
        <v>3845</v>
      </c>
      <c r="BU42" s="150">
        <v>3865</v>
      </c>
      <c r="BV42" s="150">
        <v>3825</v>
      </c>
      <c r="BW42" s="150">
        <v>3925</v>
      </c>
      <c r="BX42" s="150">
        <v>4025</v>
      </c>
      <c r="BY42" s="150">
        <v>4010</v>
      </c>
      <c r="BZ42" s="150">
        <v>3955</v>
      </c>
      <c r="CA42" s="150">
        <v>3940</v>
      </c>
      <c r="CB42" s="274"/>
      <c r="CC42" s="236" t="s">
        <v>228</v>
      </c>
      <c r="CD42" s="280">
        <f t="shared" ca="1" si="4"/>
        <v>6.7329710516422295E-2</v>
      </c>
      <c r="CE42" s="280" t="str">
        <f t="shared" si="5"/>
        <v/>
      </c>
    </row>
    <row r="43" spans="1:83" x14ac:dyDescent="0.25">
      <c r="A43" s="236" t="s">
        <v>229</v>
      </c>
      <c r="B43" s="80">
        <v>355</v>
      </c>
      <c r="C43" s="80">
        <v>400</v>
      </c>
      <c r="D43" s="80">
        <v>420</v>
      </c>
      <c r="E43" s="80">
        <v>425</v>
      </c>
      <c r="F43" s="80">
        <v>440</v>
      </c>
      <c r="G43" s="80">
        <v>445</v>
      </c>
      <c r="H43" s="80">
        <v>445</v>
      </c>
      <c r="I43" s="80">
        <v>485</v>
      </c>
      <c r="J43" s="80">
        <v>525</v>
      </c>
      <c r="K43" s="80">
        <v>565</v>
      </c>
      <c r="L43" s="80">
        <v>580</v>
      </c>
      <c r="M43" s="80">
        <v>580</v>
      </c>
      <c r="N43" s="80">
        <v>600</v>
      </c>
      <c r="O43" s="80">
        <v>630</v>
      </c>
      <c r="P43" s="80">
        <v>660</v>
      </c>
      <c r="Q43" s="80">
        <v>1190</v>
      </c>
      <c r="R43" s="80">
        <v>1830</v>
      </c>
      <c r="S43" s="80">
        <v>1815</v>
      </c>
      <c r="T43" s="80">
        <v>1890</v>
      </c>
      <c r="U43" s="80">
        <v>1895</v>
      </c>
      <c r="V43" s="80">
        <v>1920</v>
      </c>
      <c r="W43" s="80">
        <v>1850</v>
      </c>
      <c r="X43" s="80">
        <v>1820</v>
      </c>
      <c r="Y43" s="80">
        <v>1825</v>
      </c>
      <c r="Z43" s="80">
        <v>1790</v>
      </c>
      <c r="AA43" s="80">
        <v>1885</v>
      </c>
      <c r="AB43" s="80">
        <v>1865</v>
      </c>
      <c r="AC43" s="80">
        <v>1830</v>
      </c>
      <c r="AD43" s="80">
        <v>1630</v>
      </c>
      <c r="AE43" s="80">
        <v>1440</v>
      </c>
      <c r="AF43" s="80">
        <v>1335</v>
      </c>
      <c r="AG43" s="80">
        <v>1280</v>
      </c>
      <c r="AH43" s="80">
        <v>1180</v>
      </c>
      <c r="AI43" s="80">
        <v>1075</v>
      </c>
      <c r="AJ43" s="80">
        <v>1015</v>
      </c>
      <c r="AK43" s="150">
        <v>930</v>
      </c>
      <c r="AL43" s="150">
        <v>880</v>
      </c>
      <c r="AM43" s="150">
        <v>870</v>
      </c>
      <c r="AN43" s="150">
        <v>850</v>
      </c>
      <c r="AO43" s="150">
        <v>820</v>
      </c>
      <c r="AP43" s="150">
        <v>785</v>
      </c>
      <c r="AQ43" s="150">
        <v>750</v>
      </c>
      <c r="AR43" s="150">
        <v>780</v>
      </c>
      <c r="AS43" s="150">
        <v>750</v>
      </c>
      <c r="AT43" s="150">
        <v>705</v>
      </c>
      <c r="AU43" s="150">
        <v>745</v>
      </c>
      <c r="AV43" s="150">
        <v>750</v>
      </c>
      <c r="AW43" s="150">
        <v>775</v>
      </c>
      <c r="AX43" s="150">
        <v>705</v>
      </c>
      <c r="AY43" s="150">
        <v>710</v>
      </c>
      <c r="AZ43" s="150">
        <v>725</v>
      </c>
      <c r="BA43" s="150">
        <v>730</v>
      </c>
      <c r="BB43" s="150">
        <v>715</v>
      </c>
      <c r="BC43" s="150">
        <v>730</v>
      </c>
      <c r="BD43" s="150">
        <v>745</v>
      </c>
      <c r="BE43" s="150">
        <v>755</v>
      </c>
      <c r="BF43" s="150">
        <v>750</v>
      </c>
      <c r="BG43" s="150">
        <v>765</v>
      </c>
      <c r="BH43" s="150">
        <v>745</v>
      </c>
      <c r="BI43" s="150">
        <v>740</v>
      </c>
      <c r="BJ43" s="150">
        <v>730</v>
      </c>
      <c r="BK43" s="150">
        <v>740</v>
      </c>
      <c r="BL43" s="150">
        <v>755</v>
      </c>
      <c r="BM43" s="150">
        <v>780</v>
      </c>
      <c r="BN43" s="150">
        <v>755</v>
      </c>
      <c r="BO43" s="150">
        <v>690</v>
      </c>
      <c r="BP43" s="150">
        <v>725</v>
      </c>
      <c r="BQ43" s="150">
        <v>715</v>
      </c>
      <c r="BR43" s="150">
        <v>730</v>
      </c>
      <c r="BS43" s="150">
        <v>765</v>
      </c>
      <c r="BT43" s="150">
        <v>780</v>
      </c>
      <c r="BU43" s="150">
        <v>805</v>
      </c>
      <c r="BV43" s="150">
        <v>785</v>
      </c>
      <c r="BW43" s="150">
        <v>790</v>
      </c>
      <c r="BX43" s="150">
        <v>810</v>
      </c>
      <c r="BY43" s="150">
        <v>820</v>
      </c>
      <c r="BZ43" s="150">
        <v>805</v>
      </c>
      <c r="CA43" s="150">
        <v>805</v>
      </c>
      <c r="CB43" s="274"/>
      <c r="CC43" s="236" t="s">
        <v>229</v>
      </c>
      <c r="CD43" s="280">
        <f t="shared" ca="1" si="4"/>
        <v>3.6842105263157891E-2</v>
      </c>
      <c r="CE43" s="280" t="str">
        <f t="shared" si="5"/>
        <v/>
      </c>
    </row>
    <row r="44" spans="1:83" x14ac:dyDescent="0.25">
      <c r="A44" s="236" t="s">
        <v>230</v>
      </c>
      <c r="B44" s="80">
        <v>2155</v>
      </c>
      <c r="C44" s="80">
        <v>2275</v>
      </c>
      <c r="D44" s="80">
        <v>2295</v>
      </c>
      <c r="E44" s="80">
        <v>2320</v>
      </c>
      <c r="F44" s="80">
        <v>2330</v>
      </c>
      <c r="G44" s="80">
        <v>2245</v>
      </c>
      <c r="H44" s="80">
        <v>2280</v>
      </c>
      <c r="I44" s="80">
        <v>2295</v>
      </c>
      <c r="J44" s="80">
        <v>2285</v>
      </c>
      <c r="K44" s="80">
        <v>2340</v>
      </c>
      <c r="L44" s="80">
        <v>2330</v>
      </c>
      <c r="M44" s="80">
        <v>2370</v>
      </c>
      <c r="N44" s="80">
        <v>2420</v>
      </c>
      <c r="O44" s="80">
        <v>2515</v>
      </c>
      <c r="P44" s="80">
        <v>2555</v>
      </c>
      <c r="Q44" s="80">
        <v>4080</v>
      </c>
      <c r="R44" s="80">
        <v>4850</v>
      </c>
      <c r="S44" s="80">
        <v>4930</v>
      </c>
      <c r="T44" s="80">
        <v>5085</v>
      </c>
      <c r="U44" s="80">
        <v>5080</v>
      </c>
      <c r="V44" s="80">
        <v>5040</v>
      </c>
      <c r="W44" s="80">
        <v>4845</v>
      </c>
      <c r="X44" s="80">
        <v>4770</v>
      </c>
      <c r="Y44" s="80">
        <v>4795</v>
      </c>
      <c r="Z44" s="80">
        <v>4665</v>
      </c>
      <c r="AA44" s="80">
        <v>4670</v>
      </c>
      <c r="AB44" s="80">
        <v>4575</v>
      </c>
      <c r="AC44" s="80">
        <v>4390</v>
      </c>
      <c r="AD44" s="80">
        <v>4105</v>
      </c>
      <c r="AE44" s="80">
        <v>3790</v>
      </c>
      <c r="AF44" s="80">
        <v>3545</v>
      </c>
      <c r="AG44" s="80">
        <v>3235</v>
      </c>
      <c r="AH44" s="80">
        <v>3085</v>
      </c>
      <c r="AI44" s="80">
        <v>3000</v>
      </c>
      <c r="AJ44" s="80">
        <v>2955</v>
      </c>
      <c r="AK44" s="150">
        <v>2830</v>
      </c>
      <c r="AL44" s="150">
        <v>2755</v>
      </c>
      <c r="AM44" s="150">
        <v>2695</v>
      </c>
      <c r="AN44" s="150">
        <v>2615</v>
      </c>
      <c r="AO44" s="150">
        <v>2430</v>
      </c>
      <c r="AP44" s="150">
        <v>2310</v>
      </c>
      <c r="AQ44" s="150">
        <v>2175</v>
      </c>
      <c r="AR44" s="150">
        <v>2115</v>
      </c>
      <c r="AS44" s="150">
        <v>2185</v>
      </c>
      <c r="AT44" s="150">
        <v>2180</v>
      </c>
      <c r="AU44" s="150">
        <v>2290</v>
      </c>
      <c r="AV44" s="150">
        <v>2350</v>
      </c>
      <c r="AW44" s="150">
        <v>2395</v>
      </c>
      <c r="AX44" s="150">
        <v>2395</v>
      </c>
      <c r="AY44" s="150">
        <v>2450</v>
      </c>
      <c r="AZ44" s="150">
        <v>2520</v>
      </c>
      <c r="BA44" s="150">
        <v>2510</v>
      </c>
      <c r="BB44" s="150">
        <v>2460</v>
      </c>
      <c r="BC44" s="150">
        <v>2495</v>
      </c>
      <c r="BD44" s="150">
        <v>2455</v>
      </c>
      <c r="BE44" s="150">
        <v>2455</v>
      </c>
      <c r="BF44" s="150">
        <v>2470</v>
      </c>
      <c r="BG44" s="150">
        <v>2525</v>
      </c>
      <c r="BH44" s="150">
        <v>2565</v>
      </c>
      <c r="BI44" s="150">
        <v>2590</v>
      </c>
      <c r="BJ44" s="150">
        <v>2630</v>
      </c>
      <c r="BK44" s="150">
        <v>2705</v>
      </c>
      <c r="BL44" s="150">
        <v>2710</v>
      </c>
      <c r="BM44" s="150">
        <v>2600</v>
      </c>
      <c r="BN44" s="150">
        <v>2525</v>
      </c>
      <c r="BO44" s="150">
        <v>2450</v>
      </c>
      <c r="BP44" s="150">
        <v>2540</v>
      </c>
      <c r="BQ44" s="150">
        <v>2495</v>
      </c>
      <c r="BR44" s="150">
        <v>2495</v>
      </c>
      <c r="BS44" s="150">
        <v>2570</v>
      </c>
      <c r="BT44" s="150">
        <v>2640</v>
      </c>
      <c r="BU44" s="150">
        <v>2680</v>
      </c>
      <c r="BV44" s="150">
        <v>2660</v>
      </c>
      <c r="BW44" s="150">
        <v>2720</v>
      </c>
      <c r="BX44" s="150">
        <v>2825</v>
      </c>
      <c r="BY44" s="150">
        <v>2740</v>
      </c>
      <c r="BZ44" s="150">
        <v>2695</v>
      </c>
      <c r="CA44" s="150">
        <v>2650</v>
      </c>
      <c r="CB44" s="274"/>
      <c r="CC44" s="236" t="s">
        <v>230</v>
      </c>
      <c r="CD44" s="280">
        <f t="shared" ca="1" si="4"/>
        <v>6.1344012592884092E-2</v>
      </c>
      <c r="CE44" s="280" t="str">
        <f t="shared" si="5"/>
        <v/>
      </c>
    </row>
    <row r="45" spans="1:83" x14ac:dyDescent="0.25">
      <c r="A45" s="236" t="s">
        <v>231</v>
      </c>
      <c r="B45" s="80">
        <v>650</v>
      </c>
      <c r="C45" s="80">
        <v>705</v>
      </c>
      <c r="D45" s="80">
        <v>750</v>
      </c>
      <c r="E45" s="80">
        <v>770</v>
      </c>
      <c r="F45" s="80">
        <v>765</v>
      </c>
      <c r="G45" s="80">
        <v>750</v>
      </c>
      <c r="H45" s="80">
        <v>745</v>
      </c>
      <c r="I45" s="80">
        <v>755</v>
      </c>
      <c r="J45" s="80">
        <v>770</v>
      </c>
      <c r="K45" s="80">
        <v>825</v>
      </c>
      <c r="L45" s="80">
        <v>835</v>
      </c>
      <c r="M45" s="80">
        <v>845</v>
      </c>
      <c r="N45" s="80">
        <v>860</v>
      </c>
      <c r="O45" s="80">
        <v>905</v>
      </c>
      <c r="P45" s="80">
        <v>915</v>
      </c>
      <c r="Q45" s="80">
        <v>1540</v>
      </c>
      <c r="R45" s="80">
        <v>2075</v>
      </c>
      <c r="S45" s="80">
        <v>2110</v>
      </c>
      <c r="T45" s="80">
        <v>2125</v>
      </c>
      <c r="U45" s="80">
        <v>2140</v>
      </c>
      <c r="V45" s="80">
        <v>2090</v>
      </c>
      <c r="W45" s="80">
        <v>2010</v>
      </c>
      <c r="X45" s="80">
        <v>1990</v>
      </c>
      <c r="Y45" s="80">
        <v>2000</v>
      </c>
      <c r="Z45" s="80">
        <v>1985</v>
      </c>
      <c r="AA45" s="80">
        <v>2010</v>
      </c>
      <c r="AB45" s="80">
        <v>1995</v>
      </c>
      <c r="AC45" s="80">
        <v>1955</v>
      </c>
      <c r="AD45" s="80">
        <v>1800</v>
      </c>
      <c r="AE45" s="80">
        <v>1650</v>
      </c>
      <c r="AF45" s="80">
        <v>1535</v>
      </c>
      <c r="AG45" s="80">
        <v>1460</v>
      </c>
      <c r="AH45" s="80">
        <v>1360</v>
      </c>
      <c r="AI45" s="80">
        <v>1290</v>
      </c>
      <c r="AJ45" s="80">
        <v>1230</v>
      </c>
      <c r="AK45" s="150">
        <v>1140</v>
      </c>
      <c r="AL45" s="150">
        <v>1155</v>
      </c>
      <c r="AM45" s="150">
        <v>1175</v>
      </c>
      <c r="AN45" s="150">
        <v>1160</v>
      </c>
      <c r="AO45" s="150">
        <v>1085</v>
      </c>
      <c r="AP45" s="150">
        <v>975</v>
      </c>
      <c r="AQ45" s="150">
        <v>945</v>
      </c>
      <c r="AR45" s="150">
        <v>920</v>
      </c>
      <c r="AS45" s="150">
        <v>955</v>
      </c>
      <c r="AT45" s="150">
        <v>960</v>
      </c>
      <c r="AU45" s="150">
        <v>955</v>
      </c>
      <c r="AV45" s="150">
        <v>995</v>
      </c>
      <c r="AW45" s="150">
        <v>990</v>
      </c>
      <c r="AX45" s="150">
        <v>985</v>
      </c>
      <c r="AY45" s="150">
        <v>980</v>
      </c>
      <c r="AZ45" s="150">
        <v>1015</v>
      </c>
      <c r="BA45" s="150">
        <v>1045</v>
      </c>
      <c r="BB45" s="150">
        <v>1005</v>
      </c>
      <c r="BC45" s="150">
        <v>1000</v>
      </c>
      <c r="BD45" s="150">
        <v>1005</v>
      </c>
      <c r="BE45" s="150">
        <v>1000</v>
      </c>
      <c r="BF45" s="150">
        <v>1025</v>
      </c>
      <c r="BG45" s="150">
        <v>1050</v>
      </c>
      <c r="BH45" s="150">
        <v>1060</v>
      </c>
      <c r="BI45" s="150">
        <v>1005</v>
      </c>
      <c r="BJ45" s="150">
        <v>1035</v>
      </c>
      <c r="BK45" s="150">
        <v>1035</v>
      </c>
      <c r="BL45" s="150">
        <v>1110</v>
      </c>
      <c r="BM45" s="150">
        <v>1110</v>
      </c>
      <c r="BN45" s="150">
        <v>1110</v>
      </c>
      <c r="BO45" s="150">
        <v>1120</v>
      </c>
      <c r="BP45" s="150">
        <v>1165</v>
      </c>
      <c r="BQ45" s="150">
        <v>1140</v>
      </c>
      <c r="BR45" s="150">
        <v>1170</v>
      </c>
      <c r="BS45" s="150">
        <v>1215</v>
      </c>
      <c r="BT45" s="150">
        <v>1190</v>
      </c>
      <c r="BU45" s="150">
        <v>1210</v>
      </c>
      <c r="BV45" s="150">
        <v>1160</v>
      </c>
      <c r="BW45" s="150">
        <v>1170</v>
      </c>
      <c r="BX45" s="150">
        <v>1210</v>
      </c>
      <c r="BY45" s="150">
        <v>1200</v>
      </c>
      <c r="BZ45" s="150">
        <v>1180</v>
      </c>
      <c r="CA45" s="150">
        <v>1225</v>
      </c>
      <c r="CB45" s="274"/>
      <c r="CC45" s="236" t="s">
        <v>231</v>
      </c>
      <c r="CD45" s="280">
        <f t="shared" ca="1" si="4"/>
        <v>6.0107948969578023E-2</v>
      </c>
      <c r="CE45" s="280" t="str">
        <f t="shared" si="5"/>
        <v/>
      </c>
    </row>
    <row r="48" spans="1:83" ht="15.75" x14ac:dyDescent="0.25">
      <c r="A48" s="107" t="s">
        <v>224</v>
      </c>
      <c r="B48" s="276">
        <v>43466</v>
      </c>
      <c r="C48" s="276">
        <v>43497</v>
      </c>
      <c r="D48" s="276">
        <v>43525</v>
      </c>
      <c r="E48" s="276">
        <v>43556</v>
      </c>
      <c r="F48" s="276">
        <v>43586</v>
      </c>
      <c r="G48" s="276">
        <v>43617</v>
      </c>
      <c r="H48" s="276">
        <v>43647</v>
      </c>
      <c r="I48" s="276">
        <v>43678</v>
      </c>
      <c r="J48" s="276">
        <v>43709</v>
      </c>
      <c r="K48" s="276">
        <v>43739</v>
      </c>
      <c r="L48" s="276">
        <v>43770</v>
      </c>
      <c r="M48" s="276">
        <v>43800</v>
      </c>
      <c r="N48" s="276">
        <v>43831</v>
      </c>
      <c r="O48" s="276">
        <v>43862</v>
      </c>
      <c r="P48" s="276">
        <v>43891</v>
      </c>
      <c r="Q48" s="276">
        <v>43922</v>
      </c>
      <c r="R48" s="276">
        <v>43952</v>
      </c>
      <c r="S48" s="276">
        <v>43983</v>
      </c>
      <c r="T48" s="276">
        <v>44013</v>
      </c>
      <c r="U48" s="276">
        <v>44044</v>
      </c>
      <c r="V48" s="276">
        <v>44075</v>
      </c>
      <c r="W48" s="276">
        <v>44105</v>
      </c>
      <c r="X48" s="276">
        <v>44136</v>
      </c>
      <c r="Y48" s="276">
        <v>44166</v>
      </c>
      <c r="Z48" s="276">
        <v>44197</v>
      </c>
      <c r="AA48" s="276">
        <v>44228</v>
      </c>
      <c r="AB48" s="276">
        <v>44256</v>
      </c>
      <c r="AC48" s="276">
        <v>44287</v>
      </c>
      <c r="AD48" s="276">
        <v>44317</v>
      </c>
      <c r="AE48" s="276">
        <v>44348</v>
      </c>
      <c r="AF48" s="276">
        <v>44378</v>
      </c>
      <c r="AG48" s="276">
        <v>44409</v>
      </c>
      <c r="AH48" s="276">
        <v>44440</v>
      </c>
      <c r="AI48" s="276">
        <v>44470</v>
      </c>
      <c r="AJ48" s="276">
        <v>44501</v>
      </c>
      <c r="AK48" s="276">
        <v>44531</v>
      </c>
      <c r="AL48" s="276">
        <v>44562</v>
      </c>
      <c r="AM48" s="276">
        <v>44593</v>
      </c>
      <c r="AN48" s="276">
        <v>44621</v>
      </c>
      <c r="AO48" s="276">
        <v>44652</v>
      </c>
      <c r="AP48" s="276">
        <v>44682</v>
      </c>
      <c r="AQ48" s="276">
        <v>44713</v>
      </c>
      <c r="AR48" s="276">
        <v>44743</v>
      </c>
      <c r="AS48" s="276">
        <v>44774</v>
      </c>
      <c r="AT48" s="276">
        <v>44805</v>
      </c>
      <c r="AU48" s="276">
        <v>44835</v>
      </c>
      <c r="AV48" s="276">
        <v>44866</v>
      </c>
      <c r="AW48" s="276">
        <v>44896</v>
      </c>
      <c r="AX48" s="276">
        <v>44927</v>
      </c>
      <c r="AY48" s="276">
        <v>44958</v>
      </c>
      <c r="AZ48" s="276">
        <v>44986</v>
      </c>
      <c r="BA48" s="276">
        <v>45017</v>
      </c>
      <c r="BB48" s="276">
        <v>45047</v>
      </c>
      <c r="BC48" s="276">
        <v>45078</v>
      </c>
      <c r="BD48" s="276">
        <v>45108</v>
      </c>
      <c r="BE48" s="276">
        <v>45139</v>
      </c>
      <c r="BF48" s="276">
        <v>45170</v>
      </c>
      <c r="BG48" s="276">
        <v>45200</v>
      </c>
      <c r="BH48" s="276">
        <v>45231</v>
      </c>
      <c r="BI48" s="276">
        <v>45261</v>
      </c>
      <c r="BJ48" s="276">
        <v>45292</v>
      </c>
      <c r="BK48" s="276">
        <v>45323</v>
      </c>
      <c r="BL48" s="276">
        <v>45352</v>
      </c>
      <c r="BM48" s="276">
        <v>45383</v>
      </c>
      <c r="BN48" s="276">
        <v>45413</v>
      </c>
      <c r="BO48" s="276">
        <v>45444</v>
      </c>
      <c r="BP48" s="276">
        <v>45474</v>
      </c>
      <c r="BQ48" s="276">
        <v>45505</v>
      </c>
      <c r="BR48" s="276">
        <v>45536</v>
      </c>
      <c r="BS48" s="276">
        <v>45566</v>
      </c>
      <c r="BT48" s="276">
        <v>45597</v>
      </c>
      <c r="BU48" s="276">
        <v>45627</v>
      </c>
      <c r="BV48" s="276">
        <v>45658</v>
      </c>
      <c r="BW48" s="276">
        <v>45689</v>
      </c>
      <c r="BX48" s="276">
        <v>45717</v>
      </c>
      <c r="BY48" s="276">
        <v>45748</v>
      </c>
      <c r="BZ48" s="276">
        <v>45778</v>
      </c>
      <c r="CA48" s="276">
        <v>45809</v>
      </c>
      <c r="CB48" s="274"/>
      <c r="CC48" s="236"/>
      <c r="CD48" s="236"/>
      <c r="CE48" s="236"/>
    </row>
    <row r="49" spans="1:81" x14ac:dyDescent="0.25">
      <c r="A49" s="236" t="s">
        <v>115</v>
      </c>
      <c r="B49" s="279">
        <v>875</v>
      </c>
      <c r="C49" s="279">
        <v>920</v>
      </c>
      <c r="D49" s="279">
        <v>915</v>
      </c>
      <c r="E49" s="279">
        <v>915</v>
      </c>
      <c r="F49" s="279">
        <v>950</v>
      </c>
      <c r="G49" s="279">
        <v>980</v>
      </c>
      <c r="H49" s="279">
        <v>1015</v>
      </c>
      <c r="I49" s="279">
        <v>1025</v>
      </c>
      <c r="J49" s="279">
        <v>1050</v>
      </c>
      <c r="K49" s="279">
        <v>1105</v>
      </c>
      <c r="L49" s="279">
        <v>1150</v>
      </c>
      <c r="M49" s="279">
        <v>1140</v>
      </c>
      <c r="N49" s="279">
        <v>1135</v>
      </c>
      <c r="O49" s="279">
        <v>1185</v>
      </c>
      <c r="P49" s="279">
        <v>1185</v>
      </c>
      <c r="Q49" s="279">
        <v>2250</v>
      </c>
      <c r="R49" s="279">
        <v>2720</v>
      </c>
      <c r="S49" s="279">
        <v>2495</v>
      </c>
      <c r="T49" s="279">
        <v>2575</v>
      </c>
      <c r="U49" s="279">
        <v>2670</v>
      </c>
      <c r="V49" s="279">
        <v>2615</v>
      </c>
      <c r="W49" s="279">
        <v>2460</v>
      </c>
      <c r="X49" s="279">
        <v>2450</v>
      </c>
      <c r="Y49" s="279">
        <v>2405</v>
      </c>
      <c r="Z49" s="279">
        <v>2375</v>
      </c>
      <c r="AA49" s="279">
        <v>2500</v>
      </c>
      <c r="AB49" s="279">
        <v>2450</v>
      </c>
      <c r="AC49" s="279">
        <v>2405</v>
      </c>
      <c r="AD49" s="279">
        <v>2240</v>
      </c>
      <c r="AE49" s="279">
        <v>2075</v>
      </c>
      <c r="AF49" s="279">
        <v>2075</v>
      </c>
      <c r="AG49" s="279">
        <v>1975</v>
      </c>
      <c r="AH49" s="279">
        <v>1935</v>
      </c>
      <c r="AI49" s="279">
        <v>1875</v>
      </c>
      <c r="AJ49" s="279">
        <v>1835</v>
      </c>
      <c r="AK49" s="149">
        <v>1765</v>
      </c>
      <c r="AL49" s="149">
        <v>1725</v>
      </c>
      <c r="AM49" s="149">
        <v>1740</v>
      </c>
      <c r="AN49" s="149">
        <v>1660</v>
      </c>
      <c r="AO49" s="149">
        <v>1570</v>
      </c>
      <c r="AP49" s="149">
        <v>1500</v>
      </c>
      <c r="AQ49" s="149">
        <v>1470</v>
      </c>
      <c r="AR49" s="149">
        <v>1395</v>
      </c>
      <c r="AS49" s="149">
        <v>1365</v>
      </c>
      <c r="AT49" s="149">
        <v>1380</v>
      </c>
      <c r="AU49" s="149">
        <v>1315</v>
      </c>
      <c r="AV49" s="149">
        <v>1360</v>
      </c>
      <c r="AW49" s="149">
        <v>1345</v>
      </c>
      <c r="AX49" s="149">
        <v>1395</v>
      </c>
      <c r="AY49" s="149">
        <v>1385</v>
      </c>
      <c r="AZ49" s="149">
        <v>1415</v>
      </c>
      <c r="BA49" s="149">
        <v>1440</v>
      </c>
      <c r="BB49" s="149">
        <v>1410</v>
      </c>
      <c r="BC49" s="149">
        <v>1415</v>
      </c>
      <c r="BD49" s="149">
        <v>1440</v>
      </c>
      <c r="BE49" s="149">
        <v>1415</v>
      </c>
      <c r="BF49" s="149">
        <v>1450</v>
      </c>
      <c r="BG49" s="149">
        <v>1450</v>
      </c>
      <c r="BH49" s="149">
        <v>1445</v>
      </c>
      <c r="BI49" s="149">
        <v>1455</v>
      </c>
      <c r="BJ49" s="149">
        <v>1440</v>
      </c>
      <c r="BK49" s="149">
        <v>1520</v>
      </c>
      <c r="BL49" s="149">
        <v>1495</v>
      </c>
      <c r="BM49" s="149">
        <v>1465</v>
      </c>
      <c r="BN49" s="149">
        <v>1480</v>
      </c>
      <c r="BO49" s="149">
        <v>1460</v>
      </c>
      <c r="BP49" s="149">
        <v>1600</v>
      </c>
      <c r="BQ49" s="149">
        <v>1555</v>
      </c>
      <c r="BR49" s="149">
        <v>1565</v>
      </c>
      <c r="BS49" s="149">
        <v>1560</v>
      </c>
      <c r="BT49" s="149">
        <v>1520</v>
      </c>
      <c r="BU49" s="149">
        <v>1510</v>
      </c>
      <c r="BV49" s="149">
        <v>1500</v>
      </c>
      <c r="BW49" s="149">
        <v>1570</v>
      </c>
      <c r="BX49" s="149">
        <v>1530</v>
      </c>
      <c r="BY49" s="149">
        <v>1490</v>
      </c>
      <c r="BZ49" s="149">
        <v>1485</v>
      </c>
      <c r="CA49" s="149">
        <v>1505</v>
      </c>
      <c r="CB49" s="274"/>
      <c r="CC49" s="236"/>
    </row>
    <row r="50" spans="1:81" x14ac:dyDescent="0.25">
      <c r="A50" s="236" t="s">
        <v>116</v>
      </c>
      <c r="B50" s="279">
        <v>950</v>
      </c>
      <c r="C50" s="279">
        <v>1050</v>
      </c>
      <c r="D50" s="279">
        <v>1090</v>
      </c>
      <c r="E50" s="279">
        <v>1080</v>
      </c>
      <c r="F50" s="279">
        <v>1075</v>
      </c>
      <c r="G50" s="279">
        <v>1130</v>
      </c>
      <c r="H50" s="279">
        <v>1165</v>
      </c>
      <c r="I50" s="279">
        <v>1165</v>
      </c>
      <c r="J50" s="279">
        <v>1190</v>
      </c>
      <c r="K50" s="279">
        <v>1225</v>
      </c>
      <c r="L50" s="279">
        <v>1215</v>
      </c>
      <c r="M50" s="279">
        <v>1195</v>
      </c>
      <c r="N50" s="279">
        <v>1210</v>
      </c>
      <c r="O50" s="279">
        <v>1235</v>
      </c>
      <c r="P50" s="279">
        <v>1225</v>
      </c>
      <c r="Q50" s="279">
        <v>2470</v>
      </c>
      <c r="R50" s="279">
        <v>2920</v>
      </c>
      <c r="S50" s="279">
        <v>2690</v>
      </c>
      <c r="T50" s="279">
        <v>2800</v>
      </c>
      <c r="U50" s="279">
        <v>2850</v>
      </c>
      <c r="V50" s="279">
        <v>2795</v>
      </c>
      <c r="W50" s="279">
        <v>2650</v>
      </c>
      <c r="X50" s="279">
        <v>2660</v>
      </c>
      <c r="Y50" s="279">
        <v>2710</v>
      </c>
      <c r="Z50" s="279">
        <v>2660</v>
      </c>
      <c r="AA50" s="279">
        <v>2805</v>
      </c>
      <c r="AB50" s="279">
        <v>2770</v>
      </c>
      <c r="AC50" s="279">
        <v>2730</v>
      </c>
      <c r="AD50" s="279">
        <v>2530</v>
      </c>
      <c r="AE50" s="279">
        <v>2315</v>
      </c>
      <c r="AF50" s="279">
        <v>2275</v>
      </c>
      <c r="AG50" s="279">
        <v>2170</v>
      </c>
      <c r="AH50" s="279">
        <v>2075</v>
      </c>
      <c r="AI50" s="279">
        <v>2065</v>
      </c>
      <c r="AJ50" s="279">
        <v>2065</v>
      </c>
      <c r="AK50" s="149">
        <v>1945</v>
      </c>
      <c r="AL50" s="149">
        <v>1935</v>
      </c>
      <c r="AM50" s="149">
        <v>1980</v>
      </c>
      <c r="AN50" s="149">
        <v>1885</v>
      </c>
      <c r="AO50" s="149">
        <v>1790</v>
      </c>
      <c r="AP50" s="149">
        <v>1750</v>
      </c>
      <c r="AQ50" s="149">
        <v>1695</v>
      </c>
      <c r="AR50" s="149">
        <v>1645</v>
      </c>
      <c r="AS50" s="149">
        <v>1625</v>
      </c>
      <c r="AT50" s="149">
        <v>1620</v>
      </c>
      <c r="AU50" s="149">
        <v>1640</v>
      </c>
      <c r="AV50" s="149">
        <v>1640</v>
      </c>
      <c r="AW50" s="149">
        <v>1705</v>
      </c>
      <c r="AX50" s="149">
        <v>1710</v>
      </c>
      <c r="AY50" s="149">
        <v>1715</v>
      </c>
      <c r="AZ50" s="149">
        <v>1775</v>
      </c>
      <c r="BA50" s="149">
        <v>1800</v>
      </c>
      <c r="BB50" s="149">
        <v>1765</v>
      </c>
      <c r="BC50" s="149">
        <v>1740</v>
      </c>
      <c r="BD50" s="149">
        <v>1710</v>
      </c>
      <c r="BE50" s="149">
        <v>1695</v>
      </c>
      <c r="BF50" s="149">
        <v>1715</v>
      </c>
      <c r="BG50" s="149">
        <v>1710</v>
      </c>
      <c r="BH50" s="149">
        <v>1755</v>
      </c>
      <c r="BI50" s="149">
        <v>1805</v>
      </c>
      <c r="BJ50" s="149">
        <v>1830</v>
      </c>
      <c r="BK50" s="149">
        <v>1885</v>
      </c>
      <c r="BL50" s="149">
        <v>1835</v>
      </c>
      <c r="BM50" s="149">
        <v>1765</v>
      </c>
      <c r="BN50" s="149">
        <v>1730</v>
      </c>
      <c r="BO50" s="149">
        <v>1730</v>
      </c>
      <c r="BP50" s="149">
        <v>1885</v>
      </c>
      <c r="BQ50" s="149">
        <v>1860</v>
      </c>
      <c r="BR50" s="149">
        <v>1815</v>
      </c>
      <c r="BS50" s="149">
        <v>1865</v>
      </c>
      <c r="BT50" s="149">
        <v>1795</v>
      </c>
      <c r="BU50" s="149">
        <v>1760</v>
      </c>
      <c r="BV50" s="149">
        <v>1790</v>
      </c>
      <c r="BW50" s="149">
        <v>1860</v>
      </c>
      <c r="BX50" s="149">
        <v>1865</v>
      </c>
      <c r="BY50" s="149">
        <v>1780</v>
      </c>
      <c r="BZ50" s="149">
        <v>1765</v>
      </c>
      <c r="CA50" s="149">
        <v>1755</v>
      </c>
      <c r="CB50" s="274"/>
      <c r="CC50" s="236"/>
    </row>
    <row r="51" spans="1:81" s="105" customFormat="1" x14ac:dyDescent="0.25">
      <c r="A51" s="236" t="s">
        <v>117</v>
      </c>
      <c r="B51" s="279">
        <v>530</v>
      </c>
      <c r="C51" s="279">
        <v>595</v>
      </c>
      <c r="D51" s="279">
        <v>630</v>
      </c>
      <c r="E51" s="279">
        <v>645</v>
      </c>
      <c r="F51" s="279">
        <v>680</v>
      </c>
      <c r="G51" s="279">
        <v>745</v>
      </c>
      <c r="H51" s="279">
        <v>770</v>
      </c>
      <c r="I51" s="279">
        <v>815</v>
      </c>
      <c r="J51" s="279">
        <v>855</v>
      </c>
      <c r="K51" s="279">
        <v>915</v>
      </c>
      <c r="L51" s="279">
        <v>895</v>
      </c>
      <c r="M51" s="279">
        <v>900</v>
      </c>
      <c r="N51" s="279">
        <v>940</v>
      </c>
      <c r="O51" s="279">
        <v>970</v>
      </c>
      <c r="P51" s="279">
        <v>965</v>
      </c>
      <c r="Q51" s="279">
        <v>1970</v>
      </c>
      <c r="R51" s="279">
        <v>2590</v>
      </c>
      <c r="S51" s="279">
        <v>2345</v>
      </c>
      <c r="T51" s="279">
        <v>2435</v>
      </c>
      <c r="U51" s="279">
        <v>2475</v>
      </c>
      <c r="V51" s="279">
        <v>2420</v>
      </c>
      <c r="W51" s="279">
        <v>2260</v>
      </c>
      <c r="X51" s="279">
        <v>2320</v>
      </c>
      <c r="Y51" s="279">
        <v>2345</v>
      </c>
      <c r="Z51" s="279">
        <v>2295</v>
      </c>
      <c r="AA51" s="279">
        <v>2485</v>
      </c>
      <c r="AB51" s="279">
        <v>2445</v>
      </c>
      <c r="AC51" s="279">
        <v>2450</v>
      </c>
      <c r="AD51" s="279">
        <v>2240</v>
      </c>
      <c r="AE51" s="279">
        <v>2035</v>
      </c>
      <c r="AF51" s="279">
        <v>2010</v>
      </c>
      <c r="AG51" s="279">
        <v>1905</v>
      </c>
      <c r="AH51" s="279">
        <v>1775</v>
      </c>
      <c r="AI51" s="279">
        <v>1690</v>
      </c>
      <c r="AJ51" s="279">
        <v>1600</v>
      </c>
      <c r="AK51" s="149">
        <v>1570</v>
      </c>
      <c r="AL51" s="149">
        <v>1500</v>
      </c>
      <c r="AM51" s="149">
        <v>1495</v>
      </c>
      <c r="AN51" s="149">
        <v>1430</v>
      </c>
      <c r="AO51" s="149">
        <v>1365</v>
      </c>
      <c r="AP51" s="149">
        <v>1350</v>
      </c>
      <c r="AQ51" s="149">
        <v>1295</v>
      </c>
      <c r="AR51" s="149">
        <v>1250</v>
      </c>
      <c r="AS51" s="149">
        <v>1265</v>
      </c>
      <c r="AT51" s="149">
        <v>1295</v>
      </c>
      <c r="AU51" s="149">
        <v>1315</v>
      </c>
      <c r="AV51" s="149">
        <v>1305</v>
      </c>
      <c r="AW51" s="149">
        <v>1335</v>
      </c>
      <c r="AX51" s="149">
        <v>1335</v>
      </c>
      <c r="AY51" s="149">
        <v>1350</v>
      </c>
      <c r="AZ51" s="149">
        <v>1390</v>
      </c>
      <c r="BA51" s="149">
        <v>1460</v>
      </c>
      <c r="BB51" s="149">
        <v>1405</v>
      </c>
      <c r="BC51" s="149">
        <v>1420</v>
      </c>
      <c r="BD51" s="149">
        <v>1420</v>
      </c>
      <c r="BE51" s="149">
        <v>1390</v>
      </c>
      <c r="BF51" s="149">
        <v>1415</v>
      </c>
      <c r="BG51" s="149">
        <v>1405</v>
      </c>
      <c r="BH51" s="149">
        <v>1385</v>
      </c>
      <c r="BI51" s="149">
        <v>1415</v>
      </c>
      <c r="BJ51" s="149">
        <v>1425</v>
      </c>
      <c r="BK51" s="149">
        <v>1415</v>
      </c>
      <c r="BL51" s="149">
        <v>1405</v>
      </c>
      <c r="BM51" s="149">
        <v>1365</v>
      </c>
      <c r="BN51" s="149">
        <v>1425</v>
      </c>
      <c r="BO51" s="149">
        <v>1485</v>
      </c>
      <c r="BP51" s="149">
        <v>1625</v>
      </c>
      <c r="BQ51" s="149">
        <v>1600</v>
      </c>
      <c r="BR51" s="149">
        <v>1590</v>
      </c>
      <c r="BS51" s="149">
        <v>1525</v>
      </c>
      <c r="BT51" s="149">
        <v>1490</v>
      </c>
      <c r="BU51" s="149">
        <v>1495</v>
      </c>
      <c r="BV51" s="149">
        <v>1475</v>
      </c>
      <c r="BW51" s="149">
        <v>1510</v>
      </c>
      <c r="BX51" s="149">
        <v>1500</v>
      </c>
      <c r="BY51" s="149">
        <v>1420</v>
      </c>
      <c r="BZ51" s="149">
        <v>1435</v>
      </c>
      <c r="CA51" s="149">
        <v>1505</v>
      </c>
      <c r="CB51" s="274"/>
      <c r="CC51" s="236"/>
    </row>
    <row r="52" spans="1:81" s="105" customFormat="1" x14ac:dyDescent="0.25">
      <c r="A52" s="236" t="s">
        <v>118</v>
      </c>
      <c r="B52" s="279">
        <v>1195</v>
      </c>
      <c r="C52" s="279">
        <v>1235</v>
      </c>
      <c r="D52" s="279">
        <v>1245</v>
      </c>
      <c r="E52" s="279">
        <v>1255</v>
      </c>
      <c r="F52" s="279">
        <v>1250</v>
      </c>
      <c r="G52" s="279">
        <v>1245</v>
      </c>
      <c r="H52" s="279">
        <v>1265</v>
      </c>
      <c r="I52" s="279">
        <v>1265</v>
      </c>
      <c r="J52" s="279">
        <v>1280</v>
      </c>
      <c r="K52" s="279">
        <v>1335</v>
      </c>
      <c r="L52" s="279">
        <v>1285</v>
      </c>
      <c r="M52" s="279">
        <v>1290</v>
      </c>
      <c r="N52" s="279">
        <v>1300</v>
      </c>
      <c r="O52" s="279">
        <v>1360</v>
      </c>
      <c r="P52" s="279">
        <v>1370</v>
      </c>
      <c r="Q52" s="279">
        <v>2380</v>
      </c>
      <c r="R52" s="279">
        <v>2600</v>
      </c>
      <c r="S52" s="279">
        <v>2435</v>
      </c>
      <c r="T52" s="279">
        <v>2475</v>
      </c>
      <c r="U52" s="279">
        <v>2485</v>
      </c>
      <c r="V52" s="279">
        <v>2465</v>
      </c>
      <c r="W52" s="279">
        <v>2350</v>
      </c>
      <c r="X52" s="279">
        <v>2335</v>
      </c>
      <c r="Y52" s="279">
        <v>2410</v>
      </c>
      <c r="Z52" s="279">
        <v>2335</v>
      </c>
      <c r="AA52" s="279">
        <v>2450</v>
      </c>
      <c r="AB52" s="279">
        <v>2390</v>
      </c>
      <c r="AC52" s="279">
        <v>2345</v>
      </c>
      <c r="AD52" s="279">
        <v>2170</v>
      </c>
      <c r="AE52" s="279">
        <v>2015</v>
      </c>
      <c r="AF52" s="279">
        <v>1985</v>
      </c>
      <c r="AG52" s="279">
        <v>1910</v>
      </c>
      <c r="AH52" s="279">
        <v>1865</v>
      </c>
      <c r="AI52" s="279">
        <v>1830</v>
      </c>
      <c r="AJ52" s="279">
        <v>1770</v>
      </c>
      <c r="AK52" s="149">
        <v>1720</v>
      </c>
      <c r="AL52" s="149">
        <v>1710</v>
      </c>
      <c r="AM52" s="149">
        <v>1740</v>
      </c>
      <c r="AN52" s="149">
        <v>1655</v>
      </c>
      <c r="AO52" s="149">
        <v>1575</v>
      </c>
      <c r="AP52" s="149">
        <v>1495</v>
      </c>
      <c r="AQ52" s="149">
        <v>1450</v>
      </c>
      <c r="AR52" s="149">
        <v>1415</v>
      </c>
      <c r="AS52" s="149">
        <v>1385</v>
      </c>
      <c r="AT52" s="149">
        <v>1415</v>
      </c>
      <c r="AU52" s="149">
        <v>1400</v>
      </c>
      <c r="AV52" s="149">
        <v>1435</v>
      </c>
      <c r="AW52" s="149">
        <v>1465</v>
      </c>
      <c r="AX52" s="149">
        <v>1480</v>
      </c>
      <c r="AY52" s="149">
        <v>1465</v>
      </c>
      <c r="AZ52" s="149">
        <v>1520</v>
      </c>
      <c r="BA52" s="149">
        <v>1465</v>
      </c>
      <c r="BB52" s="149">
        <v>1435</v>
      </c>
      <c r="BC52" s="149">
        <v>1440</v>
      </c>
      <c r="BD52" s="149">
        <v>1440</v>
      </c>
      <c r="BE52" s="149">
        <v>1440</v>
      </c>
      <c r="BF52" s="149">
        <v>1435</v>
      </c>
      <c r="BG52" s="149">
        <v>1405</v>
      </c>
      <c r="BH52" s="149">
        <v>1460</v>
      </c>
      <c r="BI52" s="149">
        <v>1525</v>
      </c>
      <c r="BJ52" s="149">
        <v>1490</v>
      </c>
      <c r="BK52" s="149">
        <v>1550</v>
      </c>
      <c r="BL52" s="149">
        <v>1530</v>
      </c>
      <c r="BM52" s="149">
        <v>1460</v>
      </c>
      <c r="BN52" s="149">
        <v>1495</v>
      </c>
      <c r="BO52" s="149">
        <v>1460</v>
      </c>
      <c r="BP52" s="149">
        <v>1520</v>
      </c>
      <c r="BQ52" s="149">
        <v>1505</v>
      </c>
      <c r="BR52" s="149">
        <v>1510</v>
      </c>
      <c r="BS52" s="149">
        <v>1435</v>
      </c>
      <c r="BT52" s="149">
        <v>1385</v>
      </c>
      <c r="BU52" s="149">
        <v>1330</v>
      </c>
      <c r="BV52" s="149">
        <v>1315</v>
      </c>
      <c r="BW52" s="149">
        <v>1350</v>
      </c>
      <c r="BX52" s="149">
        <v>1330</v>
      </c>
      <c r="BY52" s="149">
        <v>1285</v>
      </c>
      <c r="BZ52" s="149">
        <v>1260</v>
      </c>
      <c r="CA52" s="149">
        <v>1290</v>
      </c>
      <c r="CB52" s="274"/>
      <c r="CC52" s="236"/>
    </row>
    <row r="53" spans="1:81" s="105" customFormat="1" x14ac:dyDescent="0.25">
      <c r="A53" s="236" t="s">
        <v>1730</v>
      </c>
      <c r="B53" s="279">
        <v>930</v>
      </c>
      <c r="C53" s="279">
        <v>990</v>
      </c>
      <c r="D53" s="279">
        <v>995</v>
      </c>
      <c r="E53" s="279">
        <v>1015</v>
      </c>
      <c r="F53" s="279">
        <v>1050</v>
      </c>
      <c r="G53" s="279">
        <v>1100</v>
      </c>
      <c r="H53" s="279">
        <v>1095</v>
      </c>
      <c r="I53" s="279">
        <v>1085</v>
      </c>
      <c r="J53" s="279">
        <v>1105</v>
      </c>
      <c r="K53" s="279">
        <v>1120</v>
      </c>
      <c r="L53" s="279">
        <v>1145</v>
      </c>
      <c r="M53" s="279">
        <v>1170</v>
      </c>
      <c r="N53" s="279">
        <v>1240</v>
      </c>
      <c r="O53" s="279">
        <v>1255</v>
      </c>
      <c r="P53" s="279">
        <v>1230</v>
      </c>
      <c r="Q53" s="279">
        <v>2310</v>
      </c>
      <c r="R53" s="279">
        <v>2630</v>
      </c>
      <c r="S53" s="279">
        <v>2420</v>
      </c>
      <c r="T53" s="279">
        <v>2515</v>
      </c>
      <c r="U53" s="279">
        <v>2580</v>
      </c>
      <c r="V53" s="279">
        <v>2575</v>
      </c>
      <c r="W53" s="279">
        <v>2475</v>
      </c>
      <c r="X53" s="279">
        <v>2485</v>
      </c>
      <c r="Y53" s="279">
        <v>2510</v>
      </c>
      <c r="Z53" s="279">
        <v>2465</v>
      </c>
      <c r="AA53" s="279">
        <v>2580</v>
      </c>
      <c r="AB53" s="279">
        <v>2495</v>
      </c>
      <c r="AC53" s="279">
        <v>2465</v>
      </c>
      <c r="AD53" s="279">
        <v>2300</v>
      </c>
      <c r="AE53" s="279">
        <v>2110</v>
      </c>
      <c r="AF53" s="279">
        <v>2080</v>
      </c>
      <c r="AG53" s="279">
        <v>1995</v>
      </c>
      <c r="AH53" s="279">
        <v>1915</v>
      </c>
      <c r="AI53" s="279">
        <v>1870</v>
      </c>
      <c r="AJ53" s="279">
        <v>1815</v>
      </c>
      <c r="AK53" s="149">
        <v>1765</v>
      </c>
      <c r="AL53" s="149">
        <v>1765</v>
      </c>
      <c r="AM53" s="149">
        <v>1755</v>
      </c>
      <c r="AN53" s="149">
        <v>1670</v>
      </c>
      <c r="AO53" s="149">
        <v>1560</v>
      </c>
      <c r="AP53" s="149">
        <v>1485</v>
      </c>
      <c r="AQ53" s="149">
        <v>1420</v>
      </c>
      <c r="AR53" s="149">
        <v>1435</v>
      </c>
      <c r="AS53" s="149">
        <v>1405</v>
      </c>
      <c r="AT53" s="149">
        <v>1400</v>
      </c>
      <c r="AU53" s="149">
        <v>1385</v>
      </c>
      <c r="AV53" s="149">
        <v>1385</v>
      </c>
      <c r="AW53" s="149">
        <v>1415</v>
      </c>
      <c r="AX53" s="149">
        <v>1430</v>
      </c>
      <c r="AY53" s="149">
        <v>1430</v>
      </c>
      <c r="AZ53" s="149">
        <v>1420</v>
      </c>
      <c r="BA53" s="149">
        <v>1415</v>
      </c>
      <c r="BB53" s="149">
        <v>1375</v>
      </c>
      <c r="BC53" s="149">
        <v>1335</v>
      </c>
      <c r="BD53" s="149">
        <v>1335</v>
      </c>
      <c r="BE53" s="149">
        <v>1315</v>
      </c>
      <c r="BF53" s="149">
        <v>1355</v>
      </c>
      <c r="BG53" s="149">
        <v>1355</v>
      </c>
      <c r="BH53" s="149">
        <v>1375</v>
      </c>
      <c r="BI53" s="149">
        <v>1415</v>
      </c>
      <c r="BJ53" s="149">
        <v>1470</v>
      </c>
      <c r="BK53" s="149">
        <v>1535</v>
      </c>
      <c r="BL53" s="149">
        <v>1505</v>
      </c>
      <c r="BM53" s="149">
        <v>1460</v>
      </c>
      <c r="BN53" s="149">
        <v>1405</v>
      </c>
      <c r="BO53" s="149">
        <v>1410</v>
      </c>
      <c r="BP53" s="149">
        <v>1540</v>
      </c>
      <c r="BQ53" s="149">
        <v>1535</v>
      </c>
      <c r="BR53" s="149">
        <v>1490</v>
      </c>
      <c r="BS53" s="149">
        <v>1505</v>
      </c>
      <c r="BT53" s="149">
        <v>1425</v>
      </c>
      <c r="BU53" s="149">
        <v>1435</v>
      </c>
      <c r="BV53" s="149">
        <v>1400</v>
      </c>
      <c r="BW53" s="149">
        <v>1430</v>
      </c>
      <c r="BX53" s="149">
        <v>1385</v>
      </c>
      <c r="BY53" s="149">
        <v>1365</v>
      </c>
      <c r="BZ53" s="149">
        <v>1355</v>
      </c>
      <c r="CA53" s="149">
        <v>1355</v>
      </c>
      <c r="CB53" s="274"/>
      <c r="CC53" s="236"/>
    </row>
    <row r="54" spans="1:81" s="105" customFormat="1" x14ac:dyDescent="0.25">
      <c r="A54" s="236" t="s">
        <v>120</v>
      </c>
      <c r="B54" s="279">
        <v>845</v>
      </c>
      <c r="C54" s="279">
        <v>885</v>
      </c>
      <c r="D54" s="279">
        <v>930</v>
      </c>
      <c r="E54" s="279">
        <v>990</v>
      </c>
      <c r="F54" s="279">
        <v>1020</v>
      </c>
      <c r="G54" s="279">
        <v>1060</v>
      </c>
      <c r="H54" s="279">
        <v>1120</v>
      </c>
      <c r="I54" s="279">
        <v>1140</v>
      </c>
      <c r="J54" s="279">
        <v>1160</v>
      </c>
      <c r="K54" s="279">
        <v>1155</v>
      </c>
      <c r="L54" s="279">
        <v>1210</v>
      </c>
      <c r="M54" s="279">
        <v>1230</v>
      </c>
      <c r="N54" s="279">
        <v>1205</v>
      </c>
      <c r="O54" s="279">
        <v>1255</v>
      </c>
      <c r="P54" s="279">
        <v>1255</v>
      </c>
      <c r="Q54" s="279">
        <v>2200</v>
      </c>
      <c r="R54" s="279">
        <v>2880</v>
      </c>
      <c r="S54" s="279">
        <v>2715</v>
      </c>
      <c r="T54" s="279">
        <v>2730</v>
      </c>
      <c r="U54" s="279">
        <v>2790</v>
      </c>
      <c r="V54" s="279">
        <v>2780</v>
      </c>
      <c r="W54" s="279">
        <v>2660</v>
      </c>
      <c r="X54" s="279">
        <v>2685</v>
      </c>
      <c r="Y54" s="279">
        <v>2655</v>
      </c>
      <c r="Z54" s="279">
        <v>2625</v>
      </c>
      <c r="AA54" s="279">
        <v>2785</v>
      </c>
      <c r="AB54" s="279">
        <v>2780</v>
      </c>
      <c r="AC54" s="279">
        <v>2740</v>
      </c>
      <c r="AD54" s="279">
        <v>2540</v>
      </c>
      <c r="AE54" s="279">
        <v>2375</v>
      </c>
      <c r="AF54" s="279">
        <v>2330</v>
      </c>
      <c r="AG54" s="279">
        <v>2220</v>
      </c>
      <c r="AH54" s="279">
        <v>2135</v>
      </c>
      <c r="AI54" s="279">
        <v>2025</v>
      </c>
      <c r="AJ54" s="279">
        <v>1915</v>
      </c>
      <c r="AK54" s="149">
        <v>1905</v>
      </c>
      <c r="AL54" s="149">
        <v>1840</v>
      </c>
      <c r="AM54" s="149">
        <v>1815</v>
      </c>
      <c r="AN54" s="149">
        <v>1730</v>
      </c>
      <c r="AO54" s="149">
        <v>1655</v>
      </c>
      <c r="AP54" s="149">
        <v>1590</v>
      </c>
      <c r="AQ54" s="149">
        <v>1550</v>
      </c>
      <c r="AR54" s="149">
        <v>1515</v>
      </c>
      <c r="AS54" s="149">
        <v>1520</v>
      </c>
      <c r="AT54" s="149">
        <v>1520</v>
      </c>
      <c r="AU54" s="149">
        <v>1500</v>
      </c>
      <c r="AV54" s="149">
        <v>1515</v>
      </c>
      <c r="AW54" s="149">
        <v>1555</v>
      </c>
      <c r="AX54" s="149">
        <v>1605</v>
      </c>
      <c r="AY54" s="149">
        <v>1605</v>
      </c>
      <c r="AZ54" s="149">
        <v>1710</v>
      </c>
      <c r="BA54" s="149">
        <v>1765</v>
      </c>
      <c r="BB54" s="149">
        <v>1715</v>
      </c>
      <c r="BC54" s="149">
        <v>1670</v>
      </c>
      <c r="BD54" s="149">
        <v>1720</v>
      </c>
      <c r="BE54" s="149">
        <v>1700</v>
      </c>
      <c r="BF54" s="149">
        <v>1725</v>
      </c>
      <c r="BG54" s="149">
        <v>1710</v>
      </c>
      <c r="BH54" s="149">
        <v>1720</v>
      </c>
      <c r="BI54" s="149">
        <v>1735</v>
      </c>
      <c r="BJ54" s="149">
        <v>1755</v>
      </c>
      <c r="BK54" s="149">
        <v>1830</v>
      </c>
      <c r="BL54" s="149">
        <v>1825</v>
      </c>
      <c r="BM54" s="149">
        <v>1815</v>
      </c>
      <c r="BN54" s="149">
        <v>1805</v>
      </c>
      <c r="BO54" s="149">
        <v>1785</v>
      </c>
      <c r="BP54" s="149">
        <v>1965</v>
      </c>
      <c r="BQ54" s="149">
        <v>1905</v>
      </c>
      <c r="BR54" s="149">
        <v>1960</v>
      </c>
      <c r="BS54" s="149">
        <v>1925</v>
      </c>
      <c r="BT54" s="149">
        <v>1765</v>
      </c>
      <c r="BU54" s="149">
        <v>1785</v>
      </c>
      <c r="BV54" s="149">
        <v>1780</v>
      </c>
      <c r="BW54" s="149">
        <v>1810</v>
      </c>
      <c r="BX54" s="149">
        <v>1750</v>
      </c>
      <c r="BY54" s="149">
        <v>1780</v>
      </c>
      <c r="BZ54" s="149">
        <v>1735</v>
      </c>
      <c r="CA54" s="149">
        <v>1855</v>
      </c>
      <c r="CB54" s="274"/>
      <c r="CC54" s="236"/>
    </row>
    <row r="55" spans="1:81" s="105" customFormat="1" x14ac:dyDescent="0.25">
      <c r="A55" s="236" t="s">
        <v>121</v>
      </c>
      <c r="B55" s="279">
        <v>705</v>
      </c>
      <c r="C55" s="279">
        <v>765</v>
      </c>
      <c r="D55" s="279">
        <v>815</v>
      </c>
      <c r="E55" s="279">
        <v>910</v>
      </c>
      <c r="F55" s="279">
        <v>915</v>
      </c>
      <c r="G55" s="279">
        <v>1010</v>
      </c>
      <c r="H55" s="279">
        <v>1070</v>
      </c>
      <c r="I55" s="279">
        <v>1045</v>
      </c>
      <c r="J55" s="279">
        <v>1120</v>
      </c>
      <c r="K55" s="279">
        <v>1140</v>
      </c>
      <c r="L55" s="279">
        <v>1155</v>
      </c>
      <c r="M55" s="279">
        <v>1195</v>
      </c>
      <c r="N55" s="279">
        <v>1230</v>
      </c>
      <c r="O55" s="279">
        <v>1275</v>
      </c>
      <c r="P55" s="279">
        <v>1275</v>
      </c>
      <c r="Q55" s="279">
        <v>2520</v>
      </c>
      <c r="R55" s="279">
        <v>3320</v>
      </c>
      <c r="S55" s="279">
        <v>3030</v>
      </c>
      <c r="T55" s="279">
        <v>3070</v>
      </c>
      <c r="U55" s="279">
        <v>3175</v>
      </c>
      <c r="V55" s="279">
        <v>3095</v>
      </c>
      <c r="W55" s="279">
        <v>2910</v>
      </c>
      <c r="X55" s="279">
        <v>2945</v>
      </c>
      <c r="Y55" s="279">
        <v>2935</v>
      </c>
      <c r="Z55" s="279">
        <v>2875</v>
      </c>
      <c r="AA55" s="279">
        <v>3100</v>
      </c>
      <c r="AB55" s="279">
        <v>3140</v>
      </c>
      <c r="AC55" s="279">
        <v>3100</v>
      </c>
      <c r="AD55" s="279">
        <v>2910</v>
      </c>
      <c r="AE55" s="279">
        <v>2645</v>
      </c>
      <c r="AF55" s="279">
        <v>2630</v>
      </c>
      <c r="AG55" s="279">
        <v>2625</v>
      </c>
      <c r="AH55" s="279">
        <v>2560</v>
      </c>
      <c r="AI55" s="279">
        <v>2430</v>
      </c>
      <c r="AJ55" s="279">
        <v>2345</v>
      </c>
      <c r="AK55" s="149">
        <v>2305</v>
      </c>
      <c r="AL55" s="149">
        <v>2265</v>
      </c>
      <c r="AM55" s="149">
        <v>2300</v>
      </c>
      <c r="AN55" s="149">
        <v>2185</v>
      </c>
      <c r="AO55" s="149">
        <v>2035</v>
      </c>
      <c r="AP55" s="149">
        <v>1935</v>
      </c>
      <c r="AQ55" s="149">
        <v>1870</v>
      </c>
      <c r="AR55" s="149">
        <v>1790</v>
      </c>
      <c r="AS55" s="149">
        <v>1800</v>
      </c>
      <c r="AT55" s="149">
        <v>1775</v>
      </c>
      <c r="AU55" s="149">
        <v>1795</v>
      </c>
      <c r="AV55" s="149">
        <v>1800</v>
      </c>
      <c r="AW55" s="149">
        <v>1790</v>
      </c>
      <c r="AX55" s="149">
        <v>1795</v>
      </c>
      <c r="AY55" s="149">
        <v>1780</v>
      </c>
      <c r="AZ55" s="149">
        <v>1840</v>
      </c>
      <c r="BA55" s="149">
        <v>1885</v>
      </c>
      <c r="BB55" s="149">
        <v>1825</v>
      </c>
      <c r="BC55" s="149">
        <v>1885</v>
      </c>
      <c r="BD55" s="149">
        <v>1905</v>
      </c>
      <c r="BE55" s="149">
        <v>1890</v>
      </c>
      <c r="BF55" s="149">
        <v>1930</v>
      </c>
      <c r="BG55" s="149">
        <v>2005</v>
      </c>
      <c r="BH55" s="149">
        <v>1965</v>
      </c>
      <c r="BI55" s="149">
        <v>2010</v>
      </c>
      <c r="BJ55" s="149">
        <v>2025</v>
      </c>
      <c r="BK55" s="149">
        <v>2115</v>
      </c>
      <c r="BL55" s="149">
        <v>2105</v>
      </c>
      <c r="BM55" s="149">
        <v>2110</v>
      </c>
      <c r="BN55" s="149">
        <v>2080</v>
      </c>
      <c r="BO55" s="149">
        <v>2115</v>
      </c>
      <c r="BP55" s="149">
        <v>2275</v>
      </c>
      <c r="BQ55" s="149">
        <v>2225</v>
      </c>
      <c r="BR55" s="149">
        <v>2255</v>
      </c>
      <c r="BS55" s="149">
        <v>2235</v>
      </c>
      <c r="BT55" s="149">
        <v>2125</v>
      </c>
      <c r="BU55" s="149">
        <v>2120</v>
      </c>
      <c r="BV55" s="149">
        <v>2105</v>
      </c>
      <c r="BW55" s="149">
        <v>2195</v>
      </c>
      <c r="BX55" s="149">
        <v>2160</v>
      </c>
      <c r="BY55" s="149">
        <v>2085</v>
      </c>
      <c r="BZ55" s="149">
        <v>2145</v>
      </c>
      <c r="CA55" s="149">
        <v>2200</v>
      </c>
      <c r="CB55" s="274"/>
      <c r="CC55" s="236"/>
    </row>
    <row r="56" spans="1:81" s="105" customFormat="1" x14ac:dyDescent="0.25">
      <c r="A56" s="236" t="s">
        <v>122</v>
      </c>
      <c r="B56" s="279">
        <v>290</v>
      </c>
      <c r="C56" s="279">
        <v>350</v>
      </c>
      <c r="D56" s="279">
        <v>365</v>
      </c>
      <c r="E56" s="279">
        <v>380</v>
      </c>
      <c r="F56" s="279">
        <v>380</v>
      </c>
      <c r="G56" s="279">
        <v>420</v>
      </c>
      <c r="H56" s="279">
        <v>440</v>
      </c>
      <c r="I56" s="279">
        <v>465</v>
      </c>
      <c r="J56" s="279">
        <v>490</v>
      </c>
      <c r="K56" s="279">
        <v>495</v>
      </c>
      <c r="L56" s="279">
        <v>495</v>
      </c>
      <c r="M56" s="279">
        <v>490</v>
      </c>
      <c r="N56" s="279">
        <v>500</v>
      </c>
      <c r="O56" s="279">
        <v>535</v>
      </c>
      <c r="P56" s="279">
        <v>540</v>
      </c>
      <c r="Q56" s="279">
        <v>1250</v>
      </c>
      <c r="R56" s="279">
        <v>1685</v>
      </c>
      <c r="S56" s="279">
        <v>1520</v>
      </c>
      <c r="T56" s="279">
        <v>1570</v>
      </c>
      <c r="U56" s="279">
        <v>1650</v>
      </c>
      <c r="V56" s="279">
        <v>1605</v>
      </c>
      <c r="W56" s="279">
        <v>1510</v>
      </c>
      <c r="X56" s="279">
        <v>1540</v>
      </c>
      <c r="Y56" s="279">
        <v>1525</v>
      </c>
      <c r="Z56" s="279">
        <v>1485</v>
      </c>
      <c r="AA56" s="279">
        <v>1610</v>
      </c>
      <c r="AB56" s="279">
        <v>1575</v>
      </c>
      <c r="AC56" s="279">
        <v>1565</v>
      </c>
      <c r="AD56" s="279">
        <v>1430</v>
      </c>
      <c r="AE56" s="279">
        <v>1290</v>
      </c>
      <c r="AF56" s="279">
        <v>1290</v>
      </c>
      <c r="AG56" s="279">
        <v>1245</v>
      </c>
      <c r="AH56" s="279">
        <v>1145</v>
      </c>
      <c r="AI56" s="279">
        <v>1090</v>
      </c>
      <c r="AJ56" s="279">
        <v>1060</v>
      </c>
      <c r="AK56" s="149">
        <v>1035</v>
      </c>
      <c r="AL56" s="149">
        <v>1005</v>
      </c>
      <c r="AM56" s="149">
        <v>955</v>
      </c>
      <c r="AN56" s="149">
        <v>905</v>
      </c>
      <c r="AO56" s="149">
        <v>865</v>
      </c>
      <c r="AP56" s="149">
        <v>830</v>
      </c>
      <c r="AQ56" s="149">
        <v>850</v>
      </c>
      <c r="AR56" s="149">
        <v>855</v>
      </c>
      <c r="AS56" s="149">
        <v>840</v>
      </c>
      <c r="AT56" s="149">
        <v>825</v>
      </c>
      <c r="AU56" s="149">
        <v>840</v>
      </c>
      <c r="AV56" s="149">
        <v>835</v>
      </c>
      <c r="AW56" s="149">
        <v>850</v>
      </c>
      <c r="AX56" s="149">
        <v>845</v>
      </c>
      <c r="AY56" s="149">
        <v>865</v>
      </c>
      <c r="AZ56" s="149">
        <v>870</v>
      </c>
      <c r="BA56" s="149">
        <v>915</v>
      </c>
      <c r="BB56" s="149">
        <v>865</v>
      </c>
      <c r="BC56" s="149">
        <v>875</v>
      </c>
      <c r="BD56" s="149">
        <v>850</v>
      </c>
      <c r="BE56" s="149">
        <v>830</v>
      </c>
      <c r="BF56" s="149">
        <v>870</v>
      </c>
      <c r="BG56" s="149">
        <v>875</v>
      </c>
      <c r="BH56" s="149">
        <v>890</v>
      </c>
      <c r="BI56" s="149">
        <v>900</v>
      </c>
      <c r="BJ56" s="149">
        <v>900</v>
      </c>
      <c r="BK56" s="149">
        <v>905</v>
      </c>
      <c r="BL56" s="149">
        <v>890</v>
      </c>
      <c r="BM56" s="149">
        <v>890</v>
      </c>
      <c r="BN56" s="149">
        <v>880</v>
      </c>
      <c r="BO56" s="149">
        <v>905</v>
      </c>
      <c r="BP56" s="149">
        <v>980</v>
      </c>
      <c r="BQ56" s="149">
        <v>950</v>
      </c>
      <c r="BR56" s="149">
        <v>960</v>
      </c>
      <c r="BS56" s="149">
        <v>955</v>
      </c>
      <c r="BT56" s="149">
        <v>915</v>
      </c>
      <c r="BU56" s="149">
        <v>905</v>
      </c>
      <c r="BV56" s="149">
        <v>950</v>
      </c>
      <c r="BW56" s="149">
        <v>965</v>
      </c>
      <c r="BX56" s="149">
        <v>970</v>
      </c>
      <c r="BY56" s="149">
        <v>910</v>
      </c>
      <c r="BZ56" s="149">
        <v>915</v>
      </c>
      <c r="CA56" s="149">
        <v>970</v>
      </c>
      <c r="CB56" s="274"/>
      <c r="CC56" s="236"/>
    </row>
    <row r="57" spans="1:81" s="105" customFormat="1" x14ac:dyDescent="0.25">
      <c r="A57" s="236" t="s">
        <v>123</v>
      </c>
      <c r="B57" s="279">
        <v>1330</v>
      </c>
      <c r="C57" s="279">
        <v>1425</v>
      </c>
      <c r="D57" s="279">
        <v>1425</v>
      </c>
      <c r="E57" s="279">
        <v>1430</v>
      </c>
      <c r="F57" s="279">
        <v>1460</v>
      </c>
      <c r="G57" s="279">
        <v>1505</v>
      </c>
      <c r="H57" s="279">
        <v>1515</v>
      </c>
      <c r="I57" s="279">
        <v>1520</v>
      </c>
      <c r="J57" s="279">
        <v>1535</v>
      </c>
      <c r="K57" s="279">
        <v>1595</v>
      </c>
      <c r="L57" s="279">
        <v>1615</v>
      </c>
      <c r="M57" s="279">
        <v>1655</v>
      </c>
      <c r="N57" s="279">
        <v>1665</v>
      </c>
      <c r="O57" s="279">
        <v>1695</v>
      </c>
      <c r="P57" s="279">
        <v>1700</v>
      </c>
      <c r="Q57" s="279">
        <v>3000</v>
      </c>
      <c r="R57" s="279">
        <v>3380</v>
      </c>
      <c r="S57" s="279">
        <v>3150</v>
      </c>
      <c r="T57" s="279">
        <v>3190</v>
      </c>
      <c r="U57" s="279">
        <v>3260</v>
      </c>
      <c r="V57" s="279">
        <v>3210</v>
      </c>
      <c r="W57" s="279">
        <v>3070</v>
      </c>
      <c r="X57" s="279">
        <v>3090</v>
      </c>
      <c r="Y57" s="279">
        <v>3080</v>
      </c>
      <c r="Z57" s="279">
        <v>3005</v>
      </c>
      <c r="AA57" s="279">
        <v>3165</v>
      </c>
      <c r="AB57" s="279">
        <v>3175</v>
      </c>
      <c r="AC57" s="279">
        <v>3105</v>
      </c>
      <c r="AD57" s="279">
        <v>2935</v>
      </c>
      <c r="AE57" s="279">
        <v>2750</v>
      </c>
      <c r="AF57" s="279">
        <v>2760</v>
      </c>
      <c r="AG57" s="279">
        <v>2660</v>
      </c>
      <c r="AH57" s="279">
        <v>2605</v>
      </c>
      <c r="AI57" s="279">
        <v>2495</v>
      </c>
      <c r="AJ57" s="279">
        <v>2445</v>
      </c>
      <c r="AK57" s="149">
        <v>2350</v>
      </c>
      <c r="AL57" s="149">
        <v>2355</v>
      </c>
      <c r="AM57" s="149">
        <v>2400</v>
      </c>
      <c r="AN57" s="149">
        <v>2285</v>
      </c>
      <c r="AO57" s="149">
        <v>2180</v>
      </c>
      <c r="AP57" s="149">
        <v>2060</v>
      </c>
      <c r="AQ57" s="149">
        <v>2000</v>
      </c>
      <c r="AR57" s="149">
        <v>1915</v>
      </c>
      <c r="AS57" s="149">
        <v>1910</v>
      </c>
      <c r="AT57" s="149">
        <v>1900</v>
      </c>
      <c r="AU57" s="149">
        <v>1880</v>
      </c>
      <c r="AV57" s="149">
        <v>1870</v>
      </c>
      <c r="AW57" s="149">
        <v>1910</v>
      </c>
      <c r="AX57" s="149">
        <v>1905</v>
      </c>
      <c r="AY57" s="149">
        <v>1980</v>
      </c>
      <c r="AZ57" s="149">
        <v>1955</v>
      </c>
      <c r="BA57" s="149">
        <v>1965</v>
      </c>
      <c r="BB57" s="149">
        <v>1920</v>
      </c>
      <c r="BC57" s="149">
        <v>1865</v>
      </c>
      <c r="BD57" s="149">
        <v>1910</v>
      </c>
      <c r="BE57" s="149">
        <v>1880</v>
      </c>
      <c r="BF57" s="149">
        <v>1885</v>
      </c>
      <c r="BG57" s="149">
        <v>1950</v>
      </c>
      <c r="BH57" s="149">
        <v>1965</v>
      </c>
      <c r="BI57" s="149">
        <v>2030</v>
      </c>
      <c r="BJ57" s="149">
        <v>2060</v>
      </c>
      <c r="BK57" s="149">
        <v>2090</v>
      </c>
      <c r="BL57" s="149">
        <v>2030</v>
      </c>
      <c r="BM57" s="149">
        <v>1975</v>
      </c>
      <c r="BN57" s="149">
        <v>1980</v>
      </c>
      <c r="BO57" s="149">
        <v>1925</v>
      </c>
      <c r="BP57" s="149">
        <v>2085</v>
      </c>
      <c r="BQ57" s="149">
        <v>2110</v>
      </c>
      <c r="BR57" s="149">
        <v>2075</v>
      </c>
      <c r="BS57" s="149">
        <v>1990</v>
      </c>
      <c r="BT57" s="149">
        <v>1965</v>
      </c>
      <c r="BU57" s="149">
        <v>1920</v>
      </c>
      <c r="BV57" s="149">
        <v>1930</v>
      </c>
      <c r="BW57" s="149">
        <v>1985</v>
      </c>
      <c r="BX57" s="149">
        <v>1950</v>
      </c>
      <c r="BY57" s="149">
        <v>1885</v>
      </c>
      <c r="BZ57" s="149">
        <v>1890</v>
      </c>
      <c r="CA57" s="149">
        <v>1950</v>
      </c>
      <c r="CB57" s="274"/>
      <c r="CC57" s="236"/>
    </row>
    <row r="58" spans="1:81" s="105" customFormat="1" x14ac:dyDescent="0.25">
      <c r="A58" s="236" t="s">
        <v>124</v>
      </c>
      <c r="B58" s="279">
        <v>2245</v>
      </c>
      <c r="C58" s="279">
        <v>2330</v>
      </c>
      <c r="D58" s="279">
        <v>2320</v>
      </c>
      <c r="E58" s="279">
        <v>2285</v>
      </c>
      <c r="F58" s="279">
        <v>2285</v>
      </c>
      <c r="G58" s="279">
        <v>2330</v>
      </c>
      <c r="H58" s="279">
        <v>2340</v>
      </c>
      <c r="I58" s="279">
        <v>2330</v>
      </c>
      <c r="J58" s="279">
        <v>2345</v>
      </c>
      <c r="K58" s="279">
        <v>2350</v>
      </c>
      <c r="L58" s="279">
        <v>2385</v>
      </c>
      <c r="M58" s="279">
        <v>2360</v>
      </c>
      <c r="N58" s="279">
        <v>2420</v>
      </c>
      <c r="O58" s="279">
        <v>2495</v>
      </c>
      <c r="P58" s="279">
        <v>2500</v>
      </c>
      <c r="Q58" s="279">
        <v>4080</v>
      </c>
      <c r="R58" s="279">
        <v>4955</v>
      </c>
      <c r="S58" s="279">
        <v>4620</v>
      </c>
      <c r="T58" s="279">
        <v>4745</v>
      </c>
      <c r="U58" s="279">
        <v>4805</v>
      </c>
      <c r="V58" s="279">
        <v>4670</v>
      </c>
      <c r="W58" s="279">
        <v>4415</v>
      </c>
      <c r="X58" s="279">
        <v>4560</v>
      </c>
      <c r="Y58" s="279">
        <v>4485</v>
      </c>
      <c r="Z58" s="279">
        <v>4335</v>
      </c>
      <c r="AA58" s="279">
        <v>4450</v>
      </c>
      <c r="AB58" s="279">
        <v>4360</v>
      </c>
      <c r="AC58" s="279">
        <v>4315</v>
      </c>
      <c r="AD58" s="279">
        <v>4120</v>
      </c>
      <c r="AE58" s="279">
        <v>3920</v>
      </c>
      <c r="AF58" s="279">
        <v>3825</v>
      </c>
      <c r="AG58" s="279">
        <v>3730</v>
      </c>
      <c r="AH58" s="279">
        <v>3580</v>
      </c>
      <c r="AI58" s="279">
        <v>3450</v>
      </c>
      <c r="AJ58" s="279">
        <v>3355</v>
      </c>
      <c r="AK58" s="149">
        <v>3335</v>
      </c>
      <c r="AL58" s="149">
        <v>3325</v>
      </c>
      <c r="AM58" s="149">
        <v>3340</v>
      </c>
      <c r="AN58" s="149">
        <v>3145</v>
      </c>
      <c r="AO58" s="149">
        <v>2960</v>
      </c>
      <c r="AP58" s="149">
        <v>2890</v>
      </c>
      <c r="AQ58" s="149">
        <v>2750</v>
      </c>
      <c r="AR58" s="149">
        <v>2695</v>
      </c>
      <c r="AS58" s="149">
        <v>2645</v>
      </c>
      <c r="AT58" s="149">
        <v>2650</v>
      </c>
      <c r="AU58" s="149">
        <v>2615</v>
      </c>
      <c r="AV58" s="149">
        <v>2645</v>
      </c>
      <c r="AW58" s="149">
        <v>2655</v>
      </c>
      <c r="AX58" s="149">
        <v>2645</v>
      </c>
      <c r="AY58" s="149">
        <v>2665</v>
      </c>
      <c r="AZ58" s="149">
        <v>2720</v>
      </c>
      <c r="BA58" s="149">
        <v>2775</v>
      </c>
      <c r="BB58" s="149">
        <v>2675</v>
      </c>
      <c r="BC58" s="149">
        <v>2675</v>
      </c>
      <c r="BD58" s="149">
        <v>2650</v>
      </c>
      <c r="BE58" s="149">
        <v>2625</v>
      </c>
      <c r="BF58" s="149">
        <v>2515</v>
      </c>
      <c r="BG58" s="149">
        <v>2510</v>
      </c>
      <c r="BH58" s="149">
        <v>2540</v>
      </c>
      <c r="BI58" s="149">
        <v>2575</v>
      </c>
      <c r="BJ58" s="149">
        <v>2605</v>
      </c>
      <c r="BK58" s="149">
        <v>2640</v>
      </c>
      <c r="BL58" s="149">
        <v>2585</v>
      </c>
      <c r="BM58" s="149">
        <v>2505</v>
      </c>
      <c r="BN58" s="149">
        <v>2440</v>
      </c>
      <c r="BO58" s="149">
        <v>2375</v>
      </c>
      <c r="BP58" s="149">
        <v>2595</v>
      </c>
      <c r="BQ58" s="149">
        <v>2570</v>
      </c>
      <c r="BR58" s="149">
        <v>2540</v>
      </c>
      <c r="BS58" s="149">
        <v>2550</v>
      </c>
      <c r="BT58" s="149">
        <v>2500</v>
      </c>
      <c r="BU58" s="149">
        <v>2505</v>
      </c>
      <c r="BV58" s="149">
        <v>2465</v>
      </c>
      <c r="BW58" s="149">
        <v>2540</v>
      </c>
      <c r="BX58" s="149">
        <v>2490</v>
      </c>
      <c r="BY58" s="149">
        <v>2410</v>
      </c>
      <c r="BZ58" s="149">
        <v>2395</v>
      </c>
      <c r="CA58" s="149">
        <v>2350</v>
      </c>
      <c r="CB58" s="274"/>
      <c r="CC58" s="236"/>
    </row>
    <row r="59" spans="1:81" s="105" customFormat="1" ht="15.75" x14ac:dyDescent="0.25">
      <c r="A59" s="108" t="s">
        <v>1702</v>
      </c>
      <c r="B59" s="279">
        <v>360</v>
      </c>
      <c r="C59" s="279">
        <v>385</v>
      </c>
      <c r="D59" s="279">
        <v>410</v>
      </c>
      <c r="E59" s="279">
        <v>440</v>
      </c>
      <c r="F59" s="279">
        <v>460</v>
      </c>
      <c r="G59" s="279">
        <v>495</v>
      </c>
      <c r="H59" s="279">
        <v>545</v>
      </c>
      <c r="I59" s="279">
        <v>560</v>
      </c>
      <c r="J59" s="279">
        <v>585</v>
      </c>
      <c r="K59" s="279">
        <v>620</v>
      </c>
      <c r="L59" s="279">
        <v>655</v>
      </c>
      <c r="M59" s="279">
        <v>630</v>
      </c>
      <c r="N59" s="279">
        <v>645</v>
      </c>
      <c r="O59" s="279">
        <v>665</v>
      </c>
      <c r="P59" s="279">
        <v>680</v>
      </c>
      <c r="Q59" s="279">
        <v>1425</v>
      </c>
      <c r="R59" s="279">
        <v>2000</v>
      </c>
      <c r="S59" s="279">
        <v>1790</v>
      </c>
      <c r="T59" s="279">
        <v>1855</v>
      </c>
      <c r="U59" s="279">
        <v>1905</v>
      </c>
      <c r="V59" s="279">
        <v>1925</v>
      </c>
      <c r="W59" s="279">
        <v>1800</v>
      </c>
      <c r="X59" s="279">
        <v>1780</v>
      </c>
      <c r="Y59" s="279">
        <v>1755</v>
      </c>
      <c r="Z59" s="279">
        <v>1670</v>
      </c>
      <c r="AA59" s="279">
        <v>1810</v>
      </c>
      <c r="AB59" s="279">
        <v>1790</v>
      </c>
      <c r="AC59" s="279">
        <v>1775</v>
      </c>
      <c r="AD59" s="279">
        <v>1660</v>
      </c>
      <c r="AE59" s="279">
        <v>1500</v>
      </c>
      <c r="AF59" s="279">
        <v>1515</v>
      </c>
      <c r="AG59" s="279">
        <v>1460</v>
      </c>
      <c r="AH59" s="279">
        <v>1375</v>
      </c>
      <c r="AI59" s="279">
        <v>1290</v>
      </c>
      <c r="AJ59" s="279">
        <v>1240</v>
      </c>
      <c r="AK59" s="149">
        <v>1185</v>
      </c>
      <c r="AL59" s="149">
        <v>1135</v>
      </c>
      <c r="AM59" s="149">
        <v>1140</v>
      </c>
      <c r="AN59" s="149">
        <v>1100</v>
      </c>
      <c r="AO59" s="149">
        <v>1020</v>
      </c>
      <c r="AP59" s="149">
        <v>1030</v>
      </c>
      <c r="AQ59" s="149">
        <v>995</v>
      </c>
      <c r="AR59" s="149">
        <v>945</v>
      </c>
      <c r="AS59" s="149">
        <v>940</v>
      </c>
      <c r="AT59" s="149">
        <v>935</v>
      </c>
      <c r="AU59" s="149">
        <v>940</v>
      </c>
      <c r="AV59" s="149">
        <v>955</v>
      </c>
      <c r="AW59" s="149">
        <v>960</v>
      </c>
      <c r="AX59" s="149">
        <v>955</v>
      </c>
      <c r="AY59" s="149">
        <v>955</v>
      </c>
      <c r="AZ59" s="149">
        <v>980</v>
      </c>
      <c r="BA59" s="149">
        <v>1015</v>
      </c>
      <c r="BB59" s="149">
        <v>960</v>
      </c>
      <c r="BC59" s="149">
        <v>970</v>
      </c>
      <c r="BD59" s="149">
        <v>1020</v>
      </c>
      <c r="BE59" s="149">
        <v>1010</v>
      </c>
      <c r="BF59" s="149">
        <v>1015</v>
      </c>
      <c r="BG59" s="149">
        <v>1005</v>
      </c>
      <c r="BH59" s="149">
        <v>1055</v>
      </c>
      <c r="BI59" s="149">
        <v>1070</v>
      </c>
      <c r="BJ59" s="149">
        <v>1045</v>
      </c>
      <c r="BK59" s="149">
        <v>1100</v>
      </c>
      <c r="BL59" s="149">
        <v>1075</v>
      </c>
      <c r="BM59" s="149">
        <v>1025</v>
      </c>
      <c r="BN59" s="149">
        <v>1040</v>
      </c>
      <c r="BO59" s="149">
        <v>1045</v>
      </c>
      <c r="BP59" s="149">
        <v>1160</v>
      </c>
      <c r="BQ59" s="149">
        <v>1145</v>
      </c>
      <c r="BR59" s="149">
        <v>1150</v>
      </c>
      <c r="BS59" s="149">
        <v>1130</v>
      </c>
      <c r="BT59" s="149">
        <v>1090</v>
      </c>
      <c r="BU59" s="149">
        <v>1070</v>
      </c>
      <c r="BV59" s="149">
        <v>1090</v>
      </c>
      <c r="BW59" s="149">
        <v>1145</v>
      </c>
      <c r="BX59" s="149">
        <v>1135</v>
      </c>
      <c r="BY59" s="149">
        <v>1110</v>
      </c>
      <c r="BZ59" s="149">
        <v>1115</v>
      </c>
      <c r="CA59" s="149">
        <v>1160</v>
      </c>
      <c r="CB59" s="274"/>
      <c r="CC59" s="236"/>
    </row>
    <row r="60" spans="1:81" s="105" customFormat="1" x14ac:dyDescent="0.25">
      <c r="A60" s="236" t="s">
        <v>126</v>
      </c>
      <c r="B60" s="279">
        <v>325</v>
      </c>
      <c r="C60" s="279">
        <v>385</v>
      </c>
      <c r="D60" s="279">
        <v>435</v>
      </c>
      <c r="E60" s="279">
        <v>430</v>
      </c>
      <c r="F60" s="279">
        <v>470</v>
      </c>
      <c r="G60" s="279">
        <v>490</v>
      </c>
      <c r="H60" s="279">
        <v>500</v>
      </c>
      <c r="I60" s="279">
        <v>490</v>
      </c>
      <c r="J60" s="279">
        <v>520</v>
      </c>
      <c r="K60" s="279">
        <v>560</v>
      </c>
      <c r="L60" s="279">
        <v>580</v>
      </c>
      <c r="M60" s="279">
        <v>585</v>
      </c>
      <c r="N60" s="279">
        <v>595</v>
      </c>
      <c r="O60" s="279">
        <v>620</v>
      </c>
      <c r="P60" s="279">
        <v>615</v>
      </c>
      <c r="Q60" s="279">
        <v>1360</v>
      </c>
      <c r="R60" s="279">
        <v>1890</v>
      </c>
      <c r="S60" s="279">
        <v>1715</v>
      </c>
      <c r="T60" s="279">
        <v>1775</v>
      </c>
      <c r="U60" s="279">
        <v>1855</v>
      </c>
      <c r="V60" s="279">
        <v>1820</v>
      </c>
      <c r="W60" s="279">
        <v>1720</v>
      </c>
      <c r="X60" s="279">
        <v>1745</v>
      </c>
      <c r="Y60" s="279">
        <v>1760</v>
      </c>
      <c r="Z60" s="279">
        <v>1730</v>
      </c>
      <c r="AA60" s="279">
        <v>1840</v>
      </c>
      <c r="AB60" s="279">
        <v>1835</v>
      </c>
      <c r="AC60" s="279">
        <v>1755</v>
      </c>
      <c r="AD60" s="279">
        <v>1595</v>
      </c>
      <c r="AE60" s="279">
        <v>1435</v>
      </c>
      <c r="AF60" s="279">
        <v>1425</v>
      </c>
      <c r="AG60" s="279">
        <v>1350</v>
      </c>
      <c r="AH60" s="279">
        <v>1295</v>
      </c>
      <c r="AI60" s="279">
        <v>1220</v>
      </c>
      <c r="AJ60" s="279">
        <v>1170</v>
      </c>
      <c r="AK60" s="149">
        <v>1110</v>
      </c>
      <c r="AL60" s="149">
        <v>1085</v>
      </c>
      <c r="AM60" s="149">
        <v>1060</v>
      </c>
      <c r="AN60" s="149">
        <v>1055</v>
      </c>
      <c r="AO60" s="149">
        <v>960</v>
      </c>
      <c r="AP60" s="149">
        <v>945</v>
      </c>
      <c r="AQ60" s="149">
        <v>930</v>
      </c>
      <c r="AR60" s="149">
        <v>910</v>
      </c>
      <c r="AS60" s="149">
        <v>905</v>
      </c>
      <c r="AT60" s="149">
        <v>950</v>
      </c>
      <c r="AU60" s="149">
        <v>935</v>
      </c>
      <c r="AV60" s="149">
        <v>930</v>
      </c>
      <c r="AW60" s="149">
        <v>925</v>
      </c>
      <c r="AX60" s="149">
        <v>895</v>
      </c>
      <c r="AY60" s="149">
        <v>925</v>
      </c>
      <c r="AZ60" s="149">
        <v>945</v>
      </c>
      <c r="BA60" s="149">
        <v>980</v>
      </c>
      <c r="BB60" s="149">
        <v>985</v>
      </c>
      <c r="BC60" s="149">
        <v>985</v>
      </c>
      <c r="BD60" s="149">
        <v>980</v>
      </c>
      <c r="BE60" s="149">
        <v>995</v>
      </c>
      <c r="BF60" s="149">
        <v>990</v>
      </c>
      <c r="BG60" s="149">
        <v>965</v>
      </c>
      <c r="BH60" s="149">
        <v>960</v>
      </c>
      <c r="BI60" s="149">
        <v>965</v>
      </c>
      <c r="BJ60" s="149">
        <v>950</v>
      </c>
      <c r="BK60" s="149">
        <v>1015</v>
      </c>
      <c r="BL60" s="149">
        <v>1015</v>
      </c>
      <c r="BM60" s="149">
        <v>985</v>
      </c>
      <c r="BN60" s="149">
        <v>1015</v>
      </c>
      <c r="BO60" s="149">
        <v>1005</v>
      </c>
      <c r="BP60" s="149">
        <v>1075</v>
      </c>
      <c r="BQ60" s="149">
        <v>1075</v>
      </c>
      <c r="BR60" s="149">
        <v>1120</v>
      </c>
      <c r="BS60" s="149">
        <v>1135</v>
      </c>
      <c r="BT60" s="149">
        <v>1115</v>
      </c>
      <c r="BU60" s="149">
        <v>1090</v>
      </c>
      <c r="BV60" s="149">
        <v>1070</v>
      </c>
      <c r="BW60" s="149">
        <v>1110</v>
      </c>
      <c r="BX60" s="149">
        <v>1080</v>
      </c>
      <c r="BY60" s="149">
        <v>1000</v>
      </c>
      <c r="BZ60" s="149">
        <v>990</v>
      </c>
      <c r="CA60" s="149">
        <v>1010</v>
      </c>
      <c r="CB60" s="274"/>
      <c r="CC60" s="236"/>
    </row>
    <row r="61" spans="1:81" x14ac:dyDescent="0.25">
      <c r="A61" s="236" t="s">
        <v>138</v>
      </c>
      <c r="B61" s="279">
        <v>10585</v>
      </c>
      <c r="C61" s="279">
        <v>11310</v>
      </c>
      <c r="D61" s="279">
        <v>11565</v>
      </c>
      <c r="E61" s="279">
        <v>11780</v>
      </c>
      <c r="F61" s="279">
        <v>12000</v>
      </c>
      <c r="G61" s="279">
        <v>12520</v>
      </c>
      <c r="H61" s="279">
        <v>12850</v>
      </c>
      <c r="I61" s="279">
        <v>12905</v>
      </c>
      <c r="J61" s="279">
        <v>13230</v>
      </c>
      <c r="K61" s="279">
        <v>13615</v>
      </c>
      <c r="L61" s="279">
        <v>13790</v>
      </c>
      <c r="M61" s="279">
        <v>13840</v>
      </c>
      <c r="N61" s="279">
        <v>14085</v>
      </c>
      <c r="O61" s="279">
        <v>14540</v>
      </c>
      <c r="P61" s="279">
        <v>14530</v>
      </c>
      <c r="Q61" s="279">
        <v>27215</v>
      </c>
      <c r="R61" s="279">
        <v>33570</v>
      </c>
      <c r="S61" s="279">
        <v>30925</v>
      </c>
      <c r="T61" s="279">
        <v>31720</v>
      </c>
      <c r="U61" s="279">
        <v>32495</v>
      </c>
      <c r="V61" s="279">
        <v>31975</v>
      </c>
      <c r="W61" s="279">
        <v>30280</v>
      </c>
      <c r="X61" s="279">
        <v>30600</v>
      </c>
      <c r="Y61" s="279">
        <v>30585</v>
      </c>
      <c r="Z61" s="279">
        <v>29850</v>
      </c>
      <c r="AA61" s="279">
        <v>31580</v>
      </c>
      <c r="AB61" s="279">
        <v>31205</v>
      </c>
      <c r="AC61" s="279">
        <v>30745</v>
      </c>
      <c r="AD61" s="279">
        <v>28665</v>
      </c>
      <c r="AE61" s="279">
        <v>26470</v>
      </c>
      <c r="AF61" s="279">
        <v>26195</v>
      </c>
      <c r="AG61" s="279">
        <v>25240</v>
      </c>
      <c r="AH61" s="279">
        <v>24260</v>
      </c>
      <c r="AI61" s="279">
        <v>23335</v>
      </c>
      <c r="AJ61" s="279">
        <v>22620</v>
      </c>
      <c r="AK61" s="149">
        <v>21995</v>
      </c>
      <c r="AL61" s="149">
        <v>21650</v>
      </c>
      <c r="AM61" s="149">
        <v>21720</v>
      </c>
      <c r="AN61" s="149">
        <v>20710</v>
      </c>
      <c r="AO61" s="149">
        <v>19535</v>
      </c>
      <c r="AP61" s="149">
        <v>18855</v>
      </c>
      <c r="AQ61" s="149">
        <v>18280</v>
      </c>
      <c r="AR61" s="149">
        <v>17765</v>
      </c>
      <c r="AS61" s="149">
        <v>17600</v>
      </c>
      <c r="AT61" s="149">
        <v>17665</v>
      </c>
      <c r="AU61" s="149">
        <v>17555</v>
      </c>
      <c r="AV61" s="149">
        <v>17670</v>
      </c>
      <c r="AW61" s="149">
        <v>17915</v>
      </c>
      <c r="AX61" s="149">
        <v>17990</v>
      </c>
      <c r="AY61" s="149">
        <v>18115</v>
      </c>
      <c r="AZ61" s="149">
        <v>18535</v>
      </c>
      <c r="BA61" s="149">
        <v>18885</v>
      </c>
      <c r="BB61" s="149">
        <v>18330</v>
      </c>
      <c r="BC61" s="149">
        <v>18275</v>
      </c>
      <c r="BD61" s="149">
        <v>18390</v>
      </c>
      <c r="BE61" s="149">
        <v>18180</v>
      </c>
      <c r="BF61" s="149">
        <v>18305</v>
      </c>
      <c r="BG61" s="149">
        <v>18345</v>
      </c>
      <c r="BH61" s="149">
        <v>18520</v>
      </c>
      <c r="BI61" s="149">
        <v>18900</v>
      </c>
      <c r="BJ61" s="149">
        <v>19000</v>
      </c>
      <c r="BK61" s="149">
        <v>19605</v>
      </c>
      <c r="BL61" s="149">
        <v>19295</v>
      </c>
      <c r="BM61" s="149">
        <v>18820</v>
      </c>
      <c r="BN61" s="149">
        <v>18765</v>
      </c>
      <c r="BO61" s="149">
        <v>18700</v>
      </c>
      <c r="BP61" s="149">
        <v>20300</v>
      </c>
      <c r="BQ61" s="149">
        <v>20035</v>
      </c>
      <c r="BR61" s="149">
        <v>20030</v>
      </c>
      <c r="BS61" s="149">
        <v>19810</v>
      </c>
      <c r="BT61" s="149">
        <v>19090</v>
      </c>
      <c r="BU61" s="149">
        <v>18925</v>
      </c>
      <c r="BV61" s="149">
        <v>18875</v>
      </c>
      <c r="BW61" s="149">
        <v>19470</v>
      </c>
      <c r="BX61" s="149">
        <v>19150</v>
      </c>
      <c r="BY61" s="149">
        <v>18525</v>
      </c>
      <c r="BZ61" s="149">
        <v>18480</v>
      </c>
      <c r="CA61" s="149">
        <v>18910</v>
      </c>
      <c r="CB61" s="274"/>
      <c r="CC61" s="236"/>
    </row>
    <row r="62" spans="1:81" x14ac:dyDescent="0.25">
      <c r="A62" s="236" t="s">
        <v>127</v>
      </c>
      <c r="B62" s="279">
        <v>2285</v>
      </c>
      <c r="C62" s="279">
        <v>2390</v>
      </c>
      <c r="D62" s="279">
        <v>2525</v>
      </c>
      <c r="E62" s="279">
        <v>2660</v>
      </c>
      <c r="F62" s="279">
        <v>2670</v>
      </c>
      <c r="G62" s="279">
        <v>2775</v>
      </c>
      <c r="H62" s="279">
        <v>2825</v>
      </c>
      <c r="I62" s="279">
        <v>2840</v>
      </c>
      <c r="J62" s="279">
        <v>2880</v>
      </c>
      <c r="K62" s="279">
        <v>2940</v>
      </c>
      <c r="L62" s="279">
        <v>3010</v>
      </c>
      <c r="M62" s="279">
        <v>2995</v>
      </c>
      <c r="N62" s="279">
        <v>3110</v>
      </c>
      <c r="O62" s="279">
        <v>3225</v>
      </c>
      <c r="P62" s="279">
        <v>3245</v>
      </c>
      <c r="Q62" s="279">
        <v>5470</v>
      </c>
      <c r="R62" s="279">
        <v>7120</v>
      </c>
      <c r="S62" s="279">
        <v>6520</v>
      </c>
      <c r="T62" s="279">
        <v>6715</v>
      </c>
      <c r="U62" s="279">
        <v>7005</v>
      </c>
      <c r="V62" s="279">
        <v>6860</v>
      </c>
      <c r="W62" s="279">
        <v>6540</v>
      </c>
      <c r="X62" s="279">
        <v>6550</v>
      </c>
      <c r="Y62" s="279">
        <v>6585</v>
      </c>
      <c r="Z62" s="279">
        <v>6460</v>
      </c>
      <c r="AA62" s="279">
        <v>6845</v>
      </c>
      <c r="AB62" s="279">
        <v>6920</v>
      </c>
      <c r="AC62" s="279">
        <v>6840</v>
      </c>
      <c r="AD62" s="279">
        <v>6500</v>
      </c>
      <c r="AE62" s="279">
        <v>6120</v>
      </c>
      <c r="AF62" s="279">
        <v>6010</v>
      </c>
      <c r="AG62" s="279">
        <v>5875</v>
      </c>
      <c r="AH62" s="279">
        <v>5595</v>
      </c>
      <c r="AI62" s="279">
        <v>5500</v>
      </c>
      <c r="AJ62" s="279">
        <v>5280</v>
      </c>
      <c r="AK62" s="149">
        <v>5165</v>
      </c>
      <c r="AL62" s="149">
        <v>5005</v>
      </c>
      <c r="AM62" s="149">
        <v>5000</v>
      </c>
      <c r="AN62" s="149">
        <v>4795</v>
      </c>
      <c r="AO62" s="149">
        <v>4650</v>
      </c>
      <c r="AP62" s="149">
        <v>4470</v>
      </c>
      <c r="AQ62" s="149">
        <v>4210</v>
      </c>
      <c r="AR62" s="149">
        <v>4100</v>
      </c>
      <c r="AS62" s="149">
        <v>4040</v>
      </c>
      <c r="AT62" s="149">
        <v>4015</v>
      </c>
      <c r="AU62" s="149">
        <v>3865</v>
      </c>
      <c r="AV62" s="149">
        <v>3900</v>
      </c>
      <c r="AW62" s="149">
        <v>3935</v>
      </c>
      <c r="AX62" s="149">
        <v>4005</v>
      </c>
      <c r="AY62" s="149">
        <v>3995</v>
      </c>
      <c r="AZ62" s="149">
        <v>4005</v>
      </c>
      <c r="BA62" s="149">
        <v>4065</v>
      </c>
      <c r="BB62" s="149">
        <v>3965</v>
      </c>
      <c r="BC62" s="149">
        <v>4120</v>
      </c>
      <c r="BD62" s="149">
        <v>4125</v>
      </c>
      <c r="BE62" s="149">
        <v>4095</v>
      </c>
      <c r="BF62" s="149">
        <v>4105</v>
      </c>
      <c r="BG62" s="149">
        <v>4000</v>
      </c>
      <c r="BH62" s="149">
        <v>4045</v>
      </c>
      <c r="BI62" s="149">
        <v>4090</v>
      </c>
      <c r="BJ62" s="149">
        <v>4115</v>
      </c>
      <c r="BK62" s="149">
        <v>4225</v>
      </c>
      <c r="BL62" s="149">
        <v>4285</v>
      </c>
      <c r="BM62" s="149">
        <v>4175</v>
      </c>
      <c r="BN62" s="149">
        <v>4285</v>
      </c>
      <c r="BO62" s="149">
        <v>4305</v>
      </c>
      <c r="BP62" s="149">
        <v>4700</v>
      </c>
      <c r="BQ62" s="149">
        <v>4645</v>
      </c>
      <c r="BR62" s="149">
        <v>4590</v>
      </c>
      <c r="BS62" s="149">
        <v>4555</v>
      </c>
      <c r="BT62" s="149">
        <v>4410</v>
      </c>
      <c r="BU62" s="149">
        <v>4425</v>
      </c>
      <c r="BV62" s="149">
        <v>4335</v>
      </c>
      <c r="BW62" s="149">
        <v>4520</v>
      </c>
      <c r="BX62" s="149">
        <v>4515</v>
      </c>
      <c r="BY62" s="149">
        <v>4425</v>
      </c>
      <c r="BZ62" s="149">
        <v>4360</v>
      </c>
      <c r="CA62" s="149">
        <v>4485</v>
      </c>
      <c r="CB62" s="274"/>
      <c r="CC62" s="236"/>
    </row>
    <row r="63" spans="1:81" s="105" customFormat="1" x14ac:dyDescent="0.25">
      <c r="A63" s="236" t="s">
        <v>139</v>
      </c>
      <c r="B63" s="279">
        <v>12865</v>
      </c>
      <c r="C63" s="279">
        <v>13700</v>
      </c>
      <c r="D63" s="279">
        <v>14090</v>
      </c>
      <c r="E63" s="279">
        <v>14440</v>
      </c>
      <c r="F63" s="279">
        <v>14670</v>
      </c>
      <c r="G63" s="279">
        <v>15295</v>
      </c>
      <c r="H63" s="279">
        <v>15675</v>
      </c>
      <c r="I63" s="279">
        <v>15745</v>
      </c>
      <c r="J63" s="279">
        <v>16110</v>
      </c>
      <c r="K63" s="279">
        <v>16555</v>
      </c>
      <c r="L63" s="279">
        <v>16800</v>
      </c>
      <c r="M63" s="279">
        <v>16835</v>
      </c>
      <c r="N63" s="279">
        <v>17195</v>
      </c>
      <c r="O63" s="279">
        <v>17760</v>
      </c>
      <c r="P63" s="279">
        <v>17780</v>
      </c>
      <c r="Q63" s="279">
        <v>32685</v>
      </c>
      <c r="R63" s="279">
        <v>40690</v>
      </c>
      <c r="S63" s="279">
        <v>37445</v>
      </c>
      <c r="T63" s="279">
        <v>38440</v>
      </c>
      <c r="U63" s="279">
        <v>39505</v>
      </c>
      <c r="V63" s="279">
        <v>38835</v>
      </c>
      <c r="W63" s="279">
        <v>36820</v>
      </c>
      <c r="X63" s="279">
        <v>37145</v>
      </c>
      <c r="Y63" s="279">
        <v>37170</v>
      </c>
      <c r="Z63" s="279">
        <v>36310</v>
      </c>
      <c r="AA63" s="279">
        <v>38425</v>
      </c>
      <c r="AB63" s="279">
        <v>38125</v>
      </c>
      <c r="AC63" s="279">
        <v>37585</v>
      </c>
      <c r="AD63" s="279">
        <v>35165</v>
      </c>
      <c r="AE63" s="279">
        <v>32585</v>
      </c>
      <c r="AF63" s="279">
        <v>32210</v>
      </c>
      <c r="AG63" s="279">
        <v>31115</v>
      </c>
      <c r="AH63" s="279">
        <v>29850</v>
      </c>
      <c r="AI63" s="279">
        <v>28830</v>
      </c>
      <c r="AJ63" s="279">
        <v>27900</v>
      </c>
      <c r="AK63" s="149">
        <v>27160</v>
      </c>
      <c r="AL63" s="149">
        <v>26655</v>
      </c>
      <c r="AM63" s="149">
        <v>26720</v>
      </c>
      <c r="AN63" s="149">
        <v>25505</v>
      </c>
      <c r="AO63" s="149">
        <v>24185</v>
      </c>
      <c r="AP63" s="149">
        <v>23330</v>
      </c>
      <c r="AQ63" s="149">
        <v>22485</v>
      </c>
      <c r="AR63" s="149">
        <v>21860</v>
      </c>
      <c r="AS63" s="149">
        <v>21640</v>
      </c>
      <c r="AT63" s="149">
        <v>21675</v>
      </c>
      <c r="AU63" s="149">
        <v>21415</v>
      </c>
      <c r="AV63" s="149">
        <v>21570</v>
      </c>
      <c r="AW63" s="149">
        <v>21850</v>
      </c>
      <c r="AX63" s="149">
        <v>21995</v>
      </c>
      <c r="AY63" s="149">
        <v>22105</v>
      </c>
      <c r="AZ63" s="149">
        <v>22540</v>
      </c>
      <c r="BA63" s="149">
        <v>22950</v>
      </c>
      <c r="BB63" s="149">
        <v>22295</v>
      </c>
      <c r="BC63" s="149">
        <v>22400</v>
      </c>
      <c r="BD63" s="149">
        <v>22515</v>
      </c>
      <c r="BE63" s="149">
        <v>22270</v>
      </c>
      <c r="BF63" s="149">
        <v>22410</v>
      </c>
      <c r="BG63" s="149">
        <v>22345</v>
      </c>
      <c r="BH63" s="149">
        <v>22565</v>
      </c>
      <c r="BI63" s="149">
        <v>22995</v>
      </c>
      <c r="BJ63" s="149">
        <v>23115</v>
      </c>
      <c r="BK63" s="149">
        <v>23830</v>
      </c>
      <c r="BL63" s="149">
        <v>23585</v>
      </c>
      <c r="BM63" s="149">
        <v>22995</v>
      </c>
      <c r="BN63" s="149">
        <v>23055</v>
      </c>
      <c r="BO63" s="149">
        <v>23005</v>
      </c>
      <c r="BP63" s="149">
        <v>25000</v>
      </c>
      <c r="BQ63" s="149">
        <v>24675</v>
      </c>
      <c r="BR63" s="149">
        <v>24620</v>
      </c>
      <c r="BS63" s="149">
        <v>24365</v>
      </c>
      <c r="BT63" s="149">
        <v>23500</v>
      </c>
      <c r="BU63" s="149">
        <v>23350</v>
      </c>
      <c r="BV63" s="149">
        <v>23210</v>
      </c>
      <c r="BW63" s="149">
        <v>23990</v>
      </c>
      <c r="BX63" s="149">
        <v>23660</v>
      </c>
      <c r="BY63" s="149">
        <v>22950</v>
      </c>
      <c r="BZ63" s="149">
        <v>22845</v>
      </c>
      <c r="CA63" s="149">
        <v>23395</v>
      </c>
      <c r="CB63" s="274"/>
      <c r="CC63" s="236"/>
    </row>
    <row r="64" spans="1:81" s="105" customFormat="1" x14ac:dyDescent="0.25">
      <c r="A64" s="236" t="s">
        <v>1731</v>
      </c>
      <c r="B64" s="279">
        <v>46645</v>
      </c>
      <c r="C64" s="279">
        <v>50040</v>
      </c>
      <c r="D64" s="279">
        <v>51480</v>
      </c>
      <c r="E64" s="279">
        <v>52380</v>
      </c>
      <c r="F64" s="279">
        <v>53190</v>
      </c>
      <c r="G64" s="279">
        <v>55325</v>
      </c>
      <c r="H64" s="279">
        <v>56025</v>
      </c>
      <c r="I64" s="279">
        <v>57340</v>
      </c>
      <c r="J64" s="279">
        <v>58720</v>
      </c>
      <c r="K64" s="279">
        <v>60675</v>
      </c>
      <c r="L64" s="279">
        <v>61785</v>
      </c>
      <c r="M64" s="279">
        <v>62675</v>
      </c>
      <c r="N64" s="279">
        <v>63965</v>
      </c>
      <c r="O64" s="279">
        <v>66730</v>
      </c>
      <c r="P64" s="279">
        <v>67285</v>
      </c>
      <c r="Q64" s="279">
        <v>127080</v>
      </c>
      <c r="R64" s="279">
        <v>171780</v>
      </c>
      <c r="S64" s="279">
        <v>159220</v>
      </c>
      <c r="T64" s="279">
        <v>163585</v>
      </c>
      <c r="U64" s="279">
        <v>168390</v>
      </c>
      <c r="V64" s="279">
        <v>166010</v>
      </c>
      <c r="W64" s="279">
        <v>157525</v>
      </c>
      <c r="X64" s="279">
        <v>160290</v>
      </c>
      <c r="Y64" s="279">
        <v>159710</v>
      </c>
      <c r="Z64" s="279">
        <v>157205</v>
      </c>
      <c r="AA64" s="279">
        <v>167015</v>
      </c>
      <c r="AB64" s="279">
        <v>166570</v>
      </c>
      <c r="AC64" s="279">
        <v>163755</v>
      </c>
      <c r="AD64" s="279">
        <v>151230</v>
      </c>
      <c r="AE64" s="279">
        <v>138530</v>
      </c>
      <c r="AF64" s="279">
        <v>136435</v>
      </c>
      <c r="AG64" s="279">
        <v>131290</v>
      </c>
      <c r="AH64" s="279">
        <v>124110</v>
      </c>
      <c r="AI64" s="279">
        <v>120780</v>
      </c>
      <c r="AJ64" s="279">
        <v>116655</v>
      </c>
      <c r="AK64" s="149">
        <v>113555</v>
      </c>
      <c r="AL64" s="149">
        <v>111665</v>
      </c>
      <c r="AM64" s="149">
        <v>111700</v>
      </c>
      <c r="AN64" s="149">
        <v>107325</v>
      </c>
      <c r="AO64" s="149">
        <v>101905</v>
      </c>
      <c r="AP64" s="149">
        <v>98520</v>
      </c>
      <c r="AQ64" s="149">
        <v>96710</v>
      </c>
      <c r="AR64" s="149">
        <v>95030</v>
      </c>
      <c r="AS64" s="149">
        <v>94820</v>
      </c>
      <c r="AT64" s="149">
        <v>94830</v>
      </c>
      <c r="AU64" s="149">
        <v>93765</v>
      </c>
      <c r="AV64" s="149">
        <v>94100</v>
      </c>
      <c r="AW64" s="149">
        <v>94925</v>
      </c>
      <c r="AX64" s="149">
        <v>94210</v>
      </c>
      <c r="AY64" s="149">
        <v>95355</v>
      </c>
      <c r="AZ64" s="149">
        <v>96530</v>
      </c>
      <c r="BA64" s="149">
        <v>97405</v>
      </c>
      <c r="BB64" s="149">
        <v>94200</v>
      </c>
      <c r="BC64" s="149">
        <v>95645</v>
      </c>
      <c r="BD64" s="149">
        <v>95895</v>
      </c>
      <c r="BE64" s="149">
        <v>95225</v>
      </c>
      <c r="BF64" s="149">
        <v>95945</v>
      </c>
      <c r="BG64" s="149">
        <v>96080</v>
      </c>
      <c r="BH64" s="149">
        <v>96930</v>
      </c>
      <c r="BI64" s="149">
        <v>98610</v>
      </c>
      <c r="BJ64" s="149">
        <v>99410</v>
      </c>
      <c r="BK64" s="149">
        <v>102515</v>
      </c>
      <c r="BL64" s="149">
        <v>101575</v>
      </c>
      <c r="BM64" s="149">
        <v>100075</v>
      </c>
      <c r="BN64" s="149">
        <v>100670</v>
      </c>
      <c r="BO64" s="149">
        <v>102440</v>
      </c>
      <c r="BP64" s="149">
        <v>110835</v>
      </c>
      <c r="BQ64" s="149">
        <v>110520</v>
      </c>
      <c r="BR64" s="149">
        <v>110800</v>
      </c>
      <c r="BS64" s="149">
        <v>109250</v>
      </c>
      <c r="BT64" s="149">
        <v>106400</v>
      </c>
      <c r="BU64" s="149">
        <v>105025</v>
      </c>
      <c r="BV64" s="149">
        <v>105495</v>
      </c>
      <c r="BW64" s="149">
        <v>109510</v>
      </c>
      <c r="BX64" s="149">
        <v>108645</v>
      </c>
      <c r="BY64" s="149">
        <v>106225</v>
      </c>
      <c r="BZ64" s="149">
        <v>105345</v>
      </c>
      <c r="CA64" s="149">
        <v>108410</v>
      </c>
      <c r="CB64" s="274"/>
      <c r="CC64" s="236"/>
    </row>
    <row r="65" spans="1:81" s="105" customFormat="1" x14ac:dyDescent="0.25">
      <c r="A65" s="236" t="s">
        <v>141</v>
      </c>
      <c r="B65" s="279">
        <v>451030</v>
      </c>
      <c r="C65" s="279">
        <v>480615</v>
      </c>
      <c r="D65" s="279">
        <v>493870</v>
      </c>
      <c r="E65" s="279">
        <v>503065</v>
      </c>
      <c r="F65" s="279">
        <v>509435</v>
      </c>
      <c r="G65" s="279">
        <v>522995</v>
      </c>
      <c r="H65" s="279">
        <v>527065</v>
      </c>
      <c r="I65" s="279">
        <v>535820</v>
      </c>
      <c r="J65" s="279">
        <v>540355</v>
      </c>
      <c r="K65" s="279">
        <v>550900</v>
      </c>
      <c r="L65" s="279">
        <v>557400</v>
      </c>
      <c r="M65" s="279">
        <v>562410</v>
      </c>
      <c r="N65" s="279">
        <v>571410</v>
      </c>
      <c r="O65" s="279">
        <v>594960</v>
      </c>
      <c r="P65" s="279">
        <v>602115</v>
      </c>
      <c r="Q65" s="279">
        <v>1034410</v>
      </c>
      <c r="R65" s="279">
        <v>1319550</v>
      </c>
      <c r="S65" s="279">
        <v>1265325</v>
      </c>
      <c r="T65" s="279">
        <v>1285060</v>
      </c>
      <c r="U65" s="279">
        <v>1313240</v>
      </c>
      <c r="V65" s="279">
        <v>1296525</v>
      </c>
      <c r="W65" s="279">
        <v>1245840</v>
      </c>
      <c r="X65" s="279">
        <v>1268120</v>
      </c>
      <c r="Y65" s="279">
        <v>1262445</v>
      </c>
      <c r="Z65" s="279">
        <v>1243365</v>
      </c>
      <c r="AA65" s="279">
        <v>1312005</v>
      </c>
      <c r="AB65" s="279">
        <v>1310490</v>
      </c>
      <c r="AC65" s="279">
        <v>1291525</v>
      </c>
      <c r="AD65" s="279">
        <v>1213415</v>
      </c>
      <c r="AE65" s="279">
        <v>1128620</v>
      </c>
      <c r="AF65" s="279">
        <v>1110050</v>
      </c>
      <c r="AG65" s="279">
        <v>1070965</v>
      </c>
      <c r="AH65" s="279">
        <v>1020100</v>
      </c>
      <c r="AI65" s="279">
        <v>990485</v>
      </c>
      <c r="AJ65" s="279">
        <v>954060</v>
      </c>
      <c r="AK65" s="149">
        <v>923755</v>
      </c>
      <c r="AL65" s="149">
        <v>906765</v>
      </c>
      <c r="AM65" s="149">
        <v>910275</v>
      </c>
      <c r="AN65" s="149">
        <v>879555</v>
      </c>
      <c r="AO65" s="149">
        <v>836560</v>
      </c>
      <c r="AP65" s="149">
        <v>813795</v>
      </c>
      <c r="AQ65" s="149">
        <v>797045</v>
      </c>
      <c r="AR65" s="149">
        <v>779610</v>
      </c>
      <c r="AS65" s="149">
        <v>774975</v>
      </c>
      <c r="AT65" s="149">
        <v>772790</v>
      </c>
      <c r="AU65" s="149">
        <v>759815</v>
      </c>
      <c r="AV65" s="149">
        <v>765825</v>
      </c>
      <c r="AW65" s="149">
        <v>772165</v>
      </c>
      <c r="AX65" s="149">
        <v>766835</v>
      </c>
      <c r="AY65" s="149">
        <v>780315</v>
      </c>
      <c r="AZ65" s="149">
        <v>797370</v>
      </c>
      <c r="BA65" s="149">
        <v>814450</v>
      </c>
      <c r="BB65" s="149">
        <v>786020</v>
      </c>
      <c r="BC65" s="149">
        <v>793250</v>
      </c>
      <c r="BD65" s="149">
        <v>798350</v>
      </c>
      <c r="BE65" s="149">
        <v>787585</v>
      </c>
      <c r="BF65" s="149">
        <v>788020</v>
      </c>
      <c r="BG65" s="149">
        <v>787430</v>
      </c>
      <c r="BH65" s="149">
        <v>791660</v>
      </c>
      <c r="BI65" s="149">
        <v>800750</v>
      </c>
      <c r="BJ65" s="149">
        <v>805615</v>
      </c>
      <c r="BK65" s="149">
        <v>830065</v>
      </c>
      <c r="BL65" s="149">
        <v>833320</v>
      </c>
      <c r="BM65" s="149">
        <v>826000</v>
      </c>
      <c r="BN65" s="149">
        <v>836040</v>
      </c>
      <c r="BO65" s="149">
        <v>859355</v>
      </c>
      <c r="BP65" s="149">
        <v>944225</v>
      </c>
      <c r="BQ65" s="149">
        <v>935985</v>
      </c>
      <c r="BR65" s="149">
        <v>932275</v>
      </c>
      <c r="BS65" s="149">
        <v>917760</v>
      </c>
      <c r="BT65" s="149">
        <v>893860</v>
      </c>
      <c r="BU65" s="149">
        <v>879660</v>
      </c>
      <c r="BV65" s="149">
        <v>877325</v>
      </c>
      <c r="BW65" s="149">
        <v>907820</v>
      </c>
      <c r="BX65" s="149">
        <v>901955</v>
      </c>
      <c r="BY65" s="149">
        <v>883235</v>
      </c>
      <c r="BZ65" s="149">
        <v>879340</v>
      </c>
      <c r="CA65" s="149">
        <v>905420</v>
      </c>
      <c r="CB65" s="274"/>
      <c r="CC65" s="236"/>
    </row>
    <row r="66" spans="1:81" s="105" customFormat="1" x14ac:dyDescent="0.25">
      <c r="A66" s="236" t="s">
        <v>226</v>
      </c>
      <c r="B66" s="279">
        <v>531450</v>
      </c>
      <c r="C66" s="279">
        <v>566105</v>
      </c>
      <c r="D66" s="279">
        <v>581730</v>
      </c>
      <c r="E66" s="279">
        <v>591295</v>
      </c>
      <c r="F66" s="279">
        <v>597530</v>
      </c>
      <c r="G66" s="279">
        <v>613335</v>
      </c>
      <c r="H66" s="279">
        <v>618440</v>
      </c>
      <c r="I66" s="279">
        <v>628720</v>
      </c>
      <c r="J66" s="279">
        <v>632065</v>
      </c>
      <c r="K66" s="279">
        <v>642925</v>
      </c>
      <c r="L66" s="279">
        <v>651160</v>
      </c>
      <c r="M66" s="279">
        <v>656785</v>
      </c>
      <c r="N66" s="279">
        <v>667070</v>
      </c>
      <c r="O66" s="279">
        <v>693190</v>
      </c>
      <c r="P66" s="279">
        <v>700090</v>
      </c>
      <c r="Q66" s="279">
        <v>1203285</v>
      </c>
      <c r="R66" s="279">
        <v>1508790</v>
      </c>
      <c r="S66" s="279">
        <v>1448810</v>
      </c>
      <c r="T66" s="279">
        <v>1474120</v>
      </c>
      <c r="U66" s="279">
        <v>1505050</v>
      </c>
      <c r="V66" s="279">
        <v>1482080</v>
      </c>
      <c r="W66" s="279">
        <v>1422660</v>
      </c>
      <c r="X66" s="279">
        <v>1446750</v>
      </c>
      <c r="Y66" s="279">
        <v>1438065</v>
      </c>
      <c r="Z66" s="279">
        <v>1418070</v>
      </c>
      <c r="AA66" s="279">
        <v>1493945</v>
      </c>
      <c r="AB66" s="279">
        <v>1491875</v>
      </c>
      <c r="AC66" s="279">
        <v>1469310</v>
      </c>
      <c r="AD66" s="279">
        <v>1380180</v>
      </c>
      <c r="AE66" s="279">
        <v>1283180</v>
      </c>
      <c r="AF66" s="279">
        <v>1261355</v>
      </c>
      <c r="AG66" s="279">
        <v>1217055</v>
      </c>
      <c r="AH66" s="279">
        <v>1157740</v>
      </c>
      <c r="AI66" s="279">
        <v>1123090</v>
      </c>
      <c r="AJ66" s="279">
        <v>1082410</v>
      </c>
      <c r="AK66" s="149">
        <v>1048835</v>
      </c>
      <c r="AL66" s="149">
        <v>1031015</v>
      </c>
      <c r="AM66" s="149">
        <v>1034035</v>
      </c>
      <c r="AN66" s="149">
        <v>998555</v>
      </c>
      <c r="AO66" s="149">
        <v>948180</v>
      </c>
      <c r="AP66" s="149">
        <v>920795</v>
      </c>
      <c r="AQ66" s="149">
        <v>901420</v>
      </c>
      <c r="AR66" s="149">
        <v>882665</v>
      </c>
      <c r="AS66" s="149">
        <v>877770</v>
      </c>
      <c r="AT66" s="149">
        <v>873330</v>
      </c>
      <c r="AU66" s="149">
        <v>857785</v>
      </c>
      <c r="AV66" s="149">
        <v>865325</v>
      </c>
      <c r="AW66" s="149">
        <v>872965</v>
      </c>
      <c r="AX66" s="149">
        <v>867215</v>
      </c>
      <c r="AY66" s="149">
        <v>882415</v>
      </c>
      <c r="AZ66" s="149">
        <v>901805</v>
      </c>
      <c r="BA66" s="149">
        <v>921425</v>
      </c>
      <c r="BB66" s="149">
        <v>887380</v>
      </c>
      <c r="BC66" s="149">
        <v>894740</v>
      </c>
      <c r="BD66" s="149">
        <v>900205</v>
      </c>
      <c r="BE66" s="149">
        <v>887155</v>
      </c>
      <c r="BF66" s="149">
        <v>885015</v>
      </c>
      <c r="BG66" s="149">
        <v>883415</v>
      </c>
      <c r="BH66" s="149">
        <v>889945</v>
      </c>
      <c r="BI66" s="149">
        <v>899630</v>
      </c>
      <c r="BJ66" s="149">
        <v>904270</v>
      </c>
      <c r="BK66" s="149">
        <v>931600</v>
      </c>
      <c r="BL66" s="149">
        <v>935455</v>
      </c>
      <c r="BM66" s="149">
        <v>926370</v>
      </c>
      <c r="BN66" s="149">
        <v>936410</v>
      </c>
      <c r="BO66" s="149">
        <v>961920</v>
      </c>
      <c r="BP66" s="149">
        <v>1054600</v>
      </c>
      <c r="BQ66" s="149">
        <v>1045665</v>
      </c>
      <c r="BR66" s="149">
        <v>1039290</v>
      </c>
      <c r="BS66" s="149">
        <v>1020740</v>
      </c>
      <c r="BT66" s="149">
        <v>995630</v>
      </c>
      <c r="BU66" s="149">
        <v>978735</v>
      </c>
      <c r="BV66" s="149">
        <v>977545</v>
      </c>
      <c r="BW66" s="149">
        <v>1011420</v>
      </c>
      <c r="BX66" s="149">
        <v>1004060</v>
      </c>
      <c r="BY66" s="149">
        <v>982680</v>
      </c>
      <c r="BZ66" s="149">
        <v>977675</v>
      </c>
      <c r="CA66" s="149">
        <v>1006680</v>
      </c>
      <c r="CB66" s="274"/>
      <c r="CC66" s="236"/>
    </row>
    <row r="67" spans="1:81" s="105" customFormat="1" x14ac:dyDescent="0.25">
      <c r="A67" s="236" t="s">
        <v>227</v>
      </c>
      <c r="B67" s="279">
        <v>546565</v>
      </c>
      <c r="C67" s="279">
        <v>581375</v>
      </c>
      <c r="D67" s="279">
        <v>597075</v>
      </c>
      <c r="E67" s="279">
        <v>606550</v>
      </c>
      <c r="F67" s="279">
        <v>612625</v>
      </c>
      <c r="G67" s="279">
        <v>628535</v>
      </c>
      <c r="H67" s="279">
        <v>633855</v>
      </c>
      <c r="I67" s="279">
        <v>643990</v>
      </c>
      <c r="J67" s="279">
        <v>647340</v>
      </c>
      <c r="K67" s="279">
        <v>658680</v>
      </c>
      <c r="L67" s="279">
        <v>666580</v>
      </c>
      <c r="M67" s="279">
        <v>672460</v>
      </c>
      <c r="N67" s="279">
        <v>682670</v>
      </c>
      <c r="O67" s="279">
        <v>708980</v>
      </c>
      <c r="P67" s="279">
        <v>716030</v>
      </c>
      <c r="Q67" s="279">
        <v>1235440</v>
      </c>
      <c r="R67" s="279">
        <v>1544625</v>
      </c>
      <c r="S67" s="279">
        <v>1482680</v>
      </c>
      <c r="T67" s="279">
        <v>1507615</v>
      </c>
      <c r="U67" s="279">
        <v>1538955</v>
      </c>
      <c r="V67" s="279">
        <v>1515100</v>
      </c>
      <c r="W67" s="279">
        <v>1454770</v>
      </c>
      <c r="X67" s="279">
        <v>1478665</v>
      </c>
      <c r="Y67" s="279">
        <v>1469180</v>
      </c>
      <c r="Z67" s="279">
        <v>1448140</v>
      </c>
      <c r="AA67" s="279">
        <v>1525480</v>
      </c>
      <c r="AB67" s="279">
        <v>1522855</v>
      </c>
      <c r="AC67" s="279">
        <v>1500220</v>
      </c>
      <c r="AD67" s="279">
        <v>1409155</v>
      </c>
      <c r="AE67" s="279">
        <v>1310300</v>
      </c>
      <c r="AF67" s="279">
        <v>1288225</v>
      </c>
      <c r="AG67" s="279">
        <v>1243360</v>
      </c>
      <c r="AH67" s="279">
        <v>1183535</v>
      </c>
      <c r="AI67" s="279">
        <v>1148205</v>
      </c>
      <c r="AJ67" s="279">
        <v>1105835</v>
      </c>
      <c r="AK67" s="149">
        <v>1071250</v>
      </c>
      <c r="AL67" s="149">
        <v>1052845</v>
      </c>
      <c r="AM67" s="149">
        <v>1055775</v>
      </c>
      <c r="AN67" s="149">
        <v>1019470</v>
      </c>
      <c r="AO67" s="149">
        <v>968680</v>
      </c>
      <c r="AP67" s="149">
        <v>940630</v>
      </c>
      <c r="AQ67" s="149">
        <v>921155</v>
      </c>
      <c r="AR67" s="149">
        <v>902495</v>
      </c>
      <c r="AS67" s="149">
        <v>897800</v>
      </c>
      <c r="AT67" s="149">
        <v>893385</v>
      </c>
      <c r="AU67" s="149">
        <v>877870</v>
      </c>
      <c r="AV67" s="149">
        <v>885085</v>
      </c>
      <c r="AW67" s="149">
        <v>892950</v>
      </c>
      <c r="AX67" s="149">
        <v>886795</v>
      </c>
      <c r="AY67" s="149">
        <v>902360</v>
      </c>
      <c r="AZ67" s="149">
        <v>922235</v>
      </c>
      <c r="BA67" s="149">
        <v>942965</v>
      </c>
      <c r="BB67" s="149">
        <v>907410</v>
      </c>
      <c r="BC67" s="149">
        <v>915045</v>
      </c>
      <c r="BD67" s="149">
        <v>921215</v>
      </c>
      <c r="BE67" s="149">
        <v>908190</v>
      </c>
      <c r="BF67" s="149">
        <v>906820</v>
      </c>
      <c r="BG67" s="149">
        <v>904915</v>
      </c>
      <c r="BH67" s="149">
        <v>910425</v>
      </c>
      <c r="BI67" s="149">
        <v>920075</v>
      </c>
      <c r="BJ67" s="149">
        <v>924185</v>
      </c>
      <c r="BK67" s="149">
        <v>952455</v>
      </c>
      <c r="BL67" s="149">
        <v>956540</v>
      </c>
      <c r="BM67" s="149">
        <v>947535</v>
      </c>
      <c r="BN67" s="149">
        <v>957290</v>
      </c>
      <c r="BO67" s="149">
        <v>984085</v>
      </c>
      <c r="BP67" s="149">
        <v>1079125</v>
      </c>
      <c r="BQ67" s="149">
        <v>1070810</v>
      </c>
      <c r="BR67" s="149">
        <v>1065355</v>
      </c>
      <c r="BS67" s="149">
        <v>1046665</v>
      </c>
      <c r="BT67" s="149">
        <v>1019955</v>
      </c>
      <c r="BU67" s="149">
        <v>1001725</v>
      </c>
      <c r="BV67" s="149">
        <v>999975</v>
      </c>
      <c r="BW67" s="149">
        <v>1035015</v>
      </c>
      <c r="BX67" s="149">
        <v>1026920</v>
      </c>
      <c r="BY67" s="149">
        <v>1005285</v>
      </c>
      <c r="BZ67" s="149">
        <v>999065</v>
      </c>
      <c r="CA67" s="149">
        <v>1028775</v>
      </c>
      <c r="CB67" s="274"/>
      <c r="CC67" s="236"/>
    </row>
    <row r="68" spans="1:81" x14ac:dyDescent="0.25">
      <c r="A68" s="236" t="s">
        <v>228</v>
      </c>
      <c r="B68" s="80">
        <v>5700</v>
      </c>
      <c r="C68" s="80">
        <v>6060</v>
      </c>
      <c r="D68" s="80">
        <v>6325</v>
      </c>
      <c r="E68" s="80">
        <v>6635</v>
      </c>
      <c r="F68" s="80">
        <v>6745</v>
      </c>
      <c r="G68" s="80">
        <v>7095</v>
      </c>
      <c r="H68" s="80">
        <v>7305</v>
      </c>
      <c r="I68" s="80">
        <v>7355</v>
      </c>
      <c r="J68" s="80">
        <v>7550</v>
      </c>
      <c r="K68" s="80">
        <v>7745</v>
      </c>
      <c r="L68" s="80">
        <v>7890</v>
      </c>
      <c r="M68" s="80">
        <v>7975</v>
      </c>
      <c r="N68" s="80">
        <v>8150</v>
      </c>
      <c r="O68" s="80">
        <v>8415</v>
      </c>
      <c r="P68" s="80">
        <v>8435</v>
      </c>
      <c r="Q68" s="80">
        <v>15155</v>
      </c>
      <c r="R68" s="80">
        <v>19290</v>
      </c>
      <c r="S68" s="80">
        <v>17765</v>
      </c>
      <c r="T68" s="80">
        <v>18135</v>
      </c>
      <c r="U68" s="80">
        <v>18705</v>
      </c>
      <c r="V68" s="80">
        <v>18365</v>
      </c>
      <c r="W68" s="80">
        <v>17435</v>
      </c>
      <c r="X68" s="80">
        <v>17590</v>
      </c>
      <c r="Y68" s="80">
        <v>17600</v>
      </c>
      <c r="Z68" s="80">
        <v>17260</v>
      </c>
      <c r="AA68" s="80">
        <v>18380</v>
      </c>
      <c r="AB68" s="80">
        <v>18455</v>
      </c>
      <c r="AC68" s="80">
        <v>18235</v>
      </c>
      <c r="AD68" s="80">
        <v>17125</v>
      </c>
      <c r="AE68" s="80">
        <v>15925</v>
      </c>
      <c r="AF68" s="80">
        <v>15745</v>
      </c>
      <c r="AG68" s="80">
        <v>15285</v>
      </c>
      <c r="AH68" s="80">
        <v>14665</v>
      </c>
      <c r="AI68" s="80">
        <v>14140</v>
      </c>
      <c r="AJ68" s="80">
        <v>13590</v>
      </c>
      <c r="AK68" s="150">
        <v>13300</v>
      </c>
      <c r="AL68" s="150">
        <v>12965</v>
      </c>
      <c r="AM68" s="150">
        <v>13015</v>
      </c>
      <c r="AN68" s="150">
        <v>12430</v>
      </c>
      <c r="AO68" s="150">
        <v>11885</v>
      </c>
      <c r="AP68" s="150">
        <v>11405</v>
      </c>
      <c r="AQ68" s="150">
        <v>10925</v>
      </c>
      <c r="AR68" s="150">
        <v>10565</v>
      </c>
      <c r="AS68" s="150">
        <v>10530</v>
      </c>
      <c r="AT68" s="150">
        <v>10500</v>
      </c>
      <c r="AU68" s="150">
        <v>10355</v>
      </c>
      <c r="AV68" s="150">
        <v>10390</v>
      </c>
      <c r="AW68" s="150">
        <v>10525</v>
      </c>
      <c r="AX68" s="150">
        <v>10640</v>
      </c>
      <c r="AY68" s="150">
        <v>10705</v>
      </c>
      <c r="AZ68" s="150">
        <v>10900</v>
      </c>
      <c r="BA68" s="150">
        <v>11135</v>
      </c>
      <c r="BB68" s="150">
        <v>10830</v>
      </c>
      <c r="BC68" s="150">
        <v>10965</v>
      </c>
      <c r="BD68" s="150">
        <v>11085</v>
      </c>
      <c r="BE68" s="150">
        <v>10950</v>
      </c>
      <c r="BF68" s="150">
        <v>11065</v>
      </c>
      <c r="BG68" s="150">
        <v>11070</v>
      </c>
      <c r="BH68" s="150">
        <v>11080</v>
      </c>
      <c r="BI68" s="150">
        <v>11280</v>
      </c>
      <c r="BJ68" s="150">
        <v>11380</v>
      </c>
      <c r="BK68" s="150">
        <v>11675</v>
      </c>
      <c r="BL68" s="150">
        <v>11660</v>
      </c>
      <c r="BM68" s="150">
        <v>11440</v>
      </c>
      <c r="BN68" s="150">
        <v>11575</v>
      </c>
      <c r="BO68" s="150">
        <v>11615</v>
      </c>
      <c r="BP68" s="150">
        <v>12795</v>
      </c>
      <c r="BQ68" s="150">
        <v>12480</v>
      </c>
      <c r="BR68" s="150">
        <v>12470</v>
      </c>
      <c r="BS68" s="150">
        <v>12230</v>
      </c>
      <c r="BT68" s="150">
        <v>11750</v>
      </c>
      <c r="BU68" s="150">
        <v>11740</v>
      </c>
      <c r="BV68" s="150">
        <v>11625</v>
      </c>
      <c r="BW68" s="150">
        <v>12020</v>
      </c>
      <c r="BX68" s="150">
        <v>11875</v>
      </c>
      <c r="BY68" s="150">
        <v>11595</v>
      </c>
      <c r="BZ68" s="150">
        <v>11570</v>
      </c>
      <c r="CA68" s="150">
        <v>11995</v>
      </c>
      <c r="CB68" s="274"/>
      <c r="CC68" s="236"/>
    </row>
    <row r="69" spans="1:81" x14ac:dyDescent="0.25">
      <c r="A69" s="236" t="s">
        <v>229</v>
      </c>
      <c r="B69" s="80">
        <v>975</v>
      </c>
      <c r="C69" s="80">
        <v>1120</v>
      </c>
      <c r="D69" s="80">
        <v>1205</v>
      </c>
      <c r="E69" s="80">
        <v>1255</v>
      </c>
      <c r="F69" s="80">
        <v>1310</v>
      </c>
      <c r="G69" s="80">
        <v>1410</v>
      </c>
      <c r="H69" s="80">
        <v>1485</v>
      </c>
      <c r="I69" s="80">
        <v>1520</v>
      </c>
      <c r="J69" s="80">
        <v>1595</v>
      </c>
      <c r="K69" s="80">
        <v>1675</v>
      </c>
      <c r="L69" s="80">
        <v>1730</v>
      </c>
      <c r="M69" s="80">
        <v>1705</v>
      </c>
      <c r="N69" s="80">
        <v>1735</v>
      </c>
      <c r="O69" s="80">
        <v>1820</v>
      </c>
      <c r="P69" s="80">
        <v>1835</v>
      </c>
      <c r="Q69" s="80">
        <v>4035</v>
      </c>
      <c r="R69" s="80">
        <v>5575</v>
      </c>
      <c r="S69" s="80">
        <v>5020</v>
      </c>
      <c r="T69" s="80">
        <v>5200</v>
      </c>
      <c r="U69" s="80">
        <v>5410</v>
      </c>
      <c r="V69" s="80">
        <v>5350</v>
      </c>
      <c r="W69" s="80">
        <v>5035</v>
      </c>
      <c r="X69" s="80">
        <v>5065</v>
      </c>
      <c r="Y69" s="80">
        <v>5045</v>
      </c>
      <c r="Z69" s="80">
        <v>4885</v>
      </c>
      <c r="AA69" s="80">
        <v>5260</v>
      </c>
      <c r="AB69" s="80">
        <v>5200</v>
      </c>
      <c r="AC69" s="80">
        <v>5095</v>
      </c>
      <c r="AD69" s="80">
        <v>4680</v>
      </c>
      <c r="AE69" s="80">
        <v>4230</v>
      </c>
      <c r="AF69" s="80">
        <v>4230</v>
      </c>
      <c r="AG69" s="80">
        <v>4055</v>
      </c>
      <c r="AH69" s="80">
        <v>3810</v>
      </c>
      <c r="AI69" s="80">
        <v>3595</v>
      </c>
      <c r="AJ69" s="80">
        <v>3470</v>
      </c>
      <c r="AK69" s="150">
        <v>3330</v>
      </c>
      <c r="AL69" s="150">
        <v>3225</v>
      </c>
      <c r="AM69" s="150">
        <v>3150</v>
      </c>
      <c r="AN69" s="150">
        <v>3055</v>
      </c>
      <c r="AO69" s="150">
        <v>2845</v>
      </c>
      <c r="AP69" s="150">
        <v>2805</v>
      </c>
      <c r="AQ69" s="150">
        <v>2775</v>
      </c>
      <c r="AR69" s="150">
        <v>2710</v>
      </c>
      <c r="AS69" s="150">
        <v>2685</v>
      </c>
      <c r="AT69" s="150">
        <v>2710</v>
      </c>
      <c r="AU69" s="150">
        <v>2710</v>
      </c>
      <c r="AV69" s="150">
        <v>2715</v>
      </c>
      <c r="AW69" s="150">
        <v>2735</v>
      </c>
      <c r="AX69" s="150">
        <v>2700</v>
      </c>
      <c r="AY69" s="150">
        <v>2740</v>
      </c>
      <c r="AZ69" s="150">
        <v>2795</v>
      </c>
      <c r="BA69" s="150">
        <v>2910</v>
      </c>
      <c r="BB69" s="150">
        <v>2810</v>
      </c>
      <c r="BC69" s="150">
        <v>2830</v>
      </c>
      <c r="BD69" s="150">
        <v>2850</v>
      </c>
      <c r="BE69" s="150">
        <v>2835</v>
      </c>
      <c r="BF69" s="150">
        <v>2875</v>
      </c>
      <c r="BG69" s="150">
        <v>2845</v>
      </c>
      <c r="BH69" s="150">
        <v>2905</v>
      </c>
      <c r="BI69" s="150">
        <v>2940</v>
      </c>
      <c r="BJ69" s="150">
        <v>2900</v>
      </c>
      <c r="BK69" s="150">
        <v>3020</v>
      </c>
      <c r="BL69" s="150">
        <v>2975</v>
      </c>
      <c r="BM69" s="150">
        <v>2900</v>
      </c>
      <c r="BN69" s="150">
        <v>2930</v>
      </c>
      <c r="BO69" s="150">
        <v>2955</v>
      </c>
      <c r="BP69" s="150">
        <v>3260</v>
      </c>
      <c r="BQ69" s="150">
        <v>3170</v>
      </c>
      <c r="BR69" s="150">
        <v>3230</v>
      </c>
      <c r="BS69" s="150">
        <v>3220</v>
      </c>
      <c r="BT69" s="150">
        <v>3120</v>
      </c>
      <c r="BU69" s="150">
        <v>3065</v>
      </c>
      <c r="BV69" s="150">
        <v>3110</v>
      </c>
      <c r="BW69" s="150">
        <v>3220</v>
      </c>
      <c r="BX69" s="150">
        <v>3180</v>
      </c>
      <c r="BY69" s="150">
        <v>3025</v>
      </c>
      <c r="BZ69" s="150">
        <v>3020</v>
      </c>
      <c r="CA69" s="150">
        <v>3145</v>
      </c>
      <c r="CB69" s="274"/>
      <c r="CC69" s="236"/>
    </row>
    <row r="70" spans="1:81" x14ac:dyDescent="0.25">
      <c r="A70" s="236" t="s">
        <v>230</v>
      </c>
      <c r="B70" s="80">
        <v>5320</v>
      </c>
      <c r="C70" s="80">
        <v>5600</v>
      </c>
      <c r="D70" s="80">
        <v>5645</v>
      </c>
      <c r="E70" s="80">
        <v>5635</v>
      </c>
      <c r="F70" s="80">
        <v>5660</v>
      </c>
      <c r="G70" s="80">
        <v>5805</v>
      </c>
      <c r="H70" s="80">
        <v>5865</v>
      </c>
      <c r="I70" s="80">
        <v>5840</v>
      </c>
      <c r="J70" s="80">
        <v>5920</v>
      </c>
      <c r="K70" s="80">
        <v>6030</v>
      </c>
      <c r="L70" s="80">
        <v>6035</v>
      </c>
      <c r="M70" s="80">
        <v>6010</v>
      </c>
      <c r="N70" s="80">
        <v>6175</v>
      </c>
      <c r="O70" s="80">
        <v>6345</v>
      </c>
      <c r="P70" s="80">
        <v>6325</v>
      </c>
      <c r="Q70" s="80">
        <v>11240</v>
      </c>
      <c r="R70" s="80">
        <v>13105</v>
      </c>
      <c r="S70" s="80">
        <v>12165</v>
      </c>
      <c r="T70" s="80">
        <v>12530</v>
      </c>
      <c r="U70" s="80">
        <v>12720</v>
      </c>
      <c r="V70" s="80">
        <v>12510</v>
      </c>
      <c r="W70" s="80">
        <v>11890</v>
      </c>
      <c r="X70" s="80">
        <v>12045</v>
      </c>
      <c r="Y70" s="80">
        <v>12120</v>
      </c>
      <c r="Z70" s="80">
        <v>11795</v>
      </c>
      <c r="AA70" s="80">
        <v>12280</v>
      </c>
      <c r="AB70" s="80">
        <v>12020</v>
      </c>
      <c r="AC70" s="80">
        <v>11850</v>
      </c>
      <c r="AD70" s="80">
        <v>11115</v>
      </c>
      <c r="AE70" s="80">
        <v>10360</v>
      </c>
      <c r="AF70" s="80">
        <v>10160</v>
      </c>
      <c r="AG70" s="80">
        <v>9805</v>
      </c>
      <c r="AH70" s="80">
        <v>9440</v>
      </c>
      <c r="AI70" s="80">
        <v>9220</v>
      </c>
      <c r="AJ70" s="80">
        <v>9005</v>
      </c>
      <c r="AK70" s="150">
        <v>8770</v>
      </c>
      <c r="AL70" s="150">
        <v>8735</v>
      </c>
      <c r="AM70" s="150">
        <v>8815</v>
      </c>
      <c r="AN70" s="150">
        <v>8360</v>
      </c>
      <c r="AO70" s="150">
        <v>7890</v>
      </c>
      <c r="AP70" s="150">
        <v>7615</v>
      </c>
      <c r="AQ70" s="150">
        <v>7315</v>
      </c>
      <c r="AR70" s="150">
        <v>7190</v>
      </c>
      <c r="AS70" s="150">
        <v>7060</v>
      </c>
      <c r="AT70" s="150">
        <v>7090</v>
      </c>
      <c r="AU70" s="150">
        <v>7040</v>
      </c>
      <c r="AV70" s="150">
        <v>7100</v>
      </c>
      <c r="AW70" s="150">
        <v>7245</v>
      </c>
      <c r="AX70" s="150">
        <v>7260</v>
      </c>
      <c r="AY70" s="150">
        <v>7280</v>
      </c>
      <c r="AZ70" s="150">
        <v>7430</v>
      </c>
      <c r="BA70" s="150">
        <v>7460</v>
      </c>
      <c r="BB70" s="150">
        <v>7245</v>
      </c>
      <c r="BC70" s="150">
        <v>7190</v>
      </c>
      <c r="BD70" s="150">
        <v>7140</v>
      </c>
      <c r="BE70" s="150">
        <v>7075</v>
      </c>
      <c r="BF70" s="150">
        <v>7020</v>
      </c>
      <c r="BG70" s="150">
        <v>6980</v>
      </c>
      <c r="BH70" s="150">
        <v>7130</v>
      </c>
      <c r="BI70" s="150">
        <v>7320</v>
      </c>
      <c r="BJ70" s="150">
        <v>7395</v>
      </c>
      <c r="BK70" s="150">
        <v>7615</v>
      </c>
      <c r="BL70" s="150">
        <v>7455</v>
      </c>
      <c r="BM70" s="150">
        <v>7185</v>
      </c>
      <c r="BN70" s="150">
        <v>7065</v>
      </c>
      <c r="BO70" s="150">
        <v>6975</v>
      </c>
      <c r="BP70" s="150">
        <v>7710</v>
      </c>
      <c r="BQ70" s="150">
        <v>7470</v>
      </c>
      <c r="BR70" s="150">
        <v>7360</v>
      </c>
      <c r="BS70" s="150">
        <v>7350</v>
      </c>
      <c r="BT70" s="150">
        <v>7105</v>
      </c>
      <c r="BU70" s="150">
        <v>7035</v>
      </c>
      <c r="BV70" s="150">
        <v>6970</v>
      </c>
      <c r="BW70" s="150">
        <v>7180</v>
      </c>
      <c r="BX70" s="150">
        <v>7075</v>
      </c>
      <c r="BY70" s="150">
        <v>6845</v>
      </c>
      <c r="BZ70" s="150">
        <v>6770</v>
      </c>
      <c r="CA70" s="150">
        <v>6750</v>
      </c>
      <c r="CB70" s="274"/>
      <c r="CC70" s="236"/>
    </row>
    <row r="71" spans="1:81" x14ac:dyDescent="0.25">
      <c r="A71" s="236" t="s">
        <v>231</v>
      </c>
      <c r="B71" s="80">
        <v>1580</v>
      </c>
      <c r="C71" s="80">
        <v>1680</v>
      </c>
      <c r="D71" s="80">
        <v>1730</v>
      </c>
      <c r="E71" s="80">
        <v>1825</v>
      </c>
      <c r="F71" s="80">
        <v>1865</v>
      </c>
      <c r="G71" s="80">
        <v>1990</v>
      </c>
      <c r="H71" s="80">
        <v>2085</v>
      </c>
      <c r="I71" s="80">
        <v>2070</v>
      </c>
      <c r="J71" s="80">
        <v>2165</v>
      </c>
      <c r="K71" s="80">
        <v>2245</v>
      </c>
      <c r="L71" s="80">
        <v>2305</v>
      </c>
      <c r="M71" s="80">
        <v>2335</v>
      </c>
      <c r="N71" s="80">
        <v>2370</v>
      </c>
      <c r="O71" s="80">
        <v>2460</v>
      </c>
      <c r="P71" s="80">
        <v>2460</v>
      </c>
      <c r="Q71" s="80">
        <v>4770</v>
      </c>
      <c r="R71" s="80">
        <v>6040</v>
      </c>
      <c r="S71" s="80">
        <v>5525</v>
      </c>
      <c r="T71" s="80">
        <v>5645</v>
      </c>
      <c r="U71" s="80">
        <v>5845</v>
      </c>
      <c r="V71" s="80">
        <v>5710</v>
      </c>
      <c r="W71" s="80">
        <v>5370</v>
      </c>
      <c r="X71" s="80">
        <v>5390</v>
      </c>
      <c r="Y71" s="80">
        <v>5345</v>
      </c>
      <c r="Z71" s="80">
        <v>5250</v>
      </c>
      <c r="AA71" s="80">
        <v>5605</v>
      </c>
      <c r="AB71" s="80">
        <v>5590</v>
      </c>
      <c r="AC71" s="80">
        <v>5505</v>
      </c>
      <c r="AD71" s="80">
        <v>5150</v>
      </c>
      <c r="AE71" s="80">
        <v>4720</v>
      </c>
      <c r="AF71" s="80">
        <v>4705</v>
      </c>
      <c r="AG71" s="80">
        <v>4600</v>
      </c>
      <c r="AH71" s="80">
        <v>4495</v>
      </c>
      <c r="AI71" s="80">
        <v>4305</v>
      </c>
      <c r="AJ71" s="80">
        <v>4180</v>
      </c>
      <c r="AK71" s="150">
        <v>4070</v>
      </c>
      <c r="AL71" s="150">
        <v>3990</v>
      </c>
      <c r="AM71" s="150">
        <v>4045</v>
      </c>
      <c r="AN71" s="150">
        <v>3850</v>
      </c>
      <c r="AO71" s="150">
        <v>3605</v>
      </c>
      <c r="AP71" s="150">
        <v>3435</v>
      </c>
      <c r="AQ71" s="150">
        <v>3345</v>
      </c>
      <c r="AR71" s="150">
        <v>3185</v>
      </c>
      <c r="AS71" s="150">
        <v>3165</v>
      </c>
      <c r="AT71" s="150">
        <v>3155</v>
      </c>
      <c r="AU71" s="150">
        <v>3105</v>
      </c>
      <c r="AV71" s="150">
        <v>3160</v>
      </c>
      <c r="AW71" s="150">
        <v>3140</v>
      </c>
      <c r="AX71" s="150">
        <v>3185</v>
      </c>
      <c r="AY71" s="150">
        <v>3165</v>
      </c>
      <c r="AZ71" s="150">
        <v>3255</v>
      </c>
      <c r="BA71" s="150">
        <v>3325</v>
      </c>
      <c r="BB71" s="150">
        <v>3230</v>
      </c>
      <c r="BC71" s="150">
        <v>3305</v>
      </c>
      <c r="BD71" s="150">
        <v>3345</v>
      </c>
      <c r="BE71" s="150">
        <v>3305</v>
      </c>
      <c r="BF71" s="150">
        <v>3380</v>
      </c>
      <c r="BG71" s="150">
        <v>3455</v>
      </c>
      <c r="BH71" s="150">
        <v>3415</v>
      </c>
      <c r="BI71" s="150">
        <v>3465</v>
      </c>
      <c r="BJ71" s="150">
        <v>3465</v>
      </c>
      <c r="BK71" s="150">
        <v>3635</v>
      </c>
      <c r="BL71" s="150">
        <v>3600</v>
      </c>
      <c r="BM71" s="150">
        <v>3575</v>
      </c>
      <c r="BN71" s="150">
        <v>3560</v>
      </c>
      <c r="BO71" s="150">
        <v>3575</v>
      </c>
      <c r="BP71" s="150">
        <v>3940</v>
      </c>
      <c r="BQ71" s="150">
        <v>3780</v>
      </c>
      <c r="BR71" s="150">
        <v>3825</v>
      </c>
      <c r="BS71" s="150">
        <v>3795</v>
      </c>
      <c r="BT71" s="150">
        <v>3650</v>
      </c>
      <c r="BU71" s="150">
        <v>3630</v>
      </c>
      <c r="BV71" s="150">
        <v>3610</v>
      </c>
      <c r="BW71" s="150">
        <v>3765</v>
      </c>
      <c r="BX71" s="150">
        <v>3690</v>
      </c>
      <c r="BY71" s="150">
        <v>3575</v>
      </c>
      <c r="BZ71" s="150">
        <v>3630</v>
      </c>
      <c r="CA71" s="150">
        <v>3705</v>
      </c>
      <c r="CB71" s="274"/>
      <c r="CC71" s="236"/>
    </row>
    <row r="74" spans="1:81" s="105" customFormat="1" ht="15.75" x14ac:dyDescent="0.25">
      <c r="A74" s="107" t="s">
        <v>225</v>
      </c>
      <c r="B74" s="276">
        <v>43466</v>
      </c>
      <c r="C74" s="276">
        <v>43497</v>
      </c>
      <c r="D74" s="276">
        <v>43525</v>
      </c>
      <c r="E74" s="276">
        <v>43556</v>
      </c>
      <c r="F74" s="276">
        <v>43586</v>
      </c>
      <c r="G74" s="276">
        <v>43617</v>
      </c>
      <c r="H74" s="276">
        <v>43647</v>
      </c>
      <c r="I74" s="276">
        <v>43678</v>
      </c>
      <c r="J74" s="276">
        <v>43709</v>
      </c>
      <c r="K74" s="276">
        <v>43739</v>
      </c>
      <c r="L74" s="276">
        <v>43770</v>
      </c>
      <c r="M74" s="276">
        <v>43800</v>
      </c>
      <c r="N74" s="276">
        <v>43831</v>
      </c>
      <c r="O74" s="276">
        <v>43862</v>
      </c>
      <c r="P74" s="276">
        <v>43891</v>
      </c>
      <c r="Q74" s="276">
        <v>43922</v>
      </c>
      <c r="R74" s="276">
        <v>43952</v>
      </c>
      <c r="S74" s="276">
        <v>43983</v>
      </c>
      <c r="T74" s="276">
        <v>44013</v>
      </c>
      <c r="U74" s="276">
        <v>44044</v>
      </c>
      <c r="V74" s="276">
        <v>44075</v>
      </c>
      <c r="W74" s="276">
        <v>44105</v>
      </c>
      <c r="X74" s="276">
        <v>44136</v>
      </c>
      <c r="Y74" s="276">
        <v>44166</v>
      </c>
      <c r="Z74" s="276">
        <v>44197</v>
      </c>
      <c r="AA74" s="276">
        <v>44228</v>
      </c>
      <c r="AB74" s="276">
        <v>44256</v>
      </c>
      <c r="AC74" s="276">
        <v>44287</v>
      </c>
      <c r="AD74" s="276">
        <v>44317</v>
      </c>
      <c r="AE74" s="276">
        <v>44348</v>
      </c>
      <c r="AF74" s="276">
        <v>44378</v>
      </c>
      <c r="AG74" s="276">
        <v>44409</v>
      </c>
      <c r="AH74" s="276">
        <v>44440</v>
      </c>
      <c r="AI74" s="276">
        <v>44470</v>
      </c>
      <c r="AJ74" s="276">
        <v>44501</v>
      </c>
      <c r="AK74" s="276">
        <v>44531</v>
      </c>
      <c r="AL74" s="276">
        <v>44562</v>
      </c>
      <c r="AM74" s="276">
        <v>44593</v>
      </c>
      <c r="AN74" s="276">
        <v>44621</v>
      </c>
      <c r="AO74" s="276">
        <v>44652</v>
      </c>
      <c r="AP74" s="276">
        <v>44682</v>
      </c>
      <c r="AQ74" s="276">
        <v>44713</v>
      </c>
      <c r="AR74" s="276">
        <v>44743</v>
      </c>
      <c r="AS74" s="276">
        <v>44774</v>
      </c>
      <c r="AT74" s="276">
        <v>44805</v>
      </c>
      <c r="AU74" s="276">
        <v>44835</v>
      </c>
      <c r="AV74" s="276">
        <v>44866</v>
      </c>
      <c r="AW74" s="276">
        <v>44896</v>
      </c>
      <c r="AX74" s="276">
        <v>44927</v>
      </c>
      <c r="AY74" s="276">
        <v>44958</v>
      </c>
      <c r="AZ74" s="276">
        <v>44986</v>
      </c>
      <c r="BA74" s="276">
        <v>45017</v>
      </c>
      <c r="BB74" s="276">
        <v>45047</v>
      </c>
      <c r="BC74" s="276">
        <v>45078</v>
      </c>
      <c r="BD74" s="276">
        <v>45108</v>
      </c>
      <c r="BE74" s="276">
        <v>45139</v>
      </c>
      <c r="BF74" s="276">
        <v>45170</v>
      </c>
      <c r="BG74" s="276">
        <v>45200</v>
      </c>
      <c r="BH74" s="276">
        <v>45231</v>
      </c>
      <c r="BI74" s="276">
        <v>45261</v>
      </c>
      <c r="BJ74" s="276">
        <v>45292</v>
      </c>
      <c r="BK74" s="276">
        <v>45323</v>
      </c>
      <c r="BL74" s="276">
        <v>45352</v>
      </c>
      <c r="BM74" s="276">
        <v>45383</v>
      </c>
      <c r="BN74" s="276">
        <v>45413</v>
      </c>
      <c r="BO74" s="276">
        <v>45444</v>
      </c>
      <c r="BP74" s="276">
        <v>45474</v>
      </c>
      <c r="BQ74" s="276">
        <v>45505</v>
      </c>
      <c r="BR74" s="276">
        <v>45536</v>
      </c>
      <c r="BS74" s="276">
        <v>45566</v>
      </c>
      <c r="BT74" s="276">
        <v>45597</v>
      </c>
      <c r="BU74" s="276">
        <v>45627</v>
      </c>
      <c r="BV74" s="276">
        <v>45658</v>
      </c>
      <c r="BW74" s="276">
        <v>45689</v>
      </c>
      <c r="BX74" s="276">
        <v>45717</v>
      </c>
      <c r="BY74" s="276">
        <v>45748</v>
      </c>
      <c r="BZ74" s="276">
        <v>45778</v>
      </c>
      <c r="CA74" s="276">
        <v>45809</v>
      </c>
      <c r="CB74" s="274"/>
      <c r="CC74" s="236"/>
    </row>
    <row r="75" spans="1:81" s="105" customFormat="1" x14ac:dyDescent="0.25">
      <c r="A75" s="236" t="s">
        <v>115</v>
      </c>
      <c r="B75" s="279">
        <v>465</v>
      </c>
      <c r="C75" s="279">
        <v>485</v>
      </c>
      <c r="D75" s="279">
        <v>495</v>
      </c>
      <c r="E75" s="279">
        <v>485</v>
      </c>
      <c r="F75" s="279">
        <v>480</v>
      </c>
      <c r="G75" s="279">
        <v>485</v>
      </c>
      <c r="H75" s="279">
        <v>515</v>
      </c>
      <c r="I75" s="279">
        <v>510</v>
      </c>
      <c r="J75" s="279">
        <v>490</v>
      </c>
      <c r="K75" s="279">
        <v>495</v>
      </c>
      <c r="L75" s="279">
        <v>500</v>
      </c>
      <c r="M75" s="279">
        <v>505</v>
      </c>
      <c r="N75" s="279">
        <v>515</v>
      </c>
      <c r="O75" s="279">
        <v>525</v>
      </c>
      <c r="P75" s="279">
        <v>550</v>
      </c>
      <c r="Q75" s="279">
        <v>945</v>
      </c>
      <c r="R75" s="279">
        <v>1180</v>
      </c>
      <c r="S75" s="279">
        <v>1080</v>
      </c>
      <c r="T75" s="279">
        <v>1125</v>
      </c>
      <c r="U75" s="279">
        <v>1195</v>
      </c>
      <c r="V75" s="279">
        <v>1185</v>
      </c>
      <c r="W75" s="279">
        <v>1150</v>
      </c>
      <c r="X75" s="279">
        <v>1195</v>
      </c>
      <c r="Y75" s="279">
        <v>1195</v>
      </c>
      <c r="Z75" s="279">
        <v>1150</v>
      </c>
      <c r="AA75" s="279">
        <v>1200</v>
      </c>
      <c r="AB75" s="279">
        <v>1170</v>
      </c>
      <c r="AC75" s="279">
        <v>1130</v>
      </c>
      <c r="AD75" s="279">
        <v>1055</v>
      </c>
      <c r="AE75" s="279">
        <v>975</v>
      </c>
      <c r="AF75" s="279">
        <v>940</v>
      </c>
      <c r="AG75" s="279">
        <v>905</v>
      </c>
      <c r="AH75" s="279">
        <v>885</v>
      </c>
      <c r="AI75" s="279">
        <v>815</v>
      </c>
      <c r="AJ75" s="279">
        <v>790</v>
      </c>
      <c r="AK75" s="149">
        <v>780</v>
      </c>
      <c r="AL75" s="149">
        <v>765</v>
      </c>
      <c r="AM75" s="149">
        <v>755</v>
      </c>
      <c r="AN75" s="149">
        <v>705</v>
      </c>
      <c r="AO75" s="149">
        <v>665</v>
      </c>
      <c r="AP75" s="149">
        <v>645</v>
      </c>
      <c r="AQ75" s="149">
        <v>590</v>
      </c>
      <c r="AR75" s="149">
        <v>555</v>
      </c>
      <c r="AS75" s="149">
        <v>560</v>
      </c>
      <c r="AT75" s="149">
        <v>540</v>
      </c>
      <c r="AU75" s="149">
        <v>550</v>
      </c>
      <c r="AV75" s="149">
        <v>520</v>
      </c>
      <c r="AW75" s="149">
        <v>540</v>
      </c>
      <c r="AX75" s="149">
        <v>555</v>
      </c>
      <c r="AY75" s="149">
        <v>560</v>
      </c>
      <c r="AZ75" s="149">
        <v>565</v>
      </c>
      <c r="BA75" s="149">
        <v>585</v>
      </c>
      <c r="BB75" s="149">
        <v>550</v>
      </c>
      <c r="BC75" s="149">
        <v>570</v>
      </c>
      <c r="BD75" s="149">
        <v>560</v>
      </c>
      <c r="BE75" s="149">
        <v>545</v>
      </c>
      <c r="BF75" s="149">
        <v>535</v>
      </c>
      <c r="BG75" s="149">
        <v>530</v>
      </c>
      <c r="BH75" s="149">
        <v>560</v>
      </c>
      <c r="BI75" s="149">
        <v>550</v>
      </c>
      <c r="BJ75" s="149">
        <v>555</v>
      </c>
      <c r="BK75" s="149">
        <v>585</v>
      </c>
      <c r="BL75" s="149">
        <v>595</v>
      </c>
      <c r="BM75" s="149">
        <v>575</v>
      </c>
      <c r="BN75" s="149">
        <v>590</v>
      </c>
      <c r="BO75" s="149">
        <v>575</v>
      </c>
      <c r="BP75" s="149">
        <v>625</v>
      </c>
      <c r="BQ75" s="149">
        <v>605</v>
      </c>
      <c r="BR75" s="149">
        <v>600</v>
      </c>
      <c r="BS75" s="149">
        <v>595</v>
      </c>
      <c r="BT75" s="149">
        <v>580</v>
      </c>
      <c r="BU75" s="149">
        <v>615</v>
      </c>
      <c r="BV75" s="149">
        <v>620</v>
      </c>
      <c r="BW75" s="149">
        <v>625</v>
      </c>
      <c r="BX75" s="149">
        <v>625</v>
      </c>
      <c r="BY75" s="149">
        <v>610</v>
      </c>
      <c r="BZ75" s="149">
        <v>585</v>
      </c>
      <c r="CA75" s="149">
        <v>620</v>
      </c>
      <c r="CB75" s="274"/>
      <c r="CC75" s="236"/>
    </row>
    <row r="76" spans="1:81" s="105" customFormat="1" x14ac:dyDescent="0.25">
      <c r="A76" s="236" t="s">
        <v>116</v>
      </c>
      <c r="B76" s="279">
        <v>515</v>
      </c>
      <c r="C76" s="279">
        <v>535</v>
      </c>
      <c r="D76" s="279">
        <v>555</v>
      </c>
      <c r="E76" s="279">
        <v>545</v>
      </c>
      <c r="F76" s="279">
        <v>550</v>
      </c>
      <c r="G76" s="279">
        <v>530</v>
      </c>
      <c r="H76" s="279">
        <v>540</v>
      </c>
      <c r="I76" s="279">
        <v>535</v>
      </c>
      <c r="J76" s="279">
        <v>520</v>
      </c>
      <c r="K76" s="279">
        <v>545</v>
      </c>
      <c r="L76" s="279">
        <v>555</v>
      </c>
      <c r="M76" s="279">
        <v>550</v>
      </c>
      <c r="N76" s="279">
        <v>585</v>
      </c>
      <c r="O76" s="279">
        <v>590</v>
      </c>
      <c r="P76" s="279">
        <v>600</v>
      </c>
      <c r="Q76" s="279">
        <v>1110</v>
      </c>
      <c r="R76" s="279">
        <v>1310</v>
      </c>
      <c r="S76" s="279">
        <v>1200</v>
      </c>
      <c r="T76" s="279">
        <v>1230</v>
      </c>
      <c r="U76" s="279">
        <v>1265</v>
      </c>
      <c r="V76" s="279">
        <v>1255</v>
      </c>
      <c r="W76" s="279">
        <v>1190</v>
      </c>
      <c r="X76" s="279">
        <v>1220</v>
      </c>
      <c r="Y76" s="279">
        <v>1240</v>
      </c>
      <c r="Z76" s="279">
        <v>1180</v>
      </c>
      <c r="AA76" s="279">
        <v>1255</v>
      </c>
      <c r="AB76" s="279">
        <v>1230</v>
      </c>
      <c r="AC76" s="279">
        <v>1180</v>
      </c>
      <c r="AD76" s="279">
        <v>1125</v>
      </c>
      <c r="AE76" s="279">
        <v>1010</v>
      </c>
      <c r="AF76" s="279">
        <v>1005</v>
      </c>
      <c r="AG76" s="279">
        <v>950</v>
      </c>
      <c r="AH76" s="279">
        <v>900</v>
      </c>
      <c r="AI76" s="279">
        <v>865</v>
      </c>
      <c r="AJ76" s="279">
        <v>865</v>
      </c>
      <c r="AK76" s="149">
        <v>820</v>
      </c>
      <c r="AL76" s="149">
        <v>825</v>
      </c>
      <c r="AM76" s="149">
        <v>840</v>
      </c>
      <c r="AN76" s="149">
        <v>825</v>
      </c>
      <c r="AO76" s="149">
        <v>775</v>
      </c>
      <c r="AP76" s="149">
        <v>715</v>
      </c>
      <c r="AQ76" s="149">
        <v>695</v>
      </c>
      <c r="AR76" s="149">
        <v>665</v>
      </c>
      <c r="AS76" s="149">
        <v>665</v>
      </c>
      <c r="AT76" s="149">
        <v>650</v>
      </c>
      <c r="AU76" s="149">
        <v>675</v>
      </c>
      <c r="AV76" s="149">
        <v>695</v>
      </c>
      <c r="AW76" s="149">
        <v>680</v>
      </c>
      <c r="AX76" s="149">
        <v>685</v>
      </c>
      <c r="AY76" s="149">
        <v>695</v>
      </c>
      <c r="AZ76" s="149">
        <v>695</v>
      </c>
      <c r="BA76" s="149">
        <v>705</v>
      </c>
      <c r="BB76" s="149">
        <v>705</v>
      </c>
      <c r="BC76" s="149">
        <v>720</v>
      </c>
      <c r="BD76" s="149">
        <v>715</v>
      </c>
      <c r="BE76" s="149">
        <v>695</v>
      </c>
      <c r="BF76" s="149">
        <v>705</v>
      </c>
      <c r="BG76" s="149">
        <v>710</v>
      </c>
      <c r="BH76" s="149">
        <v>710</v>
      </c>
      <c r="BI76" s="149">
        <v>740</v>
      </c>
      <c r="BJ76" s="149">
        <v>780</v>
      </c>
      <c r="BK76" s="149">
        <v>805</v>
      </c>
      <c r="BL76" s="149">
        <v>835</v>
      </c>
      <c r="BM76" s="149">
        <v>830</v>
      </c>
      <c r="BN76" s="149">
        <v>800</v>
      </c>
      <c r="BO76" s="149">
        <v>800</v>
      </c>
      <c r="BP76" s="149">
        <v>870</v>
      </c>
      <c r="BQ76" s="149">
        <v>840</v>
      </c>
      <c r="BR76" s="149">
        <v>830</v>
      </c>
      <c r="BS76" s="149">
        <v>865</v>
      </c>
      <c r="BT76" s="149">
        <v>820</v>
      </c>
      <c r="BU76" s="149">
        <v>815</v>
      </c>
      <c r="BV76" s="149">
        <v>800</v>
      </c>
      <c r="BW76" s="149">
        <v>805</v>
      </c>
      <c r="BX76" s="149">
        <v>795</v>
      </c>
      <c r="BY76" s="149">
        <v>760</v>
      </c>
      <c r="BZ76" s="149">
        <v>755</v>
      </c>
      <c r="CA76" s="149">
        <v>765</v>
      </c>
      <c r="CB76" s="274"/>
      <c r="CC76" s="236"/>
    </row>
    <row r="77" spans="1:81" s="105" customFormat="1" x14ac:dyDescent="0.25">
      <c r="A77" s="236" t="s">
        <v>117</v>
      </c>
      <c r="B77" s="279">
        <v>225</v>
      </c>
      <c r="C77" s="279">
        <v>260</v>
      </c>
      <c r="D77" s="279">
        <v>265</v>
      </c>
      <c r="E77" s="279">
        <v>275</v>
      </c>
      <c r="F77" s="279">
        <v>275</v>
      </c>
      <c r="G77" s="279">
        <v>305</v>
      </c>
      <c r="H77" s="279">
        <v>305</v>
      </c>
      <c r="I77" s="279">
        <v>305</v>
      </c>
      <c r="J77" s="279">
        <v>300</v>
      </c>
      <c r="K77" s="279">
        <v>295</v>
      </c>
      <c r="L77" s="279">
        <v>300</v>
      </c>
      <c r="M77" s="279">
        <v>285</v>
      </c>
      <c r="N77" s="279">
        <v>310</v>
      </c>
      <c r="O77" s="279">
        <v>315</v>
      </c>
      <c r="P77" s="279">
        <v>320</v>
      </c>
      <c r="Q77" s="279">
        <v>630</v>
      </c>
      <c r="R77" s="279">
        <v>840</v>
      </c>
      <c r="S77" s="279">
        <v>780</v>
      </c>
      <c r="T77" s="279">
        <v>810</v>
      </c>
      <c r="U77" s="279">
        <v>830</v>
      </c>
      <c r="V77" s="279">
        <v>805</v>
      </c>
      <c r="W77" s="279">
        <v>780</v>
      </c>
      <c r="X77" s="279">
        <v>785</v>
      </c>
      <c r="Y77" s="279">
        <v>780</v>
      </c>
      <c r="Z77" s="279">
        <v>785</v>
      </c>
      <c r="AA77" s="279">
        <v>815</v>
      </c>
      <c r="AB77" s="279">
        <v>820</v>
      </c>
      <c r="AC77" s="279">
        <v>810</v>
      </c>
      <c r="AD77" s="279">
        <v>760</v>
      </c>
      <c r="AE77" s="279">
        <v>705</v>
      </c>
      <c r="AF77" s="279">
        <v>725</v>
      </c>
      <c r="AG77" s="279">
        <v>660</v>
      </c>
      <c r="AH77" s="279">
        <v>615</v>
      </c>
      <c r="AI77" s="279">
        <v>575</v>
      </c>
      <c r="AJ77" s="279">
        <v>550</v>
      </c>
      <c r="AK77" s="149">
        <v>510</v>
      </c>
      <c r="AL77" s="149">
        <v>515</v>
      </c>
      <c r="AM77" s="149">
        <v>485</v>
      </c>
      <c r="AN77" s="149">
        <v>460</v>
      </c>
      <c r="AO77" s="149">
        <v>455</v>
      </c>
      <c r="AP77" s="149">
        <v>445</v>
      </c>
      <c r="AQ77" s="149">
        <v>440</v>
      </c>
      <c r="AR77" s="149">
        <v>440</v>
      </c>
      <c r="AS77" s="149">
        <v>435</v>
      </c>
      <c r="AT77" s="149">
        <v>425</v>
      </c>
      <c r="AU77" s="149">
        <v>420</v>
      </c>
      <c r="AV77" s="149">
        <v>425</v>
      </c>
      <c r="AW77" s="149">
        <v>415</v>
      </c>
      <c r="AX77" s="149">
        <v>420</v>
      </c>
      <c r="AY77" s="149">
        <v>420</v>
      </c>
      <c r="AZ77" s="149">
        <v>425</v>
      </c>
      <c r="BA77" s="149">
        <v>425</v>
      </c>
      <c r="BB77" s="149">
        <v>410</v>
      </c>
      <c r="BC77" s="149">
        <v>430</v>
      </c>
      <c r="BD77" s="149">
        <v>430</v>
      </c>
      <c r="BE77" s="149">
        <v>415</v>
      </c>
      <c r="BF77" s="149">
        <v>405</v>
      </c>
      <c r="BG77" s="149">
        <v>425</v>
      </c>
      <c r="BH77" s="149">
        <v>430</v>
      </c>
      <c r="BI77" s="149">
        <v>415</v>
      </c>
      <c r="BJ77" s="149">
        <v>435</v>
      </c>
      <c r="BK77" s="149">
        <v>465</v>
      </c>
      <c r="BL77" s="149">
        <v>475</v>
      </c>
      <c r="BM77" s="149">
        <v>470</v>
      </c>
      <c r="BN77" s="149">
        <v>470</v>
      </c>
      <c r="BO77" s="149">
        <v>480</v>
      </c>
      <c r="BP77" s="149">
        <v>525</v>
      </c>
      <c r="BQ77" s="149">
        <v>520</v>
      </c>
      <c r="BR77" s="149">
        <v>525</v>
      </c>
      <c r="BS77" s="149">
        <v>470</v>
      </c>
      <c r="BT77" s="149">
        <v>460</v>
      </c>
      <c r="BU77" s="149">
        <v>470</v>
      </c>
      <c r="BV77" s="149">
        <v>450</v>
      </c>
      <c r="BW77" s="149">
        <v>470</v>
      </c>
      <c r="BX77" s="149">
        <v>490</v>
      </c>
      <c r="BY77" s="149">
        <v>480</v>
      </c>
      <c r="BZ77" s="149">
        <v>480</v>
      </c>
      <c r="CA77" s="149">
        <v>490</v>
      </c>
      <c r="CB77" s="274"/>
      <c r="CC77" s="236"/>
    </row>
    <row r="78" spans="1:81" s="105" customFormat="1" x14ac:dyDescent="0.25">
      <c r="A78" s="236" t="s">
        <v>118</v>
      </c>
      <c r="B78" s="279">
        <v>705</v>
      </c>
      <c r="C78" s="279">
        <v>710</v>
      </c>
      <c r="D78" s="279">
        <v>715</v>
      </c>
      <c r="E78" s="279">
        <v>720</v>
      </c>
      <c r="F78" s="279">
        <v>720</v>
      </c>
      <c r="G78" s="279">
        <v>705</v>
      </c>
      <c r="H78" s="279">
        <v>695</v>
      </c>
      <c r="I78" s="279">
        <v>680</v>
      </c>
      <c r="J78" s="279">
        <v>675</v>
      </c>
      <c r="K78" s="279">
        <v>675</v>
      </c>
      <c r="L78" s="279">
        <v>655</v>
      </c>
      <c r="M78" s="279">
        <v>650</v>
      </c>
      <c r="N78" s="279">
        <v>665</v>
      </c>
      <c r="O78" s="279">
        <v>675</v>
      </c>
      <c r="P78" s="279">
        <v>660</v>
      </c>
      <c r="Q78" s="279">
        <v>1075</v>
      </c>
      <c r="R78" s="279">
        <v>1220</v>
      </c>
      <c r="S78" s="279">
        <v>1160</v>
      </c>
      <c r="T78" s="279">
        <v>1160</v>
      </c>
      <c r="U78" s="279">
        <v>1200</v>
      </c>
      <c r="V78" s="279">
        <v>1205</v>
      </c>
      <c r="W78" s="279">
        <v>1170</v>
      </c>
      <c r="X78" s="279">
        <v>1205</v>
      </c>
      <c r="Y78" s="279">
        <v>1185</v>
      </c>
      <c r="Z78" s="279">
        <v>1165</v>
      </c>
      <c r="AA78" s="279">
        <v>1195</v>
      </c>
      <c r="AB78" s="279">
        <v>1215</v>
      </c>
      <c r="AC78" s="279">
        <v>1165</v>
      </c>
      <c r="AD78" s="279">
        <v>1075</v>
      </c>
      <c r="AE78" s="279">
        <v>1005</v>
      </c>
      <c r="AF78" s="279">
        <v>980</v>
      </c>
      <c r="AG78" s="279">
        <v>950</v>
      </c>
      <c r="AH78" s="279">
        <v>900</v>
      </c>
      <c r="AI78" s="279">
        <v>875</v>
      </c>
      <c r="AJ78" s="279">
        <v>860</v>
      </c>
      <c r="AK78" s="149">
        <v>835</v>
      </c>
      <c r="AL78" s="149">
        <v>830</v>
      </c>
      <c r="AM78" s="149">
        <v>835</v>
      </c>
      <c r="AN78" s="149">
        <v>805</v>
      </c>
      <c r="AO78" s="149">
        <v>760</v>
      </c>
      <c r="AP78" s="149">
        <v>745</v>
      </c>
      <c r="AQ78" s="149">
        <v>705</v>
      </c>
      <c r="AR78" s="149">
        <v>655</v>
      </c>
      <c r="AS78" s="149">
        <v>675</v>
      </c>
      <c r="AT78" s="149">
        <v>660</v>
      </c>
      <c r="AU78" s="149">
        <v>625</v>
      </c>
      <c r="AV78" s="149">
        <v>640</v>
      </c>
      <c r="AW78" s="149">
        <v>670</v>
      </c>
      <c r="AX78" s="149">
        <v>655</v>
      </c>
      <c r="AY78" s="149">
        <v>645</v>
      </c>
      <c r="AZ78" s="149">
        <v>650</v>
      </c>
      <c r="BA78" s="149">
        <v>660</v>
      </c>
      <c r="BB78" s="149">
        <v>645</v>
      </c>
      <c r="BC78" s="149">
        <v>625</v>
      </c>
      <c r="BD78" s="149">
        <v>635</v>
      </c>
      <c r="BE78" s="149">
        <v>635</v>
      </c>
      <c r="BF78" s="149">
        <v>615</v>
      </c>
      <c r="BG78" s="149">
        <v>605</v>
      </c>
      <c r="BH78" s="149">
        <v>595</v>
      </c>
      <c r="BI78" s="149">
        <v>615</v>
      </c>
      <c r="BJ78" s="149">
        <v>615</v>
      </c>
      <c r="BK78" s="149">
        <v>625</v>
      </c>
      <c r="BL78" s="149">
        <v>620</v>
      </c>
      <c r="BM78" s="149">
        <v>605</v>
      </c>
      <c r="BN78" s="149">
        <v>605</v>
      </c>
      <c r="BO78" s="149">
        <v>620</v>
      </c>
      <c r="BP78" s="149">
        <v>645</v>
      </c>
      <c r="BQ78" s="149">
        <v>615</v>
      </c>
      <c r="BR78" s="149">
        <v>615</v>
      </c>
      <c r="BS78" s="149">
        <v>620</v>
      </c>
      <c r="BT78" s="149">
        <v>615</v>
      </c>
      <c r="BU78" s="149">
        <v>615</v>
      </c>
      <c r="BV78" s="149">
        <v>585</v>
      </c>
      <c r="BW78" s="149">
        <v>565</v>
      </c>
      <c r="BX78" s="149">
        <v>580</v>
      </c>
      <c r="BY78" s="149">
        <v>550</v>
      </c>
      <c r="BZ78" s="149">
        <v>560</v>
      </c>
      <c r="CA78" s="149">
        <v>550</v>
      </c>
      <c r="CB78" s="274"/>
      <c r="CC78" s="236"/>
    </row>
    <row r="79" spans="1:81" s="105" customFormat="1" x14ac:dyDescent="0.25">
      <c r="A79" s="236" t="s">
        <v>1730</v>
      </c>
      <c r="B79" s="279">
        <v>630</v>
      </c>
      <c r="C79" s="279">
        <v>650</v>
      </c>
      <c r="D79" s="279">
        <v>685</v>
      </c>
      <c r="E79" s="279">
        <v>675</v>
      </c>
      <c r="F79" s="279">
        <v>680</v>
      </c>
      <c r="G79" s="279">
        <v>665</v>
      </c>
      <c r="H79" s="279">
        <v>655</v>
      </c>
      <c r="I79" s="279">
        <v>650</v>
      </c>
      <c r="J79" s="279">
        <v>660</v>
      </c>
      <c r="K79" s="279">
        <v>680</v>
      </c>
      <c r="L79" s="279">
        <v>695</v>
      </c>
      <c r="M79" s="279">
        <v>705</v>
      </c>
      <c r="N79" s="279">
        <v>705</v>
      </c>
      <c r="O79" s="279">
        <v>715</v>
      </c>
      <c r="P79" s="279">
        <v>705</v>
      </c>
      <c r="Q79" s="279">
        <v>1160</v>
      </c>
      <c r="R79" s="279">
        <v>1315</v>
      </c>
      <c r="S79" s="279">
        <v>1265</v>
      </c>
      <c r="T79" s="279">
        <v>1320</v>
      </c>
      <c r="U79" s="279">
        <v>1395</v>
      </c>
      <c r="V79" s="279">
        <v>1370</v>
      </c>
      <c r="W79" s="279">
        <v>1365</v>
      </c>
      <c r="X79" s="279">
        <v>1370</v>
      </c>
      <c r="Y79" s="279">
        <v>1375</v>
      </c>
      <c r="Z79" s="279">
        <v>1355</v>
      </c>
      <c r="AA79" s="279">
        <v>1400</v>
      </c>
      <c r="AB79" s="279">
        <v>1365</v>
      </c>
      <c r="AC79" s="279">
        <v>1330</v>
      </c>
      <c r="AD79" s="279">
        <v>1235</v>
      </c>
      <c r="AE79" s="279">
        <v>1140</v>
      </c>
      <c r="AF79" s="279">
        <v>1130</v>
      </c>
      <c r="AG79" s="279">
        <v>1055</v>
      </c>
      <c r="AH79" s="279">
        <v>1020</v>
      </c>
      <c r="AI79" s="279">
        <v>1010</v>
      </c>
      <c r="AJ79" s="279">
        <v>970</v>
      </c>
      <c r="AK79" s="149">
        <v>975</v>
      </c>
      <c r="AL79" s="149">
        <v>965</v>
      </c>
      <c r="AM79" s="149">
        <v>950</v>
      </c>
      <c r="AN79" s="149">
        <v>905</v>
      </c>
      <c r="AO79" s="149">
        <v>860</v>
      </c>
      <c r="AP79" s="149">
        <v>800</v>
      </c>
      <c r="AQ79" s="149">
        <v>770</v>
      </c>
      <c r="AR79" s="149">
        <v>765</v>
      </c>
      <c r="AS79" s="149">
        <v>755</v>
      </c>
      <c r="AT79" s="149">
        <v>725</v>
      </c>
      <c r="AU79" s="149">
        <v>685</v>
      </c>
      <c r="AV79" s="149">
        <v>680</v>
      </c>
      <c r="AW79" s="149">
        <v>665</v>
      </c>
      <c r="AX79" s="149">
        <v>685</v>
      </c>
      <c r="AY79" s="149">
        <v>700</v>
      </c>
      <c r="AZ79" s="149">
        <v>695</v>
      </c>
      <c r="BA79" s="149">
        <v>650</v>
      </c>
      <c r="BB79" s="149">
        <v>625</v>
      </c>
      <c r="BC79" s="149">
        <v>645</v>
      </c>
      <c r="BD79" s="149">
        <v>665</v>
      </c>
      <c r="BE79" s="149">
        <v>675</v>
      </c>
      <c r="BF79" s="149">
        <v>650</v>
      </c>
      <c r="BG79" s="149">
        <v>635</v>
      </c>
      <c r="BH79" s="149">
        <v>660</v>
      </c>
      <c r="BI79" s="149">
        <v>680</v>
      </c>
      <c r="BJ79" s="149">
        <v>670</v>
      </c>
      <c r="BK79" s="149">
        <v>685</v>
      </c>
      <c r="BL79" s="149">
        <v>680</v>
      </c>
      <c r="BM79" s="149">
        <v>655</v>
      </c>
      <c r="BN79" s="149">
        <v>650</v>
      </c>
      <c r="BO79" s="149">
        <v>640</v>
      </c>
      <c r="BP79" s="149">
        <v>705</v>
      </c>
      <c r="BQ79" s="149">
        <v>720</v>
      </c>
      <c r="BR79" s="149">
        <v>725</v>
      </c>
      <c r="BS79" s="149">
        <v>710</v>
      </c>
      <c r="BT79" s="149">
        <v>710</v>
      </c>
      <c r="BU79" s="149">
        <v>705</v>
      </c>
      <c r="BV79" s="149">
        <v>690</v>
      </c>
      <c r="BW79" s="149">
        <v>715</v>
      </c>
      <c r="BX79" s="149">
        <v>715</v>
      </c>
      <c r="BY79" s="149">
        <v>720</v>
      </c>
      <c r="BZ79" s="149">
        <v>685</v>
      </c>
      <c r="CA79" s="149">
        <v>710</v>
      </c>
      <c r="CB79" s="274"/>
      <c r="CC79" s="236"/>
    </row>
    <row r="80" spans="1:81" s="105" customFormat="1" x14ac:dyDescent="0.25">
      <c r="A80" s="236" t="s">
        <v>120</v>
      </c>
      <c r="B80" s="279">
        <v>485</v>
      </c>
      <c r="C80" s="279">
        <v>500</v>
      </c>
      <c r="D80" s="279">
        <v>510</v>
      </c>
      <c r="E80" s="279">
        <v>530</v>
      </c>
      <c r="F80" s="279">
        <v>535</v>
      </c>
      <c r="G80" s="279">
        <v>545</v>
      </c>
      <c r="H80" s="279">
        <v>585</v>
      </c>
      <c r="I80" s="279">
        <v>590</v>
      </c>
      <c r="J80" s="279">
        <v>590</v>
      </c>
      <c r="K80" s="279">
        <v>575</v>
      </c>
      <c r="L80" s="279">
        <v>575</v>
      </c>
      <c r="M80" s="279">
        <v>570</v>
      </c>
      <c r="N80" s="279">
        <v>580</v>
      </c>
      <c r="O80" s="279">
        <v>595</v>
      </c>
      <c r="P80" s="279">
        <v>585</v>
      </c>
      <c r="Q80" s="279">
        <v>900</v>
      </c>
      <c r="R80" s="279">
        <v>1145</v>
      </c>
      <c r="S80" s="279">
        <v>1105</v>
      </c>
      <c r="T80" s="279">
        <v>1115</v>
      </c>
      <c r="U80" s="279">
        <v>1135</v>
      </c>
      <c r="V80" s="279">
        <v>1125</v>
      </c>
      <c r="W80" s="279">
        <v>1125</v>
      </c>
      <c r="X80" s="279">
        <v>1130</v>
      </c>
      <c r="Y80" s="279">
        <v>1155</v>
      </c>
      <c r="Z80" s="279">
        <v>1150</v>
      </c>
      <c r="AA80" s="279">
        <v>1160</v>
      </c>
      <c r="AB80" s="279">
        <v>1165</v>
      </c>
      <c r="AC80" s="279">
        <v>1150</v>
      </c>
      <c r="AD80" s="279">
        <v>1070</v>
      </c>
      <c r="AE80" s="279">
        <v>970</v>
      </c>
      <c r="AF80" s="279">
        <v>960</v>
      </c>
      <c r="AG80" s="279">
        <v>925</v>
      </c>
      <c r="AH80" s="279">
        <v>870</v>
      </c>
      <c r="AI80" s="279">
        <v>815</v>
      </c>
      <c r="AJ80" s="279">
        <v>770</v>
      </c>
      <c r="AK80" s="149">
        <v>755</v>
      </c>
      <c r="AL80" s="149">
        <v>735</v>
      </c>
      <c r="AM80" s="149">
        <v>725</v>
      </c>
      <c r="AN80" s="149">
        <v>705</v>
      </c>
      <c r="AO80" s="149">
        <v>670</v>
      </c>
      <c r="AP80" s="149">
        <v>650</v>
      </c>
      <c r="AQ80" s="149">
        <v>625</v>
      </c>
      <c r="AR80" s="149">
        <v>615</v>
      </c>
      <c r="AS80" s="149">
        <v>610</v>
      </c>
      <c r="AT80" s="149">
        <v>585</v>
      </c>
      <c r="AU80" s="149">
        <v>580</v>
      </c>
      <c r="AV80" s="149">
        <v>570</v>
      </c>
      <c r="AW80" s="149">
        <v>590</v>
      </c>
      <c r="AX80" s="149">
        <v>610</v>
      </c>
      <c r="AY80" s="149">
        <v>615</v>
      </c>
      <c r="AZ80" s="149">
        <v>635</v>
      </c>
      <c r="BA80" s="149">
        <v>645</v>
      </c>
      <c r="BB80" s="149">
        <v>610</v>
      </c>
      <c r="BC80" s="149">
        <v>610</v>
      </c>
      <c r="BD80" s="149">
        <v>610</v>
      </c>
      <c r="BE80" s="149">
        <v>595</v>
      </c>
      <c r="BF80" s="149">
        <v>585</v>
      </c>
      <c r="BG80" s="149">
        <v>570</v>
      </c>
      <c r="BH80" s="149">
        <v>570</v>
      </c>
      <c r="BI80" s="149">
        <v>575</v>
      </c>
      <c r="BJ80" s="149">
        <v>590</v>
      </c>
      <c r="BK80" s="149">
        <v>605</v>
      </c>
      <c r="BL80" s="149">
        <v>620</v>
      </c>
      <c r="BM80" s="149">
        <v>640</v>
      </c>
      <c r="BN80" s="149">
        <v>610</v>
      </c>
      <c r="BO80" s="149">
        <v>640</v>
      </c>
      <c r="BP80" s="149">
        <v>675</v>
      </c>
      <c r="BQ80" s="149">
        <v>655</v>
      </c>
      <c r="BR80" s="149">
        <v>645</v>
      </c>
      <c r="BS80" s="149">
        <v>650</v>
      </c>
      <c r="BT80" s="149">
        <v>620</v>
      </c>
      <c r="BU80" s="149">
        <v>610</v>
      </c>
      <c r="BV80" s="149">
        <v>595</v>
      </c>
      <c r="BW80" s="149">
        <v>615</v>
      </c>
      <c r="BX80" s="149">
        <v>610</v>
      </c>
      <c r="BY80" s="149">
        <v>605</v>
      </c>
      <c r="BZ80" s="149">
        <v>585</v>
      </c>
      <c r="CA80" s="149">
        <v>615</v>
      </c>
      <c r="CB80" s="274"/>
      <c r="CC80" s="236"/>
    </row>
    <row r="81" spans="1:81" s="105" customFormat="1" x14ac:dyDescent="0.25">
      <c r="A81" s="236" t="s">
        <v>121</v>
      </c>
      <c r="B81" s="279">
        <v>370</v>
      </c>
      <c r="C81" s="279">
        <v>375</v>
      </c>
      <c r="D81" s="279">
        <v>370</v>
      </c>
      <c r="E81" s="279">
        <v>415</v>
      </c>
      <c r="F81" s="279">
        <v>430</v>
      </c>
      <c r="G81" s="279">
        <v>460</v>
      </c>
      <c r="H81" s="279">
        <v>475</v>
      </c>
      <c r="I81" s="279">
        <v>480</v>
      </c>
      <c r="J81" s="279">
        <v>490</v>
      </c>
      <c r="K81" s="279">
        <v>490</v>
      </c>
      <c r="L81" s="279">
        <v>515</v>
      </c>
      <c r="M81" s="279">
        <v>495</v>
      </c>
      <c r="N81" s="279">
        <v>535</v>
      </c>
      <c r="O81" s="279">
        <v>540</v>
      </c>
      <c r="P81" s="279">
        <v>535</v>
      </c>
      <c r="Q81" s="279">
        <v>995</v>
      </c>
      <c r="R81" s="279">
        <v>1355</v>
      </c>
      <c r="S81" s="279">
        <v>1245</v>
      </c>
      <c r="T81" s="279">
        <v>1260</v>
      </c>
      <c r="U81" s="279">
        <v>1275</v>
      </c>
      <c r="V81" s="279">
        <v>1265</v>
      </c>
      <c r="W81" s="279">
        <v>1195</v>
      </c>
      <c r="X81" s="279">
        <v>1225</v>
      </c>
      <c r="Y81" s="279">
        <v>1250</v>
      </c>
      <c r="Z81" s="279">
        <v>1250</v>
      </c>
      <c r="AA81" s="279">
        <v>1295</v>
      </c>
      <c r="AB81" s="279">
        <v>1255</v>
      </c>
      <c r="AC81" s="279">
        <v>1245</v>
      </c>
      <c r="AD81" s="279">
        <v>1150</v>
      </c>
      <c r="AE81" s="279">
        <v>1055</v>
      </c>
      <c r="AF81" s="279">
        <v>1030</v>
      </c>
      <c r="AG81" s="279">
        <v>995</v>
      </c>
      <c r="AH81" s="279">
        <v>960</v>
      </c>
      <c r="AI81" s="279">
        <v>915</v>
      </c>
      <c r="AJ81" s="279">
        <v>895</v>
      </c>
      <c r="AK81" s="149">
        <v>835</v>
      </c>
      <c r="AL81" s="149">
        <v>810</v>
      </c>
      <c r="AM81" s="149">
        <v>810</v>
      </c>
      <c r="AN81" s="149">
        <v>740</v>
      </c>
      <c r="AO81" s="149">
        <v>700</v>
      </c>
      <c r="AP81" s="149">
        <v>695</v>
      </c>
      <c r="AQ81" s="149">
        <v>675</v>
      </c>
      <c r="AR81" s="149">
        <v>665</v>
      </c>
      <c r="AS81" s="149">
        <v>650</v>
      </c>
      <c r="AT81" s="149">
        <v>625</v>
      </c>
      <c r="AU81" s="149">
        <v>640</v>
      </c>
      <c r="AV81" s="149">
        <v>660</v>
      </c>
      <c r="AW81" s="149">
        <v>670</v>
      </c>
      <c r="AX81" s="149">
        <v>655</v>
      </c>
      <c r="AY81" s="149">
        <v>665</v>
      </c>
      <c r="AZ81" s="149">
        <v>670</v>
      </c>
      <c r="BA81" s="149">
        <v>705</v>
      </c>
      <c r="BB81" s="149">
        <v>695</v>
      </c>
      <c r="BC81" s="149">
        <v>680</v>
      </c>
      <c r="BD81" s="149">
        <v>665</v>
      </c>
      <c r="BE81" s="149">
        <v>680</v>
      </c>
      <c r="BF81" s="149">
        <v>650</v>
      </c>
      <c r="BG81" s="149">
        <v>685</v>
      </c>
      <c r="BH81" s="149">
        <v>660</v>
      </c>
      <c r="BI81" s="149">
        <v>695</v>
      </c>
      <c r="BJ81" s="149">
        <v>720</v>
      </c>
      <c r="BK81" s="149">
        <v>740</v>
      </c>
      <c r="BL81" s="149">
        <v>755</v>
      </c>
      <c r="BM81" s="149">
        <v>735</v>
      </c>
      <c r="BN81" s="149">
        <v>725</v>
      </c>
      <c r="BO81" s="149">
        <v>715</v>
      </c>
      <c r="BP81" s="149">
        <v>815</v>
      </c>
      <c r="BQ81" s="149">
        <v>770</v>
      </c>
      <c r="BR81" s="149">
        <v>810</v>
      </c>
      <c r="BS81" s="149">
        <v>800</v>
      </c>
      <c r="BT81" s="149">
        <v>760</v>
      </c>
      <c r="BU81" s="149">
        <v>755</v>
      </c>
      <c r="BV81" s="149">
        <v>725</v>
      </c>
      <c r="BW81" s="149">
        <v>760</v>
      </c>
      <c r="BX81" s="149">
        <v>775</v>
      </c>
      <c r="BY81" s="149">
        <v>785</v>
      </c>
      <c r="BZ81" s="149">
        <v>785</v>
      </c>
      <c r="CA81" s="149">
        <v>825</v>
      </c>
      <c r="CB81" s="274"/>
      <c r="CC81" s="236"/>
    </row>
    <row r="82" spans="1:81" s="105" customFormat="1" x14ac:dyDescent="0.25">
      <c r="A82" s="236" t="s">
        <v>122</v>
      </c>
      <c r="B82" s="279">
        <v>205</v>
      </c>
      <c r="C82" s="279">
        <v>230</v>
      </c>
      <c r="D82" s="279">
        <v>230</v>
      </c>
      <c r="E82" s="279">
        <v>230</v>
      </c>
      <c r="F82" s="279">
        <v>240</v>
      </c>
      <c r="G82" s="279">
        <v>260</v>
      </c>
      <c r="H82" s="279">
        <v>275</v>
      </c>
      <c r="I82" s="279">
        <v>265</v>
      </c>
      <c r="J82" s="279">
        <v>275</v>
      </c>
      <c r="K82" s="279">
        <v>280</v>
      </c>
      <c r="L82" s="279">
        <v>265</v>
      </c>
      <c r="M82" s="279">
        <v>275</v>
      </c>
      <c r="N82" s="279">
        <v>275</v>
      </c>
      <c r="O82" s="279">
        <v>265</v>
      </c>
      <c r="P82" s="279">
        <v>265</v>
      </c>
      <c r="Q82" s="279">
        <v>585</v>
      </c>
      <c r="R82" s="279">
        <v>780</v>
      </c>
      <c r="S82" s="279">
        <v>715</v>
      </c>
      <c r="T82" s="279">
        <v>745</v>
      </c>
      <c r="U82" s="279">
        <v>760</v>
      </c>
      <c r="V82" s="279">
        <v>760</v>
      </c>
      <c r="W82" s="279">
        <v>740</v>
      </c>
      <c r="X82" s="279">
        <v>755</v>
      </c>
      <c r="Y82" s="279">
        <v>760</v>
      </c>
      <c r="Z82" s="279">
        <v>740</v>
      </c>
      <c r="AA82" s="279">
        <v>810</v>
      </c>
      <c r="AB82" s="279">
        <v>780</v>
      </c>
      <c r="AC82" s="279">
        <v>770</v>
      </c>
      <c r="AD82" s="279">
        <v>690</v>
      </c>
      <c r="AE82" s="279">
        <v>625</v>
      </c>
      <c r="AF82" s="279">
        <v>610</v>
      </c>
      <c r="AG82" s="279">
        <v>595</v>
      </c>
      <c r="AH82" s="279">
        <v>530</v>
      </c>
      <c r="AI82" s="279">
        <v>505</v>
      </c>
      <c r="AJ82" s="279">
        <v>475</v>
      </c>
      <c r="AK82" s="149">
        <v>450</v>
      </c>
      <c r="AL82" s="149">
        <v>440</v>
      </c>
      <c r="AM82" s="149">
        <v>430</v>
      </c>
      <c r="AN82" s="149">
        <v>405</v>
      </c>
      <c r="AO82" s="149">
        <v>385</v>
      </c>
      <c r="AP82" s="149">
        <v>365</v>
      </c>
      <c r="AQ82" s="149">
        <v>355</v>
      </c>
      <c r="AR82" s="149">
        <v>345</v>
      </c>
      <c r="AS82" s="149">
        <v>355</v>
      </c>
      <c r="AT82" s="149">
        <v>345</v>
      </c>
      <c r="AU82" s="149">
        <v>340</v>
      </c>
      <c r="AV82" s="149">
        <v>340</v>
      </c>
      <c r="AW82" s="149">
        <v>355</v>
      </c>
      <c r="AX82" s="149">
        <v>340</v>
      </c>
      <c r="AY82" s="149">
        <v>340</v>
      </c>
      <c r="AZ82" s="149">
        <v>345</v>
      </c>
      <c r="BA82" s="149">
        <v>350</v>
      </c>
      <c r="BB82" s="149">
        <v>345</v>
      </c>
      <c r="BC82" s="149">
        <v>315</v>
      </c>
      <c r="BD82" s="149">
        <v>320</v>
      </c>
      <c r="BE82" s="149">
        <v>315</v>
      </c>
      <c r="BF82" s="149">
        <v>310</v>
      </c>
      <c r="BG82" s="149">
        <v>350</v>
      </c>
      <c r="BH82" s="149">
        <v>345</v>
      </c>
      <c r="BI82" s="149">
        <v>335</v>
      </c>
      <c r="BJ82" s="149">
        <v>335</v>
      </c>
      <c r="BK82" s="149">
        <v>350</v>
      </c>
      <c r="BL82" s="149">
        <v>350</v>
      </c>
      <c r="BM82" s="149">
        <v>340</v>
      </c>
      <c r="BN82" s="149">
        <v>345</v>
      </c>
      <c r="BO82" s="149">
        <v>350</v>
      </c>
      <c r="BP82" s="149">
        <v>380</v>
      </c>
      <c r="BQ82" s="149">
        <v>360</v>
      </c>
      <c r="BR82" s="149">
        <v>375</v>
      </c>
      <c r="BS82" s="149">
        <v>355</v>
      </c>
      <c r="BT82" s="149">
        <v>375</v>
      </c>
      <c r="BU82" s="149">
        <v>365</v>
      </c>
      <c r="BV82" s="149">
        <v>370</v>
      </c>
      <c r="BW82" s="149">
        <v>380</v>
      </c>
      <c r="BX82" s="149">
        <v>385</v>
      </c>
      <c r="BY82" s="149">
        <v>370</v>
      </c>
      <c r="BZ82" s="149">
        <v>345</v>
      </c>
      <c r="CA82" s="149">
        <v>365</v>
      </c>
      <c r="CB82" s="274"/>
      <c r="CC82" s="236"/>
    </row>
    <row r="83" spans="1:81" s="105" customFormat="1" x14ac:dyDescent="0.25">
      <c r="A83" s="236" t="s">
        <v>123</v>
      </c>
      <c r="B83" s="279">
        <v>730</v>
      </c>
      <c r="C83" s="279">
        <v>765</v>
      </c>
      <c r="D83" s="279">
        <v>750</v>
      </c>
      <c r="E83" s="279">
        <v>745</v>
      </c>
      <c r="F83" s="279">
        <v>740</v>
      </c>
      <c r="G83" s="279">
        <v>760</v>
      </c>
      <c r="H83" s="279">
        <v>745</v>
      </c>
      <c r="I83" s="279">
        <v>760</v>
      </c>
      <c r="J83" s="279">
        <v>760</v>
      </c>
      <c r="K83" s="279">
        <v>760</v>
      </c>
      <c r="L83" s="279">
        <v>775</v>
      </c>
      <c r="M83" s="279">
        <v>775</v>
      </c>
      <c r="N83" s="279">
        <v>775</v>
      </c>
      <c r="O83" s="279">
        <v>800</v>
      </c>
      <c r="P83" s="279">
        <v>800</v>
      </c>
      <c r="Q83" s="279">
        <v>1345</v>
      </c>
      <c r="R83" s="279">
        <v>1565</v>
      </c>
      <c r="S83" s="279">
        <v>1460</v>
      </c>
      <c r="T83" s="279">
        <v>1460</v>
      </c>
      <c r="U83" s="279">
        <v>1500</v>
      </c>
      <c r="V83" s="279">
        <v>1490</v>
      </c>
      <c r="W83" s="279">
        <v>1415</v>
      </c>
      <c r="X83" s="279">
        <v>1470</v>
      </c>
      <c r="Y83" s="279">
        <v>1455</v>
      </c>
      <c r="Z83" s="279">
        <v>1440</v>
      </c>
      <c r="AA83" s="279">
        <v>1480</v>
      </c>
      <c r="AB83" s="279">
        <v>1480</v>
      </c>
      <c r="AC83" s="279">
        <v>1435</v>
      </c>
      <c r="AD83" s="279">
        <v>1360</v>
      </c>
      <c r="AE83" s="279">
        <v>1245</v>
      </c>
      <c r="AF83" s="279">
        <v>1230</v>
      </c>
      <c r="AG83" s="279">
        <v>1175</v>
      </c>
      <c r="AH83" s="279">
        <v>1135</v>
      </c>
      <c r="AI83" s="279">
        <v>1100</v>
      </c>
      <c r="AJ83" s="279">
        <v>1085</v>
      </c>
      <c r="AK83" s="149">
        <v>1070</v>
      </c>
      <c r="AL83" s="149">
        <v>1025</v>
      </c>
      <c r="AM83" s="149">
        <v>1015</v>
      </c>
      <c r="AN83" s="149">
        <v>995</v>
      </c>
      <c r="AO83" s="149">
        <v>910</v>
      </c>
      <c r="AP83" s="149">
        <v>880</v>
      </c>
      <c r="AQ83" s="149">
        <v>830</v>
      </c>
      <c r="AR83" s="149">
        <v>795</v>
      </c>
      <c r="AS83" s="149">
        <v>795</v>
      </c>
      <c r="AT83" s="149">
        <v>775</v>
      </c>
      <c r="AU83" s="149">
        <v>745</v>
      </c>
      <c r="AV83" s="149">
        <v>770</v>
      </c>
      <c r="AW83" s="149">
        <v>805</v>
      </c>
      <c r="AX83" s="149">
        <v>805</v>
      </c>
      <c r="AY83" s="149">
        <v>805</v>
      </c>
      <c r="AZ83" s="149">
        <v>775</v>
      </c>
      <c r="BA83" s="149">
        <v>765</v>
      </c>
      <c r="BB83" s="149">
        <v>720</v>
      </c>
      <c r="BC83" s="149">
        <v>730</v>
      </c>
      <c r="BD83" s="149">
        <v>745</v>
      </c>
      <c r="BE83" s="149">
        <v>695</v>
      </c>
      <c r="BF83" s="149">
        <v>675</v>
      </c>
      <c r="BG83" s="149">
        <v>710</v>
      </c>
      <c r="BH83" s="149">
        <v>720</v>
      </c>
      <c r="BI83" s="149">
        <v>715</v>
      </c>
      <c r="BJ83" s="149">
        <v>730</v>
      </c>
      <c r="BK83" s="149">
        <v>740</v>
      </c>
      <c r="BL83" s="149">
        <v>770</v>
      </c>
      <c r="BM83" s="149">
        <v>755</v>
      </c>
      <c r="BN83" s="149">
        <v>770</v>
      </c>
      <c r="BO83" s="149">
        <v>770</v>
      </c>
      <c r="BP83" s="149">
        <v>800</v>
      </c>
      <c r="BQ83" s="149">
        <v>800</v>
      </c>
      <c r="BR83" s="149">
        <v>780</v>
      </c>
      <c r="BS83" s="149">
        <v>760</v>
      </c>
      <c r="BT83" s="149">
        <v>760</v>
      </c>
      <c r="BU83" s="149">
        <v>735</v>
      </c>
      <c r="BV83" s="149">
        <v>725</v>
      </c>
      <c r="BW83" s="149">
        <v>745</v>
      </c>
      <c r="BX83" s="149">
        <v>735</v>
      </c>
      <c r="BY83" s="149">
        <v>730</v>
      </c>
      <c r="BZ83" s="149">
        <v>715</v>
      </c>
      <c r="CA83" s="149">
        <v>725</v>
      </c>
      <c r="CB83" s="274"/>
      <c r="CC83" s="236"/>
    </row>
    <row r="84" spans="1:81" s="105" customFormat="1" x14ac:dyDescent="0.25">
      <c r="A84" s="236" t="s">
        <v>124</v>
      </c>
      <c r="B84" s="279">
        <v>1140</v>
      </c>
      <c r="C84" s="279">
        <v>1210</v>
      </c>
      <c r="D84" s="279">
        <v>1180</v>
      </c>
      <c r="E84" s="279">
        <v>1165</v>
      </c>
      <c r="F84" s="279">
        <v>1170</v>
      </c>
      <c r="G84" s="279">
        <v>1160</v>
      </c>
      <c r="H84" s="279">
        <v>1140</v>
      </c>
      <c r="I84" s="279">
        <v>1130</v>
      </c>
      <c r="J84" s="279">
        <v>1120</v>
      </c>
      <c r="K84" s="279">
        <v>1145</v>
      </c>
      <c r="L84" s="279">
        <v>1150</v>
      </c>
      <c r="M84" s="279">
        <v>1125</v>
      </c>
      <c r="N84" s="279">
        <v>1170</v>
      </c>
      <c r="O84" s="279">
        <v>1190</v>
      </c>
      <c r="P84" s="279">
        <v>1165</v>
      </c>
      <c r="Q84" s="279">
        <v>1800</v>
      </c>
      <c r="R84" s="279">
        <v>2150</v>
      </c>
      <c r="S84" s="279">
        <v>1990</v>
      </c>
      <c r="T84" s="279">
        <v>2030</v>
      </c>
      <c r="U84" s="279">
        <v>2100</v>
      </c>
      <c r="V84" s="279">
        <v>2065</v>
      </c>
      <c r="W84" s="279">
        <v>2005</v>
      </c>
      <c r="X84" s="279">
        <v>2050</v>
      </c>
      <c r="Y84" s="279">
        <v>2065</v>
      </c>
      <c r="Z84" s="279">
        <v>1955</v>
      </c>
      <c r="AA84" s="279">
        <v>2030</v>
      </c>
      <c r="AB84" s="279">
        <v>1975</v>
      </c>
      <c r="AC84" s="279">
        <v>1980</v>
      </c>
      <c r="AD84" s="279">
        <v>1880</v>
      </c>
      <c r="AE84" s="279">
        <v>1740</v>
      </c>
      <c r="AF84" s="279">
        <v>1730</v>
      </c>
      <c r="AG84" s="279">
        <v>1655</v>
      </c>
      <c r="AH84" s="279">
        <v>1580</v>
      </c>
      <c r="AI84" s="279">
        <v>1585</v>
      </c>
      <c r="AJ84" s="279">
        <v>1565</v>
      </c>
      <c r="AK84" s="149">
        <v>1530</v>
      </c>
      <c r="AL84" s="149">
        <v>1525</v>
      </c>
      <c r="AM84" s="149">
        <v>1515</v>
      </c>
      <c r="AN84" s="149">
        <v>1445</v>
      </c>
      <c r="AO84" s="149">
        <v>1330</v>
      </c>
      <c r="AP84" s="149">
        <v>1265</v>
      </c>
      <c r="AQ84" s="149">
        <v>1210</v>
      </c>
      <c r="AR84" s="149">
        <v>1180</v>
      </c>
      <c r="AS84" s="149">
        <v>1140</v>
      </c>
      <c r="AT84" s="149">
        <v>1140</v>
      </c>
      <c r="AU84" s="149">
        <v>1105</v>
      </c>
      <c r="AV84" s="149">
        <v>1115</v>
      </c>
      <c r="AW84" s="149">
        <v>1140</v>
      </c>
      <c r="AX84" s="149">
        <v>1100</v>
      </c>
      <c r="AY84" s="149">
        <v>1105</v>
      </c>
      <c r="AZ84" s="149">
        <v>1080</v>
      </c>
      <c r="BA84" s="149">
        <v>1090</v>
      </c>
      <c r="BB84" s="149">
        <v>1010</v>
      </c>
      <c r="BC84" s="149">
        <v>1015</v>
      </c>
      <c r="BD84" s="149">
        <v>1020</v>
      </c>
      <c r="BE84" s="149">
        <v>990</v>
      </c>
      <c r="BF84" s="149">
        <v>980</v>
      </c>
      <c r="BG84" s="149">
        <v>985</v>
      </c>
      <c r="BH84" s="149">
        <v>1040</v>
      </c>
      <c r="BI84" s="149">
        <v>1085</v>
      </c>
      <c r="BJ84" s="149">
        <v>1060</v>
      </c>
      <c r="BK84" s="149">
        <v>1085</v>
      </c>
      <c r="BL84" s="149">
        <v>1055</v>
      </c>
      <c r="BM84" s="149">
        <v>1025</v>
      </c>
      <c r="BN84" s="149">
        <v>1025</v>
      </c>
      <c r="BO84" s="149">
        <v>1030</v>
      </c>
      <c r="BP84" s="149">
        <v>1100</v>
      </c>
      <c r="BQ84" s="149">
        <v>1080</v>
      </c>
      <c r="BR84" s="149">
        <v>1100</v>
      </c>
      <c r="BS84" s="149">
        <v>1110</v>
      </c>
      <c r="BT84" s="149">
        <v>1115</v>
      </c>
      <c r="BU84" s="149">
        <v>1135</v>
      </c>
      <c r="BV84" s="149">
        <v>1075</v>
      </c>
      <c r="BW84" s="149">
        <v>1095</v>
      </c>
      <c r="BX84" s="149">
        <v>1090</v>
      </c>
      <c r="BY84" s="149">
        <v>1075</v>
      </c>
      <c r="BZ84" s="149">
        <v>1065</v>
      </c>
      <c r="CA84" s="149">
        <v>1045</v>
      </c>
      <c r="CB84" s="274"/>
      <c r="CC84" s="236"/>
    </row>
    <row r="85" spans="1:81" s="105" customFormat="1" ht="15.75" x14ac:dyDescent="0.25">
      <c r="A85" s="108" t="s">
        <v>1702</v>
      </c>
      <c r="B85" s="279">
        <v>235</v>
      </c>
      <c r="C85" s="279">
        <v>240</v>
      </c>
      <c r="D85" s="279">
        <v>265</v>
      </c>
      <c r="E85" s="279">
        <v>285</v>
      </c>
      <c r="F85" s="279">
        <v>275</v>
      </c>
      <c r="G85" s="279">
        <v>285</v>
      </c>
      <c r="H85" s="279">
        <v>305</v>
      </c>
      <c r="I85" s="279">
        <v>310</v>
      </c>
      <c r="J85" s="279">
        <v>305</v>
      </c>
      <c r="K85" s="279">
        <v>305</v>
      </c>
      <c r="L85" s="279">
        <v>320</v>
      </c>
      <c r="M85" s="279">
        <v>310</v>
      </c>
      <c r="N85" s="279">
        <v>315</v>
      </c>
      <c r="O85" s="279">
        <v>330</v>
      </c>
      <c r="P85" s="279">
        <v>330</v>
      </c>
      <c r="Q85" s="279">
        <v>625</v>
      </c>
      <c r="R85" s="279">
        <v>845</v>
      </c>
      <c r="S85" s="279">
        <v>800</v>
      </c>
      <c r="T85" s="279">
        <v>815</v>
      </c>
      <c r="U85" s="279">
        <v>845</v>
      </c>
      <c r="V85" s="279">
        <v>880</v>
      </c>
      <c r="W85" s="279">
        <v>820</v>
      </c>
      <c r="X85" s="279">
        <v>825</v>
      </c>
      <c r="Y85" s="279">
        <v>855</v>
      </c>
      <c r="Z85" s="279">
        <v>835</v>
      </c>
      <c r="AA85" s="279">
        <v>870</v>
      </c>
      <c r="AB85" s="279">
        <v>845</v>
      </c>
      <c r="AC85" s="279">
        <v>820</v>
      </c>
      <c r="AD85" s="279">
        <v>750</v>
      </c>
      <c r="AE85" s="279">
        <v>695</v>
      </c>
      <c r="AF85" s="279">
        <v>690</v>
      </c>
      <c r="AG85" s="279">
        <v>665</v>
      </c>
      <c r="AH85" s="279">
        <v>615</v>
      </c>
      <c r="AI85" s="279">
        <v>570</v>
      </c>
      <c r="AJ85" s="279">
        <v>550</v>
      </c>
      <c r="AK85" s="149">
        <v>500</v>
      </c>
      <c r="AL85" s="149">
        <v>495</v>
      </c>
      <c r="AM85" s="149">
        <v>470</v>
      </c>
      <c r="AN85" s="149">
        <v>425</v>
      </c>
      <c r="AO85" s="149">
        <v>425</v>
      </c>
      <c r="AP85" s="149">
        <v>415</v>
      </c>
      <c r="AQ85" s="149">
        <v>405</v>
      </c>
      <c r="AR85" s="149">
        <v>400</v>
      </c>
      <c r="AS85" s="149">
        <v>390</v>
      </c>
      <c r="AT85" s="149">
        <v>375</v>
      </c>
      <c r="AU85" s="149">
        <v>390</v>
      </c>
      <c r="AV85" s="149">
        <v>400</v>
      </c>
      <c r="AW85" s="149">
        <v>400</v>
      </c>
      <c r="AX85" s="149">
        <v>390</v>
      </c>
      <c r="AY85" s="149">
        <v>395</v>
      </c>
      <c r="AZ85" s="149">
        <v>405</v>
      </c>
      <c r="BA85" s="149">
        <v>440</v>
      </c>
      <c r="BB85" s="149">
        <v>405</v>
      </c>
      <c r="BC85" s="149">
        <v>400</v>
      </c>
      <c r="BD85" s="149">
        <v>415</v>
      </c>
      <c r="BE85" s="149">
        <v>405</v>
      </c>
      <c r="BF85" s="149">
        <v>410</v>
      </c>
      <c r="BG85" s="149">
        <v>430</v>
      </c>
      <c r="BH85" s="149">
        <v>400</v>
      </c>
      <c r="BI85" s="149">
        <v>425</v>
      </c>
      <c r="BJ85" s="149">
        <v>425</v>
      </c>
      <c r="BK85" s="149">
        <v>440</v>
      </c>
      <c r="BL85" s="149">
        <v>430</v>
      </c>
      <c r="BM85" s="149">
        <v>425</v>
      </c>
      <c r="BN85" s="149">
        <v>440</v>
      </c>
      <c r="BO85" s="149">
        <v>415</v>
      </c>
      <c r="BP85" s="149">
        <v>440</v>
      </c>
      <c r="BQ85" s="149">
        <v>425</v>
      </c>
      <c r="BR85" s="149">
        <v>450</v>
      </c>
      <c r="BS85" s="149">
        <v>460</v>
      </c>
      <c r="BT85" s="149">
        <v>445</v>
      </c>
      <c r="BU85" s="149">
        <v>435</v>
      </c>
      <c r="BV85" s="149">
        <v>445</v>
      </c>
      <c r="BW85" s="149">
        <v>490</v>
      </c>
      <c r="BX85" s="149">
        <v>475</v>
      </c>
      <c r="BY85" s="149">
        <v>475</v>
      </c>
      <c r="BZ85" s="149">
        <v>465</v>
      </c>
      <c r="CA85" s="149">
        <v>485</v>
      </c>
      <c r="CB85" s="274"/>
      <c r="CC85" s="236"/>
    </row>
    <row r="86" spans="1:81" s="105" customFormat="1" x14ac:dyDescent="0.25">
      <c r="A86" s="236" t="s">
        <v>126</v>
      </c>
      <c r="B86" s="279">
        <v>190</v>
      </c>
      <c r="C86" s="279">
        <v>220</v>
      </c>
      <c r="D86" s="279">
        <v>250</v>
      </c>
      <c r="E86" s="279">
        <v>250</v>
      </c>
      <c r="F86" s="279">
        <v>270</v>
      </c>
      <c r="G86" s="279">
        <v>265</v>
      </c>
      <c r="H86" s="279">
        <v>285</v>
      </c>
      <c r="I86" s="279">
        <v>290</v>
      </c>
      <c r="J86" s="279">
        <v>285</v>
      </c>
      <c r="K86" s="279">
        <v>295</v>
      </c>
      <c r="L86" s="279">
        <v>295</v>
      </c>
      <c r="M86" s="279">
        <v>290</v>
      </c>
      <c r="N86" s="279">
        <v>295</v>
      </c>
      <c r="O86" s="279">
        <v>315</v>
      </c>
      <c r="P86" s="279">
        <v>315</v>
      </c>
      <c r="Q86" s="279">
        <v>585</v>
      </c>
      <c r="R86" s="279">
        <v>840</v>
      </c>
      <c r="S86" s="279">
        <v>755</v>
      </c>
      <c r="T86" s="279">
        <v>800</v>
      </c>
      <c r="U86" s="279">
        <v>855</v>
      </c>
      <c r="V86" s="279">
        <v>820</v>
      </c>
      <c r="W86" s="279">
        <v>780</v>
      </c>
      <c r="X86" s="279">
        <v>780</v>
      </c>
      <c r="Y86" s="279">
        <v>795</v>
      </c>
      <c r="Z86" s="279">
        <v>765</v>
      </c>
      <c r="AA86" s="279">
        <v>810</v>
      </c>
      <c r="AB86" s="279">
        <v>805</v>
      </c>
      <c r="AC86" s="279">
        <v>790</v>
      </c>
      <c r="AD86" s="279">
        <v>725</v>
      </c>
      <c r="AE86" s="279">
        <v>645</v>
      </c>
      <c r="AF86" s="279">
        <v>635</v>
      </c>
      <c r="AG86" s="279">
        <v>620</v>
      </c>
      <c r="AH86" s="279">
        <v>570</v>
      </c>
      <c r="AI86" s="279">
        <v>580</v>
      </c>
      <c r="AJ86" s="279">
        <v>555</v>
      </c>
      <c r="AK86" s="149">
        <v>550</v>
      </c>
      <c r="AL86" s="149">
        <v>530</v>
      </c>
      <c r="AM86" s="149">
        <v>530</v>
      </c>
      <c r="AN86" s="149">
        <v>505</v>
      </c>
      <c r="AO86" s="149">
        <v>470</v>
      </c>
      <c r="AP86" s="149">
        <v>450</v>
      </c>
      <c r="AQ86" s="149">
        <v>430</v>
      </c>
      <c r="AR86" s="149">
        <v>420</v>
      </c>
      <c r="AS86" s="149">
        <v>440</v>
      </c>
      <c r="AT86" s="149">
        <v>440</v>
      </c>
      <c r="AU86" s="149">
        <v>400</v>
      </c>
      <c r="AV86" s="149">
        <v>395</v>
      </c>
      <c r="AW86" s="149">
        <v>395</v>
      </c>
      <c r="AX86" s="149">
        <v>420</v>
      </c>
      <c r="AY86" s="149">
        <v>415</v>
      </c>
      <c r="AZ86" s="149">
        <v>425</v>
      </c>
      <c r="BA86" s="149">
        <v>445</v>
      </c>
      <c r="BB86" s="149">
        <v>430</v>
      </c>
      <c r="BC86" s="149">
        <v>440</v>
      </c>
      <c r="BD86" s="149">
        <v>440</v>
      </c>
      <c r="BE86" s="149">
        <v>445</v>
      </c>
      <c r="BF86" s="149">
        <v>420</v>
      </c>
      <c r="BG86" s="149">
        <v>430</v>
      </c>
      <c r="BH86" s="149">
        <v>425</v>
      </c>
      <c r="BI86" s="149">
        <v>425</v>
      </c>
      <c r="BJ86" s="149">
        <v>405</v>
      </c>
      <c r="BK86" s="149">
        <v>415</v>
      </c>
      <c r="BL86" s="149">
        <v>410</v>
      </c>
      <c r="BM86" s="149">
        <v>405</v>
      </c>
      <c r="BN86" s="149">
        <v>400</v>
      </c>
      <c r="BO86" s="149">
        <v>430</v>
      </c>
      <c r="BP86" s="149">
        <v>465</v>
      </c>
      <c r="BQ86" s="149">
        <v>460</v>
      </c>
      <c r="BR86" s="149">
        <v>495</v>
      </c>
      <c r="BS86" s="149">
        <v>485</v>
      </c>
      <c r="BT86" s="149">
        <v>505</v>
      </c>
      <c r="BU86" s="149">
        <v>485</v>
      </c>
      <c r="BV86" s="149">
        <v>485</v>
      </c>
      <c r="BW86" s="149">
        <v>475</v>
      </c>
      <c r="BX86" s="149">
        <v>485</v>
      </c>
      <c r="BY86" s="149">
        <v>470</v>
      </c>
      <c r="BZ86" s="149">
        <v>465</v>
      </c>
      <c r="CA86" s="149">
        <v>475</v>
      </c>
      <c r="CB86" s="274"/>
      <c r="CC86" s="236"/>
    </row>
    <row r="87" spans="1:81" s="105" customFormat="1" x14ac:dyDescent="0.25">
      <c r="A87" s="236" t="s">
        <v>138</v>
      </c>
      <c r="B87" s="279">
        <v>5890</v>
      </c>
      <c r="C87" s="279">
        <v>6185</v>
      </c>
      <c r="D87" s="279">
        <v>6275</v>
      </c>
      <c r="E87" s="279">
        <v>6320</v>
      </c>
      <c r="F87" s="279">
        <v>6355</v>
      </c>
      <c r="G87" s="279">
        <v>6420</v>
      </c>
      <c r="H87" s="279">
        <v>6520</v>
      </c>
      <c r="I87" s="279">
        <v>6510</v>
      </c>
      <c r="J87" s="279">
        <v>6480</v>
      </c>
      <c r="K87" s="279">
        <v>6535</v>
      </c>
      <c r="L87" s="279">
        <v>6595</v>
      </c>
      <c r="M87" s="279">
        <v>6540</v>
      </c>
      <c r="N87" s="279">
        <v>6735</v>
      </c>
      <c r="O87" s="279">
        <v>6855</v>
      </c>
      <c r="P87" s="279">
        <v>6830</v>
      </c>
      <c r="Q87" s="279">
        <v>11760</v>
      </c>
      <c r="R87" s="279">
        <v>14540</v>
      </c>
      <c r="S87" s="279">
        <v>13560</v>
      </c>
      <c r="T87" s="279">
        <v>13865</v>
      </c>
      <c r="U87" s="279">
        <v>14355</v>
      </c>
      <c r="V87" s="279">
        <v>14225</v>
      </c>
      <c r="W87" s="279">
        <v>13725</v>
      </c>
      <c r="X87" s="279">
        <v>14015</v>
      </c>
      <c r="Y87" s="279">
        <v>14105</v>
      </c>
      <c r="Z87" s="279">
        <v>13765</v>
      </c>
      <c r="AA87" s="279">
        <v>14320</v>
      </c>
      <c r="AB87" s="279">
        <v>14100</v>
      </c>
      <c r="AC87" s="279">
        <v>13800</v>
      </c>
      <c r="AD87" s="279">
        <v>12870</v>
      </c>
      <c r="AE87" s="279">
        <v>11820</v>
      </c>
      <c r="AF87" s="279">
        <v>11665</v>
      </c>
      <c r="AG87" s="279">
        <v>11145</v>
      </c>
      <c r="AH87" s="279">
        <v>10570</v>
      </c>
      <c r="AI87" s="279">
        <v>10205</v>
      </c>
      <c r="AJ87" s="279">
        <v>9935</v>
      </c>
      <c r="AK87" s="149">
        <v>9620</v>
      </c>
      <c r="AL87" s="149">
        <v>9460</v>
      </c>
      <c r="AM87" s="149">
        <v>9350</v>
      </c>
      <c r="AN87" s="149">
        <v>8925</v>
      </c>
      <c r="AO87" s="149">
        <v>8415</v>
      </c>
      <c r="AP87" s="149">
        <v>8065</v>
      </c>
      <c r="AQ87" s="149">
        <v>7725</v>
      </c>
      <c r="AR87" s="149">
        <v>7510</v>
      </c>
      <c r="AS87" s="149">
        <v>7465</v>
      </c>
      <c r="AT87" s="149">
        <v>7290</v>
      </c>
      <c r="AU87" s="149">
        <v>7150</v>
      </c>
      <c r="AV87" s="149">
        <v>7210</v>
      </c>
      <c r="AW87" s="149">
        <v>7330</v>
      </c>
      <c r="AX87" s="149">
        <v>7320</v>
      </c>
      <c r="AY87" s="149">
        <v>7360</v>
      </c>
      <c r="AZ87" s="149">
        <v>7360</v>
      </c>
      <c r="BA87" s="149">
        <v>7470</v>
      </c>
      <c r="BB87" s="149">
        <v>7140</v>
      </c>
      <c r="BC87" s="149">
        <v>7185</v>
      </c>
      <c r="BD87" s="149">
        <v>7225</v>
      </c>
      <c r="BE87" s="149">
        <v>7090</v>
      </c>
      <c r="BF87" s="149">
        <v>6950</v>
      </c>
      <c r="BG87" s="149">
        <v>7070</v>
      </c>
      <c r="BH87" s="149">
        <v>7110</v>
      </c>
      <c r="BI87" s="149">
        <v>7255</v>
      </c>
      <c r="BJ87" s="149">
        <v>7315</v>
      </c>
      <c r="BK87" s="149">
        <v>7550</v>
      </c>
      <c r="BL87" s="149">
        <v>7590</v>
      </c>
      <c r="BM87" s="149">
        <v>7465</v>
      </c>
      <c r="BN87" s="149">
        <v>7425</v>
      </c>
      <c r="BO87" s="149">
        <v>7470</v>
      </c>
      <c r="BP87" s="149">
        <v>8040</v>
      </c>
      <c r="BQ87" s="149">
        <v>7865</v>
      </c>
      <c r="BR87" s="149">
        <v>7945</v>
      </c>
      <c r="BS87" s="149">
        <v>7885</v>
      </c>
      <c r="BT87" s="149">
        <v>7770</v>
      </c>
      <c r="BU87" s="149">
        <v>7745</v>
      </c>
      <c r="BV87" s="149">
        <v>7565</v>
      </c>
      <c r="BW87" s="149">
        <v>7745</v>
      </c>
      <c r="BX87" s="149">
        <v>7765</v>
      </c>
      <c r="BY87" s="149">
        <v>7625</v>
      </c>
      <c r="BZ87" s="149">
        <v>7490</v>
      </c>
      <c r="CA87" s="149">
        <v>7665</v>
      </c>
      <c r="CB87" s="274"/>
      <c r="CC87" s="236"/>
    </row>
    <row r="88" spans="1:81" s="105" customFormat="1" x14ac:dyDescent="0.25">
      <c r="A88" s="236" t="s">
        <v>127</v>
      </c>
      <c r="B88" s="279">
        <v>1100</v>
      </c>
      <c r="C88" s="279">
        <v>1125</v>
      </c>
      <c r="D88" s="279">
        <v>1200</v>
      </c>
      <c r="E88" s="279">
        <v>1210</v>
      </c>
      <c r="F88" s="279">
        <v>1230</v>
      </c>
      <c r="G88" s="279">
        <v>1240</v>
      </c>
      <c r="H88" s="279">
        <v>1290</v>
      </c>
      <c r="I88" s="279">
        <v>1270</v>
      </c>
      <c r="J88" s="279">
        <v>1275</v>
      </c>
      <c r="K88" s="279">
        <v>1295</v>
      </c>
      <c r="L88" s="279">
        <v>1310</v>
      </c>
      <c r="M88" s="279">
        <v>1315</v>
      </c>
      <c r="N88" s="279">
        <v>1365</v>
      </c>
      <c r="O88" s="279">
        <v>1340</v>
      </c>
      <c r="P88" s="279">
        <v>1320</v>
      </c>
      <c r="Q88" s="279">
        <v>2020</v>
      </c>
      <c r="R88" s="279">
        <v>2715</v>
      </c>
      <c r="S88" s="279">
        <v>2520</v>
      </c>
      <c r="T88" s="279">
        <v>2570</v>
      </c>
      <c r="U88" s="279">
        <v>2645</v>
      </c>
      <c r="V88" s="279">
        <v>2615</v>
      </c>
      <c r="W88" s="279">
        <v>2530</v>
      </c>
      <c r="X88" s="279">
        <v>2595</v>
      </c>
      <c r="Y88" s="279">
        <v>2620</v>
      </c>
      <c r="Z88" s="279">
        <v>2560</v>
      </c>
      <c r="AA88" s="279">
        <v>2650</v>
      </c>
      <c r="AB88" s="279">
        <v>2660</v>
      </c>
      <c r="AC88" s="279">
        <v>2630</v>
      </c>
      <c r="AD88" s="279">
        <v>2475</v>
      </c>
      <c r="AE88" s="279">
        <v>2330</v>
      </c>
      <c r="AF88" s="279">
        <v>2280</v>
      </c>
      <c r="AG88" s="279">
        <v>2200</v>
      </c>
      <c r="AH88" s="279">
        <v>2055</v>
      </c>
      <c r="AI88" s="279">
        <v>2015</v>
      </c>
      <c r="AJ88" s="279">
        <v>1925</v>
      </c>
      <c r="AK88" s="149">
        <v>1890</v>
      </c>
      <c r="AL88" s="149">
        <v>1865</v>
      </c>
      <c r="AM88" s="149">
        <v>1845</v>
      </c>
      <c r="AN88" s="149">
        <v>1790</v>
      </c>
      <c r="AO88" s="149">
        <v>1650</v>
      </c>
      <c r="AP88" s="149">
        <v>1595</v>
      </c>
      <c r="AQ88" s="149">
        <v>1490</v>
      </c>
      <c r="AR88" s="149">
        <v>1420</v>
      </c>
      <c r="AS88" s="149">
        <v>1375</v>
      </c>
      <c r="AT88" s="149">
        <v>1385</v>
      </c>
      <c r="AU88" s="149">
        <v>1355</v>
      </c>
      <c r="AV88" s="149">
        <v>1385</v>
      </c>
      <c r="AW88" s="149">
        <v>1380</v>
      </c>
      <c r="AX88" s="149">
        <v>1410</v>
      </c>
      <c r="AY88" s="149">
        <v>1430</v>
      </c>
      <c r="AZ88" s="149">
        <v>1440</v>
      </c>
      <c r="BA88" s="149">
        <v>1505</v>
      </c>
      <c r="BB88" s="149">
        <v>1440</v>
      </c>
      <c r="BC88" s="149">
        <v>1425</v>
      </c>
      <c r="BD88" s="149">
        <v>1440</v>
      </c>
      <c r="BE88" s="149">
        <v>1430</v>
      </c>
      <c r="BF88" s="149">
        <v>1415</v>
      </c>
      <c r="BG88" s="149">
        <v>1470</v>
      </c>
      <c r="BH88" s="149">
        <v>1475</v>
      </c>
      <c r="BI88" s="149">
        <v>1430</v>
      </c>
      <c r="BJ88" s="149">
        <v>1415</v>
      </c>
      <c r="BK88" s="149">
        <v>1460</v>
      </c>
      <c r="BL88" s="149">
        <v>1475</v>
      </c>
      <c r="BM88" s="149">
        <v>1455</v>
      </c>
      <c r="BN88" s="149">
        <v>1460</v>
      </c>
      <c r="BO88" s="149">
        <v>1445</v>
      </c>
      <c r="BP88" s="149">
        <v>1540</v>
      </c>
      <c r="BQ88" s="149">
        <v>1550</v>
      </c>
      <c r="BR88" s="149">
        <v>1580</v>
      </c>
      <c r="BS88" s="149">
        <v>1575</v>
      </c>
      <c r="BT88" s="149">
        <v>1595</v>
      </c>
      <c r="BU88" s="149">
        <v>1565</v>
      </c>
      <c r="BV88" s="149">
        <v>1580</v>
      </c>
      <c r="BW88" s="149">
        <v>1570</v>
      </c>
      <c r="BX88" s="149">
        <v>1595</v>
      </c>
      <c r="BY88" s="149">
        <v>1560</v>
      </c>
      <c r="BZ88" s="149">
        <v>1550</v>
      </c>
      <c r="CA88" s="149">
        <v>1560</v>
      </c>
      <c r="CB88" s="274"/>
      <c r="CC88" s="236"/>
    </row>
    <row r="89" spans="1:81" s="105" customFormat="1" x14ac:dyDescent="0.25">
      <c r="A89" s="236" t="s">
        <v>139</v>
      </c>
      <c r="B89" s="279">
        <v>6985</v>
      </c>
      <c r="C89" s="279">
        <v>7310</v>
      </c>
      <c r="D89" s="279">
        <v>7475</v>
      </c>
      <c r="E89" s="279">
        <v>7535</v>
      </c>
      <c r="F89" s="279">
        <v>7585</v>
      </c>
      <c r="G89" s="279">
        <v>7660</v>
      </c>
      <c r="H89" s="279">
        <v>7810</v>
      </c>
      <c r="I89" s="279">
        <v>7780</v>
      </c>
      <c r="J89" s="279">
        <v>7755</v>
      </c>
      <c r="K89" s="279">
        <v>7830</v>
      </c>
      <c r="L89" s="279">
        <v>7905</v>
      </c>
      <c r="M89" s="279">
        <v>7855</v>
      </c>
      <c r="N89" s="279">
        <v>8100</v>
      </c>
      <c r="O89" s="279">
        <v>8195</v>
      </c>
      <c r="P89" s="279">
        <v>8150</v>
      </c>
      <c r="Q89" s="279">
        <v>13780</v>
      </c>
      <c r="R89" s="279">
        <v>17260</v>
      </c>
      <c r="S89" s="279">
        <v>16080</v>
      </c>
      <c r="T89" s="279">
        <v>16440</v>
      </c>
      <c r="U89" s="279">
        <v>17000</v>
      </c>
      <c r="V89" s="279">
        <v>16840</v>
      </c>
      <c r="W89" s="279">
        <v>16255</v>
      </c>
      <c r="X89" s="279">
        <v>16610</v>
      </c>
      <c r="Y89" s="279">
        <v>16725</v>
      </c>
      <c r="Z89" s="279">
        <v>16325</v>
      </c>
      <c r="AA89" s="279">
        <v>16970</v>
      </c>
      <c r="AB89" s="279">
        <v>16760</v>
      </c>
      <c r="AC89" s="279">
        <v>16430</v>
      </c>
      <c r="AD89" s="279">
        <v>15345</v>
      </c>
      <c r="AE89" s="279">
        <v>14150</v>
      </c>
      <c r="AF89" s="279">
        <v>13945</v>
      </c>
      <c r="AG89" s="279">
        <v>13345</v>
      </c>
      <c r="AH89" s="279">
        <v>12630</v>
      </c>
      <c r="AI89" s="279">
        <v>12220</v>
      </c>
      <c r="AJ89" s="279">
        <v>11860</v>
      </c>
      <c r="AK89" s="149">
        <v>11510</v>
      </c>
      <c r="AL89" s="149">
        <v>11320</v>
      </c>
      <c r="AM89" s="149">
        <v>11195</v>
      </c>
      <c r="AN89" s="149">
        <v>10710</v>
      </c>
      <c r="AO89" s="149">
        <v>10060</v>
      </c>
      <c r="AP89" s="149">
        <v>9655</v>
      </c>
      <c r="AQ89" s="149">
        <v>9215</v>
      </c>
      <c r="AR89" s="149">
        <v>8930</v>
      </c>
      <c r="AS89" s="149">
        <v>8840</v>
      </c>
      <c r="AT89" s="149">
        <v>8675</v>
      </c>
      <c r="AU89" s="149">
        <v>8505</v>
      </c>
      <c r="AV89" s="149">
        <v>8595</v>
      </c>
      <c r="AW89" s="149">
        <v>8705</v>
      </c>
      <c r="AX89" s="149">
        <v>8730</v>
      </c>
      <c r="AY89" s="149">
        <v>8790</v>
      </c>
      <c r="AZ89" s="149">
        <v>8800</v>
      </c>
      <c r="BA89" s="149">
        <v>8975</v>
      </c>
      <c r="BB89" s="149">
        <v>8585</v>
      </c>
      <c r="BC89" s="149">
        <v>8610</v>
      </c>
      <c r="BD89" s="149">
        <v>8660</v>
      </c>
      <c r="BE89" s="149">
        <v>8520</v>
      </c>
      <c r="BF89" s="149">
        <v>8365</v>
      </c>
      <c r="BG89" s="149">
        <v>8535</v>
      </c>
      <c r="BH89" s="149">
        <v>8585</v>
      </c>
      <c r="BI89" s="149">
        <v>8685</v>
      </c>
      <c r="BJ89" s="149">
        <v>8730</v>
      </c>
      <c r="BK89" s="149">
        <v>9010</v>
      </c>
      <c r="BL89" s="149">
        <v>9065</v>
      </c>
      <c r="BM89" s="149">
        <v>8920</v>
      </c>
      <c r="BN89" s="149">
        <v>8885</v>
      </c>
      <c r="BO89" s="149">
        <v>8915</v>
      </c>
      <c r="BP89" s="149">
        <v>9580</v>
      </c>
      <c r="BQ89" s="149">
        <v>9410</v>
      </c>
      <c r="BR89" s="149">
        <v>9530</v>
      </c>
      <c r="BS89" s="149">
        <v>9460</v>
      </c>
      <c r="BT89" s="149">
        <v>9365</v>
      </c>
      <c r="BU89" s="149">
        <v>9310</v>
      </c>
      <c r="BV89" s="149">
        <v>9145</v>
      </c>
      <c r="BW89" s="149">
        <v>9315</v>
      </c>
      <c r="BX89" s="149">
        <v>9360</v>
      </c>
      <c r="BY89" s="149">
        <v>9185</v>
      </c>
      <c r="BZ89" s="149">
        <v>9040</v>
      </c>
      <c r="CA89" s="149">
        <v>9220</v>
      </c>
      <c r="CB89" s="274"/>
      <c r="CC89" s="236"/>
    </row>
    <row r="90" spans="1:81" s="105" customFormat="1" x14ac:dyDescent="0.25">
      <c r="A90" s="236" t="s">
        <v>1731</v>
      </c>
      <c r="B90" s="279">
        <v>25405</v>
      </c>
      <c r="C90" s="279">
        <v>26550</v>
      </c>
      <c r="D90" s="279">
        <v>27145</v>
      </c>
      <c r="E90" s="279">
        <v>27465</v>
      </c>
      <c r="F90" s="279">
        <v>27635</v>
      </c>
      <c r="G90" s="279">
        <v>28090</v>
      </c>
      <c r="H90" s="279">
        <v>28225</v>
      </c>
      <c r="I90" s="279">
        <v>28400</v>
      </c>
      <c r="J90" s="279">
        <v>28350</v>
      </c>
      <c r="K90" s="279">
        <v>29085</v>
      </c>
      <c r="L90" s="279">
        <v>29625</v>
      </c>
      <c r="M90" s="279">
        <v>29865</v>
      </c>
      <c r="N90" s="279">
        <v>30410</v>
      </c>
      <c r="O90" s="279">
        <v>31090</v>
      </c>
      <c r="P90" s="279">
        <v>31225</v>
      </c>
      <c r="Q90" s="279">
        <v>54180</v>
      </c>
      <c r="R90" s="279">
        <v>73050</v>
      </c>
      <c r="S90" s="279">
        <v>68485</v>
      </c>
      <c r="T90" s="279">
        <v>70320</v>
      </c>
      <c r="U90" s="279">
        <v>73665</v>
      </c>
      <c r="V90" s="279">
        <v>73490</v>
      </c>
      <c r="W90" s="279">
        <v>70755</v>
      </c>
      <c r="X90" s="279">
        <v>73125</v>
      </c>
      <c r="Y90" s="279">
        <v>73400</v>
      </c>
      <c r="Z90" s="279">
        <v>72585</v>
      </c>
      <c r="AA90" s="279">
        <v>76190</v>
      </c>
      <c r="AB90" s="279">
        <v>75660</v>
      </c>
      <c r="AC90" s="279">
        <v>73800</v>
      </c>
      <c r="AD90" s="279">
        <v>68015</v>
      </c>
      <c r="AE90" s="279">
        <v>62350</v>
      </c>
      <c r="AF90" s="279">
        <v>61510</v>
      </c>
      <c r="AG90" s="279">
        <v>58330</v>
      </c>
      <c r="AH90" s="279">
        <v>54890</v>
      </c>
      <c r="AI90" s="279">
        <v>53125</v>
      </c>
      <c r="AJ90" s="279">
        <v>51305</v>
      </c>
      <c r="AK90" s="149">
        <v>49900</v>
      </c>
      <c r="AL90" s="149">
        <v>49110</v>
      </c>
      <c r="AM90" s="149">
        <v>48500</v>
      </c>
      <c r="AN90" s="149">
        <v>46800</v>
      </c>
      <c r="AO90" s="149">
        <v>44530</v>
      </c>
      <c r="AP90" s="149">
        <v>42980</v>
      </c>
      <c r="AQ90" s="149">
        <v>41695</v>
      </c>
      <c r="AR90" s="149">
        <v>40630</v>
      </c>
      <c r="AS90" s="149">
        <v>40195</v>
      </c>
      <c r="AT90" s="149">
        <v>39885</v>
      </c>
      <c r="AU90" s="149">
        <v>39365</v>
      </c>
      <c r="AV90" s="149">
        <v>39530</v>
      </c>
      <c r="AW90" s="149">
        <v>39780</v>
      </c>
      <c r="AX90" s="149">
        <v>39605</v>
      </c>
      <c r="AY90" s="149">
        <v>39765</v>
      </c>
      <c r="AZ90" s="149">
        <v>39860</v>
      </c>
      <c r="BA90" s="149">
        <v>40395</v>
      </c>
      <c r="BB90" s="149">
        <v>39060</v>
      </c>
      <c r="BC90" s="149">
        <v>39145</v>
      </c>
      <c r="BD90" s="149">
        <v>38965</v>
      </c>
      <c r="BE90" s="149">
        <v>38540</v>
      </c>
      <c r="BF90" s="149">
        <v>38190</v>
      </c>
      <c r="BG90" s="149">
        <v>38425</v>
      </c>
      <c r="BH90" s="149">
        <v>38535</v>
      </c>
      <c r="BI90" s="149">
        <v>38645</v>
      </c>
      <c r="BJ90" s="149">
        <v>39235</v>
      </c>
      <c r="BK90" s="149">
        <v>40625</v>
      </c>
      <c r="BL90" s="149">
        <v>41155</v>
      </c>
      <c r="BM90" s="149">
        <v>41220</v>
      </c>
      <c r="BN90" s="149">
        <v>41385</v>
      </c>
      <c r="BO90" s="149">
        <v>42210</v>
      </c>
      <c r="BP90" s="149">
        <v>45390</v>
      </c>
      <c r="BQ90" s="149">
        <v>45335</v>
      </c>
      <c r="BR90" s="149">
        <v>45895</v>
      </c>
      <c r="BS90" s="149">
        <v>45835</v>
      </c>
      <c r="BT90" s="149">
        <v>45490</v>
      </c>
      <c r="BU90" s="149">
        <v>44930</v>
      </c>
      <c r="BV90" s="149">
        <v>45090</v>
      </c>
      <c r="BW90" s="149">
        <v>46465</v>
      </c>
      <c r="BX90" s="149">
        <v>46500</v>
      </c>
      <c r="BY90" s="149">
        <v>45425</v>
      </c>
      <c r="BZ90" s="149">
        <v>44910</v>
      </c>
      <c r="CA90" s="149">
        <v>45930</v>
      </c>
      <c r="CB90" s="274"/>
      <c r="CC90" s="236"/>
    </row>
    <row r="91" spans="1:81" s="105" customFormat="1" x14ac:dyDescent="0.25">
      <c r="A91" s="236" t="s">
        <v>141</v>
      </c>
      <c r="B91" s="279">
        <v>222390</v>
      </c>
      <c r="C91" s="279">
        <v>232280</v>
      </c>
      <c r="D91" s="279">
        <v>237385</v>
      </c>
      <c r="E91" s="279">
        <v>239605</v>
      </c>
      <c r="F91" s="279">
        <v>240985</v>
      </c>
      <c r="G91" s="279">
        <v>244855</v>
      </c>
      <c r="H91" s="279">
        <v>245495</v>
      </c>
      <c r="I91" s="279">
        <v>247000</v>
      </c>
      <c r="J91" s="279">
        <v>245325</v>
      </c>
      <c r="K91" s="279">
        <v>249335</v>
      </c>
      <c r="L91" s="279">
        <v>252245</v>
      </c>
      <c r="M91" s="279">
        <v>252850</v>
      </c>
      <c r="N91" s="279">
        <v>256130</v>
      </c>
      <c r="O91" s="279">
        <v>260260</v>
      </c>
      <c r="P91" s="279">
        <v>261015</v>
      </c>
      <c r="Q91" s="279">
        <v>414175</v>
      </c>
      <c r="R91" s="279">
        <v>520225</v>
      </c>
      <c r="S91" s="279">
        <v>500995</v>
      </c>
      <c r="T91" s="279">
        <v>511340</v>
      </c>
      <c r="U91" s="279">
        <v>526370</v>
      </c>
      <c r="V91" s="279">
        <v>524955</v>
      </c>
      <c r="W91" s="279">
        <v>509905</v>
      </c>
      <c r="X91" s="279">
        <v>526430</v>
      </c>
      <c r="Y91" s="279">
        <v>528830</v>
      </c>
      <c r="Z91" s="279">
        <v>525920</v>
      </c>
      <c r="AA91" s="279">
        <v>549630</v>
      </c>
      <c r="AB91" s="279">
        <v>547845</v>
      </c>
      <c r="AC91" s="279">
        <v>538715</v>
      </c>
      <c r="AD91" s="279">
        <v>506545</v>
      </c>
      <c r="AE91" s="279">
        <v>471610</v>
      </c>
      <c r="AF91" s="279">
        <v>464865</v>
      </c>
      <c r="AG91" s="279">
        <v>446025</v>
      </c>
      <c r="AH91" s="279">
        <v>423505</v>
      </c>
      <c r="AI91" s="279">
        <v>409870</v>
      </c>
      <c r="AJ91" s="279">
        <v>396435</v>
      </c>
      <c r="AK91" s="149">
        <v>386115</v>
      </c>
      <c r="AL91" s="149">
        <v>380050</v>
      </c>
      <c r="AM91" s="149">
        <v>375990</v>
      </c>
      <c r="AN91" s="149">
        <v>363665</v>
      </c>
      <c r="AO91" s="149">
        <v>348185</v>
      </c>
      <c r="AP91" s="149">
        <v>338625</v>
      </c>
      <c r="AQ91" s="149">
        <v>329555</v>
      </c>
      <c r="AR91" s="149">
        <v>320850</v>
      </c>
      <c r="AS91" s="149">
        <v>316685</v>
      </c>
      <c r="AT91" s="149">
        <v>312935</v>
      </c>
      <c r="AU91" s="149">
        <v>306885</v>
      </c>
      <c r="AV91" s="149">
        <v>309705</v>
      </c>
      <c r="AW91" s="149">
        <v>311900</v>
      </c>
      <c r="AX91" s="149">
        <v>308255</v>
      </c>
      <c r="AY91" s="149">
        <v>309095</v>
      </c>
      <c r="AZ91" s="149">
        <v>313365</v>
      </c>
      <c r="BA91" s="149">
        <v>317965</v>
      </c>
      <c r="BB91" s="149">
        <v>307380</v>
      </c>
      <c r="BC91" s="149">
        <v>307150</v>
      </c>
      <c r="BD91" s="149">
        <v>306860</v>
      </c>
      <c r="BE91" s="149">
        <v>302015</v>
      </c>
      <c r="BF91" s="149">
        <v>298940</v>
      </c>
      <c r="BG91" s="149">
        <v>299200</v>
      </c>
      <c r="BH91" s="149">
        <v>300660</v>
      </c>
      <c r="BI91" s="149">
        <v>300530</v>
      </c>
      <c r="BJ91" s="149">
        <v>304260</v>
      </c>
      <c r="BK91" s="149">
        <v>311835</v>
      </c>
      <c r="BL91" s="149">
        <v>316520</v>
      </c>
      <c r="BM91" s="149">
        <v>315885</v>
      </c>
      <c r="BN91" s="149">
        <v>320735</v>
      </c>
      <c r="BO91" s="149">
        <v>329140</v>
      </c>
      <c r="BP91" s="149">
        <v>359260</v>
      </c>
      <c r="BQ91" s="149">
        <v>358825</v>
      </c>
      <c r="BR91" s="149">
        <v>361525</v>
      </c>
      <c r="BS91" s="149">
        <v>361480</v>
      </c>
      <c r="BT91" s="149">
        <v>357575</v>
      </c>
      <c r="BU91" s="149">
        <v>352355</v>
      </c>
      <c r="BV91" s="149">
        <v>351680</v>
      </c>
      <c r="BW91" s="149">
        <v>359910</v>
      </c>
      <c r="BX91" s="149">
        <v>357305</v>
      </c>
      <c r="BY91" s="149">
        <v>349340</v>
      </c>
      <c r="BZ91" s="149">
        <v>344600</v>
      </c>
      <c r="CA91" s="149">
        <v>355955</v>
      </c>
      <c r="CB91" s="274"/>
      <c r="CC91" s="236"/>
    </row>
    <row r="92" spans="1:81" s="105" customFormat="1" x14ac:dyDescent="0.25">
      <c r="A92" s="236" t="s">
        <v>226</v>
      </c>
      <c r="B92" s="279">
        <v>260750</v>
      </c>
      <c r="C92" s="279">
        <v>272300</v>
      </c>
      <c r="D92" s="279">
        <v>278205</v>
      </c>
      <c r="E92" s="279">
        <v>280055</v>
      </c>
      <c r="F92" s="279">
        <v>281015</v>
      </c>
      <c r="G92" s="279">
        <v>285240</v>
      </c>
      <c r="H92" s="279">
        <v>285725</v>
      </c>
      <c r="I92" s="279">
        <v>287330</v>
      </c>
      <c r="J92" s="279">
        <v>285310</v>
      </c>
      <c r="K92" s="279">
        <v>289365</v>
      </c>
      <c r="L92" s="279">
        <v>293305</v>
      </c>
      <c r="M92" s="279">
        <v>293960</v>
      </c>
      <c r="N92" s="279">
        <v>297860</v>
      </c>
      <c r="O92" s="279">
        <v>302245</v>
      </c>
      <c r="P92" s="279">
        <v>302475</v>
      </c>
      <c r="Q92" s="279">
        <v>482340</v>
      </c>
      <c r="R92" s="279">
        <v>597790</v>
      </c>
      <c r="S92" s="279">
        <v>575870</v>
      </c>
      <c r="T92" s="279">
        <v>588675</v>
      </c>
      <c r="U92" s="279">
        <v>605730</v>
      </c>
      <c r="V92" s="279">
        <v>602885</v>
      </c>
      <c r="W92" s="279">
        <v>585180</v>
      </c>
      <c r="X92" s="279">
        <v>603800</v>
      </c>
      <c r="Y92" s="279">
        <v>605870</v>
      </c>
      <c r="Z92" s="279">
        <v>602655</v>
      </c>
      <c r="AA92" s="279">
        <v>628750</v>
      </c>
      <c r="AB92" s="279">
        <v>625755</v>
      </c>
      <c r="AC92" s="279">
        <v>614620</v>
      </c>
      <c r="AD92" s="279">
        <v>577450</v>
      </c>
      <c r="AE92" s="279">
        <v>537205</v>
      </c>
      <c r="AF92" s="279">
        <v>529240</v>
      </c>
      <c r="AG92" s="279">
        <v>507585</v>
      </c>
      <c r="AH92" s="279">
        <v>481640</v>
      </c>
      <c r="AI92" s="279">
        <v>465650</v>
      </c>
      <c r="AJ92" s="279">
        <v>450740</v>
      </c>
      <c r="AK92" s="149">
        <v>439115</v>
      </c>
      <c r="AL92" s="149">
        <v>432735</v>
      </c>
      <c r="AM92" s="149">
        <v>427590</v>
      </c>
      <c r="AN92" s="149">
        <v>413020</v>
      </c>
      <c r="AO92" s="149">
        <v>394530</v>
      </c>
      <c r="AP92" s="149">
        <v>382975</v>
      </c>
      <c r="AQ92" s="149">
        <v>372210</v>
      </c>
      <c r="AR92" s="149">
        <v>362325</v>
      </c>
      <c r="AS92" s="149">
        <v>357755</v>
      </c>
      <c r="AT92" s="149">
        <v>352990</v>
      </c>
      <c r="AU92" s="149">
        <v>345905</v>
      </c>
      <c r="AV92" s="149">
        <v>349270</v>
      </c>
      <c r="AW92" s="149">
        <v>351595</v>
      </c>
      <c r="AX92" s="149">
        <v>347695</v>
      </c>
      <c r="AY92" s="149">
        <v>348645</v>
      </c>
      <c r="AZ92" s="149">
        <v>353815</v>
      </c>
      <c r="BA92" s="149">
        <v>358860</v>
      </c>
      <c r="BB92" s="149">
        <v>346445</v>
      </c>
      <c r="BC92" s="149">
        <v>345990</v>
      </c>
      <c r="BD92" s="149">
        <v>345285</v>
      </c>
      <c r="BE92" s="149">
        <v>339480</v>
      </c>
      <c r="BF92" s="149">
        <v>335485</v>
      </c>
      <c r="BG92" s="149">
        <v>335710</v>
      </c>
      <c r="BH92" s="149">
        <v>337625</v>
      </c>
      <c r="BI92" s="149">
        <v>336665</v>
      </c>
      <c r="BJ92" s="149">
        <v>340340</v>
      </c>
      <c r="BK92" s="149">
        <v>349045</v>
      </c>
      <c r="BL92" s="149">
        <v>354540</v>
      </c>
      <c r="BM92" s="149">
        <v>353625</v>
      </c>
      <c r="BN92" s="149">
        <v>358590</v>
      </c>
      <c r="BO92" s="149">
        <v>367695</v>
      </c>
      <c r="BP92" s="149">
        <v>400385</v>
      </c>
      <c r="BQ92" s="149">
        <v>400060</v>
      </c>
      <c r="BR92" s="149">
        <v>402670</v>
      </c>
      <c r="BS92" s="149">
        <v>401930</v>
      </c>
      <c r="BT92" s="149">
        <v>397800</v>
      </c>
      <c r="BU92" s="149">
        <v>391650</v>
      </c>
      <c r="BV92" s="149">
        <v>391210</v>
      </c>
      <c r="BW92" s="149">
        <v>399825</v>
      </c>
      <c r="BX92" s="149">
        <v>396135</v>
      </c>
      <c r="BY92" s="149">
        <v>386890</v>
      </c>
      <c r="BZ92" s="149">
        <v>381345</v>
      </c>
      <c r="CA92" s="149">
        <v>393970</v>
      </c>
      <c r="CB92" s="274"/>
      <c r="CC92" s="236"/>
    </row>
    <row r="93" spans="1:81" s="105" customFormat="1" x14ac:dyDescent="0.25">
      <c r="A93" s="236" t="s">
        <v>227</v>
      </c>
      <c r="B93" s="279">
        <v>268885</v>
      </c>
      <c r="C93" s="279">
        <v>280445</v>
      </c>
      <c r="D93" s="279">
        <v>286375</v>
      </c>
      <c r="E93" s="279">
        <v>288265</v>
      </c>
      <c r="F93" s="279">
        <v>289175</v>
      </c>
      <c r="G93" s="279">
        <v>293465</v>
      </c>
      <c r="H93" s="279">
        <v>293870</v>
      </c>
      <c r="I93" s="279">
        <v>295445</v>
      </c>
      <c r="J93" s="279">
        <v>293330</v>
      </c>
      <c r="K93" s="279">
        <v>297615</v>
      </c>
      <c r="L93" s="279">
        <v>301345</v>
      </c>
      <c r="M93" s="279">
        <v>302015</v>
      </c>
      <c r="N93" s="279">
        <v>305860</v>
      </c>
      <c r="O93" s="279">
        <v>310110</v>
      </c>
      <c r="P93" s="279">
        <v>310305</v>
      </c>
      <c r="Q93" s="279">
        <v>494880</v>
      </c>
      <c r="R93" s="279">
        <v>611880</v>
      </c>
      <c r="S93" s="279">
        <v>589520</v>
      </c>
      <c r="T93" s="279">
        <v>602165</v>
      </c>
      <c r="U93" s="279">
        <v>619470</v>
      </c>
      <c r="V93" s="279">
        <v>616410</v>
      </c>
      <c r="W93" s="279">
        <v>598430</v>
      </c>
      <c r="X93" s="279">
        <v>617395</v>
      </c>
      <c r="Y93" s="279">
        <v>619330</v>
      </c>
      <c r="Z93" s="279">
        <v>615980</v>
      </c>
      <c r="AA93" s="279">
        <v>642520</v>
      </c>
      <c r="AB93" s="279">
        <v>639485</v>
      </c>
      <c r="AC93" s="279">
        <v>628210</v>
      </c>
      <c r="AD93" s="279">
        <v>590400</v>
      </c>
      <c r="AE93" s="279">
        <v>549605</v>
      </c>
      <c r="AF93" s="279">
        <v>541550</v>
      </c>
      <c r="AG93" s="279">
        <v>519690</v>
      </c>
      <c r="AH93" s="279">
        <v>493335</v>
      </c>
      <c r="AI93" s="279">
        <v>477105</v>
      </c>
      <c r="AJ93" s="279">
        <v>461570</v>
      </c>
      <c r="AK93" s="149">
        <v>449445</v>
      </c>
      <c r="AL93" s="149">
        <v>442735</v>
      </c>
      <c r="AM93" s="149">
        <v>437505</v>
      </c>
      <c r="AN93" s="149">
        <v>422685</v>
      </c>
      <c r="AO93" s="149">
        <v>404010</v>
      </c>
      <c r="AP93" s="149">
        <v>392150</v>
      </c>
      <c r="AQ93" s="149">
        <v>381300</v>
      </c>
      <c r="AR93" s="149">
        <v>371390</v>
      </c>
      <c r="AS93" s="149">
        <v>366785</v>
      </c>
      <c r="AT93" s="149">
        <v>361775</v>
      </c>
      <c r="AU93" s="149">
        <v>354595</v>
      </c>
      <c r="AV93" s="149">
        <v>357940</v>
      </c>
      <c r="AW93" s="149">
        <v>360310</v>
      </c>
      <c r="AX93" s="149">
        <v>356320</v>
      </c>
      <c r="AY93" s="149">
        <v>357290</v>
      </c>
      <c r="AZ93" s="149">
        <v>362505</v>
      </c>
      <c r="BA93" s="149">
        <v>367855</v>
      </c>
      <c r="BB93" s="149">
        <v>355050</v>
      </c>
      <c r="BC93" s="149">
        <v>354555</v>
      </c>
      <c r="BD93" s="149">
        <v>354000</v>
      </c>
      <c r="BE93" s="149">
        <v>348150</v>
      </c>
      <c r="BF93" s="149">
        <v>344120</v>
      </c>
      <c r="BG93" s="149">
        <v>344180</v>
      </c>
      <c r="BH93" s="149">
        <v>345965</v>
      </c>
      <c r="BI93" s="149">
        <v>344900</v>
      </c>
      <c r="BJ93" s="149">
        <v>348475</v>
      </c>
      <c r="BK93" s="149">
        <v>357450</v>
      </c>
      <c r="BL93" s="149">
        <v>363215</v>
      </c>
      <c r="BM93" s="149">
        <v>362455</v>
      </c>
      <c r="BN93" s="149">
        <v>367650</v>
      </c>
      <c r="BO93" s="149">
        <v>377050</v>
      </c>
      <c r="BP93" s="149">
        <v>410420</v>
      </c>
      <c r="BQ93" s="149">
        <v>410205</v>
      </c>
      <c r="BR93" s="149">
        <v>412765</v>
      </c>
      <c r="BS93" s="149">
        <v>411855</v>
      </c>
      <c r="BT93" s="149">
        <v>407505</v>
      </c>
      <c r="BU93" s="149">
        <v>401100</v>
      </c>
      <c r="BV93" s="149">
        <v>400555</v>
      </c>
      <c r="BW93" s="149">
        <v>409470</v>
      </c>
      <c r="BX93" s="149">
        <v>405530</v>
      </c>
      <c r="BY93" s="149">
        <v>396105</v>
      </c>
      <c r="BZ93" s="149">
        <v>390245</v>
      </c>
      <c r="CA93" s="149">
        <v>403235</v>
      </c>
      <c r="CB93" s="274"/>
      <c r="CC93" s="236"/>
    </row>
    <row r="94" spans="1:81" x14ac:dyDescent="0.25">
      <c r="A94" s="236" t="s">
        <v>228</v>
      </c>
      <c r="B94" s="80">
        <v>2905</v>
      </c>
      <c r="C94" s="80">
        <v>3025</v>
      </c>
      <c r="D94" s="80">
        <v>3095</v>
      </c>
      <c r="E94" s="80">
        <v>3180</v>
      </c>
      <c r="F94" s="80">
        <v>3210</v>
      </c>
      <c r="G94" s="80">
        <v>3305</v>
      </c>
      <c r="H94" s="80">
        <v>3405</v>
      </c>
      <c r="I94" s="80">
        <v>3410</v>
      </c>
      <c r="J94" s="80">
        <v>3420</v>
      </c>
      <c r="K94" s="80">
        <v>3415</v>
      </c>
      <c r="L94" s="80">
        <v>3470</v>
      </c>
      <c r="M94" s="80">
        <v>3445</v>
      </c>
      <c r="N94" s="80">
        <v>3570</v>
      </c>
      <c r="O94" s="80">
        <v>3585</v>
      </c>
      <c r="P94" s="80">
        <v>3560</v>
      </c>
      <c r="Q94" s="80">
        <v>5895</v>
      </c>
      <c r="R94" s="80">
        <v>7620</v>
      </c>
      <c r="S94" s="80">
        <v>7115</v>
      </c>
      <c r="T94" s="80">
        <v>7210</v>
      </c>
      <c r="U94" s="80">
        <v>7380</v>
      </c>
      <c r="V94" s="80">
        <v>7300</v>
      </c>
      <c r="W94" s="80">
        <v>7040</v>
      </c>
      <c r="X94" s="80">
        <v>7205</v>
      </c>
      <c r="Y94" s="80">
        <v>7260</v>
      </c>
      <c r="Z94" s="80">
        <v>7185</v>
      </c>
      <c r="AA94" s="80">
        <v>7405</v>
      </c>
      <c r="AB94" s="80">
        <v>7380</v>
      </c>
      <c r="AC94" s="80">
        <v>7270</v>
      </c>
      <c r="AD94" s="80">
        <v>6815</v>
      </c>
      <c r="AE94" s="80">
        <v>6305</v>
      </c>
      <c r="AF94" s="80">
        <v>6225</v>
      </c>
      <c r="AG94" s="80">
        <v>5950</v>
      </c>
      <c r="AH94" s="80">
        <v>5635</v>
      </c>
      <c r="AI94" s="80">
        <v>5420</v>
      </c>
      <c r="AJ94" s="80">
        <v>5220</v>
      </c>
      <c r="AK94" s="150">
        <v>5065</v>
      </c>
      <c r="AL94" s="150">
        <v>4950</v>
      </c>
      <c r="AM94" s="150">
        <v>4875</v>
      </c>
      <c r="AN94" s="150">
        <v>4690</v>
      </c>
      <c r="AO94" s="150">
        <v>4385</v>
      </c>
      <c r="AP94" s="150">
        <v>4260</v>
      </c>
      <c r="AQ94" s="150">
        <v>4055</v>
      </c>
      <c r="AR94" s="150">
        <v>3940</v>
      </c>
      <c r="AS94" s="150">
        <v>3865</v>
      </c>
      <c r="AT94" s="150">
        <v>3800</v>
      </c>
      <c r="AU94" s="150">
        <v>3740</v>
      </c>
      <c r="AV94" s="150">
        <v>3810</v>
      </c>
      <c r="AW94" s="150">
        <v>3860</v>
      </c>
      <c r="AX94" s="150">
        <v>3900</v>
      </c>
      <c r="AY94" s="150">
        <v>3940</v>
      </c>
      <c r="AZ94" s="150">
        <v>3940</v>
      </c>
      <c r="BA94" s="150">
        <v>4045</v>
      </c>
      <c r="BB94" s="150">
        <v>3870</v>
      </c>
      <c r="BC94" s="150">
        <v>3875</v>
      </c>
      <c r="BD94" s="150">
        <v>3895</v>
      </c>
      <c r="BE94" s="150">
        <v>3820</v>
      </c>
      <c r="BF94" s="150">
        <v>3740</v>
      </c>
      <c r="BG94" s="150">
        <v>3855</v>
      </c>
      <c r="BH94" s="150">
        <v>3855</v>
      </c>
      <c r="BI94" s="150">
        <v>3830</v>
      </c>
      <c r="BJ94" s="150">
        <v>3890</v>
      </c>
      <c r="BK94" s="150">
        <v>4015</v>
      </c>
      <c r="BL94" s="150">
        <v>4095</v>
      </c>
      <c r="BM94" s="150">
        <v>4055</v>
      </c>
      <c r="BN94" s="150">
        <v>4035</v>
      </c>
      <c r="BO94" s="150">
        <v>4045</v>
      </c>
      <c r="BP94" s="150">
        <v>4420</v>
      </c>
      <c r="BQ94" s="150">
        <v>4300</v>
      </c>
      <c r="BR94" s="150">
        <v>4340</v>
      </c>
      <c r="BS94" s="150">
        <v>4255</v>
      </c>
      <c r="BT94" s="150">
        <v>4200</v>
      </c>
      <c r="BU94" s="150">
        <v>4130</v>
      </c>
      <c r="BV94" s="150">
        <v>4075</v>
      </c>
      <c r="BW94" s="150">
        <v>4165</v>
      </c>
      <c r="BX94" s="150">
        <v>4205</v>
      </c>
      <c r="BY94" s="150">
        <v>4160</v>
      </c>
      <c r="BZ94" s="150">
        <v>4115</v>
      </c>
      <c r="CA94" s="150">
        <v>4215</v>
      </c>
      <c r="CB94" s="274"/>
      <c r="CC94" s="236"/>
    </row>
    <row r="95" spans="1:81" x14ac:dyDescent="0.25">
      <c r="A95" s="236" t="s">
        <v>229</v>
      </c>
      <c r="B95" s="80">
        <v>630</v>
      </c>
      <c r="C95" s="80">
        <v>690</v>
      </c>
      <c r="D95" s="80">
        <v>745</v>
      </c>
      <c r="E95" s="80">
        <v>760</v>
      </c>
      <c r="F95" s="80">
        <v>780</v>
      </c>
      <c r="G95" s="80">
        <v>810</v>
      </c>
      <c r="H95" s="80">
        <v>865</v>
      </c>
      <c r="I95" s="80">
        <v>865</v>
      </c>
      <c r="J95" s="80">
        <v>865</v>
      </c>
      <c r="K95" s="80">
        <v>875</v>
      </c>
      <c r="L95" s="80">
        <v>880</v>
      </c>
      <c r="M95" s="80">
        <v>875</v>
      </c>
      <c r="N95" s="80">
        <v>885</v>
      </c>
      <c r="O95" s="80">
        <v>915</v>
      </c>
      <c r="P95" s="80">
        <v>910</v>
      </c>
      <c r="Q95" s="80">
        <v>1800</v>
      </c>
      <c r="R95" s="80">
        <v>2465</v>
      </c>
      <c r="S95" s="80">
        <v>2270</v>
      </c>
      <c r="T95" s="80">
        <v>2360</v>
      </c>
      <c r="U95" s="80">
        <v>2460</v>
      </c>
      <c r="V95" s="80">
        <v>2460</v>
      </c>
      <c r="W95" s="80">
        <v>2340</v>
      </c>
      <c r="X95" s="80">
        <v>2360</v>
      </c>
      <c r="Y95" s="80">
        <v>2410</v>
      </c>
      <c r="Z95" s="80">
        <v>2335</v>
      </c>
      <c r="AA95" s="80">
        <v>2490</v>
      </c>
      <c r="AB95" s="80">
        <v>2425</v>
      </c>
      <c r="AC95" s="80">
        <v>2380</v>
      </c>
      <c r="AD95" s="80">
        <v>2165</v>
      </c>
      <c r="AE95" s="80">
        <v>1970</v>
      </c>
      <c r="AF95" s="80">
        <v>1935</v>
      </c>
      <c r="AG95" s="80">
        <v>1875</v>
      </c>
      <c r="AH95" s="80">
        <v>1715</v>
      </c>
      <c r="AI95" s="80">
        <v>1650</v>
      </c>
      <c r="AJ95" s="80">
        <v>1585</v>
      </c>
      <c r="AK95" s="150">
        <v>1505</v>
      </c>
      <c r="AL95" s="150">
        <v>1460</v>
      </c>
      <c r="AM95" s="150">
        <v>1425</v>
      </c>
      <c r="AN95" s="150">
        <v>1330</v>
      </c>
      <c r="AO95" s="150">
        <v>1285</v>
      </c>
      <c r="AP95" s="150">
        <v>1230</v>
      </c>
      <c r="AQ95" s="150">
        <v>1190</v>
      </c>
      <c r="AR95" s="150">
        <v>1165</v>
      </c>
      <c r="AS95" s="150">
        <v>1180</v>
      </c>
      <c r="AT95" s="150">
        <v>1160</v>
      </c>
      <c r="AU95" s="150">
        <v>1130</v>
      </c>
      <c r="AV95" s="150">
        <v>1135</v>
      </c>
      <c r="AW95" s="150">
        <v>1150</v>
      </c>
      <c r="AX95" s="150">
        <v>1150</v>
      </c>
      <c r="AY95" s="150">
        <v>1150</v>
      </c>
      <c r="AZ95" s="150">
        <v>1170</v>
      </c>
      <c r="BA95" s="150">
        <v>1235</v>
      </c>
      <c r="BB95" s="150">
        <v>1180</v>
      </c>
      <c r="BC95" s="150">
        <v>1160</v>
      </c>
      <c r="BD95" s="150">
        <v>1170</v>
      </c>
      <c r="BE95" s="150">
        <v>1160</v>
      </c>
      <c r="BF95" s="150">
        <v>1140</v>
      </c>
      <c r="BG95" s="150">
        <v>1210</v>
      </c>
      <c r="BH95" s="150">
        <v>1170</v>
      </c>
      <c r="BI95" s="150">
        <v>1185</v>
      </c>
      <c r="BJ95" s="150">
        <v>1160</v>
      </c>
      <c r="BK95" s="150">
        <v>1205</v>
      </c>
      <c r="BL95" s="150">
        <v>1185</v>
      </c>
      <c r="BM95" s="150">
        <v>1170</v>
      </c>
      <c r="BN95" s="150">
        <v>1185</v>
      </c>
      <c r="BO95" s="150">
        <v>1200</v>
      </c>
      <c r="BP95" s="150">
        <v>1300</v>
      </c>
      <c r="BQ95" s="150">
        <v>1250</v>
      </c>
      <c r="BR95" s="150">
        <v>1320</v>
      </c>
      <c r="BS95" s="150">
        <v>1300</v>
      </c>
      <c r="BT95" s="150">
        <v>1330</v>
      </c>
      <c r="BU95" s="150">
        <v>1285</v>
      </c>
      <c r="BV95" s="150">
        <v>1295</v>
      </c>
      <c r="BW95" s="150">
        <v>1345</v>
      </c>
      <c r="BX95" s="150">
        <v>1345</v>
      </c>
      <c r="BY95" s="150">
        <v>1315</v>
      </c>
      <c r="BZ95" s="150">
        <v>1280</v>
      </c>
      <c r="CA95" s="150">
        <v>1325</v>
      </c>
      <c r="CB95" s="274"/>
      <c r="CC95" s="236"/>
    </row>
    <row r="96" spans="1:81" x14ac:dyDescent="0.25">
      <c r="A96" s="236" t="s">
        <v>230</v>
      </c>
      <c r="B96" s="80">
        <v>2990</v>
      </c>
      <c r="C96" s="80">
        <v>3105</v>
      </c>
      <c r="D96" s="80">
        <v>3135</v>
      </c>
      <c r="E96" s="80">
        <v>3105</v>
      </c>
      <c r="F96" s="80">
        <v>3115</v>
      </c>
      <c r="G96" s="80">
        <v>3055</v>
      </c>
      <c r="H96" s="80">
        <v>3030</v>
      </c>
      <c r="I96" s="80">
        <v>2995</v>
      </c>
      <c r="J96" s="80">
        <v>2975</v>
      </c>
      <c r="K96" s="80">
        <v>3045</v>
      </c>
      <c r="L96" s="80">
        <v>3055</v>
      </c>
      <c r="M96" s="80">
        <v>3030</v>
      </c>
      <c r="N96" s="80">
        <v>3130</v>
      </c>
      <c r="O96" s="80">
        <v>3175</v>
      </c>
      <c r="P96" s="80">
        <v>3130</v>
      </c>
      <c r="Q96" s="80">
        <v>5145</v>
      </c>
      <c r="R96" s="80">
        <v>5995</v>
      </c>
      <c r="S96" s="80">
        <v>5615</v>
      </c>
      <c r="T96" s="80">
        <v>5740</v>
      </c>
      <c r="U96" s="80">
        <v>5965</v>
      </c>
      <c r="V96" s="80">
        <v>5895</v>
      </c>
      <c r="W96" s="80">
        <v>5725</v>
      </c>
      <c r="X96" s="80">
        <v>5850</v>
      </c>
      <c r="Y96" s="80">
        <v>5865</v>
      </c>
      <c r="Z96" s="80">
        <v>5655</v>
      </c>
      <c r="AA96" s="80">
        <v>5880</v>
      </c>
      <c r="AB96" s="80">
        <v>5785</v>
      </c>
      <c r="AC96" s="80">
        <v>5655</v>
      </c>
      <c r="AD96" s="80">
        <v>5315</v>
      </c>
      <c r="AE96" s="80">
        <v>4900</v>
      </c>
      <c r="AF96" s="80">
        <v>4845</v>
      </c>
      <c r="AG96" s="80">
        <v>4610</v>
      </c>
      <c r="AH96" s="80">
        <v>4395</v>
      </c>
      <c r="AI96" s="80">
        <v>4330</v>
      </c>
      <c r="AJ96" s="80">
        <v>4260</v>
      </c>
      <c r="AK96" s="150">
        <v>4165</v>
      </c>
      <c r="AL96" s="150">
        <v>4145</v>
      </c>
      <c r="AM96" s="150">
        <v>4135</v>
      </c>
      <c r="AN96" s="150">
        <v>3985</v>
      </c>
      <c r="AO96" s="150">
        <v>3730</v>
      </c>
      <c r="AP96" s="150">
        <v>3525</v>
      </c>
      <c r="AQ96" s="150">
        <v>3375</v>
      </c>
      <c r="AR96" s="150">
        <v>3270</v>
      </c>
      <c r="AS96" s="150">
        <v>3235</v>
      </c>
      <c r="AT96" s="150">
        <v>3175</v>
      </c>
      <c r="AU96" s="150">
        <v>3090</v>
      </c>
      <c r="AV96" s="150">
        <v>3130</v>
      </c>
      <c r="AW96" s="150">
        <v>3160</v>
      </c>
      <c r="AX96" s="150">
        <v>3125</v>
      </c>
      <c r="AY96" s="150">
        <v>3145</v>
      </c>
      <c r="AZ96" s="150">
        <v>3125</v>
      </c>
      <c r="BA96" s="150">
        <v>3110</v>
      </c>
      <c r="BB96" s="150">
        <v>2985</v>
      </c>
      <c r="BC96" s="150">
        <v>3005</v>
      </c>
      <c r="BD96" s="150">
        <v>3035</v>
      </c>
      <c r="BE96" s="150">
        <v>2990</v>
      </c>
      <c r="BF96" s="150">
        <v>2955</v>
      </c>
      <c r="BG96" s="150">
        <v>2935</v>
      </c>
      <c r="BH96" s="150">
        <v>3005</v>
      </c>
      <c r="BI96" s="150">
        <v>3125</v>
      </c>
      <c r="BJ96" s="150">
        <v>3125</v>
      </c>
      <c r="BK96" s="150">
        <v>3200</v>
      </c>
      <c r="BL96" s="150">
        <v>3190</v>
      </c>
      <c r="BM96" s="150">
        <v>3120</v>
      </c>
      <c r="BN96" s="150">
        <v>3075</v>
      </c>
      <c r="BO96" s="150">
        <v>3095</v>
      </c>
      <c r="BP96" s="150">
        <v>3360</v>
      </c>
      <c r="BQ96" s="150">
        <v>3260</v>
      </c>
      <c r="BR96" s="150">
        <v>3270</v>
      </c>
      <c r="BS96" s="150">
        <v>3310</v>
      </c>
      <c r="BT96" s="150">
        <v>3260</v>
      </c>
      <c r="BU96" s="150">
        <v>3275</v>
      </c>
      <c r="BV96" s="150">
        <v>3155</v>
      </c>
      <c r="BW96" s="150">
        <v>3175</v>
      </c>
      <c r="BX96" s="150">
        <v>3180</v>
      </c>
      <c r="BY96" s="150">
        <v>3100</v>
      </c>
      <c r="BZ96" s="150">
        <v>3060</v>
      </c>
      <c r="CA96" s="150">
        <v>3065</v>
      </c>
      <c r="CB96" s="274"/>
      <c r="CC96" s="236"/>
    </row>
    <row r="97" spans="1:83" x14ac:dyDescent="0.25">
      <c r="A97" s="236" t="s">
        <v>231</v>
      </c>
      <c r="B97" s="80">
        <v>835</v>
      </c>
      <c r="C97" s="80">
        <v>860</v>
      </c>
      <c r="D97" s="80">
        <v>870</v>
      </c>
      <c r="E97" s="80">
        <v>900</v>
      </c>
      <c r="F97" s="80">
        <v>905</v>
      </c>
      <c r="G97" s="80">
        <v>945</v>
      </c>
      <c r="H97" s="80">
        <v>985</v>
      </c>
      <c r="I97" s="80">
        <v>990</v>
      </c>
      <c r="J97" s="80">
        <v>985</v>
      </c>
      <c r="K97" s="80">
        <v>980</v>
      </c>
      <c r="L97" s="80">
        <v>1015</v>
      </c>
      <c r="M97" s="80">
        <v>1000</v>
      </c>
      <c r="N97" s="80">
        <v>1055</v>
      </c>
      <c r="O97" s="80">
        <v>1065</v>
      </c>
      <c r="P97" s="80">
        <v>1085</v>
      </c>
      <c r="Q97" s="80">
        <v>1940</v>
      </c>
      <c r="R97" s="80">
        <v>2535</v>
      </c>
      <c r="S97" s="80">
        <v>2325</v>
      </c>
      <c r="T97" s="80">
        <v>2385</v>
      </c>
      <c r="U97" s="80">
        <v>2470</v>
      </c>
      <c r="V97" s="80">
        <v>2450</v>
      </c>
      <c r="W97" s="80">
        <v>2340</v>
      </c>
      <c r="X97" s="80">
        <v>2425</v>
      </c>
      <c r="Y97" s="80">
        <v>2440</v>
      </c>
      <c r="Z97" s="80">
        <v>2400</v>
      </c>
      <c r="AA97" s="80">
        <v>2495</v>
      </c>
      <c r="AB97" s="80">
        <v>2425</v>
      </c>
      <c r="AC97" s="80">
        <v>2370</v>
      </c>
      <c r="AD97" s="80">
        <v>2200</v>
      </c>
      <c r="AE97" s="80">
        <v>2035</v>
      </c>
      <c r="AF97" s="80">
        <v>1970</v>
      </c>
      <c r="AG97" s="80">
        <v>1900</v>
      </c>
      <c r="AH97" s="80">
        <v>1845</v>
      </c>
      <c r="AI97" s="80">
        <v>1730</v>
      </c>
      <c r="AJ97" s="80">
        <v>1685</v>
      </c>
      <c r="AK97" s="150">
        <v>1615</v>
      </c>
      <c r="AL97" s="150">
        <v>1575</v>
      </c>
      <c r="AM97" s="150">
        <v>1565</v>
      </c>
      <c r="AN97" s="150">
        <v>1450</v>
      </c>
      <c r="AO97" s="150">
        <v>1365</v>
      </c>
      <c r="AP97" s="150">
        <v>1340</v>
      </c>
      <c r="AQ97" s="150">
        <v>1265</v>
      </c>
      <c r="AR97" s="150">
        <v>1220</v>
      </c>
      <c r="AS97" s="150">
        <v>1210</v>
      </c>
      <c r="AT97" s="150">
        <v>1160</v>
      </c>
      <c r="AU97" s="150">
        <v>1190</v>
      </c>
      <c r="AV97" s="150">
        <v>1180</v>
      </c>
      <c r="AW97" s="150">
        <v>1210</v>
      </c>
      <c r="AX97" s="150">
        <v>1210</v>
      </c>
      <c r="AY97" s="150">
        <v>1225</v>
      </c>
      <c r="AZ97" s="150">
        <v>1230</v>
      </c>
      <c r="BA97" s="150">
        <v>1290</v>
      </c>
      <c r="BB97" s="150">
        <v>1240</v>
      </c>
      <c r="BC97" s="150">
        <v>1250</v>
      </c>
      <c r="BD97" s="150">
        <v>1230</v>
      </c>
      <c r="BE97" s="150">
        <v>1225</v>
      </c>
      <c r="BF97" s="150">
        <v>1185</v>
      </c>
      <c r="BG97" s="150">
        <v>1215</v>
      </c>
      <c r="BH97" s="150">
        <v>1215</v>
      </c>
      <c r="BI97" s="150">
        <v>1245</v>
      </c>
      <c r="BJ97" s="150">
        <v>1275</v>
      </c>
      <c r="BK97" s="150">
        <v>1330</v>
      </c>
      <c r="BL97" s="150">
        <v>1350</v>
      </c>
      <c r="BM97" s="150">
        <v>1310</v>
      </c>
      <c r="BN97" s="150">
        <v>1315</v>
      </c>
      <c r="BO97" s="150">
        <v>1290</v>
      </c>
      <c r="BP97" s="150">
        <v>1455</v>
      </c>
      <c r="BQ97" s="150">
        <v>1375</v>
      </c>
      <c r="BR97" s="150">
        <v>1410</v>
      </c>
      <c r="BS97" s="150">
        <v>1395</v>
      </c>
      <c r="BT97" s="150">
        <v>1340</v>
      </c>
      <c r="BU97" s="150">
        <v>1370</v>
      </c>
      <c r="BV97" s="150">
        <v>1345</v>
      </c>
      <c r="BW97" s="150">
        <v>1385</v>
      </c>
      <c r="BX97" s="150">
        <v>1400</v>
      </c>
      <c r="BY97" s="150">
        <v>1395</v>
      </c>
      <c r="BZ97" s="150">
        <v>1370</v>
      </c>
      <c r="CA97" s="150">
        <v>1445</v>
      </c>
      <c r="CB97" s="274"/>
      <c r="CC97" s="236"/>
      <c r="CD97" s="236"/>
      <c r="CE97" s="236"/>
    </row>
    <row r="99" spans="1:83" s="105" customFormat="1" ht="26.45" customHeight="1" x14ac:dyDescent="0.25">
      <c r="A99" s="281"/>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c r="BJ99" s="278"/>
      <c r="BK99" s="278"/>
      <c r="BL99" s="278"/>
      <c r="BM99" s="278"/>
      <c r="BN99" s="278"/>
      <c r="BO99" s="278"/>
      <c r="BP99" s="278"/>
      <c r="BQ99" s="278"/>
      <c r="BR99" s="278"/>
      <c r="BS99" s="278"/>
      <c r="BT99" s="278"/>
      <c r="BU99" s="278"/>
      <c r="BV99" s="278"/>
      <c r="BW99" s="278"/>
      <c r="BX99" s="278"/>
      <c r="BY99" s="278"/>
      <c r="BZ99" s="278"/>
      <c r="CA99" s="278"/>
      <c r="CB99" s="274"/>
      <c r="CC99" s="236"/>
      <c r="CD99" s="281"/>
      <c r="CE99" s="281"/>
    </row>
    <row r="100" spans="1:83" s="105" customFormat="1" ht="15.75" x14ac:dyDescent="0.25">
      <c r="A100" s="107" t="s">
        <v>223</v>
      </c>
      <c r="B100" s="276">
        <v>43466</v>
      </c>
      <c r="C100" s="276">
        <v>43497</v>
      </c>
      <c r="D100" s="276">
        <v>43525</v>
      </c>
      <c r="E100" s="276">
        <v>43556</v>
      </c>
      <c r="F100" s="276">
        <v>43586</v>
      </c>
      <c r="G100" s="276">
        <v>43617</v>
      </c>
      <c r="H100" s="276">
        <v>43647</v>
      </c>
      <c r="I100" s="276">
        <v>43678</v>
      </c>
      <c r="J100" s="276">
        <v>43709</v>
      </c>
      <c r="K100" s="276">
        <v>43739</v>
      </c>
      <c r="L100" s="276">
        <v>43770</v>
      </c>
      <c r="M100" s="276">
        <v>43800</v>
      </c>
      <c r="N100" s="276">
        <v>43831</v>
      </c>
      <c r="O100" s="276">
        <v>43862</v>
      </c>
      <c r="P100" s="276">
        <v>43891</v>
      </c>
      <c r="Q100" s="276">
        <v>43922</v>
      </c>
      <c r="R100" s="276">
        <v>43952</v>
      </c>
      <c r="S100" s="276">
        <v>43983</v>
      </c>
      <c r="T100" s="276">
        <v>44013</v>
      </c>
      <c r="U100" s="276">
        <v>44044</v>
      </c>
      <c r="V100" s="276">
        <v>44075</v>
      </c>
      <c r="W100" s="276">
        <v>44105</v>
      </c>
      <c r="X100" s="276">
        <v>44136</v>
      </c>
      <c r="Y100" s="276">
        <v>44166</v>
      </c>
      <c r="Z100" s="276">
        <v>44197</v>
      </c>
      <c r="AA100" s="276">
        <v>44228</v>
      </c>
      <c r="AB100" s="276">
        <v>44256</v>
      </c>
      <c r="AC100" s="276">
        <v>44287</v>
      </c>
      <c r="AD100" s="276">
        <v>44317</v>
      </c>
      <c r="AE100" s="276">
        <v>44348</v>
      </c>
      <c r="AF100" s="276">
        <v>44378</v>
      </c>
      <c r="AG100" s="276">
        <v>44409</v>
      </c>
      <c r="AH100" s="276">
        <v>44440</v>
      </c>
      <c r="AI100" s="276">
        <v>44470</v>
      </c>
      <c r="AJ100" s="276">
        <v>44501</v>
      </c>
      <c r="AK100" s="276">
        <v>44531</v>
      </c>
      <c r="AL100" s="276">
        <v>44562</v>
      </c>
      <c r="AM100" s="276">
        <v>44593</v>
      </c>
      <c r="AN100" s="276">
        <v>44621</v>
      </c>
      <c r="AO100" s="276">
        <v>44652</v>
      </c>
      <c r="AP100" s="276">
        <v>44682</v>
      </c>
      <c r="AQ100" s="276">
        <v>44713</v>
      </c>
      <c r="AR100" s="276">
        <v>44743</v>
      </c>
      <c r="AS100" s="276">
        <v>44774</v>
      </c>
      <c r="AT100" s="276">
        <v>44805</v>
      </c>
      <c r="AU100" s="276">
        <v>44835</v>
      </c>
      <c r="AV100" s="276">
        <v>44866</v>
      </c>
      <c r="AW100" s="276">
        <v>44896</v>
      </c>
      <c r="AX100" s="276">
        <v>44927</v>
      </c>
      <c r="AY100" s="276">
        <v>44958</v>
      </c>
      <c r="AZ100" s="276">
        <v>44986</v>
      </c>
      <c r="BA100" s="276">
        <v>45017</v>
      </c>
      <c r="BB100" s="276">
        <v>45047</v>
      </c>
      <c r="BC100" s="276">
        <v>45078</v>
      </c>
      <c r="BD100" s="276">
        <v>45108</v>
      </c>
      <c r="BE100" s="276">
        <v>45139</v>
      </c>
      <c r="BF100" s="276">
        <v>45170</v>
      </c>
      <c r="BG100" s="276">
        <v>45200</v>
      </c>
      <c r="BH100" s="276">
        <v>45231</v>
      </c>
      <c r="BI100" s="276">
        <v>45261</v>
      </c>
      <c r="BJ100" s="276">
        <v>45292</v>
      </c>
      <c r="BK100" s="276">
        <v>45323</v>
      </c>
      <c r="BL100" s="276">
        <v>45352</v>
      </c>
      <c r="BM100" s="276">
        <v>45383</v>
      </c>
      <c r="BN100" s="276">
        <v>45413</v>
      </c>
      <c r="BO100" s="276">
        <v>45444</v>
      </c>
      <c r="BP100" s="276">
        <v>45474</v>
      </c>
      <c r="BQ100" s="276">
        <v>45505</v>
      </c>
      <c r="BR100" s="276">
        <v>45536</v>
      </c>
      <c r="BS100" s="276">
        <v>45566</v>
      </c>
      <c r="BT100" s="276">
        <v>45597</v>
      </c>
      <c r="BU100" s="276">
        <v>45627</v>
      </c>
      <c r="BV100" s="276">
        <v>45658</v>
      </c>
      <c r="BW100" s="276">
        <v>45689</v>
      </c>
      <c r="BX100" s="276">
        <v>45717</v>
      </c>
      <c r="BY100" s="276">
        <v>45748</v>
      </c>
      <c r="BZ100" s="276">
        <v>45778</v>
      </c>
      <c r="CA100" s="276">
        <v>45809</v>
      </c>
      <c r="CB100" s="274"/>
      <c r="CC100" s="276">
        <v>43891</v>
      </c>
      <c r="CD100" s="276">
        <f t="shared" ref="CD100:CD123" ca="1" si="6">OFFSET(CB100,0,-1)</f>
        <v>45809</v>
      </c>
      <c r="CE100" s="281"/>
    </row>
    <row r="101" spans="1:83" s="105" customFormat="1" x14ac:dyDescent="0.25">
      <c r="A101" s="236" t="s">
        <v>115</v>
      </c>
      <c r="B101" s="109">
        <f t="shared" ref="B101:V101" si="7">B23/B181*100</f>
        <v>4.5074758135444153</v>
      </c>
      <c r="C101" s="109">
        <f t="shared" si="7"/>
        <v>4.7273526824978012</v>
      </c>
      <c r="D101" s="109">
        <f t="shared" si="7"/>
        <v>5.0571679859278804</v>
      </c>
      <c r="E101" s="109">
        <f t="shared" si="7"/>
        <v>4.947229551451187</v>
      </c>
      <c r="F101" s="109">
        <f t="shared" si="7"/>
        <v>4.8922603342128408</v>
      </c>
      <c r="G101" s="109">
        <f t="shared" si="7"/>
        <v>4.5624450307827615</v>
      </c>
      <c r="H101" s="109">
        <f t="shared" si="7"/>
        <v>4.6723834652594549</v>
      </c>
      <c r="I101" s="109">
        <f t="shared" si="7"/>
        <v>4.452506596306069</v>
      </c>
      <c r="J101" s="109">
        <f t="shared" si="7"/>
        <v>4.452506596306069</v>
      </c>
      <c r="K101" s="109">
        <f t="shared" si="7"/>
        <v>4.8922603342128408</v>
      </c>
      <c r="L101" s="109">
        <f t="shared" si="7"/>
        <v>4.7273526824978012</v>
      </c>
      <c r="M101" s="109">
        <f t="shared" si="7"/>
        <v>4.8922603342128408</v>
      </c>
      <c r="N101" s="109">
        <f t="shared" si="7"/>
        <v>4.915883766659384</v>
      </c>
      <c r="O101" s="109">
        <f t="shared" si="7"/>
        <v>5.1343674896220231</v>
      </c>
      <c r="P101" s="109">
        <f t="shared" si="7"/>
        <v>5.1889884203626826</v>
      </c>
      <c r="Q101" s="109">
        <f t="shared" si="7"/>
        <v>8.6847279877649122</v>
      </c>
      <c r="R101" s="109">
        <f t="shared" si="7"/>
        <v>11.251911732575923</v>
      </c>
      <c r="S101" s="109">
        <f t="shared" si="7"/>
        <v>11.579637317019882</v>
      </c>
      <c r="T101" s="109">
        <f t="shared" si="7"/>
        <v>11.525016386279221</v>
      </c>
      <c r="U101" s="109">
        <f t="shared" si="7"/>
        <v>11.470395455538561</v>
      </c>
      <c r="V101" s="109">
        <f t="shared" si="7"/>
        <v>11.088048940353943</v>
      </c>
      <c r="W101" s="109">
        <f t="shared" ref="W101:X101" si="8">W23/W181*100</f>
        <v>10.651081494428665</v>
      </c>
      <c r="X101" s="109">
        <f t="shared" si="8"/>
        <v>10.432597771466027</v>
      </c>
      <c r="Y101" s="109">
        <f t="shared" ref="Y101:Z101" si="9">Y23/Y181*100</f>
        <v>10.651081494428665</v>
      </c>
      <c r="Z101" s="109">
        <f t="shared" si="9"/>
        <v>10.571397592974087</v>
      </c>
      <c r="AA101" s="109">
        <f t="shared" ref="AA101:AB101" si="10">AA23/AA181*100</f>
        <v>10.625609888322671</v>
      </c>
      <c r="AB101" s="109">
        <f t="shared" si="10"/>
        <v>10.354548411579746</v>
      </c>
      <c r="AC101" s="109">
        <f t="shared" ref="AC101:AD101" si="11">AC23/AC181*100</f>
        <v>9.8666377534424807</v>
      </c>
      <c r="AD101" s="109">
        <f t="shared" si="11"/>
        <v>9.3787270953052158</v>
      </c>
      <c r="AE101" s="109">
        <f t="shared" ref="AE101:AF101" si="12">AE23/AE181*100</f>
        <v>8.402905779030684</v>
      </c>
      <c r="AF101" s="109">
        <f t="shared" si="12"/>
        <v>7.6439336441504926</v>
      </c>
      <c r="AG101" s="109">
        <f t="shared" ref="AG101:AH101" si="13">AG23/AG181*100</f>
        <v>7.1560229860132276</v>
      </c>
      <c r="AH101" s="109">
        <f t="shared" si="13"/>
        <v>6.5596877371787921</v>
      </c>
      <c r="AI101" s="109">
        <f t="shared" ref="AI101:AJ101" si="14">AI23/AI181*100</f>
        <v>6.2344139650872821</v>
      </c>
      <c r="AJ101" s="109">
        <f t="shared" si="14"/>
        <v>5.9633524883443565</v>
      </c>
      <c r="AK101" s="109">
        <f t="shared" ref="AK101:AL101" si="15">AK23/AK181*100</f>
        <v>5.4754418302070906</v>
      </c>
      <c r="AL101" s="109">
        <f t="shared" si="15"/>
        <v>5.7393652937204589</v>
      </c>
      <c r="AM101" s="109">
        <f t="shared" ref="AM101:AN101" si="16">AM23/AM181*100</f>
        <v>5.8519018681071353</v>
      </c>
      <c r="AN101" s="109">
        <f t="shared" si="16"/>
        <v>5.8519018681071353</v>
      </c>
      <c r="AO101" s="109">
        <f t="shared" ref="AO101:AP101" si="17">AO23/AO181*100</f>
        <v>5.5142921449471078</v>
      </c>
      <c r="AP101" s="109">
        <f t="shared" si="17"/>
        <v>5.232950708980419</v>
      </c>
      <c r="AQ101" s="109">
        <f t="shared" ref="AQ101:AS101" si="18">AQ23/AQ181*100</f>
        <v>4.8953409858203916</v>
      </c>
      <c r="AR101" s="109">
        <f t="shared" si="18"/>
        <v>4.7265361242403783</v>
      </c>
      <c r="AS101" s="109">
        <f t="shared" si="18"/>
        <v>4.782804411433716</v>
      </c>
      <c r="AT101" s="109">
        <f t="shared" ref="AT101:AU101" si="19">AT23/AT181*100</f>
        <v>4.8390726986270538</v>
      </c>
      <c r="AU101" s="109">
        <f t="shared" si="19"/>
        <v>4.7265361242403783</v>
      </c>
      <c r="AV101" s="109">
        <f t="shared" ref="AV101:AW101" si="20">AV23/AV181*100</f>
        <v>5.0078775602070671</v>
      </c>
      <c r="AW101" s="109">
        <f t="shared" si="20"/>
        <v>4.8390726986270538</v>
      </c>
      <c r="AX101" s="109">
        <f t="shared" ref="AX101:AY101" si="21">AX23/AX181*100</f>
        <v>4.9130336571041333</v>
      </c>
      <c r="AY101" s="109">
        <f t="shared" si="21"/>
        <v>4.9130336571041333</v>
      </c>
      <c r="AZ101" s="109">
        <f t="shared" ref="AZ101:BA101" si="22">AZ23/AZ181*100</f>
        <v>5.0259769595662984</v>
      </c>
      <c r="BA101" s="109">
        <f t="shared" si="22"/>
        <v>5.1389202620284617</v>
      </c>
      <c r="BB101" s="109">
        <f t="shared" ref="BB101:BC101" si="23">BB23/BB181*100</f>
        <v>4.9695053083352159</v>
      </c>
      <c r="BC101" s="109">
        <f t="shared" si="23"/>
        <v>4.8565620058730516</v>
      </c>
      <c r="BD101" s="109">
        <f t="shared" ref="BD101:BE101" si="24">BD23/BD181*100</f>
        <v>4.9695053083352159</v>
      </c>
      <c r="BE101" s="109">
        <f t="shared" si="24"/>
        <v>5.0824486107973801</v>
      </c>
      <c r="BF101" s="109">
        <f t="shared" ref="BF101:BG101" si="25">BF23/BF181*100</f>
        <v>5.0824486107973801</v>
      </c>
      <c r="BG101" s="109">
        <f t="shared" si="25"/>
        <v>5.0259769595662984</v>
      </c>
      <c r="BH101" s="109">
        <f t="shared" ref="BH101:BI101" si="26">BH23/BH181*100</f>
        <v>5.2518635644906251</v>
      </c>
      <c r="BI101" s="109">
        <f t="shared" si="26"/>
        <v>5.0824486107973801</v>
      </c>
      <c r="BJ101" s="109">
        <f t="shared" ref="BJ101:BK101" si="27">BJ23/BJ181*100</f>
        <v>4.9695053083352159</v>
      </c>
      <c r="BK101" s="109">
        <f t="shared" si="27"/>
        <v>4.9695053083352159</v>
      </c>
      <c r="BL101" s="109">
        <f t="shared" ref="BL101:BM101" si="28">BL23/BL181*100</f>
        <v>5.4212785181838719</v>
      </c>
      <c r="BM101" s="109">
        <f t="shared" si="28"/>
        <v>5.4777501694149535</v>
      </c>
      <c r="BN101" s="109">
        <f t="shared" ref="BN101:BO101" si="29">BN23/BN181*100</f>
        <v>5.4212785181838719</v>
      </c>
      <c r="BO101" s="109">
        <f t="shared" si="29"/>
        <v>5.3648068669527902</v>
      </c>
      <c r="BP101" s="109">
        <f t="shared" ref="BP101:BQ101" si="30">BP23/BP181*100</f>
        <v>5.4777501694149535</v>
      </c>
      <c r="BQ101" s="109">
        <f t="shared" si="30"/>
        <v>5.5342218206460352</v>
      </c>
      <c r="BR101" s="109">
        <f t="shared" ref="BR101:BS101" si="31">BR23/BR181*100</f>
        <v>5.5342218206460352</v>
      </c>
      <c r="BS101" s="109">
        <f t="shared" si="31"/>
        <v>5.8165800768014453</v>
      </c>
      <c r="BT101" s="109">
        <f t="shared" ref="BT101:BU101" si="32">BT23/BT181*100</f>
        <v>5.8165800768014453</v>
      </c>
      <c r="BU101" s="109">
        <f t="shared" si="32"/>
        <v>5.9295233792636095</v>
      </c>
      <c r="BV101" s="109">
        <f t="shared" ref="BV101:BW101" si="33">BV23/BV181*100</f>
        <v>5.5342218206460352</v>
      </c>
      <c r="BW101" s="109">
        <f t="shared" si="33"/>
        <v>5.5342218206460352</v>
      </c>
      <c r="BX101" s="109">
        <f t="shared" ref="BX101:BY101" si="34">BX23/BX181*100</f>
        <v>5.703636774339282</v>
      </c>
      <c r="BY101" s="109">
        <f t="shared" si="34"/>
        <v>5.4777501694149535</v>
      </c>
      <c r="BZ101" s="109">
        <f t="shared" ref="BZ101:CA101" si="35">BZ23/BZ181*100</f>
        <v>5.4212785181838719</v>
      </c>
      <c r="CA101" s="109">
        <f t="shared" si="35"/>
        <v>5.7601084255703636</v>
      </c>
      <c r="CB101" s="274"/>
      <c r="CC101" s="282">
        <f t="shared" ref="CC101:CC123" si="36">P101</f>
        <v>5.1889884203626826</v>
      </c>
      <c r="CD101" s="156">
        <f t="shared" ca="1" si="6"/>
        <v>5.7601084255703636</v>
      </c>
      <c r="CE101" s="157"/>
    </row>
    <row r="102" spans="1:83" s="105" customFormat="1" x14ac:dyDescent="0.25">
      <c r="A102" s="236" t="s">
        <v>116</v>
      </c>
      <c r="B102" s="109">
        <f t="shared" ref="B102:V102" si="37">B24/B182*100</f>
        <v>1.799238461860329</v>
      </c>
      <c r="C102" s="109">
        <f t="shared" si="37"/>
        <v>1.90384534917779</v>
      </c>
      <c r="D102" s="109">
        <f t="shared" si="37"/>
        <v>1.9456881041047744</v>
      </c>
      <c r="E102" s="109">
        <f t="shared" si="37"/>
        <v>2.0502949914222355</v>
      </c>
      <c r="F102" s="109">
        <f t="shared" si="37"/>
        <v>2.1130591238127119</v>
      </c>
      <c r="G102" s="109">
        <f t="shared" si="37"/>
        <v>2.0712163688857275</v>
      </c>
      <c r="H102" s="109">
        <f t="shared" si="37"/>
        <v>2.1339805012762043</v>
      </c>
      <c r="I102" s="109">
        <f t="shared" si="37"/>
        <v>2.1967446336666807</v>
      </c>
      <c r="J102" s="109">
        <f t="shared" si="37"/>
        <v>2.1339805012762043</v>
      </c>
      <c r="K102" s="109">
        <f t="shared" si="37"/>
        <v>2.0921377463492199</v>
      </c>
      <c r="L102" s="109">
        <f t="shared" si="37"/>
        <v>2.1967446336666807</v>
      </c>
      <c r="M102" s="109">
        <f t="shared" si="37"/>
        <v>2.2804301435206495</v>
      </c>
      <c r="N102" s="109">
        <f t="shared" si="37"/>
        <v>2.3812588492727507</v>
      </c>
      <c r="O102" s="109">
        <f t="shared" si="37"/>
        <v>2.4027116316986312</v>
      </c>
      <c r="P102" s="109">
        <f t="shared" si="37"/>
        <v>2.4885227614021539</v>
      </c>
      <c r="Q102" s="109">
        <f t="shared" si="37"/>
        <v>4.2476509203243662</v>
      </c>
      <c r="R102" s="109">
        <f t="shared" si="37"/>
        <v>5.2559316943407559</v>
      </c>
      <c r="S102" s="109">
        <f t="shared" si="37"/>
        <v>5.4490067361736818</v>
      </c>
      <c r="T102" s="109">
        <f t="shared" si="37"/>
        <v>5.7922512549877725</v>
      </c>
      <c r="U102" s="109">
        <f t="shared" si="37"/>
        <v>5.7493456901360105</v>
      </c>
      <c r="V102" s="109">
        <f t="shared" si="37"/>
        <v>5.7493456901360105</v>
      </c>
      <c r="W102" s="109">
        <f t="shared" ref="W102:X102" si="38">W24/W182*100</f>
        <v>5.4061011713219207</v>
      </c>
      <c r="X102" s="109">
        <f t="shared" si="38"/>
        <v>5.1701205646372337</v>
      </c>
      <c r="Y102" s="109">
        <f t="shared" ref="Y102:Z102" si="39">Y24/Y182*100</f>
        <v>5.0843094349337106</v>
      </c>
      <c r="Z102" s="109">
        <f t="shared" si="39"/>
        <v>5.4404734805372179</v>
      </c>
      <c r="AA102" s="109">
        <f t="shared" ref="AA102:AB102" si="40">AA24/AA182*100</f>
        <v>5.5315274300022761</v>
      </c>
      <c r="AB102" s="109">
        <f t="shared" si="40"/>
        <v>5.4177099931709538</v>
      </c>
      <c r="AC102" s="109">
        <f t="shared" ref="AC102:AD102" si="41">AC24/AC182*100</f>
        <v>5.0990211700432502</v>
      </c>
      <c r="AD102" s="109">
        <f t="shared" si="41"/>
        <v>4.6892783974504892</v>
      </c>
      <c r="AE102" s="109">
        <f t="shared" ref="AE102:AF102" si="42">AE24/AE182*100</f>
        <v>4.4161165490553156</v>
      </c>
      <c r="AF102" s="109">
        <f t="shared" si="42"/>
        <v>4.097427725927612</v>
      </c>
      <c r="AG102" s="109">
        <f t="shared" ref="AG102:AH102" si="43">AG24/AG182*100</f>
        <v>3.9380833143637606</v>
      </c>
      <c r="AH102" s="109">
        <f t="shared" si="43"/>
        <v>3.664921465968586</v>
      </c>
      <c r="AI102" s="109">
        <f t="shared" ref="AI102:AJ102" si="44">AI24/AI182*100</f>
        <v>3.4828135670384701</v>
      </c>
      <c r="AJ102" s="109">
        <f t="shared" si="44"/>
        <v>3.4828135670384701</v>
      </c>
      <c r="AK102" s="109">
        <f t="shared" ref="AK102:AL102" si="45">AK24/AK182*100</f>
        <v>3.2779421807420897</v>
      </c>
      <c r="AL102" s="109">
        <f t="shared" si="45"/>
        <v>3.3148139502311031</v>
      </c>
      <c r="AM102" s="109">
        <f t="shared" ref="AM102:AN102" si="46">AM24/AM182*100</f>
        <v>3.2681264298053132</v>
      </c>
      <c r="AN102" s="109">
        <f t="shared" si="46"/>
        <v>3.2681264298053132</v>
      </c>
      <c r="AO102" s="109">
        <f t="shared" ref="AO102:AP102" si="47">AO24/AO182*100</f>
        <v>3.0580325878892571</v>
      </c>
      <c r="AP102" s="109">
        <f t="shared" si="47"/>
        <v>2.8712825061860965</v>
      </c>
      <c r="AQ102" s="109">
        <f t="shared" ref="AQ102:AS102" si="48">AQ24/AQ182*100</f>
        <v>2.6845324244829358</v>
      </c>
      <c r="AR102" s="109">
        <f t="shared" si="48"/>
        <v>2.5678136234184601</v>
      </c>
      <c r="AS102" s="109">
        <f t="shared" si="48"/>
        <v>2.6378449040571454</v>
      </c>
      <c r="AT102" s="109">
        <f t="shared" ref="AT102:AU102" si="49">AT24/AT182*100</f>
        <v>2.5911573836313555</v>
      </c>
      <c r="AU102" s="109">
        <f t="shared" si="49"/>
        <v>2.7078761846958308</v>
      </c>
      <c r="AV102" s="109">
        <f t="shared" ref="AV102:AW102" si="50">AV24/AV182*100</f>
        <v>2.7545637051216207</v>
      </c>
      <c r="AW102" s="109">
        <f t="shared" si="50"/>
        <v>2.8245949857603065</v>
      </c>
      <c r="AX102" s="109">
        <f t="shared" ref="AX102:AY102" si="51">AX24/AX182*100</f>
        <v>2.9115555343420363</v>
      </c>
      <c r="AY102" s="109">
        <f t="shared" si="51"/>
        <v>3.0786119994272347</v>
      </c>
      <c r="AZ102" s="109">
        <f t="shared" ref="AZ102:BA102" si="52">AZ24/AZ182*100</f>
        <v>3.1740728366187771</v>
      </c>
      <c r="BA102" s="109">
        <f t="shared" si="52"/>
        <v>3.1502076273208917</v>
      </c>
      <c r="BB102" s="109">
        <f t="shared" ref="BB102:BC102" si="53">BB24/BB182*100</f>
        <v>3.1024772087251207</v>
      </c>
      <c r="BC102" s="109">
        <f t="shared" si="53"/>
        <v>3.2456684645124336</v>
      </c>
      <c r="BD102" s="109">
        <f t="shared" ref="BD102:BE102" si="54">BD24/BD182*100</f>
        <v>3.1502076273208917</v>
      </c>
      <c r="BE102" s="109">
        <f t="shared" si="54"/>
        <v>3.1979380459166631</v>
      </c>
      <c r="BF102" s="109">
        <f t="shared" ref="BF102:BG102" si="55">BF24/BF182*100</f>
        <v>3.2456684645124336</v>
      </c>
      <c r="BG102" s="109">
        <f t="shared" si="55"/>
        <v>3.1263424180230057</v>
      </c>
      <c r="BH102" s="109">
        <f t="shared" ref="BH102:BI102" si="56">BH24/BH182*100</f>
        <v>3.2456684645124336</v>
      </c>
      <c r="BI102" s="109">
        <f t="shared" si="56"/>
        <v>3.2218032552145481</v>
      </c>
      <c r="BJ102" s="109">
        <f t="shared" ref="BJ102:BK102" si="57">BJ24/BJ182*100</f>
        <v>3.2456684645124336</v>
      </c>
      <c r="BK102" s="109">
        <f t="shared" si="57"/>
        <v>3.3172640924060905</v>
      </c>
      <c r="BL102" s="109">
        <f t="shared" ref="BL102:BM102" si="58">BL24/BL182*100</f>
        <v>3.2933988831082046</v>
      </c>
      <c r="BM102" s="109">
        <f t="shared" si="58"/>
        <v>3.2456684645124336</v>
      </c>
      <c r="BN102" s="109">
        <f t="shared" ref="BN102:BO102" si="59">BN24/BN182*100</f>
        <v>3.2695336738103196</v>
      </c>
      <c r="BO102" s="109">
        <f t="shared" si="59"/>
        <v>3.1502076273208917</v>
      </c>
      <c r="BP102" s="109">
        <f t="shared" ref="BP102:BQ102" si="60">BP24/BP182*100</f>
        <v>3.1502076273208917</v>
      </c>
      <c r="BQ102" s="109">
        <f t="shared" si="60"/>
        <v>3.2218032552145481</v>
      </c>
      <c r="BR102" s="109">
        <f t="shared" ref="BR102:BS102" si="61">BR24/BR182*100</f>
        <v>3.1502076273208917</v>
      </c>
      <c r="BS102" s="109">
        <f t="shared" si="61"/>
        <v>3.2218032552145481</v>
      </c>
      <c r="BT102" s="109">
        <f t="shared" ref="BT102:BU102" si="62">BT24/BT182*100</f>
        <v>3.2933988831082046</v>
      </c>
      <c r="BU102" s="109">
        <f t="shared" si="62"/>
        <v>3.2933988831082046</v>
      </c>
      <c r="BV102" s="109">
        <f t="shared" ref="BV102:BW102" si="63">BV24/BV182*100</f>
        <v>3.3649945110018611</v>
      </c>
      <c r="BW102" s="109">
        <f t="shared" si="63"/>
        <v>3.341129301703976</v>
      </c>
      <c r="BX102" s="109">
        <f t="shared" ref="BX102:BY102" si="64">BX24/BX182*100</f>
        <v>3.5081857667891749</v>
      </c>
      <c r="BY102" s="109">
        <f t="shared" si="64"/>
        <v>3.5081857667891749</v>
      </c>
      <c r="BZ102" s="109">
        <f t="shared" ref="BZ102:CA102" si="65">BZ24/BZ182*100</f>
        <v>3.388859720299747</v>
      </c>
      <c r="CA102" s="109">
        <f t="shared" si="65"/>
        <v>3.436590138895518</v>
      </c>
      <c r="CB102" s="274"/>
      <c r="CC102" s="282">
        <f t="shared" si="36"/>
        <v>2.4885227614021539</v>
      </c>
      <c r="CD102" s="156">
        <f t="shared" ca="1" si="6"/>
        <v>3.436590138895518</v>
      </c>
      <c r="CE102" s="157"/>
    </row>
    <row r="103" spans="1:83" x14ac:dyDescent="0.25">
      <c r="A103" s="236" t="s">
        <v>117</v>
      </c>
      <c r="B103" s="109">
        <f t="shared" ref="B103:V103" si="66">B25/B183*100</f>
        <v>2.4633653360282972</v>
      </c>
      <c r="C103" s="109">
        <f t="shared" si="66"/>
        <v>2.842344618494189</v>
      </c>
      <c r="D103" s="109">
        <f t="shared" si="66"/>
        <v>3.0949974734714503</v>
      </c>
      <c r="E103" s="109">
        <f t="shared" si="66"/>
        <v>3.1581606872157657</v>
      </c>
      <c r="F103" s="109">
        <f t="shared" si="66"/>
        <v>2.9686710459828194</v>
      </c>
      <c r="G103" s="109">
        <f t="shared" si="66"/>
        <v>3.1581606872157657</v>
      </c>
      <c r="H103" s="109">
        <f t="shared" si="66"/>
        <v>3.0949974734714503</v>
      </c>
      <c r="I103" s="109">
        <f t="shared" si="66"/>
        <v>3.2844871147043966</v>
      </c>
      <c r="J103" s="109">
        <f t="shared" si="66"/>
        <v>3.5371399696816574</v>
      </c>
      <c r="K103" s="109">
        <f t="shared" si="66"/>
        <v>3.6003031834259729</v>
      </c>
      <c r="L103" s="109">
        <f t="shared" si="66"/>
        <v>3.5371399696816574</v>
      </c>
      <c r="M103" s="109">
        <f t="shared" si="66"/>
        <v>3.6003031834259729</v>
      </c>
      <c r="N103" s="109">
        <f t="shared" si="66"/>
        <v>3.8461538461538463</v>
      </c>
      <c r="O103" s="109">
        <f t="shared" si="66"/>
        <v>3.9102564102564101</v>
      </c>
      <c r="P103" s="109">
        <f t="shared" si="66"/>
        <v>4.0384615384615383</v>
      </c>
      <c r="Q103" s="109">
        <f t="shared" si="66"/>
        <v>6.7948717948717947</v>
      </c>
      <c r="R103" s="109">
        <f t="shared" si="66"/>
        <v>9.3589743589743595</v>
      </c>
      <c r="S103" s="109">
        <f t="shared" si="66"/>
        <v>9.6794871794871806</v>
      </c>
      <c r="T103" s="109">
        <f t="shared" si="66"/>
        <v>9.6794871794871806</v>
      </c>
      <c r="U103" s="109">
        <f t="shared" si="66"/>
        <v>9.6153846153846168</v>
      </c>
      <c r="V103" s="109">
        <f t="shared" si="66"/>
        <v>9.6794871794871806</v>
      </c>
      <c r="W103" s="109">
        <f t="shared" ref="W103:X103" si="67">W25/W183*100</f>
        <v>9.5512820512820511</v>
      </c>
      <c r="X103" s="109">
        <f t="shared" si="67"/>
        <v>9.6794871794871806</v>
      </c>
      <c r="Y103" s="109">
        <f t="shared" ref="Y103:Z103" si="68">Y25/Y183*100</f>
        <v>9.7435897435897445</v>
      </c>
      <c r="Z103" s="109">
        <f t="shared" si="68"/>
        <v>9.745708016006196</v>
      </c>
      <c r="AA103" s="109">
        <f t="shared" ref="AA103:AB103" si="69">AA25/AA183*100</f>
        <v>9.8102491286949789</v>
      </c>
      <c r="AB103" s="109">
        <f t="shared" si="69"/>
        <v>9.745708016006196</v>
      </c>
      <c r="AC103" s="109">
        <f t="shared" ref="AC103:AD103" si="70">AC25/AC183*100</f>
        <v>9.2939202271847172</v>
      </c>
      <c r="AD103" s="109">
        <f t="shared" si="70"/>
        <v>8.4548857622305409</v>
      </c>
      <c r="AE103" s="109">
        <f t="shared" ref="AE103:AF103" si="71">AE25/AE183*100</f>
        <v>7.8740157480314963</v>
      </c>
      <c r="AF103" s="109">
        <f t="shared" si="71"/>
        <v>7.4222279592100167</v>
      </c>
      <c r="AG103" s="109">
        <f t="shared" ref="AG103:AH103" si="72">AG25/AG183*100</f>
        <v>6.8413579450109712</v>
      </c>
      <c r="AH103" s="109">
        <f t="shared" si="72"/>
        <v>6.4541112688782754</v>
      </c>
      <c r="AI103" s="109">
        <f t="shared" ref="AI103:AJ103" si="73">AI25/AI183*100</f>
        <v>5.8087001419904478</v>
      </c>
      <c r="AJ103" s="109">
        <f t="shared" si="73"/>
        <v>5.3569123531689691</v>
      </c>
      <c r="AK103" s="109">
        <f t="shared" ref="AK103:AL103" si="74">AK25/AK183*100</f>
        <v>5.0987479024138374</v>
      </c>
      <c r="AL103" s="109">
        <f t="shared" si="74"/>
        <v>5.1629341558267399</v>
      </c>
      <c r="AM103" s="109">
        <f t="shared" ref="AM103:AN103" si="75">AM25/AM183*100</f>
        <v>5.4311385275579998</v>
      </c>
      <c r="AN103" s="109">
        <f t="shared" si="75"/>
        <v>5.1629341558267399</v>
      </c>
      <c r="AO103" s="109">
        <f t="shared" ref="AO103:AP103" si="76">AO25/AO183*100</f>
        <v>4.7606275982298509</v>
      </c>
      <c r="AP103" s="109">
        <f t="shared" si="76"/>
        <v>4.8276786911626655</v>
      </c>
      <c r="AQ103" s="109">
        <f t="shared" ref="AQ103:AS103" si="77">AQ25/AQ183*100</f>
        <v>4.6935765052970364</v>
      </c>
      <c r="AR103" s="109">
        <f t="shared" si="77"/>
        <v>4.7606275982298509</v>
      </c>
      <c r="AS103" s="109">
        <f t="shared" si="77"/>
        <v>4.7606275982298509</v>
      </c>
      <c r="AT103" s="109">
        <f t="shared" ref="AT103:AU103" si="78">AT25/AT183*100</f>
        <v>4.6935765052970364</v>
      </c>
      <c r="AU103" s="109">
        <f t="shared" si="78"/>
        <v>4.8947297840954809</v>
      </c>
      <c r="AV103" s="109">
        <f t="shared" ref="AV103:AW103" si="79">AV25/AV183*100</f>
        <v>4.8276786911626655</v>
      </c>
      <c r="AW103" s="109">
        <f t="shared" si="79"/>
        <v>4.8276786911626655</v>
      </c>
      <c r="AX103" s="109">
        <f t="shared" ref="AX103:AY103" si="80">AX25/AX183*100</f>
        <v>4.621072088724584</v>
      </c>
      <c r="AY103" s="109">
        <f t="shared" si="80"/>
        <v>4.9511486664906252</v>
      </c>
      <c r="AZ103" s="109">
        <f t="shared" ref="AZ103:BA103" si="81">AZ25/AZ183*100</f>
        <v>4.8851333509374175</v>
      </c>
      <c r="BA103" s="109">
        <f t="shared" si="81"/>
        <v>4.9511486664906252</v>
      </c>
      <c r="BB103" s="109">
        <f t="shared" ref="BB103:BC103" si="82">BB25/BB183*100</f>
        <v>4.9511486664906252</v>
      </c>
      <c r="BC103" s="109">
        <f t="shared" si="82"/>
        <v>4.9511486664906252</v>
      </c>
      <c r="BD103" s="109">
        <f t="shared" ref="BD103:BE103" si="83">BD25/BD183*100</f>
        <v>5.1491946131502511</v>
      </c>
      <c r="BE103" s="109">
        <f t="shared" si="83"/>
        <v>4.9511486664906252</v>
      </c>
      <c r="BF103" s="109">
        <f t="shared" ref="BF103:BG103" si="84">BF25/BF183*100</f>
        <v>5.0831792975970425</v>
      </c>
      <c r="BG103" s="109">
        <f t="shared" si="84"/>
        <v>5.1491946131502511</v>
      </c>
      <c r="BH103" s="109">
        <f t="shared" ref="BH103:BI103" si="85">BH25/BH183*100</f>
        <v>5.4132558753630846</v>
      </c>
      <c r="BI103" s="109">
        <f t="shared" si="85"/>
        <v>5.0831792975970425</v>
      </c>
      <c r="BJ103" s="109">
        <f t="shared" ref="BJ103:BK103" si="86">BJ25/BJ183*100</f>
        <v>5.2812252442566674</v>
      </c>
      <c r="BK103" s="109">
        <f t="shared" si="86"/>
        <v>5.6113018220227096</v>
      </c>
      <c r="BL103" s="109">
        <f t="shared" ref="BL103:BM103" si="87">BL25/BL183*100</f>
        <v>5.6773171375759182</v>
      </c>
      <c r="BM103" s="109">
        <f t="shared" si="87"/>
        <v>5.4132558753630846</v>
      </c>
      <c r="BN103" s="109">
        <f t="shared" ref="BN103:BO103" si="88">BN25/BN183*100</f>
        <v>5.2812252442566674</v>
      </c>
      <c r="BO103" s="109">
        <f t="shared" si="88"/>
        <v>5.2152099287034588</v>
      </c>
      <c r="BP103" s="109">
        <f t="shared" ref="BP103:BQ103" si="89">BP25/BP183*100</f>
        <v>5.347240559809876</v>
      </c>
      <c r="BQ103" s="109">
        <f t="shared" si="89"/>
        <v>5.4132558753630846</v>
      </c>
      <c r="BR103" s="109">
        <f t="shared" ref="BR103:BS103" si="90">BR25/BR183*100</f>
        <v>5.6113018220227096</v>
      </c>
      <c r="BS103" s="109">
        <f t="shared" si="90"/>
        <v>5.4792711909162923</v>
      </c>
      <c r="BT103" s="109">
        <f t="shared" ref="BT103:BU103" si="91">BT25/BT183*100</f>
        <v>5.5452865064695009</v>
      </c>
      <c r="BU103" s="109">
        <f t="shared" si="91"/>
        <v>5.6113018220227096</v>
      </c>
      <c r="BV103" s="109">
        <f t="shared" ref="BV103:BW103" si="92">BV25/BV183*100</f>
        <v>5.4132558753630846</v>
      </c>
      <c r="BW103" s="109">
        <f t="shared" si="92"/>
        <v>5.4792711909162923</v>
      </c>
      <c r="BX103" s="109">
        <f t="shared" ref="BX103:BY103" si="93">BX25/BX183*100</f>
        <v>5.6113018220227096</v>
      </c>
      <c r="BY103" s="109">
        <f t="shared" si="93"/>
        <v>5.7433324531291259</v>
      </c>
      <c r="BZ103" s="109">
        <f t="shared" ref="BZ103:CA103" si="94">BZ25/BZ183*100</f>
        <v>5.6773171375759182</v>
      </c>
      <c r="CA103" s="109">
        <f t="shared" si="94"/>
        <v>5.4792711909162923</v>
      </c>
      <c r="CB103" s="274"/>
      <c r="CC103" s="282">
        <f t="shared" si="36"/>
        <v>4.0384615384615383</v>
      </c>
      <c r="CD103" s="156">
        <f t="shared" ca="1" si="6"/>
        <v>5.4792711909162923</v>
      </c>
      <c r="CE103" s="157"/>
    </row>
    <row r="104" spans="1:83" x14ac:dyDescent="0.25">
      <c r="A104" s="236" t="s">
        <v>118</v>
      </c>
      <c r="B104" s="109">
        <f t="shared" ref="B104:V104" si="95">B26/B184*100</f>
        <v>6.5524847541196323</v>
      </c>
      <c r="C104" s="109">
        <f t="shared" si="95"/>
        <v>6.87686518749189</v>
      </c>
      <c r="D104" s="109">
        <f t="shared" si="95"/>
        <v>6.8119891008174394</v>
      </c>
      <c r="E104" s="109">
        <f t="shared" si="95"/>
        <v>6.7471130141429869</v>
      </c>
      <c r="F104" s="109">
        <f t="shared" si="95"/>
        <v>6.7471130141429869</v>
      </c>
      <c r="G104" s="109">
        <f t="shared" si="95"/>
        <v>6.2929804074218252</v>
      </c>
      <c r="H104" s="109">
        <f t="shared" si="95"/>
        <v>6.4876086674451798</v>
      </c>
      <c r="I104" s="109">
        <f t="shared" si="95"/>
        <v>6.4876086674451798</v>
      </c>
      <c r="J104" s="109">
        <f t="shared" si="95"/>
        <v>6.5524847541196323</v>
      </c>
      <c r="K104" s="109">
        <f t="shared" si="95"/>
        <v>6.6173608407940829</v>
      </c>
      <c r="L104" s="109">
        <f t="shared" si="95"/>
        <v>6.2929804074218252</v>
      </c>
      <c r="M104" s="109">
        <f t="shared" si="95"/>
        <v>6.3578564940962758</v>
      </c>
      <c r="N104" s="109">
        <f t="shared" si="95"/>
        <v>6.3910264771096905</v>
      </c>
      <c r="O104" s="109">
        <f t="shared" si="95"/>
        <v>6.7170992565540626</v>
      </c>
      <c r="P104" s="109">
        <f t="shared" si="95"/>
        <v>7.0431720359984347</v>
      </c>
      <c r="Q104" s="109">
        <f t="shared" si="95"/>
        <v>11.608190948219644</v>
      </c>
      <c r="R104" s="109">
        <f t="shared" si="95"/>
        <v>13.173340289552629</v>
      </c>
      <c r="S104" s="109">
        <f t="shared" si="95"/>
        <v>13.629842180774748</v>
      </c>
      <c r="T104" s="109">
        <f t="shared" si="95"/>
        <v>13.890700404330246</v>
      </c>
      <c r="U104" s="109">
        <f t="shared" si="95"/>
        <v>13.825485848441371</v>
      </c>
      <c r="V104" s="109">
        <f t="shared" si="95"/>
        <v>13.564627624885874</v>
      </c>
      <c r="W104" s="109">
        <f t="shared" ref="W104:X104" si="96">W26/W184*100</f>
        <v>13.303769401330376</v>
      </c>
      <c r="X104" s="109">
        <f t="shared" si="96"/>
        <v>12.847267510108257</v>
      </c>
      <c r="Y104" s="109">
        <f t="shared" ref="Y104:Z104" si="97">Y26/Y184*100</f>
        <v>12.977696621886006</v>
      </c>
      <c r="Z104" s="109">
        <f t="shared" si="97"/>
        <v>12.542909955109586</v>
      </c>
      <c r="AA104" s="109">
        <f t="shared" ref="AA104:AB104" si="98">AA26/AA184*100</f>
        <v>12.410879324003169</v>
      </c>
      <c r="AB104" s="109">
        <f t="shared" si="98"/>
        <v>12.080802746237126</v>
      </c>
      <c r="AC104" s="109">
        <f t="shared" ref="AC104:AD104" si="99">AC26/AC184*100</f>
        <v>11.684710852917878</v>
      </c>
      <c r="AD104" s="109">
        <f t="shared" si="99"/>
        <v>10.760496435172961</v>
      </c>
      <c r="AE104" s="109">
        <f t="shared" ref="AE104:AF104" si="100">AE26/AE184*100</f>
        <v>9.9683126485344591</v>
      </c>
      <c r="AF104" s="109">
        <f t="shared" si="100"/>
        <v>9.2421441774491679</v>
      </c>
      <c r="AG104" s="109">
        <f t="shared" ref="AG104:AH104" si="101">AG26/AG184*100</f>
        <v>8.1198838130446269</v>
      </c>
      <c r="AH104" s="109">
        <f t="shared" si="101"/>
        <v>7.6577766041721675</v>
      </c>
      <c r="AI104" s="109">
        <f t="shared" ref="AI104:AJ104" si="102">AI26/AI184*100</f>
        <v>7.5917612886189589</v>
      </c>
      <c r="AJ104" s="109">
        <f t="shared" si="102"/>
        <v>7.4597306575125435</v>
      </c>
      <c r="AK104" s="109">
        <f t="shared" ref="AK104:AL104" si="103">AK26/AK184*100</f>
        <v>7.1296540797465013</v>
      </c>
      <c r="AL104" s="109">
        <f t="shared" si="103"/>
        <v>7.2062084257206216</v>
      </c>
      <c r="AM104" s="109">
        <f t="shared" ref="AM104:AN104" si="104">AM26/AM184*100</f>
        <v>7.0676274944567634</v>
      </c>
      <c r="AN104" s="109">
        <f t="shared" si="104"/>
        <v>6.7904656319290462</v>
      </c>
      <c r="AO104" s="109">
        <f t="shared" ref="AO104:AP104" si="105">AO26/AO184*100</f>
        <v>6.1668514412416853</v>
      </c>
      <c r="AP104" s="109">
        <f t="shared" si="105"/>
        <v>5.8203991130820398</v>
      </c>
      <c r="AQ104" s="109">
        <f t="shared" ref="AQ104:AS104" si="106">AQ26/AQ184*100</f>
        <v>5.4046563192904653</v>
      </c>
      <c r="AR104" s="109">
        <f t="shared" si="106"/>
        <v>5.4046563192904653</v>
      </c>
      <c r="AS104" s="109">
        <f t="shared" si="106"/>
        <v>5.6818181818181817</v>
      </c>
      <c r="AT104" s="109">
        <f t="shared" ref="AT104:AU104" si="107">AT26/AT184*100</f>
        <v>5.7511086474501107</v>
      </c>
      <c r="AU104" s="109">
        <f t="shared" si="107"/>
        <v>6.1668514412416853</v>
      </c>
      <c r="AV104" s="109">
        <f t="shared" ref="AV104:AW104" si="108">AV26/AV184*100</f>
        <v>6.3747228381374725</v>
      </c>
      <c r="AW104" s="109">
        <f t="shared" si="108"/>
        <v>6.5825942350332598</v>
      </c>
      <c r="AX104" s="109">
        <f t="shared" ref="AX104:AY104" si="109">AX26/AX184*100</f>
        <v>6.813943480131976</v>
      </c>
      <c r="AY104" s="109">
        <f t="shared" si="109"/>
        <v>7.1008463635059531</v>
      </c>
      <c r="AZ104" s="109">
        <f t="shared" ref="AZ104:BA104" si="110">AZ26/AZ184*100</f>
        <v>7.5312006885669209</v>
      </c>
      <c r="BA104" s="109">
        <f t="shared" si="110"/>
        <v>7.316023526036437</v>
      </c>
      <c r="BB104" s="109">
        <f t="shared" ref="BB104:BC104" si="111">BB26/BB184*100</f>
        <v>7.5312006885669209</v>
      </c>
      <c r="BC104" s="109">
        <f t="shared" si="111"/>
        <v>7.2442978051929421</v>
      </c>
      <c r="BD104" s="109">
        <f t="shared" ref="BD104:BE104" si="112">BD26/BD184*100</f>
        <v>7.2442978051929421</v>
      </c>
      <c r="BE104" s="109">
        <f t="shared" si="112"/>
        <v>7.316023526036437</v>
      </c>
      <c r="BF104" s="109">
        <f t="shared" ref="BF104:BG104" si="113">BF26/BF184*100</f>
        <v>7.5312006885669209</v>
      </c>
      <c r="BG104" s="109">
        <f t="shared" si="113"/>
        <v>7.8181035719408989</v>
      </c>
      <c r="BH104" s="109">
        <f t="shared" ref="BH104:BI104" si="114">BH26/BH184*100</f>
        <v>7.8181035719408989</v>
      </c>
      <c r="BI104" s="109">
        <f t="shared" si="114"/>
        <v>8.0332807344713828</v>
      </c>
      <c r="BJ104" s="109">
        <f t="shared" ref="BJ104:BK104" si="115">BJ26/BJ184*100</f>
        <v>8.0332807344713828</v>
      </c>
      <c r="BK104" s="109">
        <f t="shared" si="115"/>
        <v>8.391909338688853</v>
      </c>
      <c r="BL104" s="109">
        <f t="shared" ref="BL104:BM104" si="116">BL26/BL184*100</f>
        <v>8.678812222062831</v>
      </c>
      <c r="BM104" s="109">
        <f t="shared" si="116"/>
        <v>8.1050064553148751</v>
      </c>
      <c r="BN104" s="109">
        <f t="shared" ref="BN104:BO104" si="117">BN26/BN184*100</f>
        <v>7.674652130253909</v>
      </c>
      <c r="BO104" s="109">
        <f t="shared" si="117"/>
        <v>7.2442978051929421</v>
      </c>
      <c r="BP104" s="109">
        <f t="shared" ref="BP104:BQ104" si="118">BP26/BP184*100</f>
        <v>7.316023526036437</v>
      </c>
      <c r="BQ104" s="109">
        <f t="shared" si="118"/>
        <v>7.2442978051929421</v>
      </c>
      <c r="BR104" s="109">
        <f t="shared" ref="BR104:BS104" si="119">BR26/BR184*100</f>
        <v>7.3877492468799311</v>
      </c>
      <c r="BS104" s="109">
        <f t="shared" si="119"/>
        <v>7.5312006885669209</v>
      </c>
      <c r="BT104" s="109">
        <f t="shared" ref="BT104:BU104" si="120">BT26/BT184*100</f>
        <v>7.6029264094104141</v>
      </c>
      <c r="BU104" s="109">
        <f t="shared" si="120"/>
        <v>7.6029264094104141</v>
      </c>
      <c r="BV104" s="109">
        <f t="shared" ref="BV104:BW104" si="121">BV26/BV184*100</f>
        <v>7.459474967723426</v>
      </c>
      <c r="BW104" s="109">
        <f t="shared" si="121"/>
        <v>7.8181035719408989</v>
      </c>
      <c r="BX104" s="109">
        <f t="shared" ref="BX104:BY104" si="122">BX26/BX184*100</f>
        <v>7.889829292784392</v>
      </c>
      <c r="BY104" s="109">
        <f t="shared" si="122"/>
        <v>7.3877492468799311</v>
      </c>
      <c r="BZ104" s="109">
        <f t="shared" ref="BZ104:CA104" si="123">BZ26/BZ184*100</f>
        <v>7.3877492468799311</v>
      </c>
      <c r="CA104" s="109">
        <f t="shared" si="123"/>
        <v>7.1008463635059531</v>
      </c>
      <c r="CB104" s="274"/>
      <c r="CC104" s="282">
        <f t="shared" si="36"/>
        <v>7.0431720359984347</v>
      </c>
      <c r="CD104" s="156">
        <f t="shared" ca="1" si="6"/>
        <v>7.1008463635059531</v>
      </c>
      <c r="CE104" s="157"/>
    </row>
    <row r="105" spans="1:83" x14ac:dyDescent="0.25">
      <c r="A105" s="236" t="s">
        <v>1730</v>
      </c>
      <c r="B105" s="109">
        <f t="shared" ref="B105:V105" si="124">B27/B185*100</f>
        <v>5.1616408584623743</v>
      </c>
      <c r="C105" s="109">
        <f t="shared" si="124"/>
        <v>5.5012224938875303</v>
      </c>
      <c r="D105" s="109">
        <f t="shared" si="124"/>
        <v>5.7728878022276557</v>
      </c>
      <c r="E105" s="109">
        <f t="shared" si="124"/>
        <v>5.9087204563977185</v>
      </c>
      <c r="F105" s="109">
        <f t="shared" si="124"/>
        <v>6.0445531105677803</v>
      </c>
      <c r="G105" s="109">
        <f t="shared" si="124"/>
        <v>5.976636783482749</v>
      </c>
      <c r="H105" s="109">
        <f t="shared" si="124"/>
        <v>5.9087204563977185</v>
      </c>
      <c r="I105" s="109">
        <f t="shared" si="124"/>
        <v>5.8408041293126871</v>
      </c>
      <c r="J105" s="109">
        <f t="shared" si="124"/>
        <v>6.1124694376528117</v>
      </c>
      <c r="K105" s="109">
        <f t="shared" si="124"/>
        <v>6.3841347459929363</v>
      </c>
      <c r="L105" s="109">
        <f t="shared" si="124"/>
        <v>6.519967400162999</v>
      </c>
      <c r="M105" s="109">
        <f t="shared" si="124"/>
        <v>6.519967400162999</v>
      </c>
      <c r="N105" s="109">
        <f t="shared" si="124"/>
        <v>6.6822816202810689</v>
      </c>
      <c r="O105" s="109">
        <f t="shared" si="124"/>
        <v>6.7511711215210797</v>
      </c>
      <c r="P105" s="109">
        <f t="shared" si="124"/>
        <v>6.6133921190410589</v>
      </c>
      <c r="Q105" s="109">
        <f t="shared" si="124"/>
        <v>10.74676219344172</v>
      </c>
      <c r="R105" s="109">
        <f t="shared" si="124"/>
        <v>12.882336731882059</v>
      </c>
      <c r="S105" s="109">
        <f t="shared" si="124"/>
        <v>13.020115734362085</v>
      </c>
      <c r="T105" s="109">
        <f t="shared" si="124"/>
        <v>13.157894736842104</v>
      </c>
      <c r="U105" s="109">
        <f t="shared" si="124"/>
        <v>13.295673739322128</v>
      </c>
      <c r="V105" s="109">
        <f t="shared" si="124"/>
        <v>13.089005235602095</v>
      </c>
      <c r="W105" s="109">
        <f t="shared" ref="W105:X105" si="125">W27/W185*100</f>
        <v>12.262331220721961</v>
      </c>
      <c r="X105" s="109">
        <f t="shared" si="125"/>
        <v>12.74455772940204</v>
      </c>
      <c r="Y105" s="109">
        <f t="shared" ref="Y105:Z105" si="126">Y27/Y185*100</f>
        <v>13.089005235602095</v>
      </c>
      <c r="Z105" s="109">
        <f t="shared" si="126"/>
        <v>12.498273719099572</v>
      </c>
      <c r="AA105" s="109">
        <f t="shared" ref="AA105:AB105" si="127">AA27/AA185*100</f>
        <v>12.636376191133822</v>
      </c>
      <c r="AB105" s="109">
        <f t="shared" si="127"/>
        <v>12.498273719099572</v>
      </c>
      <c r="AC105" s="109">
        <f t="shared" ref="AC105:AD105" si="128">AC27/AC185*100</f>
        <v>11.876812594945449</v>
      </c>
      <c r="AD105" s="109">
        <f t="shared" si="128"/>
        <v>11.255351470791327</v>
      </c>
      <c r="AE105" s="109">
        <f t="shared" ref="AE105:AF105" si="129">AE27/AE185*100</f>
        <v>10.081480458500208</v>
      </c>
      <c r="AF105" s="109">
        <f t="shared" si="129"/>
        <v>9.2528656262947102</v>
      </c>
      <c r="AG105" s="109">
        <f t="shared" ref="AG105:AH105" si="130">AG27/AG185*100</f>
        <v>8.4933020301063387</v>
      </c>
      <c r="AH105" s="109">
        <f t="shared" si="130"/>
        <v>8.5623532661234645</v>
      </c>
      <c r="AI105" s="109">
        <f t="shared" ref="AI105:AJ105" si="131">AI27/AI185*100</f>
        <v>8.5623532661234645</v>
      </c>
      <c r="AJ105" s="109">
        <f t="shared" si="131"/>
        <v>8.6314045021405885</v>
      </c>
      <c r="AK105" s="109">
        <f t="shared" ref="AK105:AL105" si="132">AK27/AK185*100</f>
        <v>8.0789946140035909</v>
      </c>
      <c r="AL105" s="109">
        <f t="shared" si="132"/>
        <v>8.2171680117388117</v>
      </c>
      <c r="AM105" s="109">
        <f t="shared" ref="AM105:AN105" si="133">AM27/AM185*100</f>
        <v>8.0704328686720466</v>
      </c>
      <c r="AN105" s="109">
        <f t="shared" si="133"/>
        <v>7.6302274394717537</v>
      </c>
      <c r="AO105" s="109">
        <f t="shared" ref="AO105:AP105" si="134">AO27/AO185*100</f>
        <v>6.8965517241379306</v>
      </c>
      <c r="AP105" s="109">
        <f t="shared" si="134"/>
        <v>6.5297138664710195</v>
      </c>
      <c r="AQ105" s="109">
        <f t="shared" ref="AQ105:AS105" si="135">AQ27/AQ185*100</f>
        <v>6.0161408657373441</v>
      </c>
      <c r="AR105" s="109">
        <f t="shared" si="135"/>
        <v>5.8694057226705798</v>
      </c>
      <c r="AS105" s="109">
        <f t="shared" si="135"/>
        <v>6.0161408657373441</v>
      </c>
      <c r="AT105" s="109">
        <f t="shared" ref="AT105:AU105" si="136">AT27/AT185*100</f>
        <v>6.0161408657373441</v>
      </c>
      <c r="AU105" s="109">
        <f t="shared" si="136"/>
        <v>6.5297138664710195</v>
      </c>
      <c r="AV105" s="109">
        <f t="shared" ref="AV105:AW105" si="137">AV27/AV185*100</f>
        <v>6.9699192956713132</v>
      </c>
      <c r="AW105" s="109">
        <f t="shared" si="137"/>
        <v>6.8231841526045489</v>
      </c>
      <c r="AX105" s="109">
        <f t="shared" ref="AX105:AY105" si="138">AX27/AX185*100</f>
        <v>6.9631626235399828</v>
      </c>
      <c r="AY105" s="109">
        <f t="shared" si="138"/>
        <v>6.888289907157831</v>
      </c>
      <c r="AZ105" s="109">
        <f t="shared" ref="AZ105:BA105" si="139">AZ27/AZ185*100</f>
        <v>7.112908056304283</v>
      </c>
      <c r="BA105" s="109">
        <f t="shared" si="139"/>
        <v>7.1877807726864331</v>
      </c>
      <c r="BB105" s="109">
        <f t="shared" ref="BB105:BC105" si="140">BB27/BB185*100</f>
        <v>6.5887990416292297</v>
      </c>
      <c r="BC105" s="109">
        <f t="shared" si="140"/>
        <v>6.6636717580113807</v>
      </c>
      <c r="BD105" s="109">
        <f t="shared" ref="BD105:BE105" si="141">BD27/BD185*100</f>
        <v>6.6636717580113807</v>
      </c>
      <c r="BE105" s="109">
        <f t="shared" si="141"/>
        <v>6.6636717580113807</v>
      </c>
      <c r="BF105" s="109">
        <f t="shared" ref="BF105:BG105" si="142">BF27/BF185*100</f>
        <v>6.888289907157831</v>
      </c>
      <c r="BG105" s="109">
        <f t="shared" si="142"/>
        <v>7.3375262054507342</v>
      </c>
      <c r="BH105" s="109">
        <f t="shared" ref="BH105:BI105" si="143">BH27/BH185*100</f>
        <v>7.4123989218328843</v>
      </c>
      <c r="BI105" s="109">
        <f t="shared" si="143"/>
        <v>7.4123989218328843</v>
      </c>
      <c r="BJ105" s="109">
        <f t="shared" ref="BJ105:BK105" si="144">BJ27/BJ185*100</f>
        <v>7.4872716382150344</v>
      </c>
      <c r="BK105" s="109">
        <f t="shared" si="144"/>
        <v>7.8616352201257858</v>
      </c>
      <c r="BL105" s="109">
        <f t="shared" ref="BL105:BM105" si="145">BL27/BL185*100</f>
        <v>7.5621443545971845</v>
      </c>
      <c r="BM105" s="109">
        <f t="shared" si="145"/>
        <v>7.112908056304283</v>
      </c>
      <c r="BN105" s="109">
        <f t="shared" ref="BN105:BO105" si="146">BN27/BN185*100</f>
        <v>6.8134171907756809</v>
      </c>
      <c r="BO105" s="109">
        <f t="shared" si="146"/>
        <v>6.5887990416292297</v>
      </c>
      <c r="BP105" s="109">
        <f t="shared" ref="BP105:BQ105" si="147">BP27/BP185*100</f>
        <v>6.5139263252470796</v>
      </c>
      <c r="BQ105" s="109">
        <f t="shared" si="147"/>
        <v>6.4390536088649295</v>
      </c>
      <c r="BR105" s="109">
        <f t="shared" ref="BR105:BS105" si="148">BR27/BR185*100</f>
        <v>6.5887990416292297</v>
      </c>
      <c r="BS105" s="109">
        <f t="shared" si="148"/>
        <v>6.8134171907756809</v>
      </c>
      <c r="BT105" s="109">
        <f t="shared" ref="BT105:BU105" si="149">BT27/BT185*100</f>
        <v>7.4872716382150344</v>
      </c>
      <c r="BU105" s="109">
        <f t="shared" si="149"/>
        <v>7.7118897873614856</v>
      </c>
      <c r="BV105" s="109">
        <f t="shared" ref="BV105:BW105" si="150">BV27/BV185*100</f>
        <v>7.5621443545971845</v>
      </c>
      <c r="BW105" s="109">
        <f t="shared" si="150"/>
        <v>7.8616352201257858</v>
      </c>
      <c r="BX105" s="109">
        <f t="shared" ref="BX105:BY105" si="151">BX27/BX185*100</f>
        <v>8.3108715184186881</v>
      </c>
      <c r="BY105" s="109">
        <f t="shared" si="151"/>
        <v>7.7118897873614856</v>
      </c>
      <c r="BZ105" s="109">
        <f t="shared" ref="BZ105:CA105" si="152">BZ27/BZ185*100</f>
        <v>7.5621443545971845</v>
      </c>
      <c r="CA105" s="109">
        <f t="shared" si="152"/>
        <v>7.6370170709793346</v>
      </c>
      <c r="CB105" s="274"/>
      <c r="CC105" s="282">
        <f t="shared" si="36"/>
        <v>6.6133921190410589</v>
      </c>
      <c r="CD105" s="156">
        <f t="shared" ca="1" si="6"/>
        <v>7.6370170709793346</v>
      </c>
      <c r="CE105" s="157"/>
    </row>
    <row r="106" spans="1:83" x14ac:dyDescent="0.25">
      <c r="A106" s="236" t="s">
        <v>120</v>
      </c>
      <c r="B106" s="109">
        <f t="shared" ref="B106:V106" si="153">B28/B186*100</f>
        <v>3.8803354612592313</v>
      </c>
      <c r="C106" s="109">
        <f t="shared" si="153"/>
        <v>4.1932657403930405</v>
      </c>
      <c r="D106" s="109">
        <f t="shared" si="153"/>
        <v>4.568782075353611</v>
      </c>
      <c r="E106" s="109">
        <f t="shared" si="153"/>
        <v>4.9442984103141816</v>
      </c>
      <c r="F106" s="109">
        <f t="shared" si="153"/>
        <v>4.8817123544874201</v>
      </c>
      <c r="G106" s="109">
        <f t="shared" si="153"/>
        <v>5.0694705219677054</v>
      </c>
      <c r="H106" s="109">
        <f t="shared" si="153"/>
        <v>5.3824008011015145</v>
      </c>
      <c r="I106" s="109">
        <f t="shared" si="153"/>
        <v>5.3198147452747531</v>
      </c>
      <c r="J106" s="109">
        <f t="shared" si="153"/>
        <v>5.3198147452747531</v>
      </c>
      <c r="K106" s="109">
        <f t="shared" si="153"/>
        <v>5.3198147452747531</v>
      </c>
      <c r="L106" s="109">
        <f t="shared" si="153"/>
        <v>5.3824008011015145</v>
      </c>
      <c r="M106" s="109">
        <f t="shared" si="153"/>
        <v>5.5075729127550384</v>
      </c>
      <c r="N106" s="109">
        <f t="shared" si="153"/>
        <v>5.7029347686787135</v>
      </c>
      <c r="O106" s="109">
        <f t="shared" si="153"/>
        <v>5.8951685249263104</v>
      </c>
      <c r="P106" s="109">
        <f t="shared" si="153"/>
        <v>5.8310906061771108</v>
      </c>
      <c r="Q106" s="109">
        <f t="shared" si="153"/>
        <v>8.3942073561450723</v>
      </c>
      <c r="R106" s="109">
        <f t="shared" si="153"/>
        <v>11.341791618608228</v>
      </c>
      <c r="S106" s="109">
        <f t="shared" si="153"/>
        <v>11.790337049852621</v>
      </c>
      <c r="T106" s="109">
        <f t="shared" si="153"/>
        <v>11.982570806100219</v>
      </c>
      <c r="U106" s="109">
        <f t="shared" si="153"/>
        <v>12.367038318595412</v>
      </c>
      <c r="V106" s="109">
        <f t="shared" si="153"/>
        <v>12.431116237344611</v>
      </c>
      <c r="W106" s="109">
        <f t="shared" ref="W106:X106" si="154">W28/W186*100</f>
        <v>12.238882481097015</v>
      </c>
      <c r="X106" s="109">
        <f t="shared" si="154"/>
        <v>12.302960399846214</v>
      </c>
      <c r="Y106" s="109">
        <f t="shared" ref="Y106:Z106" si="155">Y28/Y186*100</f>
        <v>12.046648724849417</v>
      </c>
      <c r="Z106" s="109">
        <f t="shared" si="155"/>
        <v>11.765454082930551</v>
      </c>
      <c r="AA106" s="109">
        <f t="shared" ref="AA106:AB106" si="156">AA28/AA186*100</f>
        <v>12.274230475705927</v>
      </c>
      <c r="AB106" s="109">
        <f t="shared" si="156"/>
        <v>12.719409819384381</v>
      </c>
      <c r="AC106" s="109">
        <f t="shared" ref="AC106:AD106" si="157">AC28/AC186*100</f>
        <v>12.655812770287458</v>
      </c>
      <c r="AD106" s="109">
        <f t="shared" si="157"/>
        <v>11.701857033833631</v>
      </c>
      <c r="AE106" s="109">
        <f t="shared" ref="AE106:AF106" si="158">AE28/AE186*100</f>
        <v>11.002289493767488</v>
      </c>
      <c r="AF106" s="109">
        <f t="shared" si="158"/>
        <v>10.111930806410582</v>
      </c>
      <c r="AG106" s="109">
        <f t="shared" ref="AG106:AH106" si="159">AG28/AG186*100</f>
        <v>9.3487662172475208</v>
      </c>
      <c r="AH106" s="109">
        <f t="shared" si="159"/>
        <v>8.585601628084456</v>
      </c>
      <c r="AI106" s="109">
        <f t="shared" ref="AI106:AJ106" si="160">AI28/AI186*100</f>
        <v>8.3948104807936907</v>
      </c>
      <c r="AJ106" s="109">
        <f t="shared" si="160"/>
        <v>7.8860340880183166</v>
      </c>
      <c r="AK106" s="109">
        <f t="shared" ref="AK106:AL106" si="161">AK28/AK186*100</f>
        <v>7.3772576952429407</v>
      </c>
      <c r="AL106" s="109">
        <f t="shared" si="161"/>
        <v>7.2818747517542697</v>
      </c>
      <c r="AM106" s="109">
        <f t="shared" ref="AM106:AN106" si="162">AM28/AM186*100</f>
        <v>7.2818747517542697</v>
      </c>
      <c r="AN106" s="109">
        <f t="shared" si="162"/>
        <v>7.083278167615517</v>
      </c>
      <c r="AO106" s="109">
        <f t="shared" ref="AO106:AP106" si="163">AO28/AO186*100</f>
        <v>6.4212895538196744</v>
      </c>
      <c r="AP106" s="109">
        <f t="shared" si="163"/>
        <v>6.2888918310605053</v>
      </c>
      <c r="AQ106" s="109">
        <f t="shared" ref="AQ106:AS106" si="164">AQ28/AQ186*100</f>
        <v>6.2888918310605053</v>
      </c>
      <c r="AR106" s="109">
        <f t="shared" si="164"/>
        <v>6.0902952469217526</v>
      </c>
      <c r="AS106" s="109">
        <f t="shared" si="164"/>
        <v>6.2888918310605053</v>
      </c>
      <c r="AT106" s="109">
        <f t="shared" ref="AT106:AU106" si="165">AT28/AT186*100</f>
        <v>6.1564941083013371</v>
      </c>
      <c r="AU106" s="109">
        <f t="shared" si="165"/>
        <v>6.4212895538196744</v>
      </c>
      <c r="AV106" s="109">
        <f t="shared" ref="AV106:AW106" si="166">AV28/AV186*100</f>
        <v>6.024096385542169</v>
      </c>
      <c r="AW106" s="109">
        <f t="shared" si="166"/>
        <v>6.0902952469217526</v>
      </c>
      <c r="AX106" s="109">
        <f t="shared" ref="AX106:AY106" si="167">AX28/AX186*100</f>
        <v>6.1041051784276901</v>
      </c>
      <c r="AY106" s="109">
        <f t="shared" si="167"/>
        <v>6.3053394150791515</v>
      </c>
      <c r="AZ106" s="109">
        <f t="shared" ref="AZ106:BA106" si="168">AZ28/AZ186*100</f>
        <v>6.5736517306144355</v>
      </c>
      <c r="BA106" s="109">
        <f t="shared" si="168"/>
        <v>6.8419640461497178</v>
      </c>
      <c r="BB106" s="109">
        <f t="shared" ref="BB106:BC106" si="169">BB28/BB186*100</f>
        <v>6.9761202039173602</v>
      </c>
      <c r="BC106" s="109">
        <f t="shared" si="169"/>
        <v>6.9761202039173602</v>
      </c>
      <c r="BD106" s="109">
        <f t="shared" ref="BD106:BE106" si="170">BD28/BD186*100</f>
        <v>6.7748859672658979</v>
      </c>
      <c r="BE106" s="109">
        <f t="shared" si="170"/>
        <v>6.5065736517306139</v>
      </c>
      <c r="BF106" s="109">
        <f t="shared" ref="BF106:BG106" si="171">BF28/BF186*100</f>
        <v>6.7748859672658979</v>
      </c>
      <c r="BG106" s="109">
        <f t="shared" si="171"/>
        <v>6.9090421250335394</v>
      </c>
      <c r="BH106" s="109">
        <f t="shared" ref="BH106:BI106" si="172">BH28/BH186*100</f>
        <v>6.9761202039173602</v>
      </c>
      <c r="BI106" s="109">
        <f t="shared" si="172"/>
        <v>6.5736517306144355</v>
      </c>
      <c r="BJ106" s="109">
        <f t="shared" ref="BJ106:BK106" si="173">BJ28/BJ186*100</f>
        <v>6.5736517306144355</v>
      </c>
      <c r="BK106" s="109">
        <f t="shared" si="173"/>
        <v>6.7078078883820762</v>
      </c>
      <c r="BL106" s="109">
        <f t="shared" ref="BL106:BM106" si="174">BL28/BL186*100</f>
        <v>6.7748859672658979</v>
      </c>
      <c r="BM106" s="109">
        <f t="shared" si="174"/>
        <v>6.9761202039173602</v>
      </c>
      <c r="BN106" s="109">
        <f t="shared" ref="BN106:BO106" si="175">BN28/BN186*100</f>
        <v>6.7748859672658979</v>
      </c>
      <c r="BO106" s="109">
        <f t="shared" si="175"/>
        <v>6.8419640461497178</v>
      </c>
      <c r="BP106" s="109">
        <f t="shared" ref="BP106:BQ106" si="176">BP28/BP186*100</f>
        <v>7.4456667561041048</v>
      </c>
      <c r="BQ106" s="109">
        <f t="shared" si="176"/>
        <v>7.4456667561041048</v>
      </c>
      <c r="BR106" s="109">
        <f t="shared" ref="BR106:BS106" si="177">BR28/BR186*100</f>
        <v>7.5127448349879264</v>
      </c>
      <c r="BS106" s="109">
        <f t="shared" si="177"/>
        <v>7.9152133082908502</v>
      </c>
      <c r="BT106" s="109">
        <f t="shared" ref="BT106:BU106" si="178">BT28/BT186*100</f>
        <v>8.0493694660584918</v>
      </c>
      <c r="BU106" s="109">
        <f t="shared" si="178"/>
        <v>7.8481352294070303</v>
      </c>
      <c r="BV106" s="109">
        <f t="shared" ref="BV106:BW106" si="179">BV28/BV186*100</f>
        <v>8.1164475449423126</v>
      </c>
      <c r="BW106" s="109">
        <f t="shared" si="179"/>
        <v>7.982291387174671</v>
      </c>
      <c r="BX106" s="109">
        <f t="shared" ref="BX106:BY106" si="180">BX28/BX186*100</f>
        <v>8.3847598604775957</v>
      </c>
      <c r="BY106" s="109">
        <f t="shared" si="180"/>
        <v>8.3847598604775957</v>
      </c>
      <c r="BZ106" s="109">
        <f t="shared" ref="BZ106:CA106" si="181">BZ28/BZ186*100</f>
        <v>8.5189160182452373</v>
      </c>
      <c r="CA106" s="109">
        <f t="shared" si="181"/>
        <v>8.3847598604775957</v>
      </c>
      <c r="CB106" s="274"/>
      <c r="CC106" s="282">
        <f t="shared" si="36"/>
        <v>5.8310906061771108</v>
      </c>
      <c r="CD106" s="156">
        <f t="shared" ca="1" si="6"/>
        <v>8.3847598604775957</v>
      </c>
      <c r="CE106" s="157"/>
    </row>
    <row r="107" spans="1:83" x14ac:dyDescent="0.25">
      <c r="A107" s="236" t="s">
        <v>121</v>
      </c>
      <c r="B107" s="109">
        <f t="shared" ref="B107:V107" si="182">B29/B187*100</f>
        <v>2.0054023082589834</v>
      </c>
      <c r="C107" s="109">
        <f t="shared" si="182"/>
        <v>2.2509617745764099</v>
      </c>
      <c r="D107" s="109">
        <f t="shared" si="182"/>
        <v>2.3737415077351232</v>
      </c>
      <c r="E107" s="109">
        <f t="shared" si="182"/>
        <v>2.6193009740525497</v>
      </c>
      <c r="F107" s="109">
        <f t="shared" si="182"/>
        <v>2.6193009740525497</v>
      </c>
      <c r="G107" s="109">
        <f t="shared" si="182"/>
        <v>2.742080707211263</v>
      </c>
      <c r="H107" s="109">
        <f t="shared" si="182"/>
        <v>2.6193009740525497</v>
      </c>
      <c r="I107" s="109">
        <f t="shared" si="182"/>
        <v>2.8648604403699762</v>
      </c>
      <c r="J107" s="109">
        <f t="shared" si="182"/>
        <v>2.9876401735286895</v>
      </c>
      <c r="K107" s="109">
        <f t="shared" si="182"/>
        <v>3.1104199066874028</v>
      </c>
      <c r="L107" s="109">
        <f t="shared" si="182"/>
        <v>3.3150527952852582</v>
      </c>
      <c r="M107" s="109">
        <f t="shared" si="182"/>
        <v>3.2741262175656871</v>
      </c>
      <c r="N107" s="109">
        <f t="shared" si="182"/>
        <v>3.4112654962975291</v>
      </c>
      <c r="O107" s="109">
        <f t="shared" si="182"/>
        <v>3.6192694899742075</v>
      </c>
      <c r="P107" s="109">
        <f t="shared" si="182"/>
        <v>3.6192694899742075</v>
      </c>
      <c r="Q107" s="109">
        <f t="shared" si="182"/>
        <v>6.1985190115650219</v>
      </c>
      <c r="R107" s="109">
        <f t="shared" si="182"/>
        <v>8.7361677344205013</v>
      </c>
      <c r="S107" s="109">
        <f t="shared" si="182"/>
        <v>8.7361677344205013</v>
      </c>
      <c r="T107" s="109">
        <f t="shared" si="182"/>
        <v>8.9025709293618451</v>
      </c>
      <c r="U107" s="109">
        <f t="shared" si="182"/>
        <v>9.0689741243031854</v>
      </c>
      <c r="V107" s="109">
        <f t="shared" si="182"/>
        <v>8.9441717280971798</v>
      </c>
      <c r="W107" s="109">
        <f t="shared" ref="W107:X107" si="183">W29/W187*100</f>
        <v>8.5697645394791575</v>
      </c>
      <c r="X107" s="109">
        <f t="shared" si="183"/>
        <v>8.6113653382144939</v>
      </c>
      <c r="Y107" s="109">
        <f t="shared" ref="Y107:Z107" si="184">Y29/Y187*100</f>
        <v>8.5281637407438229</v>
      </c>
      <c r="Z107" s="109">
        <f t="shared" si="184"/>
        <v>8.4117598067793793</v>
      </c>
      <c r="AA107" s="109">
        <f t="shared" ref="AA107:AB107" si="185">AA29/AA187*100</f>
        <v>8.5783293079037239</v>
      </c>
      <c r="AB107" s="109">
        <f t="shared" si="185"/>
        <v>8.7032564337469811</v>
      </c>
      <c r="AC107" s="109">
        <f t="shared" ref="AC107:AD107" si="186">AC29/AC187*100</f>
        <v>8.7032564337469811</v>
      </c>
      <c r="AD107" s="109">
        <f t="shared" si="186"/>
        <v>7.7871241775630891</v>
      </c>
      <c r="AE107" s="109">
        <f t="shared" ref="AE107:AF107" si="187">AE29/AE187*100</f>
        <v>7.287415674190056</v>
      </c>
      <c r="AF107" s="109">
        <f t="shared" si="187"/>
        <v>6.9542766719413676</v>
      </c>
      <c r="AG107" s="109">
        <f t="shared" ref="AG107:AH107" si="188">AG29/AG187*100</f>
        <v>6.6627800449737649</v>
      </c>
      <c r="AH107" s="109">
        <f t="shared" si="188"/>
        <v>6.2879986674439907</v>
      </c>
      <c r="AI107" s="109">
        <f t="shared" ref="AI107:AJ107" si="189">AI29/AI187*100</f>
        <v>5.9548596651953032</v>
      </c>
      <c r="AJ107" s="109">
        <f t="shared" si="189"/>
        <v>5.7050054135087871</v>
      </c>
      <c r="AK107" s="109">
        <f t="shared" ref="AK107:AL107" si="190">AK29/AK187*100</f>
        <v>5.2469392854168397</v>
      </c>
      <c r="AL107" s="109">
        <f t="shared" si="190"/>
        <v>5.5465483403020741</v>
      </c>
      <c r="AM107" s="109">
        <f t="shared" ref="AM107:AN107" si="191">AM29/AM187*100</f>
        <v>5.5892140967659358</v>
      </c>
      <c r="AN107" s="109">
        <f t="shared" si="191"/>
        <v>5.4612168273743498</v>
      </c>
      <c r="AO107" s="109">
        <f t="shared" ref="AO107:AP107" si="192">AO29/AO187*100</f>
        <v>5.0772250191995907</v>
      </c>
      <c r="AP107" s="109">
        <f t="shared" si="192"/>
        <v>4.3519071593139351</v>
      </c>
      <c r="AQ107" s="109">
        <f t="shared" ref="AQ107:AS107" si="193">AQ29/AQ187*100</f>
        <v>4.3519071593139351</v>
      </c>
      <c r="AR107" s="109">
        <f t="shared" si="193"/>
        <v>4.2665756463862108</v>
      </c>
      <c r="AS107" s="109">
        <f t="shared" si="193"/>
        <v>4.4799044287055212</v>
      </c>
      <c r="AT107" s="109">
        <f t="shared" ref="AT107:AU107" si="194">AT29/AT187*100</f>
        <v>4.4799044287055212</v>
      </c>
      <c r="AU107" s="109">
        <f t="shared" si="194"/>
        <v>4.5652359416332455</v>
      </c>
      <c r="AV107" s="109">
        <f t="shared" ref="AV107:AW107" si="195">AV29/AV187*100</f>
        <v>4.7358989674886933</v>
      </c>
      <c r="AW107" s="109">
        <f t="shared" si="195"/>
        <v>4.7785647239525559</v>
      </c>
      <c r="AX107" s="109">
        <f t="shared" ref="AX107:AY107" si="196">AX29/AX187*100</f>
        <v>4.8152004164497653</v>
      </c>
      <c r="AY107" s="109">
        <f t="shared" si="196"/>
        <v>4.7284400485858056</v>
      </c>
      <c r="AZ107" s="109">
        <f t="shared" ref="AZ107:BA107" si="197">AZ29/AZ187*100</f>
        <v>4.9453409682457057</v>
      </c>
      <c r="BA107" s="109">
        <f t="shared" si="197"/>
        <v>5.1188617039736251</v>
      </c>
      <c r="BB107" s="109">
        <f t="shared" ref="BB107:BC107" si="198">BB29/BB187*100</f>
        <v>4.9019607843137258</v>
      </c>
      <c r="BC107" s="109">
        <f t="shared" si="198"/>
        <v>4.9453409682457057</v>
      </c>
      <c r="BD107" s="109">
        <f t="shared" ref="BD107:BE107" si="199">BD29/BD187*100</f>
        <v>4.9019607843137258</v>
      </c>
      <c r="BE107" s="109">
        <f t="shared" si="199"/>
        <v>4.7718202325177854</v>
      </c>
      <c r="BF107" s="109">
        <f t="shared" ref="BF107:BG107" si="200">BF29/BF187*100</f>
        <v>4.9887211521776855</v>
      </c>
      <c r="BG107" s="109">
        <f t="shared" si="200"/>
        <v>5.2490022557695646</v>
      </c>
      <c r="BH107" s="109">
        <f t="shared" ref="BH107:BI107" si="201">BH29/BH187*100</f>
        <v>5.1622418879056049</v>
      </c>
      <c r="BI107" s="109">
        <f t="shared" si="201"/>
        <v>4.8152004164497653</v>
      </c>
      <c r="BJ107" s="109">
        <f t="shared" ref="BJ107:BK107" si="202">BJ29/BJ187*100</f>
        <v>5.1188617039736251</v>
      </c>
      <c r="BK107" s="109">
        <f t="shared" si="202"/>
        <v>5.1622418879056049</v>
      </c>
      <c r="BL107" s="109">
        <f t="shared" ref="BL107:BM107" si="203">BL29/BL187*100</f>
        <v>5.5092833593614436</v>
      </c>
      <c r="BM107" s="109">
        <f t="shared" si="203"/>
        <v>5.422522991497484</v>
      </c>
      <c r="BN107" s="109">
        <f t="shared" ref="BN107:BO107" si="204">BN29/BN187*100</f>
        <v>5.4659031754294638</v>
      </c>
      <c r="BO107" s="109">
        <f t="shared" si="204"/>
        <v>5.5960437272254033</v>
      </c>
      <c r="BP107" s="109">
        <f t="shared" ref="BP107:BQ107" si="205">BP29/BP187*100</f>
        <v>5.7695644629533227</v>
      </c>
      <c r="BQ107" s="109">
        <f t="shared" si="205"/>
        <v>5.6394239111573832</v>
      </c>
      <c r="BR107" s="109">
        <f t="shared" ref="BR107:BS107" si="206">BR29/BR187*100</f>
        <v>5.8563248308172824</v>
      </c>
      <c r="BS107" s="109">
        <f t="shared" si="206"/>
        <v>6.0732257504771816</v>
      </c>
      <c r="BT107" s="109">
        <f t="shared" ref="BT107:BU107" si="207">BT29/BT187*100</f>
        <v>5.8997050147492622</v>
      </c>
      <c r="BU107" s="109">
        <f t="shared" si="207"/>
        <v>5.9430851986812421</v>
      </c>
      <c r="BV107" s="109">
        <f t="shared" ref="BV107:BW107" si="208">BV29/BV187*100</f>
        <v>5.8129446468853025</v>
      </c>
      <c r="BW107" s="109">
        <f t="shared" si="208"/>
        <v>5.8997050147492622</v>
      </c>
      <c r="BX107" s="109">
        <f t="shared" ref="BX107:BY107" si="209">BX29/BX187*100</f>
        <v>6.1166059344091614</v>
      </c>
      <c r="BY107" s="109">
        <f t="shared" si="209"/>
        <v>6.2033663022731211</v>
      </c>
      <c r="BZ107" s="109">
        <f t="shared" ref="BZ107:CA107" si="210">BZ29/BZ187*100</f>
        <v>6.0732257504771816</v>
      </c>
      <c r="CA107" s="109">
        <f t="shared" si="210"/>
        <v>6.2033663022731211</v>
      </c>
      <c r="CB107" s="274"/>
      <c r="CC107" s="282">
        <f t="shared" si="36"/>
        <v>3.6192694899742075</v>
      </c>
      <c r="CD107" s="156">
        <f t="shared" ca="1" si="6"/>
        <v>6.2033663022731211</v>
      </c>
      <c r="CE107" s="157"/>
    </row>
    <row r="108" spans="1:83" x14ac:dyDescent="0.25">
      <c r="A108" s="236" t="s">
        <v>122</v>
      </c>
      <c r="B108" s="109">
        <f t="shared" ref="B108:V108" si="211">B30/B188*100</f>
        <v>1.6508756818834336</v>
      </c>
      <c r="C108" s="109">
        <f t="shared" si="211"/>
        <v>1.6508756818834336</v>
      </c>
      <c r="D108" s="109">
        <f t="shared" si="211"/>
        <v>1.6508756818834336</v>
      </c>
      <c r="E108" s="109">
        <f t="shared" si="211"/>
        <v>1.6508756818834336</v>
      </c>
      <c r="F108" s="109">
        <f t="shared" si="211"/>
        <v>1.7226528854435832</v>
      </c>
      <c r="G108" s="109">
        <f t="shared" si="211"/>
        <v>1.6508756818834336</v>
      </c>
      <c r="H108" s="109">
        <f t="shared" si="211"/>
        <v>1.6508756818834336</v>
      </c>
      <c r="I108" s="109">
        <f t="shared" si="211"/>
        <v>1.7226528854435832</v>
      </c>
      <c r="J108" s="109">
        <f t="shared" si="211"/>
        <v>1.9379844961240309</v>
      </c>
      <c r="K108" s="109">
        <f t="shared" si="211"/>
        <v>2.1533161068044793</v>
      </c>
      <c r="L108" s="109">
        <f t="shared" si="211"/>
        <v>2.0815389032443297</v>
      </c>
      <c r="M108" s="109">
        <f t="shared" si="211"/>
        <v>2.1533161068044793</v>
      </c>
      <c r="N108" s="109">
        <f t="shared" si="211"/>
        <v>2.3275497249259414</v>
      </c>
      <c r="O108" s="109">
        <f t="shared" si="211"/>
        <v>2.3980815347721824</v>
      </c>
      <c r="P108" s="109">
        <f t="shared" si="211"/>
        <v>2.5391451544646637</v>
      </c>
      <c r="Q108" s="109">
        <f t="shared" si="211"/>
        <v>4.8666948793906055</v>
      </c>
      <c r="R108" s="109">
        <f t="shared" si="211"/>
        <v>7.6879672732402318</v>
      </c>
      <c r="S108" s="109">
        <f t="shared" si="211"/>
        <v>7.8995627027789537</v>
      </c>
      <c r="T108" s="109">
        <f t="shared" si="211"/>
        <v>8.0406263224714358</v>
      </c>
      <c r="U108" s="109">
        <f t="shared" si="211"/>
        <v>8.0406263224714358</v>
      </c>
      <c r="V108" s="109">
        <f t="shared" si="211"/>
        <v>8.3227535618563966</v>
      </c>
      <c r="W108" s="109">
        <f t="shared" ref="W108:X108" si="212">W30/W188*100</f>
        <v>8.1816899421639153</v>
      </c>
      <c r="X108" s="109">
        <f t="shared" si="212"/>
        <v>8.1816899421639153</v>
      </c>
      <c r="Y108" s="109">
        <f t="shared" ref="Y108:Z108" si="213">Y30/Y188*100</f>
        <v>8.1111581323176747</v>
      </c>
      <c r="Z108" s="109">
        <f t="shared" si="213"/>
        <v>7.7158348394272211</v>
      </c>
      <c r="AA108" s="109">
        <f t="shared" ref="AA108:AB108" si="214">AA30/AA188*100</f>
        <v>8.0633949673293479</v>
      </c>
      <c r="AB108" s="109">
        <f t="shared" si="214"/>
        <v>7.9243709161684963</v>
      </c>
      <c r="AC108" s="109">
        <f t="shared" ref="AC108:AD108" si="215">AC30/AC188*100</f>
        <v>7.8548588905880719</v>
      </c>
      <c r="AD108" s="109">
        <f t="shared" si="215"/>
        <v>7.090226609203393</v>
      </c>
      <c r="AE108" s="109">
        <f t="shared" ref="AE108:AF108" si="216">AE30/AE188*100</f>
        <v>6.0475462254970109</v>
      </c>
      <c r="AF108" s="109">
        <f t="shared" si="216"/>
        <v>5.6304740720144579</v>
      </c>
      <c r="AG108" s="109">
        <f t="shared" ref="AG108:AH108" si="217">AG30/AG188*100</f>
        <v>5.2134019185319058</v>
      </c>
      <c r="AH108" s="109">
        <f t="shared" si="217"/>
        <v>4.9353538162102044</v>
      </c>
      <c r="AI108" s="109">
        <f t="shared" ref="AI108:AJ108" si="218">AI30/AI188*100</f>
        <v>4.5877936883080777</v>
      </c>
      <c r="AJ108" s="109">
        <f t="shared" si="218"/>
        <v>4.24023356040595</v>
      </c>
      <c r="AK108" s="109">
        <f t="shared" ref="AK108:AL108" si="219">AK30/AK188*100</f>
        <v>3.8926734325038228</v>
      </c>
      <c r="AL108" s="109">
        <f t="shared" si="219"/>
        <v>3.6937064923994885</v>
      </c>
      <c r="AM108" s="109">
        <f t="shared" ref="AM108:AN108" si="220">AM30/AM188*100</f>
        <v>3.6937064923994885</v>
      </c>
      <c r="AN108" s="109">
        <f t="shared" si="220"/>
        <v>3.62267367523796</v>
      </c>
      <c r="AO108" s="109">
        <f t="shared" ref="AO108:AP108" si="221">AO30/AO188*100</f>
        <v>3.4095752237533743</v>
      </c>
      <c r="AP108" s="109">
        <f t="shared" si="221"/>
        <v>3.4095752237533743</v>
      </c>
      <c r="AQ108" s="109">
        <f t="shared" ref="AQ108:AS108" si="222">AQ30/AQ188*100</f>
        <v>3.1964767722687881</v>
      </c>
      <c r="AR108" s="109">
        <f t="shared" si="222"/>
        <v>3.3385424065918454</v>
      </c>
      <c r="AS108" s="109">
        <f t="shared" si="222"/>
        <v>3.1964767722687881</v>
      </c>
      <c r="AT108" s="109">
        <f t="shared" ref="AT108:AU108" si="223">AT30/AT188*100</f>
        <v>2.9123455036226735</v>
      </c>
      <c r="AU108" s="109">
        <f t="shared" si="223"/>
        <v>2.9833783207842024</v>
      </c>
      <c r="AV108" s="109">
        <f t="shared" ref="AV108:AW108" si="224">AV30/AV188*100</f>
        <v>3.1254439551072593</v>
      </c>
      <c r="AW108" s="109">
        <f t="shared" si="224"/>
        <v>3.2675095894303166</v>
      </c>
      <c r="AX108" s="109">
        <f t="shared" ref="AX108:AY108" si="225">AX30/AX188*100</f>
        <v>2.8126352228472524</v>
      </c>
      <c r="AY108" s="109">
        <f t="shared" si="225"/>
        <v>3.0289917784508869</v>
      </c>
      <c r="AZ108" s="109">
        <f t="shared" ref="AZ108:BA108" si="226">AZ30/AZ188*100</f>
        <v>2.8126352228472524</v>
      </c>
      <c r="BA108" s="109">
        <f t="shared" si="226"/>
        <v>2.8847540747151306</v>
      </c>
      <c r="BB108" s="109">
        <f t="shared" ref="BB108:BC108" si="227">BB30/BB188*100</f>
        <v>2.7405163709793743</v>
      </c>
      <c r="BC108" s="109">
        <f t="shared" si="227"/>
        <v>2.8126352228472524</v>
      </c>
      <c r="BD108" s="109">
        <f t="shared" ref="BD108:BE108" si="228">BD30/BD188*100</f>
        <v>3.0289917784508869</v>
      </c>
      <c r="BE108" s="109">
        <f t="shared" si="228"/>
        <v>2.9568729265830087</v>
      </c>
      <c r="BF108" s="109">
        <f t="shared" ref="BF108:BG108" si="229">BF30/BF188*100</f>
        <v>3.2453483340545217</v>
      </c>
      <c r="BG108" s="109">
        <f t="shared" si="229"/>
        <v>3.2453483340545217</v>
      </c>
      <c r="BH108" s="109">
        <f t="shared" ref="BH108:BI108" si="230">BH30/BH188*100</f>
        <v>3.1011106303187654</v>
      </c>
      <c r="BI108" s="109">
        <f t="shared" si="230"/>
        <v>3.2453483340545217</v>
      </c>
      <c r="BJ108" s="109">
        <f t="shared" ref="BJ108:BK108" si="231">BJ30/BJ188*100</f>
        <v>3.0289917784508869</v>
      </c>
      <c r="BK108" s="109">
        <f t="shared" si="231"/>
        <v>3.1732294821866436</v>
      </c>
      <c r="BL108" s="109">
        <f t="shared" ref="BL108:BM108" si="232">BL30/BL188*100</f>
        <v>3.1732294821866436</v>
      </c>
      <c r="BM108" s="109">
        <f t="shared" si="232"/>
        <v>3.1732294821866436</v>
      </c>
      <c r="BN108" s="109">
        <f t="shared" ref="BN108:BO108" si="233">BN30/BN188*100</f>
        <v>3.1011106303187654</v>
      </c>
      <c r="BO108" s="109">
        <f t="shared" si="233"/>
        <v>3.0289917784508869</v>
      </c>
      <c r="BP108" s="109">
        <f t="shared" ref="BP108:BQ108" si="234">BP30/BP188*100</f>
        <v>3.0289917784508869</v>
      </c>
      <c r="BQ108" s="109">
        <f t="shared" si="234"/>
        <v>3.1732294821866436</v>
      </c>
      <c r="BR108" s="109">
        <f t="shared" ref="BR108:BS108" si="235">BR30/BR188*100</f>
        <v>3.1011106303187654</v>
      </c>
      <c r="BS108" s="109">
        <f t="shared" si="235"/>
        <v>3.1732294821866436</v>
      </c>
      <c r="BT108" s="109">
        <f t="shared" ref="BT108:BU108" si="236">BT30/BT188*100</f>
        <v>3.1732294821866436</v>
      </c>
      <c r="BU108" s="109">
        <f t="shared" si="236"/>
        <v>3.2453483340545217</v>
      </c>
      <c r="BV108" s="109">
        <f t="shared" ref="BV108:BW108" si="237">BV30/BV188*100</f>
        <v>3.1732294821866436</v>
      </c>
      <c r="BW108" s="109">
        <f t="shared" si="237"/>
        <v>3.3895860377902784</v>
      </c>
      <c r="BX108" s="109">
        <f t="shared" ref="BX108:BY108" si="238">BX30/BX188*100</f>
        <v>3.3895860377902784</v>
      </c>
      <c r="BY108" s="109">
        <f t="shared" si="238"/>
        <v>3.1732294821866436</v>
      </c>
      <c r="BZ108" s="109">
        <f t="shared" ref="BZ108:CA108" si="239">BZ30/BZ188*100</f>
        <v>3.0289917784508869</v>
      </c>
      <c r="CA108" s="109">
        <f t="shared" si="239"/>
        <v>3.1732294821866436</v>
      </c>
      <c r="CB108" s="274"/>
      <c r="CC108" s="282">
        <f t="shared" si="36"/>
        <v>2.5391451544646637</v>
      </c>
      <c r="CD108" s="156">
        <f t="shared" ca="1" si="6"/>
        <v>3.1732294821866436</v>
      </c>
      <c r="CE108" s="157"/>
    </row>
    <row r="109" spans="1:83" x14ac:dyDescent="0.25">
      <c r="A109" s="236" t="s">
        <v>123</v>
      </c>
      <c r="B109" s="109">
        <f t="shared" ref="B109:V109" si="240">B31/B189*100</f>
        <v>6.1035373785975224</v>
      </c>
      <c r="C109" s="109">
        <f t="shared" si="240"/>
        <v>6.459948320413436</v>
      </c>
      <c r="D109" s="109">
        <f t="shared" si="240"/>
        <v>6.5044996881404264</v>
      </c>
      <c r="E109" s="109">
        <f t="shared" si="240"/>
        <v>6.3262942172324683</v>
      </c>
      <c r="F109" s="109">
        <f t="shared" si="240"/>
        <v>6.2371914817784901</v>
      </c>
      <c r="G109" s="109">
        <f t="shared" si="240"/>
        <v>6.2817428495054797</v>
      </c>
      <c r="H109" s="109">
        <f t="shared" si="240"/>
        <v>6.2817428495054797</v>
      </c>
      <c r="I109" s="109">
        <f t="shared" si="240"/>
        <v>6.1926401140515015</v>
      </c>
      <c r="J109" s="109">
        <f t="shared" si="240"/>
        <v>6.5044996881404264</v>
      </c>
      <c r="K109" s="109">
        <f t="shared" si="240"/>
        <v>6.7272565267753714</v>
      </c>
      <c r="L109" s="109">
        <f t="shared" si="240"/>
        <v>6.5936024235944037</v>
      </c>
      <c r="M109" s="109">
        <f t="shared" si="240"/>
        <v>6.3708455849594587</v>
      </c>
      <c r="N109" s="109">
        <f t="shared" si="240"/>
        <v>6.8824065633546034</v>
      </c>
      <c r="O109" s="109">
        <f t="shared" si="240"/>
        <v>6.9279854147675488</v>
      </c>
      <c r="P109" s="109">
        <f t="shared" si="240"/>
        <v>7.0647219690063805</v>
      </c>
      <c r="Q109" s="109">
        <f t="shared" si="240"/>
        <v>10.5742935278031</v>
      </c>
      <c r="R109" s="109">
        <f t="shared" si="240"/>
        <v>12.853236098450319</v>
      </c>
      <c r="S109" s="109">
        <f t="shared" si="240"/>
        <v>13.126709206927986</v>
      </c>
      <c r="T109" s="109">
        <f t="shared" si="240"/>
        <v>12.853236098450319</v>
      </c>
      <c r="U109" s="109">
        <f t="shared" si="240"/>
        <v>12.397447584320876</v>
      </c>
      <c r="V109" s="109">
        <f t="shared" si="240"/>
        <v>12.351868732907931</v>
      </c>
      <c r="W109" s="109">
        <f t="shared" ref="W109:X109" si="241">W31/W189*100</f>
        <v>12.351868732907931</v>
      </c>
      <c r="X109" s="109">
        <f t="shared" si="241"/>
        <v>12.215132178669098</v>
      </c>
      <c r="Y109" s="109">
        <f t="shared" ref="Y109:Z109" si="242">Y31/Y189*100</f>
        <v>12.260711030082042</v>
      </c>
      <c r="Z109" s="109">
        <f t="shared" si="242"/>
        <v>12.260078978785931</v>
      </c>
      <c r="AA109" s="109">
        <f t="shared" ref="AA109:AB109" si="243">AA31/AA189*100</f>
        <v>12.397832675176785</v>
      </c>
      <c r="AB109" s="109">
        <f t="shared" si="243"/>
        <v>12.397832675176785</v>
      </c>
      <c r="AC109" s="109">
        <f t="shared" ref="AC109:AD109" si="244">AC31/AC189*100</f>
        <v>12.030489484801175</v>
      </c>
      <c r="AD109" s="109">
        <f t="shared" si="244"/>
        <v>11.295803104049959</v>
      </c>
      <c r="AE109" s="109">
        <f t="shared" ref="AE109:AF109" si="245">AE31/AE189*100</f>
        <v>10.331527229313986</v>
      </c>
      <c r="AF109" s="109">
        <f t="shared" si="245"/>
        <v>9.8723482413444774</v>
      </c>
      <c r="AG109" s="109">
        <f t="shared" ref="AG109:AH109" si="246">AG31/AG189*100</f>
        <v>9.4131692533749654</v>
      </c>
      <c r="AH109" s="109">
        <f t="shared" si="246"/>
        <v>9.0917439617963094</v>
      </c>
      <c r="AI109" s="109">
        <f t="shared" ref="AI109:AJ109" si="247">AI31/AI189*100</f>
        <v>8.3570575810450904</v>
      </c>
      <c r="AJ109" s="109">
        <f t="shared" si="247"/>
        <v>7.9897143906694836</v>
      </c>
      <c r="AK109" s="109">
        <f t="shared" ref="AK109:AL109" si="248">AK31/AK189*100</f>
        <v>7.3468638075121673</v>
      </c>
      <c r="AL109" s="109">
        <f t="shared" si="248"/>
        <v>6.918005385829697</v>
      </c>
      <c r="AM109" s="109">
        <f t="shared" ref="AM109:AN109" si="249">AM31/AM189*100</f>
        <v>6.8251462531339957</v>
      </c>
      <c r="AN109" s="109">
        <f t="shared" si="249"/>
        <v>6.6394279877425939</v>
      </c>
      <c r="AO109" s="109">
        <f t="shared" ref="AO109:AP109" si="250">AO31/AO189*100</f>
        <v>6.3144210233076423</v>
      </c>
      <c r="AP109" s="109">
        <f t="shared" si="250"/>
        <v>5.8036957934812889</v>
      </c>
      <c r="AQ109" s="109">
        <f t="shared" ref="AQ109:AS109" si="251">AQ31/AQ189*100</f>
        <v>5.4786888290463365</v>
      </c>
      <c r="AR109" s="109">
        <f t="shared" si="251"/>
        <v>5.2001114309592342</v>
      </c>
      <c r="AS109" s="109">
        <f t="shared" si="251"/>
        <v>5.6644070944377383</v>
      </c>
      <c r="AT109" s="109">
        <f t="shared" ref="AT109:AU109" si="252">AT31/AT189*100</f>
        <v>5.7108366607855885</v>
      </c>
      <c r="AU109" s="109">
        <f t="shared" si="252"/>
        <v>6.0358436252205401</v>
      </c>
      <c r="AV109" s="109">
        <f t="shared" ref="AV109:AW109" si="253">AV31/AV189*100</f>
        <v>6.1751323242640908</v>
      </c>
      <c r="AW109" s="109">
        <f t="shared" si="253"/>
        <v>6.4072801560033437</v>
      </c>
      <c r="AX109" s="109">
        <f t="shared" ref="AX109:AY109" si="254">AX31/AX189*100</f>
        <v>6.7368820571211687</v>
      </c>
      <c r="AY109" s="109">
        <f t="shared" si="254"/>
        <v>6.8792105512857011</v>
      </c>
      <c r="AZ109" s="109">
        <f t="shared" ref="AZ109:BA109" si="255">AZ31/AZ189*100</f>
        <v>6.6419963943448153</v>
      </c>
      <c r="BA109" s="109">
        <f t="shared" si="255"/>
        <v>6.54711073156846</v>
      </c>
      <c r="BB109" s="109">
        <f t="shared" ref="BB109:BC109" si="256">BB31/BB189*100</f>
        <v>6.4522250687921057</v>
      </c>
      <c r="BC109" s="109">
        <f t="shared" si="256"/>
        <v>6.2150109118512198</v>
      </c>
      <c r="BD109" s="109">
        <f t="shared" ref="BD109:BE109" si="257">BD31/BD189*100</f>
        <v>6.2150109118512198</v>
      </c>
      <c r="BE109" s="109">
        <f t="shared" si="257"/>
        <v>6.2150109118512198</v>
      </c>
      <c r="BF109" s="109">
        <f t="shared" ref="BF109:BG109" si="258">BF31/BF189*100</f>
        <v>6.3573394060157513</v>
      </c>
      <c r="BG109" s="109">
        <f t="shared" si="258"/>
        <v>6.7368820571211687</v>
      </c>
      <c r="BH109" s="109">
        <f t="shared" ref="BH109:BI109" si="259">BH31/BH189*100</f>
        <v>6.6894392257329915</v>
      </c>
      <c r="BI109" s="109">
        <f t="shared" si="259"/>
        <v>6.7843248885093468</v>
      </c>
      <c r="BJ109" s="109">
        <f t="shared" ref="BJ109:BK109" si="260">BJ31/BJ189*100</f>
        <v>6.7368820571211687</v>
      </c>
      <c r="BK109" s="109">
        <f t="shared" si="260"/>
        <v>6.8792105512857011</v>
      </c>
      <c r="BL109" s="109">
        <f t="shared" ref="BL109:BM109" si="261">BL31/BL189*100</f>
        <v>6.8792105512857011</v>
      </c>
      <c r="BM109" s="109">
        <f t="shared" si="261"/>
        <v>6.7368820571211687</v>
      </c>
      <c r="BN109" s="109">
        <f t="shared" ref="BN109:BO109" si="262">BN31/BN189*100</f>
        <v>6.6894392257329915</v>
      </c>
      <c r="BO109" s="109">
        <f t="shared" si="262"/>
        <v>6.4047822374039276</v>
      </c>
      <c r="BP109" s="109">
        <f t="shared" ref="BP109:BQ109" si="263">BP31/BP189*100</f>
        <v>6.6894392257329915</v>
      </c>
      <c r="BQ109" s="109">
        <f t="shared" si="263"/>
        <v>6.7368820571211687</v>
      </c>
      <c r="BR109" s="109">
        <f t="shared" ref="BR109:BS109" si="264">BR31/BR189*100</f>
        <v>6.7368820571211687</v>
      </c>
      <c r="BS109" s="109">
        <f t="shared" si="264"/>
        <v>6.9740962140620546</v>
      </c>
      <c r="BT109" s="109">
        <f t="shared" ref="BT109:BU109" si="265">BT31/BT189*100</f>
        <v>7.116424708226587</v>
      </c>
      <c r="BU109" s="109">
        <f t="shared" si="265"/>
        <v>7.068981876838409</v>
      </c>
      <c r="BV109" s="109">
        <f t="shared" ref="BV109:BW109" si="266">BV31/BV189*100</f>
        <v>6.9740962140620546</v>
      </c>
      <c r="BW109" s="109">
        <f t="shared" si="266"/>
        <v>7.3536388651674738</v>
      </c>
      <c r="BX109" s="109">
        <f t="shared" ref="BX109:BY109" si="267">BX31/BX189*100</f>
        <v>7.1638675396147642</v>
      </c>
      <c r="BY109" s="109">
        <f t="shared" si="267"/>
        <v>6.9266533826738783</v>
      </c>
      <c r="BZ109" s="109">
        <f t="shared" ref="BZ109:CA109" si="268">BZ31/BZ189*100</f>
        <v>6.6419963943448153</v>
      </c>
      <c r="CA109" s="109">
        <f t="shared" si="268"/>
        <v>6.499667900180282</v>
      </c>
      <c r="CB109" s="274"/>
      <c r="CC109" s="282">
        <f t="shared" si="36"/>
        <v>7.0647219690063805</v>
      </c>
      <c r="CD109" s="156">
        <f t="shared" ca="1" si="6"/>
        <v>6.499667900180282</v>
      </c>
      <c r="CE109" s="157"/>
    </row>
    <row r="110" spans="1:83" x14ac:dyDescent="0.25">
      <c r="A110" s="236" t="s">
        <v>124</v>
      </c>
      <c r="B110" s="109">
        <f t="shared" ref="B110:V110" si="269">B32/B190*100</f>
        <v>8.6074392868121734</v>
      </c>
      <c r="C110" s="109">
        <f t="shared" si="269"/>
        <v>9.0685521057485392</v>
      </c>
      <c r="D110" s="109">
        <f t="shared" si="269"/>
        <v>9.0173173480889428</v>
      </c>
      <c r="E110" s="109">
        <f t="shared" si="269"/>
        <v>8.9660825904293482</v>
      </c>
      <c r="F110" s="109">
        <f t="shared" si="269"/>
        <v>8.7611435597909626</v>
      </c>
      <c r="G110" s="109">
        <f t="shared" si="269"/>
        <v>8.4537350138333842</v>
      </c>
      <c r="H110" s="109">
        <f t="shared" si="269"/>
        <v>8.556204529152577</v>
      </c>
      <c r="I110" s="109">
        <f t="shared" si="269"/>
        <v>8.6074392868121734</v>
      </c>
      <c r="J110" s="109">
        <f t="shared" si="269"/>
        <v>8.4025002561737878</v>
      </c>
      <c r="K110" s="109">
        <f t="shared" si="269"/>
        <v>8.812378317450559</v>
      </c>
      <c r="L110" s="109">
        <f t="shared" si="269"/>
        <v>8.556204529152577</v>
      </c>
      <c r="M110" s="109">
        <f t="shared" si="269"/>
        <v>8.7099088021313662</v>
      </c>
      <c r="N110" s="109">
        <f t="shared" si="269"/>
        <v>9.4781682641107565</v>
      </c>
      <c r="O110" s="109">
        <f t="shared" si="269"/>
        <v>10.063897763578275</v>
      </c>
      <c r="P110" s="109">
        <f t="shared" si="269"/>
        <v>10.223642172523961</v>
      </c>
      <c r="Q110" s="109">
        <f t="shared" si="269"/>
        <v>15.175718849840255</v>
      </c>
      <c r="R110" s="109">
        <f t="shared" si="269"/>
        <v>17.891373801916931</v>
      </c>
      <c r="S110" s="109">
        <f t="shared" si="269"/>
        <v>17.731629392971247</v>
      </c>
      <c r="T110" s="109">
        <f t="shared" si="269"/>
        <v>18.264110756123536</v>
      </c>
      <c r="U110" s="109">
        <f t="shared" si="269"/>
        <v>18.264110756123536</v>
      </c>
      <c r="V110" s="109">
        <f t="shared" si="269"/>
        <v>18.210862619808307</v>
      </c>
      <c r="W110" s="109">
        <f t="shared" ref="W110:X110" si="270">W32/W190*100</f>
        <v>17.838125665601705</v>
      </c>
      <c r="X110" s="109">
        <f t="shared" si="270"/>
        <v>17.625133120340788</v>
      </c>
      <c r="Y110" s="109">
        <f t="shared" ref="Y110:Z110" si="271">Y32/Y190*100</f>
        <v>17.731629392971247</v>
      </c>
      <c r="Z110" s="109">
        <f t="shared" si="271"/>
        <v>17.510571397592976</v>
      </c>
      <c r="AA110" s="109">
        <f t="shared" ref="AA110:AB110" si="272">AA32/AA190*100</f>
        <v>17.347934511547219</v>
      </c>
      <c r="AB110" s="109">
        <f t="shared" si="272"/>
        <v>16.914236148758537</v>
      </c>
      <c r="AC110" s="109">
        <f t="shared" ref="AC110:AD110" si="273">AC32/AC190*100</f>
        <v>16.588962376667027</v>
      </c>
      <c r="AD110" s="109">
        <f t="shared" si="273"/>
        <v>15.613141060392497</v>
      </c>
      <c r="AE110" s="109">
        <f t="shared" ref="AE110:AF110" si="274">AE32/AE190*100</f>
        <v>14.528895153420795</v>
      </c>
      <c r="AF110" s="109">
        <f t="shared" si="274"/>
        <v>13.769923018540606</v>
      </c>
      <c r="AG110" s="109">
        <f t="shared" ref="AG110:AH110" si="275">AG32/AG190*100</f>
        <v>12.41461563482598</v>
      </c>
      <c r="AH110" s="109">
        <f t="shared" si="275"/>
        <v>11.655643499945787</v>
      </c>
      <c r="AI110" s="109">
        <f t="shared" ref="AI110:AJ110" si="276">AI32/AI190*100</f>
        <v>11.330369727854277</v>
      </c>
      <c r="AJ110" s="109">
        <f t="shared" si="276"/>
        <v>10.842459069717011</v>
      </c>
      <c r="AK110" s="109">
        <f t="shared" ref="AK110:AL110" si="277">AK32/AK190*100</f>
        <v>10.679822183671257</v>
      </c>
      <c r="AL110" s="109">
        <f t="shared" si="277"/>
        <v>10.975333785924416</v>
      </c>
      <c r="AM110" s="109">
        <f t="shared" ref="AM110:AN110" si="278">AM32/AM190*100</f>
        <v>10.579316587463227</v>
      </c>
      <c r="AN110" s="109">
        <f t="shared" si="278"/>
        <v>10.239873274496492</v>
      </c>
      <c r="AO110" s="109">
        <f t="shared" ref="AO110:AP110" si="279">AO32/AO190*100</f>
        <v>9.7307083050463898</v>
      </c>
      <c r="AP110" s="109">
        <f t="shared" si="279"/>
        <v>9.3912649920796571</v>
      </c>
      <c r="AQ110" s="109">
        <f t="shared" ref="AQ110:AS110" si="280">AQ32/AQ190*100</f>
        <v>9.0518216791129209</v>
      </c>
      <c r="AR110" s="109">
        <f t="shared" si="280"/>
        <v>8.8255261371350979</v>
      </c>
      <c r="AS110" s="109">
        <f t="shared" si="280"/>
        <v>8.995247793618466</v>
      </c>
      <c r="AT110" s="109">
        <f t="shared" ref="AT110:AU110" si="281">AT32/AT190*100</f>
        <v>9.0518216791129209</v>
      </c>
      <c r="AU110" s="109">
        <f t="shared" si="281"/>
        <v>9.2781172210907439</v>
      </c>
      <c r="AV110" s="109">
        <f t="shared" ref="AV110:AW110" si="282">AV32/AV190*100</f>
        <v>9.3912649920796571</v>
      </c>
      <c r="AW110" s="109">
        <f t="shared" si="282"/>
        <v>9.5609866485630235</v>
      </c>
      <c r="AX110" s="109">
        <f t="shared" ref="AX110:AY110" si="283">AX32/AX190*100</f>
        <v>9.8267240376787992</v>
      </c>
      <c r="AY110" s="109">
        <f t="shared" si="283"/>
        <v>9.8848703337597392</v>
      </c>
      <c r="AZ110" s="109">
        <f t="shared" ref="AZ110:BA110" si="284">AZ32/AZ190*100</f>
        <v>9.9430166298406792</v>
      </c>
      <c r="BA110" s="109">
        <f t="shared" si="284"/>
        <v>10.001162925921619</v>
      </c>
      <c r="BB110" s="109">
        <f t="shared" ref="BB110:BC110" si="285">BB32/BB190*100</f>
        <v>9.8267240376787992</v>
      </c>
      <c r="BC110" s="109">
        <f t="shared" si="285"/>
        <v>10.001162925921619</v>
      </c>
      <c r="BD110" s="109">
        <f t="shared" ref="BD110:BE110" si="286">BD32/BD190*100</f>
        <v>9.8267240376787992</v>
      </c>
      <c r="BE110" s="109">
        <f t="shared" si="286"/>
        <v>9.6522851494359809</v>
      </c>
      <c r="BF110" s="109">
        <f t="shared" ref="BF110:BG110" si="287">BF32/BF190*100</f>
        <v>9.3615536690312826</v>
      </c>
      <c r="BG110" s="109">
        <f t="shared" si="287"/>
        <v>9.7685777415978592</v>
      </c>
      <c r="BH110" s="109">
        <f t="shared" ref="BH110:BI110" si="288">BH32/BH190*100</f>
        <v>9.8267240376787992</v>
      </c>
      <c r="BI110" s="109">
        <f t="shared" si="288"/>
        <v>10.059309222002559</v>
      </c>
      <c r="BJ110" s="109">
        <f t="shared" ref="BJ110:BK110" si="289">BJ32/BJ190*100</f>
        <v>10.350040702407256</v>
      </c>
      <c r="BK110" s="109">
        <f t="shared" si="289"/>
        <v>10.466333294569136</v>
      </c>
      <c r="BL110" s="109">
        <f t="shared" ref="BL110:BM110" si="290">BL32/BL190*100</f>
        <v>10.582625886731014</v>
      </c>
      <c r="BM110" s="109">
        <f t="shared" si="290"/>
        <v>10.175601814164438</v>
      </c>
      <c r="BN110" s="109">
        <f t="shared" ref="BN110:BO110" si="291">BN32/BN190*100</f>
        <v>9.8267240376787992</v>
      </c>
      <c r="BO110" s="109">
        <f t="shared" si="291"/>
        <v>9.8267240376787992</v>
      </c>
      <c r="BP110" s="109">
        <f t="shared" ref="BP110:BQ110" si="292">BP32/BP190*100</f>
        <v>10.466333294569136</v>
      </c>
      <c r="BQ110" s="109">
        <f t="shared" si="292"/>
        <v>10.350040702407256</v>
      </c>
      <c r="BR110" s="109">
        <f t="shared" ref="BR110:BS110" si="293">BR32/BR190*100</f>
        <v>10.233748110245378</v>
      </c>
      <c r="BS110" s="109">
        <f t="shared" si="293"/>
        <v>10.640772182811954</v>
      </c>
      <c r="BT110" s="109">
        <f t="shared" ref="BT110:BU110" si="294">BT32/BT190*100</f>
        <v>10.757064774973834</v>
      </c>
      <c r="BU110" s="109">
        <f t="shared" si="294"/>
        <v>11.047796255378532</v>
      </c>
      <c r="BV110" s="109">
        <f t="shared" ref="BV110:BW110" si="295">BV32/BV190*100</f>
        <v>10.815211071054774</v>
      </c>
      <c r="BW110" s="109">
        <f t="shared" si="295"/>
        <v>11.105942551459473</v>
      </c>
      <c r="BX110" s="109">
        <f t="shared" ref="BX110:BY110" si="296">BX32/BX190*100</f>
        <v>11.454820327945111</v>
      </c>
      <c r="BY110" s="109">
        <f t="shared" si="296"/>
        <v>11.280381439702291</v>
      </c>
      <c r="BZ110" s="109">
        <f t="shared" ref="BZ110:CA110" si="297">BZ32/BZ190*100</f>
        <v>11.222235143621351</v>
      </c>
      <c r="CA110" s="109">
        <f t="shared" si="297"/>
        <v>10.757064774973834</v>
      </c>
      <c r="CB110" s="274"/>
      <c r="CC110" s="282">
        <f t="shared" si="36"/>
        <v>10.223642172523961</v>
      </c>
      <c r="CD110" s="156">
        <f t="shared" ca="1" si="6"/>
        <v>10.757064774973834</v>
      </c>
      <c r="CE110" s="157"/>
    </row>
    <row r="111" spans="1:83" ht="15.75" x14ac:dyDescent="0.25">
      <c r="A111" s="108" t="s">
        <v>1702</v>
      </c>
      <c r="B111" s="109">
        <f t="shared" ref="B111:V111" si="298">B33/B191*100</f>
        <v>1.6299918500407498</v>
      </c>
      <c r="C111" s="109">
        <f t="shared" si="298"/>
        <v>1.8628478286179997</v>
      </c>
      <c r="D111" s="109">
        <f t="shared" si="298"/>
        <v>1.921061823262312</v>
      </c>
      <c r="E111" s="109">
        <f t="shared" si="298"/>
        <v>2.0374898125509371</v>
      </c>
      <c r="F111" s="109">
        <f t="shared" si="298"/>
        <v>2.0957038071952496</v>
      </c>
      <c r="G111" s="109">
        <f t="shared" si="298"/>
        <v>2.2703457911281872</v>
      </c>
      <c r="H111" s="109">
        <f t="shared" si="298"/>
        <v>2.2703457911281872</v>
      </c>
      <c r="I111" s="109">
        <f t="shared" si="298"/>
        <v>2.4449877750611249</v>
      </c>
      <c r="J111" s="109">
        <f t="shared" si="298"/>
        <v>2.619629758994062</v>
      </c>
      <c r="K111" s="109">
        <f t="shared" si="298"/>
        <v>2.7360577482826871</v>
      </c>
      <c r="L111" s="109">
        <f t="shared" si="298"/>
        <v>2.7360577482826871</v>
      </c>
      <c r="M111" s="109">
        <f t="shared" si="298"/>
        <v>2.7360577482826871</v>
      </c>
      <c r="N111" s="109">
        <f t="shared" si="298"/>
        <v>2.8080028080028083</v>
      </c>
      <c r="O111" s="109">
        <f t="shared" si="298"/>
        <v>3.1005031005031007</v>
      </c>
      <c r="P111" s="109">
        <f t="shared" si="298"/>
        <v>3.276003276003276</v>
      </c>
      <c r="Q111" s="109">
        <f t="shared" si="298"/>
        <v>5.6160056160056167</v>
      </c>
      <c r="R111" s="109">
        <f t="shared" si="298"/>
        <v>8.3070083070083065</v>
      </c>
      <c r="S111" s="109">
        <f t="shared" si="298"/>
        <v>8.1315081315081326</v>
      </c>
      <c r="T111" s="109">
        <f t="shared" si="298"/>
        <v>8.4240084240084236</v>
      </c>
      <c r="U111" s="109">
        <f t="shared" si="298"/>
        <v>8.4240084240084236</v>
      </c>
      <c r="V111" s="109">
        <f t="shared" si="298"/>
        <v>8.5995085995085994</v>
      </c>
      <c r="W111" s="109">
        <f t="shared" ref="W111:X111" si="299">W33/W191*100</f>
        <v>8.3655083655083651</v>
      </c>
      <c r="X111" s="109">
        <f t="shared" si="299"/>
        <v>8.0730080730080722</v>
      </c>
      <c r="Y111" s="109">
        <f t="shared" ref="Y111:Z111" si="300">Y33/Y191*100</f>
        <v>8.0730080730080722</v>
      </c>
      <c r="Z111" s="109">
        <f t="shared" si="300"/>
        <v>7.8555516473209046</v>
      </c>
      <c r="AA111" s="109">
        <f t="shared" ref="AA111:AB111" si="301">AA33/AA191*100</f>
        <v>8.0900457263454104</v>
      </c>
      <c r="AB111" s="109">
        <f t="shared" si="301"/>
        <v>8.0314222065892835</v>
      </c>
      <c r="AC111" s="109">
        <f t="shared" ref="AC111:AD111" si="302">AC33/AC191*100</f>
        <v>8.0314222065892835</v>
      </c>
      <c r="AD111" s="109">
        <f t="shared" si="302"/>
        <v>7.3279399695157688</v>
      </c>
      <c r="AE111" s="109">
        <f t="shared" ref="AE111:AF111" si="303">AE33/AE191*100</f>
        <v>6.3313401336616257</v>
      </c>
      <c r="AF111" s="109">
        <f t="shared" si="303"/>
        <v>5.8037284558564899</v>
      </c>
      <c r="AG111" s="109">
        <f t="shared" ref="AG111:AH111" si="304">AG33/AG191*100</f>
        <v>5.569234376831985</v>
      </c>
      <c r="AH111" s="109">
        <f t="shared" si="304"/>
        <v>5.0416226990268491</v>
      </c>
      <c r="AI111" s="109">
        <f t="shared" ref="AI111:AJ111" si="305">AI33/AI191*100</f>
        <v>4.5726345409778402</v>
      </c>
      <c r="AJ111" s="109">
        <f t="shared" si="305"/>
        <v>4.2795169421972101</v>
      </c>
      <c r="AK111" s="109">
        <f t="shared" ref="AK111:AL111" si="306">AK33/AK191*100</f>
        <v>3.8105287841482003</v>
      </c>
      <c r="AL111" s="109">
        <f t="shared" si="306"/>
        <v>3.6769066540149451</v>
      </c>
      <c r="AM111" s="109">
        <f t="shared" ref="AM111:AN111" si="307">AM33/AM191*100</f>
        <v>3.7362116000474441</v>
      </c>
      <c r="AN111" s="109">
        <f t="shared" si="307"/>
        <v>3.5582967619499466</v>
      </c>
      <c r="AO111" s="109">
        <f t="shared" ref="AO111:AP111" si="308">AO33/AO191*100</f>
        <v>3.4396868698849481</v>
      </c>
      <c r="AP111" s="109">
        <f t="shared" si="308"/>
        <v>3.32107697781995</v>
      </c>
      <c r="AQ111" s="109">
        <f t="shared" ref="AQ111:AS111" si="309">AQ33/AQ191*100</f>
        <v>3.0245522476574549</v>
      </c>
      <c r="AR111" s="109">
        <f t="shared" si="309"/>
        <v>3.143162139722453</v>
      </c>
      <c r="AS111" s="109">
        <f t="shared" si="309"/>
        <v>3.0838571936899535</v>
      </c>
      <c r="AT111" s="109">
        <f t="shared" ref="AT111:AU111" si="310">AT33/AT191*100</f>
        <v>3.0838571936899535</v>
      </c>
      <c r="AU111" s="109">
        <f t="shared" si="310"/>
        <v>3.3803819238524491</v>
      </c>
      <c r="AV111" s="109">
        <f t="shared" ref="AV111:AW111" si="311">AV33/AV191*100</f>
        <v>3.4989918159174476</v>
      </c>
      <c r="AW111" s="109">
        <f t="shared" si="311"/>
        <v>3.5582967619499466</v>
      </c>
      <c r="AX111" s="109">
        <f t="shared" ref="AX111:AY111" si="312">AX33/AX191*100</f>
        <v>3.3679981091940441</v>
      </c>
      <c r="AY111" s="109">
        <f t="shared" si="312"/>
        <v>3.3089104230678323</v>
      </c>
      <c r="AZ111" s="109">
        <f t="shared" ref="AZ111:BA111" si="313">AZ33/AZ191*100</f>
        <v>3.6043488536988888</v>
      </c>
      <c r="BA111" s="109">
        <f t="shared" si="313"/>
        <v>3.6634365398251005</v>
      </c>
      <c r="BB111" s="109">
        <f t="shared" ref="BB111:BC111" si="314">BB33/BB191*100</f>
        <v>3.6043488536988888</v>
      </c>
      <c r="BC111" s="109">
        <f t="shared" si="314"/>
        <v>3.6043488536988888</v>
      </c>
      <c r="BD111" s="109">
        <f t="shared" ref="BD111:BE111" si="315">BD33/BD191*100</f>
        <v>3.7225242259513118</v>
      </c>
      <c r="BE111" s="109">
        <f t="shared" si="315"/>
        <v>3.7816119120775231</v>
      </c>
      <c r="BF111" s="109">
        <f t="shared" ref="BF111:BG111" si="316">BF33/BF191*100</f>
        <v>3.4270857953202554</v>
      </c>
      <c r="BG111" s="109">
        <f t="shared" si="316"/>
        <v>3.5452611675726775</v>
      </c>
      <c r="BH111" s="109">
        <f t="shared" ref="BH111:BI111" si="317">BH33/BH191*100</f>
        <v>3.6043488536988888</v>
      </c>
      <c r="BI111" s="109">
        <f t="shared" si="317"/>
        <v>3.249822736941621</v>
      </c>
      <c r="BJ111" s="109">
        <f t="shared" ref="BJ111:BK111" si="318">BJ33/BJ191*100</f>
        <v>3.3679981091940441</v>
      </c>
      <c r="BK111" s="109">
        <f t="shared" si="318"/>
        <v>3.4270857953202554</v>
      </c>
      <c r="BL111" s="109">
        <f t="shared" ref="BL111:BM111" si="319">BL33/BL191*100</f>
        <v>3.6634365398251005</v>
      </c>
      <c r="BM111" s="109">
        <f t="shared" si="319"/>
        <v>3.6043488536988888</v>
      </c>
      <c r="BN111" s="109">
        <f t="shared" ref="BN111:BO111" si="320">BN33/BN191*100</f>
        <v>3.4270857953202554</v>
      </c>
      <c r="BO111" s="109">
        <f t="shared" si="320"/>
        <v>3.1316473646891989</v>
      </c>
      <c r="BP111" s="109">
        <f t="shared" ref="BP111:BQ111" si="321">BP33/BP191*100</f>
        <v>3.1907350508154102</v>
      </c>
      <c r="BQ111" s="109">
        <f t="shared" si="321"/>
        <v>3.1907350508154102</v>
      </c>
      <c r="BR111" s="109">
        <f t="shared" ref="BR111:BS111" si="322">BR33/BR191*100</f>
        <v>3.3679981091940441</v>
      </c>
      <c r="BS111" s="109">
        <f t="shared" si="322"/>
        <v>3.6634365398251005</v>
      </c>
      <c r="BT111" s="109">
        <f t="shared" ref="BT111:BU111" si="323">BT33/BT191*100</f>
        <v>3.6634365398251005</v>
      </c>
      <c r="BU111" s="109">
        <f t="shared" si="323"/>
        <v>4.0179626565823678</v>
      </c>
      <c r="BV111" s="109">
        <f t="shared" ref="BV111:BW111" si="324">BV33/BV191*100</f>
        <v>3.8997872843299453</v>
      </c>
      <c r="BW111" s="109">
        <f t="shared" si="324"/>
        <v>3.7816119120775231</v>
      </c>
      <c r="BX111" s="109">
        <f t="shared" ref="BX111:BY111" si="325">BX33/BX191*100</f>
        <v>3.958874970456157</v>
      </c>
      <c r="BY111" s="109">
        <f t="shared" si="325"/>
        <v>4.1952257149610022</v>
      </c>
      <c r="BZ111" s="109">
        <f t="shared" ref="BZ111:CA111" si="326">BZ33/BZ191*100</f>
        <v>4.0179626565823678</v>
      </c>
      <c r="CA111" s="109">
        <f t="shared" si="326"/>
        <v>4.0770503427085796</v>
      </c>
      <c r="CB111" s="274"/>
      <c r="CC111" s="282">
        <f t="shared" si="36"/>
        <v>3.276003276003276</v>
      </c>
      <c r="CD111" s="156">
        <f t="shared" ca="1" si="6"/>
        <v>4.0770503427085796</v>
      </c>
      <c r="CE111" s="157"/>
    </row>
    <row r="112" spans="1:83" x14ac:dyDescent="0.25">
      <c r="A112" s="236" t="s">
        <v>126</v>
      </c>
      <c r="B112" s="109">
        <f t="shared" ref="B112:V112" si="327">B34/B192*100</f>
        <v>1.3960631020522127</v>
      </c>
      <c r="C112" s="109">
        <f t="shared" si="327"/>
        <v>1.7450788775652659</v>
      </c>
      <c r="D112" s="109">
        <f t="shared" si="327"/>
        <v>1.9544883428730979</v>
      </c>
      <c r="E112" s="109">
        <f t="shared" si="327"/>
        <v>1.8846851877704871</v>
      </c>
      <c r="F112" s="109">
        <f t="shared" si="327"/>
        <v>1.8846851877704871</v>
      </c>
      <c r="G112" s="109">
        <f t="shared" si="327"/>
        <v>1.8846851877704871</v>
      </c>
      <c r="H112" s="109">
        <f t="shared" si="327"/>
        <v>1.9544883428730979</v>
      </c>
      <c r="I112" s="109">
        <f t="shared" si="327"/>
        <v>2.0940946530783191</v>
      </c>
      <c r="J112" s="109">
        <f t="shared" si="327"/>
        <v>2.3035041183861513</v>
      </c>
      <c r="K112" s="109">
        <f t="shared" si="327"/>
        <v>2.5827167387965937</v>
      </c>
      <c r="L112" s="109">
        <f t="shared" si="327"/>
        <v>2.7921262041044255</v>
      </c>
      <c r="M112" s="109">
        <f t="shared" si="327"/>
        <v>2.7223230490018149</v>
      </c>
      <c r="N112" s="109">
        <f t="shared" si="327"/>
        <v>2.7418447694038246</v>
      </c>
      <c r="O112" s="109">
        <f t="shared" si="327"/>
        <v>2.7418447694038246</v>
      </c>
      <c r="P112" s="109">
        <f t="shared" si="327"/>
        <v>2.8121484814398201</v>
      </c>
      <c r="Q112" s="109">
        <f t="shared" si="327"/>
        <v>5.1321709786276717</v>
      </c>
      <c r="R112" s="109">
        <f t="shared" si="327"/>
        <v>8.0849268841394828</v>
      </c>
      <c r="S112" s="109">
        <f t="shared" si="327"/>
        <v>7.8037120359955008</v>
      </c>
      <c r="T112" s="109">
        <f t="shared" si="327"/>
        <v>8.4364454443194603</v>
      </c>
      <c r="U112" s="109">
        <f t="shared" si="327"/>
        <v>8.5067491563554558</v>
      </c>
      <c r="V112" s="109">
        <f t="shared" si="327"/>
        <v>8.3661417322834648</v>
      </c>
      <c r="W112" s="109">
        <f t="shared" ref="W112:X112" si="328">W34/W192*100</f>
        <v>7.8037120359955008</v>
      </c>
      <c r="X112" s="109">
        <f t="shared" si="328"/>
        <v>7.8037120359955008</v>
      </c>
      <c r="Y112" s="109">
        <f t="shared" ref="Y112:Z112" si="329">Y34/Y192*100</f>
        <v>7.8740157480314963</v>
      </c>
      <c r="Z112" s="109">
        <f t="shared" si="329"/>
        <v>8.023288838398182</v>
      </c>
      <c r="AA112" s="109">
        <f t="shared" ref="AA112:AB112" si="330">AA34/AA192*100</f>
        <v>8.6623118432263553</v>
      </c>
      <c r="AB112" s="109">
        <f t="shared" si="330"/>
        <v>8.6623118432263553</v>
      </c>
      <c r="AC112" s="109">
        <f t="shared" ref="AC112:AD112" si="331">AC34/AC192*100</f>
        <v>8.2362965066742397</v>
      </c>
      <c r="AD112" s="109">
        <f t="shared" si="331"/>
        <v>7.0292530531099118</v>
      </c>
      <c r="AE112" s="109">
        <f t="shared" ref="AE112:AF112" si="332">AE34/AE192*100</f>
        <v>6.5322351604657767</v>
      </c>
      <c r="AF112" s="109">
        <f t="shared" si="332"/>
        <v>6.1772223800056798</v>
      </c>
      <c r="AG112" s="109">
        <f t="shared" ref="AG112:AH112" si="333">AG34/AG192*100</f>
        <v>6.0352172678216416</v>
      </c>
      <c r="AH112" s="109">
        <f t="shared" si="333"/>
        <v>5.609201931269526</v>
      </c>
      <c r="AI112" s="109">
        <f t="shared" ref="AI112:AJ112" si="334">AI34/AI192*100</f>
        <v>5.0411814825333714</v>
      </c>
      <c r="AJ112" s="109">
        <f t="shared" si="334"/>
        <v>4.8991763703493323</v>
      </c>
      <c r="AK112" s="109">
        <f t="shared" ref="AK112:AL112" si="335">AK34/AK192*100</f>
        <v>4.615166145981255</v>
      </c>
      <c r="AL112" s="109">
        <f t="shared" si="335"/>
        <v>4.6644598254589225</v>
      </c>
      <c r="AM112" s="109">
        <f t="shared" ref="AM112:AN112" si="336">AM34/AM192*100</f>
        <v>4.4387601564851042</v>
      </c>
      <c r="AN112" s="109">
        <f t="shared" si="336"/>
        <v>4.4387601564851042</v>
      </c>
      <c r="AO112" s="109">
        <f t="shared" ref="AO112:AP112" si="337">AO34/AO192*100</f>
        <v>4.3635269334938309</v>
      </c>
      <c r="AP112" s="109">
        <f t="shared" si="337"/>
        <v>3.9873608185374665</v>
      </c>
      <c r="AQ112" s="109">
        <f t="shared" ref="AQ112:AS112" si="338">AQ34/AQ192*100</f>
        <v>4.0625940415287394</v>
      </c>
      <c r="AR112" s="109">
        <f t="shared" si="338"/>
        <v>4.1378272645200127</v>
      </c>
      <c r="AS112" s="109">
        <f t="shared" si="338"/>
        <v>3.9873608185374665</v>
      </c>
      <c r="AT112" s="109">
        <f t="shared" ref="AT112:AU112" si="339">AT34/AT192*100</f>
        <v>3.6111947035811012</v>
      </c>
      <c r="AU112" s="109">
        <f t="shared" si="339"/>
        <v>3.7616611495636469</v>
      </c>
      <c r="AV112" s="109">
        <f t="shared" ref="AV112:AW112" si="340">AV34/AV192*100</f>
        <v>3.5359614805898283</v>
      </c>
      <c r="AW112" s="109">
        <f t="shared" si="340"/>
        <v>3.6864279265723741</v>
      </c>
      <c r="AX112" s="109">
        <f t="shared" ref="AX112:AY112" si="341">AX34/AX192*100</f>
        <v>3.4856700232378004</v>
      </c>
      <c r="AY112" s="109">
        <f t="shared" si="341"/>
        <v>3.4082106893880715</v>
      </c>
      <c r="AZ112" s="109">
        <f t="shared" ref="AZ112:BA112" si="342">AZ34/AZ192*100</f>
        <v>3.4856700232378004</v>
      </c>
      <c r="BA112" s="109">
        <f t="shared" si="342"/>
        <v>3.4082106893880715</v>
      </c>
      <c r="BB112" s="109">
        <f t="shared" ref="BB112:BC112" si="343">BB34/BB192*100</f>
        <v>3.4082106893880715</v>
      </c>
      <c r="BC112" s="109">
        <f t="shared" si="343"/>
        <v>3.5631293570875293</v>
      </c>
      <c r="BD112" s="109">
        <f t="shared" ref="BD112:BE112" si="344">BD34/BD192*100</f>
        <v>3.4856700232378004</v>
      </c>
      <c r="BE112" s="109">
        <f t="shared" si="344"/>
        <v>3.6405886909372582</v>
      </c>
      <c r="BF112" s="109">
        <f t="shared" ref="BF112:BG112" si="345">BF34/BF192*100</f>
        <v>3.6405886909372582</v>
      </c>
      <c r="BG112" s="109">
        <f t="shared" si="345"/>
        <v>3.6405886909372582</v>
      </c>
      <c r="BH112" s="109">
        <f t="shared" ref="BH112:BI112" si="346">BH34/BH192*100</f>
        <v>3.4856700232378004</v>
      </c>
      <c r="BI112" s="109">
        <f t="shared" si="346"/>
        <v>3.7180480247869867</v>
      </c>
      <c r="BJ112" s="109">
        <f t="shared" ref="BJ112:BK112" si="347">BJ34/BJ192*100</f>
        <v>3.6405886909372582</v>
      </c>
      <c r="BK112" s="109">
        <f t="shared" si="347"/>
        <v>3.5631293570875293</v>
      </c>
      <c r="BL112" s="109">
        <f t="shared" ref="BL112:BM112" si="348">BL34/BL192*100</f>
        <v>3.4856700232378004</v>
      </c>
      <c r="BM112" s="109">
        <f t="shared" si="348"/>
        <v>3.9504260263361735</v>
      </c>
      <c r="BN112" s="109">
        <f t="shared" ref="BN112:BO112" si="349">BN34/BN192*100</f>
        <v>3.7955073586367156</v>
      </c>
      <c r="BO112" s="109">
        <f t="shared" si="349"/>
        <v>3.3307513555383426</v>
      </c>
      <c r="BP112" s="109">
        <f t="shared" ref="BP112:BQ112" si="350">BP34/BP192*100</f>
        <v>3.4856700232378004</v>
      </c>
      <c r="BQ112" s="109">
        <f t="shared" si="350"/>
        <v>3.4856700232378004</v>
      </c>
      <c r="BR112" s="109">
        <f t="shared" ref="BR112:BS112" si="351">BR34/BR192*100</f>
        <v>3.5631293570875293</v>
      </c>
      <c r="BS112" s="109">
        <f t="shared" si="351"/>
        <v>3.6405886909372582</v>
      </c>
      <c r="BT112" s="109">
        <f t="shared" ref="BT112:BU112" si="352">BT34/BT192*100</f>
        <v>3.9504260263361735</v>
      </c>
      <c r="BU112" s="109">
        <f t="shared" si="352"/>
        <v>3.7180480247869867</v>
      </c>
      <c r="BV112" s="109">
        <f t="shared" ref="BV112:BW112" si="353">BV34/BV192*100</f>
        <v>3.7180480247869867</v>
      </c>
      <c r="BW112" s="109">
        <f t="shared" si="353"/>
        <v>3.6405886909372582</v>
      </c>
      <c r="BX112" s="109">
        <f t="shared" ref="BX112:BY112" si="354">BX34/BX192*100</f>
        <v>3.7180480247869867</v>
      </c>
      <c r="BY112" s="109">
        <f t="shared" si="354"/>
        <v>3.8729666924864445</v>
      </c>
      <c r="BZ112" s="109">
        <f t="shared" ref="BZ112:CA112" si="355">BZ34/BZ192*100</f>
        <v>3.9504260263361735</v>
      </c>
      <c r="CA112" s="109">
        <f t="shared" si="355"/>
        <v>3.7955073586367156</v>
      </c>
      <c r="CB112" s="274"/>
      <c r="CC112" s="282">
        <f t="shared" si="36"/>
        <v>2.8121484814398201</v>
      </c>
      <c r="CD112" s="156">
        <f t="shared" ca="1" si="6"/>
        <v>3.7955073586367156</v>
      </c>
      <c r="CE112" s="157"/>
    </row>
    <row r="113" spans="1:83" s="105" customFormat="1" x14ac:dyDescent="0.25">
      <c r="A113" s="236" t="s">
        <v>138</v>
      </c>
      <c r="B113" s="109">
        <f t="shared" ref="B113:V113" si="356">B35/B193*100</f>
        <v>3.6326176534374324</v>
      </c>
      <c r="C113" s="109">
        <f t="shared" si="356"/>
        <v>3.8911966368049646</v>
      </c>
      <c r="D113" s="109">
        <f t="shared" si="356"/>
        <v>4.0079742421967541</v>
      </c>
      <c r="E113" s="109">
        <f t="shared" si="356"/>
        <v>4.0580217873646625</v>
      </c>
      <c r="F113" s="109">
        <f t="shared" si="356"/>
        <v>4.0538511586006711</v>
      </c>
      <c r="G113" s="109">
        <f t="shared" si="356"/>
        <v>4.0121448709607463</v>
      </c>
      <c r="H113" s="109">
        <f t="shared" si="356"/>
        <v>4.0455099010726858</v>
      </c>
      <c r="I113" s="109">
        <f t="shared" si="356"/>
        <v>4.0997280750045872</v>
      </c>
      <c r="J113" s="109">
        <f t="shared" si="356"/>
        <v>4.187311279048429</v>
      </c>
      <c r="K113" s="109">
        <f t="shared" si="356"/>
        <v>4.3374539145521576</v>
      </c>
      <c r="L113" s="109">
        <f t="shared" si="356"/>
        <v>4.3332832857881654</v>
      </c>
      <c r="M113" s="109">
        <f t="shared" si="356"/>
        <v>4.3708189446640979</v>
      </c>
      <c r="N113" s="109">
        <f t="shared" si="356"/>
        <v>4.5590775170171698</v>
      </c>
      <c r="O113" s="109">
        <f t="shared" si="356"/>
        <v>4.7157032070168308</v>
      </c>
      <c r="P113" s="109">
        <f t="shared" si="356"/>
        <v>4.8045988689085304</v>
      </c>
      <c r="Q113" s="109">
        <f t="shared" si="356"/>
        <v>7.7508550916048637</v>
      </c>
      <c r="R113" s="109">
        <f t="shared" si="356"/>
        <v>9.973246638897356</v>
      </c>
      <c r="S113" s="109">
        <f t="shared" si="356"/>
        <v>10.129872328897015</v>
      </c>
      <c r="T113" s="109">
        <f t="shared" si="356"/>
        <v>10.333062413220901</v>
      </c>
      <c r="U113" s="109">
        <f t="shared" si="356"/>
        <v>10.324596159707406</v>
      </c>
      <c r="V113" s="109">
        <f t="shared" si="356"/>
        <v>10.273798638626436</v>
      </c>
      <c r="W113" s="109">
        <f t="shared" ref="W113:X113" si="357">W35/W193*100</f>
        <v>9.9520810051136159</v>
      </c>
      <c r="X113" s="109">
        <f t="shared" si="357"/>
        <v>9.8504859629516748</v>
      </c>
      <c r="Y113" s="109">
        <f t="shared" ref="Y113:Z113" si="358">Y35/Y193*100</f>
        <v>9.871651596735413</v>
      </c>
      <c r="Z113" s="109">
        <f t="shared" si="358"/>
        <v>9.8330400446371087</v>
      </c>
      <c r="AA113" s="109">
        <f t="shared" ref="AA113:AB113" si="359">AA35/AA193*100</f>
        <v>9.9918451435683941</v>
      </c>
      <c r="AB113" s="109">
        <f t="shared" si="359"/>
        <v>9.9102965792523285</v>
      </c>
      <c r="AC113" s="109">
        <f t="shared" ref="AC113:AD113" si="360">AC35/AC193*100</f>
        <v>9.6184385595948321</v>
      </c>
      <c r="AD113" s="109">
        <f t="shared" si="360"/>
        <v>8.8802094510494012</v>
      </c>
      <c r="AE113" s="109">
        <f t="shared" ref="AE113:AF113" si="361">AE35/AE193*100</f>
        <v>8.1333962831022788</v>
      </c>
      <c r="AF113" s="109">
        <f t="shared" si="361"/>
        <v>7.6097686595991236</v>
      </c>
      <c r="AG113" s="109">
        <f t="shared" ref="AG113:AH113" si="362">AG35/AG193*100</f>
        <v>7.0947250954976617</v>
      </c>
      <c r="AH113" s="109">
        <f t="shared" si="362"/>
        <v>6.6869822739173355</v>
      </c>
      <c r="AI113" s="109">
        <f t="shared" ref="AI113:AJ113" si="363">AI35/AI193*100</f>
        <v>6.3436198978496936</v>
      </c>
      <c r="AJ113" s="109">
        <f t="shared" si="363"/>
        <v>6.0989742049014977</v>
      </c>
      <c r="AK113" s="109">
        <f t="shared" ref="AK113:AL113" si="364">AK35/AK193*100</f>
        <v>5.7298596506287822</v>
      </c>
      <c r="AL113" s="109">
        <f t="shared" si="364"/>
        <v>5.7408589566265915</v>
      </c>
      <c r="AM113" s="109">
        <f t="shared" ref="AM113:AN113" si="365">AM35/AM193*100</f>
        <v>5.7009610951519667</v>
      </c>
      <c r="AN113" s="109">
        <f t="shared" si="365"/>
        <v>5.550235840692272</v>
      </c>
      <c r="AO113" s="109">
        <f t="shared" ref="AO113:AP113" si="366">AO35/AO193*100</f>
        <v>5.186721991701245</v>
      </c>
      <c r="AP113" s="109">
        <f t="shared" si="366"/>
        <v>4.9074369613788704</v>
      </c>
      <c r="AQ113" s="109">
        <f t="shared" ref="AQ113:AS113" si="367">AQ35/AQ193*100</f>
        <v>4.6813490796893289</v>
      </c>
      <c r="AR113" s="109">
        <f t="shared" si="367"/>
        <v>4.605986452459482</v>
      </c>
      <c r="AS113" s="109">
        <f t="shared" si="367"/>
        <v>4.7212469411639537</v>
      </c>
      <c r="AT113" s="109">
        <f t="shared" ref="AT113:AU113" si="368">AT35/AT193*100</f>
        <v>4.6769159839699261</v>
      </c>
      <c r="AU113" s="109">
        <f t="shared" si="368"/>
        <v>4.8631060041848428</v>
      </c>
      <c r="AV113" s="109">
        <f t="shared" ref="AV113:AW113" si="369">AV35/AV193*100</f>
        <v>4.9473348228534952</v>
      </c>
      <c r="AW113" s="109">
        <f t="shared" si="369"/>
        <v>5.0226974500833421</v>
      </c>
      <c r="AX113" s="109">
        <f t="shared" ref="AX113:AY113" si="370">AX35/AX193*100</f>
        <v>5.0497315218566436</v>
      </c>
      <c r="AY113" s="109">
        <f t="shared" si="370"/>
        <v>5.1398248585534612</v>
      </c>
      <c r="AZ113" s="109">
        <f t="shared" ref="AZ113:BA113" si="371">AZ35/AZ193*100</f>
        <v>5.2389275289199606</v>
      </c>
      <c r="BA113" s="109">
        <f t="shared" si="371"/>
        <v>5.2794695304335288</v>
      </c>
      <c r="BB113" s="109">
        <f t="shared" ref="BB113:BC113" si="372">BB35/BB193*100</f>
        <v>5.1848715269018708</v>
      </c>
      <c r="BC113" s="109">
        <f t="shared" si="372"/>
        <v>5.2028901942412338</v>
      </c>
      <c r="BD113" s="109">
        <f t="shared" ref="BD113:BE113" si="373">BD35/BD193*100</f>
        <v>5.1893761937367113</v>
      </c>
      <c r="BE113" s="109">
        <f t="shared" si="373"/>
        <v>5.1623481927276655</v>
      </c>
      <c r="BF113" s="109">
        <f t="shared" ref="BF113:BG113" si="374">BF35/BF193*100</f>
        <v>5.2299181952502796</v>
      </c>
      <c r="BG113" s="109">
        <f t="shared" si="374"/>
        <v>5.3650582002955058</v>
      </c>
      <c r="BH113" s="109">
        <f t="shared" ref="BH113:BI113" si="375">BH35/BH193*100</f>
        <v>5.4056002018090741</v>
      </c>
      <c r="BI113" s="109">
        <f t="shared" si="375"/>
        <v>5.3380301992864609</v>
      </c>
      <c r="BJ113" s="109">
        <f t="shared" ref="BJ113:BK113" si="376">BJ35/BJ193*100</f>
        <v>5.396590868139393</v>
      </c>
      <c r="BK113" s="109">
        <f t="shared" si="376"/>
        <v>5.5227215395149374</v>
      </c>
      <c r="BL113" s="109">
        <f t="shared" ref="BL113:BM113" si="377">BL35/BL193*100</f>
        <v>5.6218242098814377</v>
      </c>
      <c r="BM113" s="109">
        <f t="shared" si="377"/>
        <v>5.5227215395149374</v>
      </c>
      <c r="BN113" s="109">
        <f t="shared" ref="BN113:BO113" si="378">BN35/BN193*100</f>
        <v>5.4056002018090741</v>
      </c>
      <c r="BO113" s="109">
        <f t="shared" si="378"/>
        <v>5.2569461962593245</v>
      </c>
      <c r="BP113" s="109">
        <f t="shared" ref="BP113:BQ113" si="379">BP35/BP193*100</f>
        <v>5.423618869148437</v>
      </c>
      <c r="BQ113" s="109">
        <f t="shared" si="379"/>
        <v>5.4281235359832785</v>
      </c>
      <c r="BR113" s="109">
        <f t="shared" ref="BR113:BS113" si="380">BR35/BR193*100</f>
        <v>5.4821795380013691</v>
      </c>
      <c r="BS113" s="109">
        <f t="shared" si="380"/>
        <v>5.671375545064687</v>
      </c>
      <c r="BT113" s="109">
        <f t="shared" ref="BT113:BU113" si="381">BT35/BT193*100</f>
        <v>5.7524595480918235</v>
      </c>
      <c r="BU113" s="109">
        <f t="shared" si="381"/>
        <v>5.8110202169447547</v>
      </c>
      <c r="BV113" s="109">
        <f t="shared" ref="BV113:BW113" si="382">BV35/BV193*100</f>
        <v>5.7254315470827777</v>
      </c>
      <c r="BW113" s="109">
        <f t="shared" si="382"/>
        <v>5.8245342174492771</v>
      </c>
      <c r="BX113" s="109">
        <f t="shared" ref="BX113:BY113" si="383">BX35/BX193*100</f>
        <v>5.9912068903383906</v>
      </c>
      <c r="BY113" s="109">
        <f t="shared" si="383"/>
        <v>5.9056182204764136</v>
      </c>
      <c r="BZ113" s="109">
        <f t="shared" ref="BZ113:CA113" si="384">BZ35/BZ193*100</f>
        <v>5.8020108832750728</v>
      </c>
      <c r="CA113" s="109">
        <f t="shared" si="384"/>
        <v>5.7659735485963459</v>
      </c>
      <c r="CB113" s="274"/>
      <c r="CC113" s="282">
        <f t="shared" si="36"/>
        <v>4.8045988689085304</v>
      </c>
      <c r="CD113" s="156">
        <f t="shared" ca="1" si="6"/>
        <v>5.7659735485963459</v>
      </c>
      <c r="CE113" s="157"/>
    </row>
    <row r="114" spans="1:83" s="105" customFormat="1" x14ac:dyDescent="0.25">
      <c r="A114" s="236" t="s">
        <v>127</v>
      </c>
      <c r="B114" s="109">
        <f t="shared" ref="B114:V114" si="385">B36/B194*100</f>
        <v>3.8671421819275555</v>
      </c>
      <c r="C114" s="109">
        <f t="shared" si="385"/>
        <v>4.2323722768873795</v>
      </c>
      <c r="D114" s="109">
        <f t="shared" si="385"/>
        <v>4.3612770162849657</v>
      </c>
      <c r="E114" s="109">
        <f t="shared" si="385"/>
        <v>4.6190864950801362</v>
      </c>
      <c r="F114" s="109">
        <f t="shared" si="385"/>
        <v>4.6190864950801362</v>
      </c>
      <c r="G114" s="109">
        <f t="shared" si="385"/>
        <v>4.7265071112447901</v>
      </c>
      <c r="H114" s="109">
        <f t="shared" si="385"/>
        <v>4.8339277274094439</v>
      </c>
      <c r="I114" s="109">
        <f t="shared" si="385"/>
        <v>4.9628324668070292</v>
      </c>
      <c r="J114" s="109">
        <f t="shared" si="385"/>
        <v>4.9843165900399606</v>
      </c>
      <c r="K114" s="109">
        <f t="shared" si="385"/>
        <v>5.0702530829716839</v>
      </c>
      <c r="L114" s="109">
        <f t="shared" si="385"/>
        <v>4.9843165900399606</v>
      </c>
      <c r="M114" s="109">
        <f t="shared" si="385"/>
        <v>5.0272848365058218</v>
      </c>
      <c r="N114" s="109">
        <f t="shared" si="385"/>
        <v>5.0308914386584291</v>
      </c>
      <c r="O114" s="109">
        <f t="shared" si="385"/>
        <v>5.2515445719329215</v>
      </c>
      <c r="P114" s="109">
        <f t="shared" si="385"/>
        <v>5.3839364518976165</v>
      </c>
      <c r="Q114" s="109">
        <f t="shared" si="385"/>
        <v>7.9655781112091786</v>
      </c>
      <c r="R114" s="109">
        <f t="shared" si="385"/>
        <v>10.90026478375993</v>
      </c>
      <c r="S114" s="109">
        <f t="shared" si="385"/>
        <v>10.878199470432479</v>
      </c>
      <c r="T114" s="109">
        <f t="shared" si="385"/>
        <v>11.363636363636363</v>
      </c>
      <c r="U114" s="109">
        <f t="shared" si="385"/>
        <v>11.407766990291263</v>
      </c>
      <c r="V114" s="109">
        <f t="shared" si="385"/>
        <v>11.165048543689322</v>
      </c>
      <c r="W114" s="109">
        <f t="shared" ref="W114:X114" si="386">W36/W194*100</f>
        <v>11.076787290379524</v>
      </c>
      <c r="X114" s="109">
        <f t="shared" si="386"/>
        <v>11.165048543689322</v>
      </c>
      <c r="Y114" s="109">
        <f t="shared" ref="Y114:Z114" si="387">Y36/Y194*100</f>
        <v>10.90026478375993</v>
      </c>
      <c r="Z114" s="109">
        <f t="shared" si="387"/>
        <v>11.073292489221693</v>
      </c>
      <c r="AA114" s="109">
        <f t="shared" ref="AA114:AB114" si="388">AA36/AA194*100</f>
        <v>11.436351259360109</v>
      </c>
      <c r="AB114" s="109">
        <f t="shared" si="388"/>
        <v>11.640571817562968</v>
      </c>
      <c r="AC114" s="109">
        <f t="shared" ref="AC114:AD114" si="389">AC36/AC194*100</f>
        <v>11.572498298162015</v>
      </c>
      <c r="AD114" s="109">
        <f t="shared" si="389"/>
        <v>11.050601316088041</v>
      </c>
      <c r="AE114" s="109">
        <f t="shared" ref="AE114:AF114" si="390">AE36/AE194*100</f>
        <v>10.188336737009303</v>
      </c>
      <c r="AF114" s="109">
        <f t="shared" si="390"/>
        <v>9.6437485818016793</v>
      </c>
      <c r="AG114" s="109">
        <f t="shared" ref="AG114:AH114" si="391">AG36/AG194*100</f>
        <v>8.8949398683911962</v>
      </c>
      <c r="AH114" s="109">
        <f t="shared" si="391"/>
        <v>8.3503517131835725</v>
      </c>
      <c r="AI114" s="109">
        <f t="shared" ref="AI114:AJ114" si="392">AI36/AI194*100</f>
        <v>7.7376900385749945</v>
      </c>
      <c r="AJ114" s="109">
        <f t="shared" si="392"/>
        <v>7.4880871341048332</v>
      </c>
      <c r="AK114" s="109">
        <f t="shared" ref="AK114:AL114" si="393">AK36/AK194*100</f>
        <v>7.0796460176991154</v>
      </c>
      <c r="AL114" s="109">
        <f t="shared" si="393"/>
        <v>6.6586516230463326</v>
      </c>
      <c r="AM114" s="109">
        <f t="shared" ref="AM114:AN114" si="394">AM36/AM194*100</f>
        <v>6.7280125774530655</v>
      </c>
      <c r="AN114" s="109">
        <f t="shared" si="394"/>
        <v>6.450568759826135</v>
      </c>
      <c r="AO114" s="109">
        <f t="shared" ref="AO114:AP114" si="395">AO36/AO194*100</f>
        <v>5.895681124572274</v>
      </c>
      <c r="AP114" s="109">
        <f t="shared" si="395"/>
        <v>5.387034125589568</v>
      </c>
      <c r="AQ114" s="109">
        <f t="shared" ref="AQ114:AS114" si="396">AQ36/AQ194*100</f>
        <v>5.2483122167761032</v>
      </c>
      <c r="AR114" s="109">
        <f t="shared" si="396"/>
        <v>5.2483122167761032</v>
      </c>
      <c r="AS114" s="109">
        <f t="shared" si="396"/>
        <v>5.2251918986405252</v>
      </c>
      <c r="AT114" s="109">
        <f t="shared" ref="AT114:AU114" si="397">AT36/AT194*100</f>
        <v>5.36391380745399</v>
      </c>
      <c r="AU114" s="109">
        <f t="shared" si="397"/>
        <v>5.5026357162674557</v>
      </c>
      <c r="AV114" s="109">
        <f t="shared" ref="AV114:AW114" si="398">AV36/AV194*100</f>
        <v>5.5257560344030336</v>
      </c>
      <c r="AW114" s="109">
        <f t="shared" si="398"/>
        <v>5.4101544437251459</v>
      </c>
      <c r="AX114" s="109">
        <f t="shared" ref="AX114:AY114" si="399">AX36/AX194*100</f>
        <v>5.3675612602100351</v>
      </c>
      <c r="AY114" s="109">
        <f t="shared" si="399"/>
        <v>5.577596266044341</v>
      </c>
      <c r="AZ114" s="109">
        <f t="shared" ref="AZ114:BA114" si="400">AZ36/AZ194*100</f>
        <v>5.6242707117852975</v>
      </c>
      <c r="BA114" s="109">
        <f t="shared" si="400"/>
        <v>5.6476079346557757</v>
      </c>
      <c r="BB114" s="109">
        <f t="shared" ref="BB114:BC114" si="401">BB36/BB194*100</f>
        <v>5.6009334889148192</v>
      </c>
      <c r="BC114" s="109">
        <f t="shared" si="401"/>
        <v>5.6242707117852975</v>
      </c>
      <c r="BD114" s="109">
        <f t="shared" ref="BD114:BE114" si="402">BD36/BD194*100</f>
        <v>5.6709451575262548</v>
      </c>
      <c r="BE114" s="109">
        <f t="shared" si="402"/>
        <v>5.7642940490081678</v>
      </c>
      <c r="BF114" s="109">
        <f t="shared" ref="BF114:BG114" si="403">BF36/BF194*100</f>
        <v>5.7176196032672113</v>
      </c>
      <c r="BG114" s="109">
        <f t="shared" si="403"/>
        <v>5.8109684947491242</v>
      </c>
      <c r="BH114" s="109">
        <f t="shared" ref="BH114:BI114" si="404">BH36/BH194*100</f>
        <v>5.904317386231039</v>
      </c>
      <c r="BI114" s="109">
        <f t="shared" si="404"/>
        <v>5.7876312718786469</v>
      </c>
      <c r="BJ114" s="109">
        <f t="shared" ref="BJ114:BK114" si="405">BJ36/BJ194*100</f>
        <v>5.8343057176196034</v>
      </c>
      <c r="BK114" s="109">
        <f t="shared" si="405"/>
        <v>5.9509918319719954</v>
      </c>
      <c r="BL114" s="109">
        <f t="shared" ref="BL114:BM114" si="406">BL36/BL194*100</f>
        <v>6.1610268378063004</v>
      </c>
      <c r="BM114" s="109">
        <f t="shared" si="406"/>
        <v>6.0676779463243875</v>
      </c>
      <c r="BN114" s="109">
        <f t="shared" ref="BN114:BO114" si="407">BN36/BN194*100</f>
        <v>6.1376896149358231</v>
      </c>
      <c r="BO114" s="109">
        <f t="shared" si="407"/>
        <v>6.021003500583431</v>
      </c>
      <c r="BP114" s="109">
        <f t="shared" ref="BP114:BQ114" si="408">BP36/BP194*100</f>
        <v>6.4177362893815637</v>
      </c>
      <c r="BQ114" s="109">
        <f t="shared" si="408"/>
        <v>6.3243873978996499</v>
      </c>
      <c r="BR114" s="109">
        <f t="shared" ref="BR114:BS114" si="409">BR36/BR194*100</f>
        <v>6.2543757292882143</v>
      </c>
      <c r="BS114" s="109">
        <f t="shared" si="409"/>
        <v>6.4877479579929993</v>
      </c>
      <c r="BT114" s="109">
        <f t="shared" ref="BT114:BU114" si="410">BT36/BT194*100</f>
        <v>6.5110851808634767</v>
      </c>
      <c r="BU114" s="109">
        <f t="shared" si="410"/>
        <v>6.6511085180863478</v>
      </c>
      <c r="BV114" s="109">
        <f t="shared" ref="BV114:BW114" si="411">BV36/BV194*100</f>
        <v>6.557759626604434</v>
      </c>
      <c r="BW114" s="109">
        <f t="shared" si="411"/>
        <v>6.8144690781796964</v>
      </c>
      <c r="BX114" s="109">
        <f t="shared" ref="BX114:BY114" si="412">BX36/BX194*100</f>
        <v>7.0711785297549596</v>
      </c>
      <c r="BY114" s="109">
        <f t="shared" si="412"/>
        <v>7.0011668611435232</v>
      </c>
      <c r="BZ114" s="109">
        <f t="shared" ref="BZ114:CA114" si="413">BZ36/BZ194*100</f>
        <v>6.9778296382730458</v>
      </c>
      <c r="CA114" s="109">
        <f t="shared" si="413"/>
        <v>7.0245040840140023</v>
      </c>
      <c r="CB114" s="274"/>
      <c r="CC114" s="282">
        <f t="shared" si="36"/>
        <v>5.3839364518976165</v>
      </c>
      <c r="CD114" s="156">
        <f t="shared" ca="1" si="6"/>
        <v>7.0245040840140023</v>
      </c>
      <c r="CE114" s="157"/>
    </row>
    <row r="115" spans="1:83" s="105" customFormat="1" x14ac:dyDescent="0.25">
      <c r="A115" s="236" t="s">
        <v>139</v>
      </c>
      <c r="B115" s="109">
        <f t="shared" ref="B115:V115" si="414">B37/B195*100</f>
        <v>3.6707437185227612</v>
      </c>
      <c r="C115" s="109">
        <f t="shared" si="414"/>
        <v>3.9466607059283731</v>
      </c>
      <c r="D115" s="109">
        <f t="shared" si="414"/>
        <v>4.0654097891155994</v>
      </c>
      <c r="E115" s="109">
        <f t="shared" si="414"/>
        <v>4.1492326713654046</v>
      </c>
      <c r="F115" s="109">
        <f t="shared" si="414"/>
        <v>4.1422474311779212</v>
      </c>
      <c r="G115" s="109">
        <f t="shared" si="414"/>
        <v>4.1282769508029533</v>
      </c>
      <c r="H115" s="109">
        <f t="shared" si="414"/>
        <v>4.1736810120215981</v>
      </c>
      <c r="I115" s="109">
        <f t="shared" si="414"/>
        <v>4.2400407938026952</v>
      </c>
      <c r="J115" s="109">
        <f t="shared" si="414"/>
        <v>4.3133858157712748</v>
      </c>
      <c r="K115" s="109">
        <f t="shared" si="414"/>
        <v>4.4565832396146945</v>
      </c>
      <c r="L115" s="109">
        <f t="shared" si="414"/>
        <v>4.4391201391459845</v>
      </c>
      <c r="M115" s="109">
        <f t="shared" si="414"/>
        <v>4.4740463400834045</v>
      </c>
      <c r="N115" s="109">
        <f t="shared" si="414"/>
        <v>4.6350230152866967</v>
      </c>
      <c r="O115" s="109">
        <f t="shared" si="414"/>
        <v>4.8019548786725004</v>
      </c>
      <c r="P115" s="109">
        <f t="shared" si="414"/>
        <v>4.8978519065749841</v>
      </c>
      <c r="Q115" s="109">
        <f t="shared" si="414"/>
        <v>7.7854179689719833</v>
      </c>
      <c r="R115" s="109">
        <f t="shared" si="414"/>
        <v>10.122464056373245</v>
      </c>
      <c r="S115" s="109">
        <f t="shared" si="414"/>
        <v>10.250326760243224</v>
      </c>
      <c r="T115" s="109">
        <f t="shared" si="414"/>
        <v>10.498948684434847</v>
      </c>
      <c r="U115" s="109">
        <f t="shared" si="414"/>
        <v>10.498948684434847</v>
      </c>
      <c r="V115" s="109">
        <f t="shared" si="414"/>
        <v>10.417258623629028</v>
      </c>
      <c r="W115" s="109">
        <f t="shared" ref="W115:X115" si="415">W37/W195*100</f>
        <v>10.133119281695743</v>
      </c>
      <c r="X115" s="109">
        <f t="shared" si="415"/>
        <v>10.065636187986589</v>
      </c>
      <c r="Y115" s="109">
        <f t="shared" ref="Y115:Z115" si="416">Y37/Y195*100</f>
        <v>10.03722225379326</v>
      </c>
      <c r="Z115" s="109">
        <f t="shared" si="416"/>
        <v>10.033927669096947</v>
      </c>
      <c r="AA115" s="109">
        <f t="shared" ref="AA115:AB115" si="417">AA37/AA195*100</f>
        <v>10.221612647080054</v>
      </c>
      <c r="AB115" s="109">
        <f t="shared" si="417"/>
        <v>10.189128708582979</v>
      </c>
      <c r="AC115" s="109">
        <f t="shared" ref="AC115:AD115" si="418">AC37/AC195*100</f>
        <v>9.9292572006063669</v>
      </c>
      <c r="AD115" s="109">
        <f t="shared" si="418"/>
        <v>9.2254385331697115</v>
      </c>
      <c r="AE115" s="109">
        <f t="shared" ref="AE115:AF115" si="419">AE37/AE195*100</f>
        <v>8.4602613152385757</v>
      </c>
      <c r="AF115" s="109">
        <f t="shared" si="419"/>
        <v>7.9332996462860033</v>
      </c>
      <c r="AG115" s="109">
        <f t="shared" ref="AG115:AH115" si="420">AG37/AG195*100</f>
        <v>7.3810726918357039</v>
      </c>
      <c r="AH115" s="109">
        <f t="shared" si="420"/>
        <v>6.9515628383743593</v>
      </c>
      <c r="AI115" s="109">
        <f t="shared" ref="AI115:AJ115" si="421">AI37/AI195*100</f>
        <v>6.565364902909117</v>
      </c>
      <c r="AJ115" s="109">
        <f t="shared" si="421"/>
        <v>6.3199307009312058</v>
      </c>
      <c r="AK115" s="109">
        <f t="shared" ref="AK115:AL115" si="422">AK37/AK195*100</f>
        <v>5.9445607449649902</v>
      </c>
      <c r="AL115" s="109">
        <f t="shared" si="422"/>
        <v>5.8885235168955612</v>
      </c>
      <c r="AM115" s="109">
        <f t="shared" ref="AM115:AN115" si="423">AM37/AM195*100</f>
        <v>5.8662044132307649</v>
      </c>
      <c r="AN115" s="109">
        <f t="shared" si="423"/>
        <v>5.6988111357447888</v>
      </c>
      <c r="AO115" s="109">
        <f t="shared" ref="AO115:AP115" si="424">AO37/AO195*100</f>
        <v>5.3007871203892449</v>
      </c>
      <c r="AP115" s="109">
        <f t="shared" si="424"/>
        <v>4.9883196690820899</v>
      </c>
      <c r="AQ115" s="109">
        <f t="shared" ref="AQ115:AS115" si="425">AQ37/AQ195*100</f>
        <v>4.7725683336557205</v>
      </c>
      <c r="AR115" s="109">
        <f t="shared" si="425"/>
        <v>4.7093308732721297</v>
      </c>
      <c r="AS115" s="109">
        <f t="shared" si="425"/>
        <v>4.8023271385421156</v>
      </c>
      <c r="AT115" s="109">
        <f t="shared" ref="AT115:AU115" si="426">AT37/AT195*100</f>
        <v>4.7837278854881191</v>
      </c>
      <c r="AU115" s="109">
        <f t="shared" si="426"/>
        <v>4.9660005654172927</v>
      </c>
      <c r="AV115" s="109">
        <f t="shared" ref="AV115:AW115" si="427">AV37/AV195*100</f>
        <v>5.0403975776332821</v>
      </c>
      <c r="AW115" s="109">
        <f t="shared" si="427"/>
        <v>5.0850357849628764</v>
      </c>
      <c r="AX115" s="109">
        <f t="shared" ref="AX115:AY115" si="428">AX37/AX195*100</f>
        <v>5.1011546506973966</v>
      </c>
      <c r="AY115" s="109">
        <f t="shared" si="428"/>
        <v>5.210653899306001</v>
      </c>
      <c r="AZ115" s="109">
        <f t="shared" ref="AZ115:BA115" si="429">AZ37/AZ195*100</f>
        <v>5.3012739671200189</v>
      </c>
      <c r="BA115" s="109">
        <f t="shared" si="429"/>
        <v>5.3428081648681101</v>
      </c>
      <c r="BB115" s="109">
        <f t="shared" ref="BB115:BC115" si="430">BB37/BB195*100</f>
        <v>5.2521880970540922</v>
      </c>
      <c r="BC115" s="109">
        <f t="shared" si="430"/>
        <v>5.2710672778486796</v>
      </c>
      <c r="BD115" s="109">
        <f t="shared" ref="BD115:BE115" si="431">BD37/BD195*100</f>
        <v>5.2672914416897623</v>
      </c>
      <c r="BE115" s="109">
        <f t="shared" si="431"/>
        <v>5.2559639332130104</v>
      </c>
      <c r="BF115" s="109">
        <f t="shared" ref="BF115:BG115" si="432">BF37/BF195*100</f>
        <v>5.3088256394378535</v>
      </c>
      <c r="BG115" s="109">
        <f t="shared" si="432"/>
        <v>5.4372040688410452</v>
      </c>
      <c r="BH115" s="109">
        <f t="shared" ref="BH115:BI115" si="433">BH37/BH195*100</f>
        <v>5.486289938906971</v>
      </c>
      <c r="BI115" s="109">
        <f t="shared" si="433"/>
        <v>5.4107732157286232</v>
      </c>
      <c r="BJ115" s="109">
        <f t="shared" ref="BJ115:BK115" si="434">BJ37/BJ195*100</f>
        <v>5.4674107581123845</v>
      </c>
      <c r="BK115" s="109">
        <f t="shared" si="434"/>
        <v>5.5920133513566581</v>
      </c>
      <c r="BL115" s="109">
        <f t="shared" ref="BL115:BM115" si="435">BL37/BL195*100</f>
        <v>5.7090642722830971</v>
      </c>
      <c r="BM115" s="109">
        <f t="shared" si="435"/>
        <v>5.6108925321512446</v>
      </c>
      <c r="BN115" s="109">
        <f t="shared" ref="BN115:BO115" si="436">BN37/BN195*100</f>
        <v>5.5202724643372276</v>
      </c>
      <c r="BO115" s="109">
        <f t="shared" si="436"/>
        <v>5.3805665264572839</v>
      </c>
      <c r="BP115" s="109">
        <f t="shared" ref="BP115:BQ115" si="437">BP37/BP195*100</f>
        <v>5.5844616790388235</v>
      </c>
      <c r="BQ115" s="109">
        <f t="shared" si="437"/>
        <v>5.5693583344031534</v>
      </c>
      <c r="BR115" s="109">
        <f t="shared" ref="BR115:BS115" si="438">BR37/BR195*100</f>
        <v>5.6071166959923282</v>
      </c>
      <c r="BS115" s="109">
        <f t="shared" si="438"/>
        <v>5.8034601762560323</v>
      </c>
      <c r="BT115" s="109">
        <f t="shared" ref="BT115:BU115" si="439">BT37/BT195*100</f>
        <v>5.8752010632754628</v>
      </c>
      <c r="BU115" s="109">
        <f t="shared" si="439"/>
        <v>5.9469419502948924</v>
      </c>
      <c r="BV115" s="109">
        <f t="shared" ref="BV115:BW115" si="440">BV37/BV195*100</f>
        <v>5.8600977186397927</v>
      </c>
      <c r="BW115" s="109">
        <f t="shared" si="440"/>
        <v>5.9847003118840671</v>
      </c>
      <c r="BX115" s="109">
        <f t="shared" ref="BX115:BY115" si="441">BX37/BX195*100</f>
        <v>6.1659404475121011</v>
      </c>
      <c r="BY115" s="109">
        <f t="shared" si="441"/>
        <v>6.0828720520159187</v>
      </c>
      <c r="BZ115" s="109">
        <f t="shared" ref="BZ115:CA115" si="442">BZ37/BZ195*100</f>
        <v>5.9922519842019017</v>
      </c>
      <c r="CA115" s="109">
        <f t="shared" si="442"/>
        <v>5.9733728034073144</v>
      </c>
      <c r="CB115" s="274"/>
      <c r="CC115" s="282">
        <f t="shared" si="36"/>
        <v>4.8978519065749841</v>
      </c>
      <c r="CD115" s="156">
        <f t="shared" ca="1" si="6"/>
        <v>5.9733728034073144</v>
      </c>
      <c r="CE115" s="157"/>
    </row>
    <row r="116" spans="1:83" x14ac:dyDescent="0.25">
      <c r="A116" s="236" t="s">
        <v>1731</v>
      </c>
      <c r="B116" s="109">
        <f t="shared" ref="B116:V116" si="443">B38/B196*100</f>
        <v>2.1641050729068994</v>
      </c>
      <c r="C116" s="109">
        <f t="shared" si="443"/>
        <v>2.3258184190142281</v>
      </c>
      <c r="D116" s="109">
        <f t="shared" si="443"/>
        <v>2.4080340277494665</v>
      </c>
      <c r="E116" s="109">
        <f t="shared" si="443"/>
        <v>2.4508405017190538</v>
      </c>
      <c r="F116" s="109">
        <f t="shared" si="443"/>
        <v>2.4494815660374796</v>
      </c>
      <c r="G116" s="109">
        <f t="shared" si="443"/>
        <v>2.469865601261092</v>
      </c>
      <c r="H116" s="109">
        <f t="shared" si="443"/>
        <v>2.5133515430714666</v>
      </c>
      <c r="I116" s="109">
        <f t="shared" si="443"/>
        <v>2.5772215201054536</v>
      </c>
      <c r="J116" s="109">
        <f t="shared" si="443"/>
        <v>2.6417709649802275</v>
      </c>
      <c r="K116" s="109">
        <f t="shared" si="443"/>
        <v>2.7307812521233368</v>
      </c>
      <c r="L116" s="109">
        <f t="shared" si="443"/>
        <v>2.7613573049587563</v>
      </c>
      <c r="M116" s="109">
        <f t="shared" si="443"/>
        <v>2.7708698547297756</v>
      </c>
      <c r="N116" s="109">
        <f t="shared" si="443"/>
        <v>2.8440579454404085</v>
      </c>
      <c r="O116" s="109">
        <f t="shared" si="443"/>
        <v>2.9626178016245457</v>
      </c>
      <c r="P116" s="109">
        <f t="shared" si="443"/>
        <v>3.0460232818471074</v>
      </c>
      <c r="Q116" s="109">
        <f t="shared" si="443"/>
        <v>5.1780327886932502</v>
      </c>
      <c r="R116" s="109">
        <f t="shared" si="443"/>
        <v>7.5692196555698326</v>
      </c>
      <c r="S116" s="109">
        <f t="shared" si="443"/>
        <v>7.747059439846038</v>
      </c>
      <c r="T116" s="109">
        <f t="shared" si="443"/>
        <v>8.033808859454183</v>
      </c>
      <c r="U116" s="109">
        <f t="shared" si="443"/>
        <v>8.0544879041374617</v>
      </c>
      <c r="V116" s="109">
        <f t="shared" si="443"/>
        <v>8.0055474983870347</v>
      </c>
      <c r="W116" s="109">
        <f t="shared" ref="W116:X116" si="444">W38/W196*100</f>
        <v>7.7739421979343009</v>
      </c>
      <c r="X116" s="109">
        <f t="shared" si="444"/>
        <v>7.7325841085677416</v>
      </c>
      <c r="Y116" s="109">
        <f t="shared" ref="Y116:Z116" si="445">Y38/Y196*100</f>
        <v>7.6154028553624897</v>
      </c>
      <c r="Z116" s="109">
        <f t="shared" si="445"/>
        <v>7.5862383507913105</v>
      </c>
      <c r="AA116" s="109">
        <f t="shared" ref="AA116:AB116" si="446">AA38/AA196*100</f>
        <v>7.8439963126099617</v>
      </c>
      <c r="AB116" s="109">
        <f t="shared" si="446"/>
        <v>7.8578171148522484</v>
      </c>
      <c r="AC116" s="109">
        <f t="shared" ref="AC116:AD116" si="447">AC38/AC196*100</f>
        <v>7.6373753190877718</v>
      </c>
      <c r="AD116" s="109">
        <f t="shared" si="447"/>
        <v>6.9712126510095409</v>
      </c>
      <c r="AE116" s="109">
        <f t="shared" ref="AE116:AF116" si="448">AE38/AE196*100</f>
        <v>6.2912291806890215</v>
      </c>
      <c r="AF116" s="109">
        <f t="shared" si="448"/>
        <v>5.8662395117386978</v>
      </c>
      <c r="AG116" s="109">
        <f t="shared" ref="AG116:AH116" si="449">AG38/AG196*100</f>
        <v>5.4854764099636935</v>
      </c>
      <c r="AH116" s="109">
        <f t="shared" si="449"/>
        <v>5.1136968296461731</v>
      </c>
      <c r="AI116" s="109">
        <f t="shared" ref="AI116:AJ116" si="450">AI38/AI196*100</f>
        <v>4.7778513351586005</v>
      </c>
      <c r="AJ116" s="109">
        <f t="shared" si="450"/>
        <v>4.5242396140126351</v>
      </c>
      <c r="AK116" s="109">
        <f t="shared" ref="AK116:AL116" si="451">AK38/AK196*100</f>
        <v>4.2201819646823218</v>
      </c>
      <c r="AL116" s="109">
        <f t="shared" si="451"/>
        <v>4.0676180535911124</v>
      </c>
      <c r="AM116" s="109">
        <f t="shared" ref="AM116:AN116" si="452">AM38/AM196*100</f>
        <v>4.0599538195058935</v>
      </c>
      <c r="AN116" s="109">
        <f t="shared" si="452"/>
        <v>3.9275715943975844</v>
      </c>
      <c r="AO116" s="109">
        <f t="shared" ref="AO116:AP116" si="453">AO38/AO196*100</f>
        <v>3.6718648753725867</v>
      </c>
      <c r="AP116" s="109">
        <f t="shared" si="453"/>
        <v>3.4760785319229286</v>
      </c>
      <c r="AQ116" s="109">
        <f t="shared" ref="AQ116:AS116" si="454">AQ38/AQ196*100</f>
        <v>3.3973459454111441</v>
      </c>
      <c r="AR116" s="109">
        <f t="shared" si="454"/>
        <v>3.4001329396239512</v>
      </c>
      <c r="AS116" s="109">
        <f t="shared" si="454"/>
        <v>3.4914070000933641</v>
      </c>
      <c r="AT116" s="109">
        <f t="shared" ref="AT116:AU116" si="455">AT38/AT196*100</f>
        <v>3.4879232573273562</v>
      </c>
      <c r="AU116" s="109">
        <f t="shared" si="455"/>
        <v>3.5520241242219059</v>
      </c>
      <c r="AV116" s="109">
        <f t="shared" ref="AV116:AW116" si="456">AV38/AV196*100</f>
        <v>3.6077640084780365</v>
      </c>
      <c r="AW116" s="109">
        <f t="shared" si="456"/>
        <v>3.6265762194144804</v>
      </c>
      <c r="AX116" s="109">
        <f t="shared" ref="AX116:AY116" si="457">AX38/AX196*100</f>
        <v>3.616608805571389</v>
      </c>
      <c r="AY116" s="109">
        <f t="shared" si="457"/>
        <v>3.6786277234318621</v>
      </c>
      <c r="AZ116" s="109">
        <f t="shared" ref="AZ116:BA116" si="458">AZ38/AZ196*100</f>
        <v>3.7497055843506066</v>
      </c>
      <c r="BA116" s="109">
        <f t="shared" si="458"/>
        <v>3.7587645274088777</v>
      </c>
      <c r="BB116" s="109">
        <f t="shared" ref="BB116:BC116" si="459">BB38/BB196*100</f>
        <v>3.6653877297313118</v>
      </c>
      <c r="BC116" s="109">
        <f t="shared" si="459"/>
        <v>3.6653877297313118</v>
      </c>
      <c r="BD116" s="109">
        <f t="shared" ref="BD116:BE116" si="460">BD38/BD196*100</f>
        <v>3.7002298184169704</v>
      </c>
      <c r="BE116" s="109">
        <f t="shared" si="460"/>
        <v>3.7455245337083269</v>
      </c>
      <c r="BF116" s="109">
        <f t="shared" ref="BF116:BG116" si="461">BF38/BF196*100</f>
        <v>3.771307679335715</v>
      </c>
      <c r="BG116" s="109">
        <f t="shared" si="461"/>
        <v>3.8298423883276214</v>
      </c>
      <c r="BH116" s="109">
        <f t="shared" ref="BH116:BI116" si="462">BH38/BH196*100</f>
        <v>3.8688655276555592</v>
      </c>
      <c r="BI116" s="109">
        <f t="shared" si="462"/>
        <v>3.8486571162178773</v>
      </c>
      <c r="BJ116" s="109">
        <f t="shared" ref="BJ116:BK116" si="463">BJ38/BJ196*100</f>
        <v>3.9106760340783504</v>
      </c>
      <c r="BK116" s="109">
        <f t="shared" si="463"/>
        <v>4.0131117748141865</v>
      </c>
      <c r="BL116" s="109">
        <f t="shared" ref="BL116:BM116" si="464">BL38/BL196*100</f>
        <v>4.0688591167112413</v>
      </c>
      <c r="BM116" s="109">
        <f t="shared" si="464"/>
        <v>3.9915096798290786</v>
      </c>
      <c r="BN116" s="109">
        <f t="shared" ref="BN116:BO116" si="465">BN38/BN196*100</f>
        <v>3.9343686543845977</v>
      </c>
      <c r="BO116" s="109">
        <f t="shared" si="465"/>
        <v>3.8486571162178773</v>
      </c>
      <c r="BP116" s="109">
        <f t="shared" ref="BP116:BQ116" si="466">BP38/BP196*100</f>
        <v>3.9643328506542646</v>
      </c>
      <c r="BQ116" s="109">
        <f t="shared" si="466"/>
        <v>3.9761791608073889</v>
      </c>
      <c r="BR116" s="109">
        <f t="shared" ref="BR116:BS116" si="467">BR38/BR196*100</f>
        <v>3.9761791608073889</v>
      </c>
      <c r="BS116" s="109">
        <f t="shared" si="467"/>
        <v>4.0876738446014969</v>
      </c>
      <c r="BT116" s="109">
        <f t="shared" ref="BT116:BU116" si="468">BT38/BT196*100</f>
        <v>4.1329685598928538</v>
      </c>
      <c r="BU116" s="109">
        <f t="shared" si="468"/>
        <v>4.1692043321259389</v>
      </c>
      <c r="BV116" s="109">
        <f t="shared" ref="BV116:BW116" si="469">BV38/BV196*100</f>
        <v>4.1880190600161944</v>
      </c>
      <c r="BW116" s="109">
        <f t="shared" si="469"/>
        <v>4.3204189970216982</v>
      </c>
      <c r="BX116" s="109">
        <f t="shared" ref="BX116:BY116" si="470">BX38/BX196*100</f>
        <v>4.4110084276044113</v>
      </c>
      <c r="BY116" s="109">
        <f t="shared" si="470"/>
        <v>4.3796505477873184</v>
      </c>
      <c r="BZ116" s="109">
        <f t="shared" ref="BZ116:CA116" si="471">BZ38/BZ196*100</f>
        <v>4.3134505792845665</v>
      </c>
      <c r="CA116" s="109">
        <f t="shared" si="471"/>
        <v>4.3287810983062567</v>
      </c>
      <c r="CB116" s="274"/>
      <c r="CC116" s="282">
        <f t="shared" si="36"/>
        <v>3.0460232818471074</v>
      </c>
      <c r="CD116" s="156">
        <f t="shared" ca="1" si="6"/>
        <v>4.3287810983062567</v>
      </c>
      <c r="CE116" s="157"/>
    </row>
    <row r="117" spans="1:83" x14ac:dyDescent="0.25">
      <c r="A117" s="236" t="s">
        <v>141</v>
      </c>
      <c r="B117" s="109">
        <f t="shared" ref="B117:V117" si="472">B39/B197*100</f>
        <v>3.143460810011292</v>
      </c>
      <c r="C117" s="109">
        <f t="shared" si="472"/>
        <v>3.3530318253478804</v>
      </c>
      <c r="D117" s="109">
        <f t="shared" si="472"/>
        <v>3.4874204136578899</v>
      </c>
      <c r="E117" s="109">
        <f t="shared" si="472"/>
        <v>3.5516387367430928</v>
      </c>
      <c r="F117" s="109">
        <f t="shared" si="472"/>
        <v>3.5479840354293009</v>
      </c>
      <c r="G117" s="109">
        <f t="shared" si="472"/>
        <v>3.5860973491302754</v>
      </c>
      <c r="H117" s="109">
        <f t="shared" si="472"/>
        <v>3.6480184313896657</v>
      </c>
      <c r="I117" s="109">
        <f t="shared" si="472"/>
        <v>3.7571373706157423</v>
      </c>
      <c r="J117" s="109">
        <f t="shared" si="472"/>
        <v>3.7807362990990847</v>
      </c>
      <c r="K117" s="109">
        <f t="shared" si="472"/>
        <v>3.8566496663884222</v>
      </c>
      <c r="L117" s="109">
        <f t="shared" si="472"/>
        <v>3.8812927952471341</v>
      </c>
      <c r="M117" s="109">
        <f t="shared" si="472"/>
        <v>3.8677181903673348</v>
      </c>
      <c r="N117" s="109">
        <f t="shared" si="472"/>
        <v>3.9283690152207549</v>
      </c>
      <c r="O117" s="109">
        <f t="shared" si="472"/>
        <v>4.1075017913277616</v>
      </c>
      <c r="P117" s="109">
        <f t="shared" si="472"/>
        <v>4.2066417838050354</v>
      </c>
      <c r="Q117" s="109">
        <f t="shared" si="472"/>
        <v>6.6464216845118651</v>
      </c>
      <c r="R117" s="109">
        <f t="shared" si="472"/>
        <v>8.9114301177936284</v>
      </c>
      <c r="S117" s="109">
        <f t="shared" si="472"/>
        <v>9.1207729345267587</v>
      </c>
      <c r="T117" s="109">
        <f t="shared" si="472"/>
        <v>9.3495820802548888</v>
      </c>
      <c r="U117" s="109">
        <f t="shared" si="472"/>
        <v>9.3213931338960059</v>
      </c>
      <c r="V117" s="109">
        <f t="shared" si="472"/>
        <v>9.295225281804365</v>
      </c>
      <c r="W117" s="109">
        <f t="shared" ref="W117:X117" si="473">W39/W197*100</f>
        <v>9.1174753596696814</v>
      </c>
      <c r="X117" s="109">
        <f t="shared" si="473"/>
        <v>9.0856697183062636</v>
      </c>
      <c r="Y117" s="109">
        <f t="shared" ref="Y117:Z117" si="474">Y39/Y197*100</f>
        <v>8.9671697702164739</v>
      </c>
      <c r="Z117" s="109">
        <f t="shared" si="474"/>
        <v>8.8641739865498206</v>
      </c>
      <c r="AA117" s="109">
        <f t="shared" ref="AA117:AB117" si="475">AA39/AA197*100</f>
        <v>9.159760071443424</v>
      </c>
      <c r="AB117" s="109">
        <f t="shared" si="475"/>
        <v>9.2021540396551895</v>
      </c>
      <c r="AC117" s="109">
        <f t="shared" ref="AC117:AD117" si="476">AC39/AC197*100</f>
        <v>8.9878408134188188</v>
      </c>
      <c r="AD117" s="109">
        <f t="shared" si="476"/>
        <v>8.3024006489898738</v>
      </c>
      <c r="AE117" s="109">
        <f t="shared" ref="AE117:AF117" si="477">AE39/AE197*100</f>
        <v>7.6210081498675777</v>
      </c>
      <c r="AF117" s="109">
        <f t="shared" si="477"/>
        <v>7.1838602967492555</v>
      </c>
      <c r="AG117" s="109">
        <f t="shared" ref="AG117:AH117" si="478">AG39/AG197*100</f>
        <v>6.7886803418104229</v>
      </c>
      <c r="AH117" s="109">
        <f t="shared" si="478"/>
        <v>6.3698535000801009</v>
      </c>
      <c r="AI117" s="109">
        <f t="shared" ref="AI117:AJ117" si="479">AI39/AI197*100</f>
        <v>5.9577372613581749</v>
      </c>
      <c r="AJ117" s="109">
        <f t="shared" si="479"/>
        <v>5.6317936866646896</v>
      </c>
      <c r="AK117" s="109">
        <f t="shared" ref="AK117:AL117" si="480">AK39/AK197*100</f>
        <v>5.2726166494534379</v>
      </c>
      <c r="AL117" s="109">
        <f t="shared" si="480"/>
        <v>4.9769690640952398</v>
      </c>
      <c r="AM117" s="109">
        <f t="shared" ref="AM117:AN117" si="481">AM39/AM197*100</f>
        <v>5.0032432905084461</v>
      </c>
      <c r="AN117" s="109">
        <f t="shared" si="481"/>
        <v>4.8678784760276059</v>
      </c>
      <c r="AO117" s="109">
        <f t="shared" ref="AO117:AP117" si="482">AO39/AO197*100</f>
        <v>4.5931551646511179</v>
      </c>
      <c r="AP117" s="109">
        <f t="shared" si="482"/>
        <v>4.4144904250413131</v>
      </c>
      <c r="AQ117" s="109">
        <f t="shared" ref="AQ117:AS117" si="483">AQ39/AQ197*100</f>
        <v>4.3473335023291577</v>
      </c>
      <c r="AR117" s="109">
        <f t="shared" si="483"/>
        <v>4.3897926522128996</v>
      </c>
      <c r="AS117" s="109">
        <f t="shared" si="483"/>
        <v>4.4950997516770315</v>
      </c>
      <c r="AT117" s="109">
        <f t="shared" ref="AT117:AU117" si="484">AT39/AT197*100</f>
        <v>4.5076062834497179</v>
      </c>
      <c r="AU117" s="109">
        <f t="shared" si="484"/>
        <v>4.5548998909934895</v>
      </c>
      <c r="AV117" s="109">
        <f t="shared" ref="AV117:AW117" si="485">AV39/AV197*100</f>
        <v>4.6293085001956902</v>
      </c>
      <c r="AW117" s="109">
        <f t="shared" si="485"/>
        <v>4.6420252257796824</v>
      </c>
      <c r="AX117" s="109">
        <f t="shared" ref="AX117:AY117" si="486">AX39/AX197*100</f>
        <v>4.5645978997875813</v>
      </c>
      <c r="AY117" s="109">
        <f t="shared" si="486"/>
        <v>4.6902968138446948</v>
      </c>
      <c r="AZ117" s="109">
        <f t="shared" ref="AZ117:BA117" si="487">AZ39/AZ197*100</f>
        <v>4.8008036406068255</v>
      </c>
      <c r="BA117" s="109">
        <f t="shared" si="487"/>
        <v>4.809960515140788</v>
      </c>
      <c r="BB117" s="109">
        <f t="shared" ref="BB117:BC117" si="488">BB39/BB197*100</f>
        <v>4.6932103648327734</v>
      </c>
      <c r="BC117" s="109">
        <f t="shared" si="488"/>
        <v>4.7030956271137558</v>
      </c>
      <c r="BD117" s="109">
        <f t="shared" ref="BD117:BE117" si="489">BD39/BD197*100</f>
        <v>4.7606382591283118</v>
      </c>
      <c r="BE117" s="109">
        <f t="shared" si="489"/>
        <v>4.8125618999515734</v>
      </c>
      <c r="BF117" s="109">
        <f t="shared" ref="BF117:BG117" si="490">BF39/BF197*100</f>
        <v>4.8341013661848695</v>
      </c>
      <c r="BG117" s="109">
        <f t="shared" si="490"/>
        <v>4.8898750565280915</v>
      </c>
      <c r="BH117" s="109">
        <f t="shared" ref="BH117:BI117" si="491">BH39/BH197*100</f>
        <v>4.9563664522917472</v>
      </c>
      <c r="BI117" s="109">
        <f t="shared" si="491"/>
        <v>4.9409662542119026</v>
      </c>
      <c r="BJ117" s="109">
        <f t="shared" ref="BJ117:BK117" si="492">BJ39/BJ197*100</f>
        <v>4.9659395483954345</v>
      </c>
      <c r="BK117" s="109">
        <f t="shared" si="492"/>
        <v>5.0869559697931361</v>
      </c>
      <c r="BL117" s="109">
        <f t="shared" ref="BL117:BM117" si="493">BL39/BL197*100</f>
        <v>5.1396079983634166</v>
      </c>
      <c r="BM117" s="109">
        <f t="shared" si="493"/>
        <v>5.0633353957112108</v>
      </c>
      <c r="BN117" s="109">
        <f t="shared" ref="BN117:BO117" si="494">BN39/BN197*100</f>
        <v>4.9990291631886157</v>
      </c>
      <c r="BO117" s="109">
        <f t="shared" si="494"/>
        <v>4.9720788165488861</v>
      </c>
      <c r="BP117" s="109">
        <f t="shared" ref="BP117:BQ117" si="495">BP39/BP197*100</f>
        <v>5.1327403424629452</v>
      </c>
      <c r="BQ117" s="109">
        <f t="shared" si="495"/>
        <v>5.1902829744775021</v>
      </c>
      <c r="BR117" s="109">
        <f t="shared" ref="BR117:BS117" si="496">BR39/BR197*100</f>
        <v>5.2211874260296227</v>
      </c>
      <c r="BS117" s="109">
        <f t="shared" si="496"/>
        <v>5.3041195737974371</v>
      </c>
      <c r="BT117" s="109">
        <f t="shared" ref="BT117:BU117" si="497">BT39/BT197*100</f>
        <v>5.3613500396346989</v>
      </c>
      <c r="BU117" s="109">
        <f t="shared" si="497"/>
        <v>5.3396024626165399</v>
      </c>
      <c r="BV117" s="109">
        <f t="shared" ref="BV117:BW117" si="498">BV39/BV197*100</f>
        <v>5.327844203271793</v>
      </c>
      <c r="BW117" s="109">
        <f t="shared" si="498"/>
        <v>5.4962058282257749</v>
      </c>
      <c r="BX117" s="109">
        <f t="shared" ref="BX117:BY117" si="499">BX39/BX197*100</f>
        <v>5.5733108740174311</v>
      </c>
      <c r="BY117" s="109">
        <f t="shared" si="499"/>
        <v>5.5212831778017382</v>
      </c>
      <c r="BZ117" s="109">
        <f t="shared" ref="BZ117:CA117" si="500">BZ39/BZ197*100</f>
        <v>5.4346050359063947</v>
      </c>
      <c r="CA117" s="109">
        <f t="shared" si="500"/>
        <v>5.5024491517716569</v>
      </c>
      <c r="CB117" s="274"/>
      <c r="CC117" s="282">
        <f t="shared" si="36"/>
        <v>4.2066417838050354</v>
      </c>
      <c r="CD117" s="156">
        <f t="shared" ca="1" si="6"/>
        <v>5.5024491517716569</v>
      </c>
      <c r="CE117" s="157"/>
    </row>
    <row r="118" spans="1:83" x14ac:dyDescent="0.25">
      <c r="A118" s="236" t="s">
        <v>226</v>
      </c>
      <c r="B118" s="109">
        <f t="shared" ref="B118:V118" si="501">B40/B198*100</f>
        <v>3.2489158335566595</v>
      </c>
      <c r="C118" s="109">
        <f t="shared" si="501"/>
        <v>3.4706390072753139</v>
      </c>
      <c r="D118" s="109">
        <f t="shared" si="501"/>
        <v>3.609261351564228</v>
      </c>
      <c r="E118" s="109">
        <f t="shared" si="501"/>
        <v>3.670316873623416</v>
      </c>
      <c r="F118" s="109">
        <f t="shared" si="501"/>
        <v>3.6620612235381467</v>
      </c>
      <c r="G118" s="109">
        <f t="shared" si="501"/>
        <v>3.7026137025284243</v>
      </c>
      <c r="H118" s="109">
        <f t="shared" si="501"/>
        <v>3.7823578390663535</v>
      </c>
      <c r="I118" s="109">
        <f t="shared" si="501"/>
        <v>3.8960317902404422</v>
      </c>
      <c r="J118" s="109">
        <f t="shared" si="501"/>
        <v>3.8894998473158338</v>
      </c>
      <c r="K118" s="109">
        <f t="shared" si="501"/>
        <v>3.9488316622143609</v>
      </c>
      <c r="L118" s="109">
        <f t="shared" si="501"/>
        <v>3.9731450053226265</v>
      </c>
      <c r="M118" s="109">
        <f t="shared" si="501"/>
        <v>3.9611697766275107</v>
      </c>
      <c r="N118" s="109">
        <f t="shared" si="501"/>
        <v>4.0068696572919089</v>
      </c>
      <c r="O118" s="109">
        <f t="shared" si="501"/>
        <v>4.1844218899305288</v>
      </c>
      <c r="P118" s="109">
        <f t="shared" si="501"/>
        <v>4.2832054957258334</v>
      </c>
      <c r="Q118" s="109">
        <f t="shared" si="501"/>
        <v>6.7593443203577239</v>
      </c>
      <c r="R118" s="109">
        <f t="shared" si="501"/>
        <v>8.9082336273782765</v>
      </c>
      <c r="S118" s="109">
        <f t="shared" si="501"/>
        <v>9.1545008799211942</v>
      </c>
      <c r="T118" s="109">
        <f t="shared" si="501"/>
        <v>9.4280696705737377</v>
      </c>
      <c r="U118" s="109">
        <f t="shared" si="501"/>
        <v>9.3932048685283362</v>
      </c>
      <c r="V118" s="109">
        <f t="shared" si="501"/>
        <v>9.3106546097171332</v>
      </c>
      <c r="W118" s="109">
        <f t="shared" ref="W118:X118" si="502">W40/W198*100</f>
        <v>9.0917811302098901</v>
      </c>
      <c r="X118" s="109">
        <f t="shared" si="502"/>
        <v>9.0400373366980631</v>
      </c>
      <c r="Y118" s="109">
        <f t="shared" ref="Y118:Z118" si="503">Y40/Y198*100</f>
        <v>8.9136754880149933</v>
      </c>
      <c r="Z118" s="109">
        <f t="shared" si="503"/>
        <v>8.8207466771767553</v>
      </c>
      <c r="AA118" s="109">
        <f t="shared" ref="AA118:AB118" si="504">AA40/AA198*100</f>
        <v>9.1094105341695553</v>
      </c>
      <c r="AB118" s="109">
        <f t="shared" si="504"/>
        <v>9.1590462982442062</v>
      </c>
      <c r="AC118" s="109">
        <f t="shared" ref="AC118:AD118" si="505">AC40/AC198*100</f>
        <v>8.9458990506536207</v>
      </c>
      <c r="AD118" s="109">
        <f t="shared" si="505"/>
        <v>8.2636614815009271</v>
      </c>
      <c r="AE118" s="109">
        <f t="shared" ref="AE118:AF118" si="506">AE40/AE198*100</f>
        <v>7.5890957343560457</v>
      </c>
      <c r="AF118" s="109">
        <f t="shared" si="506"/>
        <v>7.1723216929917992</v>
      </c>
      <c r="AG118" s="109">
        <f t="shared" ref="AG118:AH118" si="507">AG40/AG198*100</f>
        <v>6.7770842122037056</v>
      </c>
      <c r="AH118" s="109">
        <f t="shared" si="507"/>
        <v>6.3229678082954033</v>
      </c>
      <c r="AI118" s="109">
        <f t="shared" ref="AI118:AJ118" si="508">AI40/AI198*100</f>
        <v>5.9024040717224775</v>
      </c>
      <c r="AJ118" s="109">
        <f t="shared" si="508"/>
        <v>5.5796329578515644</v>
      </c>
      <c r="AK118" s="109">
        <f t="shared" ref="AK118:AL118" si="509">AK40/AK198*100</f>
        <v>5.2298718195676202</v>
      </c>
      <c r="AL118" s="109">
        <f t="shared" si="509"/>
        <v>4.9424012860605382</v>
      </c>
      <c r="AM118" s="109">
        <f t="shared" ref="AM118:AN118" si="510">AM40/AM198*100</f>
        <v>4.9730495739705551</v>
      </c>
      <c r="AN118" s="109">
        <f t="shared" si="510"/>
        <v>4.8286560032516368</v>
      </c>
      <c r="AO118" s="109">
        <f t="shared" ref="AO118:AP118" si="511">AO40/AO198*100</f>
        <v>4.5416019495229998</v>
      </c>
      <c r="AP118" s="109">
        <f t="shared" si="511"/>
        <v>4.3680195331754952</v>
      </c>
      <c r="AQ118" s="109">
        <f t="shared" ref="AQ118:AS118" si="512">AQ40/AQ198*100</f>
        <v>4.3087296904924264</v>
      </c>
      <c r="AR118" s="109">
        <f t="shared" si="512"/>
        <v>4.3683843937458517</v>
      </c>
      <c r="AS118" s="109">
        <f t="shared" si="512"/>
        <v>4.4735554531513548</v>
      </c>
      <c r="AT118" s="109">
        <f t="shared" ref="AT118:AU118" si="513">AT40/AT198*100</f>
        <v>4.4628832814684039</v>
      </c>
      <c r="AU118" s="109">
        <f t="shared" si="513"/>
        <v>4.5011936413559237</v>
      </c>
      <c r="AV118" s="109">
        <f t="shared" ref="AV118:AW118" si="514">AV40/AV198*100</f>
        <v>4.5745306159977499</v>
      </c>
      <c r="AW118" s="109">
        <f t="shared" si="514"/>
        <v>4.5911317719490086</v>
      </c>
      <c r="AX118" s="109" t="str">
        <f t="shared" ref="AX118:BW118" si="515">IF(ISERROR((AX40/AX198*100)),"-",(AX40/AX198*100))</f>
        <v>-</v>
      </c>
      <c r="AY118" s="109" t="str">
        <f t="shared" si="515"/>
        <v>-</v>
      </c>
      <c r="AZ118" s="109" t="str">
        <f t="shared" si="515"/>
        <v>-</v>
      </c>
      <c r="BA118" s="109" t="str">
        <f t="shared" si="515"/>
        <v>-</v>
      </c>
      <c r="BB118" s="109" t="str">
        <f t="shared" si="515"/>
        <v>-</v>
      </c>
      <c r="BC118" s="109" t="str">
        <f t="shared" si="515"/>
        <v>-</v>
      </c>
      <c r="BD118" s="109" t="str">
        <f t="shared" si="515"/>
        <v>-</v>
      </c>
      <c r="BE118" s="109" t="str">
        <f t="shared" si="515"/>
        <v>-</v>
      </c>
      <c r="BF118" s="109" t="str">
        <f t="shared" si="515"/>
        <v>-</v>
      </c>
      <c r="BG118" s="109" t="str">
        <f t="shared" si="515"/>
        <v>-</v>
      </c>
      <c r="BH118" s="109" t="str">
        <f t="shared" si="515"/>
        <v>-</v>
      </c>
      <c r="BI118" s="109" t="str">
        <f t="shared" si="515"/>
        <v>-</v>
      </c>
      <c r="BJ118" s="109" t="str">
        <f t="shared" si="515"/>
        <v>-</v>
      </c>
      <c r="BK118" s="109" t="str">
        <f t="shared" si="515"/>
        <v>-</v>
      </c>
      <c r="BL118" s="109" t="str">
        <f t="shared" si="515"/>
        <v>-</v>
      </c>
      <c r="BM118" s="109" t="str">
        <f t="shared" si="515"/>
        <v>-</v>
      </c>
      <c r="BN118" s="109" t="str">
        <f t="shared" si="515"/>
        <v>-</v>
      </c>
      <c r="BO118" s="109" t="str">
        <f t="shared" si="515"/>
        <v>-</v>
      </c>
      <c r="BP118" s="109" t="str">
        <f t="shared" si="515"/>
        <v>-</v>
      </c>
      <c r="BQ118" s="109" t="str">
        <f t="shared" si="515"/>
        <v>-</v>
      </c>
      <c r="BR118" s="109" t="str">
        <f t="shared" si="515"/>
        <v>-</v>
      </c>
      <c r="BS118" s="109" t="str">
        <f t="shared" si="515"/>
        <v>-</v>
      </c>
      <c r="BT118" s="109" t="str">
        <f t="shared" si="515"/>
        <v>-</v>
      </c>
      <c r="BU118" s="109" t="str">
        <f t="shared" si="515"/>
        <v>-</v>
      </c>
      <c r="BV118" s="109" t="str">
        <f t="shared" si="515"/>
        <v>-</v>
      </c>
      <c r="BW118" s="109" t="str">
        <f t="shared" si="515"/>
        <v>-</v>
      </c>
      <c r="BX118" s="109" t="str">
        <f t="shared" ref="BX118:BY118" si="516">IF(ISERROR((BX40/BX198*100)),"-",(BX40/BX198*100))</f>
        <v>-</v>
      </c>
      <c r="BY118" s="109" t="str">
        <f t="shared" si="516"/>
        <v>-</v>
      </c>
      <c r="BZ118" s="109" t="str">
        <f t="shared" ref="BZ118:CA118" si="517">IF(ISERROR((BZ40/BZ198*100)),"-",(BZ40/BZ198*100))</f>
        <v>-</v>
      </c>
      <c r="CA118" s="109" t="str">
        <f t="shared" si="517"/>
        <v>-</v>
      </c>
      <c r="CB118" s="274"/>
      <c r="CC118" s="282">
        <f t="shared" si="36"/>
        <v>4.2832054957258334</v>
      </c>
      <c r="CD118" s="156" t="str">
        <f t="shared" ca="1" si="6"/>
        <v>-</v>
      </c>
      <c r="CE118" s="157"/>
    </row>
    <row r="119" spans="1:83" x14ac:dyDescent="0.25">
      <c r="A119" s="236" t="s">
        <v>227</v>
      </c>
      <c r="B119" s="109">
        <f t="shared" ref="B119:V119" si="518">B41/B199*100</f>
        <v>3.2616053988110765</v>
      </c>
      <c r="C119" s="109">
        <f t="shared" si="518"/>
        <v>3.4763308393684458</v>
      </c>
      <c r="D119" s="109">
        <f t="shared" si="518"/>
        <v>3.6125175411997827</v>
      </c>
      <c r="E119" s="109">
        <f t="shared" si="518"/>
        <v>3.6706062379679709</v>
      </c>
      <c r="F119" s="109">
        <f t="shared" si="518"/>
        <v>3.6585301356049338</v>
      </c>
      <c r="G119" s="109">
        <f t="shared" si="518"/>
        <v>3.6976672848690844</v>
      </c>
      <c r="H119" s="109">
        <f t="shared" si="518"/>
        <v>3.777704518048925</v>
      </c>
      <c r="I119" s="109">
        <f t="shared" si="518"/>
        <v>3.8912375096079943</v>
      </c>
      <c r="J119" s="109">
        <f t="shared" si="518"/>
        <v>3.8850672383276095</v>
      </c>
      <c r="K119" s="109">
        <f t="shared" si="518"/>
        <v>3.944125549154144</v>
      </c>
      <c r="L119" s="109">
        <f t="shared" si="518"/>
        <v>3.9632533901233349</v>
      </c>
      <c r="M119" s="109">
        <f t="shared" si="518"/>
        <v>3.9526757822141052</v>
      </c>
      <c r="N119" s="109">
        <f t="shared" si="518"/>
        <v>3.9966982238251409</v>
      </c>
      <c r="O119" s="109">
        <f t="shared" si="518"/>
        <v>4.1706080245209236</v>
      </c>
      <c r="P119" s="109">
        <f t="shared" si="518"/>
        <v>4.2685891648098355</v>
      </c>
      <c r="Q119" s="109">
        <f t="shared" si="518"/>
        <v>6.7682287950166415</v>
      </c>
      <c r="R119" s="109">
        <f t="shared" si="518"/>
        <v>8.8958448824979328</v>
      </c>
      <c r="S119" s="109">
        <f t="shared" si="518"/>
        <v>9.1444283244203071</v>
      </c>
      <c r="T119" s="109">
        <f t="shared" si="518"/>
        <v>9.4200843229458382</v>
      </c>
      <c r="U119" s="109">
        <f t="shared" si="518"/>
        <v>9.3828819686732867</v>
      </c>
      <c r="V119" s="109">
        <f t="shared" si="518"/>
        <v>9.2951202702809308</v>
      </c>
      <c r="W119" s="109">
        <f t="shared" ref="W119:X119" si="519">W41/W199*100</f>
        <v>9.073519740734552</v>
      </c>
      <c r="X119" s="109">
        <f t="shared" si="519"/>
        <v>9.0140856181256321</v>
      </c>
      <c r="Y119" s="109">
        <f t="shared" ref="Y119:Z119" si="520">Y41/Y199*100</f>
        <v>8.8788124793370056</v>
      </c>
      <c r="Z119" s="109">
        <f t="shared" si="520"/>
        <v>8.7830792258480148</v>
      </c>
      <c r="AA119" s="109">
        <f t="shared" ref="AA119:AB119" si="521">AA41/AA199*100</f>
        <v>9.0684367280180798</v>
      </c>
      <c r="AB119" s="109">
        <f t="shared" si="521"/>
        <v>9.117239601617559</v>
      </c>
      <c r="AC119" s="109">
        <f t="shared" ref="AC119:AD119" si="522">AC41/AC199*100</f>
        <v>8.9024350566769428</v>
      </c>
      <c r="AD119" s="109">
        <f t="shared" si="522"/>
        <v>8.2252165436528681</v>
      </c>
      <c r="AE119" s="109">
        <f t="shared" ref="AE119:AF119" si="523">AE41/AE199*100</f>
        <v>7.5586034433078684</v>
      </c>
      <c r="AF119" s="109">
        <f t="shared" si="523"/>
        <v>7.1454417307170681</v>
      </c>
      <c r="AG119" s="109">
        <f t="shared" ref="AG119:AH119" si="524">AG41/AG199*100</f>
        <v>6.7572656513871427</v>
      </c>
      <c r="AH119" s="109">
        <f t="shared" si="524"/>
        <v>6.3039291975459433</v>
      </c>
      <c r="AI119" s="109">
        <f t="shared" ref="AI119:AJ119" si="525">AI41/AI199*100</f>
        <v>5.8854647786156056</v>
      </c>
      <c r="AJ119" s="109">
        <f t="shared" si="525"/>
        <v>5.5603819170883213</v>
      </c>
      <c r="AK119" s="109">
        <f t="shared" ref="AK119:AL119" si="526">AK41/AK199*100</f>
        <v>5.2092349057565279</v>
      </c>
      <c r="AL119" s="109">
        <f t="shared" si="526"/>
        <v>4.9241843073911333</v>
      </c>
      <c r="AM119" s="109">
        <f t="shared" ref="AM119:AN119" si="527">AM41/AM199*100</f>
        <v>4.9549943103602585</v>
      </c>
      <c r="AN119" s="109">
        <f t="shared" si="527"/>
        <v>4.8118654204863969</v>
      </c>
      <c r="AO119" s="109">
        <f t="shared" ref="AO119:AP119" si="528">AO41/AO199*100</f>
        <v>4.530047122434512</v>
      </c>
      <c r="AP119" s="109">
        <f t="shared" si="528"/>
        <v>4.3550427539845238</v>
      </c>
      <c r="AQ119" s="109">
        <f t="shared" ref="AQ119:AS119" si="529">AQ41/AQ199*100</f>
        <v>4.2958200681620262</v>
      </c>
      <c r="AR119" s="109">
        <f t="shared" si="529"/>
        <v>4.3562858088593588</v>
      </c>
      <c r="AS119" s="109">
        <f t="shared" si="529"/>
        <v>4.4619454732203367</v>
      </c>
      <c r="AT119" s="109">
        <f t="shared" ref="AT119:AU119" si="530">AT41/AT199*100</f>
        <v>4.4517346653199059</v>
      </c>
      <c r="AU119" s="109">
        <f t="shared" si="530"/>
        <v>4.4894702597345404</v>
      </c>
      <c r="AV119" s="109">
        <f t="shared" ref="AV119:AW119" si="531">AV41/AV199*100</f>
        <v>4.5609459150375544</v>
      </c>
      <c r="AW119" s="109">
        <f t="shared" si="531"/>
        <v>4.5771944180443267</v>
      </c>
      <c r="AX119" s="109" t="str">
        <f t="shared" ref="AX119:BW119" si="532">IF(ISERROR((AX41/AX199*100)),"-",(AX41/AX199*100))</f>
        <v>-</v>
      </c>
      <c r="AY119" s="109" t="str">
        <f t="shared" si="532"/>
        <v>-</v>
      </c>
      <c r="AZ119" s="109" t="str">
        <f t="shared" si="532"/>
        <v>-</v>
      </c>
      <c r="BA119" s="109" t="str">
        <f t="shared" si="532"/>
        <v>-</v>
      </c>
      <c r="BB119" s="109" t="str">
        <f t="shared" si="532"/>
        <v>-</v>
      </c>
      <c r="BC119" s="109" t="str">
        <f t="shared" si="532"/>
        <v>-</v>
      </c>
      <c r="BD119" s="109" t="str">
        <f t="shared" si="532"/>
        <v>-</v>
      </c>
      <c r="BE119" s="109" t="str">
        <f t="shared" si="532"/>
        <v>-</v>
      </c>
      <c r="BF119" s="109" t="str">
        <f t="shared" si="532"/>
        <v>-</v>
      </c>
      <c r="BG119" s="109" t="str">
        <f t="shared" si="532"/>
        <v>-</v>
      </c>
      <c r="BH119" s="109" t="str">
        <f t="shared" si="532"/>
        <v>-</v>
      </c>
      <c r="BI119" s="109" t="str">
        <f t="shared" si="532"/>
        <v>-</v>
      </c>
      <c r="BJ119" s="109" t="str">
        <f t="shared" si="532"/>
        <v>-</v>
      </c>
      <c r="BK119" s="109" t="str">
        <f t="shared" si="532"/>
        <v>-</v>
      </c>
      <c r="BL119" s="109" t="str">
        <f t="shared" si="532"/>
        <v>-</v>
      </c>
      <c r="BM119" s="109" t="str">
        <f t="shared" si="532"/>
        <v>-</v>
      </c>
      <c r="BN119" s="109" t="str">
        <f t="shared" si="532"/>
        <v>-</v>
      </c>
      <c r="BO119" s="109" t="str">
        <f t="shared" si="532"/>
        <v>-</v>
      </c>
      <c r="BP119" s="109" t="str">
        <f t="shared" si="532"/>
        <v>-</v>
      </c>
      <c r="BQ119" s="109" t="str">
        <f t="shared" si="532"/>
        <v>-</v>
      </c>
      <c r="BR119" s="109" t="str">
        <f t="shared" si="532"/>
        <v>-</v>
      </c>
      <c r="BS119" s="109" t="str">
        <f t="shared" si="532"/>
        <v>-</v>
      </c>
      <c r="BT119" s="109" t="str">
        <f t="shared" si="532"/>
        <v>-</v>
      </c>
      <c r="BU119" s="109" t="str">
        <f t="shared" si="532"/>
        <v>-</v>
      </c>
      <c r="BV119" s="109" t="str">
        <f t="shared" si="532"/>
        <v>-</v>
      </c>
      <c r="BW119" s="109" t="str">
        <f t="shared" si="532"/>
        <v>-</v>
      </c>
      <c r="BX119" s="109" t="str">
        <f t="shared" ref="BX119:BY119" si="533">IF(ISERROR((BX41/BX199*100)),"-",(BX41/BX199*100))</f>
        <v>-</v>
      </c>
      <c r="BY119" s="109" t="str">
        <f t="shared" si="533"/>
        <v>-</v>
      </c>
      <c r="BZ119" s="109" t="str">
        <f t="shared" ref="BZ119:CA119" si="534">IF(ISERROR((BZ41/BZ199*100)),"-",(BZ41/BZ199*100))</f>
        <v>-</v>
      </c>
      <c r="CA119" s="109" t="str">
        <f t="shared" si="534"/>
        <v>-</v>
      </c>
      <c r="CB119" s="274"/>
      <c r="CC119" s="282">
        <f t="shared" si="36"/>
        <v>4.2685891648098355</v>
      </c>
      <c r="CD119" s="156" t="str">
        <f t="shared" ca="1" si="6"/>
        <v>-</v>
      </c>
      <c r="CE119" s="157"/>
    </row>
    <row r="120" spans="1:83" x14ac:dyDescent="0.25">
      <c r="A120" s="236" t="s">
        <v>228</v>
      </c>
      <c r="B120" s="109">
        <f t="shared" ref="B120:V120" si="535">B42/B200*100</f>
        <v>3.7289597240410104</v>
      </c>
      <c r="C120" s="109">
        <f t="shared" si="535"/>
        <v>4.0643265514708231</v>
      </c>
      <c r="D120" s="109">
        <f t="shared" si="535"/>
        <v>4.2240250407231148</v>
      </c>
      <c r="E120" s="109">
        <f t="shared" si="535"/>
        <v>4.3917084544380209</v>
      </c>
      <c r="F120" s="109">
        <f t="shared" si="535"/>
        <v>4.3437989076623333</v>
      </c>
      <c r="G120" s="109">
        <f t="shared" si="535"/>
        <v>4.4715576990641663</v>
      </c>
      <c r="H120" s="109">
        <f t="shared" si="535"/>
        <v>4.5034973969146259</v>
      </c>
      <c r="I120" s="109">
        <f t="shared" si="535"/>
        <v>4.6073014149286147</v>
      </c>
      <c r="J120" s="109">
        <f t="shared" si="535"/>
        <v>4.7350602063304477</v>
      </c>
      <c r="K120" s="109">
        <f t="shared" si="535"/>
        <v>4.8388642243444382</v>
      </c>
      <c r="L120" s="109">
        <f t="shared" si="535"/>
        <v>4.814909450956594</v>
      </c>
      <c r="M120" s="109">
        <f t="shared" si="535"/>
        <v>4.8069245264939795</v>
      </c>
      <c r="N120" s="109">
        <f t="shared" si="535"/>
        <v>4.9794292431267557</v>
      </c>
      <c r="O120" s="109">
        <f t="shared" si="535"/>
        <v>5.134526219552014</v>
      </c>
      <c r="P120" s="109">
        <f t="shared" si="535"/>
        <v>5.2243192059034804</v>
      </c>
      <c r="Q120" s="109">
        <f t="shared" si="535"/>
        <v>7.9834127865212556</v>
      </c>
      <c r="R120" s="109">
        <f t="shared" si="535"/>
        <v>10.677202377065239</v>
      </c>
      <c r="S120" s="109">
        <f t="shared" si="535"/>
        <v>10.81597335597205</v>
      </c>
      <c r="T120" s="109">
        <f t="shared" si="535"/>
        <v>11.011885326193431</v>
      </c>
      <c r="U120" s="109">
        <f t="shared" si="535"/>
        <v>11.028211323711879</v>
      </c>
      <c r="V120" s="109">
        <f t="shared" si="535"/>
        <v>10.91392934108274</v>
      </c>
      <c r="W120" s="109">
        <f t="shared" ref="W120:X120" si="536">W42/W200*100</f>
        <v>10.766995363416704</v>
      </c>
      <c r="X120" s="109">
        <f t="shared" si="536"/>
        <v>10.81597335597205</v>
      </c>
      <c r="Y120" s="109">
        <f t="shared" ref="Y120:Z120" si="537">Y42/Y200*100</f>
        <v>10.677202377065239</v>
      </c>
      <c r="Z120" s="109">
        <f t="shared" si="537"/>
        <v>10.678889990089198</v>
      </c>
      <c r="AA120" s="109">
        <f t="shared" ref="AA120:AB120" si="538">AA42/AA200*100</f>
        <v>10.943178064089858</v>
      </c>
      <c r="AB120" s="109">
        <f t="shared" si="538"/>
        <v>11.10009910802775</v>
      </c>
      <c r="AC120" s="109">
        <f t="shared" ref="AC120:AD120" si="539">AC42/AC200*100</f>
        <v>10.943178064089858</v>
      </c>
      <c r="AD120" s="109">
        <f t="shared" si="539"/>
        <v>10.20812685827552</v>
      </c>
      <c r="AE120" s="109">
        <f t="shared" ref="AE120:AF120" si="540">AE42/AE200*100</f>
        <v>9.4482986455236198</v>
      </c>
      <c r="AF120" s="109">
        <f t="shared" si="540"/>
        <v>8.9279814998348197</v>
      </c>
      <c r="AG120" s="109">
        <f t="shared" ref="AG120:AH120" si="541">AG42/AG200*100</f>
        <v>8.3498513379583752</v>
      </c>
      <c r="AH120" s="109">
        <f t="shared" si="541"/>
        <v>7.8708292038321774</v>
      </c>
      <c r="AI120" s="109">
        <f t="shared" ref="AI120:AJ120" si="542">AI42/AI200*100</f>
        <v>7.342253055830855</v>
      </c>
      <c r="AJ120" s="109">
        <f t="shared" si="542"/>
        <v>6.9953749587049892</v>
      </c>
      <c r="AK120" s="109">
        <f t="shared" ref="AK120:AL120" si="543">AK42/AK200*100</f>
        <v>6.5576478361413946</v>
      </c>
      <c r="AL120" s="109">
        <f t="shared" si="543"/>
        <v>6.3764291996481965</v>
      </c>
      <c r="AM120" s="109">
        <f t="shared" ref="AM120:AN120" si="544">AM42/AM200*100</f>
        <v>6.4271700155605167</v>
      </c>
      <c r="AN120" s="109">
        <f t="shared" si="544"/>
        <v>6.2072931466071308</v>
      </c>
      <c r="AO120" s="109">
        <f t="shared" ref="AO120:AP120" si="545">AO42/AO200*100</f>
        <v>5.725255395440092</v>
      </c>
      <c r="AP120" s="109">
        <f t="shared" si="545"/>
        <v>5.3108720654894794</v>
      </c>
      <c r="AQ120" s="109">
        <f t="shared" ref="AQ120:AS120" si="546">AQ42/AQ200*100</f>
        <v>5.1671064204045738</v>
      </c>
      <c r="AR120" s="109">
        <f t="shared" si="546"/>
        <v>5.0909951965360936</v>
      </c>
      <c r="AS120" s="109">
        <f t="shared" si="546"/>
        <v>5.2347608416210001</v>
      </c>
      <c r="AT120" s="109">
        <f t="shared" ref="AT120:AU120" si="547">AT42/AT200*100</f>
        <v>5.2685880522292132</v>
      </c>
      <c r="AU120" s="109">
        <f t="shared" si="547"/>
        <v>5.454637710574386</v>
      </c>
      <c r="AV120" s="109">
        <f t="shared" ref="AV120:AW120" si="548">AV42/AV200*100</f>
        <v>5.463094513226439</v>
      </c>
      <c r="AW120" s="109">
        <f t="shared" si="548"/>
        <v>5.480008118530546</v>
      </c>
      <c r="AX120" s="109">
        <f t="shared" ref="AX120:AY120" si="549">AX42/AX200*100</f>
        <v>5.5025804026111622</v>
      </c>
      <c r="AY120" s="109">
        <f t="shared" si="549"/>
        <v>5.6478348542328849</v>
      </c>
      <c r="AZ120" s="109">
        <f t="shared" ref="AZ120:BA120" si="550">AZ42/AZ200*100</f>
        <v>5.6905567517686864</v>
      </c>
      <c r="BA120" s="109">
        <f t="shared" si="550"/>
        <v>5.7760005468402884</v>
      </c>
      <c r="BB120" s="109">
        <f t="shared" ref="BB120:BC120" si="551">BB42/BB200*100</f>
        <v>5.7076455107830073</v>
      </c>
      <c r="BC120" s="109">
        <f t="shared" si="551"/>
        <v>5.6820123722615268</v>
      </c>
      <c r="BD120" s="109">
        <f t="shared" ref="BD120:BE120" si="552">BD42/BD200*100</f>
        <v>5.6991011312758468</v>
      </c>
      <c r="BE120" s="109">
        <f t="shared" si="552"/>
        <v>5.6392904747257253</v>
      </c>
      <c r="BF120" s="109">
        <f t="shared" ref="BF120:BG120" si="553">BF42/BF200*100</f>
        <v>5.7418230288116474</v>
      </c>
      <c r="BG120" s="109">
        <f t="shared" si="553"/>
        <v>5.9297993779691724</v>
      </c>
      <c r="BH120" s="109">
        <f t="shared" ref="BH120:BI120" si="554">BH42/BH200*100</f>
        <v>5.9639768959978126</v>
      </c>
      <c r="BI120" s="109">
        <f t="shared" si="554"/>
        <v>5.7845449263474489</v>
      </c>
      <c r="BJ120" s="109">
        <f t="shared" ref="BJ120:BK120" si="555">BJ42/BJ200*100</f>
        <v>5.8785331009262105</v>
      </c>
      <c r="BK120" s="109">
        <f t="shared" si="555"/>
        <v>6.0152431730407745</v>
      </c>
      <c r="BL120" s="109">
        <f t="shared" ref="BL120:BM120" si="556">BL42/BL200*100</f>
        <v>6.1775863836768172</v>
      </c>
      <c r="BM120" s="109">
        <f t="shared" si="556"/>
        <v>6.0921425886052161</v>
      </c>
      <c r="BN120" s="109">
        <f t="shared" ref="BN120:BO120" si="557">BN42/BN200*100</f>
        <v>6.0750538295908951</v>
      </c>
      <c r="BO120" s="109">
        <f t="shared" si="557"/>
        <v>5.9981544140264536</v>
      </c>
      <c r="BP120" s="109">
        <f t="shared" ref="BP120:BQ120" si="558">BP42/BP200*100</f>
        <v>6.3826514918486623</v>
      </c>
      <c r="BQ120" s="109">
        <f t="shared" si="558"/>
        <v>6.2801189377627393</v>
      </c>
      <c r="BR120" s="109">
        <f t="shared" ref="BR120:BS120" si="559">BR42/BR200*100</f>
        <v>6.3399295943128608</v>
      </c>
      <c r="BS120" s="109">
        <f t="shared" si="559"/>
        <v>6.5535390819918664</v>
      </c>
      <c r="BT120" s="109">
        <f t="shared" ref="BT120:BU120" si="560">BT42/BT200*100</f>
        <v>6.5706278410061865</v>
      </c>
      <c r="BU120" s="109">
        <f t="shared" si="560"/>
        <v>6.6048053590348266</v>
      </c>
      <c r="BV120" s="109">
        <f t="shared" ref="BV120:BW120" si="561">BV42/BV200*100</f>
        <v>6.5364503229775455</v>
      </c>
      <c r="BW120" s="109">
        <f t="shared" si="561"/>
        <v>6.7073379131207496</v>
      </c>
      <c r="BX120" s="109">
        <f t="shared" ref="BX120:BY120" si="562">BX42/BX200*100</f>
        <v>6.8782255032639528</v>
      </c>
      <c r="BY120" s="109">
        <f t="shared" si="562"/>
        <v>6.8525923647424731</v>
      </c>
      <c r="BZ120" s="109">
        <f t="shared" ref="BZ120:CA120" si="563">BZ42/BZ200*100</f>
        <v>6.7586041901637097</v>
      </c>
      <c r="CA120" s="109">
        <f t="shared" si="563"/>
        <v>6.7329710516422292</v>
      </c>
      <c r="CB120" s="274"/>
      <c r="CC120" s="282">
        <f t="shared" si="36"/>
        <v>5.2243192059034804</v>
      </c>
      <c r="CD120" s="156">
        <f t="shared" ca="1" si="6"/>
        <v>6.7329710516422292</v>
      </c>
      <c r="CE120" s="157"/>
    </row>
    <row r="121" spans="1:83" x14ac:dyDescent="0.25">
      <c r="A121" s="236" t="s">
        <v>229</v>
      </c>
      <c r="B121" s="109">
        <f t="shared" ref="B121:V121" si="564">B43/B201*100</f>
        <v>1.5626375561228982</v>
      </c>
      <c r="C121" s="109">
        <f t="shared" si="564"/>
        <v>1.7607183730962235</v>
      </c>
      <c r="D121" s="109">
        <f t="shared" si="564"/>
        <v>1.8487542917510345</v>
      </c>
      <c r="E121" s="109">
        <f t="shared" si="564"/>
        <v>1.8707632714147371</v>
      </c>
      <c r="F121" s="109">
        <f t="shared" si="564"/>
        <v>1.9367902104058456</v>
      </c>
      <c r="G121" s="109">
        <f t="shared" si="564"/>
        <v>1.9587991900695483</v>
      </c>
      <c r="H121" s="109">
        <f t="shared" si="564"/>
        <v>1.9587991900695483</v>
      </c>
      <c r="I121" s="109">
        <f t="shared" si="564"/>
        <v>2.1348710273791709</v>
      </c>
      <c r="J121" s="109">
        <f t="shared" si="564"/>
        <v>2.3109428646887928</v>
      </c>
      <c r="K121" s="109">
        <f t="shared" si="564"/>
        <v>2.4870147019984152</v>
      </c>
      <c r="L121" s="109">
        <f t="shared" si="564"/>
        <v>2.5530416409895236</v>
      </c>
      <c r="M121" s="109">
        <f t="shared" si="564"/>
        <v>2.5530416409895236</v>
      </c>
      <c r="N121" s="109">
        <f t="shared" si="564"/>
        <v>2.6375945138034114</v>
      </c>
      <c r="O121" s="109">
        <f t="shared" si="564"/>
        <v>2.7694742394935816</v>
      </c>
      <c r="P121" s="109">
        <f t="shared" si="564"/>
        <v>2.9013539651837523</v>
      </c>
      <c r="Q121" s="109">
        <f t="shared" si="564"/>
        <v>5.2312291190434328</v>
      </c>
      <c r="R121" s="109">
        <f t="shared" si="564"/>
        <v>8.0446632671004039</v>
      </c>
      <c r="S121" s="109">
        <f t="shared" si="564"/>
        <v>7.9787234042553195</v>
      </c>
      <c r="T121" s="109">
        <f t="shared" si="564"/>
        <v>8.3084227184807453</v>
      </c>
      <c r="U121" s="109">
        <f t="shared" si="564"/>
        <v>8.3304026727624407</v>
      </c>
      <c r="V121" s="109">
        <f t="shared" si="564"/>
        <v>8.440302444170916</v>
      </c>
      <c r="W121" s="109">
        <f t="shared" ref="W121:X121" si="565">W43/W201*100</f>
        <v>8.1325830842271856</v>
      </c>
      <c r="X121" s="109">
        <f t="shared" si="565"/>
        <v>8.0007033585370149</v>
      </c>
      <c r="Y121" s="109">
        <f t="shared" ref="Y121:Z121" si="566">Y43/Y201*100</f>
        <v>8.0226833128187103</v>
      </c>
      <c r="Z121" s="109">
        <f t="shared" si="566"/>
        <v>7.8632929186434719</v>
      </c>
      <c r="AA121" s="109">
        <f t="shared" ref="AA121:AB121" si="567">AA43/AA201*100</f>
        <v>8.2806185204709184</v>
      </c>
      <c r="AB121" s="109">
        <f t="shared" si="567"/>
        <v>8.1927604990335627</v>
      </c>
      <c r="AC121" s="109">
        <f t="shared" ref="AC121:AD121" si="568">AC43/AC201*100</f>
        <v>8.0390089615181868</v>
      </c>
      <c r="AD121" s="109">
        <f t="shared" si="568"/>
        <v>7.1604287471446151</v>
      </c>
      <c r="AE121" s="109">
        <f t="shared" ref="AE121:AF121" si="569">AE43/AE201*100</f>
        <v>6.3257775434897203</v>
      </c>
      <c r="AF121" s="109">
        <f t="shared" si="569"/>
        <v>5.8645229309435951</v>
      </c>
      <c r="AG121" s="109">
        <f t="shared" ref="AG121:AH121" si="570">AG43/AG201*100</f>
        <v>5.6229133719908626</v>
      </c>
      <c r="AH121" s="109">
        <f t="shared" si="570"/>
        <v>5.1836232648040763</v>
      </c>
      <c r="AI121" s="109">
        <f t="shared" ref="AI121:AJ121" si="571">AI43/AI201*100</f>
        <v>4.7223686522579511</v>
      </c>
      <c r="AJ121" s="109">
        <f t="shared" si="571"/>
        <v>4.4587945879458797</v>
      </c>
      <c r="AK121" s="109">
        <f t="shared" ref="AK121:AL121" si="572">AK43/AK201*100</f>
        <v>4.085397996837111</v>
      </c>
      <c r="AL121" s="109">
        <f t="shared" si="572"/>
        <v>3.9790197142340391</v>
      </c>
      <c r="AM121" s="109">
        <f t="shared" ref="AM121:AN121" si="573">AM43/AM201*100</f>
        <v>3.933803581117743</v>
      </c>
      <c r="AN121" s="109">
        <f t="shared" si="573"/>
        <v>3.8433713148851507</v>
      </c>
      <c r="AO121" s="109">
        <f t="shared" ref="AO121:AP121" si="574">AO43/AO201*100</f>
        <v>3.7077229155362637</v>
      </c>
      <c r="AP121" s="109">
        <f t="shared" si="574"/>
        <v>3.5494664496292279</v>
      </c>
      <c r="AQ121" s="109">
        <f t="shared" ref="AQ121:AS121" si="575">AQ43/AQ201*100</f>
        <v>3.3912099837221916</v>
      </c>
      <c r="AR121" s="109">
        <f t="shared" si="575"/>
        <v>3.5268583830710796</v>
      </c>
      <c r="AS121" s="109">
        <f t="shared" si="575"/>
        <v>3.3912099837221916</v>
      </c>
      <c r="AT121" s="109">
        <f t="shared" ref="AT121:AU121" si="576">AT43/AT201*100</f>
        <v>3.1877373846988606</v>
      </c>
      <c r="AU121" s="109">
        <f t="shared" si="576"/>
        <v>3.3686019171640442</v>
      </c>
      <c r="AV121" s="109">
        <f t="shared" ref="AV121:AW121" si="577">AV43/AV201*100</f>
        <v>3.3912099837221916</v>
      </c>
      <c r="AW121" s="109">
        <f t="shared" si="577"/>
        <v>3.5042503165129317</v>
      </c>
      <c r="AX121" s="109">
        <f t="shared" ref="AX121:AY121" si="578">AX43/AX201*100</f>
        <v>3.2265446224256289</v>
      </c>
      <c r="AY121" s="109">
        <f t="shared" si="578"/>
        <v>3.2494279176201375</v>
      </c>
      <c r="AZ121" s="109">
        <f t="shared" ref="AZ121:BA121" si="579">AZ43/AZ201*100</f>
        <v>3.3180778032036611</v>
      </c>
      <c r="BA121" s="109">
        <f t="shared" si="579"/>
        <v>3.3409610983981692</v>
      </c>
      <c r="BB121" s="109">
        <f t="shared" ref="BB121:BC121" si="580">BB43/BB201*100</f>
        <v>3.2723112128146452</v>
      </c>
      <c r="BC121" s="109">
        <f t="shared" si="580"/>
        <v>3.3409610983981692</v>
      </c>
      <c r="BD121" s="109">
        <f t="shared" ref="BD121:BE121" si="581">BD43/BD201*100</f>
        <v>3.4096109839816933</v>
      </c>
      <c r="BE121" s="109">
        <f t="shared" si="581"/>
        <v>3.4553775743707091</v>
      </c>
      <c r="BF121" s="109">
        <f t="shared" ref="BF121:BG121" si="582">BF43/BF201*100</f>
        <v>3.4324942791762014</v>
      </c>
      <c r="BG121" s="109">
        <f t="shared" si="582"/>
        <v>3.501144164759725</v>
      </c>
      <c r="BH121" s="109">
        <f t="shared" ref="BH121:BI121" si="583">BH43/BH201*100</f>
        <v>3.4096109839816933</v>
      </c>
      <c r="BI121" s="109">
        <f t="shared" si="583"/>
        <v>3.3867276887871856</v>
      </c>
      <c r="BJ121" s="109">
        <f t="shared" ref="BJ121:BK121" si="584">BJ43/BJ201*100</f>
        <v>3.3409610983981692</v>
      </c>
      <c r="BK121" s="109">
        <f t="shared" si="584"/>
        <v>3.3867276887871856</v>
      </c>
      <c r="BL121" s="109">
        <f t="shared" ref="BL121:BM121" si="585">BL43/BL201*100</f>
        <v>3.4553775743707091</v>
      </c>
      <c r="BM121" s="109">
        <f t="shared" si="585"/>
        <v>3.5697940503432495</v>
      </c>
      <c r="BN121" s="109">
        <f t="shared" ref="BN121:BO121" si="586">BN43/BN201*100</f>
        <v>3.4553775743707091</v>
      </c>
      <c r="BO121" s="109">
        <f t="shared" si="586"/>
        <v>3.1578947368421053</v>
      </c>
      <c r="BP121" s="109">
        <f t="shared" ref="BP121:BQ121" si="587">BP43/BP201*100</f>
        <v>3.3180778032036611</v>
      </c>
      <c r="BQ121" s="109">
        <f t="shared" si="587"/>
        <v>3.2723112128146452</v>
      </c>
      <c r="BR121" s="109">
        <f t="shared" ref="BR121:BS121" si="588">BR43/BR201*100</f>
        <v>3.3409610983981692</v>
      </c>
      <c r="BS121" s="109">
        <f t="shared" si="588"/>
        <v>3.501144164759725</v>
      </c>
      <c r="BT121" s="109">
        <f t="shared" ref="BT121:BU121" si="589">BT43/BT201*100</f>
        <v>3.5697940503432495</v>
      </c>
      <c r="BU121" s="109">
        <f t="shared" si="589"/>
        <v>3.6842105263157889</v>
      </c>
      <c r="BV121" s="109">
        <f t="shared" ref="BV121:BW121" si="590">BV43/BV201*100</f>
        <v>3.5926773455377572</v>
      </c>
      <c r="BW121" s="109">
        <f t="shared" si="590"/>
        <v>3.6155606407322654</v>
      </c>
      <c r="BX121" s="109">
        <f t="shared" ref="BX121:BY121" si="591">BX43/BX201*100</f>
        <v>3.7070938215102975</v>
      </c>
      <c r="BY121" s="109">
        <f t="shared" si="591"/>
        <v>3.7528604118993134</v>
      </c>
      <c r="BZ121" s="109">
        <f t="shared" ref="BZ121:CA121" si="592">BZ43/BZ201*100</f>
        <v>3.6842105263157889</v>
      </c>
      <c r="CA121" s="109">
        <f t="shared" si="592"/>
        <v>3.6842105263157889</v>
      </c>
      <c r="CB121" s="274"/>
      <c r="CC121" s="282">
        <f t="shared" si="36"/>
        <v>2.9013539651837523</v>
      </c>
      <c r="CD121" s="156">
        <f t="shared" ca="1" si="6"/>
        <v>3.6842105263157889</v>
      </c>
      <c r="CE121" s="157"/>
    </row>
    <row r="122" spans="1:83" x14ac:dyDescent="0.25">
      <c r="A122" s="236" t="s">
        <v>230</v>
      </c>
      <c r="B122" s="109">
        <f t="shared" ref="B122:V122" si="593">B44/B202*100</f>
        <v>4.4225993802204115</v>
      </c>
      <c r="C122" s="109">
        <f t="shared" si="593"/>
        <v>4.6688694153138917</v>
      </c>
      <c r="D122" s="109">
        <f t="shared" si="593"/>
        <v>4.7099144211628055</v>
      </c>
      <c r="E122" s="109">
        <f t="shared" si="593"/>
        <v>4.7612206784739461</v>
      </c>
      <c r="F122" s="109">
        <f t="shared" si="593"/>
        <v>4.7817431813984035</v>
      </c>
      <c r="G122" s="109">
        <f t="shared" si="593"/>
        <v>4.6073019065405214</v>
      </c>
      <c r="H122" s="109">
        <f t="shared" si="593"/>
        <v>4.6791306667761194</v>
      </c>
      <c r="I122" s="109">
        <f t="shared" si="593"/>
        <v>4.7099144211628055</v>
      </c>
      <c r="J122" s="109">
        <f t="shared" si="593"/>
        <v>4.6893919182383481</v>
      </c>
      <c r="K122" s="109">
        <f t="shared" si="593"/>
        <v>4.8022656843228599</v>
      </c>
      <c r="L122" s="109">
        <f t="shared" si="593"/>
        <v>4.7817431813984035</v>
      </c>
      <c r="M122" s="109">
        <f t="shared" si="593"/>
        <v>4.8638331930962302</v>
      </c>
      <c r="N122" s="109">
        <f t="shared" si="593"/>
        <v>5.081684935533997</v>
      </c>
      <c r="O122" s="109">
        <f t="shared" si="593"/>
        <v>5.2811725673008274</v>
      </c>
      <c r="P122" s="109">
        <f t="shared" si="593"/>
        <v>5.3651673596237037</v>
      </c>
      <c r="Q122" s="109">
        <f t="shared" si="593"/>
        <v>8.5674688169333511</v>
      </c>
      <c r="R122" s="109">
        <f t="shared" si="593"/>
        <v>10.184368569148713</v>
      </c>
      <c r="S122" s="109">
        <f t="shared" si="593"/>
        <v>10.352358153794466</v>
      </c>
      <c r="T122" s="109">
        <f t="shared" si="593"/>
        <v>10.677837974045609</v>
      </c>
      <c r="U122" s="109">
        <f t="shared" si="593"/>
        <v>10.66733862500525</v>
      </c>
      <c r="V122" s="109">
        <f t="shared" si="593"/>
        <v>10.583343832682374</v>
      </c>
      <c r="W122" s="109">
        <f t="shared" ref="W122:X122" si="594">W44/W202*100</f>
        <v>10.173869220108353</v>
      </c>
      <c r="X122" s="109">
        <f t="shared" si="594"/>
        <v>10.01637898450296</v>
      </c>
      <c r="Y122" s="109">
        <f t="shared" ref="Y122:Z122" si="595">Y44/Y202*100</f>
        <v>10.068875729704759</v>
      </c>
      <c r="Z122" s="109">
        <f t="shared" si="595"/>
        <v>10.140643001543378</v>
      </c>
      <c r="AA122" s="109">
        <f t="shared" ref="AA122:AB122" si="596">AA44/AA202*100</f>
        <v>10.151511857922308</v>
      </c>
      <c r="AB122" s="109">
        <f t="shared" si="596"/>
        <v>9.9450035867226045</v>
      </c>
      <c r="AC122" s="109">
        <f t="shared" ref="AC122:AD122" si="597">AC44/AC202*100</f>
        <v>9.5428559007021274</v>
      </c>
      <c r="AD122" s="109">
        <f t="shared" si="597"/>
        <v>8.9233310871030156</v>
      </c>
      <c r="AE122" s="109">
        <f t="shared" ref="AE122:AF122" si="598">AE44/AE202*100</f>
        <v>8.2385931352303121</v>
      </c>
      <c r="AF122" s="109">
        <f t="shared" si="598"/>
        <v>7.7060191726626526</v>
      </c>
      <c r="AG122" s="109">
        <f t="shared" ref="AG122:AH122" si="599">AG44/AG202*100</f>
        <v>7.0321500771688807</v>
      </c>
      <c r="AH122" s="109">
        <f t="shared" si="599"/>
        <v>6.706084385800926</v>
      </c>
      <c r="AI122" s="109">
        <f t="shared" ref="AI122:AJ122" si="600">AI44/AI202*100</f>
        <v>6.5213138273590845</v>
      </c>
      <c r="AJ122" s="109">
        <f t="shared" si="600"/>
        <v>6.4234941199486988</v>
      </c>
      <c r="AK122" s="109">
        <f t="shared" ref="AK122:AL122" si="601">AK44/AK202*100</f>
        <v>6.1517727104754041</v>
      </c>
      <c r="AL122" s="109">
        <f t="shared" si="601"/>
        <v>6.2206466763005777</v>
      </c>
      <c r="AM122" s="109">
        <f t="shared" ref="AM122:AN122" si="602">AM44/AM202*100</f>
        <v>6.0851697976878611</v>
      </c>
      <c r="AN122" s="109">
        <f t="shared" si="602"/>
        <v>5.9045339595375719</v>
      </c>
      <c r="AO122" s="109">
        <f t="shared" ref="AO122:AP122" si="603">AO44/AO202*100</f>
        <v>5.4868135838150289</v>
      </c>
      <c r="AP122" s="109">
        <f t="shared" si="603"/>
        <v>5.215859826589595</v>
      </c>
      <c r="AQ122" s="109">
        <f t="shared" ref="AQ122:AS122" si="604">AQ44/AQ202*100</f>
        <v>4.9110368497109826</v>
      </c>
      <c r="AR122" s="109">
        <f t="shared" si="604"/>
        <v>4.7755599710982661</v>
      </c>
      <c r="AS122" s="109">
        <f t="shared" si="604"/>
        <v>4.9336163294797686</v>
      </c>
      <c r="AT122" s="109">
        <f t="shared" ref="AT122:AU122" si="605">AT44/AT202*100</f>
        <v>4.9223265895953761</v>
      </c>
      <c r="AU122" s="109">
        <f t="shared" si="605"/>
        <v>5.1707008670520231</v>
      </c>
      <c r="AV122" s="109">
        <f t="shared" ref="AV122:AW122" si="606">AV44/AV202*100</f>
        <v>5.3061777456647397</v>
      </c>
      <c r="AW122" s="109">
        <f t="shared" si="606"/>
        <v>5.4077854046242777</v>
      </c>
      <c r="AX122" s="109">
        <f t="shared" ref="AX122:AY122" si="607">AX44/AX202*100</f>
        <v>5.5441098173568832</v>
      </c>
      <c r="AY122" s="109">
        <f t="shared" si="607"/>
        <v>5.6714275793421143</v>
      </c>
      <c r="AZ122" s="109">
        <f t="shared" ref="AZ122:BA122" si="608">AZ44/AZ202*100</f>
        <v>5.8334683673233174</v>
      </c>
      <c r="BA122" s="109">
        <f t="shared" si="608"/>
        <v>5.8103196833260027</v>
      </c>
      <c r="BB122" s="109">
        <f t="shared" ref="BB122:BC122" si="609">BB44/BB202*100</f>
        <v>5.694576263339429</v>
      </c>
      <c r="BC122" s="109">
        <f t="shared" si="609"/>
        <v>5.7755966573300306</v>
      </c>
      <c r="BD122" s="109">
        <f t="shared" ref="BD122:BE122" si="610">BD44/BD202*100</f>
        <v>5.6830019213407716</v>
      </c>
      <c r="BE122" s="109">
        <f t="shared" si="610"/>
        <v>5.6830019213407716</v>
      </c>
      <c r="BF122" s="109">
        <f t="shared" ref="BF122:BG122" si="611">BF44/BF202*100</f>
        <v>5.7177249473367446</v>
      </c>
      <c r="BG122" s="109">
        <f t="shared" si="611"/>
        <v>5.8450427093219748</v>
      </c>
      <c r="BH122" s="109">
        <f t="shared" ref="BH122:BI122" si="612">BH44/BH202*100</f>
        <v>5.9376374453112346</v>
      </c>
      <c r="BI122" s="109">
        <f t="shared" si="612"/>
        <v>5.9955091553045206</v>
      </c>
      <c r="BJ122" s="109">
        <f t="shared" ref="BJ122:BK122" si="613">BJ44/BJ202*100</f>
        <v>6.0881038912937804</v>
      </c>
      <c r="BK122" s="109">
        <f t="shared" si="613"/>
        <v>6.26171902127364</v>
      </c>
      <c r="BL122" s="109">
        <f t="shared" ref="BL122:BM122" si="614">BL44/BL202*100</f>
        <v>6.2732933632722974</v>
      </c>
      <c r="BM122" s="109">
        <f t="shared" si="614"/>
        <v>6.0186578393018362</v>
      </c>
      <c r="BN122" s="109">
        <f t="shared" ref="BN122:BO122" si="615">BN44/BN202*100</f>
        <v>5.8450427093219748</v>
      </c>
      <c r="BO122" s="109">
        <f t="shared" si="615"/>
        <v>5.6714275793421143</v>
      </c>
      <c r="BP122" s="109">
        <f t="shared" ref="BP122:BQ122" si="616">BP44/BP202*100</f>
        <v>5.8797657353179478</v>
      </c>
      <c r="BQ122" s="109">
        <f t="shared" si="616"/>
        <v>5.7755966573300306</v>
      </c>
      <c r="BR122" s="109">
        <f t="shared" ref="BR122:BS122" si="617">BR44/BR202*100</f>
        <v>5.7755966573300306</v>
      </c>
      <c r="BS122" s="109">
        <f t="shared" si="617"/>
        <v>5.949211787309892</v>
      </c>
      <c r="BT122" s="109">
        <f t="shared" ref="BT122:BU122" si="618">BT44/BT202*100</f>
        <v>6.1112525752910951</v>
      </c>
      <c r="BU122" s="109">
        <f t="shared" si="618"/>
        <v>6.2038473112803532</v>
      </c>
      <c r="BV122" s="109">
        <f t="shared" ref="BV122:BW122" si="619">BV44/BV202*100</f>
        <v>6.1575499432857246</v>
      </c>
      <c r="BW122" s="109">
        <f t="shared" si="619"/>
        <v>6.296442047269613</v>
      </c>
      <c r="BX122" s="109">
        <f t="shared" ref="BX122:BY122" si="620">BX44/BX202*100</f>
        <v>6.5395032292414186</v>
      </c>
      <c r="BY122" s="109">
        <f t="shared" si="620"/>
        <v>6.3427394152642425</v>
      </c>
      <c r="BZ122" s="109">
        <f t="shared" ref="BZ122:CA122" si="621">BZ44/BZ202*100</f>
        <v>6.2385703372763261</v>
      </c>
      <c r="CA122" s="109">
        <f t="shared" si="621"/>
        <v>6.134401259288409</v>
      </c>
      <c r="CB122" s="274"/>
      <c r="CC122" s="282">
        <f t="shared" si="36"/>
        <v>5.3651673596237037</v>
      </c>
      <c r="CD122" s="156">
        <f t="shared" ca="1" si="6"/>
        <v>6.134401259288409</v>
      </c>
      <c r="CE122" s="157"/>
    </row>
    <row r="123" spans="1:83" x14ac:dyDescent="0.25">
      <c r="A123" s="236" t="s">
        <v>231</v>
      </c>
      <c r="B123" s="109">
        <f t="shared" ref="B123:V123" si="622">B45/B203*100</f>
        <v>3.0497818233003331</v>
      </c>
      <c r="C123" s="109">
        <f t="shared" si="622"/>
        <v>3.3078402852719</v>
      </c>
      <c r="D123" s="109">
        <f t="shared" si="622"/>
        <v>3.5189790268849999</v>
      </c>
      <c r="E123" s="109">
        <f t="shared" si="622"/>
        <v>3.612818467601933</v>
      </c>
      <c r="F123" s="109">
        <f t="shared" si="622"/>
        <v>3.5893586074227</v>
      </c>
      <c r="G123" s="109">
        <f t="shared" si="622"/>
        <v>3.5189790268849999</v>
      </c>
      <c r="H123" s="109">
        <f t="shared" si="622"/>
        <v>3.4955191667057663</v>
      </c>
      <c r="I123" s="109">
        <f t="shared" si="622"/>
        <v>3.5424388870642329</v>
      </c>
      <c r="J123" s="109">
        <f t="shared" si="622"/>
        <v>3.612818467601933</v>
      </c>
      <c r="K123" s="109">
        <f t="shared" si="622"/>
        <v>3.8708769295734995</v>
      </c>
      <c r="L123" s="109">
        <f t="shared" si="622"/>
        <v>3.9177966499319665</v>
      </c>
      <c r="M123" s="109">
        <f t="shared" si="622"/>
        <v>3.9647163702904331</v>
      </c>
      <c r="N123" s="109">
        <f t="shared" si="622"/>
        <v>4.0617767911963352</v>
      </c>
      <c r="O123" s="109">
        <f t="shared" si="622"/>
        <v>4.2743116232938174</v>
      </c>
      <c r="P123" s="109">
        <f t="shared" si="622"/>
        <v>4.3215415859821471</v>
      </c>
      <c r="Q123" s="109">
        <f t="shared" si="622"/>
        <v>7.2734142540027396</v>
      </c>
      <c r="R123" s="109">
        <f t="shared" si="622"/>
        <v>9.8002172578283666</v>
      </c>
      <c r="S123" s="109">
        <f t="shared" si="622"/>
        <v>9.9655221272375201</v>
      </c>
      <c r="T123" s="109">
        <f t="shared" si="622"/>
        <v>10.036367071270014</v>
      </c>
      <c r="U123" s="109">
        <f t="shared" si="622"/>
        <v>10.107212015302508</v>
      </c>
      <c r="V123" s="109">
        <f t="shared" si="622"/>
        <v>9.8710622018608607</v>
      </c>
      <c r="W123" s="109">
        <f t="shared" ref="W123:X123" si="623">W45/W203*100</f>
        <v>9.493222500354225</v>
      </c>
      <c r="X123" s="109">
        <f t="shared" si="623"/>
        <v>9.3987625749775656</v>
      </c>
      <c r="Y123" s="109">
        <f t="shared" ref="Y123:Z123" si="624">Y45/Y203*100</f>
        <v>9.4459925376658962</v>
      </c>
      <c r="Z123" s="109">
        <f t="shared" si="624"/>
        <v>9.3499764484220442</v>
      </c>
      <c r="AA123" s="109">
        <f t="shared" ref="AA123:AB123" si="625">AA45/AA203*100</f>
        <v>9.4677343382006587</v>
      </c>
      <c r="AB123" s="109">
        <f t="shared" si="625"/>
        <v>9.3970796043334897</v>
      </c>
      <c r="AC123" s="109">
        <f t="shared" ref="AC123:AD123" si="626">AC45/AC203*100</f>
        <v>9.2086669806877062</v>
      </c>
      <c r="AD123" s="109">
        <f t="shared" si="626"/>
        <v>8.4785680640602923</v>
      </c>
      <c r="AE123" s="109">
        <f t="shared" ref="AE123:AF123" si="627">AE45/AE203*100</f>
        <v>7.7720207253886011</v>
      </c>
      <c r="AF123" s="109">
        <f t="shared" si="627"/>
        <v>7.2303344324069707</v>
      </c>
      <c r="AG123" s="109">
        <f t="shared" ref="AG123:AH123" si="628">AG45/AG203*100</f>
        <v>6.8770607630711256</v>
      </c>
      <c r="AH123" s="109">
        <f t="shared" si="628"/>
        <v>6.4060292039566651</v>
      </c>
      <c r="AI123" s="109">
        <f t="shared" ref="AI123:AJ123" si="629">AI45/AI203*100</f>
        <v>6.0763071125765427</v>
      </c>
      <c r="AJ123" s="109">
        <f t="shared" si="629"/>
        <v>5.7936881771078665</v>
      </c>
      <c r="AK123" s="109">
        <f t="shared" ref="AK123:AL123" si="630">AK45/AK203*100</f>
        <v>5.3697597739048515</v>
      </c>
      <c r="AL123" s="109">
        <f t="shared" si="630"/>
        <v>5.6054355738898325</v>
      </c>
      <c r="AM123" s="109">
        <f t="shared" ref="AM123:AN123" si="631">AM45/AM203*100</f>
        <v>5.7024993933511281</v>
      </c>
      <c r="AN123" s="109">
        <f t="shared" si="631"/>
        <v>5.6297015287551568</v>
      </c>
      <c r="AO123" s="109">
        <f t="shared" ref="AO123:AP123" si="632">AO45/AO203*100</f>
        <v>5.265712205775297</v>
      </c>
      <c r="AP123" s="109">
        <f t="shared" si="632"/>
        <v>4.7318611987381702</v>
      </c>
      <c r="AQ123" s="109">
        <f t="shared" ref="AQ123:AS123" si="633">AQ45/AQ203*100</f>
        <v>4.5862654695462268</v>
      </c>
      <c r="AR123" s="109">
        <f t="shared" si="633"/>
        <v>4.4649356952196069</v>
      </c>
      <c r="AS123" s="109">
        <f t="shared" si="633"/>
        <v>4.6347973792768746</v>
      </c>
      <c r="AT123" s="109">
        <f t="shared" ref="AT123:AU123" si="634">AT45/AT203*100</f>
        <v>4.659063334142199</v>
      </c>
      <c r="AU123" s="109">
        <f t="shared" si="634"/>
        <v>4.6347973792768746</v>
      </c>
      <c r="AV123" s="109">
        <f t="shared" ref="AV123:AW123" si="635">AV45/AV203*100</f>
        <v>4.8289250181994658</v>
      </c>
      <c r="AW123" s="109">
        <f t="shared" si="635"/>
        <v>4.8046590633341424</v>
      </c>
      <c r="AX123" s="109">
        <f t="shared" ref="AX123:AY123" si="636">AX45/AX203*100</f>
        <v>4.8331697742885185</v>
      </c>
      <c r="AY123" s="109">
        <f t="shared" si="636"/>
        <v>4.8086359175662414</v>
      </c>
      <c r="AZ123" s="109">
        <f t="shared" ref="AZ123:BA123" si="637">AZ45/AZ203*100</f>
        <v>4.980372914622178</v>
      </c>
      <c r="BA123" s="109">
        <f t="shared" si="637"/>
        <v>5.1275760549558385</v>
      </c>
      <c r="BB123" s="109">
        <f t="shared" ref="BB123:BC123" si="638">BB45/BB203*100</f>
        <v>4.9313052011776248</v>
      </c>
      <c r="BC123" s="109">
        <f t="shared" si="638"/>
        <v>4.9067713444553487</v>
      </c>
      <c r="BD123" s="109">
        <f t="shared" ref="BD123:BE123" si="639">BD45/BD203*100</f>
        <v>4.9313052011776248</v>
      </c>
      <c r="BE123" s="109">
        <f t="shared" si="639"/>
        <v>4.9067713444553487</v>
      </c>
      <c r="BF123" s="109">
        <f t="shared" ref="BF123:BG123" si="640">BF45/BF203*100</f>
        <v>5.0294406280667321</v>
      </c>
      <c r="BG123" s="109">
        <f t="shared" si="640"/>
        <v>5.1521099116781155</v>
      </c>
      <c r="BH123" s="109">
        <f t="shared" ref="BH123:BI123" si="641">BH45/BH203*100</f>
        <v>5.2011776251226696</v>
      </c>
      <c r="BI123" s="109">
        <f t="shared" si="641"/>
        <v>4.9313052011776248</v>
      </c>
      <c r="BJ123" s="109">
        <f t="shared" ref="BJ123:BK123" si="642">BJ45/BJ203*100</f>
        <v>5.0785083415112853</v>
      </c>
      <c r="BK123" s="109">
        <f t="shared" si="642"/>
        <v>5.0785083415112853</v>
      </c>
      <c r="BL123" s="109">
        <f t="shared" ref="BL123:BM123" si="643">BL45/BL203*100</f>
        <v>5.4465161923454364</v>
      </c>
      <c r="BM123" s="109">
        <f t="shared" si="643"/>
        <v>5.4465161923454364</v>
      </c>
      <c r="BN123" s="109">
        <f t="shared" ref="BN123:BO123" si="644">BN45/BN203*100</f>
        <v>5.4465161923454364</v>
      </c>
      <c r="BO123" s="109">
        <f t="shared" si="644"/>
        <v>5.4955839057899896</v>
      </c>
      <c r="BP123" s="109">
        <f t="shared" ref="BP123:BQ123" si="645">BP45/BP203*100</f>
        <v>5.7163886162904811</v>
      </c>
      <c r="BQ123" s="109">
        <f t="shared" si="645"/>
        <v>5.5937193326790968</v>
      </c>
      <c r="BR123" s="109">
        <f t="shared" ref="BR123:BS123" si="646">BR45/BR203*100</f>
        <v>5.7409224730127582</v>
      </c>
      <c r="BS123" s="109">
        <f t="shared" si="646"/>
        <v>5.9617271835132479</v>
      </c>
      <c r="BT123" s="109">
        <f t="shared" ref="BT123:BU123" si="647">BT45/BT203*100</f>
        <v>5.8390578999018645</v>
      </c>
      <c r="BU123" s="109">
        <f t="shared" si="647"/>
        <v>5.9371933267909718</v>
      </c>
      <c r="BV123" s="109">
        <f t="shared" ref="BV123:BW123" si="648">BV45/BV203*100</f>
        <v>5.6918547595682041</v>
      </c>
      <c r="BW123" s="109">
        <f t="shared" si="648"/>
        <v>5.7409224730127582</v>
      </c>
      <c r="BX123" s="109">
        <f t="shared" ref="BX123:BY123" si="649">BX45/BX203*100</f>
        <v>5.9371933267909718</v>
      </c>
      <c r="BY123" s="109">
        <f t="shared" si="649"/>
        <v>5.8881256133464186</v>
      </c>
      <c r="BZ123" s="109">
        <f t="shared" ref="BZ123:CA123" si="650">BZ45/BZ203*100</f>
        <v>5.7899901864573113</v>
      </c>
      <c r="CA123" s="109">
        <f t="shared" si="650"/>
        <v>6.010794896957802</v>
      </c>
      <c r="CB123" s="274"/>
      <c r="CC123" s="282">
        <f t="shared" si="36"/>
        <v>4.3215415859821471</v>
      </c>
      <c r="CD123" s="156">
        <f t="shared" ca="1" si="6"/>
        <v>6.010794896957802</v>
      </c>
      <c r="CE123" s="157"/>
    </row>
    <row r="126" spans="1:83" s="105" customFormat="1" ht="15.75" x14ac:dyDescent="0.25">
      <c r="A126" s="107" t="s">
        <v>224</v>
      </c>
      <c r="B126" s="276">
        <v>43466</v>
      </c>
      <c r="C126" s="276">
        <v>43497</v>
      </c>
      <c r="D126" s="276">
        <v>43525</v>
      </c>
      <c r="E126" s="276">
        <v>43556</v>
      </c>
      <c r="F126" s="276">
        <v>43586</v>
      </c>
      <c r="G126" s="276">
        <v>43617</v>
      </c>
      <c r="H126" s="276">
        <v>43647</v>
      </c>
      <c r="I126" s="276">
        <v>43678</v>
      </c>
      <c r="J126" s="276">
        <v>43709</v>
      </c>
      <c r="K126" s="276">
        <v>43739</v>
      </c>
      <c r="L126" s="276">
        <v>43770</v>
      </c>
      <c r="M126" s="276">
        <v>43800</v>
      </c>
      <c r="N126" s="276">
        <v>43831</v>
      </c>
      <c r="O126" s="276">
        <v>43862</v>
      </c>
      <c r="P126" s="276">
        <v>43891</v>
      </c>
      <c r="Q126" s="276">
        <v>43922</v>
      </c>
      <c r="R126" s="276">
        <v>43952</v>
      </c>
      <c r="S126" s="276">
        <v>43983</v>
      </c>
      <c r="T126" s="276">
        <v>44013</v>
      </c>
      <c r="U126" s="276">
        <v>44044</v>
      </c>
      <c r="V126" s="276">
        <v>44075</v>
      </c>
      <c r="W126" s="276">
        <v>44105</v>
      </c>
      <c r="X126" s="276">
        <v>44136</v>
      </c>
      <c r="Y126" s="276">
        <v>44166</v>
      </c>
      <c r="Z126" s="276">
        <v>44197</v>
      </c>
      <c r="AA126" s="276">
        <v>44228</v>
      </c>
      <c r="AB126" s="276">
        <v>44256</v>
      </c>
      <c r="AC126" s="276">
        <v>44287</v>
      </c>
      <c r="AD126" s="276">
        <v>44317</v>
      </c>
      <c r="AE126" s="276">
        <v>44348</v>
      </c>
      <c r="AF126" s="276">
        <v>44378</v>
      </c>
      <c r="AG126" s="276">
        <v>44409</v>
      </c>
      <c r="AH126" s="276">
        <v>44440</v>
      </c>
      <c r="AI126" s="276">
        <v>44470</v>
      </c>
      <c r="AJ126" s="276">
        <v>44501</v>
      </c>
      <c r="AK126" s="276">
        <v>44531</v>
      </c>
      <c r="AL126" s="276">
        <v>44562</v>
      </c>
      <c r="AM126" s="276">
        <v>44593</v>
      </c>
      <c r="AN126" s="276">
        <v>44621</v>
      </c>
      <c r="AO126" s="276">
        <v>44652</v>
      </c>
      <c r="AP126" s="276">
        <v>44682</v>
      </c>
      <c r="AQ126" s="276">
        <v>44713</v>
      </c>
      <c r="AR126" s="276">
        <v>44743</v>
      </c>
      <c r="AS126" s="276">
        <v>44774</v>
      </c>
      <c r="AT126" s="276">
        <v>44805</v>
      </c>
      <c r="AU126" s="276">
        <v>44835</v>
      </c>
      <c r="AV126" s="276">
        <v>44866</v>
      </c>
      <c r="AW126" s="276">
        <v>44896</v>
      </c>
      <c r="AX126" s="276">
        <v>44927</v>
      </c>
      <c r="AY126" s="276">
        <v>44958</v>
      </c>
      <c r="AZ126" s="276">
        <v>44986</v>
      </c>
      <c r="BA126" s="276">
        <v>45017</v>
      </c>
      <c r="BB126" s="276">
        <v>45047</v>
      </c>
      <c r="BC126" s="276">
        <v>45078</v>
      </c>
      <c r="BD126" s="276">
        <v>45108</v>
      </c>
      <c r="BE126" s="276">
        <v>45139</v>
      </c>
      <c r="BF126" s="276">
        <v>45170</v>
      </c>
      <c r="BG126" s="276">
        <v>45200</v>
      </c>
      <c r="BH126" s="276">
        <v>45231</v>
      </c>
      <c r="BI126" s="276">
        <v>45261</v>
      </c>
      <c r="BJ126" s="276">
        <v>45292</v>
      </c>
      <c r="BK126" s="276">
        <v>45323</v>
      </c>
      <c r="BL126" s="276">
        <v>45352</v>
      </c>
      <c r="BM126" s="276">
        <v>45383</v>
      </c>
      <c r="BN126" s="276">
        <v>45413</v>
      </c>
      <c r="BO126" s="276">
        <v>45444</v>
      </c>
      <c r="BP126" s="276">
        <v>45474</v>
      </c>
      <c r="BQ126" s="276">
        <v>45505</v>
      </c>
      <c r="BR126" s="276">
        <v>45536</v>
      </c>
      <c r="BS126" s="276">
        <v>45566</v>
      </c>
      <c r="BT126" s="276">
        <v>45597</v>
      </c>
      <c r="BU126" s="276">
        <v>45627</v>
      </c>
      <c r="BV126" s="276">
        <v>45658</v>
      </c>
      <c r="BW126" s="276">
        <v>45689</v>
      </c>
      <c r="BX126" s="276">
        <v>45717</v>
      </c>
      <c r="BY126" s="276">
        <v>45748</v>
      </c>
      <c r="BZ126" s="276">
        <v>45778</v>
      </c>
      <c r="CA126" s="276">
        <v>45809</v>
      </c>
      <c r="CB126" s="274"/>
      <c r="CC126" s="276">
        <v>43891</v>
      </c>
      <c r="CD126" s="276">
        <f t="shared" ref="CD126:CD149" ca="1" si="651">OFFSET(CB126,0,-1)</f>
        <v>45809</v>
      </c>
      <c r="CE126" s="281"/>
    </row>
    <row r="127" spans="1:83" s="105" customFormat="1" x14ac:dyDescent="0.25">
      <c r="A127" s="236" t="s">
        <v>115</v>
      </c>
      <c r="B127" s="109">
        <f t="shared" ref="B127:V127" si="652">B49/B208*100</f>
        <v>2.113475519914978</v>
      </c>
      <c r="C127" s="109">
        <f t="shared" si="652"/>
        <v>2.2221685466534624</v>
      </c>
      <c r="D127" s="109">
        <f t="shared" si="652"/>
        <v>2.2100915436825197</v>
      </c>
      <c r="E127" s="109">
        <f t="shared" si="652"/>
        <v>2.2100915436825197</v>
      </c>
      <c r="F127" s="109">
        <f t="shared" si="652"/>
        <v>2.2946305644791187</v>
      </c>
      <c r="G127" s="109">
        <f t="shared" si="652"/>
        <v>2.3670925823047755</v>
      </c>
      <c r="H127" s="109">
        <f t="shared" si="652"/>
        <v>2.4516316031013745</v>
      </c>
      <c r="I127" s="109">
        <f t="shared" si="652"/>
        <v>2.4757856090432595</v>
      </c>
      <c r="J127" s="109">
        <f t="shared" si="652"/>
        <v>2.5361706238979731</v>
      </c>
      <c r="K127" s="109">
        <f t="shared" si="652"/>
        <v>2.6690176565783434</v>
      </c>
      <c r="L127" s="109">
        <f t="shared" si="652"/>
        <v>2.7777106833168279</v>
      </c>
      <c r="M127" s="109">
        <f t="shared" si="652"/>
        <v>2.7535566773749425</v>
      </c>
      <c r="N127" s="109">
        <f t="shared" si="652"/>
        <v>2.7451264934939292</v>
      </c>
      <c r="O127" s="109">
        <f t="shared" si="652"/>
        <v>2.8660571760267017</v>
      </c>
      <c r="P127" s="109">
        <f t="shared" si="652"/>
        <v>2.8660571760267017</v>
      </c>
      <c r="Q127" s="109">
        <f t="shared" si="652"/>
        <v>5.4418807139747498</v>
      </c>
      <c r="R127" s="109">
        <f t="shared" si="652"/>
        <v>6.5786291297828079</v>
      </c>
      <c r="S127" s="109">
        <f t="shared" si="652"/>
        <v>6.0344410583853332</v>
      </c>
      <c r="T127" s="109">
        <f t="shared" si="652"/>
        <v>6.2279301504377687</v>
      </c>
      <c r="U127" s="109">
        <f t="shared" si="652"/>
        <v>6.4576984472500358</v>
      </c>
      <c r="V127" s="109">
        <f t="shared" si="652"/>
        <v>6.3246746964639877</v>
      </c>
      <c r="W127" s="109">
        <f t="shared" ref="W127:X127" si="653">W49/W208*100</f>
        <v>5.9497895806123928</v>
      </c>
      <c r="X127" s="109">
        <f t="shared" si="653"/>
        <v>5.9256034441058381</v>
      </c>
      <c r="Y127" s="109">
        <f t="shared" ref="Y127:Z127" si="654">Y49/Y208*100</f>
        <v>5.8167658298263438</v>
      </c>
      <c r="Z127" s="109">
        <f t="shared" si="654"/>
        <v>5.6912127674870003</v>
      </c>
      <c r="AA127" s="109">
        <f t="shared" ref="AA127:AB127" si="655">AA49/AA208*100</f>
        <v>5.9907502815652629</v>
      </c>
      <c r="AB127" s="109">
        <f t="shared" si="655"/>
        <v>5.8709352759339577</v>
      </c>
      <c r="AC127" s="109">
        <f t="shared" ref="AC127:AD127" si="656">AC49/AC208*100</f>
        <v>5.7631017708657835</v>
      </c>
      <c r="AD127" s="109">
        <f t="shared" si="656"/>
        <v>5.3677122522824758</v>
      </c>
      <c r="AE127" s="109">
        <f t="shared" ref="AE127:AF127" si="657">AE49/AE208*100</f>
        <v>4.9723227336991682</v>
      </c>
      <c r="AF127" s="109">
        <f t="shared" si="657"/>
        <v>4.9723227336991682</v>
      </c>
      <c r="AG127" s="109">
        <f t="shared" ref="AG127:AH127" si="658">AG49/AG208*100</f>
        <v>4.7326927224365578</v>
      </c>
      <c r="AH127" s="109">
        <f t="shared" si="658"/>
        <v>4.6368407179315136</v>
      </c>
      <c r="AI127" s="109">
        <f t="shared" ref="AI127:AJ127" si="659">AI49/AI208*100</f>
        <v>4.4930627111739474</v>
      </c>
      <c r="AJ127" s="109">
        <f t="shared" si="659"/>
        <v>4.3972107066689032</v>
      </c>
      <c r="AK127" s="109">
        <f t="shared" ref="AK127:AL127" si="660">AK49/AK208*100</f>
        <v>4.2294696987850759</v>
      </c>
      <c r="AL127" s="109">
        <f t="shared" si="660"/>
        <v>4.0456869459167875</v>
      </c>
      <c r="AM127" s="109">
        <f t="shared" ref="AM127:AN127" si="661">AM49/AM208*100</f>
        <v>4.0808668324030206</v>
      </c>
      <c r="AN127" s="109">
        <f t="shared" si="661"/>
        <v>3.8932407711431116</v>
      </c>
      <c r="AO127" s="109">
        <f t="shared" ref="AO127:AP127" si="662">AO49/AO208*100</f>
        <v>3.6821614522257144</v>
      </c>
      <c r="AP127" s="109">
        <f t="shared" si="662"/>
        <v>3.5179886486232936</v>
      </c>
      <c r="AQ127" s="109">
        <f t="shared" ref="AQ127:AS127" si="663">AQ49/AQ208*100</f>
        <v>3.4476288756508282</v>
      </c>
      <c r="AR127" s="109">
        <f t="shared" si="663"/>
        <v>3.2717294432196633</v>
      </c>
      <c r="AS127" s="109">
        <f t="shared" si="663"/>
        <v>3.201369670247197</v>
      </c>
      <c r="AT127" s="109">
        <f t="shared" ref="AT127:AU127" si="664">AT49/AT208*100</f>
        <v>3.2365495567334306</v>
      </c>
      <c r="AU127" s="109">
        <f t="shared" si="664"/>
        <v>3.0841033819597543</v>
      </c>
      <c r="AV127" s="109">
        <f t="shared" ref="AV127:AW127" si="665">AV49/AV208*100</f>
        <v>3.1896430414184529</v>
      </c>
      <c r="AW127" s="109">
        <f t="shared" si="665"/>
        <v>3.1544631549322202</v>
      </c>
      <c r="AX127" s="109">
        <f t="shared" ref="AX127:AY127" si="666">AX49/AX208*100</f>
        <v>3.1831146605818592</v>
      </c>
      <c r="AY127" s="109">
        <f t="shared" si="666"/>
        <v>3.1602966343411296</v>
      </c>
      <c r="AZ127" s="109">
        <f t="shared" ref="AZ127:BA127" si="667">AZ49/AZ208*100</f>
        <v>3.2287507130633197</v>
      </c>
      <c r="BA127" s="109">
        <f t="shared" si="667"/>
        <v>3.2857957786651451</v>
      </c>
      <c r="BB127" s="109">
        <f t="shared" ref="BB127:BC127" si="668">BB49/BB208*100</f>
        <v>3.2173416999429549</v>
      </c>
      <c r="BC127" s="109">
        <f t="shared" si="668"/>
        <v>3.2287507130633197</v>
      </c>
      <c r="BD127" s="109">
        <f t="shared" ref="BD127:BE127" si="669">BD49/BD208*100</f>
        <v>3.2857957786651451</v>
      </c>
      <c r="BE127" s="109">
        <f t="shared" si="669"/>
        <v>3.2287507130633197</v>
      </c>
      <c r="BF127" s="109">
        <f t="shared" ref="BF127:BG127" si="670">BF49/BF208*100</f>
        <v>3.308613804905876</v>
      </c>
      <c r="BG127" s="109">
        <f t="shared" si="670"/>
        <v>3.308613804905876</v>
      </c>
      <c r="BH127" s="109">
        <f t="shared" ref="BH127:BI127" si="671">BH49/BH208*100</f>
        <v>3.2972047917855107</v>
      </c>
      <c r="BI127" s="109">
        <f t="shared" si="671"/>
        <v>3.3200228180262408</v>
      </c>
      <c r="BJ127" s="109">
        <f t="shared" ref="BJ127:BK127" si="672">BJ49/BJ208*100</f>
        <v>3.2857957786651451</v>
      </c>
      <c r="BK127" s="109">
        <f t="shared" si="672"/>
        <v>3.4683399885909871</v>
      </c>
      <c r="BL127" s="109">
        <f t="shared" ref="BL127:BM127" si="673">BL49/BL208*100</f>
        <v>3.4112949229891618</v>
      </c>
      <c r="BM127" s="109">
        <f t="shared" si="673"/>
        <v>3.3428408442669708</v>
      </c>
      <c r="BN127" s="109">
        <f t="shared" ref="BN127:BO127" si="674">BN49/BN208*100</f>
        <v>3.3770678836280661</v>
      </c>
      <c r="BO127" s="109">
        <f t="shared" si="674"/>
        <v>3.3314318311466056</v>
      </c>
      <c r="BP127" s="109">
        <f t="shared" ref="BP127:BQ127" si="675">BP49/BP208*100</f>
        <v>3.6508841985168279</v>
      </c>
      <c r="BQ127" s="109">
        <f t="shared" si="675"/>
        <v>3.548203080433542</v>
      </c>
      <c r="BR127" s="109">
        <f t="shared" ref="BR127:BS127" si="676">BR49/BR208*100</f>
        <v>3.571021106674273</v>
      </c>
      <c r="BS127" s="109">
        <f t="shared" si="676"/>
        <v>3.5596120935539077</v>
      </c>
      <c r="BT127" s="109">
        <f t="shared" ref="BT127:BU127" si="677">BT49/BT208*100</f>
        <v>3.4683399885909871</v>
      </c>
      <c r="BU127" s="109">
        <f t="shared" si="677"/>
        <v>3.4455219623502567</v>
      </c>
      <c r="BV127" s="109">
        <f t="shared" ref="BV127:BW127" si="678">BV49/BV208*100</f>
        <v>3.4227039361095266</v>
      </c>
      <c r="BW127" s="109">
        <f t="shared" si="678"/>
        <v>3.5824301197946378</v>
      </c>
      <c r="BX127" s="109">
        <f t="shared" ref="BX127:BY127" si="679">BX49/BX208*100</f>
        <v>3.4911580148317167</v>
      </c>
      <c r="BY127" s="109">
        <f t="shared" si="679"/>
        <v>3.3998859098687966</v>
      </c>
      <c r="BZ127" s="109">
        <f t="shared" ref="BZ127:CA127" si="680">BZ49/BZ208*100</f>
        <v>3.3884768967484309</v>
      </c>
      <c r="CA127" s="109">
        <f t="shared" si="680"/>
        <v>3.4341129492298914</v>
      </c>
      <c r="CB127" s="274"/>
      <c r="CC127" s="282">
        <f t="shared" ref="CC127:CC149" si="681">P127</f>
        <v>2.8660571760267017</v>
      </c>
      <c r="CD127" s="156">
        <f t="shared" ca="1" si="651"/>
        <v>3.4341129492298914</v>
      </c>
      <c r="CE127" s="157"/>
    </row>
    <row r="128" spans="1:83" s="105" customFormat="1" x14ac:dyDescent="0.25">
      <c r="A128" s="236" t="s">
        <v>116</v>
      </c>
      <c r="B128" s="109">
        <f t="shared" ref="B128:V128" si="682">B50/B209*100</f>
        <v>2.2300469483568075</v>
      </c>
      <c r="C128" s="109">
        <f t="shared" si="682"/>
        <v>2.464788732394366</v>
      </c>
      <c r="D128" s="109">
        <f t="shared" si="682"/>
        <v>2.5586854460093895</v>
      </c>
      <c r="E128" s="109">
        <f t="shared" si="682"/>
        <v>2.535211267605634</v>
      </c>
      <c r="F128" s="109">
        <f t="shared" si="682"/>
        <v>2.523474178403756</v>
      </c>
      <c r="G128" s="109">
        <f t="shared" si="682"/>
        <v>2.652582159624413</v>
      </c>
      <c r="H128" s="109">
        <f t="shared" si="682"/>
        <v>2.734741784037559</v>
      </c>
      <c r="I128" s="109">
        <f t="shared" si="682"/>
        <v>2.734741784037559</v>
      </c>
      <c r="J128" s="109">
        <f t="shared" si="682"/>
        <v>2.793427230046948</v>
      </c>
      <c r="K128" s="109">
        <f t="shared" si="682"/>
        <v>2.875586854460094</v>
      </c>
      <c r="L128" s="109">
        <f t="shared" si="682"/>
        <v>2.852112676056338</v>
      </c>
      <c r="M128" s="109">
        <f t="shared" si="682"/>
        <v>2.805164319248826</v>
      </c>
      <c r="N128" s="109">
        <f t="shared" si="682"/>
        <v>2.8343874443663619</v>
      </c>
      <c r="O128" s="109">
        <f t="shared" si="682"/>
        <v>2.8929491684235185</v>
      </c>
      <c r="P128" s="109">
        <f t="shared" si="682"/>
        <v>2.8695244788006558</v>
      </c>
      <c r="Q128" s="109">
        <f t="shared" si="682"/>
        <v>5.7858983368470369</v>
      </c>
      <c r="R128" s="109">
        <f t="shared" si="682"/>
        <v>6.8400093698758493</v>
      </c>
      <c r="S128" s="109">
        <f t="shared" si="682"/>
        <v>6.301241508550012</v>
      </c>
      <c r="T128" s="109">
        <f t="shared" si="682"/>
        <v>6.5589130944014986</v>
      </c>
      <c r="U128" s="109">
        <f t="shared" si="682"/>
        <v>6.6760365425158117</v>
      </c>
      <c r="V128" s="109">
        <f t="shared" si="682"/>
        <v>6.5472007495900684</v>
      </c>
      <c r="W128" s="109">
        <f t="shared" ref="W128:X128" si="683">W50/W209*100</f>
        <v>6.207542750058562</v>
      </c>
      <c r="X128" s="109">
        <f t="shared" si="683"/>
        <v>6.2309674396814243</v>
      </c>
      <c r="Y128" s="109">
        <f t="shared" ref="Y128:Z128" si="684">Y50/Y209*100</f>
        <v>6.3480908877957365</v>
      </c>
      <c r="Z128" s="109">
        <f t="shared" si="684"/>
        <v>6.2331575864089039</v>
      </c>
      <c r="AA128" s="109">
        <f t="shared" ref="AA128:AB128" si="685">AA50/AA209*100</f>
        <v>6.5729349736379614</v>
      </c>
      <c r="AB128" s="109">
        <f t="shared" si="685"/>
        <v>6.4909197422378444</v>
      </c>
      <c r="AC128" s="109">
        <f t="shared" ref="AC128:AD128" si="686">AC50/AC209*100</f>
        <v>6.3971880492091389</v>
      </c>
      <c r="AD128" s="109">
        <f t="shared" si="686"/>
        <v>5.928529584065612</v>
      </c>
      <c r="AE128" s="109">
        <f t="shared" ref="AE128:AF128" si="687">AE50/AE209*100</f>
        <v>5.4247217340363214</v>
      </c>
      <c r="AF128" s="109">
        <f t="shared" si="687"/>
        <v>5.330990041007615</v>
      </c>
      <c r="AG128" s="109">
        <f t="shared" ref="AG128:AH128" si="688">AG50/AG209*100</f>
        <v>5.0849443468072648</v>
      </c>
      <c r="AH128" s="109">
        <f t="shared" si="688"/>
        <v>4.862331575864089</v>
      </c>
      <c r="AI128" s="109">
        <f t="shared" ref="AI128:AJ128" si="689">AI50/AI209*100</f>
        <v>4.8388986526069129</v>
      </c>
      <c r="AJ128" s="109">
        <f t="shared" si="689"/>
        <v>4.8388986526069129</v>
      </c>
      <c r="AK128" s="109">
        <f t="shared" ref="AK128:AL128" si="690">AK50/AK209*100</f>
        <v>4.5577035735207962</v>
      </c>
      <c r="AL128" s="109">
        <f t="shared" si="690"/>
        <v>4.4793740450946808</v>
      </c>
      <c r="AM128" s="109">
        <f t="shared" ref="AM128:AN128" si="691">AM50/AM209*100</f>
        <v>4.583545534515487</v>
      </c>
      <c r="AN128" s="109">
        <f t="shared" si="691"/>
        <v>4.3636279457382283</v>
      </c>
      <c r="AO128" s="109">
        <f t="shared" ref="AO128:AP128" si="692">AO50/AO209*100</f>
        <v>4.1437103569609706</v>
      </c>
      <c r="AP128" s="109">
        <f t="shared" si="692"/>
        <v>4.0511134774758091</v>
      </c>
      <c r="AQ128" s="109">
        <f t="shared" ref="AQ128:AS128" si="693">AQ50/AQ209*100</f>
        <v>3.9237927681837119</v>
      </c>
      <c r="AR128" s="109">
        <f t="shared" si="693"/>
        <v>3.8080466688272607</v>
      </c>
      <c r="AS128" s="109">
        <f t="shared" si="693"/>
        <v>3.76174822908468</v>
      </c>
      <c r="AT128" s="109">
        <f t="shared" ref="AT128:AU128" si="694">AT50/AT209*100</f>
        <v>3.7501736191490345</v>
      </c>
      <c r="AU128" s="109">
        <f t="shared" si="694"/>
        <v>3.7964720588916152</v>
      </c>
      <c r="AV128" s="109">
        <f t="shared" ref="AV128:AW128" si="695">AV50/AV209*100</f>
        <v>3.7964720588916152</v>
      </c>
      <c r="AW128" s="109">
        <f t="shared" si="695"/>
        <v>3.946941988055003</v>
      </c>
      <c r="AX128" s="109">
        <f t="shared" ref="AX128:AY128" si="696">AX50/AX209*100</f>
        <v>3.8840685049743335</v>
      </c>
      <c r="AY128" s="109">
        <f t="shared" si="696"/>
        <v>3.8954254304274745</v>
      </c>
      <c r="AZ128" s="109">
        <f t="shared" ref="AZ128:BA128" si="697">AZ50/AZ209*100</f>
        <v>4.031708535865171</v>
      </c>
      <c r="BA128" s="109">
        <f t="shared" si="697"/>
        <v>4.0884931631308774</v>
      </c>
      <c r="BB128" s="109">
        <f t="shared" ref="BB128:BC128" si="698">BB50/BB209*100</f>
        <v>4.0089946849588882</v>
      </c>
      <c r="BC128" s="109">
        <f t="shared" si="698"/>
        <v>3.9522100576931813</v>
      </c>
      <c r="BD128" s="109">
        <f t="shared" ref="BD128:BE128" si="699">BD50/BD209*100</f>
        <v>3.8840685049743335</v>
      </c>
      <c r="BE128" s="109">
        <f t="shared" si="699"/>
        <v>3.8499977286149094</v>
      </c>
      <c r="BF128" s="109">
        <f t="shared" ref="BF128:BG128" si="700">BF50/BF209*100</f>
        <v>3.8954254304274745</v>
      </c>
      <c r="BG128" s="109">
        <f t="shared" si="700"/>
        <v>3.8840685049743335</v>
      </c>
      <c r="BH128" s="109">
        <f t="shared" ref="BH128:BI128" si="701">BH50/BH209*100</f>
        <v>3.986280834052605</v>
      </c>
      <c r="BI128" s="109">
        <f t="shared" si="701"/>
        <v>4.0998500885840183</v>
      </c>
      <c r="BJ128" s="109">
        <f t="shared" ref="BJ128:BK128" si="702">BJ50/BJ209*100</f>
        <v>4.1566347158497257</v>
      </c>
      <c r="BK128" s="109">
        <f t="shared" si="702"/>
        <v>4.2815608958342803</v>
      </c>
      <c r="BL128" s="109">
        <f t="shared" ref="BL128:BM128" si="703">BL50/BL209*100</f>
        <v>4.1679916413028666</v>
      </c>
      <c r="BM128" s="109">
        <f t="shared" si="703"/>
        <v>4.0089946849588882</v>
      </c>
      <c r="BN128" s="109">
        <f t="shared" ref="BN128:BO128" si="704">BN50/BN209*100</f>
        <v>3.9294962067868986</v>
      </c>
      <c r="BO128" s="109">
        <f t="shared" si="704"/>
        <v>3.9294962067868986</v>
      </c>
      <c r="BP128" s="109">
        <f t="shared" ref="BP128:BQ128" si="705">BP50/BP209*100</f>
        <v>4.2815608958342803</v>
      </c>
      <c r="BQ128" s="109">
        <f t="shared" si="705"/>
        <v>4.224776268568573</v>
      </c>
      <c r="BR128" s="109">
        <f t="shared" ref="BR128:BS128" si="706">BR50/BR209*100</f>
        <v>4.1225639394903011</v>
      </c>
      <c r="BS128" s="109">
        <f t="shared" si="706"/>
        <v>4.236133194021714</v>
      </c>
      <c r="BT128" s="109">
        <f t="shared" ref="BT128:BU128" si="707">BT50/BT209*100</f>
        <v>4.0771362376777356</v>
      </c>
      <c r="BU128" s="109">
        <f t="shared" si="707"/>
        <v>3.9976377595057468</v>
      </c>
      <c r="BV128" s="109">
        <f t="shared" ref="BV128:BW128" si="708">BV50/BV209*100</f>
        <v>4.0657793122245947</v>
      </c>
      <c r="BW128" s="109">
        <f t="shared" si="708"/>
        <v>4.224776268568573</v>
      </c>
      <c r="BX128" s="109">
        <f t="shared" ref="BX128:BY128" si="709">BX50/BX209*100</f>
        <v>4.236133194021714</v>
      </c>
      <c r="BY128" s="109">
        <f t="shared" si="709"/>
        <v>4.0430654613183119</v>
      </c>
      <c r="BZ128" s="109">
        <f t="shared" ref="BZ128:CA128" si="710">BZ50/BZ209*100</f>
        <v>4.0089946849588882</v>
      </c>
      <c r="CA128" s="109">
        <f t="shared" si="710"/>
        <v>3.986280834052605</v>
      </c>
      <c r="CB128" s="274"/>
      <c r="CC128" s="282">
        <f t="shared" si="681"/>
        <v>2.8695244788006558</v>
      </c>
      <c r="CD128" s="156">
        <f t="shared" ca="1" si="651"/>
        <v>3.986280834052605</v>
      </c>
      <c r="CE128" s="157"/>
    </row>
    <row r="129" spans="1:83" s="105" customFormat="1" x14ac:dyDescent="0.25">
      <c r="A129" s="236" t="s">
        <v>117</v>
      </c>
      <c r="B129" s="109">
        <f t="shared" ref="B129:V129" si="711">B51/B210*100</f>
        <v>1.2440146465120645</v>
      </c>
      <c r="C129" s="109">
        <f t="shared" si="711"/>
        <v>1.3965824805182612</v>
      </c>
      <c r="D129" s="109">
        <f t="shared" si="711"/>
        <v>1.4787343911369826</v>
      </c>
      <c r="E129" s="109">
        <f t="shared" si="711"/>
        <v>1.5139423528307201</v>
      </c>
      <c r="F129" s="109">
        <f t="shared" si="711"/>
        <v>1.5960942634494415</v>
      </c>
      <c r="G129" s="109">
        <f t="shared" si="711"/>
        <v>1.7486620974556382</v>
      </c>
      <c r="H129" s="109">
        <f t="shared" si="711"/>
        <v>1.8073420336118675</v>
      </c>
      <c r="I129" s="109">
        <f t="shared" si="711"/>
        <v>1.9129659186930805</v>
      </c>
      <c r="J129" s="109">
        <f t="shared" si="711"/>
        <v>2.0068538165430474</v>
      </c>
      <c r="K129" s="109">
        <f t="shared" si="711"/>
        <v>2.1476856633179984</v>
      </c>
      <c r="L129" s="109">
        <f t="shared" si="711"/>
        <v>2.1007417143930147</v>
      </c>
      <c r="M129" s="109">
        <f t="shared" si="711"/>
        <v>2.1124777016242606</v>
      </c>
      <c r="N129" s="109">
        <f t="shared" si="711"/>
        <v>2.1730084608627305</v>
      </c>
      <c r="O129" s="109">
        <f t="shared" si="711"/>
        <v>2.242359794720052</v>
      </c>
      <c r="P129" s="109">
        <f t="shared" si="711"/>
        <v>2.2308012390771648</v>
      </c>
      <c r="Q129" s="109">
        <f t="shared" si="711"/>
        <v>4.5540709232974246</v>
      </c>
      <c r="R129" s="109">
        <f t="shared" si="711"/>
        <v>5.9873318230153956</v>
      </c>
      <c r="S129" s="109">
        <f t="shared" si="711"/>
        <v>5.4209625965139399</v>
      </c>
      <c r="T129" s="109">
        <f t="shared" si="711"/>
        <v>5.6290165980859026</v>
      </c>
      <c r="U129" s="109">
        <f t="shared" si="711"/>
        <v>5.7214850432289976</v>
      </c>
      <c r="V129" s="109">
        <f t="shared" si="711"/>
        <v>5.5943409311572427</v>
      </c>
      <c r="W129" s="109">
        <f t="shared" ref="W129:X129" si="712">W51/W210*100</f>
        <v>5.2244671505848626</v>
      </c>
      <c r="X129" s="109">
        <f t="shared" si="712"/>
        <v>5.3631698182995056</v>
      </c>
      <c r="Y129" s="109">
        <f t="shared" ref="Y129:Z129" si="713">Y51/Y210*100</f>
        <v>5.4209625965139399</v>
      </c>
      <c r="Z129" s="109">
        <f t="shared" si="713"/>
        <v>5.2427184466019421</v>
      </c>
      <c r="AA129" s="109">
        <f t="shared" ref="AA129:AB129" si="714">AA51/AA210*100</f>
        <v>5.6767561393489441</v>
      </c>
      <c r="AB129" s="109">
        <f t="shared" si="714"/>
        <v>5.5853797829811533</v>
      </c>
      <c r="AC129" s="109">
        <f t="shared" ref="AC129:AD129" si="715">AC51/AC210*100</f>
        <v>5.596801827527127</v>
      </c>
      <c r="AD129" s="109">
        <f t="shared" si="715"/>
        <v>5.1170759565962305</v>
      </c>
      <c r="AE129" s="109">
        <f t="shared" ref="AE129:AF129" si="716">AE51/AE210*100</f>
        <v>4.6487721302113076</v>
      </c>
      <c r="AF129" s="109">
        <f t="shared" si="716"/>
        <v>4.5916619074814387</v>
      </c>
      <c r="AG129" s="109">
        <f t="shared" ref="AG129:AH129" si="717">AG51/AG210*100</f>
        <v>4.3517989720159909</v>
      </c>
      <c r="AH129" s="109">
        <f t="shared" si="717"/>
        <v>4.0548258138206741</v>
      </c>
      <c r="AI129" s="109">
        <f t="shared" ref="AI129:AJ129" si="718">AI51/AI210*100</f>
        <v>3.8606510565391203</v>
      </c>
      <c r="AJ129" s="109">
        <f t="shared" si="718"/>
        <v>3.6550542547115934</v>
      </c>
      <c r="AK129" s="109">
        <f t="shared" ref="AK129:AL129" si="719">AK51/AK210*100</f>
        <v>3.5865219874357508</v>
      </c>
      <c r="AL129" s="109">
        <f t="shared" si="719"/>
        <v>3.3493357150831753</v>
      </c>
      <c r="AM129" s="109">
        <f t="shared" ref="AM129:AN129" si="720">AM51/AM210*100</f>
        <v>3.3381712626995643</v>
      </c>
      <c r="AN129" s="109">
        <f t="shared" si="720"/>
        <v>3.1930333817126266</v>
      </c>
      <c r="AO129" s="109">
        <f t="shared" ref="AO129:AP129" si="721">AO51/AO210*100</f>
        <v>3.0478955007256894</v>
      </c>
      <c r="AP129" s="109">
        <f t="shared" si="721"/>
        <v>3.0144021435748578</v>
      </c>
      <c r="AQ129" s="109">
        <f t="shared" ref="AQ129:AS129" si="722">AQ51/AQ210*100</f>
        <v>2.8915931673551412</v>
      </c>
      <c r="AR129" s="109">
        <f t="shared" si="722"/>
        <v>2.791113095902646</v>
      </c>
      <c r="AS129" s="109">
        <f t="shared" si="722"/>
        <v>2.8246064530534776</v>
      </c>
      <c r="AT129" s="109">
        <f t="shared" ref="AT129:AU129" si="723">AT51/AT210*100</f>
        <v>2.8915931673551412</v>
      </c>
      <c r="AU129" s="109">
        <f t="shared" si="723"/>
        <v>2.9362509768895833</v>
      </c>
      <c r="AV129" s="109">
        <f t="shared" ref="AV129:AW129" si="724">AV51/AV210*100</f>
        <v>2.9139220721223622</v>
      </c>
      <c r="AW129" s="109">
        <f t="shared" si="724"/>
        <v>2.9809087864240262</v>
      </c>
      <c r="AX129" s="109">
        <f t="shared" ref="AX129:AY129" si="725">AX51/AX210*100</f>
        <v>2.9316175501778732</v>
      </c>
      <c r="AY129" s="109">
        <f t="shared" si="725"/>
        <v>2.9645570732135798</v>
      </c>
      <c r="AZ129" s="109">
        <f t="shared" ref="AZ129:BA129" si="726">AZ51/AZ210*100</f>
        <v>3.0523958013087973</v>
      </c>
      <c r="BA129" s="109">
        <f t="shared" si="726"/>
        <v>3.2061135754754271</v>
      </c>
      <c r="BB129" s="109">
        <f t="shared" ref="BB129:BC129" si="727">BB51/BB210*100</f>
        <v>3.0853353243445034</v>
      </c>
      <c r="BC129" s="109">
        <f t="shared" si="727"/>
        <v>3.11827484738021</v>
      </c>
      <c r="BD129" s="109">
        <f t="shared" ref="BD129:BE129" si="728">BD51/BD210*100</f>
        <v>3.11827484738021</v>
      </c>
      <c r="BE129" s="109">
        <f t="shared" si="728"/>
        <v>3.0523958013087973</v>
      </c>
      <c r="BF129" s="109">
        <f t="shared" ref="BF129:BG129" si="729">BF51/BF210*100</f>
        <v>3.1072950063683078</v>
      </c>
      <c r="BG129" s="109">
        <f t="shared" si="729"/>
        <v>3.0853353243445034</v>
      </c>
      <c r="BH129" s="109">
        <f t="shared" ref="BH129:BI129" si="730">BH51/BH210*100</f>
        <v>3.0414159602968951</v>
      </c>
      <c r="BI129" s="109">
        <f t="shared" si="730"/>
        <v>3.1072950063683078</v>
      </c>
      <c r="BJ129" s="109">
        <f t="shared" ref="BJ129:BK129" si="731">BJ51/BJ210*100</f>
        <v>3.1292546883921122</v>
      </c>
      <c r="BK129" s="109">
        <f t="shared" si="731"/>
        <v>3.1072950063683078</v>
      </c>
      <c r="BL129" s="109">
        <f t="shared" ref="BL129:BM129" si="732">BL51/BL210*100</f>
        <v>3.0853353243445034</v>
      </c>
      <c r="BM129" s="109">
        <f t="shared" si="732"/>
        <v>2.9974965962492863</v>
      </c>
      <c r="BN129" s="109">
        <f t="shared" ref="BN129:BO129" si="733">BN51/BN210*100</f>
        <v>3.1292546883921122</v>
      </c>
      <c r="BO129" s="109">
        <f t="shared" si="733"/>
        <v>3.261012780534938</v>
      </c>
      <c r="BP129" s="109">
        <f t="shared" ref="BP129:BQ129" si="734">BP51/BP210*100</f>
        <v>3.5684483288681976</v>
      </c>
      <c r="BQ129" s="109">
        <f t="shared" si="734"/>
        <v>3.5135491238086876</v>
      </c>
      <c r="BR129" s="109">
        <f t="shared" ref="BR129:BS129" si="735">BR51/BR210*100</f>
        <v>3.4915894417848827</v>
      </c>
      <c r="BS129" s="109">
        <f t="shared" si="735"/>
        <v>3.3488515086301551</v>
      </c>
      <c r="BT129" s="109">
        <f t="shared" ref="BT129:BU129" si="736">BT51/BT210*100</f>
        <v>3.2719926215468402</v>
      </c>
      <c r="BU129" s="109">
        <f t="shared" si="736"/>
        <v>3.282972462558742</v>
      </c>
      <c r="BV129" s="109">
        <f t="shared" ref="BV129:BW129" si="737">BV51/BV210*100</f>
        <v>3.2390530985111332</v>
      </c>
      <c r="BW129" s="109">
        <f t="shared" si="737"/>
        <v>3.3159119855944481</v>
      </c>
      <c r="BX129" s="109">
        <f t="shared" ref="BX129:BY129" si="738">BX51/BX210*100</f>
        <v>3.2939523035706442</v>
      </c>
      <c r="BY129" s="109">
        <f t="shared" si="738"/>
        <v>3.11827484738021</v>
      </c>
      <c r="BZ129" s="109">
        <f t="shared" ref="BZ129:CA129" si="739">BZ51/BZ210*100</f>
        <v>3.1512143704159161</v>
      </c>
      <c r="CA129" s="109">
        <f t="shared" si="739"/>
        <v>3.3049321445825468</v>
      </c>
      <c r="CB129" s="274"/>
      <c r="CC129" s="282">
        <f t="shared" si="681"/>
        <v>2.2308012390771648</v>
      </c>
      <c r="CD129" s="156">
        <f t="shared" ca="1" si="651"/>
        <v>3.3049321445825468</v>
      </c>
      <c r="CE129" s="157"/>
    </row>
    <row r="130" spans="1:83" s="105" customFormat="1" x14ac:dyDescent="0.25">
      <c r="A130" s="236" t="s">
        <v>118</v>
      </c>
      <c r="B130" s="109">
        <f t="shared" ref="B130:V130" si="740">B52/B211*100</f>
        <v>3.6122362614110393</v>
      </c>
      <c r="C130" s="109">
        <f t="shared" si="740"/>
        <v>3.7331479354331663</v>
      </c>
      <c r="D130" s="109">
        <f t="shared" si="740"/>
        <v>3.7633758539386974</v>
      </c>
      <c r="E130" s="109">
        <f t="shared" si="740"/>
        <v>3.7936037724442295</v>
      </c>
      <c r="F130" s="109">
        <f t="shared" si="740"/>
        <v>3.7784898131914635</v>
      </c>
      <c r="G130" s="109">
        <f t="shared" si="740"/>
        <v>3.7633758539386974</v>
      </c>
      <c r="H130" s="109">
        <f t="shared" si="740"/>
        <v>3.8238316909497612</v>
      </c>
      <c r="I130" s="109">
        <f t="shared" si="740"/>
        <v>3.8238316909497612</v>
      </c>
      <c r="J130" s="109">
        <f t="shared" si="740"/>
        <v>3.8691735687080584</v>
      </c>
      <c r="K130" s="109">
        <f t="shared" si="740"/>
        <v>4.0354271204884826</v>
      </c>
      <c r="L130" s="109">
        <f t="shared" si="740"/>
        <v>3.8842875279608244</v>
      </c>
      <c r="M130" s="109">
        <f t="shared" si="740"/>
        <v>3.8994014872135905</v>
      </c>
      <c r="N130" s="109">
        <f t="shared" si="740"/>
        <v>3.930104601245541</v>
      </c>
      <c r="O130" s="109">
        <f t="shared" si="740"/>
        <v>4.1114940443799508</v>
      </c>
      <c r="P130" s="109">
        <f t="shared" si="740"/>
        <v>4.141725618235685</v>
      </c>
      <c r="Q130" s="109">
        <f t="shared" si="740"/>
        <v>7.1951145776649126</v>
      </c>
      <c r="R130" s="109">
        <f t="shared" si="740"/>
        <v>7.8602092024910819</v>
      </c>
      <c r="S130" s="109">
        <f t="shared" si="740"/>
        <v>7.3613882338714545</v>
      </c>
      <c r="T130" s="109">
        <f t="shared" si="740"/>
        <v>7.4823145292943956</v>
      </c>
      <c r="U130" s="109">
        <f t="shared" si="740"/>
        <v>7.5125461031501306</v>
      </c>
      <c r="V130" s="109">
        <f t="shared" si="740"/>
        <v>7.4520829554386605</v>
      </c>
      <c r="W130" s="109">
        <f t="shared" ref="W130:X130" si="741">W52/W211*100</f>
        <v>7.1044198560977083</v>
      </c>
      <c r="X130" s="109">
        <f t="shared" si="741"/>
        <v>7.0590724953141057</v>
      </c>
      <c r="Y130" s="109">
        <f t="shared" ref="Y130:Z130" si="742">Y52/Y211*100</f>
        <v>7.2858092992321186</v>
      </c>
      <c r="Z130" s="109">
        <f t="shared" si="742"/>
        <v>7.0684749046436997</v>
      </c>
      <c r="AA130" s="109">
        <f t="shared" ref="AA130:AB130" si="743">AA52/AA211*100</f>
        <v>7.4166010776775444</v>
      </c>
      <c r="AB130" s="109">
        <f t="shared" si="743"/>
        <v>7.2349700308772773</v>
      </c>
      <c r="AC130" s="109">
        <f t="shared" ref="AC130:AD130" si="744">AC52/AC211*100</f>
        <v>7.0987467457770776</v>
      </c>
      <c r="AD130" s="109">
        <f t="shared" si="744"/>
        <v>6.5689895259429685</v>
      </c>
      <c r="AE130" s="109">
        <f t="shared" ref="AE130:AF130" si="745">AE52/AE211*100</f>
        <v>6.0997759883756126</v>
      </c>
      <c r="AF130" s="109">
        <f t="shared" si="745"/>
        <v>6.0089604649754795</v>
      </c>
      <c r="AG130" s="109">
        <f t="shared" ref="AG130:AH130" si="746">AG52/AG211*100</f>
        <v>5.7819216564751468</v>
      </c>
      <c r="AH130" s="109">
        <f t="shared" si="746"/>
        <v>5.6456983713749471</v>
      </c>
      <c r="AI130" s="109">
        <f t="shared" ref="AI130:AJ130" si="747">AI52/AI211*100</f>
        <v>5.5397469274081246</v>
      </c>
      <c r="AJ130" s="109">
        <f t="shared" si="747"/>
        <v>5.3581158806078584</v>
      </c>
      <c r="AK130" s="109">
        <f t="shared" ref="AK130:AL130" si="748">AK52/AK211*100</f>
        <v>5.2067566749409693</v>
      </c>
      <c r="AL130" s="109">
        <f t="shared" si="748"/>
        <v>5.1357520422873622</v>
      </c>
      <c r="AM130" s="109">
        <f t="shared" ref="AM130:AN130" si="749">AM52/AM211*100</f>
        <v>5.2258529553099473</v>
      </c>
      <c r="AN130" s="109">
        <f t="shared" si="749"/>
        <v>4.9705670350792888</v>
      </c>
      <c r="AO130" s="109">
        <f t="shared" ref="AO130:AP130" si="750">AO52/AO211*100</f>
        <v>4.730297933685728</v>
      </c>
      <c r="AP130" s="109">
        <f t="shared" si="750"/>
        <v>4.4900288322921673</v>
      </c>
      <c r="AQ130" s="109">
        <f t="shared" ref="AQ130:AS130" si="751">AQ52/AQ211*100</f>
        <v>4.3548774627582896</v>
      </c>
      <c r="AR130" s="109">
        <f t="shared" si="751"/>
        <v>4.2497597308986066</v>
      </c>
      <c r="AS130" s="109">
        <f t="shared" si="751"/>
        <v>4.1596588178760214</v>
      </c>
      <c r="AT130" s="109">
        <f t="shared" ref="AT130:AU130" si="752">AT52/AT211*100</f>
        <v>4.2497597308986066</v>
      </c>
      <c r="AU130" s="109">
        <f t="shared" si="752"/>
        <v>4.204709274387314</v>
      </c>
      <c r="AV130" s="109">
        <f t="shared" ref="AV130:AW130" si="753">AV52/AV211*100</f>
        <v>4.309827006246997</v>
      </c>
      <c r="AW130" s="109">
        <f t="shared" si="753"/>
        <v>4.3999279192695822</v>
      </c>
      <c r="AX130" s="109">
        <f t="shared" ref="AX130:AY130" si="754">AX52/AX211*100</f>
        <v>4.3953433119505823</v>
      </c>
      <c r="AY130" s="109">
        <f t="shared" si="754"/>
        <v>4.3507959135186507</v>
      </c>
      <c r="AZ130" s="109">
        <f t="shared" ref="AZ130:BA130" si="755">AZ52/AZ211*100</f>
        <v>4.5141363744357328</v>
      </c>
      <c r="BA130" s="109">
        <f t="shared" si="755"/>
        <v>4.3507959135186507</v>
      </c>
      <c r="BB130" s="109">
        <f t="shared" ref="BB130:BC130" si="756">BB52/BB211*100</f>
        <v>4.2617011166547876</v>
      </c>
      <c r="BC130" s="109">
        <f t="shared" si="756"/>
        <v>4.2765502494654317</v>
      </c>
      <c r="BD130" s="109">
        <f t="shared" ref="BD130:BE130" si="757">BD52/BD211*100</f>
        <v>4.2765502494654317</v>
      </c>
      <c r="BE130" s="109">
        <f t="shared" si="757"/>
        <v>4.2765502494654317</v>
      </c>
      <c r="BF130" s="109">
        <f t="shared" ref="BF130:BG130" si="758">BF52/BF211*100</f>
        <v>4.2617011166547876</v>
      </c>
      <c r="BG130" s="109">
        <f t="shared" si="758"/>
        <v>4.1726063197909244</v>
      </c>
      <c r="BH130" s="109">
        <f t="shared" ref="BH130:BI130" si="759">BH52/BH211*100</f>
        <v>4.3359467807080065</v>
      </c>
      <c r="BI130" s="109">
        <f t="shared" si="759"/>
        <v>4.5289855072463769</v>
      </c>
      <c r="BJ130" s="109">
        <f t="shared" ref="BJ130:BK130" si="760">BJ52/BJ211*100</f>
        <v>4.4250415775718697</v>
      </c>
      <c r="BK130" s="109">
        <f t="shared" si="760"/>
        <v>4.6032311712995959</v>
      </c>
      <c r="BL130" s="109">
        <f t="shared" ref="BL130:BM130" si="761">BL52/BL211*100</f>
        <v>4.5438346400570211</v>
      </c>
      <c r="BM130" s="109">
        <f t="shared" si="761"/>
        <v>4.3359467807080065</v>
      </c>
      <c r="BN130" s="109">
        <f t="shared" ref="BN130:BO130" si="762">BN52/BN211*100</f>
        <v>4.4398907103825138</v>
      </c>
      <c r="BO130" s="109">
        <f t="shared" si="762"/>
        <v>4.3359467807080065</v>
      </c>
      <c r="BP130" s="109">
        <f t="shared" ref="BP130:BQ130" si="763">BP52/BP211*100</f>
        <v>4.5141363744357328</v>
      </c>
      <c r="BQ130" s="109">
        <f t="shared" si="763"/>
        <v>4.4695889760038012</v>
      </c>
      <c r="BR130" s="109">
        <f t="shared" ref="BR130:BS130" si="764">BR52/BR211*100</f>
        <v>4.4844381088144454</v>
      </c>
      <c r="BS130" s="109">
        <f t="shared" si="764"/>
        <v>4.2617011166547876</v>
      </c>
      <c r="BT130" s="109">
        <f t="shared" ref="BT130:BU130" si="765">BT52/BT211*100</f>
        <v>4.1132097885483487</v>
      </c>
      <c r="BU130" s="109">
        <f t="shared" si="765"/>
        <v>3.9498693276312662</v>
      </c>
      <c r="BV130" s="109">
        <f t="shared" ref="BV130:BW130" si="766">BV52/BV211*100</f>
        <v>3.9053219291993346</v>
      </c>
      <c r="BW130" s="109">
        <f t="shared" si="766"/>
        <v>4.0092658588738415</v>
      </c>
      <c r="BX130" s="109">
        <f t="shared" ref="BX130:BY130" si="767">BX52/BX211*100</f>
        <v>3.9498693276312662</v>
      </c>
      <c r="BY130" s="109">
        <f t="shared" si="767"/>
        <v>3.8162271323354715</v>
      </c>
      <c r="BZ130" s="109">
        <f t="shared" ref="BZ130:CA130" si="768">BZ52/BZ211*100</f>
        <v>3.7419814682822525</v>
      </c>
      <c r="CA130" s="109">
        <f t="shared" si="768"/>
        <v>3.8310762651461152</v>
      </c>
      <c r="CB130" s="274"/>
      <c r="CC130" s="282">
        <f t="shared" si="681"/>
        <v>4.141725618235685</v>
      </c>
      <c r="CD130" s="156">
        <f t="shared" ca="1" si="651"/>
        <v>3.8310762651461152</v>
      </c>
      <c r="CE130" s="157"/>
    </row>
    <row r="131" spans="1:83" s="105" customFormat="1" x14ac:dyDescent="0.25">
      <c r="A131" s="236" t="s">
        <v>1730</v>
      </c>
      <c r="B131" s="109">
        <f t="shared" ref="B131:V131" si="769">B53/B212*100</f>
        <v>2.993048403707518</v>
      </c>
      <c r="C131" s="109">
        <f t="shared" si="769"/>
        <v>3.1861483007209062</v>
      </c>
      <c r="D131" s="109">
        <f t="shared" si="769"/>
        <v>3.2022399588053552</v>
      </c>
      <c r="E131" s="109">
        <f t="shared" si="769"/>
        <v>3.2666065911431517</v>
      </c>
      <c r="F131" s="109">
        <f t="shared" si="769"/>
        <v>3.3792481977342947</v>
      </c>
      <c r="G131" s="109">
        <f t="shared" si="769"/>
        <v>3.5401647785787844</v>
      </c>
      <c r="H131" s="109">
        <f t="shared" si="769"/>
        <v>3.5240731204943359</v>
      </c>
      <c r="I131" s="109">
        <f t="shared" si="769"/>
        <v>3.4918898043254378</v>
      </c>
      <c r="J131" s="109">
        <f t="shared" si="769"/>
        <v>3.5562564366632339</v>
      </c>
      <c r="K131" s="109">
        <f t="shared" si="769"/>
        <v>3.6045314109165809</v>
      </c>
      <c r="L131" s="109">
        <f t="shared" si="769"/>
        <v>3.6849897013388264</v>
      </c>
      <c r="M131" s="109">
        <f t="shared" si="769"/>
        <v>3.7654479917610706</v>
      </c>
      <c r="N131" s="109">
        <f t="shared" si="769"/>
        <v>4.0257126160638919</v>
      </c>
      <c r="O131" s="109">
        <f t="shared" si="769"/>
        <v>4.0744107525485358</v>
      </c>
      <c r="P131" s="109">
        <f t="shared" si="769"/>
        <v>3.9932471917407959</v>
      </c>
      <c r="Q131" s="109">
        <f t="shared" si="769"/>
        <v>7.4995130186351542</v>
      </c>
      <c r="R131" s="109">
        <f t="shared" si="769"/>
        <v>8.5384065969742231</v>
      </c>
      <c r="S131" s="109">
        <f t="shared" si="769"/>
        <v>7.8566326861892088</v>
      </c>
      <c r="T131" s="109">
        <f t="shared" si="769"/>
        <v>8.1650542172586196</v>
      </c>
      <c r="U131" s="109">
        <f t="shared" si="769"/>
        <v>8.3760794753587433</v>
      </c>
      <c r="V131" s="109">
        <f t="shared" si="769"/>
        <v>8.3598467631971953</v>
      </c>
      <c r="W131" s="109">
        <f t="shared" ref="W131:X131" si="770">W53/W212*100</f>
        <v>8.0351925199662357</v>
      </c>
      <c r="X131" s="109">
        <f t="shared" si="770"/>
        <v>8.0676579442893317</v>
      </c>
      <c r="Y131" s="109">
        <f t="shared" ref="Y131:Z131" si="771">Y53/Y212*100</f>
        <v>8.1488215050970716</v>
      </c>
      <c r="Z131" s="109">
        <f t="shared" si="771"/>
        <v>8.001168527655155</v>
      </c>
      <c r="AA131" s="109">
        <f t="shared" ref="AA131:AB131" si="772">AA53/AA212*100</f>
        <v>8.3744481952739545</v>
      </c>
      <c r="AB131" s="109">
        <f t="shared" si="772"/>
        <v>8.0985458322513644</v>
      </c>
      <c r="AC131" s="109">
        <f t="shared" ref="AC131:AD131" si="773">AC53/AC212*100</f>
        <v>8.001168527655155</v>
      </c>
      <c r="AD131" s="109">
        <f t="shared" si="773"/>
        <v>7.4655933523760059</v>
      </c>
      <c r="AE131" s="109">
        <f t="shared" ref="AE131:AF131" si="774">AE53/AE212*100</f>
        <v>6.8488704232666837</v>
      </c>
      <c r="AF131" s="109">
        <f t="shared" si="774"/>
        <v>6.7514931186704752</v>
      </c>
      <c r="AG131" s="109">
        <f t="shared" ref="AG131:AH131" si="775">AG53/AG212*100</f>
        <v>6.4755907556478833</v>
      </c>
      <c r="AH131" s="109">
        <f t="shared" si="775"/>
        <v>6.215917943391327</v>
      </c>
      <c r="AI131" s="109">
        <f t="shared" ref="AI131:AJ131" si="776">AI53/AI212*100</f>
        <v>6.0698519864970137</v>
      </c>
      <c r="AJ131" s="109">
        <f t="shared" si="776"/>
        <v>5.8913269280706313</v>
      </c>
      <c r="AK131" s="109">
        <f t="shared" ref="AK131:AL131" si="777">AK53/AK212*100</f>
        <v>5.7290314204102835</v>
      </c>
      <c r="AL131" s="109">
        <f t="shared" si="777"/>
        <v>5.7154884880670966</v>
      </c>
      <c r="AM131" s="109">
        <f t="shared" ref="AM131:AN131" si="778">AM53/AM212*100</f>
        <v>5.6831061170298884</v>
      </c>
      <c r="AN131" s="109">
        <f t="shared" si="778"/>
        <v>5.4078559632136267</v>
      </c>
      <c r="AO131" s="109">
        <f t="shared" ref="AO131:AP131" si="779">AO53/AO212*100</f>
        <v>5.0516498818043463</v>
      </c>
      <c r="AP131" s="109">
        <f t="shared" si="779"/>
        <v>4.8087820990252901</v>
      </c>
      <c r="AQ131" s="109">
        <f t="shared" ref="AQ131:AS131" si="780">AQ53/AQ212*100</f>
        <v>4.598296687283443</v>
      </c>
      <c r="AR131" s="109">
        <f t="shared" si="780"/>
        <v>4.6468702438392535</v>
      </c>
      <c r="AS131" s="109">
        <f t="shared" si="780"/>
        <v>4.5497231307276325</v>
      </c>
      <c r="AT131" s="109">
        <f t="shared" ref="AT131:AU131" si="781">AT53/AT212*100</f>
        <v>4.5335319452090284</v>
      </c>
      <c r="AU131" s="109">
        <f t="shared" si="781"/>
        <v>4.4849583886532169</v>
      </c>
      <c r="AV131" s="109">
        <f t="shared" ref="AV131:AW131" si="782">AV53/AV212*100</f>
        <v>4.4849583886532169</v>
      </c>
      <c r="AW131" s="109">
        <f t="shared" si="782"/>
        <v>4.5821055017648389</v>
      </c>
      <c r="AX131" s="109">
        <f t="shared" ref="AX131:AY131" si="783">AX53/AX212*100</f>
        <v>4.5840679596089116</v>
      </c>
      <c r="AY131" s="109">
        <f t="shared" si="783"/>
        <v>4.5840679596089116</v>
      </c>
      <c r="AZ131" s="109">
        <f t="shared" ref="AZ131:BA131" si="784">AZ53/AZ212*100</f>
        <v>4.5520115403109473</v>
      </c>
      <c r="BA131" s="109">
        <f t="shared" si="784"/>
        <v>4.5359833306619652</v>
      </c>
      <c r="BB131" s="109">
        <f t="shared" ref="BB131:BC131" si="785">BB53/BB212*100</f>
        <v>4.4077576534701075</v>
      </c>
      <c r="BC131" s="109">
        <f t="shared" si="785"/>
        <v>4.2795319762782498</v>
      </c>
      <c r="BD131" s="109">
        <f t="shared" ref="BD131:BE131" si="786">BD53/BD212*100</f>
        <v>4.2795319762782498</v>
      </c>
      <c r="BE131" s="109">
        <f t="shared" si="786"/>
        <v>4.2154191376823213</v>
      </c>
      <c r="BF131" s="109">
        <f t="shared" ref="BF131:BG131" si="787">BF53/BF212*100</f>
        <v>4.3436448148741782</v>
      </c>
      <c r="BG131" s="109">
        <f t="shared" si="787"/>
        <v>4.3436448148741782</v>
      </c>
      <c r="BH131" s="109">
        <f t="shared" ref="BH131:BI131" si="788">BH53/BH212*100</f>
        <v>4.4077576534701075</v>
      </c>
      <c r="BI131" s="109">
        <f t="shared" si="788"/>
        <v>4.5359833306619652</v>
      </c>
      <c r="BJ131" s="109">
        <f t="shared" ref="BJ131:BK131" si="789">BJ53/BJ212*100</f>
        <v>4.7122936368007693</v>
      </c>
      <c r="BK131" s="109">
        <f t="shared" si="789"/>
        <v>4.9206603622375384</v>
      </c>
      <c r="BL131" s="109">
        <f t="shared" ref="BL131:BM131" si="790">BL53/BL212*100</f>
        <v>4.8244911043436449</v>
      </c>
      <c r="BM131" s="109">
        <f t="shared" si="790"/>
        <v>4.6802372175028051</v>
      </c>
      <c r="BN131" s="109">
        <f t="shared" ref="BN131:BO131" si="791">BN53/BN212*100</f>
        <v>4.503926911364001</v>
      </c>
      <c r="BO131" s="109">
        <f t="shared" si="791"/>
        <v>4.5199551210129831</v>
      </c>
      <c r="BP131" s="109">
        <f t="shared" ref="BP131:BQ131" si="792">BP53/BP212*100</f>
        <v>4.9366885718865205</v>
      </c>
      <c r="BQ131" s="109">
        <f t="shared" si="792"/>
        <v>4.9206603622375384</v>
      </c>
      <c r="BR131" s="109">
        <f t="shared" ref="BR131:BS131" si="793">BR53/BR212*100</f>
        <v>4.7764064753966977</v>
      </c>
      <c r="BS131" s="109">
        <f t="shared" si="793"/>
        <v>4.8244911043436449</v>
      </c>
      <c r="BT131" s="109">
        <f t="shared" ref="BT131:BU131" si="794">BT53/BT212*100</f>
        <v>4.5680397499599295</v>
      </c>
      <c r="BU131" s="109">
        <f t="shared" si="794"/>
        <v>4.6000961692578937</v>
      </c>
      <c r="BV131" s="109">
        <f t="shared" ref="BV131:BW131" si="795">BV53/BV212*100</f>
        <v>4.4878987017150189</v>
      </c>
      <c r="BW131" s="109">
        <f t="shared" si="795"/>
        <v>4.5840679596089116</v>
      </c>
      <c r="BX131" s="109">
        <f t="shared" ref="BX131:BY131" si="796">BX53/BX212*100</f>
        <v>4.4398140727680717</v>
      </c>
      <c r="BY131" s="109">
        <f t="shared" si="796"/>
        <v>4.3757012341721424</v>
      </c>
      <c r="BZ131" s="109">
        <f t="shared" ref="BZ131:CA131" si="797">BZ53/BZ212*100</f>
        <v>4.3436448148741782</v>
      </c>
      <c r="CA131" s="109">
        <f t="shared" si="797"/>
        <v>4.3436448148741782</v>
      </c>
      <c r="CB131" s="274"/>
      <c r="CC131" s="282">
        <f t="shared" si="681"/>
        <v>3.9932471917407959</v>
      </c>
      <c r="CD131" s="156">
        <f t="shared" ca="1" si="651"/>
        <v>4.3436448148741782</v>
      </c>
      <c r="CE131" s="157"/>
    </row>
    <row r="132" spans="1:83" s="105" customFormat="1" x14ac:dyDescent="0.25">
      <c r="A132" s="236" t="s">
        <v>120</v>
      </c>
      <c r="B132" s="109">
        <f t="shared" ref="B132:V132" si="798">B54/B213*100</f>
        <v>2.3466355633313891</v>
      </c>
      <c r="C132" s="109">
        <f t="shared" si="798"/>
        <v>2.4577189036074318</v>
      </c>
      <c r="D132" s="109">
        <f t="shared" si="798"/>
        <v>2.582687661417979</v>
      </c>
      <c r="E132" s="109">
        <f t="shared" si="798"/>
        <v>2.7493126718320422</v>
      </c>
      <c r="F132" s="109">
        <f t="shared" si="798"/>
        <v>2.8326251770390733</v>
      </c>
      <c r="G132" s="109">
        <f t="shared" si="798"/>
        <v>2.9437085173151156</v>
      </c>
      <c r="H132" s="109">
        <f t="shared" si="798"/>
        <v>3.1103335277291788</v>
      </c>
      <c r="I132" s="109">
        <f t="shared" si="798"/>
        <v>3.1658751978671997</v>
      </c>
      <c r="J132" s="109">
        <f t="shared" si="798"/>
        <v>3.2214168680052211</v>
      </c>
      <c r="K132" s="109">
        <f t="shared" si="798"/>
        <v>3.2075314504707158</v>
      </c>
      <c r="L132" s="109">
        <f t="shared" si="798"/>
        <v>3.3602710433502736</v>
      </c>
      <c r="M132" s="109">
        <f t="shared" si="798"/>
        <v>3.415812713488295</v>
      </c>
      <c r="N132" s="109">
        <f t="shared" si="798"/>
        <v>3.380273788150808</v>
      </c>
      <c r="O132" s="109">
        <f t="shared" si="798"/>
        <v>3.5205341113105924</v>
      </c>
      <c r="P132" s="109">
        <f t="shared" si="798"/>
        <v>3.5205341113105924</v>
      </c>
      <c r="Q132" s="109">
        <f t="shared" si="798"/>
        <v>6.1714542190305206</v>
      </c>
      <c r="R132" s="109">
        <f t="shared" si="798"/>
        <v>8.0789946140035909</v>
      </c>
      <c r="S132" s="109">
        <f t="shared" si="798"/>
        <v>7.6161355475763015</v>
      </c>
      <c r="T132" s="109">
        <f t="shared" si="798"/>
        <v>7.6582136445242366</v>
      </c>
      <c r="U132" s="109">
        <f t="shared" si="798"/>
        <v>7.8265260323159778</v>
      </c>
      <c r="V132" s="109">
        <f t="shared" si="798"/>
        <v>7.7984739676840222</v>
      </c>
      <c r="W132" s="109">
        <f t="shared" ref="W132:X132" si="799">W54/W213*100</f>
        <v>7.461849192100539</v>
      </c>
      <c r="X132" s="109">
        <f t="shared" si="799"/>
        <v>7.5319793536804305</v>
      </c>
      <c r="Y132" s="109">
        <f t="shared" ref="Y132:Z132" si="800">Y54/Y213*100</f>
        <v>7.4478231597845594</v>
      </c>
      <c r="Z132" s="109">
        <f t="shared" si="800"/>
        <v>7.4360499702557998</v>
      </c>
      <c r="AA132" s="109">
        <f t="shared" ref="AA132:AB132" si="801">AA54/AA213*100</f>
        <v>7.8892949208237724</v>
      </c>
      <c r="AB132" s="109">
        <f t="shared" si="801"/>
        <v>7.875131016118524</v>
      </c>
      <c r="AC132" s="109">
        <f t="shared" ref="AC132:AD132" si="802">AC54/AC213*100</f>
        <v>7.7618197784765304</v>
      </c>
      <c r="AD132" s="109">
        <f t="shared" si="802"/>
        <v>7.1952635902665651</v>
      </c>
      <c r="AE132" s="109">
        <f t="shared" ref="AE132:AF132" si="803">AE54/AE213*100</f>
        <v>6.7278547349933424</v>
      </c>
      <c r="AF132" s="109">
        <f t="shared" si="803"/>
        <v>6.6003795926461013</v>
      </c>
      <c r="AG132" s="109">
        <f t="shared" ref="AG132:AH132" si="804">AG54/AG213*100</f>
        <v>6.2887736891306192</v>
      </c>
      <c r="AH132" s="109">
        <f t="shared" si="804"/>
        <v>6.0479873091413836</v>
      </c>
      <c r="AI132" s="109">
        <f t="shared" ref="AI132:AJ132" si="805">AI54/AI213*100</f>
        <v>5.7363814056259033</v>
      </c>
      <c r="AJ132" s="109">
        <f t="shared" si="805"/>
        <v>5.424775502110422</v>
      </c>
      <c r="AK132" s="109">
        <f t="shared" ref="AK132:AL132" si="806">AK54/AK213*100</f>
        <v>5.3964476926999243</v>
      </c>
      <c r="AL132" s="109">
        <f t="shared" si="806"/>
        <v>5.2405229130471929</v>
      </c>
      <c r="AM132" s="109">
        <f t="shared" ref="AM132:AN132" si="807">AM54/AM213*100</f>
        <v>5.1693201560764432</v>
      </c>
      <c r="AN132" s="109">
        <f t="shared" si="807"/>
        <v>4.9272307823758936</v>
      </c>
      <c r="AO132" s="109">
        <f t="shared" ref="AO132:AP132" si="808">AO54/AO213*100</f>
        <v>4.7136225114636439</v>
      </c>
      <c r="AP132" s="109">
        <f t="shared" si="808"/>
        <v>4.5284953433396939</v>
      </c>
      <c r="AQ132" s="109">
        <f t="shared" ref="AQ132:AS132" si="809">AQ54/AQ213*100</f>
        <v>4.4145709321864945</v>
      </c>
      <c r="AR132" s="109">
        <f t="shared" si="809"/>
        <v>4.3148870724274442</v>
      </c>
      <c r="AS132" s="109">
        <f t="shared" si="809"/>
        <v>4.3291276238215941</v>
      </c>
      <c r="AT132" s="109">
        <f t="shared" ref="AT132:AU132" si="810">AT54/AT213*100</f>
        <v>4.3291276238215941</v>
      </c>
      <c r="AU132" s="109">
        <f t="shared" si="810"/>
        <v>4.2721654182449944</v>
      </c>
      <c r="AV132" s="109">
        <f t="shared" ref="AV132:AW132" si="811">AV54/AV213*100</f>
        <v>4.3148870724274442</v>
      </c>
      <c r="AW132" s="109">
        <f t="shared" si="811"/>
        <v>4.4288114835806445</v>
      </c>
      <c r="AX132" s="109">
        <f t="shared" ref="AX132:AY132" si="812">AX54/AX213*100</f>
        <v>4.5337702324793083</v>
      </c>
      <c r="AY132" s="109">
        <f t="shared" si="812"/>
        <v>4.5337702324793083</v>
      </c>
      <c r="AZ132" s="109">
        <f t="shared" ref="AZ132:BA132" si="813">AZ54/AZ213*100</f>
        <v>4.8303720233891703</v>
      </c>
      <c r="BA132" s="109">
        <f t="shared" si="813"/>
        <v>4.985734866246716</v>
      </c>
      <c r="BB132" s="109">
        <f t="shared" ref="BB132:BC132" si="814">BB54/BB213*100</f>
        <v>4.8444959181944007</v>
      </c>
      <c r="BC132" s="109">
        <f t="shared" si="814"/>
        <v>4.7173808649473177</v>
      </c>
      <c r="BD132" s="109">
        <f t="shared" ref="BD132:BE132" si="815">BD54/BD213*100</f>
        <v>4.858619812999633</v>
      </c>
      <c r="BE132" s="109">
        <f t="shared" si="815"/>
        <v>4.8021242337787067</v>
      </c>
      <c r="BF132" s="109">
        <f t="shared" ref="BF132:BG132" si="816">BF54/BF213*100</f>
        <v>4.8727437078048643</v>
      </c>
      <c r="BG132" s="109">
        <f t="shared" si="816"/>
        <v>4.8303720233891703</v>
      </c>
      <c r="BH132" s="109">
        <f t="shared" ref="BH132:BI132" si="817">BH54/BH213*100</f>
        <v>4.858619812999633</v>
      </c>
      <c r="BI132" s="109">
        <f t="shared" si="817"/>
        <v>4.900991497415327</v>
      </c>
      <c r="BJ132" s="109">
        <f t="shared" ref="BJ132:BK132" si="818">BJ54/BJ213*100</f>
        <v>4.9574870766362533</v>
      </c>
      <c r="BK132" s="109">
        <f t="shared" si="818"/>
        <v>5.1693454987147254</v>
      </c>
      <c r="BL132" s="109">
        <f t="shared" ref="BL132:BM132" si="819">BL54/BL213*100</f>
        <v>5.155221603909494</v>
      </c>
      <c r="BM132" s="109">
        <f t="shared" si="819"/>
        <v>5.1269738142990313</v>
      </c>
      <c r="BN132" s="109">
        <f t="shared" ref="BN132:BO132" si="820">BN54/BN213*100</f>
        <v>5.0987260246885677</v>
      </c>
      <c r="BO132" s="109">
        <f t="shared" si="820"/>
        <v>5.0422304454676423</v>
      </c>
      <c r="BP132" s="109">
        <f t="shared" ref="BP132:BQ132" si="821">BP54/BP213*100</f>
        <v>5.5506906584559754</v>
      </c>
      <c r="BQ132" s="109">
        <f t="shared" si="821"/>
        <v>5.3812039207931974</v>
      </c>
      <c r="BR132" s="109">
        <f t="shared" ref="BR132:BS132" si="822">BR54/BR213*100</f>
        <v>5.5365667636507441</v>
      </c>
      <c r="BS132" s="109">
        <f t="shared" si="822"/>
        <v>5.4376995000141237</v>
      </c>
      <c r="BT132" s="109">
        <f t="shared" ref="BT132:BU132" si="823">BT54/BT213*100</f>
        <v>4.985734866246716</v>
      </c>
      <c r="BU132" s="109">
        <f t="shared" si="823"/>
        <v>5.0422304454676423</v>
      </c>
      <c r="BV132" s="109">
        <f t="shared" ref="BV132:BW132" si="824">BV54/BV213*100</f>
        <v>5.0281065506624101</v>
      </c>
      <c r="BW132" s="109">
        <f t="shared" si="824"/>
        <v>5.1128499194938</v>
      </c>
      <c r="BX132" s="109">
        <f t="shared" ref="BX132:BY132" si="825">BX54/BX213*100</f>
        <v>4.943363181831022</v>
      </c>
      <c r="BY132" s="109">
        <f t="shared" si="825"/>
        <v>5.0281065506624101</v>
      </c>
      <c r="BZ132" s="109">
        <f t="shared" ref="BZ132:CA132" si="826">BZ54/BZ213*100</f>
        <v>4.900991497415327</v>
      </c>
      <c r="CA132" s="109">
        <f t="shared" si="826"/>
        <v>5.239964972740883</v>
      </c>
      <c r="CB132" s="274"/>
      <c r="CC132" s="282">
        <f t="shared" si="681"/>
        <v>3.5205341113105924</v>
      </c>
      <c r="CD132" s="156">
        <f t="shared" ca="1" si="651"/>
        <v>5.239964972740883</v>
      </c>
      <c r="CE132" s="157"/>
    </row>
    <row r="133" spans="1:83" s="105" customFormat="1" x14ac:dyDescent="0.25">
      <c r="A133" s="236" t="s">
        <v>121</v>
      </c>
      <c r="B133" s="109">
        <f t="shared" ref="B133:V133" si="827">B55/B214*100</f>
        <v>1.2367770117362242</v>
      </c>
      <c r="C133" s="109">
        <f t="shared" si="827"/>
        <v>1.3420346297563286</v>
      </c>
      <c r="D133" s="109">
        <f t="shared" si="827"/>
        <v>1.4297493114397488</v>
      </c>
      <c r="E133" s="109">
        <f t="shared" si="827"/>
        <v>1.5964072066382471</v>
      </c>
      <c r="F133" s="109">
        <f t="shared" si="827"/>
        <v>1.6051786748065893</v>
      </c>
      <c r="G133" s="109">
        <f t="shared" si="827"/>
        <v>1.7718365700050875</v>
      </c>
      <c r="H133" s="109">
        <f t="shared" si="827"/>
        <v>1.8770941880251917</v>
      </c>
      <c r="I133" s="109">
        <f t="shared" si="827"/>
        <v>1.8332368471834817</v>
      </c>
      <c r="J133" s="109">
        <f t="shared" si="827"/>
        <v>1.9648088697086119</v>
      </c>
      <c r="K133" s="109">
        <f t="shared" si="827"/>
        <v>1.9998947423819797</v>
      </c>
      <c r="L133" s="109">
        <f t="shared" si="827"/>
        <v>2.0262091468870058</v>
      </c>
      <c r="M133" s="109">
        <f t="shared" si="827"/>
        <v>2.0963808922337424</v>
      </c>
      <c r="N133" s="109">
        <f t="shared" si="827"/>
        <v>2.1489971346704868</v>
      </c>
      <c r="O133" s="109">
        <f t="shared" si="827"/>
        <v>2.2276189810608709</v>
      </c>
      <c r="P133" s="109">
        <f t="shared" si="827"/>
        <v>2.2276189810608709</v>
      </c>
      <c r="Q133" s="109">
        <f t="shared" si="827"/>
        <v>4.4028233978614857</v>
      </c>
      <c r="R133" s="109">
        <f t="shared" si="827"/>
        <v>5.8005451114683071</v>
      </c>
      <c r="S133" s="109">
        <f t="shared" si="827"/>
        <v>5.2938709902858347</v>
      </c>
      <c r="T133" s="109">
        <f t="shared" si="827"/>
        <v>5.3637570759661752</v>
      </c>
      <c r="U133" s="109">
        <f t="shared" si="827"/>
        <v>5.5472080508770709</v>
      </c>
      <c r="V133" s="109">
        <f t="shared" si="827"/>
        <v>5.4074358795163882</v>
      </c>
      <c r="W133" s="109">
        <f t="shared" ref="W133:X133" si="828">W55/W214*100</f>
        <v>5.0842127332448115</v>
      </c>
      <c r="X133" s="109">
        <f t="shared" si="828"/>
        <v>5.1453630582151089</v>
      </c>
      <c r="Y133" s="109">
        <f t="shared" ref="Y133:Z133" si="829">Y55/Y214*100</f>
        <v>5.1278915367950244</v>
      </c>
      <c r="Z133" s="109">
        <f t="shared" si="829"/>
        <v>4.9055573566297541</v>
      </c>
      <c r="AA133" s="109">
        <f t="shared" ref="AA133:AB133" si="830">AA55/AA214*100</f>
        <v>5.2894705410616476</v>
      </c>
      <c r="AB133" s="109">
        <f t="shared" si="830"/>
        <v>5.3577217738495397</v>
      </c>
      <c r="AC133" s="109">
        <f t="shared" ref="AC133:AD133" si="831">AC55/AC214*100</f>
        <v>5.2894705410616476</v>
      </c>
      <c r="AD133" s="109">
        <f t="shared" si="831"/>
        <v>4.9652771853191595</v>
      </c>
      <c r="AE133" s="109">
        <f t="shared" ref="AE133:AF133" si="832">AE55/AE214*100</f>
        <v>4.5131127680993739</v>
      </c>
      <c r="AF133" s="109">
        <f t="shared" si="832"/>
        <v>4.4875185558039137</v>
      </c>
      <c r="AG133" s="109">
        <f t="shared" ref="AG133:AH133" si="833">AG55/AG214*100</f>
        <v>4.4789871517054278</v>
      </c>
      <c r="AH133" s="109">
        <f t="shared" si="833"/>
        <v>4.3680788984251029</v>
      </c>
      <c r="AI133" s="109">
        <f t="shared" ref="AI133:AJ133" si="834">AI55/AI214*100</f>
        <v>4.146262391864453</v>
      </c>
      <c r="AJ133" s="109">
        <f t="shared" si="834"/>
        <v>4.001228522190182</v>
      </c>
      <c r="AK133" s="109">
        <f t="shared" ref="AK133:AL133" si="835">AK55/AK214*100</f>
        <v>3.9329772894022899</v>
      </c>
      <c r="AL133" s="109">
        <f t="shared" si="835"/>
        <v>3.7756922102385437</v>
      </c>
      <c r="AM133" s="109">
        <f t="shared" ref="AM133:AN133" si="836">AM55/AM214*100</f>
        <v>3.8340362399773293</v>
      </c>
      <c r="AN133" s="109">
        <f t="shared" si="836"/>
        <v>3.6423344279784629</v>
      </c>
      <c r="AO133" s="109">
        <f t="shared" ref="AO133:AP133" si="837">AO55/AO214*100</f>
        <v>3.3922885862408112</v>
      </c>
      <c r="AP133" s="109">
        <f t="shared" si="837"/>
        <v>3.2255913584157097</v>
      </c>
      <c r="AQ133" s="109">
        <f t="shared" ref="AQ133:AS133" si="838">AQ55/AQ214*100</f>
        <v>3.1172381603293937</v>
      </c>
      <c r="AR133" s="109">
        <f t="shared" si="838"/>
        <v>2.9838803780693128</v>
      </c>
      <c r="AS133" s="109">
        <f t="shared" si="838"/>
        <v>3.0005501008518229</v>
      </c>
      <c r="AT133" s="109">
        <f t="shared" ref="AT133:AU133" si="839">AT55/AT214*100</f>
        <v>2.9588757938955474</v>
      </c>
      <c r="AU133" s="109">
        <f t="shared" si="839"/>
        <v>2.9922152394605677</v>
      </c>
      <c r="AV133" s="109">
        <f t="shared" ref="AV133:AW133" si="840">AV55/AV214*100</f>
        <v>3.0005501008518229</v>
      </c>
      <c r="AW133" s="109">
        <f t="shared" si="840"/>
        <v>2.9838803780693128</v>
      </c>
      <c r="AX133" s="109">
        <f t="shared" ref="AX133:AY133" si="841">AX55/AX214*100</f>
        <v>2.9130152547874069</v>
      </c>
      <c r="AY133" s="109">
        <f t="shared" si="841"/>
        <v>2.8886725089256737</v>
      </c>
      <c r="AZ133" s="109">
        <f t="shared" ref="AZ133:BA133" si="842">AZ55/AZ214*100</f>
        <v>2.9860434923726062</v>
      </c>
      <c r="BA133" s="109">
        <f t="shared" si="842"/>
        <v>3.0590717299578061</v>
      </c>
      <c r="BB133" s="109">
        <f t="shared" ref="BB133:BC133" si="843">BB55/BB214*100</f>
        <v>2.9617007465108731</v>
      </c>
      <c r="BC133" s="109">
        <f t="shared" si="843"/>
        <v>3.0590717299578061</v>
      </c>
      <c r="BD133" s="109">
        <f t="shared" ref="BD133:BE133" si="844">BD55/BD214*100</f>
        <v>3.0915287244401171</v>
      </c>
      <c r="BE133" s="109">
        <f t="shared" si="844"/>
        <v>3.0671859785783835</v>
      </c>
      <c r="BF133" s="109">
        <f t="shared" ref="BF133:BG133" si="845">BF55/BF214*100</f>
        <v>3.1320999675430055</v>
      </c>
      <c r="BG133" s="109">
        <f t="shared" si="845"/>
        <v>3.2538136968516715</v>
      </c>
      <c r="BH133" s="109">
        <f t="shared" ref="BH133:BI133" si="846">BH55/BH214*100</f>
        <v>3.1888997078870496</v>
      </c>
      <c r="BI133" s="109">
        <f t="shared" si="846"/>
        <v>3.261927945472249</v>
      </c>
      <c r="BJ133" s="109">
        <f t="shared" ref="BJ133:BK133" si="847">BJ55/BJ214*100</f>
        <v>3.2862706913339825</v>
      </c>
      <c r="BK133" s="109">
        <f t="shared" si="847"/>
        <v>3.4323271665043813</v>
      </c>
      <c r="BL133" s="109">
        <f t="shared" ref="BL133:BM133" si="848">BL55/BL214*100</f>
        <v>3.416098669263226</v>
      </c>
      <c r="BM133" s="109">
        <f t="shared" si="848"/>
        <v>3.4242129178838039</v>
      </c>
      <c r="BN133" s="109">
        <f t="shared" ref="BN133:BO133" si="849">BN55/BN214*100</f>
        <v>3.3755274261603372</v>
      </c>
      <c r="BO133" s="109">
        <f t="shared" si="849"/>
        <v>3.4323271665043813</v>
      </c>
      <c r="BP133" s="109">
        <f t="shared" ref="BP133:BQ133" si="850">BP55/BP214*100</f>
        <v>3.6919831223628692</v>
      </c>
      <c r="BQ133" s="109">
        <f t="shared" si="850"/>
        <v>3.6108406361570919</v>
      </c>
      <c r="BR133" s="109">
        <f t="shared" ref="BR133:BS133" si="851">BR55/BR214*100</f>
        <v>3.6595261278805582</v>
      </c>
      <c r="BS133" s="109">
        <f t="shared" si="851"/>
        <v>3.6270691333982477</v>
      </c>
      <c r="BT133" s="109">
        <f t="shared" ref="BT133:BU133" si="852">BT55/BT214*100</f>
        <v>3.4485556637455375</v>
      </c>
      <c r="BU133" s="109">
        <f t="shared" si="852"/>
        <v>3.4404414151249596</v>
      </c>
      <c r="BV133" s="109">
        <f t="shared" ref="BV133:BW133" si="853">BV55/BV214*100</f>
        <v>3.416098669263226</v>
      </c>
      <c r="BW133" s="109">
        <f t="shared" si="853"/>
        <v>3.5621551444336257</v>
      </c>
      <c r="BX133" s="109">
        <f t="shared" ref="BX133:BY133" si="854">BX55/BX214*100</f>
        <v>3.5053554040895816</v>
      </c>
      <c r="BY133" s="109">
        <f t="shared" si="854"/>
        <v>3.3836416747809155</v>
      </c>
      <c r="BZ133" s="109">
        <f t="shared" ref="BZ133:CA133" si="855">BZ55/BZ214*100</f>
        <v>3.481012658227848</v>
      </c>
      <c r="CA133" s="109">
        <f t="shared" si="855"/>
        <v>3.5702693930542031</v>
      </c>
      <c r="CB133" s="274"/>
      <c r="CC133" s="282">
        <f t="shared" si="681"/>
        <v>2.2276189810608709</v>
      </c>
      <c r="CD133" s="156">
        <f t="shared" ca="1" si="651"/>
        <v>3.5702693930542031</v>
      </c>
      <c r="CE133" s="157"/>
    </row>
    <row r="134" spans="1:83" s="105" customFormat="1" x14ac:dyDescent="0.25">
      <c r="A134" s="236" t="s">
        <v>122</v>
      </c>
      <c r="B134" s="109">
        <f t="shared" ref="B134:V134" si="856">B56/B215*100</f>
        <v>0.81234768480909825</v>
      </c>
      <c r="C134" s="109">
        <f t="shared" si="856"/>
        <v>0.98041961959718749</v>
      </c>
      <c r="D134" s="109">
        <f t="shared" si="856"/>
        <v>1.02243760329421</v>
      </c>
      <c r="E134" s="109">
        <f t="shared" si="856"/>
        <v>1.0644555869912322</v>
      </c>
      <c r="F134" s="109">
        <f t="shared" si="856"/>
        <v>1.0644555869912322</v>
      </c>
      <c r="G134" s="109">
        <f t="shared" si="856"/>
        <v>1.1765035435166251</v>
      </c>
      <c r="H134" s="109">
        <f t="shared" si="856"/>
        <v>1.2325275217793217</v>
      </c>
      <c r="I134" s="109">
        <f t="shared" si="856"/>
        <v>1.3025574946076921</v>
      </c>
      <c r="J134" s="109">
        <f t="shared" si="856"/>
        <v>1.3725874674360627</v>
      </c>
      <c r="K134" s="109">
        <f t="shared" si="856"/>
        <v>1.3865934620017368</v>
      </c>
      <c r="L134" s="109">
        <f t="shared" si="856"/>
        <v>1.3865934620017368</v>
      </c>
      <c r="M134" s="109">
        <f t="shared" si="856"/>
        <v>1.3725874674360627</v>
      </c>
      <c r="N134" s="109">
        <f t="shared" si="856"/>
        <v>1.4040605430906179</v>
      </c>
      <c r="O134" s="109">
        <f t="shared" si="856"/>
        <v>1.5023447811069612</v>
      </c>
      <c r="P134" s="109">
        <f t="shared" si="856"/>
        <v>1.5163853865378674</v>
      </c>
      <c r="Q134" s="109">
        <f t="shared" si="856"/>
        <v>3.5101513577265453</v>
      </c>
      <c r="R134" s="109">
        <f t="shared" si="856"/>
        <v>4.7316840302153826</v>
      </c>
      <c r="S134" s="109">
        <f t="shared" si="856"/>
        <v>4.2683440509954789</v>
      </c>
      <c r="T134" s="109">
        <f t="shared" si="856"/>
        <v>4.4087501053045406</v>
      </c>
      <c r="U134" s="109">
        <f t="shared" si="856"/>
        <v>4.6333997921990395</v>
      </c>
      <c r="V134" s="109">
        <f t="shared" si="856"/>
        <v>4.5070343433208846</v>
      </c>
      <c r="W134" s="109">
        <f t="shared" ref="W134:X134" si="857">W56/W215*100</f>
        <v>4.2402628401336662</v>
      </c>
      <c r="X134" s="109">
        <f t="shared" si="857"/>
        <v>4.3245064727191034</v>
      </c>
      <c r="Y134" s="109">
        <f t="shared" ref="Y134:Z134" si="858">Y56/Y215*100</f>
        <v>4.2823846564263848</v>
      </c>
      <c r="Z134" s="109">
        <f t="shared" si="858"/>
        <v>4.1607127847356473</v>
      </c>
      <c r="AA134" s="109">
        <f t="shared" ref="AA134:AB134" si="859">AA56/AA215*100</f>
        <v>4.5109411336191192</v>
      </c>
      <c r="AB134" s="109">
        <f t="shared" si="859"/>
        <v>4.4128771959317481</v>
      </c>
      <c r="AC134" s="109">
        <f t="shared" ref="AC134:AD134" si="860">AC56/AC215*100</f>
        <v>4.3848589280210692</v>
      </c>
      <c r="AD134" s="109">
        <f t="shared" si="860"/>
        <v>4.0066123112269203</v>
      </c>
      <c r="AE134" s="109">
        <f t="shared" ref="AE134:AF134" si="861">AE56/AE215*100</f>
        <v>3.614356560477431</v>
      </c>
      <c r="AF134" s="109">
        <f t="shared" si="861"/>
        <v>3.614356560477431</v>
      </c>
      <c r="AG134" s="109">
        <f t="shared" ref="AG134:AH134" si="862">AG56/AG215*100</f>
        <v>3.4882743548793815</v>
      </c>
      <c r="AH134" s="109">
        <f t="shared" si="862"/>
        <v>3.2080916757726037</v>
      </c>
      <c r="AI134" s="109">
        <f t="shared" ref="AI134:AJ134" si="863">AI56/AI215*100</f>
        <v>3.0539912022638762</v>
      </c>
      <c r="AJ134" s="109">
        <f t="shared" si="863"/>
        <v>2.9699363985318428</v>
      </c>
      <c r="AK134" s="109">
        <f t="shared" ref="AK134:AL134" si="864">AK56/AK215*100</f>
        <v>2.8998907287551483</v>
      </c>
      <c r="AL134" s="109">
        <f t="shared" si="864"/>
        <v>2.8349788434414669</v>
      </c>
      <c r="AM134" s="109">
        <f t="shared" ref="AM134:AN134" si="865">AM56/AM215*100</f>
        <v>2.6939351198871648</v>
      </c>
      <c r="AN134" s="109">
        <f t="shared" si="865"/>
        <v>2.5528913963328632</v>
      </c>
      <c r="AO134" s="109">
        <f t="shared" ref="AO134:AP134" si="866">AO56/AO215*100</f>
        <v>2.4400564174894215</v>
      </c>
      <c r="AP134" s="109">
        <f t="shared" si="866"/>
        <v>2.3413258110014104</v>
      </c>
      <c r="AQ134" s="109">
        <f t="shared" ref="AQ134:AS134" si="867">AQ56/AQ215*100</f>
        <v>2.3977433004231314</v>
      </c>
      <c r="AR134" s="109">
        <f t="shared" si="867"/>
        <v>2.4118476727785612</v>
      </c>
      <c r="AS134" s="109">
        <f t="shared" si="867"/>
        <v>2.3695345557122707</v>
      </c>
      <c r="AT134" s="109">
        <f t="shared" ref="AT134:AU134" si="868">AT56/AT215*100</f>
        <v>2.3272214386459802</v>
      </c>
      <c r="AU134" s="109">
        <f t="shared" si="868"/>
        <v>2.3695345557122707</v>
      </c>
      <c r="AV134" s="109">
        <f t="shared" ref="AV134:AW134" si="869">AV56/AV215*100</f>
        <v>2.3554301833568405</v>
      </c>
      <c r="AW134" s="109">
        <f t="shared" si="869"/>
        <v>2.3977433004231314</v>
      </c>
      <c r="AX134" s="109">
        <f t="shared" ref="AX134:AY134" si="870">AX56/AX215*100</f>
        <v>2.3899086460955399</v>
      </c>
      <c r="AY134" s="109">
        <f t="shared" si="870"/>
        <v>2.4464745312102272</v>
      </c>
      <c r="AZ134" s="109">
        <f t="shared" ref="AZ134:BA134" si="871">AZ56/AZ215*100</f>
        <v>2.4606160024888988</v>
      </c>
      <c r="BA134" s="109">
        <f t="shared" si="871"/>
        <v>2.5878892439969454</v>
      </c>
      <c r="BB134" s="109">
        <f t="shared" ref="BB134:BC134" si="872">BB56/BB215*100</f>
        <v>2.4464745312102272</v>
      </c>
      <c r="BC134" s="109">
        <f t="shared" si="872"/>
        <v>2.4747574737675708</v>
      </c>
      <c r="BD134" s="109">
        <f t="shared" ref="BD134:BE134" si="873">BD56/BD215*100</f>
        <v>2.4040501173742115</v>
      </c>
      <c r="BE134" s="109">
        <f t="shared" si="873"/>
        <v>2.3474842322595242</v>
      </c>
      <c r="BF134" s="109">
        <f t="shared" ref="BF134:BG134" si="874">BF56/BF215*100</f>
        <v>2.4606160024888988</v>
      </c>
      <c r="BG134" s="109">
        <f t="shared" si="874"/>
        <v>2.4747574737675708</v>
      </c>
      <c r="BH134" s="109">
        <f t="shared" ref="BH134:BI134" si="875">BH56/BH215*100</f>
        <v>2.5171818876035865</v>
      </c>
      <c r="BI134" s="109">
        <f t="shared" si="875"/>
        <v>2.5454648301609302</v>
      </c>
      <c r="BJ134" s="109">
        <f t="shared" ref="BJ134:BK134" si="876">BJ56/BJ215*100</f>
        <v>2.5454648301609302</v>
      </c>
      <c r="BK134" s="109">
        <f t="shared" si="876"/>
        <v>2.5596063014396018</v>
      </c>
      <c r="BL134" s="109">
        <f t="shared" ref="BL134:BM134" si="877">BL56/BL215*100</f>
        <v>2.5171818876035865</v>
      </c>
      <c r="BM134" s="109">
        <f t="shared" si="877"/>
        <v>2.5171818876035865</v>
      </c>
      <c r="BN134" s="109">
        <f t="shared" ref="BN134:BO134" si="878">BN56/BN215*100</f>
        <v>2.4888989450462424</v>
      </c>
      <c r="BO134" s="109">
        <f t="shared" si="878"/>
        <v>2.5596063014396018</v>
      </c>
      <c r="BP134" s="109">
        <f t="shared" ref="BP134:BQ134" si="879">BP56/BP215*100</f>
        <v>2.7717283706196794</v>
      </c>
      <c r="BQ134" s="109">
        <f t="shared" si="879"/>
        <v>2.6868795429476484</v>
      </c>
      <c r="BR134" s="109">
        <f t="shared" ref="BR134:BS134" si="880">BR56/BR215*100</f>
        <v>2.7151624855049921</v>
      </c>
      <c r="BS134" s="109">
        <f t="shared" si="880"/>
        <v>2.70102101422632</v>
      </c>
      <c r="BT134" s="109">
        <f t="shared" ref="BT134:BU134" si="881">BT56/BT215*100</f>
        <v>2.5878892439969454</v>
      </c>
      <c r="BU134" s="109">
        <f t="shared" si="881"/>
        <v>2.5596063014396018</v>
      </c>
      <c r="BV134" s="109">
        <f t="shared" ref="BV134:BW134" si="882">BV56/BV215*100</f>
        <v>2.6868795429476484</v>
      </c>
      <c r="BW134" s="109">
        <f t="shared" si="882"/>
        <v>2.7293039567836637</v>
      </c>
      <c r="BX134" s="109">
        <f t="shared" ref="BX134:BY134" si="883">BX56/BX215*100</f>
        <v>2.7434454280623353</v>
      </c>
      <c r="BY134" s="109">
        <f t="shared" si="883"/>
        <v>2.5737477727182734</v>
      </c>
      <c r="BZ134" s="109">
        <f t="shared" ref="BZ134:CA134" si="884">BZ56/BZ215*100</f>
        <v>2.5878892439969454</v>
      </c>
      <c r="CA134" s="109">
        <f t="shared" si="884"/>
        <v>2.7434454280623353</v>
      </c>
      <c r="CB134" s="274"/>
      <c r="CC134" s="282">
        <f t="shared" si="681"/>
        <v>1.5163853865378674</v>
      </c>
      <c r="CD134" s="156">
        <f t="shared" ca="1" si="651"/>
        <v>2.7434454280623353</v>
      </c>
      <c r="CE134" s="157"/>
    </row>
    <row r="135" spans="1:83" s="105" customFormat="1" x14ac:dyDescent="0.25">
      <c r="A135" s="236" t="s">
        <v>123</v>
      </c>
      <c r="B135" s="109">
        <f t="shared" ref="B135:V135" si="885">B57/B216*100</f>
        <v>2.7804490529748715</v>
      </c>
      <c r="C135" s="109">
        <f t="shared" si="885"/>
        <v>2.9790525567587909</v>
      </c>
      <c r="D135" s="109">
        <f t="shared" si="885"/>
        <v>2.9790525567587909</v>
      </c>
      <c r="E135" s="109">
        <f t="shared" si="885"/>
        <v>2.9895053727474181</v>
      </c>
      <c r="F135" s="109">
        <f t="shared" si="885"/>
        <v>3.0522222686791824</v>
      </c>
      <c r="G135" s="109">
        <f t="shared" si="885"/>
        <v>3.1462976125768281</v>
      </c>
      <c r="H135" s="109">
        <f t="shared" si="885"/>
        <v>3.167203244554083</v>
      </c>
      <c r="I135" s="109">
        <f t="shared" si="885"/>
        <v>3.1776560605427098</v>
      </c>
      <c r="J135" s="109">
        <f t="shared" si="885"/>
        <v>3.2090145085085924</v>
      </c>
      <c r="K135" s="109">
        <f t="shared" si="885"/>
        <v>3.3344483003721206</v>
      </c>
      <c r="L135" s="109">
        <f t="shared" si="885"/>
        <v>3.3762595643266295</v>
      </c>
      <c r="M135" s="109">
        <f t="shared" si="885"/>
        <v>3.4598820922356484</v>
      </c>
      <c r="N135" s="109">
        <f t="shared" si="885"/>
        <v>3.47628194421246</v>
      </c>
      <c r="O135" s="109">
        <f t="shared" si="885"/>
        <v>3.5389176549189911</v>
      </c>
      <c r="P135" s="109">
        <f t="shared" si="885"/>
        <v>3.5493569400367466</v>
      </c>
      <c r="Q135" s="109">
        <f t="shared" si="885"/>
        <v>6.2635710706530814</v>
      </c>
      <c r="R135" s="109">
        <f t="shared" si="885"/>
        <v>7.056956739602473</v>
      </c>
      <c r="S135" s="109">
        <f t="shared" si="885"/>
        <v>6.5767496241857364</v>
      </c>
      <c r="T135" s="109">
        <f t="shared" si="885"/>
        <v>6.6602639051277768</v>
      </c>
      <c r="U135" s="109">
        <f t="shared" si="885"/>
        <v>6.8064138967763492</v>
      </c>
      <c r="V135" s="109">
        <f t="shared" si="885"/>
        <v>6.7020210455987979</v>
      </c>
      <c r="W135" s="109">
        <f t="shared" ref="W135:X135" si="886">W57/W216*100</f>
        <v>6.4097210623016529</v>
      </c>
      <c r="X135" s="109">
        <f t="shared" si="886"/>
        <v>6.451478202772674</v>
      </c>
      <c r="Y135" s="109">
        <f t="shared" ref="Y135:Z135" si="887">Y57/Y216*100</f>
        <v>6.4305996325371639</v>
      </c>
      <c r="Z135" s="109">
        <f t="shared" si="887"/>
        <v>6.1854184677452553</v>
      </c>
      <c r="AA135" s="109">
        <f t="shared" ref="AA135:AB135" si="888">AA57/AA216*100</f>
        <v>6.5147585525503278</v>
      </c>
      <c r="AB135" s="109">
        <f t="shared" si="888"/>
        <v>6.5353423078506445</v>
      </c>
      <c r="AC135" s="109">
        <f t="shared" ref="AC135:AD135" si="889">AC57/AC216*100</f>
        <v>6.3912560207484255</v>
      </c>
      <c r="AD135" s="109">
        <f t="shared" si="889"/>
        <v>6.0413321806430362</v>
      </c>
      <c r="AE135" s="109">
        <f t="shared" ref="AE135:AF135" si="890">AE57/AE216*100</f>
        <v>5.6605327075871719</v>
      </c>
      <c r="AF135" s="109">
        <f t="shared" si="890"/>
        <v>5.6811164628874895</v>
      </c>
      <c r="AG135" s="109">
        <f t="shared" ref="AG135:AH135" si="891">AG57/AG216*100</f>
        <v>5.4752789098843193</v>
      </c>
      <c r="AH135" s="109">
        <f t="shared" si="891"/>
        <v>5.3620682557325754</v>
      </c>
      <c r="AI135" s="109">
        <f t="shared" ref="AI135:AJ135" si="892">AI57/AI216*100</f>
        <v>5.1356469474290893</v>
      </c>
      <c r="AJ135" s="109">
        <f t="shared" si="892"/>
        <v>5.0327281709275047</v>
      </c>
      <c r="AK135" s="109">
        <f t="shared" ref="AK135:AL135" si="893">AK57/AK216*100</f>
        <v>4.8371824955744929</v>
      </c>
      <c r="AL135" s="109">
        <f t="shared" si="893"/>
        <v>4.7662416514875527</v>
      </c>
      <c r="AM135" s="109">
        <f t="shared" ref="AM135:AN135" si="894">AM57/AM216*100</f>
        <v>4.8573163327261684</v>
      </c>
      <c r="AN135" s="109">
        <f t="shared" si="894"/>
        <v>4.624569925116373</v>
      </c>
      <c r="AO135" s="109">
        <f t="shared" ref="AO135:AP135" si="895">AO57/AO216*100</f>
        <v>4.4120623355596038</v>
      </c>
      <c r="AP135" s="109">
        <f t="shared" si="895"/>
        <v>4.1691965189232949</v>
      </c>
      <c r="AQ135" s="109">
        <f t="shared" ref="AQ135:AS135" si="896">AQ57/AQ216*100</f>
        <v>4.0477636106051404</v>
      </c>
      <c r="AR135" s="109">
        <f t="shared" si="896"/>
        <v>3.8757336571544223</v>
      </c>
      <c r="AS135" s="109">
        <f t="shared" si="896"/>
        <v>3.8656142481279092</v>
      </c>
      <c r="AT135" s="109">
        <f t="shared" ref="AT135:AU135" si="897">AT57/AT216*100</f>
        <v>3.8453754300748835</v>
      </c>
      <c r="AU135" s="109">
        <f t="shared" si="897"/>
        <v>3.8048977939688324</v>
      </c>
      <c r="AV135" s="109">
        <f t="shared" ref="AV135:AW135" si="898">AV57/AV216*100</f>
        <v>3.7846589759158062</v>
      </c>
      <c r="AW135" s="109">
        <f t="shared" si="898"/>
        <v>3.8656142481279092</v>
      </c>
      <c r="AX135" s="109">
        <f t="shared" ref="AX135:AY135" si="899">AX57/AX216*100</f>
        <v>3.8203148500952571</v>
      </c>
      <c r="AY135" s="109">
        <f t="shared" si="899"/>
        <v>3.9707209465557005</v>
      </c>
      <c r="AZ135" s="109">
        <f t="shared" ref="AZ135:BA135" si="900">AZ57/AZ216*100</f>
        <v>3.9205855810688863</v>
      </c>
      <c r="BA135" s="109">
        <f t="shared" si="900"/>
        <v>3.940639727263612</v>
      </c>
      <c r="BB135" s="109">
        <f t="shared" ref="BB135:BC135" si="901">BB57/BB216*100</f>
        <v>3.8503960693873456</v>
      </c>
      <c r="BC135" s="109">
        <f t="shared" si="901"/>
        <v>3.7400982653163544</v>
      </c>
      <c r="BD135" s="109">
        <f t="shared" ref="BD135:BE135" si="902">BD57/BD216*100</f>
        <v>3.8303419231926199</v>
      </c>
      <c r="BE135" s="109">
        <f t="shared" si="902"/>
        <v>3.7701794846084429</v>
      </c>
      <c r="BF135" s="109">
        <f t="shared" ref="BF135:BG135" si="903">BF57/BF216*100</f>
        <v>3.7802065577058057</v>
      </c>
      <c r="BG135" s="109">
        <f t="shared" si="903"/>
        <v>3.9105585079715235</v>
      </c>
      <c r="BH135" s="109">
        <f t="shared" ref="BH135:BI135" si="904">BH57/BH216*100</f>
        <v>3.940639727263612</v>
      </c>
      <c r="BI135" s="109">
        <f t="shared" si="904"/>
        <v>4.0709916775293298</v>
      </c>
      <c r="BJ135" s="109">
        <f t="shared" ref="BJ135:BK135" si="905">BJ57/BJ216*100</f>
        <v>4.1311541161135068</v>
      </c>
      <c r="BK135" s="109">
        <f t="shared" si="905"/>
        <v>4.1913165546976838</v>
      </c>
      <c r="BL135" s="109">
        <f t="shared" ref="BL135:BM135" si="906">BL57/BL216*100</f>
        <v>4.0709916775293298</v>
      </c>
      <c r="BM135" s="109">
        <f t="shared" si="906"/>
        <v>3.9606938734583377</v>
      </c>
      <c r="BN135" s="109">
        <f t="shared" ref="BN135:BO135" si="907">BN57/BN216*100</f>
        <v>3.9707209465557005</v>
      </c>
      <c r="BO135" s="109">
        <f t="shared" si="907"/>
        <v>3.8604231424847084</v>
      </c>
      <c r="BP135" s="109">
        <f t="shared" ref="BP135:BQ135" si="908">BP57/BP216*100</f>
        <v>4.181289481600321</v>
      </c>
      <c r="BQ135" s="109">
        <f t="shared" si="908"/>
        <v>4.2314248470871352</v>
      </c>
      <c r="BR135" s="109">
        <f t="shared" ref="BR135:BS135" si="909">BR57/BR216*100</f>
        <v>4.1612353354055953</v>
      </c>
      <c r="BS135" s="109">
        <f t="shared" si="909"/>
        <v>3.9907750927504262</v>
      </c>
      <c r="BT135" s="109">
        <f t="shared" ref="BT135:BU135" si="910">BT57/BT216*100</f>
        <v>3.940639727263612</v>
      </c>
      <c r="BU135" s="109">
        <f t="shared" si="910"/>
        <v>3.8503960693873456</v>
      </c>
      <c r="BV135" s="109">
        <f t="shared" ref="BV135:BW135" si="911">BV57/BV216*100</f>
        <v>3.8704502155820721</v>
      </c>
      <c r="BW135" s="109">
        <f t="shared" si="911"/>
        <v>3.9807480196530634</v>
      </c>
      <c r="BX135" s="109">
        <f t="shared" ref="BX135:BY135" si="912">BX57/BX216*100</f>
        <v>3.9105585079715235</v>
      </c>
      <c r="BY135" s="109">
        <f t="shared" si="912"/>
        <v>3.7802065577058057</v>
      </c>
      <c r="BZ135" s="109">
        <f t="shared" ref="BZ135:CA135" si="913">BZ57/BZ216*100</f>
        <v>3.7902336308031686</v>
      </c>
      <c r="CA135" s="109">
        <f t="shared" si="913"/>
        <v>3.9105585079715235</v>
      </c>
      <c r="CB135" s="274"/>
      <c r="CC135" s="282">
        <f t="shared" si="681"/>
        <v>3.5493569400367466</v>
      </c>
      <c r="CD135" s="156">
        <f t="shared" ca="1" si="651"/>
        <v>3.9105585079715235</v>
      </c>
      <c r="CE135" s="157"/>
    </row>
    <row r="136" spans="1:83" s="105" customFormat="1" x14ac:dyDescent="0.25">
      <c r="A136" s="236" t="s">
        <v>124</v>
      </c>
      <c r="B136" s="109">
        <f t="shared" ref="B136:V136" si="914">B58/B217*100</f>
        <v>5.4685406669427321</v>
      </c>
      <c r="C136" s="109">
        <f t="shared" si="914"/>
        <v>5.6755900908581589</v>
      </c>
      <c r="D136" s="109">
        <f t="shared" si="914"/>
        <v>5.6512313351034029</v>
      </c>
      <c r="E136" s="109">
        <f t="shared" si="914"/>
        <v>5.565975689961757</v>
      </c>
      <c r="F136" s="109">
        <f t="shared" si="914"/>
        <v>5.565975689961757</v>
      </c>
      <c r="G136" s="109">
        <f t="shared" si="914"/>
        <v>5.6755900908581589</v>
      </c>
      <c r="H136" s="109">
        <f t="shared" si="914"/>
        <v>5.6999488466129149</v>
      </c>
      <c r="I136" s="109">
        <f t="shared" si="914"/>
        <v>5.6755900908581589</v>
      </c>
      <c r="J136" s="109">
        <f t="shared" si="914"/>
        <v>5.7121282244902938</v>
      </c>
      <c r="K136" s="109">
        <f t="shared" si="914"/>
        <v>5.7243076023676709</v>
      </c>
      <c r="L136" s="109">
        <f t="shared" si="914"/>
        <v>5.8095632475093177</v>
      </c>
      <c r="M136" s="109">
        <f t="shared" si="914"/>
        <v>5.7486663581224269</v>
      </c>
      <c r="N136" s="109">
        <f t="shared" si="914"/>
        <v>5.9326812287024095</v>
      </c>
      <c r="O136" s="109">
        <f t="shared" si="914"/>
        <v>6.1165453163688071</v>
      </c>
      <c r="P136" s="109">
        <f t="shared" si="914"/>
        <v>6.1288029222132332</v>
      </c>
      <c r="Q136" s="109">
        <f t="shared" si="914"/>
        <v>10.002206369051997</v>
      </c>
      <c r="R136" s="109">
        <f t="shared" si="914"/>
        <v>12.147287391826628</v>
      </c>
      <c r="S136" s="109">
        <f t="shared" si="914"/>
        <v>11.326027800250055</v>
      </c>
      <c r="T136" s="109">
        <f t="shared" si="914"/>
        <v>11.632467946360716</v>
      </c>
      <c r="U136" s="109">
        <f t="shared" si="914"/>
        <v>11.779559216493835</v>
      </c>
      <c r="V136" s="109">
        <f t="shared" si="914"/>
        <v>11.44860385869432</v>
      </c>
      <c r="W136" s="109">
        <f t="shared" ref="W136:X136" si="915">W58/W217*100</f>
        <v>10.823465960628569</v>
      </c>
      <c r="X136" s="109">
        <f t="shared" si="915"/>
        <v>11.178936530116937</v>
      </c>
      <c r="Y136" s="109">
        <f t="shared" ref="Y136:Z136" si="916">Y58/Y217*100</f>
        <v>10.995072442450541</v>
      </c>
      <c r="Z136" s="109">
        <f t="shared" si="916"/>
        <v>10.564667462773865</v>
      </c>
      <c r="AA136" s="109">
        <f t="shared" ref="AA136:AB136" si="917">AA58/AA217*100</f>
        <v>10.844929690736723</v>
      </c>
      <c r="AB136" s="109">
        <f t="shared" si="917"/>
        <v>10.625594034070138</v>
      </c>
      <c r="AC136" s="109">
        <f t="shared" ref="AC136:AD136" si="918">AC58/AC217*100</f>
        <v>10.515926205736847</v>
      </c>
      <c r="AD136" s="109">
        <f t="shared" si="918"/>
        <v>10.040698949625911</v>
      </c>
      <c r="AE136" s="109">
        <f t="shared" ref="AE136:AF136" si="919">AE58/AE217*100</f>
        <v>9.5532863792557201</v>
      </c>
      <c r="AF136" s="109">
        <f t="shared" si="919"/>
        <v>9.3217654083298811</v>
      </c>
      <c r="AG136" s="109">
        <f t="shared" ref="AG136:AH136" si="920">AG58/AG217*100</f>
        <v>9.0902444374040403</v>
      </c>
      <c r="AH136" s="109">
        <f t="shared" si="920"/>
        <v>8.7246850096263984</v>
      </c>
      <c r="AI136" s="109">
        <f t="shared" ref="AI136:AJ136" si="921">AI58/AI217*100</f>
        <v>8.4078668388857754</v>
      </c>
      <c r="AJ136" s="109">
        <f t="shared" si="921"/>
        <v>8.1763458679599346</v>
      </c>
      <c r="AK136" s="109">
        <f t="shared" ref="AK136:AL136" si="922">AK58/AK217*100</f>
        <v>8.1276046109229156</v>
      </c>
      <c r="AL136" s="109">
        <f t="shared" si="922"/>
        <v>8.088056433957675</v>
      </c>
      <c r="AM136" s="109">
        <f t="shared" ref="AM136:AN136" si="923">AM58/AM217*100</f>
        <v>8.1245439065920699</v>
      </c>
      <c r="AN136" s="109">
        <f t="shared" si="923"/>
        <v>7.6502067623449284</v>
      </c>
      <c r="AO136" s="109">
        <f t="shared" ref="AO136:AP136" si="924">AO58/AO217*100</f>
        <v>7.2001945998540497</v>
      </c>
      <c r="AP136" s="109">
        <f t="shared" si="924"/>
        <v>7.0299197275602046</v>
      </c>
      <c r="AQ136" s="109">
        <f t="shared" ref="AQ136:AS136" si="925">AQ58/AQ217*100</f>
        <v>6.6893699829725124</v>
      </c>
      <c r="AR136" s="109">
        <f t="shared" si="925"/>
        <v>6.555582583313063</v>
      </c>
      <c r="AS136" s="109">
        <f t="shared" si="925"/>
        <v>6.4339576745317446</v>
      </c>
      <c r="AT136" s="109">
        <f t="shared" ref="AT136:AU136" si="926">AT58/AT217*100</f>
        <v>6.4461201654098756</v>
      </c>
      <c r="AU136" s="109">
        <f t="shared" si="926"/>
        <v>6.3609827292629522</v>
      </c>
      <c r="AV136" s="109">
        <f t="shared" ref="AV136:AW136" si="927">AV58/AV217*100</f>
        <v>6.4339576745317446</v>
      </c>
      <c r="AW136" s="109">
        <f t="shared" si="927"/>
        <v>6.4582826562880076</v>
      </c>
      <c r="AX136" s="109">
        <f t="shared" ref="AX136:AY136" si="928">AX58/AX217*100</f>
        <v>6.4239568659833877</v>
      </c>
      <c r="AY136" s="109">
        <f t="shared" si="928"/>
        <v>6.472531209015397</v>
      </c>
      <c r="AZ136" s="109">
        <f t="shared" ref="AZ136:BA136" si="929">AZ58/AZ217*100</f>
        <v>6.6061106523534265</v>
      </c>
      <c r="BA136" s="109">
        <f t="shared" si="929"/>
        <v>6.7396900956914561</v>
      </c>
      <c r="BB136" s="109">
        <f t="shared" ref="BB136:BC136" si="930">BB58/BB217*100</f>
        <v>6.4968183805314039</v>
      </c>
      <c r="BC136" s="109">
        <f t="shared" si="930"/>
        <v>6.4968183805314039</v>
      </c>
      <c r="BD136" s="109">
        <f t="shared" ref="BD136:BE136" si="931">BD58/BD217*100</f>
        <v>6.4361004517413907</v>
      </c>
      <c r="BE136" s="109">
        <f t="shared" si="931"/>
        <v>6.3753825229513765</v>
      </c>
      <c r="BF136" s="109">
        <f t="shared" ref="BF136:BG136" si="932">BF58/BF217*100</f>
        <v>6.1082236362753193</v>
      </c>
      <c r="BG136" s="109">
        <f t="shared" si="932"/>
        <v>6.0960800505173172</v>
      </c>
      <c r="BH136" s="109">
        <f t="shared" ref="BH136:BI136" si="933">BH58/BH217*100</f>
        <v>6.1689415650653325</v>
      </c>
      <c r="BI136" s="109">
        <f t="shared" si="933"/>
        <v>6.25394666537135</v>
      </c>
      <c r="BJ136" s="109">
        <f t="shared" ref="BJ136:BK136" si="934">BJ58/BJ217*100</f>
        <v>6.3268081799193663</v>
      </c>
      <c r="BK136" s="109">
        <f t="shared" si="934"/>
        <v>6.4118132802253855</v>
      </c>
      <c r="BL136" s="109">
        <f t="shared" ref="BL136:BM136" si="935">BL58/BL217*100</f>
        <v>6.278233836887356</v>
      </c>
      <c r="BM136" s="109">
        <f t="shared" si="935"/>
        <v>6.0839364647593142</v>
      </c>
      <c r="BN136" s="109">
        <f t="shared" ref="BN136:BO136" si="936">BN58/BN217*100</f>
        <v>5.9260698499052804</v>
      </c>
      <c r="BO136" s="109">
        <f t="shared" si="936"/>
        <v>5.7682032350512458</v>
      </c>
      <c r="BP136" s="109">
        <f t="shared" ref="BP136:BQ136" si="937">BP58/BP217*100</f>
        <v>6.3025210084033612</v>
      </c>
      <c r="BQ136" s="109">
        <f t="shared" si="937"/>
        <v>6.2418030796133488</v>
      </c>
      <c r="BR136" s="109">
        <f t="shared" ref="BR136:BS136" si="938">BR58/BR217*100</f>
        <v>6.1689415650653325</v>
      </c>
      <c r="BS136" s="109">
        <f t="shared" si="938"/>
        <v>6.1932287365813377</v>
      </c>
      <c r="BT136" s="109">
        <f t="shared" ref="BT136:BU136" si="939">BT58/BT217*100</f>
        <v>6.0717928790013111</v>
      </c>
      <c r="BU136" s="109">
        <f t="shared" si="939"/>
        <v>6.0839364647593142</v>
      </c>
      <c r="BV136" s="109">
        <f t="shared" ref="BV136:BW136" si="940">BV58/BV217*100</f>
        <v>5.9867877786952937</v>
      </c>
      <c r="BW136" s="109">
        <f t="shared" si="940"/>
        <v>6.1689415650653325</v>
      </c>
      <c r="BX136" s="109">
        <f t="shared" ref="BX136:BY136" si="941">BX58/BX217*100</f>
        <v>6.047505707485306</v>
      </c>
      <c r="BY136" s="109">
        <f t="shared" si="941"/>
        <v>5.8532083353572641</v>
      </c>
      <c r="BZ136" s="109">
        <f t="shared" ref="BZ136:CA136" si="942">BZ58/BZ217*100</f>
        <v>5.816777578083256</v>
      </c>
      <c r="CA136" s="109">
        <f t="shared" si="942"/>
        <v>5.7074853062612325</v>
      </c>
      <c r="CB136" s="274"/>
      <c r="CC136" s="282">
        <f t="shared" si="681"/>
        <v>6.1288029222132332</v>
      </c>
      <c r="CD136" s="156">
        <f t="shared" ca="1" si="651"/>
        <v>5.7074853062612325</v>
      </c>
      <c r="CE136" s="157"/>
    </row>
    <row r="137" spans="1:83" s="105" customFormat="1" ht="15.75" x14ac:dyDescent="0.25">
      <c r="A137" s="108" t="s">
        <v>1702</v>
      </c>
      <c r="B137" s="109">
        <f t="shared" ref="B137:V137" si="943">B59/B218*100</f>
        <v>0.86155318894340083</v>
      </c>
      <c r="C137" s="109">
        <f t="shared" si="943"/>
        <v>0.92138327150891475</v>
      </c>
      <c r="D137" s="109">
        <f t="shared" si="943"/>
        <v>0.98121335407442867</v>
      </c>
      <c r="E137" s="109">
        <f t="shared" si="943"/>
        <v>1.0530094531530454</v>
      </c>
      <c r="F137" s="109">
        <f t="shared" si="943"/>
        <v>1.1008735192054566</v>
      </c>
      <c r="G137" s="109">
        <f t="shared" si="943"/>
        <v>1.184635634797176</v>
      </c>
      <c r="H137" s="109">
        <f t="shared" si="943"/>
        <v>1.3042957999282039</v>
      </c>
      <c r="I137" s="109">
        <f t="shared" si="943"/>
        <v>1.3401938494675123</v>
      </c>
      <c r="J137" s="109">
        <f t="shared" si="943"/>
        <v>1.4000239320330261</v>
      </c>
      <c r="K137" s="109">
        <f t="shared" si="943"/>
        <v>1.4837860476247458</v>
      </c>
      <c r="L137" s="109">
        <f t="shared" si="943"/>
        <v>1.5675481632164652</v>
      </c>
      <c r="M137" s="109">
        <f t="shared" si="943"/>
        <v>1.5077180806509514</v>
      </c>
      <c r="N137" s="109">
        <f t="shared" si="943"/>
        <v>1.5573691327023373</v>
      </c>
      <c r="O137" s="109">
        <f t="shared" si="943"/>
        <v>1.6056596484450454</v>
      </c>
      <c r="P137" s="109">
        <f t="shared" si="943"/>
        <v>1.6418775352520767</v>
      </c>
      <c r="Q137" s="109">
        <f t="shared" si="943"/>
        <v>3.4406992466679545</v>
      </c>
      <c r="R137" s="109">
        <f t="shared" si="943"/>
        <v>4.8290515742708129</v>
      </c>
      <c r="S137" s="109">
        <f t="shared" si="943"/>
        <v>4.3220011589723777</v>
      </c>
      <c r="T137" s="109">
        <f t="shared" si="943"/>
        <v>4.4789453351361797</v>
      </c>
      <c r="U137" s="109">
        <f t="shared" si="943"/>
        <v>4.5996716244929496</v>
      </c>
      <c r="V137" s="109">
        <f t="shared" si="943"/>
        <v>4.6479621402356575</v>
      </c>
      <c r="W137" s="109">
        <f t="shared" ref="W137:X137" si="944">W59/W218*100</f>
        <v>4.346146416843732</v>
      </c>
      <c r="X137" s="109">
        <f t="shared" si="944"/>
        <v>4.2978559011010242</v>
      </c>
      <c r="Y137" s="109">
        <f t="shared" ref="Y137:Z137" si="945">Y59/Y218*100</f>
        <v>4.2374927564226388</v>
      </c>
      <c r="Z137" s="109">
        <f t="shared" si="945"/>
        <v>4.0282702559278283</v>
      </c>
      <c r="AA137" s="109">
        <f t="shared" ref="AA137:AB137" si="946">AA59/AA218*100</f>
        <v>4.3659695588199821</v>
      </c>
      <c r="AB137" s="109">
        <f t="shared" si="946"/>
        <v>4.3177268012639605</v>
      </c>
      <c r="AC137" s="109">
        <f t="shared" ref="AC137:AD137" si="947">AC59/AC218*100</f>
        <v>4.2815447330969443</v>
      </c>
      <c r="AD137" s="109">
        <f t="shared" si="947"/>
        <v>4.0041488771498175</v>
      </c>
      <c r="AE137" s="109">
        <f t="shared" ref="AE137:AF137" si="948">AE59/AE218*100</f>
        <v>3.6182068167016426</v>
      </c>
      <c r="AF137" s="109">
        <f t="shared" si="948"/>
        <v>3.6543888848686592</v>
      </c>
      <c r="AG137" s="109">
        <f t="shared" ref="AG137:AH137" si="949">AG59/AG218*100</f>
        <v>3.521721301589599</v>
      </c>
      <c r="AH137" s="109">
        <f t="shared" si="949"/>
        <v>3.3166895819765054</v>
      </c>
      <c r="AI137" s="109">
        <f t="shared" ref="AI137:AJ137" si="950">AI59/AI218*100</f>
        <v>3.1116578623634128</v>
      </c>
      <c r="AJ137" s="109">
        <f t="shared" si="950"/>
        <v>2.9910509684733579</v>
      </c>
      <c r="AK137" s="109">
        <f t="shared" ref="AK137:AL137" si="951">AK59/AK218*100</f>
        <v>2.8583833851942977</v>
      </c>
      <c r="AL137" s="109">
        <f t="shared" si="951"/>
        <v>2.7136231052455413</v>
      </c>
      <c r="AM137" s="109">
        <f t="shared" ref="AM137:AN137" si="952">AM59/AM218*100</f>
        <v>2.7255773920527901</v>
      </c>
      <c r="AN137" s="109">
        <f t="shared" si="952"/>
        <v>2.6299430975947975</v>
      </c>
      <c r="AO137" s="109">
        <f t="shared" ref="AO137:AP137" si="953">AO59/AO218*100</f>
        <v>2.4386745086788122</v>
      </c>
      <c r="AP137" s="109">
        <f t="shared" si="953"/>
        <v>2.4625830822933104</v>
      </c>
      <c r="AQ137" s="109">
        <f t="shared" ref="AQ137:AS137" si="954">AQ59/AQ218*100</f>
        <v>2.3789030746425666</v>
      </c>
      <c r="AR137" s="109">
        <f t="shared" si="954"/>
        <v>2.2593602065700762</v>
      </c>
      <c r="AS137" s="109">
        <f t="shared" si="954"/>
        <v>2.2474059197628269</v>
      </c>
      <c r="AT137" s="109">
        <f t="shared" ref="AT137:AU137" si="955">AT59/AT218*100</f>
        <v>2.235451632955578</v>
      </c>
      <c r="AU137" s="109">
        <f t="shared" si="955"/>
        <v>2.2474059197628269</v>
      </c>
      <c r="AV137" s="109">
        <f t="shared" ref="AV137:AW137" si="956">AV59/AV218*100</f>
        <v>2.2832687801845744</v>
      </c>
      <c r="AW137" s="109">
        <f t="shared" si="956"/>
        <v>2.2952230669918232</v>
      </c>
      <c r="AX137" s="109">
        <f t="shared" ref="AX137:AY137" si="957">AX59/AX218*100</f>
        <v>2.2443128407595414</v>
      </c>
      <c r="AY137" s="109">
        <f t="shared" si="957"/>
        <v>2.2443128407595414</v>
      </c>
      <c r="AZ137" s="109">
        <f t="shared" ref="AZ137:BA137" si="958">AZ59/AZ218*100</f>
        <v>2.3030644858056024</v>
      </c>
      <c r="BA137" s="109">
        <f t="shared" si="958"/>
        <v>2.3853167888700884</v>
      </c>
      <c r="BB137" s="109">
        <f t="shared" ref="BB137:BC137" si="959">BB59/BB218*100</f>
        <v>2.2560631697687534</v>
      </c>
      <c r="BC137" s="109">
        <f t="shared" si="959"/>
        <v>2.2795638277871779</v>
      </c>
      <c r="BD137" s="109">
        <f t="shared" ref="BD137:BE137" si="960">BD59/BD218*100</f>
        <v>2.3970671178793008</v>
      </c>
      <c r="BE137" s="109">
        <f t="shared" si="960"/>
        <v>2.3735664598608759</v>
      </c>
      <c r="BF137" s="109">
        <f t="shared" ref="BF137:BG137" si="961">BF59/BF218*100</f>
        <v>2.3853167888700884</v>
      </c>
      <c r="BG137" s="109">
        <f t="shared" si="961"/>
        <v>2.3618161308516639</v>
      </c>
      <c r="BH137" s="109">
        <f t="shared" ref="BH137:BI137" si="962">BH59/BH218*100</f>
        <v>2.4793194209437863</v>
      </c>
      <c r="BI137" s="109">
        <f t="shared" si="962"/>
        <v>2.5145704079714233</v>
      </c>
      <c r="BJ137" s="109">
        <f t="shared" ref="BJ137:BK137" si="963">BJ59/BJ218*100</f>
        <v>2.4558187629253618</v>
      </c>
      <c r="BK137" s="109">
        <f t="shared" si="963"/>
        <v>2.5850723820266968</v>
      </c>
      <c r="BL137" s="109">
        <f t="shared" ref="BL137:BM137" si="964">BL59/BL218*100</f>
        <v>2.5263207369806353</v>
      </c>
      <c r="BM137" s="109">
        <f t="shared" si="964"/>
        <v>2.4088174468885128</v>
      </c>
      <c r="BN137" s="109">
        <f t="shared" ref="BN137:BO137" si="965">BN59/BN218*100</f>
        <v>2.4440684339161498</v>
      </c>
      <c r="BO137" s="109">
        <f t="shared" si="965"/>
        <v>2.4558187629253618</v>
      </c>
      <c r="BP137" s="109">
        <f t="shared" ref="BP137:BQ137" si="966">BP59/BP218*100</f>
        <v>2.7260763301372437</v>
      </c>
      <c r="BQ137" s="109">
        <f t="shared" si="966"/>
        <v>2.6908253431096072</v>
      </c>
      <c r="BR137" s="109">
        <f t="shared" ref="BR137:BS137" si="967">BR59/BR218*100</f>
        <v>2.7025756721188192</v>
      </c>
      <c r="BS137" s="109">
        <f t="shared" si="967"/>
        <v>2.6555743560819702</v>
      </c>
      <c r="BT137" s="109">
        <f t="shared" ref="BT137:BU137" si="968">BT59/BT218*100</f>
        <v>2.5615717240082723</v>
      </c>
      <c r="BU137" s="109">
        <f t="shared" si="968"/>
        <v>2.5145704079714233</v>
      </c>
      <c r="BV137" s="109">
        <f t="shared" ref="BV137:BW137" si="969">BV59/BV218*100</f>
        <v>2.5615717240082723</v>
      </c>
      <c r="BW137" s="109">
        <f t="shared" si="969"/>
        <v>2.6908253431096072</v>
      </c>
      <c r="BX137" s="109">
        <f t="shared" ref="BX137:BY137" si="970">BX59/BX218*100</f>
        <v>2.6673246850911827</v>
      </c>
      <c r="BY137" s="109">
        <f t="shared" si="970"/>
        <v>2.6085730400451212</v>
      </c>
      <c r="BZ137" s="109">
        <f t="shared" ref="BZ137:CA137" si="971">BZ59/BZ218*100</f>
        <v>2.6203233690543333</v>
      </c>
      <c r="CA137" s="109">
        <f t="shared" si="971"/>
        <v>2.7260763301372437</v>
      </c>
      <c r="CB137" s="274"/>
      <c r="CC137" s="282">
        <f t="shared" si="681"/>
        <v>1.6418775352520767</v>
      </c>
      <c r="CD137" s="156">
        <f t="shared" ca="1" si="651"/>
        <v>2.7260763301372437</v>
      </c>
      <c r="CE137" s="157"/>
    </row>
    <row r="138" spans="1:83" s="105" customFormat="1" x14ac:dyDescent="0.25">
      <c r="A138" s="236" t="s">
        <v>126</v>
      </c>
      <c r="B138" s="109">
        <f t="shared" ref="B138:V138" si="972">B60/B219*100</f>
        <v>0.88751740899533027</v>
      </c>
      <c r="C138" s="109">
        <f t="shared" si="972"/>
        <v>1.0513667768098529</v>
      </c>
      <c r="D138" s="109">
        <f t="shared" si="972"/>
        <v>1.1879079166552882</v>
      </c>
      <c r="E138" s="109">
        <f t="shared" si="972"/>
        <v>1.1742538026707448</v>
      </c>
      <c r="F138" s="109">
        <f t="shared" si="972"/>
        <v>1.283486714547093</v>
      </c>
      <c r="G138" s="109">
        <f t="shared" si="972"/>
        <v>1.3381031704852673</v>
      </c>
      <c r="H138" s="109">
        <f t="shared" si="972"/>
        <v>1.3654113984543543</v>
      </c>
      <c r="I138" s="109">
        <f t="shared" si="972"/>
        <v>1.3381031704852673</v>
      </c>
      <c r="J138" s="109">
        <f t="shared" si="972"/>
        <v>1.4200278543925284</v>
      </c>
      <c r="K138" s="109">
        <f t="shared" si="972"/>
        <v>1.5292607662688769</v>
      </c>
      <c r="L138" s="109">
        <f t="shared" si="972"/>
        <v>1.583877222207051</v>
      </c>
      <c r="M138" s="109">
        <f t="shared" si="972"/>
        <v>1.5975313361915946</v>
      </c>
      <c r="N138" s="109">
        <f t="shared" si="972"/>
        <v>1.6392539328319145</v>
      </c>
      <c r="O138" s="109">
        <f t="shared" si="972"/>
        <v>1.708130148497121</v>
      </c>
      <c r="P138" s="109">
        <f t="shared" si="972"/>
        <v>1.6943549053640796</v>
      </c>
      <c r="Q138" s="109">
        <f t="shared" si="972"/>
        <v>3.746866132187233</v>
      </c>
      <c r="R138" s="109">
        <f t="shared" si="972"/>
        <v>5.2070419042896106</v>
      </c>
      <c r="S138" s="109">
        <f t="shared" si="972"/>
        <v>4.7249083946331654</v>
      </c>
      <c r="T138" s="109">
        <f t="shared" si="972"/>
        <v>4.8902113122296607</v>
      </c>
      <c r="U138" s="109">
        <f t="shared" si="972"/>
        <v>5.1106152023583213</v>
      </c>
      <c r="V138" s="109">
        <f t="shared" si="972"/>
        <v>5.0141885004270321</v>
      </c>
      <c r="W138" s="109">
        <f t="shared" ref="W138:X138" si="973">W60/W219*100</f>
        <v>4.738683637766206</v>
      </c>
      <c r="X138" s="109">
        <f t="shared" si="973"/>
        <v>4.807559853431413</v>
      </c>
      <c r="Y138" s="109">
        <f t="shared" ref="Y138:Z138" si="974">Y60/Y219*100</f>
        <v>4.8488855828305377</v>
      </c>
      <c r="Z138" s="109">
        <f t="shared" si="974"/>
        <v>4.7592847317744154</v>
      </c>
      <c r="AA138" s="109">
        <f t="shared" ref="AA138:AB138" si="975">AA60/AA219*100</f>
        <v>5.061898211829436</v>
      </c>
      <c r="AB138" s="109">
        <f t="shared" si="975"/>
        <v>5.0481430536451173</v>
      </c>
      <c r="AC138" s="109">
        <f t="shared" ref="AC138:AD138" si="976">AC60/AC219*100</f>
        <v>4.8280605226960107</v>
      </c>
      <c r="AD138" s="109">
        <f t="shared" si="976"/>
        <v>4.3878954607977994</v>
      </c>
      <c r="AE138" s="109">
        <f t="shared" ref="AE138:AF138" si="977">AE60/AE219*100</f>
        <v>3.9477303988995875</v>
      </c>
      <c r="AF138" s="109">
        <f t="shared" si="977"/>
        <v>3.9202200825309492</v>
      </c>
      <c r="AG138" s="109">
        <f t="shared" ref="AG138:AH138" si="978">AG60/AG219*100</f>
        <v>3.7138927097661623</v>
      </c>
      <c r="AH138" s="109">
        <f t="shared" si="978"/>
        <v>3.5625859697386519</v>
      </c>
      <c r="AI138" s="109">
        <f t="shared" ref="AI138:AJ138" si="979">AI60/AI219*100</f>
        <v>3.356258596973865</v>
      </c>
      <c r="AJ138" s="109">
        <f t="shared" si="979"/>
        <v>3.2187070151306743</v>
      </c>
      <c r="AK138" s="109">
        <f t="shared" ref="AK138:AL138" si="980">AK60/AK219*100</f>
        <v>3.0536451169188448</v>
      </c>
      <c r="AL138" s="109">
        <f t="shared" si="980"/>
        <v>3.0099592199073433</v>
      </c>
      <c r="AM138" s="109">
        <f t="shared" ref="AM138:AN138" si="981">AM60/AM219*100</f>
        <v>2.9406053208311369</v>
      </c>
      <c r="AN138" s="109">
        <f t="shared" si="981"/>
        <v>2.9267345410158958</v>
      </c>
      <c r="AO138" s="109">
        <f t="shared" ref="AO138:AP138" si="982">AO60/AO219*100</f>
        <v>2.6631897245263128</v>
      </c>
      <c r="AP138" s="109">
        <f t="shared" si="982"/>
        <v>2.621577385080589</v>
      </c>
      <c r="AQ138" s="109">
        <f t="shared" ref="AQ138:AS138" si="983">AQ60/AQ219*100</f>
        <v>2.5799650456348657</v>
      </c>
      <c r="AR138" s="109">
        <f t="shared" si="983"/>
        <v>2.5244819263739009</v>
      </c>
      <c r="AS138" s="109">
        <f t="shared" si="983"/>
        <v>2.5106111465586594</v>
      </c>
      <c r="AT138" s="109">
        <f t="shared" ref="AT138:AU138" si="984">AT60/AT219*100</f>
        <v>2.6354481648958301</v>
      </c>
      <c r="AU138" s="109">
        <f t="shared" si="984"/>
        <v>2.5938358254501068</v>
      </c>
      <c r="AV138" s="109">
        <f t="shared" ref="AV138:AW138" si="985">AV60/AV219*100</f>
        <v>2.5799650456348657</v>
      </c>
      <c r="AW138" s="109">
        <f t="shared" si="985"/>
        <v>2.5660942658196242</v>
      </c>
      <c r="AX138" s="109">
        <f t="shared" ref="AX138:AY138" si="986">AX60/AX219*100</f>
        <v>2.4827318372215594</v>
      </c>
      <c r="AY138" s="109">
        <f t="shared" si="986"/>
        <v>2.5659518988044052</v>
      </c>
      <c r="AZ138" s="109">
        <f t="shared" ref="AZ138:BA138" si="987">AZ60/AZ219*100</f>
        <v>2.6214319398596353</v>
      </c>
      <c r="BA138" s="109">
        <f t="shared" si="987"/>
        <v>2.7185220117062885</v>
      </c>
      <c r="BB138" s="109">
        <f t="shared" ref="BB138:BC138" si="988">BB60/BB219*100</f>
        <v>2.7323920219700963</v>
      </c>
      <c r="BC138" s="109">
        <f t="shared" si="988"/>
        <v>2.7323920219700963</v>
      </c>
      <c r="BD138" s="109">
        <f t="shared" ref="BD138:BE138" si="989">BD60/BD219*100</f>
        <v>2.7185220117062885</v>
      </c>
      <c r="BE138" s="109">
        <f t="shared" si="989"/>
        <v>2.7601320424977116</v>
      </c>
      <c r="BF138" s="109">
        <f t="shared" ref="BF138:BG138" si="990">BF60/BF219*100</f>
        <v>2.7462620322339037</v>
      </c>
      <c r="BG138" s="109">
        <f t="shared" si="990"/>
        <v>2.6769119809148658</v>
      </c>
      <c r="BH138" s="109">
        <f t="shared" ref="BH138:BI138" si="991">BH60/BH219*100</f>
        <v>2.663041970651058</v>
      </c>
      <c r="BI138" s="109">
        <f t="shared" si="991"/>
        <v>2.6769119809148658</v>
      </c>
      <c r="BJ138" s="109">
        <f t="shared" ref="BJ138:BK138" si="992">BJ60/BJ219*100</f>
        <v>2.6353019501234431</v>
      </c>
      <c r="BK138" s="109">
        <f t="shared" si="992"/>
        <v>2.8156120835529421</v>
      </c>
      <c r="BL138" s="109">
        <f t="shared" ref="BL138:BM138" si="993">BL60/BL219*100</f>
        <v>2.8156120835529421</v>
      </c>
      <c r="BM138" s="109">
        <f t="shared" si="993"/>
        <v>2.7323920219700963</v>
      </c>
      <c r="BN138" s="109">
        <f t="shared" ref="BN138:BO138" si="994">BN60/BN219*100</f>
        <v>2.8156120835529421</v>
      </c>
      <c r="BO138" s="109">
        <f t="shared" si="994"/>
        <v>2.7878720630253264</v>
      </c>
      <c r="BP138" s="109">
        <f t="shared" ref="BP138:BQ138" si="995">BP60/BP219*100</f>
        <v>2.9820522067186328</v>
      </c>
      <c r="BQ138" s="109">
        <f t="shared" si="995"/>
        <v>2.9820522067186328</v>
      </c>
      <c r="BR138" s="109">
        <f t="shared" ref="BR138:BS138" si="996">BR60/BR219*100</f>
        <v>3.1068822990929013</v>
      </c>
      <c r="BS138" s="109">
        <f t="shared" si="996"/>
        <v>3.1484923298843239</v>
      </c>
      <c r="BT138" s="109">
        <f t="shared" ref="BT138:BU138" si="997">BT60/BT219*100</f>
        <v>3.0930122888290938</v>
      </c>
      <c r="BU138" s="109">
        <f t="shared" si="997"/>
        <v>3.0236622375100555</v>
      </c>
      <c r="BV138" s="109">
        <f t="shared" ref="BV138:BW138" si="998">BV60/BV219*100</f>
        <v>2.9681821964548254</v>
      </c>
      <c r="BW138" s="109">
        <f t="shared" si="998"/>
        <v>3.079142278565286</v>
      </c>
      <c r="BX138" s="109">
        <f t="shared" ref="BX138:BY138" si="999">BX60/BX219*100</f>
        <v>2.9959222169824407</v>
      </c>
      <c r="BY138" s="109">
        <f t="shared" si="999"/>
        <v>2.774002052761519</v>
      </c>
      <c r="BZ138" s="109">
        <f t="shared" ref="BZ138:CA138" si="1000">BZ60/BZ219*100</f>
        <v>2.7462620322339037</v>
      </c>
      <c r="CA138" s="109">
        <f t="shared" si="1000"/>
        <v>2.8017420732891343</v>
      </c>
      <c r="CB138" s="274"/>
      <c r="CC138" s="282">
        <f t="shared" si="681"/>
        <v>1.6943549053640796</v>
      </c>
      <c r="CD138" s="156">
        <f t="shared" ca="1" si="651"/>
        <v>2.8017420732891343</v>
      </c>
      <c r="CE138" s="157"/>
    </row>
    <row r="139" spans="1:83" s="105" customFormat="1" x14ac:dyDescent="0.25">
      <c r="A139" s="236" t="s">
        <v>138</v>
      </c>
      <c r="B139" s="109">
        <f t="shared" ref="B139:V139" si="1001">B61/B220*100</f>
        <v>2.1745784892380446</v>
      </c>
      <c r="C139" s="109">
        <f t="shared" si="1001"/>
        <v>2.3235222213776372</v>
      </c>
      <c r="D139" s="109">
        <f t="shared" si="1001"/>
        <v>2.3759093271646661</v>
      </c>
      <c r="E139" s="109">
        <f t="shared" si="1001"/>
        <v>2.4200788477302</v>
      </c>
      <c r="F139" s="109">
        <f t="shared" si="1001"/>
        <v>2.4652755664484212</v>
      </c>
      <c r="G139" s="109">
        <f t="shared" si="1001"/>
        <v>2.572104174327853</v>
      </c>
      <c r="H139" s="109">
        <f t="shared" si="1001"/>
        <v>2.6398992524051845</v>
      </c>
      <c r="I139" s="109">
        <f t="shared" si="1001"/>
        <v>2.6511984320847395</v>
      </c>
      <c r="J139" s="109">
        <f t="shared" si="1001"/>
        <v>2.7179663120093842</v>
      </c>
      <c r="K139" s="109">
        <f t="shared" si="1001"/>
        <v>2.7970605697662716</v>
      </c>
      <c r="L139" s="109">
        <f t="shared" si="1001"/>
        <v>2.833012505110311</v>
      </c>
      <c r="M139" s="109">
        <f t="shared" si="1001"/>
        <v>2.8432844866371791</v>
      </c>
      <c r="N139" s="109">
        <f t="shared" si="1001"/>
        <v>2.8977367410799699</v>
      </c>
      <c r="O139" s="109">
        <f t="shared" si="1001"/>
        <v>2.9913448502167386</v>
      </c>
      <c r="P139" s="109">
        <f t="shared" si="1001"/>
        <v>2.98928752913681</v>
      </c>
      <c r="Q139" s="109">
        <f t="shared" si="1001"/>
        <v>5.5989993190267224</v>
      </c>
      <c r="R139" s="109">
        <f t="shared" si="1001"/>
        <v>6.9064268653215892</v>
      </c>
      <c r="S139" s="109">
        <f t="shared" si="1001"/>
        <v>6.3622654396803746</v>
      </c>
      <c r="T139" s="109">
        <f t="shared" si="1001"/>
        <v>6.5258224655347279</v>
      </c>
      <c r="U139" s="109">
        <f t="shared" si="1001"/>
        <v>6.6852648492292248</v>
      </c>
      <c r="V139" s="109">
        <f t="shared" si="1001"/>
        <v>6.5782841530729179</v>
      </c>
      <c r="W139" s="109">
        <f t="shared" ref="W139:X139" si="1002">W61/W220*100</f>
        <v>6.2295682300249551</v>
      </c>
      <c r="X139" s="109">
        <f t="shared" si="1002"/>
        <v>6.2954025045826825</v>
      </c>
      <c r="Y139" s="109">
        <f t="shared" ref="Y139:Z139" si="1003">Y61/Y220*100</f>
        <v>6.2923165229627891</v>
      </c>
      <c r="Z139" s="109">
        <f t="shared" si="1003"/>
        <v>6.1037452662746094</v>
      </c>
      <c r="AA139" s="109">
        <f t="shared" ref="AA139:AB139" si="1004">AA61/AA220*100</f>
        <v>6.4574966669665708</v>
      </c>
      <c r="AB139" s="109">
        <f t="shared" si="1004"/>
        <v>6.3808164500535742</v>
      </c>
      <c r="AC139" s="109">
        <f t="shared" ref="AC139:AD139" si="1005">AC61/AC220*100</f>
        <v>6.2867553839736301</v>
      </c>
      <c r="AD139" s="109">
        <f t="shared" si="1005"/>
        <v>5.8614357808295363</v>
      </c>
      <c r="AE139" s="109">
        <f t="shared" ref="AE139:AF139" si="1006">AE61/AE220*100</f>
        <v>5.4126009111654581</v>
      </c>
      <c r="AF139" s="109">
        <f t="shared" si="1006"/>
        <v>5.3563687520959258</v>
      </c>
      <c r="AG139" s="109">
        <f t="shared" ref="AG139:AH139" si="1007">AG61/AG220*100</f>
        <v>5.1610897996908252</v>
      </c>
      <c r="AH139" s="109">
        <f t="shared" si="1007"/>
        <v>4.9606988328248587</v>
      </c>
      <c r="AI139" s="109">
        <f t="shared" ref="AI139:AJ139" si="1008">AI61/AI220*100</f>
        <v>4.7715542977727976</v>
      </c>
      <c r="AJ139" s="109">
        <f t="shared" si="1008"/>
        <v>4.6253506841920151</v>
      </c>
      <c r="AK139" s="109">
        <f t="shared" ref="AK139:AL139" si="1009">AK61/AK220*100</f>
        <v>4.497550322670353</v>
      </c>
      <c r="AL139" s="109">
        <f t="shared" si="1009"/>
        <v>4.3848900536921178</v>
      </c>
      <c r="AM139" s="109">
        <f t="shared" ref="AM139:AN139" si="1010">AM61/AM220*100</f>
        <v>4.3990675273068272</v>
      </c>
      <c r="AN139" s="109">
        <f t="shared" si="1010"/>
        <v>4.1945068365803122</v>
      </c>
      <c r="AO139" s="109">
        <f t="shared" ref="AO139:AP139" si="1011">AO61/AO220*100</f>
        <v>3.9565278151905554</v>
      </c>
      <c r="AP139" s="109">
        <f t="shared" si="1011"/>
        <v>3.8188037857905255</v>
      </c>
      <c r="AQ139" s="109">
        <f t="shared" ref="AQ139:AS139" si="1012">AQ61/AQ220*100</f>
        <v>3.70234596681256</v>
      </c>
      <c r="AR139" s="109">
        <f t="shared" si="1012"/>
        <v>3.5980402680757724</v>
      </c>
      <c r="AS139" s="109">
        <f t="shared" si="1012"/>
        <v>3.5646219374125301</v>
      </c>
      <c r="AT139" s="109">
        <f t="shared" ref="AT139:AU139" si="1013">AT61/AT220*100</f>
        <v>3.5777867343404739</v>
      </c>
      <c r="AU139" s="109">
        <f t="shared" si="1013"/>
        <v>3.5555078472316461</v>
      </c>
      <c r="AV139" s="109">
        <f t="shared" ref="AV139:AW139" si="1014">AV61/AV220*100</f>
        <v>3.578799411027239</v>
      </c>
      <c r="AW139" s="109">
        <f t="shared" si="1014"/>
        <v>3.6284205686787203</v>
      </c>
      <c r="AX139" s="109">
        <f t="shared" ref="AX139:AY139" si="1015">AX61/AX220*100</f>
        <v>3.5960293759020061</v>
      </c>
      <c r="AY139" s="109">
        <f t="shared" si="1015"/>
        <v>3.6210156834054938</v>
      </c>
      <c r="AZ139" s="109">
        <f t="shared" ref="AZ139:BA139" si="1016">AZ61/AZ220*100</f>
        <v>3.704969676617214</v>
      </c>
      <c r="BA139" s="109">
        <f t="shared" si="1016"/>
        <v>3.7749313376269806</v>
      </c>
      <c r="BB139" s="109">
        <f t="shared" ref="BB139:BC139" si="1017">BB61/BB220*100</f>
        <v>3.6639921323114928</v>
      </c>
      <c r="BC139" s="109">
        <f t="shared" si="1017"/>
        <v>3.652998157009959</v>
      </c>
      <c r="BD139" s="109">
        <f t="shared" ref="BD139:BE139" si="1018">BD61/BD220*100</f>
        <v>3.6759855599131677</v>
      </c>
      <c r="BE139" s="109">
        <f t="shared" si="1018"/>
        <v>3.6340085633073076</v>
      </c>
      <c r="BF139" s="109">
        <f t="shared" ref="BF139:BG139" si="1019">BF61/BF220*100</f>
        <v>3.6589948708107958</v>
      </c>
      <c r="BG139" s="109">
        <f t="shared" si="1019"/>
        <v>3.6669904892119116</v>
      </c>
      <c r="BH139" s="109">
        <f t="shared" ref="BH139:BI139" si="1020">BH61/BH220*100</f>
        <v>3.7019713197167952</v>
      </c>
      <c r="BI139" s="109">
        <f t="shared" si="1020"/>
        <v>3.7779296945273986</v>
      </c>
      <c r="BJ139" s="109">
        <f t="shared" ref="BJ139:BK139" si="1021">BJ61/BJ220*100</f>
        <v>3.7979187405301893</v>
      </c>
      <c r="BK139" s="109">
        <f t="shared" si="1021"/>
        <v>3.9188524688470721</v>
      </c>
      <c r="BL139" s="109">
        <f t="shared" ref="BL139:BM139" si="1022">BL61/BL220*100</f>
        <v>3.8568864262384213</v>
      </c>
      <c r="BM139" s="109">
        <f t="shared" si="1022"/>
        <v>3.7619384577251669</v>
      </c>
      <c r="BN139" s="109">
        <f t="shared" ref="BN139:BO139" si="1023">BN61/BN220*100</f>
        <v>3.7509444824236322</v>
      </c>
      <c r="BO139" s="109">
        <f t="shared" si="1023"/>
        <v>3.7379516025218185</v>
      </c>
      <c r="BP139" s="109">
        <f t="shared" ref="BP139:BQ139" si="1024">BP61/BP220*100</f>
        <v>4.057776338566466</v>
      </c>
      <c r="BQ139" s="109">
        <f t="shared" si="1024"/>
        <v>4.0048053666590704</v>
      </c>
      <c r="BR139" s="109">
        <f t="shared" ref="BR139:BS139" si="1025">BR61/BR220*100</f>
        <v>4.0038059143589315</v>
      </c>
      <c r="BS139" s="109">
        <f t="shared" si="1025"/>
        <v>3.9598300131527924</v>
      </c>
      <c r="BT139" s="109">
        <f t="shared" ref="BT139:BU139" si="1026">BT61/BT220*100</f>
        <v>3.8159088819327009</v>
      </c>
      <c r="BU139" s="109">
        <f t="shared" si="1026"/>
        <v>3.7829269560280965</v>
      </c>
      <c r="BV139" s="109">
        <f t="shared" ref="BV139:BW139" si="1027">BV61/BV220*100</f>
        <v>3.7729324330267016</v>
      </c>
      <c r="BW139" s="109">
        <f t="shared" si="1027"/>
        <v>3.8918672567433048</v>
      </c>
      <c r="BX139" s="109">
        <f t="shared" ref="BX139:BY139" si="1028">BX61/BX220*100</f>
        <v>3.8279023095343749</v>
      </c>
      <c r="BY139" s="109">
        <f t="shared" si="1028"/>
        <v>3.7029707720169349</v>
      </c>
      <c r="BZ139" s="109">
        <f t="shared" ref="BZ139:CA139" si="1029">BZ61/BZ220*100</f>
        <v>3.6939757013156793</v>
      </c>
      <c r="CA139" s="109">
        <f t="shared" si="1029"/>
        <v>3.7799285991276776</v>
      </c>
      <c r="CB139" s="274"/>
      <c r="CC139" s="282">
        <f t="shared" si="681"/>
        <v>2.98928752913681</v>
      </c>
      <c r="CD139" s="156">
        <f t="shared" ca="1" si="651"/>
        <v>3.7799285991276776</v>
      </c>
      <c r="CE139" s="157"/>
    </row>
    <row r="140" spans="1:83" s="105" customFormat="1" x14ac:dyDescent="0.25">
      <c r="A140" s="236" t="s">
        <v>127</v>
      </c>
      <c r="B140" s="109">
        <f t="shared" ref="B140:V140" si="1030">B62/B221*100</f>
        <v>2.4172987612005037</v>
      </c>
      <c r="C140" s="109">
        <f t="shared" si="1030"/>
        <v>2.5283781353475727</v>
      </c>
      <c r="D140" s="109">
        <f t="shared" si="1030"/>
        <v>2.6711944735366617</v>
      </c>
      <c r="E140" s="109">
        <f t="shared" si="1030"/>
        <v>2.8140108117257503</v>
      </c>
      <c r="F140" s="109">
        <f t="shared" si="1030"/>
        <v>2.8245897997397571</v>
      </c>
      <c r="G140" s="109">
        <f t="shared" si="1030"/>
        <v>2.9356691738868257</v>
      </c>
      <c r="H140" s="109">
        <f t="shared" si="1030"/>
        <v>2.9885641139568588</v>
      </c>
      <c r="I140" s="109">
        <f t="shared" si="1030"/>
        <v>3.0044325959778688</v>
      </c>
      <c r="J140" s="109">
        <f t="shared" si="1030"/>
        <v>3.0467485480338952</v>
      </c>
      <c r="K140" s="109">
        <f t="shared" si="1030"/>
        <v>3.1102224761179347</v>
      </c>
      <c r="L140" s="109">
        <f t="shared" si="1030"/>
        <v>3.184275392215981</v>
      </c>
      <c r="M140" s="109">
        <f t="shared" si="1030"/>
        <v>3.168406910194971</v>
      </c>
      <c r="N140" s="109">
        <f t="shared" si="1030"/>
        <v>3.2837081617569424</v>
      </c>
      <c r="O140" s="109">
        <f t="shared" si="1030"/>
        <v>3.4051314539119417</v>
      </c>
      <c r="P140" s="109">
        <f t="shared" si="1030"/>
        <v>3.426248548199768</v>
      </c>
      <c r="Q140" s="109">
        <f t="shared" si="1030"/>
        <v>5.7755252877204093</v>
      </c>
      <c r="R140" s="109">
        <f t="shared" si="1030"/>
        <v>7.5176855664660547</v>
      </c>
      <c r="S140" s="109">
        <f t="shared" si="1030"/>
        <v>6.8841727378312747</v>
      </c>
      <c r="T140" s="109">
        <f t="shared" si="1030"/>
        <v>7.0900644071375778</v>
      </c>
      <c r="U140" s="109">
        <f t="shared" si="1030"/>
        <v>7.3962622743110549</v>
      </c>
      <c r="V140" s="109">
        <f t="shared" si="1030"/>
        <v>7.2431633407243163</v>
      </c>
      <c r="W140" s="109">
        <f t="shared" ref="W140:X140" si="1031">W62/W221*100</f>
        <v>6.9052898321191005</v>
      </c>
      <c r="X140" s="109">
        <f t="shared" si="1031"/>
        <v>6.9158483792630134</v>
      </c>
      <c r="Y140" s="109">
        <f t="shared" ref="Y140:Z140" si="1032">Y62/Y221*100</f>
        <v>6.9528032942667091</v>
      </c>
      <c r="Z140" s="109">
        <f t="shared" si="1032"/>
        <v>6.8672265334325511</v>
      </c>
      <c r="AA140" s="109">
        <f t="shared" ref="AA140:AB140" si="1033">AA62/AA221*100</f>
        <v>7.2764962262145207</v>
      </c>
      <c r="AB140" s="109">
        <f t="shared" si="1033"/>
        <v>7.3562240884447752</v>
      </c>
      <c r="AC140" s="109">
        <f t="shared" ref="AC140:AD140" si="1034">AC62/AC221*100</f>
        <v>7.271181035399171</v>
      </c>
      <c r="AD140" s="109">
        <f t="shared" si="1034"/>
        <v>6.9097480599553522</v>
      </c>
      <c r="AE140" s="109">
        <f t="shared" ref="AE140:AF140" si="1035">AE62/AE221*100</f>
        <v>6.5057935579887314</v>
      </c>
      <c r="AF140" s="109">
        <f t="shared" si="1035"/>
        <v>6.3888593600510264</v>
      </c>
      <c r="AG140" s="109">
        <f t="shared" ref="AG140:AH140" si="1036">AG62/AG221*100</f>
        <v>6.2453492080365685</v>
      </c>
      <c r="AH140" s="109">
        <f t="shared" si="1036"/>
        <v>5.9476985223769532</v>
      </c>
      <c r="AI140" s="109">
        <f t="shared" ref="AI140:AJ140" si="1037">AI62/AI221*100</f>
        <v>5.8467098968852982</v>
      </c>
      <c r="AJ140" s="109">
        <f t="shared" si="1037"/>
        <v>5.6128415010098864</v>
      </c>
      <c r="AK140" s="109">
        <f t="shared" ref="AK140:AL140" si="1038">AK62/AK221*100</f>
        <v>5.49059211225683</v>
      </c>
      <c r="AL140" s="109">
        <f t="shared" si="1038"/>
        <v>5.2406730678617421</v>
      </c>
      <c r="AM140" s="109">
        <f t="shared" ref="AM140:AN140" si="1039">AM62/AM221*100</f>
        <v>5.2354376302315115</v>
      </c>
      <c r="AN140" s="109">
        <f t="shared" si="1039"/>
        <v>5.0207846873920197</v>
      </c>
      <c r="AO140" s="109">
        <f t="shared" ref="AO140:AP140" si="1040">AO62/AO221*100</f>
        <v>4.8689569961153056</v>
      </c>
      <c r="AP140" s="109">
        <f t="shared" si="1040"/>
        <v>4.6804812414269712</v>
      </c>
      <c r="AQ140" s="109">
        <f t="shared" ref="AQ140:AS140" si="1041">AQ62/AQ221*100</f>
        <v>4.408238484654933</v>
      </c>
      <c r="AR140" s="109">
        <f t="shared" si="1041"/>
        <v>4.2930588567898393</v>
      </c>
      <c r="AS140" s="109">
        <f t="shared" si="1041"/>
        <v>4.2302336052270606</v>
      </c>
      <c r="AT140" s="109">
        <f t="shared" ref="AT140:AU140" si="1042">AT62/AT221*100</f>
        <v>4.2040564170759032</v>
      </c>
      <c r="AU140" s="109">
        <f t="shared" si="1042"/>
        <v>4.0469932881689585</v>
      </c>
      <c r="AV140" s="109">
        <f t="shared" ref="AV140:AW140" si="1043">AV62/AV221*100</f>
        <v>4.0836413515805789</v>
      </c>
      <c r="AW140" s="109">
        <f t="shared" si="1043"/>
        <v>4.1202894149921994</v>
      </c>
      <c r="AX140" s="109">
        <f t="shared" ref="AX140:AY140" si="1044">AX62/AX221*100</f>
        <v>4.0974801264540686</v>
      </c>
      <c r="AY140" s="109">
        <f t="shared" si="1044"/>
        <v>4.087249214777529</v>
      </c>
      <c r="AZ140" s="109">
        <f t="shared" ref="AZ140:BA140" si="1045">AZ62/AZ221*100</f>
        <v>4.0974801264540686</v>
      </c>
      <c r="BA140" s="109">
        <f t="shared" si="1045"/>
        <v>4.158865596513305</v>
      </c>
      <c r="BB140" s="109">
        <f t="shared" ref="BB140:BC140" si="1046">BB62/BB221*100</f>
        <v>4.0565564797479103</v>
      </c>
      <c r="BC140" s="109">
        <f t="shared" si="1046"/>
        <v>4.215135610734273</v>
      </c>
      <c r="BD140" s="109">
        <f t="shared" ref="BD140:BE140" si="1047">BD62/BD221*100</f>
        <v>4.2202510665725423</v>
      </c>
      <c r="BE140" s="109">
        <f t="shared" si="1047"/>
        <v>4.1895583315429237</v>
      </c>
      <c r="BF140" s="109">
        <f t="shared" ref="BF140:BG140" si="1048">BF62/BF221*100</f>
        <v>4.1997892432194632</v>
      </c>
      <c r="BG140" s="109">
        <f t="shared" si="1048"/>
        <v>4.0923646706157983</v>
      </c>
      <c r="BH140" s="109">
        <f t="shared" ref="BH140:BI140" si="1049">BH62/BH221*100</f>
        <v>4.1384037731602259</v>
      </c>
      <c r="BI140" s="109">
        <f t="shared" si="1049"/>
        <v>4.1844428757046543</v>
      </c>
      <c r="BJ140" s="109">
        <f t="shared" ref="BJ140:BK140" si="1050">BJ62/BJ221*100</f>
        <v>4.2100201548960028</v>
      </c>
      <c r="BK140" s="109">
        <f t="shared" si="1050"/>
        <v>4.3225601833379379</v>
      </c>
      <c r="BL140" s="109">
        <f t="shared" ref="BL140:BM140" si="1051">BL62/BL221*100</f>
        <v>4.3839456533971743</v>
      </c>
      <c r="BM140" s="109">
        <f t="shared" si="1051"/>
        <v>4.2714056249552401</v>
      </c>
      <c r="BN140" s="109">
        <f t="shared" ref="BN140:BO140" si="1052">BN62/BN221*100</f>
        <v>4.3839456533971743</v>
      </c>
      <c r="BO140" s="109">
        <f t="shared" si="1052"/>
        <v>4.4044074767502526</v>
      </c>
      <c r="BP140" s="109">
        <f t="shared" ref="BP140:BQ140" si="1053">BP62/BP221*100</f>
        <v>4.8085284879735628</v>
      </c>
      <c r="BQ140" s="109">
        <f t="shared" si="1053"/>
        <v>4.7522584737525966</v>
      </c>
      <c r="BR140" s="109">
        <f t="shared" ref="BR140:BS140" si="1054">BR62/BR221*100</f>
        <v>4.6959884595316286</v>
      </c>
      <c r="BS140" s="109">
        <f t="shared" si="1054"/>
        <v>4.6601802686637406</v>
      </c>
      <c r="BT140" s="109">
        <f t="shared" ref="BT140:BU140" si="1055">BT62/BT221*100</f>
        <v>4.5118320493539175</v>
      </c>
      <c r="BU140" s="109">
        <f t="shared" si="1055"/>
        <v>4.5271784168687272</v>
      </c>
      <c r="BV140" s="109">
        <f t="shared" ref="BV140:BW140" si="1056">BV62/BV221*100</f>
        <v>4.4351002117798712</v>
      </c>
      <c r="BW140" s="109">
        <f t="shared" si="1056"/>
        <v>4.6243720777958526</v>
      </c>
      <c r="BX140" s="109">
        <f t="shared" ref="BX140:BY140" si="1057">BX62/BX221*100</f>
        <v>4.6192566219575824</v>
      </c>
      <c r="BY140" s="109">
        <f t="shared" si="1057"/>
        <v>4.5271784168687272</v>
      </c>
      <c r="BZ140" s="109">
        <f t="shared" ref="BZ140:CA140" si="1058">BZ62/BZ221*100</f>
        <v>4.4606774909712206</v>
      </c>
      <c r="CA140" s="109">
        <f t="shared" si="1058"/>
        <v>4.5885638869279637</v>
      </c>
      <c r="CB140" s="274"/>
      <c r="CC140" s="282">
        <f t="shared" si="681"/>
        <v>3.426248548199768</v>
      </c>
      <c r="CD140" s="156">
        <f t="shared" ca="1" si="651"/>
        <v>4.5885638869279637</v>
      </c>
      <c r="CE140" s="157"/>
    </row>
    <row r="141" spans="1:83" s="105" customFormat="1" x14ac:dyDescent="0.25">
      <c r="A141" s="236" t="s">
        <v>139</v>
      </c>
      <c r="B141" s="109">
        <f t="shared" ref="B141:V141" si="1059">B63/B222*100</f>
        <v>2.2131886431510712</v>
      </c>
      <c r="C141" s="109">
        <f t="shared" si="1059"/>
        <v>2.3568351660450584</v>
      </c>
      <c r="D141" s="109">
        <f t="shared" si="1059"/>
        <v>2.4239275539835674</v>
      </c>
      <c r="E141" s="109">
        <f t="shared" si="1059"/>
        <v>2.4841386713642808</v>
      </c>
      <c r="F141" s="109">
        <f t="shared" si="1059"/>
        <v>2.5237059770716068</v>
      </c>
      <c r="G141" s="109">
        <f t="shared" si="1059"/>
        <v>2.6312258295371658</v>
      </c>
      <c r="H141" s="109">
        <f t="shared" si="1059"/>
        <v>2.6965978998362261</v>
      </c>
      <c r="I141" s="109">
        <f t="shared" si="1059"/>
        <v>2.7086401233123683</v>
      </c>
      <c r="J141" s="109">
        <f t="shared" si="1059"/>
        <v>2.7714317171522547</v>
      </c>
      <c r="K141" s="109">
        <f t="shared" si="1059"/>
        <v>2.8479858521077333</v>
      </c>
      <c r="L141" s="109">
        <f t="shared" si="1059"/>
        <v>2.8901336342742323</v>
      </c>
      <c r="M141" s="109">
        <f t="shared" si="1059"/>
        <v>2.8961547460123036</v>
      </c>
      <c r="N141" s="109">
        <f t="shared" si="1059"/>
        <v>2.9606786746765983</v>
      </c>
      <c r="O141" s="109">
        <f t="shared" si="1059"/>
        <v>3.0579618064702752</v>
      </c>
      <c r="P141" s="109">
        <f t="shared" si="1059"/>
        <v>3.0614054571532372</v>
      </c>
      <c r="Q141" s="109">
        <f t="shared" si="1059"/>
        <v>5.6277861286306834</v>
      </c>
      <c r="R141" s="109">
        <f t="shared" si="1059"/>
        <v>7.0061073144862336</v>
      </c>
      <c r="S141" s="109">
        <f t="shared" si="1059"/>
        <v>6.4473749911756446</v>
      </c>
      <c r="T141" s="109">
        <f t="shared" si="1059"/>
        <v>6.6186966126530047</v>
      </c>
      <c r="U141" s="109">
        <f t="shared" si="1059"/>
        <v>6.8020710115207326</v>
      </c>
      <c r="V141" s="109">
        <f t="shared" si="1059"/>
        <v>6.6867087136415053</v>
      </c>
      <c r="W141" s="109">
        <f t="shared" ref="W141:X141" si="1060">W63/W222*100</f>
        <v>6.3397609073330825</v>
      </c>
      <c r="X141" s="109">
        <f t="shared" si="1060"/>
        <v>6.3957202309312153</v>
      </c>
      <c r="Y141" s="109">
        <f t="shared" ref="Y141:Z141" si="1061">Y63/Y222*100</f>
        <v>6.4000247942849171</v>
      </c>
      <c r="Z141" s="109">
        <f t="shared" si="1061"/>
        <v>6.2269127477645885</v>
      </c>
      <c r="AA141" s="109">
        <f t="shared" ref="AA141:AB141" si="1062">AA63/AA222*100</f>
        <v>6.5896205544713382</v>
      </c>
      <c r="AB141" s="109">
        <f t="shared" si="1062"/>
        <v>6.538172638626409</v>
      </c>
      <c r="AC141" s="109">
        <f t="shared" ref="AC141:AD141" si="1063">AC63/AC222*100</f>
        <v>6.4455663901055367</v>
      </c>
      <c r="AD141" s="109">
        <f t="shared" si="1063"/>
        <v>6.0305532022897754</v>
      </c>
      <c r="AE141" s="109">
        <f t="shared" ref="AE141:AF141" si="1064">AE63/AE222*100</f>
        <v>5.5881011260233846</v>
      </c>
      <c r="AF141" s="109">
        <f t="shared" si="1064"/>
        <v>5.5237912312172233</v>
      </c>
      <c r="AG141" s="109">
        <f t="shared" ref="AG141:AH141" si="1065">AG63/AG222*100</f>
        <v>5.3360063383832319</v>
      </c>
      <c r="AH141" s="109">
        <f t="shared" si="1065"/>
        <v>5.1190676265704473</v>
      </c>
      <c r="AI141" s="109">
        <f t="shared" ref="AI141:AJ141" si="1066">AI63/AI222*100</f>
        <v>4.944144712697689</v>
      </c>
      <c r="AJ141" s="109">
        <f t="shared" si="1066"/>
        <v>4.7846561735784086</v>
      </c>
      <c r="AK141" s="109">
        <f t="shared" ref="AK141:AL141" si="1067">AK63/AK222*100</f>
        <v>4.6577513144942495</v>
      </c>
      <c r="AL141" s="109">
        <f t="shared" si="1067"/>
        <v>4.523592942821649</v>
      </c>
      <c r="AM141" s="109">
        <f t="shared" ref="AM141:AN141" si="1068">AM63/AM222*100</f>
        <v>4.5346240267189826</v>
      </c>
      <c r="AN141" s="109">
        <f t="shared" si="1068"/>
        <v>4.3284276123303762</v>
      </c>
      <c r="AO141" s="109">
        <f t="shared" ref="AO141:AP141" si="1069">AO63/AO222*100</f>
        <v>4.1044117547230012</v>
      </c>
      <c r="AP141" s="109">
        <f t="shared" si="1069"/>
        <v>3.9593105742273149</v>
      </c>
      <c r="AQ141" s="109">
        <f t="shared" ref="AQ141:AS141" si="1070">AQ63/AQ222*100</f>
        <v>3.8159064835619878</v>
      </c>
      <c r="AR141" s="109">
        <f t="shared" si="1070"/>
        <v>3.7098383691645567</v>
      </c>
      <c r="AS141" s="109">
        <f t="shared" si="1070"/>
        <v>3.6725023928966607</v>
      </c>
      <c r="AT141" s="109">
        <f t="shared" ref="AT141:AU141" si="1071">AT63/AT222*100</f>
        <v>3.678442207302917</v>
      </c>
      <c r="AU141" s="109">
        <f t="shared" si="1071"/>
        <v>3.6343178717135856</v>
      </c>
      <c r="AV141" s="109">
        <f t="shared" ref="AV141:AW141" si="1072">AV63/AV222*100</f>
        <v>3.660622764084148</v>
      </c>
      <c r="AW141" s="109">
        <f t="shared" si="1072"/>
        <v>3.7081412793341975</v>
      </c>
      <c r="AX141" s="109">
        <f t="shared" ref="AX141:AY141" si="1073">AX63/AX222*100</f>
        <v>3.6779890872667496</v>
      </c>
      <c r="AY141" s="109">
        <f t="shared" si="1073"/>
        <v>3.6963832131862473</v>
      </c>
      <c r="AZ141" s="109">
        <f t="shared" ref="AZ141:BA141" si="1074">AZ63/AZ222*100</f>
        <v>3.7691236202315319</v>
      </c>
      <c r="BA141" s="109">
        <f t="shared" si="1074"/>
        <v>3.8376835441132946</v>
      </c>
      <c r="BB141" s="109">
        <f t="shared" ref="BB141:BC141" si="1075">BB63/BB222*100</f>
        <v>3.7281548852290154</v>
      </c>
      <c r="BC141" s="109">
        <f t="shared" si="1075"/>
        <v>3.7457129145158077</v>
      </c>
      <c r="BD141" s="109">
        <f t="shared" ref="BD141:BE141" si="1076">BD63/BD222*100</f>
        <v>3.7649431370680095</v>
      </c>
      <c r="BE141" s="109">
        <f t="shared" si="1076"/>
        <v>3.7239744020654935</v>
      </c>
      <c r="BF141" s="109">
        <f t="shared" ref="BF141:BG141" si="1077">BF63/BF222*100</f>
        <v>3.7473851077812168</v>
      </c>
      <c r="BG141" s="109">
        <f t="shared" si="1077"/>
        <v>3.7365158515560597</v>
      </c>
      <c r="BH141" s="109">
        <f t="shared" ref="BH141:BI141" si="1078">BH63/BH222*100</f>
        <v>3.7733041033950538</v>
      </c>
      <c r="BI141" s="109">
        <f t="shared" si="1078"/>
        <v>3.8452084138076339</v>
      </c>
      <c r="BJ141" s="109">
        <f t="shared" ref="BJ141:BK141" si="1079">BJ63/BJ222*100</f>
        <v>3.8652747329925399</v>
      </c>
      <c r="BK141" s="109">
        <f t="shared" si="1079"/>
        <v>3.984836551469273</v>
      </c>
      <c r="BL141" s="109">
        <f t="shared" ref="BL141:BM141" si="1080">BL63/BL222*100</f>
        <v>3.9438678164667564</v>
      </c>
      <c r="BM141" s="109">
        <f t="shared" si="1080"/>
        <v>3.8452084138076339</v>
      </c>
      <c r="BN141" s="109">
        <f t="shared" ref="BN141:BO141" si="1081">BN63/BN222*100</f>
        <v>3.8552415734000873</v>
      </c>
      <c r="BO141" s="109">
        <f t="shared" si="1081"/>
        <v>3.846880607073043</v>
      </c>
      <c r="BP141" s="109">
        <f t="shared" ref="BP141:BQ141" si="1082">BP63/BP222*100</f>
        <v>4.1804831635221067</v>
      </c>
      <c r="BQ141" s="109">
        <f t="shared" si="1082"/>
        <v>4.1261368823963194</v>
      </c>
      <c r="BR141" s="109">
        <f t="shared" ref="BR141:BS141" si="1083">BR63/BR222*100</f>
        <v>4.1169398194365714</v>
      </c>
      <c r="BS141" s="109">
        <f t="shared" si="1083"/>
        <v>4.0742988911686453</v>
      </c>
      <c r="BT141" s="109">
        <f t="shared" ref="BT141:BU141" si="1084">BT63/BT222*100</f>
        <v>3.9296541737107811</v>
      </c>
      <c r="BU141" s="109">
        <f t="shared" si="1084"/>
        <v>3.9045712747296486</v>
      </c>
      <c r="BV141" s="109">
        <f t="shared" ref="BV141:BW141" si="1085">BV63/BV222*100</f>
        <v>3.8811605690139244</v>
      </c>
      <c r="BW141" s="109">
        <f t="shared" si="1085"/>
        <v>4.0115916437158141</v>
      </c>
      <c r="BX141" s="109">
        <f t="shared" ref="BX141:BY141" si="1086">BX63/BX222*100</f>
        <v>3.9564092659573227</v>
      </c>
      <c r="BY141" s="109">
        <f t="shared" si="1086"/>
        <v>3.8376835441132946</v>
      </c>
      <c r="BZ141" s="109">
        <f t="shared" ref="BZ141:CA141" si="1087">BZ63/BZ222*100</f>
        <v>3.8201255148265014</v>
      </c>
      <c r="CA141" s="109">
        <f t="shared" si="1087"/>
        <v>3.9120961444239875</v>
      </c>
      <c r="CB141" s="274"/>
      <c r="CC141" s="282">
        <f t="shared" si="681"/>
        <v>3.0614054571532372</v>
      </c>
      <c r="CD141" s="156">
        <f t="shared" ca="1" si="651"/>
        <v>3.9120961444239875</v>
      </c>
      <c r="CE141" s="157"/>
    </row>
    <row r="142" spans="1:83" s="105" customFormat="1" x14ac:dyDescent="0.25">
      <c r="A142" s="236" t="s">
        <v>1731</v>
      </c>
      <c r="B142" s="109">
        <f t="shared" ref="B142:V142" si="1088">B64/B223*100</f>
        <v>1.576088462336402</v>
      </c>
      <c r="C142" s="109">
        <f t="shared" si="1088"/>
        <v>1.6908021579014592</v>
      </c>
      <c r="D142" s="109">
        <f t="shared" si="1088"/>
        <v>1.7394583351072566</v>
      </c>
      <c r="E142" s="109">
        <f t="shared" si="1088"/>
        <v>1.76986844586088</v>
      </c>
      <c r="F142" s="109">
        <f t="shared" si="1088"/>
        <v>1.7972375455391407</v>
      </c>
      <c r="G142" s="109">
        <f t="shared" si="1088"/>
        <v>1.8693770860491252</v>
      </c>
      <c r="H142" s="109">
        <f t="shared" si="1088"/>
        <v>1.8930293944130545</v>
      </c>
      <c r="I142" s="109">
        <f t="shared" si="1088"/>
        <v>1.937461945125293</v>
      </c>
      <c r="J142" s="109">
        <f t="shared" si="1088"/>
        <v>1.9840907816141822</v>
      </c>
      <c r="K142" s="109">
        <f t="shared" si="1088"/>
        <v>2.0501482999734417</v>
      </c>
      <c r="L142" s="109">
        <f t="shared" si="1088"/>
        <v>2.0876541032362441</v>
      </c>
      <c r="M142" s="109">
        <f t="shared" si="1088"/>
        <v>2.1177263238703827</v>
      </c>
      <c r="N142" s="109">
        <f t="shared" si="1088"/>
        <v>2.1624825089597737</v>
      </c>
      <c r="O142" s="109">
        <f t="shared" si="1088"/>
        <v>2.2559596314060144</v>
      </c>
      <c r="P142" s="109">
        <f t="shared" si="1088"/>
        <v>2.2747226704503771</v>
      </c>
      <c r="Q142" s="109">
        <f t="shared" si="1088"/>
        <v>4.2962288319957489</v>
      </c>
      <c r="R142" s="109">
        <f t="shared" si="1088"/>
        <v>5.8074141388120051</v>
      </c>
      <c r="S142" s="109">
        <f t="shared" si="1088"/>
        <v>5.3827947326909271</v>
      </c>
      <c r="T142" s="109">
        <f t="shared" si="1088"/>
        <v>5.5303634992290247</v>
      </c>
      <c r="U142" s="109">
        <f t="shared" si="1088"/>
        <v>5.6928074678923837</v>
      </c>
      <c r="V142" s="109">
        <f t="shared" si="1088"/>
        <v>5.6123461473057459</v>
      </c>
      <c r="W142" s="109">
        <f t="shared" ref="W142:X142" si="1089">W64/W223*100</f>
        <v>5.325491397231116</v>
      </c>
      <c r="X142" s="109">
        <f t="shared" si="1089"/>
        <v>5.4189685196773567</v>
      </c>
      <c r="Y142" s="109">
        <f t="shared" ref="Y142:Z142" si="1090">Y64/Y223*100</f>
        <v>5.3993602986940585</v>
      </c>
      <c r="Z142" s="109">
        <f t="shared" si="1090"/>
        <v>5.2877991615135809</v>
      </c>
      <c r="AA142" s="109">
        <f t="shared" ref="AA142:AB142" si="1091">AA64/AA223*100</f>
        <v>5.6177715528144194</v>
      </c>
      <c r="AB142" s="109">
        <f t="shared" si="1091"/>
        <v>5.6028033862365527</v>
      </c>
      <c r="AC142" s="109">
        <f t="shared" ref="AC142:AD142" si="1092">AC64/AC223*100</f>
        <v>5.5081171190080243</v>
      </c>
      <c r="AD142" s="109">
        <f t="shared" si="1092"/>
        <v>5.0868220934175046</v>
      </c>
      <c r="AE142" s="109">
        <f t="shared" ref="AE142:AF142" si="1093">AE64/AE223*100</f>
        <v>4.6596407101840045</v>
      </c>
      <c r="AF142" s="109">
        <f t="shared" si="1093"/>
        <v>4.5891726001151705</v>
      </c>
      <c r="AG142" s="109">
        <f t="shared" ref="AG142:AH142" si="1094">AG64/AG223*100</f>
        <v>4.4161136854115206</v>
      </c>
      <c r="AH142" s="109">
        <f t="shared" si="1094"/>
        <v>4.1746048404023437</v>
      </c>
      <c r="AI142" s="109">
        <f t="shared" ref="AI142:AJ142" si="1095">AI64/AI223*100</f>
        <v>4.0625958635387569</v>
      </c>
      <c r="AJ142" s="109">
        <f t="shared" si="1095"/>
        <v>3.9238460048113404</v>
      </c>
      <c r="AK142" s="109">
        <f t="shared" ref="AK142:AL142" si="1096">AK64/AK223*100</f>
        <v>3.8195733837071004</v>
      </c>
      <c r="AL142" s="109">
        <f t="shared" si="1096"/>
        <v>3.7315664826364281</v>
      </c>
      <c r="AM142" s="109">
        <f t="shared" ref="AM142:AN142" si="1097">AM64/AM223*100</f>
        <v>3.7327360955580438</v>
      </c>
      <c r="AN142" s="109">
        <f t="shared" si="1097"/>
        <v>3.5865344803560171</v>
      </c>
      <c r="AO142" s="109">
        <f t="shared" ref="AO142:AP142" si="1098">AO64/AO223*100</f>
        <v>3.4054115650657337</v>
      </c>
      <c r="AP142" s="109">
        <f t="shared" si="1098"/>
        <v>3.2922932867894223</v>
      </c>
      <c r="AQ142" s="109">
        <f t="shared" ref="AQ142:AS142" si="1099">AQ64/AQ223*100</f>
        <v>3.2318075899858414</v>
      </c>
      <c r="AR142" s="109">
        <f t="shared" si="1099"/>
        <v>3.1756661697482627</v>
      </c>
      <c r="AS142" s="109">
        <f t="shared" si="1099"/>
        <v>3.1686484922185656</v>
      </c>
      <c r="AT142" s="109">
        <f t="shared" ref="AT142:AU142" si="1100">AT64/AT223*100</f>
        <v>3.1689826673390273</v>
      </c>
      <c r="AU142" s="109">
        <f t="shared" si="1100"/>
        <v>3.1333930170098481</v>
      </c>
      <c r="AV142" s="109">
        <f t="shared" ref="AV142:AW142" si="1101">AV64/AV223*100</f>
        <v>3.1445878835453174</v>
      </c>
      <c r="AW142" s="109">
        <f t="shared" si="1101"/>
        <v>3.1721573309834139</v>
      </c>
      <c r="AX142" s="109">
        <f t="shared" ref="AX142:AY142" si="1102">AX64/AX223*100</f>
        <v>3.1129785531274843</v>
      </c>
      <c r="AY142" s="109">
        <f t="shared" si="1102"/>
        <v>3.1508127580243213</v>
      </c>
      <c r="AZ142" s="109">
        <f t="shared" ref="AZ142:BA142" si="1103">AZ64/AZ223*100</f>
        <v>3.1896382521324282</v>
      </c>
      <c r="BA142" s="109">
        <f t="shared" si="1103"/>
        <v>3.2185508541278276</v>
      </c>
      <c r="BB142" s="109">
        <f t="shared" ref="BB142:BC142" si="1104">BB64/BB223*100</f>
        <v>3.1126481233903944</v>
      </c>
      <c r="BC142" s="109">
        <f t="shared" si="1104"/>
        <v>3.160395220399939</v>
      </c>
      <c r="BD142" s="109">
        <f t="shared" ref="BD142:BE142" si="1105">BD64/BD223*100</f>
        <v>3.1686559638271961</v>
      </c>
      <c r="BE142" s="109">
        <f t="shared" si="1105"/>
        <v>3.1465171714421474</v>
      </c>
      <c r="BF142" s="109">
        <f t="shared" ref="BF142:BG142" si="1106">BF64/BF223*100</f>
        <v>3.1703081125126471</v>
      </c>
      <c r="BG142" s="109">
        <f t="shared" si="1106"/>
        <v>3.1747689139633661</v>
      </c>
      <c r="BH142" s="109">
        <f t="shared" ref="BH142:BI142" si="1107">BH64/BH223*100</f>
        <v>3.2028554416160393</v>
      </c>
      <c r="BI142" s="109">
        <f t="shared" si="1107"/>
        <v>3.2583676374472055</v>
      </c>
      <c r="BJ142" s="109">
        <f t="shared" ref="BJ142:BK142" si="1108">BJ64/BJ223*100</f>
        <v>3.2848020164144272</v>
      </c>
      <c r="BK142" s="109">
        <f t="shared" si="1108"/>
        <v>3.3874004497809587</v>
      </c>
      <c r="BL142" s="109">
        <f t="shared" ref="BL142:BM142" si="1109">BL64/BL223*100</f>
        <v>3.3563400544944724</v>
      </c>
      <c r="BM142" s="109">
        <f t="shared" si="1109"/>
        <v>3.3067755939309307</v>
      </c>
      <c r="BN142" s="109">
        <f t="shared" ref="BN142:BO142" si="1110">BN64/BN223*100</f>
        <v>3.3264361632878021</v>
      </c>
      <c r="BO142" s="109">
        <f t="shared" si="1110"/>
        <v>3.384922226752781</v>
      </c>
      <c r="BP142" s="109">
        <f t="shared" ref="BP142:BQ142" si="1111">BP64/BP223*100</f>
        <v>3.6623179910400672</v>
      </c>
      <c r="BQ142" s="109">
        <f t="shared" si="1111"/>
        <v>3.6519094543217236</v>
      </c>
      <c r="BR142" s="109">
        <f t="shared" ref="BR142:BS142" si="1112">BR64/BR223*100</f>
        <v>3.6611614869602516</v>
      </c>
      <c r="BS142" s="109">
        <f t="shared" si="1112"/>
        <v>3.6099448777112588</v>
      </c>
      <c r="BT142" s="109">
        <f t="shared" ref="BT142:BU142" si="1113">BT64/BT223*100</f>
        <v>3.5157724026405304</v>
      </c>
      <c r="BU142" s="109">
        <f t="shared" si="1113"/>
        <v>3.470338313790617</v>
      </c>
      <c r="BV142" s="109">
        <f t="shared" ref="BV142:BW142" si="1114">BV64/BV223*100</f>
        <v>3.4858685114338601</v>
      </c>
      <c r="BW142" s="109">
        <f t="shared" si="1114"/>
        <v>3.6185360508756057</v>
      </c>
      <c r="BX142" s="109">
        <f t="shared" ref="BX142:BY142" si="1115">BX64/BX223*100</f>
        <v>3.5899538786172966</v>
      </c>
      <c r="BY142" s="109">
        <f t="shared" si="1115"/>
        <v>3.5099898822414501</v>
      </c>
      <c r="BZ142" s="109">
        <f t="shared" ref="BZ142:CA142" si="1116">BZ64/BZ223*100</f>
        <v>3.4809120653775061</v>
      </c>
      <c r="CA142" s="109">
        <f t="shared" si="1116"/>
        <v>3.5821887797956755</v>
      </c>
      <c r="CB142" s="274"/>
      <c r="CC142" s="282">
        <f t="shared" si="681"/>
        <v>2.2747226704503771</v>
      </c>
      <c r="CD142" s="156">
        <f t="shared" ca="1" si="651"/>
        <v>3.5821887797956755</v>
      </c>
      <c r="CE142" s="157"/>
    </row>
    <row r="143" spans="1:83" s="105" customFormat="1" x14ac:dyDescent="0.25">
      <c r="A143" s="236" t="s">
        <v>141</v>
      </c>
      <c r="B143" s="109">
        <f t="shared" ref="B143:V143" si="1117">B65/B224*100</f>
        <v>2.4127999349496769</v>
      </c>
      <c r="C143" s="109">
        <f t="shared" si="1117"/>
        <v>2.5710658730812561</v>
      </c>
      <c r="D143" s="109">
        <f t="shared" si="1117"/>
        <v>2.6419739349346982</v>
      </c>
      <c r="E143" s="109">
        <f t="shared" si="1117"/>
        <v>2.6911628922143964</v>
      </c>
      <c r="F143" s="109">
        <f t="shared" si="1117"/>
        <v>2.7252394183559603</v>
      </c>
      <c r="G143" s="109">
        <f t="shared" si="1117"/>
        <v>2.7977790878190061</v>
      </c>
      <c r="H143" s="109">
        <f t="shared" si="1117"/>
        <v>2.8195516877242124</v>
      </c>
      <c r="I143" s="109">
        <f t="shared" si="1117"/>
        <v>2.866386850419564</v>
      </c>
      <c r="J143" s="109">
        <f t="shared" si="1117"/>
        <v>2.8906469832377728</v>
      </c>
      <c r="K143" s="109">
        <f t="shared" si="1117"/>
        <v>2.9470578102648979</v>
      </c>
      <c r="L143" s="109">
        <f t="shared" si="1117"/>
        <v>2.981829775715473</v>
      </c>
      <c r="M143" s="109">
        <f t="shared" si="1117"/>
        <v>3.0086309367781472</v>
      </c>
      <c r="N143" s="109">
        <f t="shared" si="1117"/>
        <v>3.0628757069375601</v>
      </c>
      <c r="O143" s="109">
        <f t="shared" si="1117"/>
        <v>3.1891085745779222</v>
      </c>
      <c r="P143" s="109">
        <f t="shared" si="1117"/>
        <v>3.2274608534724787</v>
      </c>
      <c r="Q143" s="109">
        <f t="shared" si="1117"/>
        <v>5.5446514061939443</v>
      </c>
      <c r="R143" s="109">
        <f t="shared" si="1117"/>
        <v>7.0730607428806938</v>
      </c>
      <c r="S143" s="109">
        <f t="shared" si="1117"/>
        <v>6.7824035349062282</v>
      </c>
      <c r="T143" s="109">
        <f t="shared" si="1117"/>
        <v>6.8881872140095224</v>
      </c>
      <c r="U143" s="109">
        <f t="shared" si="1117"/>
        <v>7.0392378386424479</v>
      </c>
      <c r="V143" s="109">
        <f t="shared" si="1117"/>
        <v>6.9496419837546082</v>
      </c>
      <c r="W143" s="109">
        <f t="shared" ref="W143:X143" si="1118">W65/W224*100</f>
        <v>6.6779599074763993</v>
      </c>
      <c r="X143" s="109">
        <f t="shared" si="1118"/>
        <v>6.797385312615563</v>
      </c>
      <c r="Y143" s="109">
        <f t="shared" ref="Y143:Z143" si="1119">Y65/Y224*100</f>
        <v>6.7669661396279164</v>
      </c>
      <c r="Z143" s="109">
        <f t="shared" si="1119"/>
        <v>6.6775183422102691</v>
      </c>
      <c r="AA143" s="109">
        <f t="shared" ref="AA143:AB143" si="1120">AA65/AA224*100</f>
        <v>7.0461509312000761</v>
      </c>
      <c r="AB143" s="109">
        <f t="shared" si="1120"/>
        <v>7.0380145912770056</v>
      </c>
      <c r="AC143" s="109">
        <f t="shared" ref="AC143:AD143" si="1121">AC65/AC224*100</f>
        <v>6.9361626529000864</v>
      </c>
      <c r="AD143" s="109">
        <f t="shared" si="1121"/>
        <v>6.5166712262393363</v>
      </c>
      <c r="AE143" s="109">
        <f t="shared" ref="AE143:AF143" si="1122">AE65/AE224*100</f>
        <v>6.0612778640104494</v>
      </c>
      <c r="AF143" s="109">
        <f t="shared" si="1122"/>
        <v>5.9615472815870705</v>
      </c>
      <c r="AG143" s="109">
        <f t="shared" ref="AG143:AH143" si="1123">AG65/AG224*100</f>
        <v>5.7516404526146543</v>
      </c>
      <c r="AH143" s="109">
        <f t="shared" si="1123"/>
        <v>5.4784688815341394</v>
      </c>
      <c r="AI143" s="109">
        <f t="shared" ref="AI143:AJ143" si="1124">AI65/AI224*100</f>
        <v>5.3194208902326654</v>
      </c>
      <c r="AJ143" s="109">
        <f t="shared" si="1124"/>
        <v>5.1237996481878847</v>
      </c>
      <c r="AK143" s="109">
        <f t="shared" ref="AK143:AL143" si="1125">AK65/AK224*100</f>
        <v>4.9610459971194665</v>
      </c>
      <c r="AL143" s="109">
        <f t="shared" si="1125"/>
        <v>4.8391264559299092</v>
      </c>
      <c r="AM143" s="109">
        <f t="shared" ref="AM143:AN143" si="1126">AM65/AM224*100</f>
        <v>4.8578582484674619</v>
      </c>
      <c r="AN143" s="109">
        <f t="shared" si="1126"/>
        <v>4.6939150385661463</v>
      </c>
      <c r="AO143" s="109">
        <f t="shared" ref="AO143:AP143" si="1127">AO65/AO224*100</f>
        <v>4.4644639217137012</v>
      </c>
      <c r="AP143" s="109">
        <f t="shared" si="1127"/>
        <v>4.342974104871141</v>
      </c>
      <c r="AQ143" s="109">
        <f t="shared" ref="AQ143:AS143" si="1128">AQ65/AQ224*100</f>
        <v>4.2535844966078917</v>
      </c>
      <c r="AR143" s="109">
        <f t="shared" si="1128"/>
        <v>4.1605392536186514</v>
      </c>
      <c r="AS143" s="109">
        <f t="shared" si="1128"/>
        <v>4.1358036814216268</v>
      </c>
      <c r="AT143" s="109">
        <f t="shared" ref="AT143:AU143" si="1129">AT65/AT224*100</f>
        <v>4.1241430071496739</v>
      </c>
      <c r="AU143" s="109">
        <f t="shared" si="1129"/>
        <v>4.0548994150770969</v>
      </c>
      <c r="AV143" s="109">
        <f t="shared" ref="AV143:AW143" si="1130">AV65/AV224*100</f>
        <v>4.0869729401912549</v>
      </c>
      <c r="AW143" s="109">
        <f t="shared" si="1130"/>
        <v>4.1208075740055232</v>
      </c>
      <c r="AX143" s="109">
        <f t="shared" ref="AX143:AY143" si="1131">AX65/AX224*100</f>
        <v>4.0445208210529957</v>
      </c>
      <c r="AY143" s="109">
        <f t="shared" si="1131"/>
        <v>4.115618437447389</v>
      </c>
      <c r="AZ143" s="109">
        <f t="shared" ref="AZ143:BA143" si="1132">AZ65/AZ224*100</f>
        <v>4.2055716902371785</v>
      </c>
      <c r="BA143" s="109">
        <f t="shared" si="1132"/>
        <v>4.2956568006241396</v>
      </c>
      <c r="BB143" s="109">
        <f t="shared" ref="BB143:BC143" si="1133">BB65/BB224*100</f>
        <v>4.1457083411217219</v>
      </c>
      <c r="BC143" s="109">
        <f t="shared" si="1133"/>
        <v>4.1838415582234623</v>
      </c>
      <c r="BD143" s="109">
        <f t="shared" ref="BD143:BE143" si="1134">BD65/BD224*100</f>
        <v>4.2107405080462668</v>
      </c>
      <c r="BE143" s="109">
        <f t="shared" si="1134"/>
        <v>4.1539626267046019</v>
      </c>
      <c r="BF143" s="109">
        <f t="shared" ref="BF143:BG143" si="1135">BF65/BF224*100</f>
        <v>4.1562569488953711</v>
      </c>
      <c r="BG143" s="109">
        <f t="shared" si="1135"/>
        <v>4.1531451096021446</v>
      </c>
      <c r="BH143" s="109">
        <f t="shared" ref="BH143:BI143" si="1136">BH65/BH224*100</f>
        <v>4.1754554150434116</v>
      </c>
      <c r="BI143" s="109">
        <f t="shared" si="1136"/>
        <v>4.2233988373746456</v>
      </c>
      <c r="BJ143" s="109">
        <f t="shared" ref="BJ143:BK143" si="1137">BJ65/BJ224*100</f>
        <v>4.2490583257840466</v>
      </c>
      <c r="BK143" s="109">
        <f t="shared" si="1137"/>
        <v>4.3780150558169026</v>
      </c>
      <c r="BL143" s="109">
        <f t="shared" ref="BL143:BM143" si="1138">BL65/BL224*100</f>
        <v>4.3951829149685162</v>
      </c>
      <c r="BM143" s="109">
        <f t="shared" si="1138"/>
        <v>4.3565750105169618</v>
      </c>
      <c r="BN143" s="109">
        <f t="shared" ref="BN143:BO143" si="1139">BN65/BN224*100</f>
        <v>4.4095290215406795</v>
      </c>
      <c r="BO143" s="109">
        <f t="shared" si="1139"/>
        <v>4.5324994166619899</v>
      </c>
      <c r="BP143" s="109">
        <f t="shared" ref="BP143:BQ143" si="1140">BP65/BP224*100</f>
        <v>4.9801295875367781</v>
      </c>
      <c r="BQ143" s="109">
        <f t="shared" si="1140"/>
        <v>4.9366693235093448</v>
      </c>
      <c r="BR143" s="109">
        <f t="shared" ref="BR143:BS143" si="1141">BR65/BR224*100</f>
        <v>4.9171016560892262</v>
      </c>
      <c r="BS143" s="109">
        <f t="shared" si="1141"/>
        <v>4.8405451351719702</v>
      </c>
      <c r="BT143" s="109">
        <f t="shared" ref="BT143:BU143" si="1142">BT65/BT224*100</f>
        <v>4.7144892722768663</v>
      </c>
      <c r="BU143" s="109">
        <f t="shared" si="1142"/>
        <v>4.6395941570839598</v>
      </c>
      <c r="BV143" s="109">
        <f t="shared" ref="BV143:BW143" si="1143">BV65/BV224*100</f>
        <v>4.6272786575082252</v>
      </c>
      <c r="BW143" s="109">
        <f t="shared" si="1143"/>
        <v>4.7881185545369354</v>
      </c>
      <c r="BX143" s="109">
        <f t="shared" ref="BX143:BY143" si="1144">BX65/BX224*100</f>
        <v>4.7571847622407102</v>
      </c>
      <c r="BY143" s="109">
        <f t="shared" si="1144"/>
        <v>4.6584497934793569</v>
      </c>
      <c r="BZ143" s="109">
        <f t="shared" ref="BZ143:CA143" si="1145">BZ65/BZ224*100</f>
        <v>4.6379063798401763</v>
      </c>
      <c r="CA143" s="109">
        <f t="shared" si="1145"/>
        <v>4.7754602252085565</v>
      </c>
      <c r="CB143" s="274"/>
      <c r="CC143" s="282">
        <f t="shared" si="681"/>
        <v>3.2274608534724787</v>
      </c>
      <c r="CD143" s="156">
        <f t="shared" ca="1" si="651"/>
        <v>4.7754602252085565</v>
      </c>
      <c r="CE143" s="157"/>
    </row>
    <row r="144" spans="1:83" s="105" customFormat="1" x14ac:dyDescent="0.25">
      <c r="A144" s="236" t="s">
        <v>226</v>
      </c>
      <c r="B144" s="109">
        <f t="shared" ref="B144:V144" si="1146">B66/B225*100</f>
        <v>2.4889592679907335</v>
      </c>
      <c r="C144" s="109">
        <f t="shared" si="1146"/>
        <v>2.6512602999452328</v>
      </c>
      <c r="D144" s="109">
        <f t="shared" si="1146"/>
        <v>2.7244374352587251</v>
      </c>
      <c r="E144" s="109">
        <f t="shared" si="1146"/>
        <v>2.7692335504122321</v>
      </c>
      <c r="F144" s="109">
        <f t="shared" si="1146"/>
        <v>2.7984341544877278</v>
      </c>
      <c r="G144" s="109">
        <f t="shared" si="1146"/>
        <v>2.872454290400031</v>
      </c>
      <c r="H144" s="109">
        <f t="shared" si="1146"/>
        <v>2.8963627240496548</v>
      </c>
      <c r="I144" s="109">
        <f t="shared" si="1146"/>
        <v>2.9445074249151078</v>
      </c>
      <c r="J144" s="109">
        <f t="shared" si="1146"/>
        <v>2.9601731860430198</v>
      </c>
      <c r="K144" s="109">
        <f t="shared" si="1146"/>
        <v>3.0110342221713089</v>
      </c>
      <c r="L144" s="109">
        <f t="shared" si="1146"/>
        <v>3.0496014995669318</v>
      </c>
      <c r="M144" s="109">
        <f t="shared" si="1146"/>
        <v>3.0759452682797885</v>
      </c>
      <c r="N144" s="109">
        <f t="shared" si="1146"/>
        <v>3.1316559778236295</v>
      </c>
      <c r="O144" s="109">
        <f t="shared" si="1146"/>
        <v>3.2542800714581106</v>
      </c>
      <c r="P144" s="109">
        <f t="shared" si="1146"/>
        <v>3.2866731130384288</v>
      </c>
      <c r="Q144" s="109">
        <f t="shared" si="1146"/>
        <v>5.6489943533294955</v>
      </c>
      <c r="R144" s="109">
        <f t="shared" si="1146"/>
        <v>7.0832314791259012</v>
      </c>
      <c r="S144" s="109">
        <f t="shared" si="1146"/>
        <v>6.8016467495624937</v>
      </c>
      <c r="T144" s="109">
        <f t="shared" si="1146"/>
        <v>6.9204681817940674</v>
      </c>
      <c r="U144" s="109">
        <f t="shared" si="1146"/>
        <v>7.0656735116606262</v>
      </c>
      <c r="V144" s="109">
        <f t="shared" si="1146"/>
        <v>6.9578375457041171</v>
      </c>
      <c r="W144" s="109">
        <f t="shared" ref="W144:X144" si="1147">W66/W225*100</f>
        <v>6.6788818166167943</v>
      </c>
      <c r="X144" s="109">
        <f t="shared" si="1147"/>
        <v>6.7919757835254728</v>
      </c>
      <c r="Y144" s="109">
        <f t="shared" ref="Y144:Z144" si="1148">Y66/Y225*100</f>
        <v>6.7512028029276365</v>
      </c>
      <c r="Z144" s="109">
        <f t="shared" si="1148"/>
        <v>6.6737705714235149</v>
      </c>
      <c r="AA144" s="109">
        <f t="shared" ref="AA144:AB144" si="1149">AA66/AA225*100</f>
        <v>7.0308561469640454</v>
      </c>
      <c r="AB144" s="109">
        <f t="shared" si="1149"/>
        <v>7.021114240652758</v>
      </c>
      <c r="AC144" s="109">
        <f t="shared" ref="AC144:AD144" si="1150">AC66/AC225*100</f>
        <v>6.9149180493898648</v>
      </c>
      <c r="AD144" s="109">
        <f t="shared" si="1150"/>
        <v>6.4954513298125685</v>
      </c>
      <c r="AE144" s="109">
        <f t="shared" ref="AE144:AF144" si="1151">AE66/AE225*100</f>
        <v>6.0389465413126482</v>
      </c>
      <c r="AF144" s="109">
        <f t="shared" si="1151"/>
        <v>5.9362329639001663</v>
      </c>
      <c r="AG144" s="109">
        <f t="shared" ref="AG144:AH144" si="1152">AG66/AG225*100</f>
        <v>5.7277467563687594</v>
      </c>
      <c r="AH144" s="109">
        <f t="shared" si="1152"/>
        <v>5.4485964313185251</v>
      </c>
      <c r="AI144" s="109">
        <f t="shared" ref="AI144:AJ144" si="1153">AI66/AI225*100</f>
        <v>5.2855253908904611</v>
      </c>
      <c r="AJ144" s="109">
        <f t="shared" si="1153"/>
        <v>5.0940757538164743</v>
      </c>
      <c r="AK144" s="109">
        <f t="shared" ref="AK144:AL144" si="1154">AK66/AK225*100</f>
        <v>4.9360639159413733</v>
      </c>
      <c r="AL144" s="109">
        <f t="shared" si="1154"/>
        <v>4.821516689593869</v>
      </c>
      <c r="AM144" s="109">
        <f t="shared" ref="AM144:AN144" si="1155">AM66/AM225*100</f>
        <v>4.8356396464883593</v>
      </c>
      <c r="AN144" s="109">
        <f t="shared" si="1155"/>
        <v>4.6697182853570567</v>
      </c>
      <c r="AO144" s="109">
        <f t="shared" ref="AO144:AP144" si="1156">AO66/AO225*100</f>
        <v>4.4341408172908388</v>
      </c>
      <c r="AP144" s="109">
        <f t="shared" si="1156"/>
        <v>4.3060755277028813</v>
      </c>
      <c r="AQ144" s="109">
        <f t="shared" ref="AQ144:AS144" si="1157">AQ66/AQ225*100</f>
        <v>4.2154688092158752</v>
      </c>
      <c r="AR144" s="109">
        <f t="shared" si="1157"/>
        <v>4.1277615057204526</v>
      </c>
      <c r="AS144" s="109">
        <f t="shared" si="1157"/>
        <v>4.1048701567143162</v>
      </c>
      <c r="AT144" s="109">
        <f t="shared" ref="AT144:AU144" si="1158">AT66/AT225*100</f>
        <v>4.0841066041939387</v>
      </c>
      <c r="AU144" s="109">
        <f t="shared" si="1158"/>
        <v>4.011410787993654</v>
      </c>
      <c r="AV144" s="109">
        <f t="shared" ref="AV144:AW144" si="1159">AV66/AV225*100</f>
        <v>4.0466714154719519</v>
      </c>
      <c r="AW144" s="109">
        <f t="shared" si="1159"/>
        <v>4.0823996905295381</v>
      </c>
      <c r="AX144" s="109" t="str">
        <f t="shared" ref="AX144:BW144" si="1160">IF(ISERROR((AX66/AX225*100)),"-",(AX66/AX225*100))</f>
        <v>-</v>
      </c>
      <c r="AY144" s="109" t="str">
        <f t="shared" si="1160"/>
        <v>-</v>
      </c>
      <c r="AZ144" s="109" t="str">
        <f t="shared" si="1160"/>
        <v>-</v>
      </c>
      <c r="BA144" s="109" t="str">
        <f t="shared" si="1160"/>
        <v>-</v>
      </c>
      <c r="BB144" s="109" t="str">
        <f t="shared" si="1160"/>
        <v>-</v>
      </c>
      <c r="BC144" s="109" t="str">
        <f t="shared" si="1160"/>
        <v>-</v>
      </c>
      <c r="BD144" s="109" t="str">
        <f t="shared" si="1160"/>
        <v>-</v>
      </c>
      <c r="BE144" s="109" t="str">
        <f t="shared" si="1160"/>
        <v>-</v>
      </c>
      <c r="BF144" s="109" t="str">
        <f t="shared" si="1160"/>
        <v>-</v>
      </c>
      <c r="BG144" s="109" t="str">
        <f t="shared" si="1160"/>
        <v>-</v>
      </c>
      <c r="BH144" s="109" t="str">
        <f t="shared" si="1160"/>
        <v>-</v>
      </c>
      <c r="BI144" s="109" t="str">
        <f t="shared" si="1160"/>
        <v>-</v>
      </c>
      <c r="BJ144" s="109" t="str">
        <f t="shared" si="1160"/>
        <v>-</v>
      </c>
      <c r="BK144" s="109" t="str">
        <f t="shared" si="1160"/>
        <v>-</v>
      </c>
      <c r="BL144" s="109" t="str">
        <f t="shared" si="1160"/>
        <v>-</v>
      </c>
      <c r="BM144" s="109" t="str">
        <f t="shared" si="1160"/>
        <v>-</v>
      </c>
      <c r="BN144" s="109" t="str">
        <f t="shared" si="1160"/>
        <v>-</v>
      </c>
      <c r="BO144" s="109" t="str">
        <f t="shared" si="1160"/>
        <v>-</v>
      </c>
      <c r="BP144" s="109" t="str">
        <f t="shared" si="1160"/>
        <v>-</v>
      </c>
      <c r="BQ144" s="109" t="str">
        <f t="shared" si="1160"/>
        <v>-</v>
      </c>
      <c r="BR144" s="109" t="str">
        <f t="shared" si="1160"/>
        <v>-</v>
      </c>
      <c r="BS144" s="109" t="str">
        <f t="shared" si="1160"/>
        <v>-</v>
      </c>
      <c r="BT144" s="109" t="str">
        <f t="shared" si="1160"/>
        <v>-</v>
      </c>
      <c r="BU144" s="109" t="str">
        <f t="shared" si="1160"/>
        <v>-</v>
      </c>
      <c r="BV144" s="109" t="str">
        <f t="shared" si="1160"/>
        <v>-</v>
      </c>
      <c r="BW144" s="109" t="str">
        <f t="shared" si="1160"/>
        <v>-</v>
      </c>
      <c r="BX144" s="109" t="str">
        <f t="shared" ref="BX144:BY144" si="1161">IF(ISERROR((BX66/BX225*100)),"-",(BX66/BX225*100))</f>
        <v>-</v>
      </c>
      <c r="BY144" s="109" t="str">
        <f t="shared" si="1161"/>
        <v>-</v>
      </c>
      <c r="BZ144" s="109" t="str">
        <f t="shared" ref="BZ144:CA144" si="1162">IF(ISERROR((BZ66/BZ225*100)),"-",(BZ66/BZ225*100))</f>
        <v>-</v>
      </c>
      <c r="CA144" s="109" t="str">
        <f t="shared" si="1162"/>
        <v>-</v>
      </c>
      <c r="CB144" s="274"/>
      <c r="CC144" s="282">
        <f t="shared" si="681"/>
        <v>3.2866731130384288</v>
      </c>
      <c r="CD144" s="156" t="str">
        <f t="shared" ca="1" si="651"/>
        <v>-</v>
      </c>
      <c r="CE144" s="157"/>
    </row>
    <row r="145" spans="1:83" s="105" customFormat="1" x14ac:dyDescent="0.25">
      <c r="A145" s="236" t="s">
        <v>227</v>
      </c>
      <c r="B145" s="109">
        <f t="shared" ref="B145:V145" si="1163">B67/B226*100</f>
        <v>2.4877067737137879</v>
      </c>
      <c r="C145" s="109">
        <f t="shared" si="1163"/>
        <v>2.6461455189553913</v>
      </c>
      <c r="D145" s="109">
        <f t="shared" si="1163"/>
        <v>2.7176045336147756</v>
      </c>
      <c r="E145" s="109">
        <f t="shared" si="1163"/>
        <v>2.7607302765381938</v>
      </c>
      <c r="F145" s="109">
        <f t="shared" si="1163"/>
        <v>2.7883808188347392</v>
      </c>
      <c r="G145" s="109">
        <f t="shared" si="1163"/>
        <v>2.860795654709313</v>
      </c>
      <c r="H145" s="109">
        <f t="shared" si="1163"/>
        <v>2.8850097921607731</v>
      </c>
      <c r="I145" s="109">
        <f t="shared" si="1163"/>
        <v>2.9311395446176434</v>
      </c>
      <c r="J145" s="109">
        <f t="shared" si="1163"/>
        <v>2.9463871687647094</v>
      </c>
      <c r="K145" s="109">
        <f t="shared" si="1163"/>
        <v>2.998001514384927</v>
      </c>
      <c r="L145" s="109">
        <f t="shared" si="1163"/>
        <v>3.0339585981944266</v>
      </c>
      <c r="M145" s="109">
        <f t="shared" si="1163"/>
        <v>3.0607215922197244</v>
      </c>
      <c r="N145" s="109">
        <f t="shared" si="1163"/>
        <v>3.1150156099849147</v>
      </c>
      <c r="O145" s="109">
        <f t="shared" si="1163"/>
        <v>3.2350678470814667</v>
      </c>
      <c r="P145" s="109">
        <f t="shared" si="1163"/>
        <v>3.267236918595366</v>
      </c>
      <c r="Q145" s="109">
        <f t="shared" si="1163"/>
        <v>5.6372989661179824</v>
      </c>
      <c r="R145" s="109">
        <f t="shared" si="1163"/>
        <v>7.0481066790293241</v>
      </c>
      <c r="S145" s="109">
        <f t="shared" si="1163"/>
        <v>6.7654523336493968</v>
      </c>
      <c r="T145" s="109">
        <f t="shared" si="1163"/>
        <v>6.8792304610535204</v>
      </c>
      <c r="U145" s="109">
        <f t="shared" si="1163"/>
        <v>7.0222345321521882</v>
      </c>
      <c r="V145" s="109">
        <f t="shared" si="1163"/>
        <v>6.9133844327246603</v>
      </c>
      <c r="W145" s="109">
        <f t="shared" ref="W145:X145" si="1164">W67/W226*100</f>
        <v>6.6380993143652924</v>
      </c>
      <c r="X145" s="109">
        <f t="shared" si="1164"/>
        <v>6.7471319333475099</v>
      </c>
      <c r="Y145" s="109">
        <f t="shared" ref="Y145:Z145" si="1165">Y67/Y226*100</f>
        <v>6.7038519839419299</v>
      </c>
      <c r="Z145" s="109">
        <f t="shared" si="1165"/>
        <v>6.6243420669828232</v>
      </c>
      <c r="AA145" s="109">
        <f t="shared" ref="AA145:AB145" si="1166">AA67/AA226*100</f>
        <v>6.9781245848750517</v>
      </c>
      <c r="AB145" s="109">
        <f t="shared" si="1166"/>
        <v>6.9661168384376708</v>
      </c>
      <c r="AC145" s="109">
        <f t="shared" ref="AC145:AD145" si="1167">AC67/AC226*100</f>
        <v>6.8625757563004761</v>
      </c>
      <c r="AD145" s="109">
        <f t="shared" si="1167"/>
        <v>6.4460098784642232</v>
      </c>
      <c r="AE145" s="109">
        <f t="shared" ref="AE145:AF145" si="1168">AE67/AE226*100</f>
        <v>5.9938095835814176</v>
      </c>
      <c r="AF145" s="109">
        <f t="shared" si="1168"/>
        <v>5.8928301540175312</v>
      </c>
      <c r="AG145" s="109">
        <f t="shared" ref="AG145:AH145" si="1169">AG67/AG226*100</f>
        <v>5.6876006134791961</v>
      </c>
      <c r="AH145" s="109">
        <f t="shared" si="1169"/>
        <v>5.4139383541967732</v>
      </c>
      <c r="AI145" s="109">
        <f t="shared" ref="AI145:AJ145" si="1170">AI67/AI226*100</f>
        <v>5.2523255230986043</v>
      </c>
      <c r="AJ145" s="109">
        <f t="shared" si="1170"/>
        <v>5.0585090596502758</v>
      </c>
      <c r="AK145" s="109">
        <f t="shared" ref="AK145:AL145" si="1171">AK67/AK226*100</f>
        <v>4.9003041413505253</v>
      </c>
      <c r="AL145" s="109">
        <f t="shared" si="1171"/>
        <v>4.7865232759296363</v>
      </c>
      <c r="AM145" s="109">
        <f t="shared" ref="AM145:AN145" si="1172">AM67/AM226*100</f>
        <v>4.7998438627192144</v>
      </c>
      <c r="AN145" s="109">
        <f t="shared" si="1172"/>
        <v>4.6347913359630208</v>
      </c>
      <c r="AO145" s="109">
        <f t="shared" ref="AO145:AP145" si="1173">AO67/AO226*100</f>
        <v>4.4038860106924762</v>
      </c>
      <c r="AP145" s="109">
        <f t="shared" si="1173"/>
        <v>4.2763629869901969</v>
      </c>
      <c r="AQ145" s="109">
        <f t="shared" ref="AQ145:AS145" si="1174">AQ67/AQ226*100</f>
        <v>4.1878242744553695</v>
      </c>
      <c r="AR145" s="109">
        <f t="shared" si="1174"/>
        <v>4.1029907763347095</v>
      </c>
      <c r="AS145" s="109">
        <f t="shared" si="1174"/>
        <v>4.0816460135439003</v>
      </c>
      <c r="AT145" s="109">
        <f t="shared" ref="AT145:AU145" si="1175">AT67/AT226*100</f>
        <v>4.0615742078524359</v>
      </c>
      <c r="AU145" s="109">
        <f t="shared" si="1175"/>
        <v>3.9910387457226366</v>
      </c>
      <c r="AV145" s="109">
        <f t="shared" ref="AV145:AW145" si="1176">AV67/AV226*100</f>
        <v>4.0238401224075551</v>
      </c>
      <c r="AW145" s="109">
        <f t="shared" si="1176"/>
        <v>4.059596578073096</v>
      </c>
      <c r="AX145" s="109" t="str">
        <f t="shared" ref="AX145:BW145" si="1177">IF(ISERROR((AX67/AX226*100)),"-",(AX67/AX226*100))</f>
        <v>-</v>
      </c>
      <c r="AY145" s="109" t="str">
        <f t="shared" si="1177"/>
        <v>-</v>
      </c>
      <c r="AZ145" s="109" t="str">
        <f t="shared" si="1177"/>
        <v>-</v>
      </c>
      <c r="BA145" s="109" t="str">
        <f t="shared" si="1177"/>
        <v>-</v>
      </c>
      <c r="BB145" s="109" t="str">
        <f t="shared" si="1177"/>
        <v>-</v>
      </c>
      <c r="BC145" s="109" t="str">
        <f t="shared" si="1177"/>
        <v>-</v>
      </c>
      <c r="BD145" s="109" t="str">
        <f t="shared" si="1177"/>
        <v>-</v>
      </c>
      <c r="BE145" s="109" t="str">
        <f t="shared" si="1177"/>
        <v>-</v>
      </c>
      <c r="BF145" s="109" t="str">
        <f t="shared" si="1177"/>
        <v>-</v>
      </c>
      <c r="BG145" s="109" t="str">
        <f t="shared" si="1177"/>
        <v>-</v>
      </c>
      <c r="BH145" s="109" t="str">
        <f t="shared" si="1177"/>
        <v>-</v>
      </c>
      <c r="BI145" s="109" t="str">
        <f t="shared" si="1177"/>
        <v>-</v>
      </c>
      <c r="BJ145" s="109" t="str">
        <f t="shared" si="1177"/>
        <v>-</v>
      </c>
      <c r="BK145" s="109" t="str">
        <f t="shared" si="1177"/>
        <v>-</v>
      </c>
      <c r="BL145" s="109" t="str">
        <f t="shared" si="1177"/>
        <v>-</v>
      </c>
      <c r="BM145" s="109" t="str">
        <f t="shared" si="1177"/>
        <v>-</v>
      </c>
      <c r="BN145" s="109" t="str">
        <f t="shared" si="1177"/>
        <v>-</v>
      </c>
      <c r="BO145" s="109" t="str">
        <f t="shared" si="1177"/>
        <v>-</v>
      </c>
      <c r="BP145" s="109" t="str">
        <f t="shared" si="1177"/>
        <v>-</v>
      </c>
      <c r="BQ145" s="109" t="str">
        <f t="shared" si="1177"/>
        <v>-</v>
      </c>
      <c r="BR145" s="109" t="str">
        <f t="shared" si="1177"/>
        <v>-</v>
      </c>
      <c r="BS145" s="109" t="str">
        <f t="shared" si="1177"/>
        <v>-</v>
      </c>
      <c r="BT145" s="109" t="str">
        <f t="shared" si="1177"/>
        <v>-</v>
      </c>
      <c r="BU145" s="109" t="str">
        <f t="shared" si="1177"/>
        <v>-</v>
      </c>
      <c r="BV145" s="109" t="str">
        <f t="shared" si="1177"/>
        <v>-</v>
      </c>
      <c r="BW145" s="109" t="str">
        <f t="shared" si="1177"/>
        <v>-</v>
      </c>
      <c r="BX145" s="109" t="str">
        <f t="shared" ref="BX145:BY145" si="1178">IF(ISERROR((BX67/BX226*100)),"-",(BX67/BX226*100))</f>
        <v>-</v>
      </c>
      <c r="BY145" s="109" t="str">
        <f t="shared" si="1178"/>
        <v>-</v>
      </c>
      <c r="BZ145" s="109" t="str">
        <f t="shared" ref="BZ145:CA145" si="1179">IF(ISERROR((BZ67/BZ226*100)),"-",(BZ67/BZ226*100))</f>
        <v>-</v>
      </c>
      <c r="CA145" s="109" t="str">
        <f t="shared" si="1179"/>
        <v>-</v>
      </c>
      <c r="CB145" s="274"/>
      <c r="CC145" s="282">
        <f t="shared" si="681"/>
        <v>3.267236918595366</v>
      </c>
      <c r="CD145" s="156" t="str">
        <f t="shared" ca="1" si="651"/>
        <v>-</v>
      </c>
      <c r="CE145" s="157"/>
    </row>
    <row r="146" spans="1:83" s="105" customFormat="1" x14ac:dyDescent="0.25">
      <c r="A146" s="236" t="s">
        <v>228</v>
      </c>
      <c r="B146" s="109">
        <f t="shared" ref="B146:V146" si="1180">B68/B227*100</f>
        <v>2.0505293603427619</v>
      </c>
      <c r="C146" s="109">
        <f t="shared" si="1180"/>
        <v>2.1800364778380947</v>
      </c>
      <c r="D146" s="109">
        <f t="shared" si="1180"/>
        <v>2.2753681059943807</v>
      </c>
      <c r="E146" s="109">
        <f t="shared" si="1180"/>
        <v>2.3868881238375836</v>
      </c>
      <c r="F146" s="109">
        <f t="shared" si="1180"/>
        <v>2.4264597430722685</v>
      </c>
      <c r="G146" s="109">
        <f t="shared" si="1180"/>
        <v>2.5523694406371753</v>
      </c>
      <c r="H146" s="109">
        <f t="shared" si="1180"/>
        <v>2.627915259176119</v>
      </c>
      <c r="I146" s="109">
        <f t="shared" si="1180"/>
        <v>2.6459023588282484</v>
      </c>
      <c r="J146" s="109">
        <f t="shared" si="1180"/>
        <v>2.7160520474715533</v>
      </c>
      <c r="K146" s="109">
        <f t="shared" si="1180"/>
        <v>2.7862017361148581</v>
      </c>
      <c r="L146" s="109">
        <f t="shared" si="1180"/>
        <v>2.838364325106034</v>
      </c>
      <c r="M146" s="109">
        <f t="shared" si="1180"/>
        <v>2.8689423945146539</v>
      </c>
      <c r="N146" s="109">
        <f t="shared" si="1180"/>
        <v>2.9237877939931405</v>
      </c>
      <c r="O146" s="109">
        <f t="shared" si="1180"/>
        <v>3.0188557406689913</v>
      </c>
      <c r="P146" s="109">
        <f t="shared" si="1180"/>
        <v>3.0260306800407535</v>
      </c>
      <c r="Q146" s="109">
        <f t="shared" si="1180"/>
        <v>5.4368103089528894</v>
      </c>
      <c r="R146" s="109">
        <f t="shared" si="1180"/>
        <v>6.9202290240647457</v>
      </c>
      <c r="S146" s="109">
        <f t="shared" si="1180"/>
        <v>6.3731398969678708</v>
      </c>
      <c r="T146" s="109">
        <f t="shared" si="1180"/>
        <v>6.5058762753454733</v>
      </c>
      <c r="U146" s="109">
        <f t="shared" si="1180"/>
        <v>6.7103620474406984</v>
      </c>
      <c r="V146" s="109">
        <f t="shared" si="1180"/>
        <v>6.5883880781207393</v>
      </c>
      <c r="W146" s="109">
        <f t="shared" ref="W146:X146" si="1181">W68/W227*100</f>
        <v>6.2547533973337925</v>
      </c>
      <c r="X146" s="109">
        <f t="shared" si="1181"/>
        <v>6.3103591774649495</v>
      </c>
      <c r="Y146" s="109">
        <f t="shared" ref="Y146:Z146" si="1182">Y68/Y227*100</f>
        <v>6.3139466471508312</v>
      </c>
      <c r="Z146" s="109">
        <f t="shared" si="1182"/>
        <v>6.1569194000035674</v>
      </c>
      <c r="AA146" s="109">
        <f t="shared" ref="AA146:AB146" si="1183">AA68/AA227*100</f>
        <v>6.5564414004672988</v>
      </c>
      <c r="AB146" s="109">
        <f t="shared" si="1183"/>
        <v>6.5831951058554941</v>
      </c>
      <c r="AC146" s="109">
        <f t="shared" ref="AC146:AD146" si="1184">AC68/AC227*100</f>
        <v>6.5047175700501185</v>
      </c>
      <c r="AD146" s="109">
        <f t="shared" si="1184"/>
        <v>6.1087627303048144</v>
      </c>
      <c r="AE146" s="109">
        <f t="shared" ref="AE146:AF146" si="1185">AE68/AE227*100</f>
        <v>5.6807034440936741</v>
      </c>
      <c r="AF146" s="109">
        <f t="shared" si="1185"/>
        <v>5.6164945511620026</v>
      </c>
      <c r="AG146" s="109">
        <f t="shared" ref="AG146:AH146" si="1186">AG68/AG227*100</f>
        <v>5.4524051581143995</v>
      </c>
      <c r="AH146" s="109">
        <f t="shared" si="1186"/>
        <v>5.231241193571976</v>
      </c>
      <c r="AI146" s="109">
        <f t="shared" ref="AI146:AJ146" si="1187">AI68/AI227*100</f>
        <v>5.0439652558546024</v>
      </c>
      <c r="AJ146" s="109">
        <f t="shared" si="1187"/>
        <v>4.8477714163411632</v>
      </c>
      <c r="AK146" s="109">
        <f t="shared" ref="AK146:AL146" si="1188">AK68/AK227*100</f>
        <v>4.7443237555068043</v>
      </c>
      <c r="AL146" s="109">
        <f t="shared" si="1188"/>
        <v>4.552349384476015</v>
      </c>
      <c r="AM146" s="109">
        <f t="shared" ref="AM146:AN146" si="1189">AM68/AM227*100</f>
        <v>4.5699056875399409</v>
      </c>
      <c r="AN146" s="109">
        <f t="shared" si="1189"/>
        <v>4.3644969416920061</v>
      </c>
      <c r="AO146" s="109">
        <f t="shared" ref="AO146:AP146" si="1190">AO68/AO227*100</f>
        <v>4.1731332382952129</v>
      </c>
      <c r="AP146" s="109">
        <f t="shared" si="1190"/>
        <v>4.0045927288815228</v>
      </c>
      <c r="AQ146" s="109">
        <f t="shared" ref="AQ146:AS146" si="1191">AQ68/AQ227*100</f>
        <v>3.8360522194678328</v>
      </c>
      <c r="AR146" s="109">
        <f t="shared" si="1191"/>
        <v>3.7096468374075662</v>
      </c>
      <c r="AS146" s="109">
        <f t="shared" si="1191"/>
        <v>3.6973574252628176</v>
      </c>
      <c r="AT146" s="109">
        <f t="shared" ref="AT146:AU146" si="1192">AT68/AT227*100</f>
        <v>3.6868236434244626</v>
      </c>
      <c r="AU146" s="109">
        <f t="shared" si="1192"/>
        <v>3.6359103645390767</v>
      </c>
      <c r="AV146" s="109">
        <f t="shared" ref="AV146:AW146" si="1193">AV68/AV227*100</f>
        <v>3.6481997766838248</v>
      </c>
      <c r="AW146" s="109">
        <f t="shared" si="1193"/>
        <v>3.6956017949564255</v>
      </c>
      <c r="AX146" s="109">
        <f t="shared" ref="AX146:AY146" si="1194">AX68/AX227*100</f>
        <v>3.6668539151592014</v>
      </c>
      <c r="AY146" s="109">
        <f t="shared" si="1194"/>
        <v>3.6892548084378993</v>
      </c>
      <c r="AZ146" s="109">
        <f t="shared" ref="AZ146:BA146" si="1195">AZ68/AZ227*100</f>
        <v>3.7564574882739938</v>
      </c>
      <c r="BA146" s="109">
        <f t="shared" si="1195"/>
        <v>3.8374453332046721</v>
      </c>
      <c r="BB146" s="109">
        <f t="shared" ref="BB146:BC146" si="1196">BB68/BB227*100</f>
        <v>3.7323334493584728</v>
      </c>
      <c r="BC146" s="109">
        <f t="shared" si="1196"/>
        <v>3.7788583815526917</v>
      </c>
      <c r="BD146" s="109">
        <f t="shared" ref="BD146:BE146" si="1197">BD68/BD227*100</f>
        <v>3.8202138768364424</v>
      </c>
      <c r="BE146" s="109">
        <f t="shared" si="1197"/>
        <v>3.7736889446422235</v>
      </c>
      <c r="BF146" s="109">
        <f t="shared" ref="BF146:BG146" si="1198">BF68/BF227*100</f>
        <v>3.8133212942891506</v>
      </c>
      <c r="BG146" s="109">
        <f t="shared" si="1198"/>
        <v>3.8150444399259733</v>
      </c>
      <c r="BH146" s="109">
        <f t="shared" ref="BH146:BI146" si="1199">BH68/BH227*100</f>
        <v>3.8184907311996197</v>
      </c>
      <c r="BI146" s="109">
        <f t="shared" si="1199"/>
        <v>3.8874165566725369</v>
      </c>
      <c r="BJ146" s="109">
        <f t="shared" ref="BJ146:BK146" si="1200">BJ68/BJ227*100</f>
        <v>3.9218794694089953</v>
      </c>
      <c r="BK146" s="109">
        <f t="shared" si="1200"/>
        <v>4.0235450619815483</v>
      </c>
      <c r="BL146" s="109">
        <f t="shared" ref="BL146:BM146" si="1201">BL68/BL227*100</f>
        <v>4.01837562507108</v>
      </c>
      <c r="BM146" s="109">
        <f t="shared" si="1201"/>
        <v>3.9425572170508709</v>
      </c>
      <c r="BN146" s="109">
        <f t="shared" ref="BN146:BO146" si="1202">BN68/BN227*100</f>
        <v>3.9890821492450899</v>
      </c>
      <c r="BO146" s="109">
        <f t="shared" si="1202"/>
        <v>4.0028673143396736</v>
      </c>
      <c r="BP146" s="109">
        <f t="shared" ref="BP146:BQ146" si="1203">BP68/BP227*100</f>
        <v>4.4095296846298853</v>
      </c>
      <c r="BQ146" s="109">
        <f t="shared" si="1203"/>
        <v>4.3009715095100409</v>
      </c>
      <c r="BR146" s="109">
        <f t="shared" ref="BR146:BS146" si="1204">BR68/BR227*100</f>
        <v>4.2975252182363946</v>
      </c>
      <c r="BS146" s="109">
        <f t="shared" si="1204"/>
        <v>4.214814227668894</v>
      </c>
      <c r="BT146" s="109">
        <f t="shared" ref="BT146:BU146" si="1205">BT68/BT227*100</f>
        <v>4.049392246533893</v>
      </c>
      <c r="BU146" s="109">
        <f t="shared" si="1205"/>
        <v>4.0459459552602466</v>
      </c>
      <c r="BV146" s="109">
        <f t="shared" ref="BV146:BW146" si="1206">BV68/BV227*100</f>
        <v>4.0063136056133191</v>
      </c>
      <c r="BW146" s="109">
        <f t="shared" si="1206"/>
        <v>4.1424421109223308</v>
      </c>
      <c r="BX146" s="109">
        <f t="shared" ref="BX146:BY146" si="1207">BX68/BX227*100</f>
        <v>4.092470887454466</v>
      </c>
      <c r="BY146" s="109">
        <f t="shared" si="1207"/>
        <v>3.9959747317923817</v>
      </c>
      <c r="BZ146" s="109">
        <f t="shared" ref="BZ146:CA146" si="1208">BZ68/BZ227*100</f>
        <v>3.9873590036082671</v>
      </c>
      <c r="CA146" s="109">
        <f t="shared" si="1208"/>
        <v>4.1338263827382162</v>
      </c>
      <c r="CB146" s="274"/>
      <c r="CC146" s="282">
        <f t="shared" si="681"/>
        <v>3.0260306800407535</v>
      </c>
      <c r="CD146" s="156">
        <f t="shared" ca="1" si="651"/>
        <v>4.1338263827382162</v>
      </c>
      <c r="CE146" s="157"/>
    </row>
    <row r="147" spans="1:83" x14ac:dyDescent="0.25">
      <c r="A147" s="236" t="s">
        <v>229</v>
      </c>
      <c r="B147" s="109">
        <f t="shared" ref="B147:V147" si="1209">B69/B228*100</f>
        <v>0.85449111767438202</v>
      </c>
      <c r="C147" s="109">
        <f t="shared" si="1209"/>
        <v>0.98156928389262332</v>
      </c>
      <c r="D147" s="109">
        <f t="shared" si="1209"/>
        <v>1.0560633813309028</v>
      </c>
      <c r="E147" s="109">
        <f t="shared" si="1209"/>
        <v>1.0998834386475376</v>
      </c>
      <c r="F147" s="109">
        <f t="shared" si="1209"/>
        <v>1.1480855016958362</v>
      </c>
      <c r="G147" s="109">
        <f t="shared" si="1209"/>
        <v>1.2357256163291062</v>
      </c>
      <c r="H147" s="109">
        <f t="shared" si="1209"/>
        <v>1.3014557023040587</v>
      </c>
      <c r="I147" s="109">
        <f t="shared" si="1209"/>
        <v>1.3321297424257033</v>
      </c>
      <c r="J147" s="109">
        <f t="shared" si="1209"/>
        <v>1.3978598284006556</v>
      </c>
      <c r="K147" s="109">
        <f t="shared" si="1209"/>
        <v>1.4679719201072714</v>
      </c>
      <c r="L147" s="109">
        <f t="shared" si="1209"/>
        <v>1.5161739831555701</v>
      </c>
      <c r="M147" s="109">
        <f t="shared" si="1209"/>
        <v>1.4942639544972525</v>
      </c>
      <c r="N147" s="109">
        <f t="shared" si="1209"/>
        <v>1.5310084359888461</v>
      </c>
      <c r="O147" s="109">
        <f t="shared" si="1209"/>
        <v>1.6060146129681268</v>
      </c>
      <c r="P147" s="109">
        <f t="shared" si="1209"/>
        <v>1.6192509971409408</v>
      </c>
      <c r="Q147" s="109">
        <f t="shared" si="1209"/>
        <v>3.560587342487028</v>
      </c>
      <c r="R147" s="109">
        <f t="shared" si="1209"/>
        <v>4.9195227842292892</v>
      </c>
      <c r="S147" s="109">
        <f t="shared" si="1209"/>
        <v>4.4297765698351625</v>
      </c>
      <c r="T147" s="109">
        <f t="shared" si="1209"/>
        <v>4.5886131799089336</v>
      </c>
      <c r="U147" s="109">
        <f t="shared" si="1209"/>
        <v>4.7739225583283327</v>
      </c>
      <c r="V147" s="109">
        <f t="shared" si="1209"/>
        <v>4.7209770216370757</v>
      </c>
      <c r="W147" s="109">
        <f t="shared" ref="W147:X147" si="1210">W69/W228*100</f>
        <v>4.443012954007977</v>
      </c>
      <c r="X147" s="109">
        <f t="shared" si="1210"/>
        <v>4.4694857223536051</v>
      </c>
      <c r="Y147" s="109">
        <f t="shared" ref="Y147:Z147" si="1211">Y69/Y228*100</f>
        <v>4.4518372101231867</v>
      </c>
      <c r="Z147" s="109">
        <f t="shared" si="1211"/>
        <v>4.3040405998343587</v>
      </c>
      <c r="AA147" s="109">
        <f t="shared" ref="AA147:AB147" si="1212">AA69/AA228*100</f>
        <v>4.6344428976722059</v>
      </c>
      <c r="AB147" s="109">
        <f t="shared" si="1212"/>
        <v>4.5815785300181506</v>
      </c>
      <c r="AC147" s="109">
        <f t="shared" ref="AC147:AD147" si="1213">AC69/AC228*100</f>
        <v>4.4890658866235524</v>
      </c>
      <c r="AD147" s="109">
        <f t="shared" si="1213"/>
        <v>4.1234206770163349</v>
      </c>
      <c r="AE147" s="109">
        <f t="shared" ref="AE147:AF147" si="1214">AE69/AE228*100</f>
        <v>3.7269379196109185</v>
      </c>
      <c r="AF147" s="109">
        <f t="shared" si="1214"/>
        <v>3.7269379196109185</v>
      </c>
      <c r="AG147" s="109">
        <f t="shared" ref="AG147:AH147" si="1215">AG69/AG228*100</f>
        <v>3.5727501806199227</v>
      </c>
      <c r="AH147" s="109">
        <f t="shared" si="1215"/>
        <v>3.3568873460325293</v>
      </c>
      <c r="AI147" s="109">
        <f t="shared" ref="AI147:AJ147" si="1216">AI69/AI228*100</f>
        <v>3.167456695272163</v>
      </c>
      <c r="AJ147" s="109">
        <f t="shared" si="1216"/>
        <v>3.0573225959928809</v>
      </c>
      <c r="AK147" s="109">
        <f t="shared" ref="AK147:AL147" si="1217">AK69/AK228*100</f>
        <v>2.9339724048000848</v>
      </c>
      <c r="AL147" s="109">
        <f t="shared" si="1217"/>
        <v>2.8458477096441146</v>
      </c>
      <c r="AM147" s="109">
        <f t="shared" ref="AM147:AN147" si="1218">AM69/AM228*100</f>
        <v>2.7796652047686701</v>
      </c>
      <c r="AN147" s="109">
        <f t="shared" si="1218"/>
        <v>2.6958340319264402</v>
      </c>
      <c r="AO147" s="109">
        <f t="shared" ref="AO147:AP147" si="1219">AO69/AO228*100</f>
        <v>2.5105230182751956</v>
      </c>
      <c r="AP147" s="109">
        <f t="shared" si="1219"/>
        <v>2.475225682341625</v>
      </c>
      <c r="AQ147" s="109">
        <f t="shared" ref="AQ147:AS147" si="1220">AQ69/AQ228*100</f>
        <v>2.4487526803914474</v>
      </c>
      <c r="AR147" s="109">
        <f t="shared" si="1220"/>
        <v>2.3913945094993956</v>
      </c>
      <c r="AS147" s="109">
        <f t="shared" si="1220"/>
        <v>2.3693336745409139</v>
      </c>
      <c r="AT147" s="109">
        <f t="shared" ref="AT147:AU147" si="1221">AT69/AT228*100</f>
        <v>2.3913945094993956</v>
      </c>
      <c r="AU147" s="109">
        <f t="shared" si="1221"/>
        <v>2.3913945094993956</v>
      </c>
      <c r="AV147" s="109">
        <f t="shared" ref="AV147:AW147" si="1222">AV69/AV228*100</f>
        <v>2.3958066764910919</v>
      </c>
      <c r="AW147" s="109">
        <f t="shared" si="1222"/>
        <v>2.4134553444578768</v>
      </c>
      <c r="AX147" s="109">
        <f t="shared" ref="AX147:AY147" si="1223">AX69/AX228*100</f>
        <v>2.3692939504027799</v>
      </c>
      <c r="AY147" s="109">
        <f t="shared" si="1223"/>
        <v>2.4043946015198583</v>
      </c>
      <c r="AZ147" s="109">
        <f t="shared" ref="AZ147:BA147" si="1224">AZ69/AZ228*100</f>
        <v>2.4526579968058408</v>
      </c>
      <c r="BA147" s="109">
        <f t="shared" si="1224"/>
        <v>2.5535723687674405</v>
      </c>
      <c r="BB147" s="109">
        <f t="shared" ref="BB147:BC147" si="1225">BB69/BB228*100</f>
        <v>2.465820740974745</v>
      </c>
      <c r="BC147" s="109">
        <f t="shared" si="1225"/>
        <v>2.4833710665332842</v>
      </c>
      <c r="BD147" s="109">
        <f t="shared" ref="BD147:BE147" si="1226">BD69/BD228*100</f>
        <v>2.5009213920918234</v>
      </c>
      <c r="BE147" s="109">
        <f t="shared" si="1226"/>
        <v>2.4877586479229192</v>
      </c>
      <c r="BF147" s="109">
        <f t="shared" ref="BF147:BG147" si="1227">BF69/BF228*100</f>
        <v>2.5228592990399972</v>
      </c>
      <c r="BG147" s="109">
        <f t="shared" si="1227"/>
        <v>2.4965338107021884</v>
      </c>
      <c r="BH147" s="109">
        <f t="shared" ref="BH147:BI147" si="1228">BH69/BH228*100</f>
        <v>2.549184787377806</v>
      </c>
      <c r="BI147" s="109">
        <f t="shared" si="1228"/>
        <v>2.5798978571052493</v>
      </c>
      <c r="BJ147" s="109">
        <f t="shared" ref="BJ147:BK147" si="1229">BJ69/BJ228*100</f>
        <v>2.5447972059881709</v>
      </c>
      <c r="BK147" s="109">
        <f t="shared" si="1229"/>
        <v>2.6500991593394057</v>
      </c>
      <c r="BL147" s="109">
        <f t="shared" ref="BL147:BM147" si="1230">BL69/BL228*100</f>
        <v>2.6106109268326927</v>
      </c>
      <c r="BM147" s="109">
        <f t="shared" si="1230"/>
        <v>2.5447972059881709</v>
      </c>
      <c r="BN147" s="109">
        <f t="shared" ref="BN147:BO147" si="1231">BN69/BN228*100</f>
        <v>2.5711226943259797</v>
      </c>
      <c r="BO147" s="109">
        <f t="shared" si="1231"/>
        <v>2.5930606012741535</v>
      </c>
      <c r="BP147" s="109">
        <f t="shared" ref="BP147:BQ147" si="1232">BP69/BP228*100</f>
        <v>2.8607030660418751</v>
      </c>
      <c r="BQ147" s="109">
        <f t="shared" si="1232"/>
        <v>2.7817266010284492</v>
      </c>
      <c r="BR147" s="109">
        <f t="shared" ref="BR147:BS147" si="1233">BR69/BR228*100</f>
        <v>2.8343775777040663</v>
      </c>
      <c r="BS147" s="109">
        <f t="shared" si="1233"/>
        <v>2.8256024149247971</v>
      </c>
      <c r="BT147" s="109">
        <f t="shared" ref="BT147:BU147" si="1234">BT69/BT228*100</f>
        <v>2.7378507871321012</v>
      </c>
      <c r="BU147" s="109">
        <f t="shared" si="1234"/>
        <v>2.6895873918461186</v>
      </c>
      <c r="BV147" s="109">
        <f t="shared" ref="BV147:BW147" si="1235">BV69/BV228*100</f>
        <v>2.729075624352832</v>
      </c>
      <c r="BW147" s="109">
        <f t="shared" si="1235"/>
        <v>2.8256024149247971</v>
      </c>
      <c r="BX147" s="109">
        <f t="shared" ref="BX147:BY147" si="1236">BX69/BX228*100</f>
        <v>2.7905017638077187</v>
      </c>
      <c r="BY147" s="109">
        <f t="shared" si="1236"/>
        <v>2.6544867407290407</v>
      </c>
      <c r="BZ147" s="109">
        <f t="shared" ref="BZ147:CA147" si="1237">BZ69/BZ228*100</f>
        <v>2.6500991593394057</v>
      </c>
      <c r="CA147" s="109">
        <f t="shared" si="1237"/>
        <v>2.7597886940802749</v>
      </c>
      <c r="CB147" s="274"/>
      <c r="CC147" s="282">
        <f t="shared" si="681"/>
        <v>1.6192509971409408</v>
      </c>
      <c r="CD147" s="156">
        <f t="shared" ca="1" si="651"/>
        <v>2.7597886940802749</v>
      </c>
      <c r="CE147" s="157"/>
    </row>
    <row r="148" spans="1:83" x14ac:dyDescent="0.25">
      <c r="A148" s="236" t="s">
        <v>230</v>
      </c>
      <c r="B148" s="109">
        <f t="shared" ref="B148:V148" si="1238">B70/B229*100</f>
        <v>3.5992882610431169</v>
      </c>
      <c r="C148" s="109">
        <f t="shared" si="1238"/>
        <v>3.7887244853085442</v>
      </c>
      <c r="D148" s="109">
        <f t="shared" si="1238"/>
        <v>3.8191695927797737</v>
      </c>
      <c r="E148" s="109">
        <f t="shared" si="1238"/>
        <v>3.8124040133417227</v>
      </c>
      <c r="F148" s="109">
        <f t="shared" si="1238"/>
        <v>3.8293179619368498</v>
      </c>
      <c r="G148" s="109">
        <f t="shared" si="1238"/>
        <v>3.927418863788589</v>
      </c>
      <c r="H148" s="109">
        <f t="shared" si="1238"/>
        <v>3.9680123404168954</v>
      </c>
      <c r="I148" s="109">
        <f t="shared" si="1238"/>
        <v>3.9510983918217675</v>
      </c>
      <c r="J148" s="109">
        <f t="shared" si="1238"/>
        <v>4.0052230273261751</v>
      </c>
      <c r="K148" s="109">
        <f t="shared" si="1238"/>
        <v>4.0796444011447361</v>
      </c>
      <c r="L148" s="109">
        <f t="shared" si="1238"/>
        <v>4.0830271908637616</v>
      </c>
      <c r="M148" s="109">
        <f t="shared" si="1238"/>
        <v>4.0661132422686341</v>
      </c>
      <c r="N148" s="109">
        <f t="shared" si="1238"/>
        <v>4.1903895874756545</v>
      </c>
      <c r="O148" s="109">
        <f t="shared" si="1238"/>
        <v>4.3057525396814622</v>
      </c>
      <c r="P148" s="109">
        <f t="shared" si="1238"/>
        <v>4.2921804276572502</v>
      </c>
      <c r="Q148" s="109">
        <f t="shared" si="1238"/>
        <v>7.6275269576075084</v>
      </c>
      <c r="R148" s="109">
        <f t="shared" si="1238"/>
        <v>8.8931264038653364</v>
      </c>
      <c r="S148" s="109">
        <f t="shared" si="1238"/>
        <v>8.2552371387273435</v>
      </c>
      <c r="T148" s="109">
        <f t="shared" si="1238"/>
        <v>8.5029281831692245</v>
      </c>
      <c r="U148" s="109">
        <f t="shared" si="1238"/>
        <v>8.6318632473992434</v>
      </c>
      <c r="V148" s="109">
        <f t="shared" si="1238"/>
        <v>8.4893560711450107</v>
      </c>
      <c r="W148" s="109">
        <f t="shared" ref="W148:X148" si="1239">W70/W229*100</f>
        <v>8.0686205983944195</v>
      </c>
      <c r="X148" s="109">
        <f t="shared" si="1239"/>
        <v>8.1738044665820677</v>
      </c>
      <c r="Y148" s="109">
        <f t="shared" ref="Y148:Z148" si="1240">Y70/Y229*100</f>
        <v>8.2246998866728642</v>
      </c>
      <c r="Z148" s="109">
        <f t="shared" si="1240"/>
        <v>7.9939003727549984</v>
      </c>
      <c r="AA148" s="109">
        <f t="shared" ref="AA148:AB148" si="1241">AA70/AA229*100</f>
        <v>8.3226025076245342</v>
      </c>
      <c r="AB148" s="109">
        <f t="shared" si="1241"/>
        <v>8.1463910538800413</v>
      </c>
      <c r="AC148" s="109">
        <f t="shared" ref="AC148:AD148" si="1242">AC70/AC229*100</f>
        <v>8.031175872585564</v>
      </c>
      <c r="AD148" s="109">
        <f t="shared" si="1242"/>
        <v>7.5330396475770929</v>
      </c>
      <c r="AE148" s="109">
        <f t="shared" ref="AE148:AF148" si="1243">AE70/AE229*100</f>
        <v>7.0213486953575055</v>
      </c>
      <c r="AF148" s="109">
        <f t="shared" si="1243"/>
        <v>6.8858014232463569</v>
      </c>
      <c r="AG148" s="109">
        <f t="shared" ref="AG148:AH148" si="1244">AG70/AG229*100</f>
        <v>6.6452050152490685</v>
      </c>
      <c r="AH148" s="109">
        <f t="shared" si="1244"/>
        <v>6.3978312436462224</v>
      </c>
      <c r="AI148" s="109">
        <f t="shared" ref="AI148:AJ148" si="1245">AI70/AI229*100</f>
        <v>6.2487292443239575</v>
      </c>
      <c r="AJ148" s="109">
        <f t="shared" si="1245"/>
        <v>6.1030159268044732</v>
      </c>
      <c r="AK148" s="109">
        <f t="shared" ref="AK148:AL148" si="1246">AK70/AK229*100</f>
        <v>5.9437478820738736</v>
      </c>
      <c r="AL148" s="109">
        <f t="shared" si="1246"/>
        <v>5.8827490992356131</v>
      </c>
      <c r="AM148" s="109">
        <f t="shared" ref="AM148:AN148" si="1247">AM70/AM229*100</f>
        <v>5.9366265952789838</v>
      </c>
      <c r="AN148" s="109">
        <f t="shared" si="1247"/>
        <v>5.6301983365323096</v>
      </c>
      <c r="AO148" s="109">
        <f t="shared" ref="AO148:AP148" si="1248">AO70/AO229*100</f>
        <v>5.3136680472775026</v>
      </c>
      <c r="AP148" s="109">
        <f t="shared" si="1248"/>
        <v>5.1284641546284133</v>
      </c>
      <c r="AQ148" s="109">
        <f t="shared" ref="AQ148:AS148" si="1249">AQ70/AQ229*100</f>
        <v>4.9264235444657709</v>
      </c>
      <c r="AR148" s="109">
        <f t="shared" si="1249"/>
        <v>4.8422399568980037</v>
      </c>
      <c r="AS148" s="109">
        <f t="shared" si="1249"/>
        <v>4.754689025827525</v>
      </c>
      <c r="AT148" s="109">
        <f t="shared" ref="AT148:AU148" si="1250">AT70/AT229*100</f>
        <v>4.7748930868437887</v>
      </c>
      <c r="AU148" s="109">
        <f t="shared" si="1250"/>
        <v>4.7412196518166816</v>
      </c>
      <c r="AV148" s="109">
        <f t="shared" ref="AV148:AW148" si="1251">AV70/AV229*100</f>
        <v>4.7816277738492108</v>
      </c>
      <c r="AW148" s="109">
        <f t="shared" si="1251"/>
        <v>4.8792807354278214</v>
      </c>
      <c r="AX148" s="109">
        <f t="shared" ref="AX148:AY148" si="1252">AX70/AX229*100</f>
        <v>4.8378390985359871</v>
      </c>
      <c r="AY148" s="109">
        <f t="shared" si="1252"/>
        <v>4.8511664789727256</v>
      </c>
      <c r="AZ148" s="109">
        <f t="shared" ref="AZ148:BA148" si="1253">AZ70/AZ229*100</f>
        <v>4.9511218322482629</v>
      </c>
      <c r="BA148" s="109">
        <f t="shared" si="1253"/>
        <v>4.9711129029033696</v>
      </c>
      <c r="BB148" s="109">
        <f t="shared" ref="BB148:BC148" si="1254">BB70/BB229*100</f>
        <v>4.8278435632084342</v>
      </c>
      <c r="BC148" s="109">
        <f t="shared" si="1254"/>
        <v>4.7911932670074036</v>
      </c>
      <c r="BD148" s="109">
        <f t="shared" ref="BD148:BE148" si="1255">BD70/BD229*100</f>
        <v>4.7578748159155575</v>
      </c>
      <c r="BE148" s="109">
        <f t="shared" si="1255"/>
        <v>4.7145608294961585</v>
      </c>
      <c r="BF148" s="109">
        <f t="shared" ref="BF148:BG148" si="1256">BF70/BF229*100</f>
        <v>4.6779105332951278</v>
      </c>
      <c r="BG148" s="109">
        <f t="shared" si="1256"/>
        <v>4.6512557724216519</v>
      </c>
      <c r="BH148" s="109">
        <f t="shared" ref="BH148:BI148" si="1257">BH70/BH229*100</f>
        <v>4.7512111256971883</v>
      </c>
      <c r="BI148" s="109">
        <f t="shared" si="1257"/>
        <v>4.8778212398462024</v>
      </c>
      <c r="BJ148" s="109">
        <f t="shared" ref="BJ148:BK148" si="1258">BJ70/BJ229*100</f>
        <v>4.9277989164839706</v>
      </c>
      <c r="BK148" s="109">
        <f t="shared" si="1258"/>
        <v>5.0744001012880915</v>
      </c>
      <c r="BL148" s="109">
        <f t="shared" ref="BL148:BM148" si="1259">BL70/BL229*100</f>
        <v>4.967781057794185</v>
      </c>
      <c r="BM148" s="109">
        <f t="shared" si="1259"/>
        <v>4.7878614218982189</v>
      </c>
      <c r="BN148" s="109">
        <f t="shared" ref="BN148:BO148" si="1260">BN70/BN229*100</f>
        <v>4.7078971392777893</v>
      </c>
      <c r="BO148" s="109">
        <f t="shared" si="1260"/>
        <v>4.6479239273124673</v>
      </c>
      <c r="BP148" s="109">
        <f t="shared" ref="BP148:BQ148" si="1261">BP70/BP229*100</f>
        <v>5.1377051583625981</v>
      </c>
      <c r="BQ148" s="109">
        <f t="shared" si="1261"/>
        <v>4.9777765931217388</v>
      </c>
      <c r="BR148" s="109">
        <f t="shared" ref="BR148:BS148" si="1262">BR70/BR229*100</f>
        <v>4.9044760007196784</v>
      </c>
      <c r="BS148" s="109">
        <f t="shared" si="1262"/>
        <v>4.8978123105013092</v>
      </c>
      <c r="BT148" s="109">
        <f t="shared" ref="BT148:BU148" si="1263">BT70/BT229*100</f>
        <v>4.7345519001512661</v>
      </c>
      <c r="BU148" s="109">
        <f t="shared" si="1263"/>
        <v>4.6879060686226817</v>
      </c>
      <c r="BV148" s="109">
        <f t="shared" ref="BV148:BW148" si="1264">BV70/BV229*100</f>
        <v>4.6445920822032827</v>
      </c>
      <c r="BW148" s="109">
        <f t="shared" si="1264"/>
        <v>4.7845295767890343</v>
      </c>
      <c r="BX148" s="109">
        <f t="shared" ref="BX148:BY148" si="1265">BX70/BX229*100</f>
        <v>4.7145608294961585</v>
      </c>
      <c r="BY148" s="109">
        <f t="shared" si="1265"/>
        <v>4.5612959544736684</v>
      </c>
      <c r="BZ148" s="109">
        <f t="shared" ref="BZ148:CA148" si="1266">BZ70/BZ229*100</f>
        <v>4.5113182778358993</v>
      </c>
      <c r="CA148" s="109">
        <f t="shared" si="1266"/>
        <v>4.4979908973991618</v>
      </c>
      <c r="CB148" s="274"/>
      <c r="CC148" s="282">
        <f t="shared" si="681"/>
        <v>4.2921804276572502</v>
      </c>
      <c r="CD148" s="156">
        <f t="shared" ca="1" si="651"/>
        <v>4.4979908973991618</v>
      </c>
      <c r="CE148" s="157"/>
    </row>
    <row r="149" spans="1:83" x14ac:dyDescent="0.25">
      <c r="A149" s="236" t="s">
        <v>231</v>
      </c>
      <c r="B149" s="109">
        <f t="shared" ref="B149:V149" si="1267">B71/B230*100</f>
        <v>1.6056257875696109</v>
      </c>
      <c r="C149" s="109">
        <f t="shared" si="1267"/>
        <v>1.7072476728588268</v>
      </c>
      <c r="D149" s="109">
        <f t="shared" si="1267"/>
        <v>1.7580586155034348</v>
      </c>
      <c r="E149" s="109">
        <f t="shared" si="1267"/>
        <v>1.8545994065281897</v>
      </c>
      <c r="F149" s="109">
        <f t="shared" si="1267"/>
        <v>1.8952481606438765</v>
      </c>
      <c r="G149" s="109">
        <f t="shared" si="1267"/>
        <v>2.0222755172553963</v>
      </c>
      <c r="H149" s="109">
        <f t="shared" si="1267"/>
        <v>2.118816308280151</v>
      </c>
      <c r="I149" s="109">
        <f t="shared" si="1267"/>
        <v>2.1035730254867691</v>
      </c>
      <c r="J149" s="109">
        <f t="shared" si="1267"/>
        <v>2.2001138165115242</v>
      </c>
      <c r="K149" s="109">
        <f t="shared" si="1267"/>
        <v>2.2814113247428969</v>
      </c>
      <c r="L149" s="109">
        <f t="shared" si="1267"/>
        <v>2.3423844559164264</v>
      </c>
      <c r="M149" s="109">
        <f t="shared" si="1267"/>
        <v>2.3728710215031907</v>
      </c>
      <c r="N149" s="109">
        <f t="shared" si="1267"/>
        <v>2.4040899961453412</v>
      </c>
      <c r="O149" s="109">
        <f t="shared" si="1267"/>
        <v>2.4953845529609868</v>
      </c>
      <c r="P149" s="109">
        <f t="shared" si="1267"/>
        <v>2.4953845529609868</v>
      </c>
      <c r="Q149" s="109">
        <f t="shared" si="1267"/>
        <v>4.8386115112292307</v>
      </c>
      <c r="R149" s="109">
        <f t="shared" si="1267"/>
        <v>6.1268791462944554</v>
      </c>
      <c r="S149" s="109">
        <f t="shared" si="1267"/>
        <v>5.6044714045160369</v>
      </c>
      <c r="T149" s="109">
        <f t="shared" si="1267"/>
        <v>5.7261974802702325</v>
      </c>
      <c r="U149" s="109">
        <f t="shared" si="1267"/>
        <v>5.9290742731938888</v>
      </c>
      <c r="V149" s="109">
        <f t="shared" si="1267"/>
        <v>5.7921324379704213</v>
      </c>
      <c r="W149" s="109">
        <f t="shared" ref="W149:X149" si="1268">W71/W230*100</f>
        <v>5.4472418900002024</v>
      </c>
      <c r="X149" s="109">
        <f t="shared" si="1268"/>
        <v>5.4675295692925685</v>
      </c>
      <c r="Y149" s="109">
        <f t="shared" ref="Y149:Z149" si="1269">Y71/Y230*100</f>
        <v>5.4218822908847457</v>
      </c>
      <c r="Z149" s="109">
        <f t="shared" si="1269"/>
        <v>5.2323147760569277</v>
      </c>
      <c r="AA149" s="109">
        <f t="shared" ref="AA149:AB149" si="1270">AA71/AA230*100</f>
        <v>5.5861189180569673</v>
      </c>
      <c r="AB149" s="109">
        <f t="shared" si="1270"/>
        <v>5.5711694472682334</v>
      </c>
      <c r="AC149" s="109">
        <f t="shared" ref="AC149:AD149" si="1271">AC71/AC230*100</f>
        <v>5.4864557794654063</v>
      </c>
      <c r="AD149" s="109">
        <f t="shared" si="1271"/>
        <v>5.1326516374653668</v>
      </c>
      <c r="AE149" s="109">
        <f t="shared" ref="AE149:AF149" si="1272">AE71/AE230*100</f>
        <v>4.704100141521657</v>
      </c>
      <c r="AF149" s="109">
        <f t="shared" si="1272"/>
        <v>4.6891506707329231</v>
      </c>
      <c r="AG149" s="109">
        <f t="shared" ref="AG149:AH149" si="1273">AG71/AG230*100</f>
        <v>4.5845043752117842</v>
      </c>
      <c r="AH149" s="109">
        <f t="shared" si="1273"/>
        <v>4.4798580796906453</v>
      </c>
      <c r="AI149" s="109">
        <f t="shared" ref="AI149:AJ149" si="1274">AI71/AI230*100</f>
        <v>4.2904981163666802</v>
      </c>
      <c r="AJ149" s="109">
        <f t="shared" si="1274"/>
        <v>4.1659191931272304</v>
      </c>
      <c r="AK149" s="109">
        <f t="shared" ref="AK149:AL149" si="1275">AK71/AK230*100</f>
        <v>4.0562897406765135</v>
      </c>
      <c r="AL149" s="109">
        <f t="shared" si="1275"/>
        <v>3.887865766318805</v>
      </c>
      <c r="AM149" s="109">
        <f t="shared" ref="AM149:AN149" si="1276">AM71/AM230*100</f>
        <v>3.9414579009422477</v>
      </c>
      <c r="AN149" s="109">
        <f t="shared" si="1276"/>
        <v>3.7514494236409521</v>
      </c>
      <c r="AO149" s="109">
        <f t="shared" ref="AO149:AP149" si="1277">AO71/AO230*100</f>
        <v>3.5127208239547096</v>
      </c>
      <c r="AP149" s="109">
        <f t="shared" si="1277"/>
        <v>3.3470724078458884</v>
      </c>
      <c r="AQ149" s="109">
        <f t="shared" ref="AQ149:AS149" si="1278">AQ71/AQ230*100</f>
        <v>3.259376187552983</v>
      </c>
      <c r="AR149" s="109">
        <f t="shared" si="1278"/>
        <v>3.1034717959211511</v>
      </c>
      <c r="AS149" s="109">
        <f t="shared" si="1278"/>
        <v>3.0839837469671725</v>
      </c>
      <c r="AT149" s="109">
        <f t="shared" ref="AT149:AU149" si="1279">AT71/AT230*100</f>
        <v>3.0742397224901827</v>
      </c>
      <c r="AU149" s="109">
        <f t="shared" si="1279"/>
        <v>3.0255196001052354</v>
      </c>
      <c r="AV149" s="109">
        <f t="shared" ref="AV149:AW149" si="1280">AV71/AV230*100</f>
        <v>3.0791117347286776</v>
      </c>
      <c r="AW149" s="109">
        <f t="shared" si="1280"/>
        <v>3.0596236857746986</v>
      </c>
      <c r="AX149" s="109">
        <f t="shared" ref="AX149:AY149" si="1281">AX71/AX230*100</f>
        <v>3.0205320309165917</v>
      </c>
      <c r="AY149" s="109">
        <f t="shared" si="1281"/>
        <v>3.0015647968135046</v>
      </c>
      <c r="AZ149" s="109">
        <f t="shared" ref="AZ149:BA149" si="1282">AZ71/AZ230*100</f>
        <v>3.0869173502773957</v>
      </c>
      <c r="BA149" s="109">
        <f t="shared" si="1282"/>
        <v>3.1533026696382001</v>
      </c>
      <c r="BB149" s="109">
        <f t="shared" ref="BB149:BC149" si="1283">BB71/BB230*100</f>
        <v>3.0632083076485372</v>
      </c>
      <c r="BC149" s="109">
        <f t="shared" si="1283"/>
        <v>3.1343354355351134</v>
      </c>
      <c r="BD149" s="109">
        <f t="shared" ref="BD149:BE149" si="1284">BD71/BD230*100</f>
        <v>3.1722699037412871</v>
      </c>
      <c r="BE149" s="109">
        <f t="shared" si="1284"/>
        <v>3.1343354355351134</v>
      </c>
      <c r="BF149" s="109">
        <f t="shared" ref="BF149:BG149" si="1285">BF71/BF230*100</f>
        <v>3.2054625634216891</v>
      </c>
      <c r="BG149" s="109">
        <f t="shared" si="1285"/>
        <v>3.2765896913082648</v>
      </c>
      <c r="BH149" s="109">
        <f t="shared" ref="BH149:BI149" si="1286">BH71/BH230*100</f>
        <v>3.2386552231020911</v>
      </c>
      <c r="BI149" s="109">
        <f t="shared" si="1286"/>
        <v>3.2860733083598084</v>
      </c>
      <c r="BJ149" s="109">
        <f t="shared" ref="BJ149:BK149" si="1287">BJ71/BJ230*100</f>
        <v>3.2860733083598084</v>
      </c>
      <c r="BK149" s="109">
        <f t="shared" si="1287"/>
        <v>3.4472947982360473</v>
      </c>
      <c r="BL149" s="109">
        <f t="shared" ref="BL149:BM149" si="1288">BL71/BL230*100</f>
        <v>3.4141021385556449</v>
      </c>
      <c r="BM149" s="109">
        <f t="shared" si="1288"/>
        <v>3.3903930959267865</v>
      </c>
      <c r="BN149" s="109">
        <f t="shared" ref="BN149:BO149" si="1289">BN71/BN230*100</f>
        <v>3.3761676703494712</v>
      </c>
      <c r="BO149" s="109">
        <f t="shared" si="1289"/>
        <v>3.3903930959267865</v>
      </c>
      <c r="BP149" s="109">
        <f t="shared" ref="BP149:BQ149" si="1290">BP71/BP230*100</f>
        <v>3.7365451183081224</v>
      </c>
      <c r="BQ149" s="109">
        <f t="shared" si="1290"/>
        <v>3.5848072454834274</v>
      </c>
      <c r="BR149" s="109">
        <f t="shared" ref="BR149:BS149" si="1291">BR71/BR230*100</f>
        <v>3.627483522215373</v>
      </c>
      <c r="BS149" s="109">
        <f t="shared" si="1291"/>
        <v>3.5990326710607423</v>
      </c>
      <c r="BT149" s="109">
        <f t="shared" ref="BT149:BU149" si="1292">BT71/BT230*100</f>
        <v>3.4615202238133622</v>
      </c>
      <c r="BU149" s="109">
        <f t="shared" si="1292"/>
        <v>3.4425529897102756</v>
      </c>
      <c r="BV149" s="109">
        <f t="shared" ref="BV149:BW149" si="1293">BV71/BV230*100</f>
        <v>3.4235857556071885</v>
      </c>
      <c r="BW149" s="109">
        <f t="shared" si="1293"/>
        <v>3.5705818199061121</v>
      </c>
      <c r="BX149" s="109">
        <f t="shared" ref="BX149:BY149" si="1294">BX71/BX230*100</f>
        <v>3.4994546920195364</v>
      </c>
      <c r="BY149" s="109">
        <f t="shared" si="1294"/>
        <v>3.3903930959267865</v>
      </c>
      <c r="BZ149" s="109">
        <f t="shared" ref="BZ149:CA149" si="1295">BZ71/BZ230*100</f>
        <v>3.4425529897102756</v>
      </c>
      <c r="CA149" s="109">
        <f t="shared" si="1295"/>
        <v>3.5136801175968513</v>
      </c>
      <c r="CB149" s="274"/>
      <c r="CC149" s="282">
        <f t="shared" si="681"/>
        <v>2.4953845529609868</v>
      </c>
      <c r="CD149" s="156">
        <f t="shared" ca="1" si="651"/>
        <v>3.5136801175968513</v>
      </c>
      <c r="CE149" s="157"/>
    </row>
    <row r="152" spans="1:83" s="105" customFormat="1" ht="15.75" x14ac:dyDescent="0.25">
      <c r="A152" s="107" t="s">
        <v>225</v>
      </c>
      <c r="B152" s="276">
        <v>43466</v>
      </c>
      <c r="C152" s="276">
        <v>43497</v>
      </c>
      <c r="D152" s="276">
        <v>43525</v>
      </c>
      <c r="E152" s="276">
        <v>43556</v>
      </c>
      <c r="F152" s="276">
        <v>43586</v>
      </c>
      <c r="G152" s="276">
        <v>43617</v>
      </c>
      <c r="H152" s="276">
        <v>43647</v>
      </c>
      <c r="I152" s="276">
        <v>43678</v>
      </c>
      <c r="J152" s="276">
        <v>43709</v>
      </c>
      <c r="K152" s="276">
        <v>43739</v>
      </c>
      <c r="L152" s="276">
        <v>43770</v>
      </c>
      <c r="M152" s="276">
        <v>43800</v>
      </c>
      <c r="N152" s="276">
        <v>43831</v>
      </c>
      <c r="O152" s="276">
        <v>43862</v>
      </c>
      <c r="P152" s="276">
        <v>43891</v>
      </c>
      <c r="Q152" s="276">
        <v>43922</v>
      </c>
      <c r="R152" s="276">
        <v>43952</v>
      </c>
      <c r="S152" s="276">
        <v>43983</v>
      </c>
      <c r="T152" s="276">
        <v>44013</v>
      </c>
      <c r="U152" s="276">
        <v>44044</v>
      </c>
      <c r="V152" s="276">
        <v>44075</v>
      </c>
      <c r="W152" s="276">
        <v>44105</v>
      </c>
      <c r="X152" s="276">
        <v>44136</v>
      </c>
      <c r="Y152" s="276">
        <v>44166</v>
      </c>
      <c r="Z152" s="276">
        <v>44197</v>
      </c>
      <c r="AA152" s="276">
        <v>44228</v>
      </c>
      <c r="AB152" s="276">
        <v>44256</v>
      </c>
      <c r="AC152" s="276">
        <v>44287</v>
      </c>
      <c r="AD152" s="276">
        <v>44317</v>
      </c>
      <c r="AE152" s="276">
        <v>44348</v>
      </c>
      <c r="AF152" s="276">
        <v>44378</v>
      </c>
      <c r="AG152" s="276">
        <v>44409</v>
      </c>
      <c r="AH152" s="276">
        <v>44440</v>
      </c>
      <c r="AI152" s="276">
        <v>44470</v>
      </c>
      <c r="AJ152" s="276">
        <v>44501</v>
      </c>
      <c r="AK152" s="276">
        <v>44531</v>
      </c>
      <c r="AL152" s="276">
        <v>44562</v>
      </c>
      <c r="AM152" s="276">
        <v>44593</v>
      </c>
      <c r="AN152" s="276">
        <v>44621</v>
      </c>
      <c r="AO152" s="276">
        <v>44652</v>
      </c>
      <c r="AP152" s="276">
        <v>44682</v>
      </c>
      <c r="AQ152" s="276">
        <v>44713</v>
      </c>
      <c r="AR152" s="276">
        <v>44743</v>
      </c>
      <c r="AS152" s="276">
        <v>44774</v>
      </c>
      <c r="AT152" s="276">
        <v>44805</v>
      </c>
      <c r="AU152" s="276">
        <v>44835</v>
      </c>
      <c r="AV152" s="276">
        <v>44866</v>
      </c>
      <c r="AW152" s="276">
        <v>44896</v>
      </c>
      <c r="AX152" s="276">
        <v>44927</v>
      </c>
      <c r="AY152" s="276">
        <v>44958</v>
      </c>
      <c r="AZ152" s="276">
        <v>44986</v>
      </c>
      <c r="BA152" s="276">
        <v>45017</v>
      </c>
      <c r="BB152" s="276">
        <v>45047</v>
      </c>
      <c r="BC152" s="276">
        <v>45078</v>
      </c>
      <c r="BD152" s="276">
        <v>45108</v>
      </c>
      <c r="BE152" s="276">
        <v>45139</v>
      </c>
      <c r="BF152" s="276">
        <v>45170</v>
      </c>
      <c r="BG152" s="276">
        <v>45200</v>
      </c>
      <c r="BH152" s="276">
        <v>45231</v>
      </c>
      <c r="BI152" s="276">
        <v>45261</v>
      </c>
      <c r="BJ152" s="276">
        <v>45292</v>
      </c>
      <c r="BK152" s="276">
        <v>45323</v>
      </c>
      <c r="BL152" s="276">
        <v>45352</v>
      </c>
      <c r="BM152" s="276">
        <v>45383</v>
      </c>
      <c r="BN152" s="276">
        <v>45413</v>
      </c>
      <c r="BO152" s="276">
        <v>45444</v>
      </c>
      <c r="BP152" s="276">
        <v>45474</v>
      </c>
      <c r="BQ152" s="276">
        <v>45505</v>
      </c>
      <c r="BR152" s="276">
        <v>45536</v>
      </c>
      <c r="BS152" s="276">
        <v>45566</v>
      </c>
      <c r="BT152" s="276">
        <v>45597</v>
      </c>
      <c r="BU152" s="276">
        <v>45627</v>
      </c>
      <c r="BV152" s="276">
        <v>45658</v>
      </c>
      <c r="BW152" s="276">
        <v>45689</v>
      </c>
      <c r="BX152" s="276">
        <v>45717</v>
      </c>
      <c r="BY152" s="276">
        <v>45748</v>
      </c>
      <c r="BZ152" s="276">
        <v>45778</v>
      </c>
      <c r="CA152" s="276">
        <v>45809</v>
      </c>
      <c r="CB152" s="274"/>
      <c r="CC152" s="276">
        <v>43891</v>
      </c>
      <c r="CD152" s="276">
        <f t="shared" ref="CD152:CD175" ca="1" si="1296">OFFSET(CB152,0,-1)</f>
        <v>45809</v>
      </c>
      <c r="CE152" s="281"/>
    </row>
    <row r="153" spans="1:83" s="105" customFormat="1" x14ac:dyDescent="0.25">
      <c r="A153" s="236" t="s">
        <v>115</v>
      </c>
      <c r="B153" s="109">
        <f t="shared" ref="B153:V153" si="1297">B75/B235*100</f>
        <v>1.8087051227196702</v>
      </c>
      <c r="C153" s="109">
        <f t="shared" si="1297"/>
        <v>1.8864988914387957</v>
      </c>
      <c r="D153" s="109">
        <f t="shared" si="1297"/>
        <v>1.9253957757983584</v>
      </c>
      <c r="E153" s="109">
        <f t="shared" si="1297"/>
        <v>1.8864988914387957</v>
      </c>
      <c r="F153" s="109">
        <f t="shared" si="1297"/>
        <v>1.8670504492590143</v>
      </c>
      <c r="G153" s="109">
        <f t="shared" si="1297"/>
        <v>1.8864988914387957</v>
      </c>
      <c r="H153" s="109">
        <f t="shared" si="1297"/>
        <v>2.0031895445174843</v>
      </c>
      <c r="I153" s="109">
        <f t="shared" si="1297"/>
        <v>1.983741102337703</v>
      </c>
      <c r="J153" s="109">
        <f t="shared" si="1297"/>
        <v>1.905947333618577</v>
      </c>
      <c r="K153" s="109">
        <f t="shared" si="1297"/>
        <v>1.9253957757983584</v>
      </c>
      <c r="L153" s="109">
        <f t="shared" si="1297"/>
        <v>1.9448442179781398</v>
      </c>
      <c r="M153" s="109">
        <f t="shared" si="1297"/>
        <v>1.9642926601579216</v>
      </c>
      <c r="N153" s="109">
        <f t="shared" si="1297"/>
        <v>1.9601126589023368</v>
      </c>
      <c r="O153" s="109">
        <f t="shared" si="1297"/>
        <v>1.9981730988810231</v>
      </c>
      <c r="P153" s="109">
        <f t="shared" si="1297"/>
        <v>2.0933241988277387</v>
      </c>
      <c r="Q153" s="109">
        <f t="shared" si="1297"/>
        <v>3.5967115779858414</v>
      </c>
      <c r="R153" s="109">
        <f t="shared" si="1297"/>
        <v>4.4911319174849664</v>
      </c>
      <c r="S153" s="109">
        <f t="shared" si="1297"/>
        <v>4.1105275176981042</v>
      </c>
      <c r="T153" s="109">
        <f t="shared" si="1297"/>
        <v>4.2817994976021918</v>
      </c>
      <c r="U153" s="109">
        <f t="shared" si="1297"/>
        <v>4.5482225774529956</v>
      </c>
      <c r="V153" s="109">
        <f t="shared" si="1297"/>
        <v>4.5101621374743095</v>
      </c>
      <c r="W153" s="109">
        <f t="shared" ref="W153:X153" si="1298">W75/W235*100</f>
        <v>4.376950597548908</v>
      </c>
      <c r="X153" s="109">
        <f t="shared" si="1298"/>
        <v>4.5482225774529956</v>
      </c>
      <c r="Y153" s="109">
        <f t="shared" ref="Y153:Z153" si="1299">Y75/Y235*100</f>
        <v>4.5482225774529956</v>
      </c>
      <c r="Z153" s="109">
        <f t="shared" si="1299"/>
        <v>4.2717581070539721</v>
      </c>
      <c r="AA153" s="109">
        <f t="shared" ref="AA153:AB153" si="1300">AA75/AA235*100</f>
        <v>4.4574867204041455</v>
      </c>
      <c r="AB153" s="109">
        <f t="shared" si="1300"/>
        <v>4.3460495523940423</v>
      </c>
      <c r="AC153" s="109">
        <f t="shared" ref="AC153:AD153" si="1301">AC75/AC235*100</f>
        <v>4.1974666617139036</v>
      </c>
      <c r="AD153" s="109">
        <f t="shared" si="1301"/>
        <v>3.9188737416886443</v>
      </c>
      <c r="AE153" s="109">
        <f t="shared" ref="AE153:AF153" si="1302">AE75/AE235*100</f>
        <v>3.6217079603283677</v>
      </c>
      <c r="AF153" s="109">
        <f t="shared" si="1302"/>
        <v>3.4916979309832472</v>
      </c>
      <c r="AG153" s="109">
        <f t="shared" ref="AG153:AH153" si="1303">AG75/AG235*100</f>
        <v>3.3616879016381267</v>
      </c>
      <c r="AH153" s="109">
        <f t="shared" si="1303"/>
        <v>3.2873964562980569</v>
      </c>
      <c r="AI153" s="109">
        <f t="shared" ref="AI153:AJ153" si="1304">AI75/AI235*100</f>
        <v>3.0273763976078154</v>
      </c>
      <c r="AJ153" s="109">
        <f t="shared" si="1304"/>
        <v>2.9345120909327291</v>
      </c>
      <c r="AK153" s="109">
        <f t="shared" ref="AK153:AL153" si="1305">AK75/AK235*100</f>
        <v>2.8973663682626944</v>
      </c>
      <c r="AL153" s="109">
        <f t="shared" si="1305"/>
        <v>2.7765679442508713</v>
      </c>
      <c r="AM153" s="109">
        <f t="shared" ref="AM153:AN153" si="1306">AM75/AM235*100</f>
        <v>2.7402729384436704</v>
      </c>
      <c r="AN153" s="109">
        <f t="shared" si="1306"/>
        <v>2.5587979094076658</v>
      </c>
      <c r="AO153" s="109">
        <f t="shared" ref="AO153:AP153" si="1307">AO75/AO235*100</f>
        <v>2.4136178861788617</v>
      </c>
      <c r="AP153" s="109">
        <f t="shared" si="1307"/>
        <v>2.3410278745644599</v>
      </c>
      <c r="AQ153" s="109">
        <f t="shared" ref="AQ153:AS153" si="1308">AQ75/AQ235*100</f>
        <v>2.1414053426248549</v>
      </c>
      <c r="AR153" s="109">
        <f t="shared" si="1308"/>
        <v>2.0143728222996518</v>
      </c>
      <c r="AS153" s="109">
        <f t="shared" si="1308"/>
        <v>2.0325203252032518</v>
      </c>
      <c r="AT153" s="109">
        <f t="shared" ref="AT153:AU153" si="1309">AT75/AT235*100</f>
        <v>1.9599303135888499</v>
      </c>
      <c r="AU153" s="109">
        <f t="shared" si="1309"/>
        <v>1.9962253193960511</v>
      </c>
      <c r="AV153" s="109">
        <f t="shared" ref="AV153:AW153" si="1310">AV75/AV235*100</f>
        <v>1.8873403019744484</v>
      </c>
      <c r="AW153" s="109">
        <f t="shared" si="1310"/>
        <v>1.9599303135888499</v>
      </c>
      <c r="AX153" s="109">
        <f t="shared" ref="AX153:AY153" si="1311">AX75/AX235*100</f>
        <v>1.9863283347052718</v>
      </c>
      <c r="AY153" s="109">
        <f t="shared" si="1311"/>
        <v>2.0042231845674814</v>
      </c>
      <c r="AZ153" s="109">
        <f t="shared" ref="AZ153:BA153" si="1312">AZ75/AZ235*100</f>
        <v>2.0221180344296914</v>
      </c>
      <c r="BA153" s="109">
        <f t="shared" si="1312"/>
        <v>2.0936974338785297</v>
      </c>
      <c r="BB153" s="109">
        <f t="shared" ref="BB153:BC153" si="1313">BB75/BB235*100</f>
        <v>1.9684334848430622</v>
      </c>
      <c r="BC153" s="109">
        <f t="shared" si="1313"/>
        <v>2.040012884291901</v>
      </c>
      <c r="BD153" s="109">
        <f t="shared" ref="BD153:BE153" si="1314">BD75/BD235*100</f>
        <v>2.0042231845674814</v>
      </c>
      <c r="BE153" s="109">
        <f t="shared" si="1314"/>
        <v>1.9505386349808524</v>
      </c>
      <c r="BF153" s="109">
        <f t="shared" ref="BF153:BG153" si="1315">BF75/BF235*100</f>
        <v>1.9147489352564333</v>
      </c>
      <c r="BG153" s="109">
        <f t="shared" si="1315"/>
        <v>1.8968540853942235</v>
      </c>
      <c r="BH153" s="109">
        <f t="shared" ref="BH153:BI153" si="1316">BH75/BH235*100</f>
        <v>2.0042231845674814</v>
      </c>
      <c r="BI153" s="109">
        <f t="shared" si="1316"/>
        <v>1.9684334848430622</v>
      </c>
      <c r="BJ153" s="109">
        <f t="shared" ref="BJ153:BK153" si="1317">BJ75/BJ235*100</f>
        <v>1.9863283347052718</v>
      </c>
      <c r="BK153" s="109">
        <f t="shared" si="1317"/>
        <v>2.0936974338785297</v>
      </c>
      <c r="BL153" s="109">
        <f t="shared" ref="BL153:BM153" si="1318">BL75/BL235*100</f>
        <v>2.1294871336029493</v>
      </c>
      <c r="BM153" s="109">
        <f t="shared" si="1318"/>
        <v>2.0579077341541105</v>
      </c>
      <c r="BN153" s="109">
        <f t="shared" ref="BN153:BO153" si="1319">BN75/BN235*100</f>
        <v>2.1115922837407397</v>
      </c>
      <c r="BO153" s="109">
        <f t="shared" si="1319"/>
        <v>2.0579077341541105</v>
      </c>
      <c r="BP153" s="109">
        <f t="shared" ref="BP153:BQ153" si="1320">BP75/BP235*100</f>
        <v>2.2368562327762067</v>
      </c>
      <c r="BQ153" s="109">
        <f t="shared" si="1320"/>
        <v>2.1652768333273684</v>
      </c>
      <c r="BR153" s="109">
        <f t="shared" ref="BR153:BS153" si="1321">BR75/BR235*100</f>
        <v>2.1473819834651584</v>
      </c>
      <c r="BS153" s="109">
        <f t="shared" si="1321"/>
        <v>2.1294871336029493</v>
      </c>
      <c r="BT153" s="109">
        <f t="shared" ref="BT153:BU153" si="1322">BT75/BT235*100</f>
        <v>2.0758025840163201</v>
      </c>
      <c r="BU153" s="109">
        <f t="shared" si="1322"/>
        <v>2.2010665330517876</v>
      </c>
      <c r="BV153" s="109">
        <f t="shared" ref="BV153:BW153" si="1323">BV75/BV235*100</f>
        <v>2.2189613829139971</v>
      </c>
      <c r="BW153" s="109">
        <f t="shared" si="1323"/>
        <v>2.2368562327762067</v>
      </c>
      <c r="BX153" s="109">
        <f t="shared" ref="BX153:BY153" si="1324">BX75/BX235*100</f>
        <v>2.2368562327762067</v>
      </c>
      <c r="BY153" s="109">
        <f t="shared" si="1324"/>
        <v>2.183171683189578</v>
      </c>
      <c r="BZ153" s="109">
        <f t="shared" ref="BZ153:CA153" si="1325">BZ75/BZ235*100</f>
        <v>2.0936974338785297</v>
      </c>
      <c r="CA153" s="109">
        <f t="shared" si="1325"/>
        <v>2.2189613829139971</v>
      </c>
      <c r="CB153" s="274"/>
      <c r="CC153" s="282">
        <f t="shared" ref="CC153:CC175" si="1326">P153</f>
        <v>2.0933241988277387</v>
      </c>
      <c r="CD153" s="156">
        <f t="shared" ca="1" si="1296"/>
        <v>2.2189613829139971</v>
      </c>
      <c r="CE153" s="157"/>
    </row>
    <row r="154" spans="1:83" s="105" customFormat="1" x14ac:dyDescent="0.25">
      <c r="A154" s="236" t="s">
        <v>116</v>
      </c>
      <c r="B154" s="109">
        <f t="shared" ref="B154:V154" si="1327">B76/B236*100</f>
        <v>1.7934877241859655</v>
      </c>
      <c r="C154" s="109">
        <f t="shared" si="1327"/>
        <v>1.8631377328922165</v>
      </c>
      <c r="D154" s="109">
        <f t="shared" si="1327"/>
        <v>1.9327877415984678</v>
      </c>
      <c r="E154" s="109">
        <f t="shared" si="1327"/>
        <v>1.897962737245342</v>
      </c>
      <c r="F154" s="109">
        <f t="shared" si="1327"/>
        <v>1.915375239421905</v>
      </c>
      <c r="G154" s="109">
        <f t="shared" si="1327"/>
        <v>1.8457252307156538</v>
      </c>
      <c r="H154" s="109">
        <f t="shared" si="1327"/>
        <v>1.8805502350687793</v>
      </c>
      <c r="I154" s="109">
        <f t="shared" si="1327"/>
        <v>1.8631377328922165</v>
      </c>
      <c r="J154" s="109">
        <f t="shared" si="1327"/>
        <v>1.8109002263625285</v>
      </c>
      <c r="K154" s="109">
        <f t="shared" si="1327"/>
        <v>1.897962737245342</v>
      </c>
      <c r="L154" s="109">
        <f t="shared" si="1327"/>
        <v>1.9327877415984678</v>
      </c>
      <c r="M154" s="109">
        <f t="shared" si="1327"/>
        <v>1.915375239421905</v>
      </c>
      <c r="N154" s="109">
        <f t="shared" si="1327"/>
        <v>2.0230314347961404</v>
      </c>
      <c r="O154" s="109">
        <f t="shared" si="1327"/>
        <v>2.0403223017602103</v>
      </c>
      <c r="P154" s="109">
        <f t="shared" si="1327"/>
        <v>2.0749040356883497</v>
      </c>
      <c r="Q154" s="109">
        <f t="shared" si="1327"/>
        <v>3.8385724660234466</v>
      </c>
      <c r="R154" s="109">
        <f t="shared" si="1327"/>
        <v>4.53020714458623</v>
      </c>
      <c r="S154" s="109">
        <f t="shared" si="1327"/>
        <v>4.1498080713766994</v>
      </c>
      <c r="T154" s="109">
        <f t="shared" si="1327"/>
        <v>4.2535532731611161</v>
      </c>
      <c r="U154" s="109">
        <f t="shared" si="1327"/>
        <v>4.374589341909604</v>
      </c>
      <c r="V154" s="109">
        <f t="shared" si="1327"/>
        <v>4.3400076079814642</v>
      </c>
      <c r="W154" s="109">
        <f t="shared" ref="W154:X154" si="1328">W76/W236*100</f>
        <v>4.1152263374485596</v>
      </c>
      <c r="X154" s="109">
        <f t="shared" si="1328"/>
        <v>4.2189715392329772</v>
      </c>
      <c r="Y154" s="109">
        <f t="shared" ref="Y154:Z154" si="1329">Y76/Y236*100</f>
        <v>4.2881350070892559</v>
      </c>
      <c r="Z154" s="109">
        <f t="shared" si="1329"/>
        <v>4.0209909357322973</v>
      </c>
      <c r="AA154" s="109">
        <f t="shared" ref="AA154:AB154" si="1330">AA76/AA236*100</f>
        <v>4.2765623935118926</v>
      </c>
      <c r="AB154" s="109">
        <f t="shared" si="1330"/>
        <v>4.1913719075853608</v>
      </c>
      <c r="AC154" s="109">
        <f t="shared" ref="AC154:AD154" si="1331">AC76/AC236*100</f>
        <v>4.0209909357322973</v>
      </c>
      <c r="AD154" s="109">
        <f t="shared" si="1331"/>
        <v>3.8335718666939278</v>
      </c>
      <c r="AE154" s="109">
        <f t="shared" ref="AE154:AF154" si="1332">AE76/AE236*100</f>
        <v>3.4416956314318821</v>
      </c>
      <c r="AF154" s="109">
        <f t="shared" si="1332"/>
        <v>3.4246575342465753</v>
      </c>
      <c r="AG154" s="109">
        <f t="shared" ref="AG154:AH154" si="1333">AG76/AG236*100</f>
        <v>3.2372384652082054</v>
      </c>
      <c r="AH154" s="109">
        <f t="shared" si="1333"/>
        <v>3.0668574933551422</v>
      </c>
      <c r="AI154" s="109">
        <f t="shared" ref="AI154:AJ154" si="1334">AI76/AI236*100</f>
        <v>2.9475908130579977</v>
      </c>
      <c r="AJ154" s="109">
        <f t="shared" si="1334"/>
        <v>2.9475908130579977</v>
      </c>
      <c r="AK154" s="109">
        <f t="shared" ref="AK154:AL154" si="1335">AK76/AK236*100</f>
        <v>2.7942479383902405</v>
      </c>
      <c r="AL154" s="109">
        <f t="shared" si="1335"/>
        <v>2.7797432528050137</v>
      </c>
      <c r="AM154" s="109">
        <f t="shared" ref="AM154:AN154" si="1336">AM76/AM236*100</f>
        <v>2.8302840392196504</v>
      </c>
      <c r="AN154" s="109">
        <f t="shared" si="1336"/>
        <v>2.7797432528050137</v>
      </c>
      <c r="AO154" s="109">
        <f t="shared" ref="AO154:AP154" si="1337">AO76/AO236*100</f>
        <v>2.6112739647562249</v>
      </c>
      <c r="AP154" s="109">
        <f t="shared" si="1337"/>
        <v>2.4091108190976787</v>
      </c>
      <c r="AQ154" s="109">
        <f t="shared" ref="AQ154:AS154" si="1338">AQ76/AQ236*100</f>
        <v>2.341723103878163</v>
      </c>
      <c r="AR154" s="109">
        <f t="shared" si="1338"/>
        <v>2.2406415310488899</v>
      </c>
      <c r="AS154" s="109">
        <f t="shared" si="1338"/>
        <v>2.2406415310488899</v>
      </c>
      <c r="AT154" s="109">
        <f t="shared" ref="AT154:AU154" si="1339">AT76/AT236*100</f>
        <v>2.1901007446342531</v>
      </c>
      <c r="AU154" s="109">
        <f t="shared" si="1339"/>
        <v>2.2743353886586477</v>
      </c>
      <c r="AV154" s="109">
        <f t="shared" ref="AV154:AW154" si="1340">AV76/AV236*100</f>
        <v>2.341723103878163</v>
      </c>
      <c r="AW154" s="109">
        <f t="shared" si="1340"/>
        <v>2.2911823174635262</v>
      </c>
      <c r="AX154" s="109">
        <f t="shared" ref="AX154:AY154" si="1341">AX76/AX236*100</f>
        <v>2.291813041587206</v>
      </c>
      <c r="AY154" s="109">
        <f t="shared" si="1341"/>
        <v>2.3252701662819097</v>
      </c>
      <c r="AZ154" s="109">
        <f t="shared" ref="AZ154:BA154" si="1342">AZ76/AZ236*100</f>
        <v>2.3252701662819097</v>
      </c>
      <c r="BA154" s="109">
        <f t="shared" si="1342"/>
        <v>2.3587272909766135</v>
      </c>
      <c r="BB154" s="109">
        <f t="shared" ref="BB154:BC154" si="1343">BB76/BB236*100</f>
        <v>2.3587272909766135</v>
      </c>
      <c r="BC154" s="109">
        <f t="shared" si="1343"/>
        <v>2.4089129780186691</v>
      </c>
      <c r="BD154" s="109">
        <f t="shared" ref="BD154:BE154" si="1344">BD76/BD236*100</f>
        <v>2.3921844156713172</v>
      </c>
      <c r="BE154" s="109">
        <f t="shared" si="1344"/>
        <v>2.3252701662819097</v>
      </c>
      <c r="BF154" s="109">
        <f t="shared" ref="BF154:BG154" si="1345">BF76/BF236*100</f>
        <v>2.3587272909766135</v>
      </c>
      <c r="BG154" s="109">
        <f t="shared" si="1345"/>
        <v>2.3754558533239654</v>
      </c>
      <c r="BH154" s="109">
        <f t="shared" ref="BH154:BI154" si="1346">BH76/BH236*100</f>
        <v>2.3754558533239654</v>
      </c>
      <c r="BI154" s="109">
        <f t="shared" si="1346"/>
        <v>2.4758272274080766</v>
      </c>
      <c r="BJ154" s="109">
        <f t="shared" ref="BJ154:BK154" si="1347">BJ76/BJ236*100</f>
        <v>2.6096557261868916</v>
      </c>
      <c r="BK154" s="109">
        <f t="shared" si="1347"/>
        <v>2.6932985379236509</v>
      </c>
      <c r="BL154" s="109">
        <f t="shared" ref="BL154:BM154" si="1348">BL76/BL236*100</f>
        <v>2.7936699120077622</v>
      </c>
      <c r="BM154" s="109">
        <f t="shared" si="1348"/>
        <v>2.7769413496604103</v>
      </c>
      <c r="BN154" s="109">
        <f t="shared" ref="BN154:BO154" si="1349">BN76/BN236*100</f>
        <v>2.6765699755762991</v>
      </c>
      <c r="BO154" s="109">
        <f t="shared" si="1349"/>
        <v>2.6765699755762991</v>
      </c>
      <c r="BP154" s="109">
        <f t="shared" ref="BP154:BQ154" si="1350">BP76/BP236*100</f>
        <v>2.9107698484392248</v>
      </c>
      <c r="BQ154" s="109">
        <f t="shared" si="1350"/>
        <v>2.810398474355114</v>
      </c>
      <c r="BR154" s="109">
        <f t="shared" ref="BR154:BS154" si="1351">BR76/BR236*100</f>
        <v>2.7769413496604103</v>
      </c>
      <c r="BS154" s="109">
        <f t="shared" si="1351"/>
        <v>2.8940412860918734</v>
      </c>
      <c r="BT154" s="109">
        <f t="shared" ref="BT154:BU154" si="1352">BT76/BT236*100</f>
        <v>2.7434842249657065</v>
      </c>
      <c r="BU154" s="109">
        <f t="shared" si="1352"/>
        <v>2.7267556626183542</v>
      </c>
      <c r="BV154" s="109">
        <f t="shared" ref="BV154:BW154" si="1353">BV76/BV236*100</f>
        <v>2.6765699755762991</v>
      </c>
      <c r="BW154" s="109">
        <f t="shared" si="1353"/>
        <v>2.6932985379236509</v>
      </c>
      <c r="BX154" s="109">
        <f t="shared" ref="BX154:BY154" si="1354">BX76/BX236*100</f>
        <v>2.6598414132289472</v>
      </c>
      <c r="BY154" s="109">
        <f t="shared" si="1354"/>
        <v>2.5427414767974841</v>
      </c>
      <c r="BZ154" s="109">
        <f t="shared" ref="BZ154:CA154" si="1355">BZ76/BZ236*100</f>
        <v>2.5260129144501322</v>
      </c>
      <c r="CA154" s="109">
        <f t="shared" si="1355"/>
        <v>2.559470039144836</v>
      </c>
      <c r="CB154" s="274"/>
      <c r="CC154" s="282">
        <f t="shared" si="1326"/>
        <v>2.0749040356883497</v>
      </c>
      <c r="CD154" s="156">
        <f t="shared" ca="1" si="1296"/>
        <v>2.559470039144836</v>
      </c>
      <c r="CE154" s="157"/>
    </row>
    <row r="155" spans="1:83" s="105" customFormat="1" x14ac:dyDescent="0.25">
      <c r="A155" s="236" t="s">
        <v>117</v>
      </c>
      <c r="B155" s="109">
        <f t="shared" ref="B155:V155" si="1356">B77/B237*100</f>
        <v>1.1299718762555244</v>
      </c>
      <c r="C155" s="109">
        <f t="shared" si="1356"/>
        <v>1.3057452792286059</v>
      </c>
      <c r="D155" s="109">
        <f t="shared" si="1356"/>
        <v>1.3308557653676174</v>
      </c>
      <c r="E155" s="109">
        <f t="shared" si="1356"/>
        <v>1.3810767376456408</v>
      </c>
      <c r="F155" s="109">
        <f t="shared" si="1356"/>
        <v>1.3810767376456408</v>
      </c>
      <c r="G155" s="109">
        <f t="shared" si="1356"/>
        <v>1.5317396544797108</v>
      </c>
      <c r="H155" s="109">
        <f t="shared" si="1356"/>
        <v>1.5317396544797108</v>
      </c>
      <c r="I155" s="109">
        <f t="shared" si="1356"/>
        <v>1.5317396544797108</v>
      </c>
      <c r="J155" s="109">
        <f t="shared" si="1356"/>
        <v>1.5066291683406992</v>
      </c>
      <c r="K155" s="109">
        <f t="shared" si="1356"/>
        <v>1.4815186822016875</v>
      </c>
      <c r="L155" s="109">
        <f t="shared" si="1356"/>
        <v>1.5066291683406992</v>
      </c>
      <c r="M155" s="109">
        <f t="shared" si="1356"/>
        <v>1.4312977099236641</v>
      </c>
      <c r="N155" s="109">
        <f t="shared" si="1356"/>
        <v>1.5395311879221294</v>
      </c>
      <c r="O155" s="109">
        <f t="shared" si="1356"/>
        <v>1.5643623361144221</v>
      </c>
      <c r="P155" s="109">
        <f t="shared" si="1356"/>
        <v>1.5891934843067144</v>
      </c>
      <c r="Q155" s="109">
        <f t="shared" si="1356"/>
        <v>3.1287246722288442</v>
      </c>
      <c r="R155" s="109">
        <f t="shared" si="1356"/>
        <v>4.171632896305125</v>
      </c>
      <c r="S155" s="109">
        <f t="shared" si="1356"/>
        <v>3.8736591179976161</v>
      </c>
      <c r="T155" s="109">
        <f t="shared" si="1356"/>
        <v>4.022646007151371</v>
      </c>
      <c r="U155" s="109">
        <f t="shared" si="1356"/>
        <v>4.12197059992054</v>
      </c>
      <c r="V155" s="109">
        <f t="shared" si="1356"/>
        <v>3.9978148589590785</v>
      </c>
      <c r="W155" s="109">
        <f t="shared" ref="W155:X155" si="1357">W77/W237*100</f>
        <v>3.8736591179976161</v>
      </c>
      <c r="X155" s="109">
        <f t="shared" si="1357"/>
        <v>3.8984902661899086</v>
      </c>
      <c r="Y155" s="109">
        <f t="shared" ref="Y155:Z155" si="1358">Y77/Y237*100</f>
        <v>3.8736591179976161</v>
      </c>
      <c r="Z155" s="109">
        <f t="shared" si="1358"/>
        <v>3.8559779939090286</v>
      </c>
      <c r="AA155" s="109">
        <f t="shared" ref="AA155:AB155" si="1359">AA77/AA237*100</f>
        <v>4.0033402102367619</v>
      </c>
      <c r="AB155" s="109">
        <f t="shared" si="1359"/>
        <v>4.0279005796247178</v>
      </c>
      <c r="AC155" s="109">
        <f t="shared" ref="AC155:AD155" si="1360">AC77/AC237*100</f>
        <v>3.978779840848806</v>
      </c>
      <c r="AD155" s="109">
        <f t="shared" si="1360"/>
        <v>3.7331761469692504</v>
      </c>
      <c r="AE155" s="109">
        <f t="shared" ref="AE155:AF155" si="1361">AE77/AE237*100</f>
        <v>3.4630120837017389</v>
      </c>
      <c r="AF155" s="109">
        <f t="shared" si="1361"/>
        <v>3.5612535612535612</v>
      </c>
      <c r="AG155" s="109">
        <f t="shared" ref="AG155:AH155" si="1362">AG77/AG237*100</f>
        <v>3.2419687592101383</v>
      </c>
      <c r="AH155" s="109">
        <f t="shared" si="1362"/>
        <v>3.0209254347185381</v>
      </c>
      <c r="AI155" s="109">
        <f t="shared" ref="AI155:AJ155" si="1363">AI77/AI237*100</f>
        <v>2.8244424796148935</v>
      </c>
      <c r="AJ155" s="109">
        <f t="shared" si="1363"/>
        <v>2.7016406326751152</v>
      </c>
      <c r="AK155" s="109">
        <f t="shared" ref="AK155:AL155" si="1364">AK77/AK237*100</f>
        <v>2.5051576775714706</v>
      </c>
      <c r="AL155" s="109">
        <f t="shared" si="1364"/>
        <v>2.5076690850659786</v>
      </c>
      <c r="AM155" s="109">
        <f t="shared" ref="AM155:AN155" si="1365">AM77/AM237*100</f>
        <v>2.3615912742854359</v>
      </c>
      <c r="AN155" s="109">
        <f t="shared" si="1365"/>
        <v>2.239859765301651</v>
      </c>
      <c r="AO155" s="109">
        <f t="shared" ref="AO155:AP155" si="1366">AO77/AO237*100</f>
        <v>2.2155134635048936</v>
      </c>
      <c r="AP155" s="109">
        <f t="shared" si="1366"/>
        <v>2.1668208599113794</v>
      </c>
      <c r="AQ155" s="109">
        <f t="shared" ref="AQ155:AS155" si="1367">AQ77/AQ237*100</f>
        <v>2.1424745581146225</v>
      </c>
      <c r="AR155" s="109">
        <f t="shared" si="1367"/>
        <v>2.1424745581146225</v>
      </c>
      <c r="AS155" s="109">
        <f t="shared" si="1367"/>
        <v>2.1181282563178652</v>
      </c>
      <c r="AT155" s="109">
        <f t="shared" ref="AT155:AU155" si="1368">AT77/AT237*100</f>
        <v>2.0694356527243514</v>
      </c>
      <c r="AU155" s="109">
        <f t="shared" si="1368"/>
        <v>2.045089350927594</v>
      </c>
      <c r="AV155" s="109">
        <f t="shared" ref="AV155:AW155" si="1369">AV77/AV237*100</f>
        <v>2.0694356527243514</v>
      </c>
      <c r="AW155" s="109">
        <f t="shared" si="1369"/>
        <v>2.0207430491308371</v>
      </c>
      <c r="AX155" s="109">
        <f t="shared" ref="AX155:AY155" si="1370">AX77/AX237*100</f>
        <v>2.0295737895042043</v>
      </c>
      <c r="AY155" s="109">
        <f t="shared" si="1370"/>
        <v>2.0295737895042043</v>
      </c>
      <c r="AZ155" s="109">
        <f t="shared" ref="AZ155:BA155" si="1371">AZ77/AZ237*100</f>
        <v>2.0537353822363968</v>
      </c>
      <c r="BA155" s="109">
        <f t="shared" si="1371"/>
        <v>2.0537353822363968</v>
      </c>
      <c r="BB155" s="109">
        <f t="shared" ref="BB155:BC155" si="1372">BB77/BB237*100</f>
        <v>1.9812506040398181</v>
      </c>
      <c r="BC155" s="109">
        <f t="shared" si="1372"/>
        <v>2.0778969749685898</v>
      </c>
      <c r="BD155" s="109">
        <f t="shared" ref="BD155:BE155" si="1373">BD77/BD237*100</f>
        <v>2.0778969749685898</v>
      </c>
      <c r="BE155" s="109">
        <f t="shared" si="1373"/>
        <v>2.0054121967720113</v>
      </c>
      <c r="BF155" s="109">
        <f t="shared" ref="BF155:BG155" si="1374">BF77/BF237*100</f>
        <v>1.9570890113076254</v>
      </c>
      <c r="BG155" s="109">
        <f t="shared" si="1374"/>
        <v>2.0537353822363968</v>
      </c>
      <c r="BH155" s="109">
        <f t="shared" ref="BH155:BI155" si="1375">BH77/BH237*100</f>
        <v>2.0778969749685898</v>
      </c>
      <c r="BI155" s="109">
        <f t="shared" si="1375"/>
        <v>2.0054121967720113</v>
      </c>
      <c r="BJ155" s="109">
        <f t="shared" ref="BJ155:BK155" si="1376">BJ77/BJ237*100</f>
        <v>2.1020585677007828</v>
      </c>
      <c r="BK155" s="109">
        <f t="shared" si="1376"/>
        <v>2.2470281240939403</v>
      </c>
      <c r="BL155" s="109">
        <f t="shared" ref="BL155:BM155" si="1377">BL77/BL237*100</f>
        <v>2.2953513095583262</v>
      </c>
      <c r="BM155" s="109">
        <f t="shared" si="1377"/>
        <v>2.2711897168261332</v>
      </c>
      <c r="BN155" s="109">
        <f t="shared" ref="BN155:BO155" si="1378">BN77/BN237*100</f>
        <v>2.2711897168261332</v>
      </c>
      <c r="BO155" s="109">
        <f t="shared" si="1378"/>
        <v>2.3195129022905192</v>
      </c>
      <c r="BP155" s="109">
        <f t="shared" ref="BP155:BQ155" si="1379">BP77/BP237*100</f>
        <v>2.5369672368802552</v>
      </c>
      <c r="BQ155" s="109">
        <f t="shared" si="1379"/>
        <v>2.5128056441480622</v>
      </c>
      <c r="BR155" s="109">
        <f t="shared" ref="BR155:BS155" si="1380">BR77/BR237*100</f>
        <v>2.5369672368802552</v>
      </c>
      <c r="BS155" s="109">
        <f t="shared" si="1380"/>
        <v>2.2711897168261332</v>
      </c>
      <c r="BT155" s="109">
        <f t="shared" ref="BT155:BU155" si="1381">BT77/BT237*100</f>
        <v>2.2228665313617473</v>
      </c>
      <c r="BU155" s="109">
        <f t="shared" si="1381"/>
        <v>2.2711897168261332</v>
      </c>
      <c r="BV155" s="109">
        <f t="shared" ref="BV155:BW155" si="1382">BV77/BV237*100</f>
        <v>2.1745433458973613</v>
      </c>
      <c r="BW155" s="109">
        <f t="shared" si="1382"/>
        <v>2.2711897168261332</v>
      </c>
      <c r="BX155" s="109">
        <f t="shared" ref="BX155:BY155" si="1383">BX77/BX237*100</f>
        <v>2.3678360877549047</v>
      </c>
      <c r="BY155" s="109">
        <f t="shared" si="1383"/>
        <v>2.3195129022905192</v>
      </c>
      <c r="BZ155" s="109">
        <f t="shared" ref="BZ155:CA155" si="1384">BZ77/BZ237*100</f>
        <v>2.3195129022905192</v>
      </c>
      <c r="CA155" s="109">
        <f t="shared" si="1384"/>
        <v>2.3678360877549047</v>
      </c>
      <c r="CB155" s="274"/>
      <c r="CC155" s="282">
        <f t="shared" si="1326"/>
        <v>1.5891934843067144</v>
      </c>
      <c r="CD155" s="156">
        <f t="shared" ca="1" si="1296"/>
        <v>2.3678360877549047</v>
      </c>
      <c r="CE155" s="157"/>
    </row>
    <row r="156" spans="1:83" s="105" customFormat="1" x14ac:dyDescent="0.25">
      <c r="A156" s="236" t="s">
        <v>118</v>
      </c>
      <c r="B156" s="109">
        <f t="shared" ref="B156:V156" si="1385">B78/B238*100</f>
        <v>2.830984218768823</v>
      </c>
      <c r="C156" s="109">
        <f t="shared" si="1385"/>
        <v>2.8510621210295946</v>
      </c>
      <c r="D156" s="109">
        <f t="shared" si="1385"/>
        <v>2.8711400232903665</v>
      </c>
      <c r="E156" s="109">
        <f t="shared" si="1385"/>
        <v>2.8912179255511381</v>
      </c>
      <c r="F156" s="109">
        <f t="shared" si="1385"/>
        <v>2.8912179255511381</v>
      </c>
      <c r="G156" s="109">
        <f t="shared" si="1385"/>
        <v>2.830984218768823</v>
      </c>
      <c r="H156" s="109">
        <f t="shared" si="1385"/>
        <v>2.7908284142472795</v>
      </c>
      <c r="I156" s="109">
        <f t="shared" si="1385"/>
        <v>2.7305947074649639</v>
      </c>
      <c r="J156" s="109">
        <f t="shared" si="1385"/>
        <v>2.7105168052041924</v>
      </c>
      <c r="K156" s="109">
        <f t="shared" si="1385"/>
        <v>2.7105168052041924</v>
      </c>
      <c r="L156" s="109">
        <f t="shared" si="1385"/>
        <v>2.6302051961611053</v>
      </c>
      <c r="M156" s="109">
        <f t="shared" si="1385"/>
        <v>2.6101272939003333</v>
      </c>
      <c r="N156" s="109">
        <f t="shared" si="1385"/>
        <v>2.6744419867283331</v>
      </c>
      <c r="O156" s="109">
        <f t="shared" si="1385"/>
        <v>2.7146591594610898</v>
      </c>
      <c r="P156" s="109">
        <f t="shared" si="1385"/>
        <v>2.6543334003619545</v>
      </c>
      <c r="Q156" s="109">
        <f t="shared" si="1385"/>
        <v>4.3233460687713654</v>
      </c>
      <c r="R156" s="109">
        <f t="shared" si="1385"/>
        <v>4.9064950733963402</v>
      </c>
      <c r="S156" s="109">
        <f t="shared" si="1385"/>
        <v>4.665192036999799</v>
      </c>
      <c r="T156" s="109">
        <f t="shared" si="1385"/>
        <v>4.665192036999799</v>
      </c>
      <c r="U156" s="109">
        <f t="shared" si="1385"/>
        <v>4.8260607279308267</v>
      </c>
      <c r="V156" s="109">
        <f t="shared" si="1385"/>
        <v>4.8461693142972049</v>
      </c>
      <c r="W156" s="109">
        <f t="shared" ref="W156:X156" si="1386">W78/W238*100</f>
        <v>4.7054092097325553</v>
      </c>
      <c r="X156" s="109">
        <f t="shared" si="1386"/>
        <v>4.8461693142972049</v>
      </c>
      <c r="Y156" s="109">
        <f t="shared" ref="Y156:Z156" si="1387">Y78/Y238*100</f>
        <v>4.7657349688316915</v>
      </c>
      <c r="Z156" s="109">
        <f t="shared" si="1387"/>
        <v>4.6438394387531385</v>
      </c>
      <c r="AA156" s="109">
        <f t="shared" ref="AA156:AB156" si="1388">AA78/AA238*100</f>
        <v>4.7634232869613742</v>
      </c>
      <c r="AB156" s="109">
        <f t="shared" si="1388"/>
        <v>4.8431458524335316</v>
      </c>
      <c r="AC156" s="109">
        <f t="shared" ref="AC156:AD156" si="1389">AC78/AC238*100</f>
        <v>4.6438394387531385</v>
      </c>
      <c r="AD156" s="109">
        <f t="shared" si="1389"/>
        <v>4.2850878941284334</v>
      </c>
      <c r="AE156" s="109">
        <f t="shared" ref="AE156:AF156" si="1390">AE78/AE238*100</f>
        <v>4.0060589149758838</v>
      </c>
      <c r="AF156" s="109">
        <f t="shared" si="1390"/>
        <v>3.9064057081356878</v>
      </c>
      <c r="AG156" s="109">
        <f t="shared" ref="AG156:AH156" si="1391">AG78/AG238*100</f>
        <v>3.7868218599274526</v>
      </c>
      <c r="AH156" s="109">
        <f t="shared" si="1391"/>
        <v>3.5875154462470604</v>
      </c>
      <c r="AI156" s="109">
        <f t="shared" ref="AI156:AJ156" si="1392">AI78/AI238*100</f>
        <v>3.4878622394068644</v>
      </c>
      <c r="AJ156" s="109">
        <f t="shared" si="1392"/>
        <v>3.4280703153027461</v>
      </c>
      <c r="AK156" s="109">
        <f t="shared" ref="AK156:AL156" si="1393">AK78/AK238*100</f>
        <v>3.32841710846255</v>
      </c>
      <c r="AL156" s="109">
        <f t="shared" si="1393"/>
        <v>3.2793362307388385</v>
      </c>
      <c r="AM156" s="109">
        <f t="shared" ref="AM156:AN156" si="1394">AM78/AM238*100</f>
        <v>3.2990912682734095</v>
      </c>
      <c r="AN156" s="109">
        <f t="shared" si="1394"/>
        <v>3.1805610430659819</v>
      </c>
      <c r="AO156" s="109">
        <f t="shared" ref="AO156:AP156" si="1395">AO78/AO238*100</f>
        <v>3.00276570525484</v>
      </c>
      <c r="AP156" s="109">
        <f t="shared" si="1395"/>
        <v>2.9435005926511262</v>
      </c>
      <c r="AQ156" s="109">
        <f t="shared" ref="AQ156:AS156" si="1396">AQ78/AQ238*100</f>
        <v>2.7854602923745553</v>
      </c>
      <c r="AR156" s="109">
        <f t="shared" si="1396"/>
        <v>2.5879099170288424</v>
      </c>
      <c r="AS156" s="109">
        <f t="shared" si="1396"/>
        <v>2.6669300671671277</v>
      </c>
      <c r="AT156" s="109">
        <f t="shared" ref="AT156:AU156" si="1397">AT78/AT238*100</f>
        <v>2.6076649545634134</v>
      </c>
      <c r="AU156" s="109">
        <f t="shared" si="1397"/>
        <v>2.4693796918214144</v>
      </c>
      <c r="AV156" s="109">
        <f t="shared" ref="AV156:AW156" si="1398">AV78/AV238*100</f>
        <v>2.5286448044251282</v>
      </c>
      <c r="AW156" s="109">
        <f t="shared" si="1398"/>
        <v>2.6471750296325562</v>
      </c>
      <c r="AX156" s="109">
        <f t="shared" ref="AX156:AY156" si="1399">AX78/AX238*100</f>
        <v>2.5727640520051849</v>
      </c>
      <c r="AY156" s="109">
        <f t="shared" si="1399"/>
        <v>2.533485211516556</v>
      </c>
      <c r="AZ156" s="109">
        <f t="shared" ref="AZ156:BA156" si="1400">AZ78/AZ238*100</f>
        <v>2.5531246317608702</v>
      </c>
      <c r="BA156" s="109">
        <f t="shared" si="1400"/>
        <v>2.5924034722494991</v>
      </c>
      <c r="BB156" s="109">
        <f t="shared" ref="BB156:BC156" si="1401">BB78/BB238*100</f>
        <v>2.533485211516556</v>
      </c>
      <c r="BC156" s="109">
        <f t="shared" si="1401"/>
        <v>2.4549275305392984</v>
      </c>
      <c r="BD156" s="109">
        <f t="shared" ref="BD156:BE156" si="1402">BD78/BD238*100</f>
        <v>2.4942063710279272</v>
      </c>
      <c r="BE156" s="109">
        <f t="shared" si="1402"/>
        <v>2.4942063710279272</v>
      </c>
      <c r="BF156" s="109">
        <f t="shared" ref="BF156:BG156" si="1403">BF78/BF238*100</f>
        <v>2.41564869005067</v>
      </c>
      <c r="BG156" s="109">
        <f t="shared" si="1403"/>
        <v>2.3763698495620411</v>
      </c>
      <c r="BH156" s="109">
        <f t="shared" ref="BH156:BI156" si="1404">BH78/BH238*100</f>
        <v>2.3370910090734118</v>
      </c>
      <c r="BI156" s="109">
        <f t="shared" si="1404"/>
        <v>2.41564869005067</v>
      </c>
      <c r="BJ156" s="109">
        <f t="shared" ref="BJ156:BK156" si="1405">BJ78/BJ238*100</f>
        <v>2.41564869005067</v>
      </c>
      <c r="BK156" s="109">
        <f t="shared" si="1405"/>
        <v>2.4549275305392984</v>
      </c>
      <c r="BL156" s="109">
        <f t="shared" ref="BL156:BM156" si="1406">BL78/BL238*100</f>
        <v>2.4352881102949842</v>
      </c>
      <c r="BM156" s="109">
        <f t="shared" si="1406"/>
        <v>2.3763698495620411</v>
      </c>
      <c r="BN156" s="109">
        <f t="shared" ref="BN156:BO156" si="1407">BN78/BN238*100</f>
        <v>2.3763698495620411</v>
      </c>
      <c r="BO156" s="109">
        <f t="shared" si="1407"/>
        <v>2.4352881102949842</v>
      </c>
      <c r="BP156" s="109">
        <f t="shared" ref="BP156:BQ156" si="1408">BP78/BP238*100</f>
        <v>2.533485211516556</v>
      </c>
      <c r="BQ156" s="109">
        <f t="shared" si="1408"/>
        <v>2.41564869005067</v>
      </c>
      <c r="BR156" s="109">
        <f t="shared" ref="BR156:BS156" si="1409">BR78/BR238*100</f>
        <v>2.41564869005067</v>
      </c>
      <c r="BS156" s="109">
        <f t="shared" si="1409"/>
        <v>2.4352881102949842</v>
      </c>
      <c r="BT156" s="109">
        <f t="shared" ref="BT156:BU156" si="1410">BT78/BT238*100</f>
        <v>2.41564869005067</v>
      </c>
      <c r="BU156" s="109">
        <f t="shared" si="1410"/>
        <v>2.41564869005067</v>
      </c>
      <c r="BV156" s="109">
        <f t="shared" ref="BV156:BW156" si="1411">BV78/BV238*100</f>
        <v>2.2978121685847834</v>
      </c>
      <c r="BW156" s="109">
        <f t="shared" si="1411"/>
        <v>2.2192544876075257</v>
      </c>
      <c r="BX156" s="109">
        <f t="shared" ref="BX156:BY156" si="1412">BX78/BX238*100</f>
        <v>2.2781727483404688</v>
      </c>
      <c r="BY156" s="109">
        <f t="shared" si="1412"/>
        <v>2.1603362268745827</v>
      </c>
      <c r="BZ156" s="109">
        <f t="shared" ref="BZ156:CA156" si="1413">BZ78/BZ238*100</f>
        <v>2.1996150673632116</v>
      </c>
      <c r="CA156" s="109">
        <f t="shared" si="1413"/>
        <v>2.1603362268745827</v>
      </c>
      <c r="CB156" s="274"/>
      <c r="CC156" s="282">
        <f t="shared" si="1326"/>
        <v>2.6543334003619545</v>
      </c>
      <c r="CD156" s="156">
        <f t="shared" ca="1" si="1296"/>
        <v>2.1603362268745827</v>
      </c>
      <c r="CE156" s="157"/>
    </row>
    <row r="157" spans="1:83" s="105" customFormat="1" x14ac:dyDescent="0.25">
      <c r="A157" s="236" t="s">
        <v>1730</v>
      </c>
      <c r="B157" s="109">
        <f t="shared" ref="B157:V157" si="1414">B79/B239*100</f>
        <v>2.697610687676629</v>
      </c>
      <c r="C157" s="109">
        <f t="shared" si="1414"/>
        <v>2.7832491222060463</v>
      </c>
      <c r="D157" s="109">
        <f t="shared" si="1414"/>
        <v>2.9331163826325257</v>
      </c>
      <c r="E157" s="109">
        <f t="shared" si="1414"/>
        <v>2.8902971653678171</v>
      </c>
      <c r="F157" s="109">
        <f t="shared" si="1414"/>
        <v>2.9117067740001712</v>
      </c>
      <c r="G157" s="109">
        <f t="shared" si="1414"/>
        <v>2.8474779481031085</v>
      </c>
      <c r="H157" s="109">
        <f t="shared" si="1414"/>
        <v>2.8046587308384003</v>
      </c>
      <c r="I157" s="109">
        <f t="shared" si="1414"/>
        <v>2.7832491222060463</v>
      </c>
      <c r="J157" s="109">
        <f t="shared" si="1414"/>
        <v>2.8260683394707544</v>
      </c>
      <c r="K157" s="109">
        <f t="shared" si="1414"/>
        <v>2.9117067740001712</v>
      </c>
      <c r="L157" s="109">
        <f t="shared" si="1414"/>
        <v>2.9759355998972339</v>
      </c>
      <c r="M157" s="109">
        <f t="shared" si="1414"/>
        <v>3.0187548171619421</v>
      </c>
      <c r="N157" s="109">
        <f t="shared" si="1414"/>
        <v>2.9872881355932206</v>
      </c>
      <c r="O157" s="109">
        <f t="shared" si="1414"/>
        <v>3.0296610169491527</v>
      </c>
      <c r="P157" s="109">
        <f t="shared" si="1414"/>
        <v>2.9872881355932206</v>
      </c>
      <c r="Q157" s="109">
        <f t="shared" si="1414"/>
        <v>4.9152542372881358</v>
      </c>
      <c r="R157" s="109">
        <f t="shared" si="1414"/>
        <v>5.5720338983050848</v>
      </c>
      <c r="S157" s="109">
        <f t="shared" si="1414"/>
        <v>5.3601694915254239</v>
      </c>
      <c r="T157" s="109">
        <f t="shared" si="1414"/>
        <v>5.593220338983051</v>
      </c>
      <c r="U157" s="109">
        <f t="shared" si="1414"/>
        <v>5.9110169491525424</v>
      </c>
      <c r="V157" s="109">
        <f t="shared" si="1414"/>
        <v>5.8050847457627119</v>
      </c>
      <c r="W157" s="109">
        <f t="shared" ref="W157:X157" si="1415">W79/W239*100</f>
        <v>5.7838983050847457</v>
      </c>
      <c r="X157" s="109">
        <f t="shared" si="1415"/>
        <v>5.8050847457627119</v>
      </c>
      <c r="Y157" s="109">
        <f t="shared" ref="Y157:Z157" si="1416">Y79/Y239*100</f>
        <v>5.8262711864406773</v>
      </c>
      <c r="Z157" s="109">
        <f t="shared" si="1416"/>
        <v>5.6446573630493653</v>
      </c>
      <c r="AA157" s="109">
        <f t="shared" ref="AA157:AB157" si="1417">AA79/AA239*100</f>
        <v>5.8321183086856898</v>
      </c>
      <c r="AB157" s="109">
        <f t="shared" si="1417"/>
        <v>5.686315350968548</v>
      </c>
      <c r="AC157" s="109">
        <f t="shared" ref="AC157:AD157" si="1418">AC79/AC239*100</f>
        <v>5.5405123932514062</v>
      </c>
      <c r="AD157" s="109">
        <f t="shared" si="1418"/>
        <v>5.1447615080191627</v>
      </c>
      <c r="AE157" s="109">
        <f t="shared" ref="AE157:AF157" si="1419">AE79/AE239*100</f>
        <v>4.7490106227869191</v>
      </c>
      <c r="AF157" s="109">
        <f t="shared" si="1419"/>
        <v>4.7073526348677364</v>
      </c>
      <c r="AG157" s="109">
        <f t="shared" ref="AG157:AH157" si="1420">AG79/AG239*100</f>
        <v>4.3949177254738601</v>
      </c>
      <c r="AH157" s="109">
        <f t="shared" si="1420"/>
        <v>4.2491147677567174</v>
      </c>
      <c r="AI157" s="109">
        <f t="shared" ref="AI157:AJ157" si="1421">AI79/AI239*100</f>
        <v>4.2074567798375337</v>
      </c>
      <c r="AJ157" s="109">
        <f t="shared" si="1421"/>
        <v>4.0408248281608001</v>
      </c>
      <c r="AK157" s="109">
        <f t="shared" ref="AK157:AL157" si="1422">AK79/AK239*100</f>
        <v>4.0616538221203919</v>
      </c>
      <c r="AL157" s="109">
        <f t="shared" si="1422"/>
        <v>4.0184892146248021</v>
      </c>
      <c r="AM157" s="109">
        <f t="shared" ref="AM157:AN157" si="1423">AM79/AM239*100</f>
        <v>3.9560256517031731</v>
      </c>
      <c r="AN157" s="109">
        <f t="shared" si="1423"/>
        <v>3.768634962938286</v>
      </c>
      <c r="AO157" s="109">
        <f t="shared" ref="AO157:AP157" si="1424">AO79/AO239*100</f>
        <v>3.5812442741733985</v>
      </c>
      <c r="AP157" s="109">
        <f t="shared" si="1424"/>
        <v>3.3313900224868824</v>
      </c>
      <c r="AQ157" s="109">
        <f t="shared" ref="AQ157:AS157" si="1425">AQ79/AQ239*100</f>
        <v>3.2064628966436248</v>
      </c>
      <c r="AR157" s="109">
        <f t="shared" si="1425"/>
        <v>3.1856417090030815</v>
      </c>
      <c r="AS157" s="109">
        <f t="shared" si="1425"/>
        <v>3.1439993337219954</v>
      </c>
      <c r="AT157" s="109">
        <f t="shared" ref="AT157:AU157" si="1426">AT79/AT239*100</f>
        <v>3.0190722078787378</v>
      </c>
      <c r="AU157" s="109">
        <f t="shared" si="1426"/>
        <v>2.8525027067543935</v>
      </c>
      <c r="AV157" s="109">
        <f t="shared" ref="AV157:AW157" si="1427">AV79/AV239*100</f>
        <v>2.8316815191138502</v>
      </c>
      <c r="AW157" s="109">
        <f t="shared" si="1427"/>
        <v>2.7692179561922212</v>
      </c>
      <c r="AX157" s="109">
        <f t="shared" ref="AX157:AY157" si="1428">AX79/AX239*100</f>
        <v>2.855713511485388</v>
      </c>
      <c r="AY157" s="109">
        <f t="shared" si="1428"/>
        <v>2.9182473839996668</v>
      </c>
      <c r="AZ157" s="109">
        <f t="shared" ref="AZ157:BA157" si="1429">AZ79/AZ239*100</f>
        <v>2.8974027598282404</v>
      </c>
      <c r="BA157" s="109">
        <f t="shared" si="1429"/>
        <v>2.7098011422854045</v>
      </c>
      <c r="BB157" s="109">
        <f t="shared" ref="BB157:BC157" si="1430">BB79/BB239*100</f>
        <v>2.6055780214282738</v>
      </c>
      <c r="BC157" s="109">
        <f t="shared" si="1430"/>
        <v>2.6889565181139785</v>
      </c>
      <c r="BD157" s="109">
        <f t="shared" ref="BD157:BE157" si="1431">BD79/BD239*100</f>
        <v>2.7723350147996833</v>
      </c>
      <c r="BE157" s="109">
        <f t="shared" si="1431"/>
        <v>2.8140242631425356</v>
      </c>
      <c r="BF157" s="109">
        <f t="shared" ref="BF157:BG157" si="1432">BF79/BF239*100</f>
        <v>2.7098011422854045</v>
      </c>
      <c r="BG157" s="109">
        <f t="shared" si="1432"/>
        <v>2.6472672697711261</v>
      </c>
      <c r="BH157" s="109">
        <f t="shared" ref="BH157:BI157" si="1433">BH79/BH239*100</f>
        <v>2.7514903906282568</v>
      </c>
      <c r="BI157" s="109">
        <f t="shared" si="1433"/>
        <v>2.8348688873139616</v>
      </c>
      <c r="BJ157" s="109">
        <f t="shared" ref="BJ157:BK157" si="1434">BJ79/BJ239*100</f>
        <v>2.7931796389711097</v>
      </c>
      <c r="BK157" s="109">
        <f t="shared" si="1434"/>
        <v>2.855713511485388</v>
      </c>
      <c r="BL157" s="109">
        <f t="shared" ref="BL157:BM157" si="1435">BL79/BL239*100</f>
        <v>2.8348688873139616</v>
      </c>
      <c r="BM157" s="109">
        <f t="shared" si="1435"/>
        <v>2.7306457664568309</v>
      </c>
      <c r="BN157" s="109">
        <f t="shared" ref="BN157:BO157" si="1436">BN79/BN239*100</f>
        <v>2.7098011422854045</v>
      </c>
      <c r="BO157" s="109">
        <f t="shared" si="1436"/>
        <v>2.6681118939425525</v>
      </c>
      <c r="BP157" s="109">
        <f t="shared" ref="BP157:BQ157" si="1437">BP79/BP239*100</f>
        <v>2.9390920081710927</v>
      </c>
      <c r="BQ157" s="109">
        <f t="shared" si="1437"/>
        <v>3.0016258806853715</v>
      </c>
      <c r="BR157" s="109">
        <f t="shared" ref="BR157:BS157" si="1438">BR79/BR239*100</f>
        <v>3.0224705048567975</v>
      </c>
      <c r="BS157" s="109">
        <f t="shared" si="1438"/>
        <v>2.9599366323425187</v>
      </c>
      <c r="BT157" s="109">
        <f t="shared" ref="BT157:BU157" si="1439">BT79/BT239*100</f>
        <v>2.9599366323425187</v>
      </c>
      <c r="BU157" s="109">
        <f t="shared" si="1439"/>
        <v>2.9390920081710927</v>
      </c>
      <c r="BV157" s="109">
        <f t="shared" ref="BV157:BW157" si="1440">BV79/BV239*100</f>
        <v>2.876558135656814</v>
      </c>
      <c r="BW157" s="109">
        <f t="shared" si="1440"/>
        <v>2.9807812565139451</v>
      </c>
      <c r="BX157" s="109">
        <f t="shared" ref="BX157:BY157" si="1441">BX79/BX239*100</f>
        <v>2.9807812565139451</v>
      </c>
      <c r="BY157" s="109">
        <f t="shared" si="1441"/>
        <v>3.0016258806853715</v>
      </c>
      <c r="BZ157" s="109">
        <f t="shared" ref="BZ157:CA157" si="1442">BZ79/BZ239*100</f>
        <v>2.855713511485388</v>
      </c>
      <c r="CA157" s="109">
        <f t="shared" si="1442"/>
        <v>2.9599366323425187</v>
      </c>
      <c r="CB157" s="274"/>
      <c r="CC157" s="282">
        <f t="shared" si="1326"/>
        <v>2.9872881355932206</v>
      </c>
      <c r="CD157" s="156">
        <f t="shared" ca="1" si="1296"/>
        <v>2.9599366323425187</v>
      </c>
      <c r="CE157" s="157"/>
    </row>
    <row r="158" spans="1:83" s="105" customFormat="1" x14ac:dyDescent="0.25">
      <c r="A158" s="236" t="s">
        <v>120</v>
      </c>
      <c r="B158" s="109">
        <f t="shared" ref="B158:V158" si="1443">B80/B240*100</f>
        <v>2.4090999403934035</v>
      </c>
      <c r="C158" s="109">
        <f t="shared" si="1443"/>
        <v>2.4836081859725812</v>
      </c>
      <c r="D158" s="109">
        <f t="shared" si="1443"/>
        <v>2.5332803496920326</v>
      </c>
      <c r="E158" s="109">
        <f t="shared" si="1443"/>
        <v>2.6326246771309356</v>
      </c>
      <c r="F158" s="109">
        <f t="shared" si="1443"/>
        <v>2.6574607589906618</v>
      </c>
      <c r="G158" s="109">
        <f t="shared" si="1443"/>
        <v>2.7071329227101133</v>
      </c>
      <c r="H158" s="109">
        <f t="shared" si="1443"/>
        <v>2.9058215775879197</v>
      </c>
      <c r="I158" s="109">
        <f t="shared" si="1443"/>
        <v>2.9306576594476454</v>
      </c>
      <c r="J158" s="109">
        <f t="shared" si="1443"/>
        <v>2.9306576594476454</v>
      </c>
      <c r="K158" s="109">
        <f t="shared" si="1443"/>
        <v>2.8561494138684682</v>
      </c>
      <c r="L158" s="109">
        <f t="shared" si="1443"/>
        <v>2.8561494138684682</v>
      </c>
      <c r="M158" s="109">
        <f t="shared" si="1443"/>
        <v>2.8313133320087425</v>
      </c>
      <c r="N158" s="109">
        <f t="shared" si="1443"/>
        <v>2.85742437678589</v>
      </c>
      <c r="O158" s="109">
        <f t="shared" si="1443"/>
        <v>2.9313232830820772</v>
      </c>
      <c r="P158" s="109">
        <f t="shared" si="1443"/>
        <v>2.8820573455512859</v>
      </c>
      <c r="Q158" s="109">
        <f t="shared" si="1443"/>
        <v>4.4339343777712088</v>
      </c>
      <c r="R158" s="109">
        <f t="shared" si="1443"/>
        <v>5.6409498472755937</v>
      </c>
      <c r="S158" s="109">
        <f t="shared" si="1443"/>
        <v>5.4438860971524292</v>
      </c>
      <c r="T158" s="109">
        <f t="shared" si="1443"/>
        <v>5.4931520346832201</v>
      </c>
      <c r="U158" s="109">
        <f t="shared" si="1443"/>
        <v>5.5916839097448028</v>
      </c>
      <c r="V158" s="109">
        <f t="shared" si="1443"/>
        <v>5.5424179722140119</v>
      </c>
      <c r="W158" s="109">
        <f t="shared" ref="W158:X158" si="1444">W80/W240*100</f>
        <v>5.5424179722140119</v>
      </c>
      <c r="X158" s="109">
        <f t="shared" si="1444"/>
        <v>5.5670509409794064</v>
      </c>
      <c r="Y158" s="109">
        <f t="shared" ref="Y158:Z158" si="1445">Y80/Y240*100</f>
        <v>5.6902157848063855</v>
      </c>
      <c r="Z158" s="109">
        <f t="shared" si="1445"/>
        <v>5.6574998770108724</v>
      </c>
      <c r="AA158" s="109">
        <f t="shared" ref="AA158:AB158" si="1446">AA80/AA240*100</f>
        <v>5.7066955281153149</v>
      </c>
      <c r="AB158" s="109">
        <f t="shared" si="1446"/>
        <v>5.7312933536675361</v>
      </c>
      <c r="AC158" s="109">
        <f t="shared" ref="AC158:AD158" si="1447">AC80/AC240*100</f>
        <v>5.6574998770108724</v>
      </c>
      <c r="AD158" s="109">
        <f t="shared" si="1447"/>
        <v>5.2639346681753327</v>
      </c>
      <c r="AE158" s="109">
        <f t="shared" ref="AE158:AF158" si="1448">AE80/AE240*100</f>
        <v>4.771978157130909</v>
      </c>
      <c r="AF158" s="109">
        <f t="shared" si="1448"/>
        <v>4.7227825060264665</v>
      </c>
      <c r="AG158" s="109">
        <f t="shared" ref="AG158:AH158" si="1449">AG80/AG240*100</f>
        <v>4.5505977271609188</v>
      </c>
      <c r="AH158" s="109">
        <f t="shared" si="1449"/>
        <v>4.2800216460864862</v>
      </c>
      <c r="AI158" s="109">
        <f t="shared" ref="AI158:AJ158" si="1450">AI80/AI240*100</f>
        <v>4.0094455650120526</v>
      </c>
      <c r="AJ158" s="109">
        <f t="shared" si="1450"/>
        <v>3.7880651350420624</v>
      </c>
      <c r="AK158" s="109">
        <f t="shared" ref="AK158:AL158" si="1451">AK80/AK240*100</f>
        <v>3.7142716583853987</v>
      </c>
      <c r="AL158" s="109">
        <f t="shared" si="1451"/>
        <v>3.5964182609972113</v>
      </c>
      <c r="AM158" s="109">
        <f t="shared" ref="AM158:AN158" si="1452">AM80/AM240*100</f>
        <v>3.5474874003033716</v>
      </c>
      <c r="AN158" s="109">
        <f t="shared" si="1452"/>
        <v>3.4496256789156923</v>
      </c>
      <c r="AO158" s="109">
        <f t="shared" ref="AO158:AP158" si="1453">AO80/AO240*100</f>
        <v>3.2783676664872536</v>
      </c>
      <c r="AP158" s="109">
        <f t="shared" si="1453"/>
        <v>3.1805059450995743</v>
      </c>
      <c r="AQ158" s="109">
        <f t="shared" ref="AQ158:AS158" si="1454">AQ80/AQ240*100</f>
        <v>3.0581787933649753</v>
      </c>
      <c r="AR158" s="109">
        <f t="shared" si="1454"/>
        <v>3.0092479326711357</v>
      </c>
      <c r="AS158" s="109">
        <f t="shared" si="1454"/>
        <v>2.984782502324216</v>
      </c>
      <c r="AT158" s="109">
        <f t="shared" ref="AT158:AU158" si="1455">AT80/AT240*100</f>
        <v>2.8624553505896171</v>
      </c>
      <c r="AU158" s="109">
        <f t="shared" si="1455"/>
        <v>2.837989920242697</v>
      </c>
      <c r="AV158" s="109">
        <f t="shared" ref="AV158:AW158" si="1456">AV80/AV240*100</f>
        <v>2.7890590595488574</v>
      </c>
      <c r="AW158" s="109">
        <f t="shared" si="1456"/>
        <v>2.8869207809365367</v>
      </c>
      <c r="AX158" s="109">
        <f t="shared" ref="AX158:AY158" si="1457">AX80/AX240*100</f>
        <v>2.995629327702205</v>
      </c>
      <c r="AY158" s="109">
        <f t="shared" si="1457"/>
        <v>3.0201836664538626</v>
      </c>
      <c r="AZ158" s="109">
        <f t="shared" ref="AZ158:BA158" si="1458">AZ80/AZ240*100</f>
        <v>3.118401021460492</v>
      </c>
      <c r="BA158" s="109">
        <f t="shared" si="1458"/>
        <v>3.1675096989638067</v>
      </c>
      <c r="BB158" s="109">
        <f t="shared" ref="BB158:BC158" si="1459">BB80/BB240*100</f>
        <v>2.995629327702205</v>
      </c>
      <c r="BC158" s="109">
        <f t="shared" si="1459"/>
        <v>2.995629327702205</v>
      </c>
      <c r="BD158" s="109">
        <f t="shared" ref="BD158:BE158" si="1460">BD80/BD240*100</f>
        <v>2.995629327702205</v>
      </c>
      <c r="BE158" s="109">
        <f t="shared" si="1460"/>
        <v>2.9219663114472327</v>
      </c>
      <c r="BF158" s="109">
        <f t="shared" ref="BF158:BG158" si="1461">BF80/BF240*100</f>
        <v>2.872857633943918</v>
      </c>
      <c r="BG158" s="109">
        <f t="shared" si="1461"/>
        <v>2.7991946176889453</v>
      </c>
      <c r="BH158" s="109">
        <f t="shared" ref="BH158:BI158" si="1462">BH80/BH240*100</f>
        <v>2.7991946176889453</v>
      </c>
      <c r="BI158" s="109">
        <f t="shared" si="1462"/>
        <v>2.8237489564406029</v>
      </c>
      <c r="BJ158" s="109">
        <f t="shared" ref="BJ158:BK158" si="1463">BJ80/BJ240*100</f>
        <v>2.8974119726955752</v>
      </c>
      <c r="BK158" s="109">
        <f t="shared" si="1463"/>
        <v>2.9710749889505474</v>
      </c>
      <c r="BL158" s="109">
        <f t="shared" ref="BL158:BM158" si="1464">BL80/BL240*100</f>
        <v>3.0447380052055197</v>
      </c>
      <c r="BM158" s="109">
        <f t="shared" si="1464"/>
        <v>3.1429553602121496</v>
      </c>
      <c r="BN158" s="109">
        <f t="shared" ref="BN158:BO158" si="1465">BN80/BN240*100</f>
        <v>2.995629327702205</v>
      </c>
      <c r="BO158" s="109">
        <f t="shared" si="1465"/>
        <v>3.1429553602121496</v>
      </c>
      <c r="BP158" s="109">
        <f t="shared" ref="BP158:BQ158" si="1466">BP80/BP240*100</f>
        <v>3.3148357314737518</v>
      </c>
      <c r="BQ158" s="109">
        <f t="shared" si="1466"/>
        <v>3.2166183764671215</v>
      </c>
      <c r="BR158" s="109">
        <f t="shared" ref="BR158:BS158" si="1467">BR80/BR240*100</f>
        <v>3.1675096989638067</v>
      </c>
      <c r="BS158" s="109">
        <f t="shared" si="1467"/>
        <v>3.1920640377154639</v>
      </c>
      <c r="BT158" s="109">
        <f t="shared" ref="BT158:BU158" si="1468">BT80/BT240*100</f>
        <v>3.0447380052055197</v>
      </c>
      <c r="BU158" s="109">
        <f t="shared" si="1468"/>
        <v>2.995629327702205</v>
      </c>
      <c r="BV158" s="109">
        <f t="shared" ref="BV158:BW158" si="1469">BV80/BV240*100</f>
        <v>2.9219663114472327</v>
      </c>
      <c r="BW158" s="109">
        <f t="shared" si="1469"/>
        <v>3.0201836664538626</v>
      </c>
      <c r="BX158" s="109">
        <f t="shared" ref="BX158:BY158" si="1470">BX80/BX240*100</f>
        <v>2.995629327702205</v>
      </c>
      <c r="BY158" s="109">
        <f t="shared" si="1470"/>
        <v>2.9710749889505474</v>
      </c>
      <c r="BZ158" s="109">
        <f t="shared" ref="BZ158:CA158" si="1471">BZ80/BZ240*100</f>
        <v>2.872857633943918</v>
      </c>
      <c r="CA158" s="109">
        <f t="shared" si="1471"/>
        <v>3.0201836664538626</v>
      </c>
      <c r="CB158" s="274"/>
      <c r="CC158" s="282">
        <f t="shared" si="1326"/>
        <v>2.8820573455512859</v>
      </c>
      <c r="CD158" s="156">
        <f t="shared" ca="1" si="1296"/>
        <v>3.0201836664538626</v>
      </c>
      <c r="CE158" s="157"/>
    </row>
    <row r="159" spans="1:83" s="105" customFormat="1" x14ac:dyDescent="0.25">
      <c r="A159" s="236" t="s">
        <v>121</v>
      </c>
      <c r="B159" s="109">
        <f t="shared" ref="B159:V159" si="1472">B81/B241*100</f>
        <v>1.1098446217529545</v>
      </c>
      <c r="C159" s="109">
        <f t="shared" si="1472"/>
        <v>1.1248425220469134</v>
      </c>
      <c r="D159" s="109">
        <f t="shared" si="1472"/>
        <v>1.1098446217529545</v>
      </c>
      <c r="E159" s="109">
        <f t="shared" si="1472"/>
        <v>1.2448257243985843</v>
      </c>
      <c r="F159" s="109">
        <f t="shared" si="1472"/>
        <v>1.2898194252804607</v>
      </c>
      <c r="G159" s="109">
        <f t="shared" si="1472"/>
        <v>1.3798068270442139</v>
      </c>
      <c r="H159" s="109">
        <f t="shared" si="1472"/>
        <v>1.4248005279260905</v>
      </c>
      <c r="I159" s="109">
        <f t="shared" si="1472"/>
        <v>1.4397984282200491</v>
      </c>
      <c r="J159" s="109">
        <f t="shared" si="1472"/>
        <v>1.4697942288079668</v>
      </c>
      <c r="K159" s="109">
        <f t="shared" si="1472"/>
        <v>1.4697942288079668</v>
      </c>
      <c r="L159" s="109">
        <f t="shared" si="1472"/>
        <v>1.5447837302777612</v>
      </c>
      <c r="M159" s="109">
        <f t="shared" si="1472"/>
        <v>1.4847921291019257</v>
      </c>
      <c r="N159" s="109">
        <f t="shared" si="1472"/>
        <v>1.5812963674518961</v>
      </c>
      <c r="O159" s="109">
        <f t="shared" si="1472"/>
        <v>1.5960748381757455</v>
      </c>
      <c r="P159" s="109">
        <f t="shared" si="1472"/>
        <v>1.5812963674518961</v>
      </c>
      <c r="Q159" s="109">
        <f t="shared" si="1472"/>
        <v>2.9409156740460496</v>
      </c>
      <c r="R159" s="109">
        <f t="shared" si="1472"/>
        <v>4.0049655661632135</v>
      </c>
      <c r="S159" s="109">
        <f t="shared" si="1472"/>
        <v>3.6798392102385247</v>
      </c>
      <c r="T159" s="109">
        <f t="shared" si="1472"/>
        <v>3.7241746224100729</v>
      </c>
      <c r="U159" s="109">
        <f t="shared" si="1472"/>
        <v>3.7685100345816216</v>
      </c>
      <c r="V159" s="109">
        <f t="shared" si="1472"/>
        <v>3.7389530931339223</v>
      </c>
      <c r="W159" s="109">
        <f t="shared" ref="W159:X159" si="1473">W81/W241*100</f>
        <v>3.5320545030000297</v>
      </c>
      <c r="X159" s="109">
        <f t="shared" si="1473"/>
        <v>3.6207253273431266</v>
      </c>
      <c r="Y159" s="109">
        <f t="shared" ref="Y159:Z159" si="1474">Y81/Y241*100</f>
        <v>3.6946176809623741</v>
      </c>
      <c r="Z159" s="109">
        <f t="shared" si="1474"/>
        <v>3.6156427166493117</v>
      </c>
      <c r="AA159" s="109">
        <f t="shared" ref="AA159:AB159" si="1475">AA81/AA241*100</f>
        <v>3.7458058544486867</v>
      </c>
      <c r="AB159" s="109">
        <f t="shared" si="1475"/>
        <v>3.6301052875159092</v>
      </c>
      <c r="AC159" s="109">
        <f t="shared" ref="AC159:AD159" si="1476">AC81/AC241*100</f>
        <v>3.6011801457827142</v>
      </c>
      <c r="AD159" s="109">
        <f t="shared" si="1476"/>
        <v>3.326391299317367</v>
      </c>
      <c r="AE159" s="109">
        <f t="shared" ref="AE159:AF159" si="1477">AE81/AE241*100</f>
        <v>3.0516024528520189</v>
      </c>
      <c r="AF159" s="109">
        <f t="shared" si="1477"/>
        <v>2.9792895985190326</v>
      </c>
      <c r="AG159" s="109">
        <f t="shared" ref="AG159:AH159" si="1478">AG81/AG241*100</f>
        <v>2.8780516024528522</v>
      </c>
      <c r="AH159" s="109">
        <f t="shared" si="1478"/>
        <v>2.7768136063866713</v>
      </c>
      <c r="AI159" s="109">
        <f t="shared" ref="AI159:AJ159" si="1479">AI81/AI241*100</f>
        <v>2.6466504685872962</v>
      </c>
      <c r="AJ159" s="109">
        <f t="shared" si="1479"/>
        <v>2.588800185120907</v>
      </c>
      <c r="AK159" s="109">
        <f t="shared" ref="AK159:AL159" si="1480">AK81/AK241*100</f>
        <v>2.4152493347217403</v>
      </c>
      <c r="AL159" s="109">
        <f t="shared" si="1480"/>
        <v>2.301921109469137</v>
      </c>
      <c r="AM159" s="109">
        <f t="shared" ref="AM159:AN159" si="1481">AM81/AM241*100</f>
        <v>2.301921109469137</v>
      </c>
      <c r="AN159" s="109">
        <f t="shared" si="1481"/>
        <v>2.102989655564397</v>
      </c>
      <c r="AO159" s="109">
        <f t="shared" ref="AO159:AP159" si="1482">AO81/AO241*100</f>
        <v>1.9893145390474025</v>
      </c>
      <c r="AP159" s="109">
        <f t="shared" si="1482"/>
        <v>1.9751051494827783</v>
      </c>
      <c r="AQ159" s="109">
        <f t="shared" ref="AQ159:AS159" si="1483">AQ81/AQ241*100</f>
        <v>1.9182675912242808</v>
      </c>
      <c r="AR159" s="109">
        <f t="shared" si="1483"/>
        <v>1.8898488120950323</v>
      </c>
      <c r="AS159" s="109">
        <f t="shared" si="1483"/>
        <v>1.8472206434011595</v>
      </c>
      <c r="AT159" s="109">
        <f t="shared" ref="AT159:AU159" si="1484">AT81/AT241*100</f>
        <v>1.7761736955780378</v>
      </c>
      <c r="AU159" s="109">
        <f t="shared" si="1484"/>
        <v>1.8188018642719108</v>
      </c>
      <c r="AV159" s="109">
        <f t="shared" ref="AV159:AW159" si="1485">AV81/AV241*100</f>
        <v>1.8756394225304081</v>
      </c>
      <c r="AW159" s="109">
        <f t="shared" si="1485"/>
        <v>1.9040582016596568</v>
      </c>
      <c r="AX159" s="109">
        <f t="shared" ref="AX159:AY159" si="1486">AX81/AX241*100</f>
        <v>1.829353442256668</v>
      </c>
      <c r="AY159" s="109">
        <f t="shared" si="1486"/>
        <v>1.8572825024437929</v>
      </c>
      <c r="AZ159" s="109">
        <f t="shared" ref="AZ159:BA159" si="1487">AZ81/AZ241*100</f>
        <v>1.8712470325373554</v>
      </c>
      <c r="BA159" s="109">
        <f t="shared" si="1487"/>
        <v>1.9689987431922917</v>
      </c>
      <c r="BB159" s="109">
        <f t="shared" ref="BB159:BC159" si="1488">BB81/BB241*100</f>
        <v>1.9410696830051668</v>
      </c>
      <c r="BC159" s="109">
        <f t="shared" si="1488"/>
        <v>1.8991760927244798</v>
      </c>
      <c r="BD159" s="109">
        <f t="shared" ref="BD159:BE159" si="1489">BD81/BD241*100</f>
        <v>1.8572825024437929</v>
      </c>
      <c r="BE159" s="109">
        <f t="shared" si="1489"/>
        <v>1.8991760927244798</v>
      </c>
      <c r="BF159" s="109">
        <f t="shared" ref="BF159:BG159" si="1490">BF81/BF241*100</f>
        <v>1.8153889121631059</v>
      </c>
      <c r="BG159" s="109">
        <f t="shared" si="1490"/>
        <v>1.9131406228180423</v>
      </c>
      <c r="BH159" s="109">
        <f t="shared" ref="BH159:BI159" si="1491">BH81/BH241*100</f>
        <v>1.8433179723502304</v>
      </c>
      <c r="BI159" s="109">
        <f t="shared" si="1491"/>
        <v>1.9410696830051668</v>
      </c>
      <c r="BJ159" s="109">
        <f t="shared" ref="BJ159:BK159" si="1492">BJ81/BJ241*100</f>
        <v>2.0108923334729787</v>
      </c>
      <c r="BK159" s="109">
        <f t="shared" si="1492"/>
        <v>2.0667504538472281</v>
      </c>
      <c r="BL159" s="109">
        <f t="shared" ref="BL159:BM159" si="1493">BL81/BL241*100</f>
        <v>2.1086440441279151</v>
      </c>
      <c r="BM159" s="109">
        <f t="shared" si="1493"/>
        <v>2.0527859237536656</v>
      </c>
      <c r="BN159" s="109">
        <f t="shared" ref="BN159:BO159" si="1494">BN81/BN241*100</f>
        <v>2.0248568635665412</v>
      </c>
      <c r="BO159" s="109">
        <f t="shared" si="1494"/>
        <v>1.9969278033794162</v>
      </c>
      <c r="BP159" s="109">
        <f t="shared" ref="BP159:BQ159" si="1495">BP81/BP241*100</f>
        <v>2.2762184052506633</v>
      </c>
      <c r="BQ159" s="109">
        <f t="shared" si="1495"/>
        <v>2.1505376344086025</v>
      </c>
      <c r="BR159" s="109">
        <f t="shared" ref="BR159:BS159" si="1496">BR81/BR241*100</f>
        <v>2.2622538751571013</v>
      </c>
      <c r="BS159" s="109">
        <f t="shared" si="1496"/>
        <v>2.2343248149699764</v>
      </c>
      <c r="BT159" s="109">
        <f t="shared" ref="BT159:BU159" si="1497">BT81/BT241*100</f>
        <v>2.1226085742214775</v>
      </c>
      <c r="BU159" s="109">
        <f t="shared" si="1497"/>
        <v>2.1086440441279151</v>
      </c>
      <c r="BV159" s="109">
        <f t="shared" ref="BV159:BW159" si="1498">BV81/BV241*100</f>
        <v>2.0248568635665412</v>
      </c>
      <c r="BW159" s="109">
        <f t="shared" si="1498"/>
        <v>2.1226085742214775</v>
      </c>
      <c r="BX159" s="109">
        <f t="shared" ref="BX159:BY159" si="1499">BX81/BX241*100</f>
        <v>2.1645021645021645</v>
      </c>
      <c r="BY159" s="109">
        <f t="shared" si="1499"/>
        <v>2.1924312246892894</v>
      </c>
      <c r="BZ159" s="109">
        <f t="shared" ref="BZ159:CA159" si="1500">BZ81/BZ241*100</f>
        <v>2.1924312246892894</v>
      </c>
      <c r="CA159" s="109">
        <f t="shared" si="1500"/>
        <v>2.3041474654377883</v>
      </c>
      <c r="CB159" s="274"/>
      <c r="CC159" s="282">
        <f t="shared" si="1326"/>
        <v>1.5812963674518961</v>
      </c>
      <c r="CD159" s="156">
        <f t="shared" ca="1" si="1296"/>
        <v>2.3041474654377883</v>
      </c>
      <c r="CE159" s="157"/>
    </row>
    <row r="160" spans="1:83" s="105" customFormat="1" x14ac:dyDescent="0.25">
      <c r="A160" s="236" t="s">
        <v>122</v>
      </c>
      <c r="B160" s="109">
        <f t="shared" ref="B160:V160" si="1501">B82/B242*100</f>
        <v>0.83796599084368872</v>
      </c>
      <c r="C160" s="109">
        <f t="shared" si="1501"/>
        <v>0.94015696533682136</v>
      </c>
      <c r="D160" s="109">
        <f t="shared" si="1501"/>
        <v>0.94015696533682136</v>
      </c>
      <c r="E160" s="109">
        <f t="shared" si="1501"/>
        <v>0.94015696533682136</v>
      </c>
      <c r="F160" s="109">
        <f t="shared" si="1501"/>
        <v>0.98103335513407453</v>
      </c>
      <c r="G160" s="109">
        <f t="shared" si="1501"/>
        <v>1.0627861347285807</v>
      </c>
      <c r="H160" s="109">
        <f t="shared" si="1501"/>
        <v>1.1241007194244603</v>
      </c>
      <c r="I160" s="109">
        <f t="shared" si="1501"/>
        <v>1.0832243296272073</v>
      </c>
      <c r="J160" s="109">
        <f t="shared" si="1501"/>
        <v>1.1241007194244603</v>
      </c>
      <c r="K160" s="109">
        <f t="shared" si="1501"/>
        <v>1.1445389143230871</v>
      </c>
      <c r="L160" s="109">
        <f t="shared" si="1501"/>
        <v>1.0832243296272073</v>
      </c>
      <c r="M160" s="109">
        <f t="shared" si="1501"/>
        <v>1.1241007194244603</v>
      </c>
      <c r="N160" s="109">
        <f t="shared" si="1501"/>
        <v>1.1129998381091144</v>
      </c>
      <c r="O160" s="109">
        <f t="shared" si="1501"/>
        <v>1.0725271167233283</v>
      </c>
      <c r="P160" s="109">
        <f t="shared" si="1501"/>
        <v>1.0725271167233283</v>
      </c>
      <c r="Q160" s="109">
        <f t="shared" si="1501"/>
        <v>2.36765420106848</v>
      </c>
      <c r="R160" s="109">
        <f t="shared" si="1501"/>
        <v>3.1568722680913064</v>
      </c>
      <c r="S160" s="109">
        <f t="shared" si="1501"/>
        <v>2.8937995790836979</v>
      </c>
      <c r="T160" s="109">
        <f t="shared" si="1501"/>
        <v>3.0152177432410552</v>
      </c>
      <c r="U160" s="109">
        <f t="shared" si="1501"/>
        <v>3.0759268253197343</v>
      </c>
      <c r="V160" s="109">
        <f t="shared" si="1501"/>
        <v>3.0759268253197343</v>
      </c>
      <c r="W160" s="109">
        <f t="shared" ref="W160:X160" si="1502">W82/W242*100</f>
        <v>2.9949813825481626</v>
      </c>
      <c r="X160" s="109">
        <f t="shared" si="1502"/>
        <v>3.0556904646268417</v>
      </c>
      <c r="Y160" s="109">
        <f t="shared" ref="Y160:Z160" si="1503">Y82/Y242*100</f>
        <v>3.0759268253197343</v>
      </c>
      <c r="Z160" s="109">
        <f t="shared" si="1503"/>
        <v>2.9634375876016179</v>
      </c>
      <c r="AA160" s="109">
        <f t="shared" ref="AA160:AB160" si="1504">AA82/AA242*100</f>
        <v>3.2437627648071765</v>
      </c>
      <c r="AB160" s="109">
        <f t="shared" si="1504"/>
        <v>3.1236234031476515</v>
      </c>
      <c r="AC160" s="109">
        <f t="shared" ref="AC160:AD160" si="1505">AC82/AC242*100</f>
        <v>3.0835769492611429</v>
      </c>
      <c r="AD160" s="109">
        <f t="shared" si="1505"/>
        <v>2.7632053181690761</v>
      </c>
      <c r="AE160" s="109">
        <f t="shared" ref="AE160:AF160" si="1506">AE82/AE242*100</f>
        <v>2.5029033679067716</v>
      </c>
      <c r="AF160" s="109">
        <f t="shared" si="1506"/>
        <v>2.4428336870770093</v>
      </c>
      <c r="AG160" s="109">
        <f t="shared" ref="AG160:AH160" si="1507">AG82/AG242*100</f>
        <v>2.382764006247247</v>
      </c>
      <c r="AH160" s="109">
        <f t="shared" si="1507"/>
        <v>2.1224620559849425</v>
      </c>
      <c r="AI160" s="109">
        <f t="shared" ref="AI160:AJ160" si="1508">AI82/AI242*100</f>
        <v>2.0223459212686716</v>
      </c>
      <c r="AJ160" s="109">
        <f t="shared" si="1508"/>
        <v>1.9022065596091466</v>
      </c>
      <c r="AK160" s="109">
        <f t="shared" ref="AK160:AL160" si="1509">AK82/AK242*100</f>
        <v>1.8020904248928757</v>
      </c>
      <c r="AL160" s="109">
        <f t="shared" si="1509"/>
        <v>1.7543160161078108</v>
      </c>
      <c r="AM160" s="109">
        <f t="shared" ref="AM160:AN160" si="1510">AM82/AM242*100</f>
        <v>1.7144451975599058</v>
      </c>
      <c r="AN160" s="109">
        <f t="shared" si="1510"/>
        <v>1.6147681511901439</v>
      </c>
      <c r="AO160" s="109">
        <f t="shared" ref="AO160:AP160" si="1511">AO82/AO242*100</f>
        <v>1.5350265140943344</v>
      </c>
      <c r="AP160" s="109">
        <f t="shared" si="1511"/>
        <v>1.4552848769985247</v>
      </c>
      <c r="AQ160" s="109">
        <f t="shared" ref="AQ160:AS160" si="1512">AQ82/AQ242*100</f>
        <v>1.4154140584506198</v>
      </c>
      <c r="AR160" s="109">
        <f t="shared" si="1512"/>
        <v>1.3755432399027152</v>
      </c>
      <c r="AS160" s="109">
        <f t="shared" si="1512"/>
        <v>1.4154140584506198</v>
      </c>
      <c r="AT160" s="109">
        <f t="shared" ref="AT160:AU160" si="1513">AT82/AT242*100</f>
        <v>1.3755432399027152</v>
      </c>
      <c r="AU160" s="109">
        <f t="shared" si="1513"/>
        <v>1.3556078306287629</v>
      </c>
      <c r="AV160" s="109">
        <f t="shared" ref="AV160:AW160" si="1514">AV82/AV242*100</f>
        <v>1.3556078306287629</v>
      </c>
      <c r="AW160" s="109">
        <f t="shared" si="1514"/>
        <v>1.4154140584506198</v>
      </c>
      <c r="AX160" s="109">
        <f t="shared" ref="AX160:AY160" si="1515">AX82/AX242*100</f>
        <v>1.3536648485089779</v>
      </c>
      <c r="AY160" s="109">
        <f t="shared" si="1515"/>
        <v>1.3536648485089779</v>
      </c>
      <c r="AZ160" s="109">
        <f t="shared" ref="AZ160:BA160" si="1516">AZ82/AZ242*100</f>
        <v>1.3735716845164629</v>
      </c>
      <c r="BA160" s="109">
        <f t="shared" si="1516"/>
        <v>1.3934785205239479</v>
      </c>
      <c r="BB160" s="109">
        <f t="shared" ref="BB160:BC160" si="1517">BB82/BB242*100</f>
        <v>1.3735716845164629</v>
      </c>
      <c r="BC160" s="109">
        <f t="shared" si="1517"/>
        <v>1.2541306684715532</v>
      </c>
      <c r="BD160" s="109">
        <f t="shared" ref="BD160:BE160" si="1518">BD82/BD242*100</f>
        <v>1.2740375044790382</v>
      </c>
      <c r="BE160" s="109">
        <f t="shared" si="1518"/>
        <v>1.2541306684715532</v>
      </c>
      <c r="BF160" s="109">
        <f t="shared" ref="BF160:BG160" si="1519">BF82/BF242*100</f>
        <v>1.234223832464068</v>
      </c>
      <c r="BG160" s="109">
        <f t="shared" si="1519"/>
        <v>1.3934785205239479</v>
      </c>
      <c r="BH160" s="109">
        <f t="shared" ref="BH160:BI160" si="1520">BH82/BH242*100</f>
        <v>1.3735716845164629</v>
      </c>
      <c r="BI160" s="109">
        <f t="shared" si="1520"/>
        <v>1.3337580125014932</v>
      </c>
      <c r="BJ160" s="109">
        <f t="shared" ref="BJ160:BK160" si="1521">BJ82/BJ242*100</f>
        <v>1.3337580125014932</v>
      </c>
      <c r="BK160" s="109">
        <f t="shared" si="1521"/>
        <v>1.3934785205239479</v>
      </c>
      <c r="BL160" s="109">
        <f t="shared" ref="BL160:BM160" si="1522">BL82/BL242*100</f>
        <v>1.3934785205239479</v>
      </c>
      <c r="BM160" s="109">
        <f t="shared" si="1522"/>
        <v>1.3536648485089779</v>
      </c>
      <c r="BN160" s="109">
        <f t="shared" ref="BN160:BO160" si="1523">BN82/BN242*100</f>
        <v>1.3735716845164629</v>
      </c>
      <c r="BO160" s="109">
        <f t="shared" si="1523"/>
        <v>1.3934785205239479</v>
      </c>
      <c r="BP160" s="109">
        <f t="shared" ref="BP160:BQ160" si="1524">BP82/BP242*100</f>
        <v>1.5129195365688579</v>
      </c>
      <c r="BQ160" s="109">
        <f t="shared" si="1524"/>
        <v>1.4332921925389179</v>
      </c>
      <c r="BR160" s="109">
        <f t="shared" ref="BR160:BS160" si="1525">BR82/BR242*100</f>
        <v>1.4930127005613727</v>
      </c>
      <c r="BS160" s="109">
        <f t="shared" si="1525"/>
        <v>1.4133853565314329</v>
      </c>
      <c r="BT160" s="109">
        <f t="shared" ref="BT160:BU160" si="1526">BT82/BT242*100</f>
        <v>1.4930127005613727</v>
      </c>
      <c r="BU160" s="109">
        <f t="shared" si="1526"/>
        <v>1.4531990285464029</v>
      </c>
      <c r="BV160" s="109">
        <f t="shared" ref="BV160:BW160" si="1527">BV82/BV242*100</f>
        <v>1.4731058645538877</v>
      </c>
      <c r="BW160" s="109">
        <f t="shared" si="1527"/>
        <v>1.5129195365688579</v>
      </c>
      <c r="BX160" s="109">
        <f t="shared" ref="BX160:BY160" si="1528">BX82/BX242*100</f>
        <v>1.5328263725763427</v>
      </c>
      <c r="BY160" s="109">
        <f t="shared" si="1528"/>
        <v>1.4731058645538877</v>
      </c>
      <c r="BZ160" s="109">
        <f t="shared" ref="BZ160:CA160" si="1529">BZ82/BZ242*100</f>
        <v>1.3735716845164629</v>
      </c>
      <c r="CA160" s="109">
        <f t="shared" si="1529"/>
        <v>1.4531990285464029</v>
      </c>
      <c r="CB160" s="274"/>
      <c r="CC160" s="282">
        <f t="shared" si="1326"/>
        <v>1.0725271167233283</v>
      </c>
      <c r="CD160" s="156">
        <f t="shared" ca="1" si="1296"/>
        <v>1.4531990285464029</v>
      </c>
      <c r="CE160" s="157"/>
    </row>
    <row r="161" spans="1:83" s="105" customFormat="1" x14ac:dyDescent="0.25">
      <c r="A161" s="236" t="s">
        <v>123</v>
      </c>
      <c r="B161" s="109">
        <f t="shared" ref="B161:V161" si="1530">B83/B243*100</f>
        <v>2.4695534506089309</v>
      </c>
      <c r="C161" s="109">
        <f t="shared" si="1530"/>
        <v>2.5879566982408662</v>
      </c>
      <c r="D161" s="109">
        <f t="shared" si="1530"/>
        <v>2.5372124492557511</v>
      </c>
      <c r="E161" s="109">
        <f t="shared" si="1530"/>
        <v>2.520297699594046</v>
      </c>
      <c r="F161" s="109">
        <f t="shared" si="1530"/>
        <v>2.503382949932341</v>
      </c>
      <c r="G161" s="109">
        <f t="shared" si="1530"/>
        <v>2.5710419485791611</v>
      </c>
      <c r="H161" s="109">
        <f t="shared" si="1530"/>
        <v>2.520297699594046</v>
      </c>
      <c r="I161" s="109">
        <f t="shared" si="1530"/>
        <v>2.5710419485791611</v>
      </c>
      <c r="J161" s="109">
        <f t="shared" si="1530"/>
        <v>2.5710419485791611</v>
      </c>
      <c r="K161" s="109">
        <f t="shared" si="1530"/>
        <v>2.5710419485791611</v>
      </c>
      <c r="L161" s="109">
        <f t="shared" si="1530"/>
        <v>2.6217861975642758</v>
      </c>
      <c r="M161" s="109">
        <f t="shared" si="1530"/>
        <v>2.6217861975642758</v>
      </c>
      <c r="N161" s="109">
        <f t="shared" si="1530"/>
        <v>2.5829889348086921</v>
      </c>
      <c r="O161" s="109">
        <f t="shared" si="1530"/>
        <v>2.6663111585121984</v>
      </c>
      <c r="P161" s="109">
        <f t="shared" si="1530"/>
        <v>2.6663111585121984</v>
      </c>
      <c r="Q161" s="109">
        <f t="shared" si="1530"/>
        <v>4.4827356352486341</v>
      </c>
      <c r="R161" s="109">
        <f t="shared" si="1530"/>
        <v>5.2159712038394881</v>
      </c>
      <c r="S161" s="109">
        <f t="shared" si="1530"/>
        <v>4.8660178642847622</v>
      </c>
      <c r="T161" s="109">
        <f t="shared" si="1530"/>
        <v>4.8660178642847622</v>
      </c>
      <c r="U161" s="109">
        <f t="shared" si="1530"/>
        <v>4.9993334222103716</v>
      </c>
      <c r="V161" s="109">
        <f t="shared" si="1530"/>
        <v>4.9660045327289692</v>
      </c>
      <c r="W161" s="109">
        <f t="shared" ref="W161:X161" si="1531">W83/W243*100</f>
        <v>4.7160378616184513</v>
      </c>
      <c r="X161" s="109">
        <f t="shared" si="1531"/>
        <v>4.8993467537661646</v>
      </c>
      <c r="Y161" s="109">
        <f t="shared" ref="Y161:Z161" si="1532">Y83/Y243*100</f>
        <v>4.8493534195440606</v>
      </c>
      <c r="Z161" s="109">
        <f t="shared" si="1532"/>
        <v>4.7373096029213402</v>
      </c>
      <c r="AA161" s="109">
        <f t="shared" ref="AA161:AB161" si="1533">AA83/AA243*100</f>
        <v>4.868901536335823</v>
      </c>
      <c r="AB161" s="109">
        <f t="shared" si="1533"/>
        <v>4.868901536335823</v>
      </c>
      <c r="AC161" s="109">
        <f t="shared" ref="AC161:AD161" si="1534">AC83/AC243*100</f>
        <v>4.7208606112445306</v>
      </c>
      <c r="AD161" s="109">
        <f t="shared" si="1534"/>
        <v>4.4741257360923781</v>
      </c>
      <c r="AE161" s="109">
        <f t="shared" ref="AE161:AF161" si="1535">AE83/AE243*100</f>
        <v>4.0957989275257427</v>
      </c>
      <c r="AF161" s="109">
        <f t="shared" si="1535"/>
        <v>4.0464519524953122</v>
      </c>
      <c r="AG161" s="109">
        <f t="shared" ref="AG161:AH161" si="1536">AG83/AG243*100</f>
        <v>3.8655130440503997</v>
      </c>
      <c r="AH161" s="109">
        <f t="shared" si="1536"/>
        <v>3.7339211106359183</v>
      </c>
      <c r="AI161" s="109">
        <f t="shared" ref="AI161:AJ161" si="1537">AI83/AI243*100</f>
        <v>3.6187781688982463</v>
      </c>
      <c r="AJ161" s="109">
        <f t="shared" si="1537"/>
        <v>3.5694311938678163</v>
      </c>
      <c r="AK161" s="109">
        <f t="shared" ref="AK161:AL161" si="1538">AK83/AK243*100</f>
        <v>3.5200842188373853</v>
      </c>
      <c r="AL161" s="109">
        <f t="shared" si="1538"/>
        <v>3.314684862400155</v>
      </c>
      <c r="AM161" s="109">
        <f t="shared" ref="AM161:AN161" si="1539">AM83/AM243*100</f>
        <v>3.28234647349869</v>
      </c>
      <c r="AN161" s="109">
        <f t="shared" si="1539"/>
        <v>3.21766969569576</v>
      </c>
      <c r="AO161" s="109">
        <f t="shared" ref="AO161:AP161" si="1540">AO83/AO243*100</f>
        <v>2.9427933900333088</v>
      </c>
      <c r="AP161" s="109">
        <f t="shared" si="1540"/>
        <v>2.8457782233289137</v>
      </c>
      <c r="AQ161" s="109">
        <f t="shared" ref="AQ161:AS161" si="1541">AQ83/AQ243*100</f>
        <v>2.6840862788215891</v>
      </c>
      <c r="AR161" s="109">
        <f t="shared" si="1541"/>
        <v>2.570901917666462</v>
      </c>
      <c r="AS161" s="109">
        <f t="shared" si="1541"/>
        <v>2.570901917666462</v>
      </c>
      <c r="AT161" s="109">
        <f t="shared" ref="AT161:AU161" si="1542">AT83/AT243*100</f>
        <v>2.506225139863532</v>
      </c>
      <c r="AU161" s="109">
        <f t="shared" si="1542"/>
        <v>2.4092099731591374</v>
      </c>
      <c r="AV161" s="109">
        <f t="shared" ref="AV161:AW161" si="1543">AV83/AV243*100</f>
        <v>2.4900559454127995</v>
      </c>
      <c r="AW161" s="109">
        <f t="shared" si="1543"/>
        <v>2.6032403065679266</v>
      </c>
      <c r="AX161" s="109">
        <f t="shared" ref="AX161:AY161" si="1544">AX83/AX243*100</f>
        <v>2.5888406496221257</v>
      </c>
      <c r="AY161" s="109">
        <f t="shared" si="1544"/>
        <v>2.5888406496221257</v>
      </c>
      <c r="AZ161" s="109">
        <f t="shared" ref="AZ161:BA161" si="1545">AZ83/AZ243*100</f>
        <v>2.4923621160958356</v>
      </c>
      <c r="BA161" s="109">
        <f t="shared" si="1545"/>
        <v>2.4602026049204051</v>
      </c>
      <c r="BB161" s="109">
        <f t="shared" ref="BB161:BC161" si="1546">BB83/BB243*100</f>
        <v>2.3154848046309695</v>
      </c>
      <c r="BC161" s="109">
        <f t="shared" si="1546"/>
        <v>2.3476443158064</v>
      </c>
      <c r="BD161" s="109">
        <f t="shared" ref="BD161:BE161" si="1547">BD83/BD243*100</f>
        <v>2.395883582569545</v>
      </c>
      <c r="BE161" s="109">
        <f t="shared" si="1547"/>
        <v>2.235086026692394</v>
      </c>
      <c r="BF161" s="109">
        <f t="shared" ref="BF161:BG161" si="1548">BF83/BF243*100</f>
        <v>2.1707670043415339</v>
      </c>
      <c r="BG161" s="109">
        <f t="shared" si="1548"/>
        <v>2.2833252934555395</v>
      </c>
      <c r="BH161" s="109">
        <f t="shared" ref="BH161:BI161" si="1549">BH83/BH243*100</f>
        <v>2.3154848046309695</v>
      </c>
      <c r="BI161" s="109">
        <f t="shared" si="1549"/>
        <v>2.2994050490432545</v>
      </c>
      <c r="BJ161" s="109">
        <f t="shared" ref="BJ161:BK161" si="1550">BJ83/BJ243*100</f>
        <v>2.3476443158064</v>
      </c>
      <c r="BK161" s="109">
        <f t="shared" si="1550"/>
        <v>2.37980382698183</v>
      </c>
      <c r="BL161" s="109">
        <f t="shared" ref="BL161:BM161" si="1551">BL83/BL243*100</f>
        <v>2.4762823605081206</v>
      </c>
      <c r="BM161" s="109">
        <f t="shared" si="1551"/>
        <v>2.4280430937449751</v>
      </c>
      <c r="BN161" s="109">
        <f t="shared" ref="BN161:BO161" si="1552">BN83/BN243*100</f>
        <v>2.4762823605081206</v>
      </c>
      <c r="BO161" s="109">
        <f t="shared" si="1552"/>
        <v>2.4762823605081206</v>
      </c>
      <c r="BP161" s="109">
        <f t="shared" ref="BP161:BQ161" si="1553">BP83/BP243*100</f>
        <v>2.5727608940344107</v>
      </c>
      <c r="BQ161" s="109">
        <f t="shared" si="1553"/>
        <v>2.5727608940344107</v>
      </c>
      <c r="BR161" s="109">
        <f t="shared" ref="BR161:BS161" si="1554">BR83/BR243*100</f>
        <v>2.5084418716835506</v>
      </c>
      <c r="BS161" s="109">
        <f t="shared" si="1554"/>
        <v>2.4441228493326901</v>
      </c>
      <c r="BT161" s="109">
        <f t="shared" ref="BT161:BU161" si="1555">BT83/BT243*100</f>
        <v>2.4441228493326901</v>
      </c>
      <c r="BU161" s="109">
        <f t="shared" si="1555"/>
        <v>2.363724071394115</v>
      </c>
      <c r="BV161" s="109">
        <f t="shared" ref="BV161:BW161" si="1556">BV83/BV243*100</f>
        <v>2.331564560218685</v>
      </c>
      <c r="BW161" s="109">
        <f t="shared" si="1556"/>
        <v>2.395883582569545</v>
      </c>
      <c r="BX161" s="109">
        <f t="shared" ref="BX161:BY161" si="1557">BX83/BX243*100</f>
        <v>2.363724071394115</v>
      </c>
      <c r="BY161" s="109">
        <f t="shared" si="1557"/>
        <v>2.3476443158064</v>
      </c>
      <c r="BZ161" s="109">
        <f t="shared" ref="BZ161:CA161" si="1558">BZ83/BZ243*100</f>
        <v>2.2994050490432545</v>
      </c>
      <c r="CA161" s="109">
        <f t="shared" si="1558"/>
        <v>2.331564560218685</v>
      </c>
      <c r="CB161" s="274"/>
      <c r="CC161" s="282">
        <f t="shared" si="1326"/>
        <v>2.6663111585121984</v>
      </c>
      <c r="CD161" s="156">
        <f t="shared" ca="1" si="1296"/>
        <v>2.331564560218685</v>
      </c>
      <c r="CE161" s="157"/>
    </row>
    <row r="162" spans="1:83" s="105" customFormat="1" x14ac:dyDescent="0.25">
      <c r="A162" s="236" t="s">
        <v>124</v>
      </c>
      <c r="B162" s="109">
        <f t="shared" ref="B162:V162" si="1559">B84/B244*100</f>
        <v>4.0523247547277128</v>
      </c>
      <c r="C162" s="109">
        <f t="shared" si="1559"/>
        <v>4.3011517133513433</v>
      </c>
      <c r="D162" s="109">
        <f t="shared" si="1559"/>
        <v>4.1945115882269306</v>
      </c>
      <c r="E162" s="109">
        <f t="shared" si="1559"/>
        <v>4.1411915256647234</v>
      </c>
      <c r="F162" s="109">
        <f t="shared" si="1559"/>
        <v>4.1589648798521255</v>
      </c>
      <c r="G162" s="109">
        <f t="shared" si="1559"/>
        <v>4.1234181714773213</v>
      </c>
      <c r="H162" s="109">
        <f t="shared" si="1559"/>
        <v>4.0523247547277128</v>
      </c>
      <c r="I162" s="109">
        <f t="shared" si="1559"/>
        <v>4.0167780463529077</v>
      </c>
      <c r="J162" s="109">
        <f t="shared" si="1559"/>
        <v>3.9812313379781035</v>
      </c>
      <c r="K162" s="109">
        <f t="shared" si="1559"/>
        <v>4.070098108915114</v>
      </c>
      <c r="L162" s="109">
        <f t="shared" si="1559"/>
        <v>4.087871463102517</v>
      </c>
      <c r="M162" s="109">
        <f t="shared" si="1559"/>
        <v>3.9990046921655051</v>
      </c>
      <c r="N162" s="109">
        <f t="shared" si="1559"/>
        <v>4.1351523291157131</v>
      </c>
      <c r="O162" s="109">
        <f t="shared" si="1559"/>
        <v>4.2058386937159824</v>
      </c>
      <c r="P162" s="109">
        <f t="shared" si="1559"/>
        <v>4.1174807379656464</v>
      </c>
      <c r="Q162" s="109">
        <f t="shared" si="1559"/>
        <v>6.3617728140241745</v>
      </c>
      <c r="R162" s="109">
        <f t="shared" si="1559"/>
        <v>7.598784194528875</v>
      </c>
      <c r="S162" s="109">
        <f t="shared" si="1559"/>
        <v>7.0332932777267265</v>
      </c>
      <c r="T162" s="109">
        <f t="shared" si="1559"/>
        <v>7.1746660069272634</v>
      </c>
      <c r="U162" s="109">
        <f t="shared" si="1559"/>
        <v>7.422068283028203</v>
      </c>
      <c r="V162" s="109">
        <f t="shared" si="1559"/>
        <v>7.2983671449777336</v>
      </c>
      <c r="W162" s="109">
        <f t="shared" ref="W162:X162" si="1560">W84/W244*100</f>
        <v>7.0863080511769274</v>
      </c>
      <c r="X162" s="109">
        <f t="shared" si="1560"/>
        <v>7.2453523715275319</v>
      </c>
      <c r="Y162" s="109">
        <f t="shared" ref="Y162:Z162" si="1561">Y84/Y244*100</f>
        <v>7.2983671449777336</v>
      </c>
      <c r="Z162" s="109">
        <f t="shared" si="1561"/>
        <v>6.7992905088164717</v>
      </c>
      <c r="AA162" s="109">
        <f t="shared" ref="AA162:AB162" si="1562">AA84/AA244*100</f>
        <v>7.0601328557020144</v>
      </c>
      <c r="AB162" s="109">
        <f t="shared" si="1562"/>
        <v>6.8688484679859494</v>
      </c>
      <c r="AC162" s="109">
        <f t="shared" ref="AC162:AD162" si="1563">AC84/AC244*100</f>
        <v>6.8862379577783184</v>
      </c>
      <c r="AD162" s="109">
        <f t="shared" si="1563"/>
        <v>6.5384481619309289</v>
      </c>
      <c r="AE162" s="109">
        <f t="shared" ref="AE162:AF162" si="1564">AE84/AE244*100</f>
        <v>6.0515424477445832</v>
      </c>
      <c r="AF162" s="109">
        <f t="shared" si="1564"/>
        <v>6.0167634681598443</v>
      </c>
      <c r="AG162" s="109">
        <f t="shared" ref="AG162:AH162" si="1565">AG84/AG244*100</f>
        <v>5.7559211212743016</v>
      </c>
      <c r="AH162" s="109">
        <f t="shared" si="1565"/>
        <v>5.4950787743887588</v>
      </c>
      <c r="AI162" s="109">
        <f t="shared" ref="AI162:AJ162" si="1566">AI84/AI244*100</f>
        <v>5.5124682641811287</v>
      </c>
      <c r="AJ162" s="109">
        <f t="shared" si="1566"/>
        <v>5.442910305011651</v>
      </c>
      <c r="AK162" s="109">
        <f t="shared" ref="AK162:AL162" si="1567">AK84/AK244*100</f>
        <v>5.3211838764650645</v>
      </c>
      <c r="AL162" s="109">
        <f t="shared" si="1567"/>
        <v>5.304716849867817</v>
      </c>
      <c r="AM162" s="109">
        <f t="shared" ref="AM162:AN162" si="1568">AM84/AM244*100</f>
        <v>5.2699318213440938</v>
      </c>
      <c r="AN162" s="109">
        <f t="shared" si="1568"/>
        <v>5.0264366216780303</v>
      </c>
      <c r="AO162" s="109">
        <f t="shared" ref="AO162:AP162" si="1569">AO84/AO244*100</f>
        <v>4.6264087936552105</v>
      </c>
      <c r="AP162" s="109">
        <f t="shared" si="1569"/>
        <v>4.4003061082510087</v>
      </c>
      <c r="AQ162" s="109">
        <f t="shared" ref="AQ162:AS162" si="1570">AQ84/AQ244*100</f>
        <v>4.20898845137053</v>
      </c>
      <c r="AR162" s="109">
        <f t="shared" si="1570"/>
        <v>4.1046333657993603</v>
      </c>
      <c r="AS162" s="109">
        <f t="shared" si="1570"/>
        <v>3.9654932517044661</v>
      </c>
      <c r="AT162" s="109">
        <f t="shared" ref="AT162:AU162" si="1571">AT84/AT244*100</f>
        <v>3.9654932517044661</v>
      </c>
      <c r="AU162" s="109">
        <f t="shared" si="1571"/>
        <v>3.8437456518714344</v>
      </c>
      <c r="AV162" s="109">
        <f t="shared" ref="AV162:AW162" si="1572">AV84/AV244*100</f>
        <v>3.8785306803951576</v>
      </c>
      <c r="AW162" s="109">
        <f t="shared" si="1572"/>
        <v>3.9654932517044661</v>
      </c>
      <c r="AX162" s="109">
        <f t="shared" ref="AX162:AY162" si="1573">AX84/AX244*100</f>
        <v>3.8472299944040294</v>
      </c>
      <c r="AY162" s="109">
        <f t="shared" si="1573"/>
        <v>3.8647174034695015</v>
      </c>
      <c r="AZ162" s="109">
        <f t="shared" ref="AZ162:BA162" si="1574">AZ84/AZ244*100</f>
        <v>3.7772803581421375</v>
      </c>
      <c r="BA162" s="109">
        <f t="shared" si="1574"/>
        <v>3.8122551762730836</v>
      </c>
      <c r="BB162" s="109">
        <f t="shared" ref="BB162:BC162" si="1575">BB84/BB244*100</f>
        <v>3.5324566312255175</v>
      </c>
      <c r="BC162" s="109">
        <f t="shared" si="1575"/>
        <v>3.5499440402909905</v>
      </c>
      <c r="BD162" s="109">
        <f t="shared" ref="BD162:BE162" si="1576">BD84/BD244*100</f>
        <v>3.5674314493564632</v>
      </c>
      <c r="BE162" s="109">
        <f t="shared" si="1576"/>
        <v>3.462506994963626</v>
      </c>
      <c r="BF162" s="109">
        <f t="shared" ref="BF162:BG162" si="1577">BF84/BF244*100</f>
        <v>3.4275321768326803</v>
      </c>
      <c r="BG162" s="109">
        <f t="shared" si="1577"/>
        <v>3.4450195858981534</v>
      </c>
      <c r="BH162" s="109">
        <f t="shared" ref="BH162:BI162" si="1578">BH84/BH244*100</f>
        <v>3.6373810856183546</v>
      </c>
      <c r="BI162" s="109">
        <f t="shared" si="1578"/>
        <v>3.7947677672076101</v>
      </c>
      <c r="BJ162" s="109">
        <f t="shared" ref="BJ162:BK162" si="1579">BJ84/BJ244*100</f>
        <v>3.707330721880246</v>
      </c>
      <c r="BK162" s="109">
        <f t="shared" si="1579"/>
        <v>3.7947677672076101</v>
      </c>
      <c r="BL162" s="109">
        <f t="shared" ref="BL162:BM162" si="1580">BL84/BL244*100</f>
        <v>3.6898433128147738</v>
      </c>
      <c r="BM162" s="109">
        <f t="shared" si="1580"/>
        <v>3.5849188584219362</v>
      </c>
      <c r="BN162" s="109">
        <f t="shared" ref="BN162:BO162" si="1581">BN84/BN244*100</f>
        <v>3.5849188584219362</v>
      </c>
      <c r="BO162" s="109">
        <f t="shared" si="1581"/>
        <v>3.6024062674874089</v>
      </c>
      <c r="BP162" s="109">
        <f t="shared" ref="BP162:BQ162" si="1582">BP84/BP244*100</f>
        <v>3.8472299944040294</v>
      </c>
      <c r="BQ162" s="109">
        <f t="shared" si="1582"/>
        <v>3.7772803581421375</v>
      </c>
      <c r="BR162" s="109">
        <f t="shared" ref="BR162:BS162" si="1583">BR84/BR244*100</f>
        <v>3.8472299944040294</v>
      </c>
      <c r="BS162" s="109">
        <f t="shared" si="1583"/>
        <v>3.8822048125349751</v>
      </c>
      <c r="BT162" s="109">
        <f t="shared" ref="BT162:BU162" si="1584">BT84/BT244*100</f>
        <v>3.8996922216004473</v>
      </c>
      <c r="BU162" s="109">
        <f t="shared" si="1584"/>
        <v>3.9696418578623391</v>
      </c>
      <c r="BV162" s="109">
        <f t="shared" ref="BV162:BW162" si="1585">BV84/BV244*100</f>
        <v>3.7597929490766644</v>
      </c>
      <c r="BW162" s="109">
        <f t="shared" si="1585"/>
        <v>3.8297425853385558</v>
      </c>
      <c r="BX162" s="109">
        <f t="shared" ref="BX162:BY162" si="1586">BX84/BX244*100</f>
        <v>3.8122551762730836</v>
      </c>
      <c r="BY162" s="109">
        <f t="shared" si="1586"/>
        <v>3.7597929490766644</v>
      </c>
      <c r="BZ162" s="109">
        <f t="shared" ref="BZ162:CA162" si="1587">BZ84/BZ244*100</f>
        <v>3.7248181309457196</v>
      </c>
      <c r="CA162" s="109">
        <f t="shared" si="1587"/>
        <v>3.6548684946838281</v>
      </c>
      <c r="CB162" s="274"/>
      <c r="CC162" s="282">
        <f t="shared" si="1326"/>
        <v>4.1174807379656464</v>
      </c>
      <c r="CD162" s="156">
        <f t="shared" ca="1" si="1296"/>
        <v>3.6548684946838281</v>
      </c>
      <c r="CE162" s="157"/>
    </row>
    <row r="163" spans="1:83" s="105" customFormat="1" ht="15.75" x14ac:dyDescent="0.25">
      <c r="A163" s="108" t="s">
        <v>1702</v>
      </c>
      <c r="B163" s="109">
        <f t="shared" ref="B163:V163" si="1588">B85/B245*100</f>
        <v>0.89633076512319787</v>
      </c>
      <c r="C163" s="109">
        <f t="shared" si="1588"/>
        <v>0.91540163246624451</v>
      </c>
      <c r="D163" s="109">
        <f t="shared" si="1588"/>
        <v>1.0107559691814783</v>
      </c>
      <c r="E163" s="109">
        <f t="shared" si="1588"/>
        <v>1.0870394385536655</v>
      </c>
      <c r="F163" s="109">
        <f t="shared" si="1588"/>
        <v>1.048897703867572</v>
      </c>
      <c r="G163" s="109">
        <f t="shared" si="1588"/>
        <v>1.0870394385536655</v>
      </c>
      <c r="H163" s="109">
        <f t="shared" si="1588"/>
        <v>1.1633229079258525</v>
      </c>
      <c r="I163" s="109">
        <f t="shared" si="1588"/>
        <v>1.1823937752688993</v>
      </c>
      <c r="J163" s="109">
        <f t="shared" si="1588"/>
        <v>1.1633229079258525</v>
      </c>
      <c r="K163" s="109">
        <f t="shared" si="1588"/>
        <v>1.1633229079258525</v>
      </c>
      <c r="L163" s="109">
        <f t="shared" si="1588"/>
        <v>1.2205355099549928</v>
      </c>
      <c r="M163" s="109">
        <f t="shared" si="1588"/>
        <v>1.1823937752688993</v>
      </c>
      <c r="N163" s="109">
        <f t="shared" si="1588"/>
        <v>1.1801730920535012</v>
      </c>
      <c r="O163" s="109">
        <f t="shared" si="1588"/>
        <v>1.2363718107227155</v>
      </c>
      <c r="P163" s="109">
        <f t="shared" si="1588"/>
        <v>1.2363718107227155</v>
      </c>
      <c r="Q163" s="109">
        <f t="shared" si="1588"/>
        <v>2.3416132778839307</v>
      </c>
      <c r="R163" s="109">
        <f t="shared" si="1588"/>
        <v>3.1658611516990747</v>
      </c>
      <c r="S163" s="109">
        <f t="shared" si="1588"/>
        <v>2.9972649956914315</v>
      </c>
      <c r="T163" s="109">
        <f t="shared" si="1588"/>
        <v>3.053463714360646</v>
      </c>
      <c r="U163" s="109">
        <f t="shared" si="1588"/>
        <v>3.1658611516990747</v>
      </c>
      <c r="V163" s="109">
        <f t="shared" si="1588"/>
        <v>3.2969914952605746</v>
      </c>
      <c r="W163" s="109">
        <f t="shared" ref="W163:X163" si="1589">W85/W245*100</f>
        <v>3.0721966205837172</v>
      </c>
      <c r="X163" s="109">
        <f t="shared" si="1589"/>
        <v>3.0909295268067889</v>
      </c>
      <c r="Y163" s="109">
        <f t="shared" ref="Y163:Z163" si="1590">Y85/Y245*100</f>
        <v>3.2033269641452171</v>
      </c>
      <c r="Z163" s="109">
        <f t="shared" si="1590"/>
        <v>3.0899604041002107</v>
      </c>
      <c r="AA163" s="109">
        <f t="shared" ref="AA163:AB163" si="1591">AA85/AA245*100</f>
        <v>3.2194797024756685</v>
      </c>
      <c r="AB163" s="109">
        <f t="shared" si="1591"/>
        <v>3.1269659179217699</v>
      </c>
      <c r="AC163" s="109">
        <f t="shared" ref="AC163:AD163" si="1592">AC85/AC245*100</f>
        <v>3.0344521333678718</v>
      </c>
      <c r="AD163" s="109">
        <f t="shared" si="1592"/>
        <v>2.7754135366169561</v>
      </c>
      <c r="AE163" s="109">
        <f t="shared" ref="AE163:AF163" si="1593">AE85/AE245*100</f>
        <v>2.5718832105983793</v>
      </c>
      <c r="AF163" s="109">
        <f t="shared" si="1593"/>
        <v>2.5533804536875997</v>
      </c>
      <c r="AG163" s="109">
        <f t="shared" ref="AG163:AH163" si="1594">AG85/AG245*100</f>
        <v>2.4608666691337011</v>
      </c>
      <c r="AH163" s="109">
        <f t="shared" si="1594"/>
        <v>2.2758391000259039</v>
      </c>
      <c r="AI163" s="109">
        <f t="shared" ref="AI163:AJ163" si="1595">AI85/AI245*100</f>
        <v>2.1093142878288864</v>
      </c>
      <c r="AJ163" s="109">
        <f t="shared" si="1595"/>
        <v>2.0353032601857679</v>
      </c>
      <c r="AK163" s="109">
        <f t="shared" ref="AK163:AL163" si="1596">AK85/AK245*100</f>
        <v>1.8502756910779707</v>
      </c>
      <c r="AL163" s="109">
        <f t="shared" si="1596"/>
        <v>1.8123238018525976</v>
      </c>
      <c r="AM163" s="109">
        <f t="shared" ref="AM163:AN163" si="1597">AM85/AM245*100</f>
        <v>1.720792296708527</v>
      </c>
      <c r="AN163" s="109">
        <f t="shared" si="1597"/>
        <v>1.5560355874492</v>
      </c>
      <c r="AO163" s="109">
        <f t="shared" ref="AO163:AP163" si="1598">AO85/AO245*100</f>
        <v>1.5560355874492</v>
      </c>
      <c r="AP163" s="109">
        <f t="shared" si="1598"/>
        <v>1.5194229853915717</v>
      </c>
      <c r="AQ163" s="109">
        <f t="shared" ref="AQ163:AS163" si="1599">AQ85/AQ245*100</f>
        <v>1.4828103833339437</v>
      </c>
      <c r="AR163" s="109">
        <f t="shared" si="1599"/>
        <v>1.4645040823051294</v>
      </c>
      <c r="AS163" s="109">
        <f t="shared" si="1599"/>
        <v>1.4278914802475011</v>
      </c>
      <c r="AT163" s="109">
        <f t="shared" ref="AT163:AU163" si="1600">AT85/AT245*100</f>
        <v>1.3729725771610588</v>
      </c>
      <c r="AU163" s="109">
        <f t="shared" si="1600"/>
        <v>1.4278914802475011</v>
      </c>
      <c r="AV163" s="109">
        <f t="shared" ref="AV163:AW163" si="1601">AV85/AV245*100</f>
        <v>1.4645040823051294</v>
      </c>
      <c r="AW163" s="109">
        <f t="shared" si="1601"/>
        <v>1.4645040823051294</v>
      </c>
      <c r="AX163" s="109">
        <f t="shared" ref="AX163:AY163" si="1602">AX85/AX245*100</f>
        <v>1.4170996693434106</v>
      </c>
      <c r="AY163" s="109">
        <f t="shared" si="1602"/>
        <v>1.4352676138221723</v>
      </c>
      <c r="AZ163" s="109">
        <f t="shared" ref="AZ163:BA163" si="1603">AZ85/AZ245*100</f>
        <v>1.4716035027796954</v>
      </c>
      <c r="BA163" s="109">
        <f t="shared" si="1603"/>
        <v>1.5987791141310275</v>
      </c>
      <c r="BB163" s="109">
        <f t="shared" ref="BB163:BC163" si="1604">BB85/BB245*100</f>
        <v>1.4716035027796954</v>
      </c>
      <c r="BC163" s="109">
        <f t="shared" si="1604"/>
        <v>1.4534355583009337</v>
      </c>
      <c r="BD163" s="109">
        <f t="shared" ref="BD163:BE163" si="1605">BD85/BD245*100</f>
        <v>1.5079393917372188</v>
      </c>
      <c r="BE163" s="109">
        <f t="shared" si="1605"/>
        <v>1.4716035027796954</v>
      </c>
      <c r="BF163" s="109">
        <f t="shared" ref="BF163:BG163" si="1606">BF85/BF245*100</f>
        <v>1.4897714472584571</v>
      </c>
      <c r="BG163" s="109">
        <f t="shared" si="1606"/>
        <v>1.5624432251735039</v>
      </c>
      <c r="BH163" s="109">
        <f t="shared" ref="BH163:BI163" si="1607">BH85/BH245*100</f>
        <v>1.4534355583009337</v>
      </c>
      <c r="BI163" s="109">
        <f t="shared" si="1607"/>
        <v>1.5442752806947422</v>
      </c>
      <c r="BJ163" s="109">
        <f t="shared" ref="BJ163:BK163" si="1608">BJ85/BJ245*100</f>
        <v>1.5442752806947422</v>
      </c>
      <c r="BK163" s="109">
        <f t="shared" si="1608"/>
        <v>1.5987791141310275</v>
      </c>
      <c r="BL163" s="109">
        <f t="shared" ref="BL163:BM163" si="1609">BL85/BL245*100</f>
        <v>1.5624432251735039</v>
      </c>
      <c r="BM163" s="109">
        <f t="shared" si="1609"/>
        <v>1.5442752806947422</v>
      </c>
      <c r="BN163" s="109">
        <f t="shared" ref="BN163:BO163" si="1610">BN85/BN245*100</f>
        <v>1.5987791141310275</v>
      </c>
      <c r="BO163" s="109">
        <f t="shared" si="1610"/>
        <v>1.5079393917372188</v>
      </c>
      <c r="BP163" s="109">
        <f t="shared" ref="BP163:BQ163" si="1611">BP85/BP245*100</f>
        <v>1.5987791141310275</v>
      </c>
      <c r="BQ163" s="109">
        <f t="shared" si="1611"/>
        <v>1.5442752806947422</v>
      </c>
      <c r="BR163" s="109">
        <f t="shared" ref="BR163:BS163" si="1612">BR85/BR245*100</f>
        <v>1.6351150030885504</v>
      </c>
      <c r="BS163" s="109">
        <f t="shared" si="1612"/>
        <v>1.6714508920460738</v>
      </c>
      <c r="BT163" s="109">
        <f t="shared" ref="BT163:BU163" si="1613">BT85/BT245*100</f>
        <v>1.6169470586097887</v>
      </c>
      <c r="BU163" s="109">
        <f t="shared" si="1613"/>
        <v>1.5806111696522658</v>
      </c>
      <c r="BV163" s="109">
        <f t="shared" ref="BV163:BW163" si="1614">BV85/BV245*100</f>
        <v>1.6169470586097887</v>
      </c>
      <c r="BW163" s="109">
        <f t="shared" si="1614"/>
        <v>1.7804585589186441</v>
      </c>
      <c r="BX163" s="109">
        <f t="shared" ref="BX163:BY163" si="1615">BX85/BX245*100</f>
        <v>1.7259547254823588</v>
      </c>
      <c r="BY163" s="109">
        <f t="shared" si="1615"/>
        <v>1.7259547254823588</v>
      </c>
      <c r="BZ163" s="109">
        <f t="shared" ref="BZ163:CA163" si="1616">BZ85/BZ245*100</f>
        <v>1.6896188365248355</v>
      </c>
      <c r="CA163" s="109">
        <f t="shared" si="1616"/>
        <v>1.7622906144398824</v>
      </c>
      <c r="CB163" s="274"/>
      <c r="CC163" s="282">
        <f t="shared" si="1326"/>
        <v>1.2363718107227155</v>
      </c>
      <c r="CD163" s="156">
        <f t="shared" ca="1" si="1296"/>
        <v>1.7622906144398824</v>
      </c>
      <c r="CE163" s="157"/>
    </row>
    <row r="164" spans="1:83" s="105" customFormat="1" x14ac:dyDescent="0.25">
      <c r="A164" s="236" t="s">
        <v>126</v>
      </c>
      <c r="B164" s="109">
        <f t="shared" ref="B164:V164" si="1617">B86/B246*100</f>
        <v>0.81196581196581208</v>
      </c>
      <c r="C164" s="109">
        <f t="shared" si="1617"/>
        <v>0.94017094017094016</v>
      </c>
      <c r="D164" s="109">
        <f t="shared" si="1617"/>
        <v>1.0683760683760684</v>
      </c>
      <c r="E164" s="109">
        <f t="shared" si="1617"/>
        <v>1.0683760683760684</v>
      </c>
      <c r="F164" s="109">
        <f t="shared" si="1617"/>
        <v>1.153846153846154</v>
      </c>
      <c r="G164" s="109">
        <f t="shared" si="1617"/>
        <v>1.1324786324786325</v>
      </c>
      <c r="H164" s="109">
        <f t="shared" si="1617"/>
        <v>1.2179487179487181</v>
      </c>
      <c r="I164" s="109">
        <f t="shared" si="1617"/>
        <v>1.2393162393162394</v>
      </c>
      <c r="J164" s="109">
        <f t="shared" si="1617"/>
        <v>1.2179487179487181</v>
      </c>
      <c r="K164" s="109">
        <f t="shared" si="1617"/>
        <v>1.2606837606837606</v>
      </c>
      <c r="L164" s="109">
        <f t="shared" si="1617"/>
        <v>1.2606837606837606</v>
      </c>
      <c r="M164" s="109">
        <f t="shared" si="1617"/>
        <v>1.2393162393162394</v>
      </c>
      <c r="N164" s="109">
        <f t="shared" si="1617"/>
        <v>1.2438335371252689</v>
      </c>
      <c r="O164" s="109">
        <f t="shared" si="1617"/>
        <v>1.3281612345574905</v>
      </c>
      <c r="P164" s="109">
        <f t="shared" si="1617"/>
        <v>1.3281612345574905</v>
      </c>
      <c r="Q164" s="109">
        <f t="shared" si="1617"/>
        <v>2.4665851498924822</v>
      </c>
      <c r="R164" s="109">
        <f t="shared" si="1617"/>
        <v>3.5417632921533078</v>
      </c>
      <c r="S164" s="109">
        <f t="shared" si="1617"/>
        <v>3.1833705780663655</v>
      </c>
      <c r="T164" s="109">
        <f t="shared" si="1617"/>
        <v>3.3731078972888642</v>
      </c>
      <c r="U164" s="109">
        <f t="shared" si="1617"/>
        <v>3.605009065227474</v>
      </c>
      <c r="V164" s="109">
        <f t="shared" si="1617"/>
        <v>3.457435594721086</v>
      </c>
      <c r="W164" s="109">
        <f t="shared" ref="W164:X164" si="1618">W86/W246*100</f>
        <v>3.2887801998566433</v>
      </c>
      <c r="X164" s="109">
        <f t="shared" si="1618"/>
        <v>3.2887801998566433</v>
      </c>
      <c r="Y164" s="109">
        <f t="shared" ref="Y164:Z164" si="1619">Y86/Y246*100</f>
        <v>3.3520259729308091</v>
      </c>
      <c r="Z164" s="109">
        <f t="shared" si="1619"/>
        <v>3.2078161690707816</v>
      </c>
      <c r="AA164" s="109">
        <f t="shared" ref="AA164:AB164" si="1620">AA86/AA246*100</f>
        <v>3.3965112378396514</v>
      </c>
      <c r="AB164" s="109">
        <f t="shared" si="1620"/>
        <v>3.3755451190875543</v>
      </c>
      <c r="AC164" s="109">
        <f t="shared" ref="AC164:AD164" si="1621">AC86/AC246*100</f>
        <v>3.3126467628312644</v>
      </c>
      <c r="AD164" s="109">
        <f t="shared" si="1621"/>
        <v>3.0400872190540085</v>
      </c>
      <c r="AE164" s="109">
        <f t="shared" ref="AE164:AF164" si="1622">AE86/AE246*100</f>
        <v>2.7046293190204631</v>
      </c>
      <c r="AF164" s="109">
        <f t="shared" si="1622"/>
        <v>2.6626970815162698</v>
      </c>
      <c r="AG164" s="109">
        <f t="shared" ref="AG164:AH164" si="1623">AG86/AG246*100</f>
        <v>2.5997987252599799</v>
      </c>
      <c r="AH164" s="109">
        <f t="shared" si="1623"/>
        <v>2.3901375377390139</v>
      </c>
      <c r="AI164" s="109">
        <f t="shared" ref="AI164:AJ164" si="1624">AI86/AI246*100</f>
        <v>2.4320697752432072</v>
      </c>
      <c r="AJ164" s="109">
        <f t="shared" si="1624"/>
        <v>2.327239181482724</v>
      </c>
      <c r="AK164" s="109">
        <f t="shared" ref="AK164:AL164" si="1625">AK86/AK246*100</f>
        <v>2.3062730627306274</v>
      </c>
      <c r="AL164" s="109">
        <f t="shared" si="1625"/>
        <v>2.1852966643301861</v>
      </c>
      <c r="AM164" s="109">
        <f t="shared" ref="AM164:AN164" si="1626">AM86/AM246*100</f>
        <v>2.1852966643301861</v>
      </c>
      <c r="AN164" s="109">
        <f t="shared" si="1626"/>
        <v>2.0822166329938567</v>
      </c>
      <c r="AO164" s="109">
        <f t="shared" ref="AO164:AP164" si="1627">AO86/AO246*100</f>
        <v>1.9379045891229951</v>
      </c>
      <c r="AP164" s="109">
        <f t="shared" si="1627"/>
        <v>1.8554405640539315</v>
      </c>
      <c r="AQ164" s="109">
        <f t="shared" ref="AQ164:AS164" si="1628">AQ86/AQ246*100</f>
        <v>1.772976538984868</v>
      </c>
      <c r="AR164" s="109">
        <f t="shared" si="1628"/>
        <v>1.7317445264503362</v>
      </c>
      <c r="AS164" s="109">
        <f t="shared" si="1628"/>
        <v>1.8142085515193997</v>
      </c>
      <c r="AT164" s="109">
        <f t="shared" ref="AT164:AU164" si="1629">AT86/AT246*100</f>
        <v>1.8142085515193997</v>
      </c>
      <c r="AU164" s="109">
        <f t="shared" si="1629"/>
        <v>1.6492805013812724</v>
      </c>
      <c r="AV164" s="109">
        <f t="shared" ref="AV164:AW164" si="1630">AV86/AV246*100</f>
        <v>1.6286644951140066</v>
      </c>
      <c r="AW164" s="109">
        <f t="shared" si="1630"/>
        <v>1.6286644951140066</v>
      </c>
      <c r="AX164" s="109">
        <f t="shared" ref="AX164:AY164" si="1631">AX86/AX246*100</f>
        <v>1.7203244040304742</v>
      </c>
      <c r="AY164" s="109">
        <f t="shared" si="1631"/>
        <v>1.6998443516015402</v>
      </c>
      <c r="AZ164" s="109">
        <f t="shared" ref="AZ164:BA164" si="1632">AZ86/AZ246*100</f>
        <v>1.7408044564594085</v>
      </c>
      <c r="BA164" s="109">
        <f t="shared" si="1632"/>
        <v>1.8227246661751455</v>
      </c>
      <c r="BB164" s="109">
        <f t="shared" ref="BB164:BC164" si="1633">BB86/BB246*100</f>
        <v>1.7612845088883426</v>
      </c>
      <c r="BC164" s="109">
        <f t="shared" si="1633"/>
        <v>1.8022446137462111</v>
      </c>
      <c r="BD164" s="109">
        <f t="shared" ref="BD164:BE164" si="1634">BD86/BD246*100</f>
        <v>1.8022446137462111</v>
      </c>
      <c r="BE164" s="109">
        <f t="shared" si="1634"/>
        <v>1.8227246661751455</v>
      </c>
      <c r="BF164" s="109">
        <f t="shared" ref="BF164:BG164" si="1635">BF86/BF246*100</f>
        <v>1.7203244040304742</v>
      </c>
      <c r="BG164" s="109">
        <f t="shared" si="1635"/>
        <v>1.7612845088883426</v>
      </c>
      <c r="BH164" s="109">
        <f t="shared" ref="BH164:BI164" si="1636">BH86/BH246*100</f>
        <v>1.7408044564594085</v>
      </c>
      <c r="BI164" s="109">
        <f t="shared" si="1636"/>
        <v>1.7408044564594085</v>
      </c>
      <c r="BJ164" s="109">
        <f t="shared" ref="BJ164:BK164" si="1637">BJ86/BJ246*100</f>
        <v>1.6588842467436717</v>
      </c>
      <c r="BK164" s="109">
        <f t="shared" si="1637"/>
        <v>1.6998443516015402</v>
      </c>
      <c r="BL164" s="109">
        <f t="shared" ref="BL164:BM164" si="1638">BL86/BL246*100</f>
        <v>1.6793642991726059</v>
      </c>
      <c r="BM164" s="109">
        <f t="shared" si="1638"/>
        <v>1.6588842467436717</v>
      </c>
      <c r="BN164" s="109">
        <f t="shared" ref="BN164:BO164" si="1639">BN86/BN246*100</f>
        <v>1.6384041943147374</v>
      </c>
      <c r="BO164" s="109">
        <f t="shared" si="1639"/>
        <v>1.7612845088883426</v>
      </c>
      <c r="BP164" s="109">
        <f t="shared" ref="BP164:BQ164" si="1640">BP86/BP246*100</f>
        <v>1.9046448758908823</v>
      </c>
      <c r="BQ164" s="109">
        <f t="shared" si="1640"/>
        <v>1.8841648234619479</v>
      </c>
      <c r="BR164" s="109">
        <f t="shared" ref="BR164:BS164" si="1641">BR86/BR246*100</f>
        <v>2.0275251904644875</v>
      </c>
      <c r="BS164" s="109">
        <f t="shared" si="1641"/>
        <v>1.9865650856066193</v>
      </c>
      <c r="BT164" s="109">
        <f t="shared" ref="BT164:BU164" si="1642">BT86/BT246*100</f>
        <v>2.0684852953223558</v>
      </c>
      <c r="BU164" s="109">
        <f t="shared" si="1642"/>
        <v>1.9865650856066193</v>
      </c>
      <c r="BV164" s="109">
        <f t="shared" ref="BV164:BW164" si="1643">BV86/BV246*100</f>
        <v>1.9865650856066193</v>
      </c>
      <c r="BW164" s="109">
        <f t="shared" si="1643"/>
        <v>1.9456049807487508</v>
      </c>
      <c r="BX164" s="109">
        <f t="shared" ref="BX164:BY164" si="1644">BX86/BX246*100</f>
        <v>1.9865650856066193</v>
      </c>
      <c r="BY164" s="109">
        <f t="shared" si="1644"/>
        <v>1.9251249283198164</v>
      </c>
      <c r="BZ164" s="109">
        <f t="shared" ref="BZ164:CA164" si="1645">BZ86/BZ246*100</f>
        <v>1.9046448758908823</v>
      </c>
      <c r="CA164" s="109">
        <f t="shared" si="1645"/>
        <v>1.9456049807487508</v>
      </c>
      <c r="CB164" s="274"/>
      <c r="CC164" s="282">
        <f t="shared" si="1326"/>
        <v>1.3281612345574905</v>
      </c>
      <c r="CD164" s="156">
        <f t="shared" ca="1" si="1296"/>
        <v>1.9456049807487508</v>
      </c>
      <c r="CE164" s="157"/>
    </row>
    <row r="165" spans="1:83" s="105" customFormat="1" x14ac:dyDescent="0.25">
      <c r="A165" s="236" t="s">
        <v>138</v>
      </c>
      <c r="B165" s="109">
        <f t="shared" ref="B165:V165" si="1646">B87/B247*100</f>
        <v>1.9133502470463266</v>
      </c>
      <c r="C165" s="109">
        <f t="shared" si="1646"/>
        <v>2.0091801830189353</v>
      </c>
      <c r="D165" s="109">
        <f t="shared" si="1646"/>
        <v>2.0384164346715958</v>
      </c>
      <c r="E165" s="109">
        <f t="shared" si="1646"/>
        <v>2.0530345604979261</v>
      </c>
      <c r="F165" s="109">
        <f t="shared" si="1646"/>
        <v>2.0644042139184049</v>
      </c>
      <c r="G165" s="109">
        <f t="shared" si="1646"/>
        <v>2.0855192845564372</v>
      </c>
      <c r="H165" s="109">
        <f t="shared" si="1646"/>
        <v>2.1180040086149488</v>
      </c>
      <c r="I165" s="109">
        <f t="shared" si="1646"/>
        <v>2.1147555362090977</v>
      </c>
      <c r="J165" s="109">
        <f t="shared" si="1646"/>
        <v>2.1050101189915442</v>
      </c>
      <c r="K165" s="109">
        <f t="shared" si="1646"/>
        <v>2.1228767172237255</v>
      </c>
      <c r="L165" s="109">
        <f t="shared" si="1646"/>
        <v>2.1423675516588325</v>
      </c>
      <c r="M165" s="109">
        <f t="shared" si="1646"/>
        <v>2.1245009534266512</v>
      </c>
      <c r="N165" s="109">
        <f t="shared" si="1646"/>
        <v>2.1632507540061092</v>
      </c>
      <c r="O165" s="109">
        <f t="shared" si="1646"/>
        <v>2.2017941972846145</v>
      </c>
      <c r="P165" s="109">
        <f t="shared" si="1646"/>
        <v>2.1937643132682592</v>
      </c>
      <c r="Q165" s="109">
        <f t="shared" si="1646"/>
        <v>3.7772574412935183</v>
      </c>
      <c r="R165" s="109">
        <f t="shared" si="1646"/>
        <v>4.6701805439122239</v>
      </c>
      <c r="S165" s="109">
        <f t="shared" si="1646"/>
        <v>4.3554090904710971</v>
      </c>
      <c r="T165" s="109">
        <f t="shared" si="1646"/>
        <v>4.4533736754706315</v>
      </c>
      <c r="U165" s="109">
        <f t="shared" si="1646"/>
        <v>4.6107594021911948</v>
      </c>
      <c r="V165" s="109">
        <f t="shared" si="1646"/>
        <v>4.5690040053061471</v>
      </c>
      <c r="W165" s="109">
        <f t="shared" ref="W165:X165" si="1647">W87/W247*100</f>
        <v>4.4084063249790422</v>
      </c>
      <c r="X165" s="109">
        <f t="shared" si="1647"/>
        <v>4.5015529795687632</v>
      </c>
      <c r="Y165" s="109">
        <f t="shared" ref="Y165:Z165" si="1648">Y87/Y247*100</f>
        <v>4.5304605620276419</v>
      </c>
      <c r="Z165" s="109">
        <f t="shared" si="1648"/>
        <v>4.3614230311018733</v>
      </c>
      <c r="AA165" s="109">
        <f t="shared" ref="AA165:AB165" si="1649">AA87/AA247*100</f>
        <v>4.5372740868419053</v>
      </c>
      <c r="AB165" s="109">
        <f t="shared" si="1649"/>
        <v>4.4675673620440541</v>
      </c>
      <c r="AC165" s="109">
        <f t="shared" ref="AC165:AD165" si="1650">AC87/AC247*100</f>
        <v>4.3725127373197132</v>
      </c>
      <c r="AD165" s="109">
        <f t="shared" si="1650"/>
        <v>4.0778434006742543</v>
      </c>
      <c r="AE165" s="109">
        <f t="shared" ref="AE165:AF165" si="1651">AE87/AE247*100</f>
        <v>3.745152214139059</v>
      </c>
      <c r="AF165" s="109">
        <f t="shared" si="1651"/>
        <v>3.6960406580314817</v>
      </c>
      <c r="AG165" s="109">
        <f t="shared" ref="AG165:AH165" si="1652">AG87/AG247*100</f>
        <v>3.5312793085092902</v>
      </c>
      <c r="AH165" s="109">
        <f t="shared" si="1652"/>
        <v>3.3490912777876352</v>
      </c>
      <c r="AI165" s="109">
        <f t="shared" ref="AI165:AJ165" si="1653">AI87/AI247*100</f>
        <v>3.2334414843730195</v>
      </c>
      <c r="AJ165" s="109">
        <f t="shared" si="1653"/>
        <v>3.1478923221211126</v>
      </c>
      <c r="AK165" s="109">
        <f t="shared" ref="AK165:AL165" si="1654">AK87/AK247*100</f>
        <v>3.0480849661605536</v>
      </c>
      <c r="AL165" s="109">
        <f t="shared" si="1654"/>
        <v>2.9651919068440766</v>
      </c>
      <c r="AM165" s="109">
        <f t="shared" ref="AM165:AN165" si="1655">AM87/AM247*100</f>
        <v>2.9307129311830988</v>
      </c>
      <c r="AN165" s="109">
        <f t="shared" si="1655"/>
        <v>2.7974987070384127</v>
      </c>
      <c r="AO165" s="109">
        <f t="shared" ref="AO165:AP165" si="1656">AO87/AO247*100</f>
        <v>2.6376416380647894</v>
      </c>
      <c r="AP165" s="109">
        <f t="shared" si="1656"/>
        <v>2.5279358064162238</v>
      </c>
      <c r="AQ165" s="109">
        <f t="shared" ref="AQ165:AS165" si="1657">AQ87/AQ247*100</f>
        <v>2.4213644271004751</v>
      </c>
      <c r="AR165" s="109">
        <f t="shared" si="1657"/>
        <v>2.3539737019449278</v>
      </c>
      <c r="AS165" s="109">
        <f t="shared" si="1657"/>
        <v>2.3398686664472548</v>
      </c>
      <c r="AT165" s="109">
        <f t="shared" ref="AT165:AU165" si="1658">AT87/AT247*100</f>
        <v>2.2850157506229722</v>
      </c>
      <c r="AU165" s="109">
        <f t="shared" si="1658"/>
        <v>2.2411334179635465</v>
      </c>
      <c r="AV165" s="109">
        <f t="shared" ref="AV165:AW165" si="1659">AV87/AV247*100</f>
        <v>2.2599401319604433</v>
      </c>
      <c r="AW165" s="109">
        <f t="shared" si="1659"/>
        <v>2.2975535599542369</v>
      </c>
      <c r="AX165" s="109">
        <f t="shared" ref="AX165:AY165" si="1660">AX87/AX247*100</f>
        <v>2.2812479548238112</v>
      </c>
      <c r="AY165" s="109">
        <f t="shared" si="1660"/>
        <v>2.2937137906425202</v>
      </c>
      <c r="AZ165" s="109">
        <f t="shared" ref="AZ165:BA165" si="1661">AZ87/AZ247*100</f>
        <v>2.2937137906425202</v>
      </c>
      <c r="BA165" s="109">
        <f t="shared" si="1661"/>
        <v>2.3279948391439711</v>
      </c>
      <c r="BB165" s="109">
        <f t="shared" ref="BB165:BC165" si="1662">BB87/BB247*100</f>
        <v>2.225151693639619</v>
      </c>
      <c r="BC165" s="109">
        <f t="shared" si="1662"/>
        <v>2.2391757589356671</v>
      </c>
      <c r="BD165" s="109">
        <f t="shared" ref="BD165:BE165" si="1663">BD87/BD247*100</f>
        <v>2.2516415947543762</v>
      </c>
      <c r="BE165" s="109">
        <f t="shared" si="1663"/>
        <v>2.2095693988662322</v>
      </c>
      <c r="BF165" s="109">
        <f t="shared" ref="BF165:BG165" si="1664">BF87/BF247*100</f>
        <v>2.1659389735007495</v>
      </c>
      <c r="BG165" s="109">
        <f t="shared" si="1664"/>
        <v>2.2033364809568776</v>
      </c>
      <c r="BH165" s="109">
        <f t="shared" ref="BH165:BI165" si="1665">BH87/BH247*100</f>
        <v>2.2158023167755871</v>
      </c>
      <c r="BI165" s="109">
        <f t="shared" si="1665"/>
        <v>2.260990971618408</v>
      </c>
      <c r="BJ165" s="109">
        <f t="shared" ref="BJ165:BK165" si="1666">BJ87/BJ247*100</f>
        <v>2.2796897253464725</v>
      </c>
      <c r="BK165" s="109">
        <f t="shared" si="1666"/>
        <v>2.3529265107813897</v>
      </c>
      <c r="BL165" s="109">
        <f t="shared" ref="BL165:BM165" si="1667">BL87/BL247*100</f>
        <v>2.3653923466000992</v>
      </c>
      <c r="BM165" s="109">
        <f t="shared" si="1667"/>
        <v>2.326436609666632</v>
      </c>
      <c r="BN165" s="109">
        <f t="shared" ref="BN165:BO165" si="1668">BN87/BN247*100</f>
        <v>2.3139707738479229</v>
      </c>
      <c r="BO165" s="109">
        <f t="shared" si="1668"/>
        <v>2.3279948391439711</v>
      </c>
      <c r="BP165" s="109">
        <f t="shared" ref="BP165:BQ165" si="1669">BP87/BP247*100</f>
        <v>2.5056329995605795</v>
      </c>
      <c r="BQ165" s="109">
        <f t="shared" si="1669"/>
        <v>2.4510949678537259</v>
      </c>
      <c r="BR165" s="109">
        <f t="shared" ref="BR165:BS165" si="1670">BR87/BR247*100</f>
        <v>2.4760266394911445</v>
      </c>
      <c r="BS165" s="109">
        <f t="shared" si="1670"/>
        <v>2.4573278857630809</v>
      </c>
      <c r="BT165" s="109">
        <f t="shared" ref="BT165:BU165" si="1671">BT87/BT247*100</f>
        <v>2.421488607784291</v>
      </c>
      <c r="BU165" s="109">
        <f t="shared" si="1671"/>
        <v>2.4136974603975978</v>
      </c>
      <c r="BV165" s="109">
        <f t="shared" ref="BV165:BW165" si="1672">BV87/BV247*100</f>
        <v>2.3576011992134056</v>
      </c>
      <c r="BW165" s="109">
        <f t="shared" si="1672"/>
        <v>2.4136974603975978</v>
      </c>
      <c r="BX165" s="109">
        <f t="shared" ref="BX165:BY165" si="1673">BX87/BX247*100</f>
        <v>2.4199303783069523</v>
      </c>
      <c r="BY165" s="109">
        <f t="shared" si="1673"/>
        <v>2.3762999529414701</v>
      </c>
      <c r="BZ165" s="109">
        <f t="shared" ref="BZ165:CA165" si="1674">BZ87/BZ247*100</f>
        <v>2.3342277570533256</v>
      </c>
      <c r="CA165" s="109">
        <f t="shared" si="1674"/>
        <v>2.3887657887601792</v>
      </c>
      <c r="CB165" s="274"/>
      <c r="CC165" s="282">
        <f t="shared" si="1326"/>
        <v>2.1937643132682592</v>
      </c>
      <c r="CD165" s="156">
        <f t="shared" ca="1" si="1296"/>
        <v>2.3887657887601792</v>
      </c>
      <c r="CE165" s="157"/>
    </row>
    <row r="166" spans="1:83" s="105" customFormat="1" x14ac:dyDescent="0.25">
      <c r="A166" s="236" t="s">
        <v>127</v>
      </c>
      <c r="B166" s="109">
        <f t="shared" ref="B166:V166" si="1675">B88/B248*100</f>
        <v>2.0819926562440854</v>
      </c>
      <c r="C166" s="109">
        <f t="shared" si="1675"/>
        <v>2.1293106711587235</v>
      </c>
      <c r="D166" s="109">
        <f t="shared" si="1675"/>
        <v>2.2712647159026385</v>
      </c>
      <c r="E166" s="109">
        <f t="shared" si="1675"/>
        <v>2.2901919218684936</v>
      </c>
      <c r="F166" s="109">
        <f t="shared" si="1675"/>
        <v>2.3280463338002044</v>
      </c>
      <c r="G166" s="109">
        <f t="shared" si="1675"/>
        <v>2.3469735397660596</v>
      </c>
      <c r="H166" s="109">
        <f t="shared" si="1675"/>
        <v>2.4416095695953364</v>
      </c>
      <c r="I166" s="109">
        <f t="shared" si="1675"/>
        <v>2.4037551576636256</v>
      </c>
      <c r="J166" s="109">
        <f t="shared" si="1675"/>
        <v>2.4132187606465534</v>
      </c>
      <c r="K166" s="109">
        <f t="shared" si="1675"/>
        <v>2.4510731725782642</v>
      </c>
      <c r="L166" s="109">
        <f t="shared" si="1675"/>
        <v>2.4794639815270472</v>
      </c>
      <c r="M166" s="109">
        <f t="shared" si="1675"/>
        <v>2.4889275845099745</v>
      </c>
      <c r="N166" s="109">
        <f t="shared" si="1675"/>
        <v>2.5643434153672739</v>
      </c>
      <c r="O166" s="109">
        <f t="shared" si="1675"/>
        <v>2.5173774187488256</v>
      </c>
      <c r="P166" s="109">
        <f t="shared" si="1675"/>
        <v>2.4798046214540674</v>
      </c>
      <c r="Q166" s="109">
        <f t="shared" si="1675"/>
        <v>3.7948525267706179</v>
      </c>
      <c r="R166" s="109">
        <f t="shared" si="1675"/>
        <v>5.1005072327634791</v>
      </c>
      <c r="S166" s="109">
        <f t="shared" si="1675"/>
        <v>4.7341724591395833</v>
      </c>
      <c r="T166" s="109">
        <f t="shared" si="1675"/>
        <v>4.82810445237648</v>
      </c>
      <c r="U166" s="109">
        <f t="shared" si="1675"/>
        <v>4.9690024422318242</v>
      </c>
      <c r="V166" s="109">
        <f t="shared" si="1675"/>
        <v>4.9126432462896865</v>
      </c>
      <c r="W166" s="109">
        <f t="shared" ref="W166:X166" si="1676">W88/W248*100</f>
        <v>4.7529588577869628</v>
      </c>
      <c r="X166" s="109">
        <f t="shared" si="1676"/>
        <v>4.8750704489949275</v>
      </c>
      <c r="Y166" s="109">
        <f t="shared" ref="Y166:Z166" si="1677">Y88/Y248*100</f>
        <v>4.9220364456133758</v>
      </c>
      <c r="Z166" s="109">
        <f t="shared" si="1677"/>
        <v>4.7719350569463348</v>
      </c>
      <c r="AA166" s="109">
        <f t="shared" ref="AA166:AB166" si="1678">AA88/AA248*100</f>
        <v>4.9396983987921042</v>
      </c>
      <c r="AB166" s="109">
        <f t="shared" si="1678"/>
        <v>4.9583387701083002</v>
      </c>
      <c r="AC166" s="109">
        <f t="shared" ref="AC166:AD166" si="1679">AC88/AC248*100</f>
        <v>4.9024176561597104</v>
      </c>
      <c r="AD166" s="109">
        <f t="shared" si="1679"/>
        <v>4.613491900758663</v>
      </c>
      <c r="AE166" s="109">
        <f t="shared" ref="AE166:AF166" si="1680">AE88/AE248*100</f>
        <v>4.3432065166738125</v>
      </c>
      <c r="AF166" s="109">
        <f t="shared" si="1680"/>
        <v>4.250004660092829</v>
      </c>
      <c r="AG166" s="109">
        <f t="shared" ref="AG166:AH166" si="1681">AG88/AG248*100</f>
        <v>4.1008816895632556</v>
      </c>
      <c r="AH166" s="109">
        <f t="shared" si="1681"/>
        <v>3.8305963054784051</v>
      </c>
      <c r="AI166" s="109">
        <f t="shared" ref="AI166:AJ166" si="1682">AI88/AI248*100</f>
        <v>3.7560348202136185</v>
      </c>
      <c r="AJ166" s="109">
        <f t="shared" si="1682"/>
        <v>3.5882714783678491</v>
      </c>
      <c r="AK166" s="109">
        <f t="shared" ref="AK166:AL166" si="1683">AK88/AK248*100</f>
        <v>3.5230301787611609</v>
      </c>
      <c r="AL166" s="109">
        <f t="shared" si="1683"/>
        <v>3.4807114462216084</v>
      </c>
      <c r="AM166" s="109">
        <f t="shared" ref="AM166:AN166" si="1684">AM88/AM248*100</f>
        <v>3.4433847819189638</v>
      </c>
      <c r="AN166" s="109">
        <f t="shared" si="1684"/>
        <v>3.3407364550866911</v>
      </c>
      <c r="AO166" s="109">
        <f t="shared" ref="AO166:AP166" si="1685">AO88/AO248*100</f>
        <v>3.0794498049681791</v>
      </c>
      <c r="AP166" s="109">
        <f t="shared" si="1685"/>
        <v>2.9768014781359065</v>
      </c>
      <c r="AQ166" s="109">
        <f t="shared" ref="AQ166:AS166" si="1686">AQ88/AQ248*100</f>
        <v>2.780836490547022</v>
      </c>
      <c r="AR166" s="109">
        <f t="shared" si="1686"/>
        <v>2.6501931654877664</v>
      </c>
      <c r="AS166" s="109">
        <f t="shared" si="1686"/>
        <v>2.5662081708068158</v>
      </c>
      <c r="AT166" s="109">
        <f t="shared" ref="AT166:AU166" si="1687">AT88/AT248*100</f>
        <v>2.5848715029581379</v>
      </c>
      <c r="AU166" s="109">
        <f t="shared" si="1687"/>
        <v>2.5288815065041712</v>
      </c>
      <c r="AV166" s="109">
        <f t="shared" ref="AV166:AW166" si="1688">AV88/AV248*100</f>
        <v>2.5848715029581379</v>
      </c>
      <c r="AW166" s="109">
        <f t="shared" si="1688"/>
        <v>2.5755398368824771</v>
      </c>
      <c r="AX166" s="109">
        <f t="shared" ref="AX166:AY166" si="1689">AX88/AX248*100</f>
        <v>2.6386705591735908</v>
      </c>
      <c r="AY166" s="109">
        <f t="shared" si="1689"/>
        <v>2.6760985103675425</v>
      </c>
      <c r="AZ166" s="109">
        <f t="shared" ref="AZ166:BA166" si="1690">AZ88/AZ248*100</f>
        <v>2.6948124859645182</v>
      </c>
      <c r="BA166" s="109">
        <f t="shared" si="1690"/>
        <v>2.8164533273448611</v>
      </c>
      <c r="BB166" s="109">
        <f t="shared" ref="BB166:BC166" si="1691">BB88/BB248*100</f>
        <v>2.6948124859645182</v>
      </c>
      <c r="BC166" s="109">
        <f t="shared" si="1691"/>
        <v>2.6667415225690547</v>
      </c>
      <c r="BD166" s="109">
        <f t="shared" ref="BD166:BE166" si="1692">BD88/BD248*100</f>
        <v>2.6948124859645182</v>
      </c>
      <c r="BE166" s="109">
        <f t="shared" si="1692"/>
        <v>2.6760985103675425</v>
      </c>
      <c r="BF166" s="109">
        <f t="shared" ref="BF166:BG166" si="1693">BF88/BF248*100</f>
        <v>2.6480275469720786</v>
      </c>
      <c r="BG166" s="109">
        <f t="shared" si="1693"/>
        <v>2.7509544127554455</v>
      </c>
      <c r="BH166" s="109">
        <f t="shared" ref="BH166:BI166" si="1694">BH88/BH248*100</f>
        <v>2.7603114005539338</v>
      </c>
      <c r="BI166" s="109">
        <f t="shared" si="1694"/>
        <v>2.6760985103675425</v>
      </c>
      <c r="BJ166" s="109">
        <f t="shared" ref="BJ166:BK166" si="1695">BJ88/BJ248*100</f>
        <v>2.6480275469720786</v>
      </c>
      <c r="BK166" s="109">
        <f t="shared" si="1695"/>
        <v>2.7322404371584699</v>
      </c>
      <c r="BL166" s="109">
        <f t="shared" ref="BL166:BM166" si="1696">BL88/BL248*100</f>
        <v>2.7603114005539338</v>
      </c>
      <c r="BM166" s="109">
        <f t="shared" si="1696"/>
        <v>2.7228834493599821</v>
      </c>
      <c r="BN166" s="109">
        <f t="shared" ref="BN166:BO166" si="1697">BN88/BN248*100</f>
        <v>2.7322404371584699</v>
      </c>
      <c r="BO166" s="109">
        <f t="shared" si="1697"/>
        <v>2.7041694737630064</v>
      </c>
      <c r="BP166" s="109">
        <f t="shared" ref="BP166:BQ166" si="1698">BP88/BP248*100</f>
        <v>2.8819522419342767</v>
      </c>
      <c r="BQ166" s="109">
        <f t="shared" si="1698"/>
        <v>2.9006662175312523</v>
      </c>
      <c r="BR166" s="109">
        <f t="shared" ref="BR166:BS166" si="1699">BR88/BR248*100</f>
        <v>2.9568081443221801</v>
      </c>
      <c r="BS166" s="109">
        <f t="shared" si="1699"/>
        <v>2.9474511565236918</v>
      </c>
      <c r="BT166" s="109">
        <f t="shared" ref="BT166:BU166" si="1700">BT88/BT248*100</f>
        <v>2.9848791077176435</v>
      </c>
      <c r="BU166" s="109">
        <f t="shared" si="1700"/>
        <v>2.9287371809267162</v>
      </c>
      <c r="BV166" s="109">
        <f t="shared" ref="BV166:BW166" si="1701">BV88/BV248*100</f>
        <v>2.9568081443221801</v>
      </c>
      <c r="BW166" s="109">
        <f t="shared" si="1701"/>
        <v>2.938094168725204</v>
      </c>
      <c r="BX166" s="109">
        <f t="shared" ref="BX166:BY166" si="1702">BX88/BX248*100</f>
        <v>2.9848791077176435</v>
      </c>
      <c r="BY166" s="109">
        <f t="shared" si="1702"/>
        <v>2.9193801931282284</v>
      </c>
      <c r="BZ166" s="109">
        <f t="shared" ref="BZ166:CA166" si="1703">BZ88/BZ248*100</f>
        <v>2.9006662175312523</v>
      </c>
      <c r="CA166" s="109">
        <f t="shared" si="1703"/>
        <v>2.9193801931282284</v>
      </c>
      <c r="CB166" s="274"/>
      <c r="CC166" s="282">
        <f t="shared" si="1326"/>
        <v>2.4798046214540674</v>
      </c>
      <c r="CD166" s="156">
        <f t="shared" ca="1" si="1296"/>
        <v>2.9193801931282284</v>
      </c>
      <c r="CE166" s="157"/>
    </row>
    <row r="167" spans="1:83" s="105" customFormat="1" x14ac:dyDescent="0.25">
      <c r="A167" s="236" t="s">
        <v>139</v>
      </c>
      <c r="B167" s="109">
        <f t="shared" ref="B167:V167" si="1704">B89/B249*100</f>
        <v>1.936668043729604</v>
      </c>
      <c r="C167" s="109">
        <f t="shared" si="1704"/>
        <v>2.0267778668093634</v>
      </c>
      <c r="D167" s="109">
        <f t="shared" si="1704"/>
        <v>2.0725259308344723</v>
      </c>
      <c r="E167" s="109">
        <f t="shared" si="1704"/>
        <v>2.0891615904799665</v>
      </c>
      <c r="F167" s="109">
        <f t="shared" si="1704"/>
        <v>2.1030246401845449</v>
      </c>
      <c r="G167" s="109">
        <f t="shared" si="1704"/>
        <v>2.1238192147414123</v>
      </c>
      <c r="H167" s="109">
        <f t="shared" si="1704"/>
        <v>2.1654083638551476</v>
      </c>
      <c r="I167" s="109">
        <f t="shared" si="1704"/>
        <v>2.1570905340324007</v>
      </c>
      <c r="J167" s="109">
        <f t="shared" si="1704"/>
        <v>2.1501590091801117</v>
      </c>
      <c r="K167" s="109">
        <f t="shared" si="1704"/>
        <v>2.1709535837369791</v>
      </c>
      <c r="L167" s="109">
        <f t="shared" si="1704"/>
        <v>2.1917481582938469</v>
      </c>
      <c r="M167" s="109">
        <f t="shared" si="1704"/>
        <v>2.1778851085892685</v>
      </c>
      <c r="N167" s="109">
        <f t="shared" si="1704"/>
        <v>2.2218138229735547</v>
      </c>
      <c r="O167" s="109">
        <f t="shared" si="1704"/>
        <v>2.2478721332429981</v>
      </c>
      <c r="P167" s="109">
        <f t="shared" si="1704"/>
        <v>2.2355287231153671</v>
      </c>
      <c r="Q167" s="109">
        <f t="shared" si="1704"/>
        <v>3.7798264790834057</v>
      </c>
      <c r="R167" s="109">
        <f t="shared" si="1704"/>
        <v>4.7343835289535257</v>
      </c>
      <c r="S167" s="109">
        <f t="shared" si="1704"/>
        <v>4.4107118856067604</v>
      </c>
      <c r="T167" s="109">
        <f t="shared" si="1704"/>
        <v>4.5094591666278081</v>
      </c>
      <c r="U167" s="109">
        <f t="shared" si="1704"/>
        <v>4.6630660482161028</v>
      </c>
      <c r="V167" s="109">
        <f t="shared" si="1704"/>
        <v>4.6191783677623039</v>
      </c>
      <c r="W167" s="109">
        <f t="shared" ref="W167:X167" si="1705">W89/W249*100</f>
        <v>4.4587140361031032</v>
      </c>
      <c r="X167" s="109">
        <f t="shared" si="1705"/>
        <v>4.556089827109969</v>
      </c>
      <c r="Y167" s="109">
        <f t="shared" ref="Y167:Z167" si="1706">Y89/Y249*100</f>
        <v>4.587634097436136</v>
      </c>
      <c r="Z167" s="109">
        <f t="shared" si="1706"/>
        <v>4.4210640343394125</v>
      </c>
      <c r="AA167" s="109">
        <f t="shared" ref="AA167:AB167" si="1707">AA89/AA249*100</f>
        <v>4.5957400712244922</v>
      </c>
      <c r="AB167" s="109">
        <f t="shared" si="1707"/>
        <v>4.5388688034014431</v>
      </c>
      <c r="AC167" s="109">
        <f t="shared" ref="AC167:AD167" si="1708">AC89/AC249*100</f>
        <v>4.4494996682509376</v>
      </c>
      <c r="AD167" s="109">
        <f t="shared" si="1708"/>
        <v>4.1556647844985175</v>
      </c>
      <c r="AE167" s="109">
        <f t="shared" ref="AE167:AF167" si="1709">AE89/AE249*100</f>
        <v>3.8320401890292612</v>
      </c>
      <c r="AF167" s="109">
        <f t="shared" si="1709"/>
        <v>3.7765229990115232</v>
      </c>
      <c r="AG167" s="109">
        <f t="shared" ref="AG167:AH167" si="1710">AG89/AG249*100</f>
        <v>3.61403366237424</v>
      </c>
      <c r="AH167" s="109">
        <f t="shared" si="1710"/>
        <v>3.4204005362148107</v>
      </c>
      <c r="AI167" s="109">
        <f t="shared" ref="AI167:AJ167" si="1711">AI89/AI249*100</f>
        <v>3.3093661561793337</v>
      </c>
      <c r="AJ167" s="109">
        <f t="shared" si="1711"/>
        <v>3.2118725541969644</v>
      </c>
      <c r="AK167" s="109">
        <f t="shared" ref="AK167:AL167" si="1712">AK89/AK249*100</f>
        <v>3.1170871078252156</v>
      </c>
      <c r="AL167" s="109">
        <f t="shared" si="1712"/>
        <v>3.0379801189428259</v>
      </c>
      <c r="AM167" s="109">
        <f t="shared" ref="AM167:AN167" si="1713">AM89/AM249*100</f>
        <v>3.0044335186894822</v>
      </c>
      <c r="AN167" s="109">
        <f t="shared" si="1713"/>
        <v>2.8742727097065073</v>
      </c>
      <c r="AO167" s="109">
        <f t="shared" ref="AO167:AP167" si="1714">AO89/AO249*100</f>
        <v>2.699830388389119</v>
      </c>
      <c r="AP167" s="109">
        <f t="shared" si="1714"/>
        <v>2.5911394035682846</v>
      </c>
      <c r="AQ167" s="109">
        <f t="shared" ref="AQ167:AS167" si="1715">AQ89/AQ249*100</f>
        <v>2.4730553706765144</v>
      </c>
      <c r="AR167" s="109">
        <f t="shared" si="1715"/>
        <v>2.3965691220988901</v>
      </c>
      <c r="AS167" s="109">
        <f t="shared" si="1715"/>
        <v>2.3724155699164822</v>
      </c>
      <c r="AT167" s="109">
        <f t="shared" ref="AT167:AU167" si="1716">AT89/AT249*100</f>
        <v>2.3281340575820684</v>
      </c>
      <c r="AU167" s="109">
        <f t="shared" si="1716"/>
        <v>2.2825106812375209</v>
      </c>
      <c r="AV167" s="109">
        <f t="shared" ref="AV167:AW167" si="1717">AV89/AV249*100</f>
        <v>2.3066642334199283</v>
      </c>
      <c r="AW167" s="109">
        <f t="shared" si="1717"/>
        <v>2.336185241642871</v>
      </c>
      <c r="AX167" s="109">
        <f t="shared" ref="AX167:AY167" si="1718">AX89/AX249*100</f>
        <v>2.3322727236296896</v>
      </c>
      <c r="AY167" s="109">
        <f t="shared" si="1718"/>
        <v>2.3483020894278317</v>
      </c>
      <c r="AZ167" s="109">
        <f t="shared" ref="AZ167:BA167" si="1719">AZ89/AZ249*100</f>
        <v>2.3509736503941889</v>
      </c>
      <c r="BA167" s="109">
        <f t="shared" si="1719"/>
        <v>2.397725967305437</v>
      </c>
      <c r="BB167" s="109">
        <f t="shared" ref="BB167:BC167" si="1720">BB89/BB249*100</f>
        <v>2.2935350896175128</v>
      </c>
      <c r="BC167" s="109">
        <f t="shared" si="1720"/>
        <v>2.3002139920334055</v>
      </c>
      <c r="BD167" s="109">
        <f t="shared" ref="BD167:BE167" si="1721">BD89/BD249*100</f>
        <v>2.3135717968651903</v>
      </c>
      <c r="BE167" s="109">
        <f t="shared" si="1721"/>
        <v>2.2761699433361917</v>
      </c>
      <c r="BF167" s="109">
        <f t="shared" ref="BF167:BG167" si="1722">BF89/BF249*100</f>
        <v>2.2347607483576581</v>
      </c>
      <c r="BG167" s="109">
        <f t="shared" si="1722"/>
        <v>2.2801772847857276</v>
      </c>
      <c r="BH167" s="109">
        <f t="shared" ref="BH167:BI167" si="1723">BH89/BH249*100</f>
        <v>2.2935350896175128</v>
      </c>
      <c r="BI167" s="109">
        <f t="shared" si="1723"/>
        <v>2.320250699281083</v>
      </c>
      <c r="BJ167" s="109">
        <f t="shared" ref="BJ167:BK167" si="1724">BJ89/BJ249*100</f>
        <v>2.3322727236296896</v>
      </c>
      <c r="BK167" s="109">
        <f t="shared" si="1724"/>
        <v>2.4070764306876864</v>
      </c>
      <c r="BL167" s="109">
        <f t="shared" ref="BL167:BM167" si="1725">BL89/BL249*100</f>
        <v>2.4217700160026503</v>
      </c>
      <c r="BM167" s="109">
        <f t="shared" si="1725"/>
        <v>2.3830323819904731</v>
      </c>
      <c r="BN167" s="109">
        <f t="shared" ref="BN167:BO167" si="1726">BN89/BN249*100</f>
        <v>2.3736819186082236</v>
      </c>
      <c r="BO167" s="109">
        <f t="shared" si="1726"/>
        <v>2.3816966015072949</v>
      </c>
      <c r="BP167" s="109">
        <f t="shared" ref="BP167:BQ167" si="1727">BP89/BP249*100</f>
        <v>2.5593554057700372</v>
      </c>
      <c r="BQ167" s="109">
        <f t="shared" si="1727"/>
        <v>2.5139388693419678</v>
      </c>
      <c r="BR167" s="109">
        <f t="shared" ref="BR167:BS167" si="1728">BR89/BR249*100</f>
        <v>2.5459976009382523</v>
      </c>
      <c r="BS167" s="109">
        <f t="shared" si="1728"/>
        <v>2.527296674173753</v>
      </c>
      <c r="BT167" s="109">
        <f t="shared" ref="BT167:BU167" si="1729">BT89/BT249*100</f>
        <v>2.5019168449933611</v>
      </c>
      <c r="BU167" s="109">
        <f t="shared" si="1729"/>
        <v>2.4872232596783972</v>
      </c>
      <c r="BV167" s="109">
        <f t="shared" ref="BV167:BW167" si="1730">BV89/BV249*100</f>
        <v>2.4431425037335064</v>
      </c>
      <c r="BW167" s="109">
        <f t="shared" si="1730"/>
        <v>2.4885590401615763</v>
      </c>
      <c r="BX167" s="109">
        <f t="shared" ref="BX167:BY167" si="1731">BX89/BX249*100</f>
        <v>2.5005810645101825</v>
      </c>
      <c r="BY167" s="109">
        <f t="shared" si="1731"/>
        <v>2.4538287475989349</v>
      </c>
      <c r="BZ167" s="109">
        <f t="shared" ref="BZ167:CA167" si="1732">BZ89/BZ249*100</f>
        <v>2.4150911135867577</v>
      </c>
      <c r="CA167" s="109">
        <f t="shared" si="1732"/>
        <v>2.4631792109811843</v>
      </c>
      <c r="CB167" s="274"/>
      <c r="CC167" s="282">
        <f t="shared" si="1326"/>
        <v>2.2355287231153671</v>
      </c>
      <c r="CD167" s="156">
        <f t="shared" ca="1" si="1296"/>
        <v>2.4631792109811843</v>
      </c>
      <c r="CE167" s="157"/>
    </row>
    <row r="168" spans="1:83" s="105" customFormat="1" x14ac:dyDescent="0.25">
      <c r="A168" s="236" t="s">
        <v>1731</v>
      </c>
      <c r="B168" s="109">
        <f t="shared" ref="B168:V168" si="1733">B90/B250*100</f>
        <v>1.4131789155152081</v>
      </c>
      <c r="C168" s="109">
        <f t="shared" si="1733"/>
        <v>1.4768707028903278</v>
      </c>
      <c r="D168" s="109">
        <f t="shared" si="1733"/>
        <v>1.50996818191932</v>
      </c>
      <c r="E168" s="109">
        <f t="shared" si="1733"/>
        <v>1.5277685067752487</v>
      </c>
      <c r="F168" s="109">
        <f t="shared" si="1733"/>
        <v>1.5372249293549607</v>
      </c>
      <c r="G168" s="109">
        <f t="shared" si="1733"/>
        <v>1.5625347662594842</v>
      </c>
      <c r="H168" s="109">
        <f t="shared" si="1733"/>
        <v>1.570044278308079</v>
      </c>
      <c r="I168" s="109">
        <f t="shared" si="1733"/>
        <v>1.5797788309636649</v>
      </c>
      <c r="J168" s="109">
        <f t="shared" si="1733"/>
        <v>1.5769975302049262</v>
      </c>
      <c r="K168" s="109">
        <f t="shared" si="1733"/>
        <v>1.6178826513583873</v>
      </c>
      <c r="L168" s="109">
        <f t="shared" si="1733"/>
        <v>1.6479206995527667</v>
      </c>
      <c r="M168" s="109">
        <f t="shared" si="1733"/>
        <v>1.6612709431947135</v>
      </c>
      <c r="N168" s="109">
        <f t="shared" si="1733"/>
        <v>1.670917680517902</v>
      </c>
      <c r="O168" s="109">
        <f t="shared" si="1733"/>
        <v>1.7082811801151454</v>
      </c>
      <c r="P168" s="109">
        <f t="shared" si="1733"/>
        <v>1.7156989337116573</v>
      </c>
      <c r="Q168" s="109">
        <f t="shared" si="1733"/>
        <v>2.9769917767333092</v>
      </c>
      <c r="R168" s="109">
        <f t="shared" si="1733"/>
        <v>4.0138288905568151</v>
      </c>
      <c r="S168" s="109">
        <f t="shared" si="1733"/>
        <v>3.7629989263488497</v>
      </c>
      <c r="T168" s="109">
        <f t="shared" si="1733"/>
        <v>3.8638254289384699</v>
      </c>
      <c r="U168" s="109">
        <f t="shared" si="1733"/>
        <v>4.0476208791631452</v>
      </c>
      <c r="V168" s="109">
        <f t="shared" si="1733"/>
        <v>4.0380052726491495</v>
      </c>
      <c r="W168" s="109">
        <f t="shared" ref="W168:X168" si="1734">W90/W250*100</f>
        <v>3.8877270794161185</v>
      </c>
      <c r="X168" s="109">
        <f t="shared" si="1734"/>
        <v>4.0179498647770995</v>
      </c>
      <c r="Y168" s="109">
        <f t="shared" ref="Y168:Z168" si="1735">Y90/Y250*100</f>
        <v>4.0330601035848082</v>
      </c>
      <c r="Z168" s="109">
        <f t="shared" si="1735"/>
        <v>3.9298139611940011</v>
      </c>
      <c r="AA168" s="109">
        <f t="shared" ref="AA168:AB168" si="1736">AA90/AA250*100</f>
        <v>4.1249917435196108</v>
      </c>
      <c r="AB168" s="109">
        <f t="shared" si="1736"/>
        <v>4.09629709036217</v>
      </c>
      <c r="AC168" s="109">
        <f t="shared" ref="AC168:AD168" si="1737">AC90/AC250*100</f>
        <v>3.9955951000360574</v>
      </c>
      <c r="AD168" s="109">
        <f t="shared" si="1737"/>
        <v>3.6823902537798436</v>
      </c>
      <c r="AE168" s="109">
        <f t="shared" ref="AE168:AF168" si="1738">AE90/AE250*100</f>
        <v>3.3756823101253142</v>
      </c>
      <c r="AF168" s="109">
        <f t="shared" si="1738"/>
        <v>3.330203991913522</v>
      </c>
      <c r="AG168" s="109">
        <f t="shared" ref="AG168:AH168" si="1739">AG90/AG250*100</f>
        <v>3.158036072968879</v>
      </c>
      <c r="AH168" s="109">
        <f t="shared" si="1739"/>
        <v>2.9717915317205854</v>
      </c>
      <c r="AI168" s="109">
        <f t="shared" ref="AI168:AJ168" si="1740">AI90/AI250*100</f>
        <v>2.8762329226208072</v>
      </c>
      <c r="AJ168" s="109">
        <f t="shared" si="1740"/>
        <v>2.7776965664952566</v>
      </c>
      <c r="AK168" s="109">
        <f t="shared" ref="AK168:AL168" si="1741">AK90/AK250*100</f>
        <v>2.7016286652005324</v>
      </c>
      <c r="AL168" s="109">
        <f t="shared" si="1741"/>
        <v>2.6332044344642545</v>
      </c>
      <c r="AM168" s="109">
        <f t="shared" ref="AM168:AN168" si="1742">AM90/AM250*100</f>
        <v>2.6004971507130188</v>
      </c>
      <c r="AN168" s="109">
        <f t="shared" si="1742"/>
        <v>2.5093457041931813</v>
      </c>
      <c r="AO168" s="109">
        <f t="shared" ref="AO168:AP168" si="1743">AO90/AO250*100</f>
        <v>2.387631713840221</v>
      </c>
      <c r="AP168" s="109">
        <f t="shared" si="1743"/>
        <v>2.3045230420133103</v>
      </c>
      <c r="AQ168" s="109">
        <f t="shared" ref="AQ168:AS168" si="1744">AQ90/AQ250*100</f>
        <v>2.2356232721439033</v>
      </c>
      <c r="AR168" s="109">
        <f t="shared" si="1744"/>
        <v>2.1785195718241228</v>
      </c>
      <c r="AS168" s="109">
        <f t="shared" si="1744"/>
        <v>2.1551955252146349</v>
      </c>
      <c r="AT168" s="109">
        <f t="shared" ref="AT168:AU168" si="1745">AT90/AT250*100</f>
        <v>2.1385737908492528</v>
      </c>
      <c r="AU168" s="109">
        <f t="shared" si="1745"/>
        <v>2.1106921719137728</v>
      </c>
      <c r="AV168" s="109">
        <f t="shared" ref="AV168:AW168" si="1746">AV90/AV250*100</f>
        <v>2.1195392240759925</v>
      </c>
      <c r="AW168" s="109">
        <f t="shared" si="1746"/>
        <v>2.1329438485642038</v>
      </c>
      <c r="AX168" s="109">
        <f t="shared" ref="AX168:AY168" si="1747">AX90/AX250*100</f>
        <v>2.1116663903007837</v>
      </c>
      <c r="AY168" s="109">
        <f t="shared" si="1747"/>
        <v>2.1201972985812567</v>
      </c>
      <c r="AZ168" s="109">
        <f t="shared" ref="AZ168:BA168" si="1748">AZ90/AZ250*100</f>
        <v>2.1252625253727873</v>
      </c>
      <c r="BA168" s="109">
        <f t="shared" si="1748"/>
        <v>2.1537877499356184</v>
      </c>
      <c r="BB168" s="109">
        <f t="shared" ref="BB168:BC168" si="1749">BB90/BB250*100</f>
        <v>2.0826079839704232</v>
      </c>
      <c r="BC168" s="109">
        <f t="shared" si="1749"/>
        <v>2.0871400289944244</v>
      </c>
      <c r="BD168" s="109">
        <f t="shared" ref="BD168:BE168" si="1750">BD90/BD250*100</f>
        <v>2.0775427571788927</v>
      </c>
      <c r="BE168" s="109">
        <f t="shared" si="1750"/>
        <v>2.0548825320588868</v>
      </c>
      <c r="BF168" s="109">
        <f t="shared" ref="BF168:BG168" si="1751">BF90/BF250*100</f>
        <v>2.0362211701953523</v>
      </c>
      <c r="BG168" s="109">
        <f t="shared" si="1751"/>
        <v>2.0487509417322967</v>
      </c>
      <c r="BH168" s="109">
        <f t="shared" ref="BH168:BI168" si="1752">BH90/BH250*100</f>
        <v>2.0546159411751219</v>
      </c>
      <c r="BI168" s="109">
        <f t="shared" si="1752"/>
        <v>2.0604809406179472</v>
      </c>
      <c r="BJ168" s="109">
        <f t="shared" ref="BJ168:BK168" si="1753">BJ90/BJ250*100</f>
        <v>2.0919386649021905</v>
      </c>
      <c r="BK168" s="109">
        <f t="shared" si="1753"/>
        <v>2.1660509305887978</v>
      </c>
      <c r="BL168" s="109">
        <f t="shared" ref="BL168:BM168" si="1754">BL90/BL250*100</f>
        <v>2.1943095642678641</v>
      </c>
      <c r="BM168" s="109">
        <f t="shared" si="1754"/>
        <v>2.1977752457568065</v>
      </c>
      <c r="BN168" s="109">
        <f t="shared" ref="BN168:BO168" si="1755">BN90/BN250*100</f>
        <v>2.2065727449210435</v>
      </c>
      <c r="BO168" s="109">
        <f t="shared" si="1755"/>
        <v>2.2505602407422316</v>
      </c>
      <c r="BP168" s="109">
        <f t="shared" ref="BP168:BQ168" si="1756">BP90/BP250*100</f>
        <v>2.4201120428166285</v>
      </c>
      <c r="BQ168" s="109">
        <f t="shared" si="1756"/>
        <v>2.4171795430952163</v>
      </c>
      <c r="BR168" s="109">
        <f t="shared" ref="BR168:BS168" si="1757">BR90/BR250*100</f>
        <v>2.4470377220768711</v>
      </c>
      <c r="BS168" s="109">
        <f t="shared" si="1757"/>
        <v>2.4438386314716936</v>
      </c>
      <c r="BT168" s="109">
        <f t="shared" ref="BT168:BU168" si="1758">BT90/BT250*100</f>
        <v>2.4254438604919244</v>
      </c>
      <c r="BU168" s="109">
        <f t="shared" si="1758"/>
        <v>2.3955856815102696</v>
      </c>
      <c r="BV168" s="109">
        <f t="shared" ref="BV168:BW168" si="1759">BV90/BV250*100</f>
        <v>2.4041165897907422</v>
      </c>
      <c r="BW168" s="109">
        <f t="shared" si="1759"/>
        <v>2.4774290828260557</v>
      </c>
      <c r="BX168" s="109">
        <f t="shared" ref="BX168:BY168" si="1760">BX90/BX250*100</f>
        <v>2.4792952190124087</v>
      </c>
      <c r="BY168" s="109">
        <f t="shared" si="1760"/>
        <v>2.4219781790029824</v>
      </c>
      <c r="BZ168" s="109">
        <f t="shared" ref="BZ168:CA168" si="1761">BZ90/BZ250*100</f>
        <v>2.39451931797521</v>
      </c>
      <c r="CA168" s="109">
        <f t="shared" si="1761"/>
        <v>2.4489038582632241</v>
      </c>
      <c r="CB168" s="274"/>
      <c r="CC168" s="282">
        <f t="shared" si="1326"/>
        <v>1.7156989337116573</v>
      </c>
      <c r="CD168" s="156">
        <f t="shared" ca="1" si="1296"/>
        <v>2.4489038582632241</v>
      </c>
      <c r="CE168" s="157"/>
    </row>
    <row r="169" spans="1:83" s="105" customFormat="1" x14ac:dyDescent="0.25">
      <c r="A169" s="236" t="s">
        <v>141</v>
      </c>
      <c r="B169" s="109">
        <f t="shared" ref="B169:V169" si="1762">B91/B251*100</f>
        <v>2.0755461853124237</v>
      </c>
      <c r="C169" s="109">
        <f t="shared" si="1762"/>
        <v>2.167848679906335</v>
      </c>
      <c r="D169" s="109">
        <f t="shared" si="1762"/>
        <v>2.215493193041008</v>
      </c>
      <c r="E169" s="109">
        <f t="shared" si="1762"/>
        <v>2.2362122565393374</v>
      </c>
      <c r="F169" s="109">
        <f t="shared" si="1762"/>
        <v>2.2490916743896512</v>
      </c>
      <c r="G169" s="109">
        <f t="shared" si="1762"/>
        <v>2.2852100418394423</v>
      </c>
      <c r="H169" s="109">
        <f t="shared" si="1762"/>
        <v>2.2911831051903122</v>
      </c>
      <c r="I169" s="109">
        <f t="shared" si="1762"/>
        <v>2.305229136976342</v>
      </c>
      <c r="J169" s="109">
        <f t="shared" si="1762"/>
        <v>2.2895965102377369</v>
      </c>
      <c r="K169" s="109">
        <f t="shared" si="1762"/>
        <v>2.3270214852955311</v>
      </c>
      <c r="L169" s="109">
        <f t="shared" si="1762"/>
        <v>2.3541802577190176</v>
      </c>
      <c r="M169" s="109">
        <f t="shared" si="1762"/>
        <v>2.3598266691678869</v>
      </c>
      <c r="N169" s="109">
        <f t="shared" si="1762"/>
        <v>2.3607461185436871</v>
      </c>
      <c r="O169" s="109">
        <f t="shared" si="1762"/>
        <v>2.3988122625704915</v>
      </c>
      <c r="P169" s="109">
        <f t="shared" si="1762"/>
        <v>2.4057710855100165</v>
      </c>
      <c r="Q169" s="109">
        <f t="shared" si="1762"/>
        <v>3.8174443589108327</v>
      </c>
      <c r="R169" s="109">
        <f t="shared" si="1762"/>
        <v>4.7949055148533546</v>
      </c>
      <c r="S169" s="109">
        <f t="shared" si="1762"/>
        <v>4.6176629120360539</v>
      </c>
      <c r="T169" s="109">
        <f t="shared" si="1762"/>
        <v>4.7130126117835829</v>
      </c>
      <c r="U169" s="109">
        <f t="shared" si="1762"/>
        <v>4.851543881692268</v>
      </c>
      <c r="V169" s="109">
        <f t="shared" si="1762"/>
        <v>4.8385018492956746</v>
      </c>
      <c r="W169" s="109">
        <f t="shared" ref="W169:X169" si="1763">W91/W251*100</f>
        <v>4.699786239706472</v>
      </c>
      <c r="X169" s="109">
        <f t="shared" si="1763"/>
        <v>4.8520969007338195</v>
      </c>
      <c r="Y169" s="109">
        <f t="shared" ref="Y169:Z169" si="1764">Y91/Y251*100</f>
        <v>4.8742176623958846</v>
      </c>
      <c r="Z169" s="109">
        <f t="shared" si="1764"/>
        <v>4.7772955649143825</v>
      </c>
      <c r="AA169" s="109">
        <f t="shared" ref="AA169:AB169" si="1765">AA91/AA251*100</f>
        <v>4.992669914328971</v>
      </c>
      <c r="AB169" s="109">
        <f t="shared" si="1765"/>
        <v>4.9764555231984335</v>
      </c>
      <c r="AC169" s="109">
        <f t="shared" ref="AC169:AD169" si="1766">AC91/AC251*100</f>
        <v>4.8935214105811751</v>
      </c>
      <c r="AD169" s="109">
        <f t="shared" si="1766"/>
        <v>4.6012990225311006</v>
      </c>
      <c r="AE169" s="109">
        <f t="shared" ref="AE169:AF169" si="1767">AE91/AE251*100</f>
        <v>4.2839602246905848</v>
      </c>
      <c r="AF169" s="109">
        <f t="shared" si="1767"/>
        <v>4.2226907187099272</v>
      </c>
      <c r="AG169" s="109">
        <f t="shared" ref="AG169:AH169" si="1768">AG91/AG251*100</f>
        <v>4.0515539518195496</v>
      </c>
      <c r="AH169" s="109">
        <f t="shared" si="1768"/>
        <v>3.8469891964919873</v>
      </c>
      <c r="AI169" s="109">
        <f t="shared" ref="AI169:AJ169" si="1769">AI91/AI251*100</f>
        <v>3.7231330491167065</v>
      </c>
      <c r="AJ169" s="109">
        <f t="shared" si="1769"/>
        <v>3.6010936402434468</v>
      </c>
      <c r="AK169" s="109">
        <f t="shared" ref="AK169:AL169" si="1770">AK91/AK251*100</f>
        <v>3.5073499335391638</v>
      </c>
      <c r="AL169" s="109">
        <f t="shared" si="1770"/>
        <v>3.4234766272165893</v>
      </c>
      <c r="AM169" s="109">
        <f t="shared" ref="AM169:AN169" si="1771">AM91/AM251*100</f>
        <v>3.3869042943485481</v>
      </c>
      <c r="AN169" s="109">
        <f t="shared" si="1771"/>
        <v>3.2758811409991346</v>
      </c>
      <c r="AO169" s="109">
        <f t="shared" ref="AO169:AP169" si="1772">AO91/AO251*100</f>
        <v>3.1364378619850237</v>
      </c>
      <c r="AP169" s="109">
        <f t="shared" si="1772"/>
        <v>3.0503217284336737</v>
      </c>
      <c r="AQ169" s="109">
        <f t="shared" ref="AQ169:AS169" si="1773">AQ91/AQ251*100</f>
        <v>2.9686194971250184</v>
      </c>
      <c r="AR169" s="109">
        <f t="shared" si="1773"/>
        <v>2.8902051725889826</v>
      </c>
      <c r="AS169" s="109">
        <f t="shared" si="1773"/>
        <v>2.8526870035260772</v>
      </c>
      <c r="AT169" s="109">
        <f t="shared" ref="AT169:AU169" si="1774">AT91/AT251*100</f>
        <v>2.8189071394238217</v>
      </c>
      <c r="AU169" s="109">
        <f t="shared" si="1774"/>
        <v>2.7644089586721829</v>
      </c>
      <c r="AV169" s="109">
        <f t="shared" ref="AV169:AW169" si="1775">AV91/AV251*100</f>
        <v>2.7898114164770789</v>
      </c>
      <c r="AW169" s="109">
        <f t="shared" si="1775"/>
        <v>2.8095838969315992</v>
      </c>
      <c r="AX169" s="109">
        <f t="shared" ref="AX169:AY169" si="1776">AX91/AX251*100</f>
        <v>2.7662043777738434</v>
      </c>
      <c r="AY169" s="109">
        <f t="shared" si="1776"/>
        <v>2.7737423306937634</v>
      </c>
      <c r="AZ169" s="109">
        <f t="shared" ref="AZ169:BA169" si="1777">AZ91/AZ251*100</f>
        <v>2.8120602580366914</v>
      </c>
      <c r="BA169" s="109">
        <f t="shared" si="1777"/>
        <v>2.8533395240267314</v>
      </c>
      <c r="BB169" s="109">
        <f t="shared" ref="BB169:BC169" si="1778">BB91/BB251*100</f>
        <v>2.7583523434822599</v>
      </c>
      <c r="BC169" s="109">
        <f t="shared" si="1778"/>
        <v>2.7562883801827578</v>
      </c>
      <c r="BD169" s="109">
        <f t="shared" ref="BD169:BE169" si="1779">BD91/BD251*100</f>
        <v>2.7536859916746903</v>
      </c>
      <c r="BE169" s="109">
        <f t="shared" si="1779"/>
        <v>2.7102081560830071</v>
      </c>
      <c r="BF169" s="109">
        <f t="shared" ref="BF169:BG169" si="1780">BF91/BF251*100</f>
        <v>2.6826138641440131</v>
      </c>
      <c r="BG169" s="109">
        <f t="shared" si="1780"/>
        <v>2.6849470400477977</v>
      </c>
      <c r="BH169" s="109">
        <f t="shared" ref="BH169:BI169" si="1781">BH91/BH251*100</f>
        <v>2.6980487201228973</v>
      </c>
      <c r="BI169" s="109">
        <f t="shared" si="1781"/>
        <v>2.6968821321710048</v>
      </c>
      <c r="BJ169" s="109">
        <f t="shared" ref="BJ169:BK169" si="1782">BJ91/BJ251*100</f>
        <v>2.7303542326368415</v>
      </c>
      <c r="BK169" s="109">
        <f t="shared" si="1782"/>
        <v>2.7983304152182655</v>
      </c>
      <c r="BL169" s="109">
        <f t="shared" ref="BL169:BM169" si="1783">BL91/BL251*100</f>
        <v>2.8403724502537733</v>
      </c>
      <c r="BM169" s="109">
        <f t="shared" si="1783"/>
        <v>2.8346741167964526</v>
      </c>
      <c r="BN169" s="109">
        <f t="shared" ref="BN169:BO169" si="1784">BN91/BN251*100</f>
        <v>2.878196821155516</v>
      </c>
      <c r="BO169" s="109">
        <f t="shared" si="1784"/>
        <v>2.9536212191220996</v>
      </c>
      <c r="BP169" s="109">
        <f t="shared" ref="BP169:BQ169" si="1785">BP91/BP251*100</f>
        <v>3.2239106738220982</v>
      </c>
      <c r="BQ169" s="109">
        <f t="shared" si="1785"/>
        <v>3.2200070910599967</v>
      </c>
      <c r="BR169" s="109">
        <f t="shared" ref="BR169:BS169" si="1786">BR91/BR251*100</f>
        <v>3.2442362254454551</v>
      </c>
      <c r="BS169" s="109">
        <f t="shared" si="1786"/>
        <v>3.2438324065390307</v>
      </c>
      <c r="BT169" s="109">
        <f t="shared" ref="BT169:BU169" si="1787">BT91/BT251*100</f>
        <v>3.2087898992148776</v>
      </c>
      <c r="BU169" s="109">
        <f t="shared" si="1787"/>
        <v>3.1619469060696583</v>
      </c>
      <c r="BV169" s="109">
        <f t="shared" ref="BV169:BW169" si="1788">BV91/BV251*100</f>
        <v>3.1558896224732935</v>
      </c>
      <c r="BW169" s="109">
        <f t="shared" si="1788"/>
        <v>3.2297436135815607</v>
      </c>
      <c r="BX169" s="109">
        <f t="shared" ref="BX169:BY169" si="1789">BX91/BX251*100</f>
        <v>3.2063669857763313</v>
      </c>
      <c r="BY169" s="109">
        <f t="shared" si="1789"/>
        <v>3.1348910393392306</v>
      </c>
      <c r="BZ169" s="109">
        <f t="shared" ref="BZ169:CA169" si="1790">BZ91/BZ251*100</f>
        <v>3.0923554478625372</v>
      </c>
      <c r="CA169" s="109">
        <f t="shared" si="1790"/>
        <v>3.1942524185836025</v>
      </c>
      <c r="CB169" s="274"/>
      <c r="CC169" s="282">
        <f t="shared" si="1326"/>
        <v>2.4057710855100165</v>
      </c>
      <c r="CD169" s="156">
        <f t="shared" ca="1" si="1296"/>
        <v>3.1942524185836025</v>
      </c>
      <c r="CE169" s="157"/>
    </row>
    <row r="170" spans="1:83" s="105" customFormat="1" x14ac:dyDescent="0.25">
      <c r="A170" s="236" t="s">
        <v>226</v>
      </c>
      <c r="B170" s="109">
        <f t="shared" ref="B170:V170" si="1791">B92/B252*100</f>
        <v>2.0873516019092686</v>
      </c>
      <c r="C170" s="109">
        <f t="shared" si="1791"/>
        <v>2.1798114715240411</v>
      </c>
      <c r="D170" s="109">
        <f t="shared" si="1791"/>
        <v>2.2270820801885636</v>
      </c>
      <c r="E170" s="109">
        <f t="shared" si="1791"/>
        <v>2.2418916696939606</v>
      </c>
      <c r="F170" s="109">
        <f t="shared" si="1791"/>
        <v>2.2495766458697339</v>
      </c>
      <c r="G170" s="109">
        <f t="shared" si="1791"/>
        <v>2.2833985462266528</v>
      </c>
      <c r="H170" s="109">
        <f t="shared" si="1791"/>
        <v>2.2872810602321216</v>
      </c>
      <c r="I170" s="109">
        <f t="shared" si="1791"/>
        <v>2.3001293797759925</v>
      </c>
      <c r="J170" s="109">
        <f t="shared" si="1791"/>
        <v>2.283958909072803</v>
      </c>
      <c r="K170" s="109">
        <f t="shared" si="1791"/>
        <v>2.3164199282319284</v>
      </c>
      <c r="L170" s="109">
        <f t="shared" si="1791"/>
        <v>2.3479603512866651</v>
      </c>
      <c r="M170" s="109">
        <f t="shared" si="1791"/>
        <v>2.3532037464899269</v>
      </c>
      <c r="N170" s="109">
        <f t="shared" si="1791"/>
        <v>2.356014647694102</v>
      </c>
      <c r="O170" s="109">
        <f t="shared" si="1791"/>
        <v>2.3906991445387225</v>
      </c>
      <c r="P170" s="109">
        <f t="shared" si="1791"/>
        <v>2.3925183997894095</v>
      </c>
      <c r="Q170" s="109">
        <f t="shared" si="1791"/>
        <v>3.815215554853868</v>
      </c>
      <c r="R170" s="109">
        <f t="shared" si="1791"/>
        <v>4.7284025926443878</v>
      </c>
      <c r="S170" s="109">
        <f t="shared" si="1791"/>
        <v>4.555019657448474</v>
      </c>
      <c r="T170" s="109">
        <f t="shared" si="1791"/>
        <v>4.6563047160791156</v>
      </c>
      <c r="U170" s="109">
        <f t="shared" si="1791"/>
        <v>4.7912064478202794</v>
      </c>
      <c r="V170" s="109">
        <f t="shared" si="1791"/>
        <v>4.7687030513498243</v>
      </c>
      <c r="W170" s="109">
        <f t="shared" ref="W170:X170" si="1792">W92/W252*100</f>
        <v>4.6286599460741105</v>
      </c>
      <c r="X170" s="109">
        <f t="shared" si="1792"/>
        <v>4.7759405233253833</v>
      </c>
      <c r="Y170" s="109">
        <f t="shared" ref="Y170:Z170" si="1793">Y92/Y252*100</f>
        <v>4.7923138205815663</v>
      </c>
      <c r="Z170" s="109">
        <f t="shared" si="1793"/>
        <v>4.7023983554187776</v>
      </c>
      <c r="AA170" s="109">
        <f t="shared" ref="AA170:AB170" si="1794">AA92/AA252*100</f>
        <v>4.9060125046163332</v>
      </c>
      <c r="AB170" s="109">
        <f t="shared" si="1794"/>
        <v>4.8826431090675051</v>
      </c>
      <c r="AC170" s="109">
        <f t="shared" ref="AC170:AD170" si="1795">AC92/AC252*100</f>
        <v>4.7957588955662676</v>
      </c>
      <c r="AD170" s="109">
        <f t="shared" si="1795"/>
        <v>4.5057287010587697</v>
      </c>
      <c r="AE170" s="109">
        <f t="shared" ref="AE170:AF170" si="1796">AE92/AE252*100</f>
        <v>4.1917048867473836</v>
      </c>
      <c r="AF170" s="109">
        <f t="shared" si="1796"/>
        <v>4.1295555593529194</v>
      </c>
      <c r="AG170" s="109">
        <f t="shared" ref="AG170:AH170" si="1797">AG92/AG252*100</f>
        <v>3.9605858563112233</v>
      </c>
      <c r="AH170" s="109">
        <f t="shared" si="1797"/>
        <v>3.7581421275919062</v>
      </c>
      <c r="AI170" s="109">
        <f t="shared" ref="AI170:AJ170" si="1798">AI92/AI252*100</f>
        <v>3.633375304611683</v>
      </c>
      <c r="AJ170" s="109">
        <f t="shared" si="1798"/>
        <v>3.5170355090747769</v>
      </c>
      <c r="AK170" s="109">
        <f t="shared" ref="AK170:AL170" si="1799">AK92/AK252*100</f>
        <v>3.4263279220112941</v>
      </c>
      <c r="AL170" s="109">
        <f t="shared" si="1799"/>
        <v>3.3505005174776761</v>
      </c>
      <c r="AM170" s="109">
        <f t="shared" ref="AM170:AN170" si="1800">AM92/AM252*100</f>
        <v>3.3106647631189512</v>
      </c>
      <c r="AN170" s="109">
        <f t="shared" si="1800"/>
        <v>3.1978548620486666</v>
      </c>
      <c r="AO170" s="109">
        <f t="shared" ref="AO170:AP170" si="1801">AO92/AO252*100</f>
        <v>3.054693910038401</v>
      </c>
      <c r="AP170" s="109">
        <f t="shared" si="1801"/>
        <v>2.9652279933007795</v>
      </c>
      <c r="AQ170" s="109">
        <f t="shared" ref="AQ170:AS170" si="1802">AQ92/AQ252*100</f>
        <v>2.8818787424413692</v>
      </c>
      <c r="AR170" s="109">
        <f t="shared" si="1802"/>
        <v>2.8053429928133822</v>
      </c>
      <c r="AS170" s="109">
        <f t="shared" si="1802"/>
        <v>2.7699592421001906</v>
      </c>
      <c r="AT170" s="109">
        <f t="shared" ref="AT170:AU170" si="1803">AT92/AT252*100</f>
        <v>2.7330656814550358</v>
      </c>
      <c r="AU170" s="109">
        <f t="shared" si="1803"/>
        <v>2.6782092539270352</v>
      </c>
      <c r="AV170" s="109">
        <f t="shared" ref="AV170:AW170" si="1804">AV92/AV252*100</f>
        <v>2.7042631535221968</v>
      </c>
      <c r="AW170" s="109">
        <f t="shared" si="1804"/>
        <v>2.722264733480221</v>
      </c>
      <c r="AX170" s="109" t="str">
        <f t="shared" ref="AX170:BW170" si="1805">IF(ISERROR((AX92/AX252*100)),"-",(AX92/AX252*100))</f>
        <v>-</v>
      </c>
      <c r="AY170" s="109" t="str">
        <f t="shared" si="1805"/>
        <v>-</v>
      </c>
      <c r="AZ170" s="109" t="str">
        <f t="shared" si="1805"/>
        <v>-</v>
      </c>
      <c r="BA170" s="109" t="str">
        <f t="shared" si="1805"/>
        <v>-</v>
      </c>
      <c r="BB170" s="109" t="str">
        <f t="shared" si="1805"/>
        <v>-</v>
      </c>
      <c r="BC170" s="109" t="str">
        <f t="shared" si="1805"/>
        <v>-</v>
      </c>
      <c r="BD170" s="109" t="str">
        <f t="shared" si="1805"/>
        <v>-</v>
      </c>
      <c r="BE170" s="109" t="str">
        <f t="shared" si="1805"/>
        <v>-</v>
      </c>
      <c r="BF170" s="109" t="str">
        <f t="shared" si="1805"/>
        <v>-</v>
      </c>
      <c r="BG170" s="109" t="str">
        <f t="shared" si="1805"/>
        <v>-</v>
      </c>
      <c r="BH170" s="109" t="str">
        <f t="shared" si="1805"/>
        <v>-</v>
      </c>
      <c r="BI170" s="109" t="str">
        <f t="shared" si="1805"/>
        <v>-</v>
      </c>
      <c r="BJ170" s="109" t="str">
        <f t="shared" si="1805"/>
        <v>-</v>
      </c>
      <c r="BK170" s="109" t="str">
        <f t="shared" si="1805"/>
        <v>-</v>
      </c>
      <c r="BL170" s="109" t="str">
        <f t="shared" si="1805"/>
        <v>-</v>
      </c>
      <c r="BM170" s="109" t="str">
        <f t="shared" si="1805"/>
        <v>-</v>
      </c>
      <c r="BN170" s="109" t="str">
        <f t="shared" si="1805"/>
        <v>-</v>
      </c>
      <c r="BO170" s="109" t="str">
        <f t="shared" si="1805"/>
        <v>-</v>
      </c>
      <c r="BP170" s="109" t="str">
        <f t="shared" si="1805"/>
        <v>-</v>
      </c>
      <c r="BQ170" s="109" t="str">
        <f t="shared" si="1805"/>
        <v>-</v>
      </c>
      <c r="BR170" s="109" t="str">
        <f t="shared" si="1805"/>
        <v>-</v>
      </c>
      <c r="BS170" s="109" t="str">
        <f t="shared" si="1805"/>
        <v>-</v>
      </c>
      <c r="BT170" s="109" t="str">
        <f t="shared" si="1805"/>
        <v>-</v>
      </c>
      <c r="BU170" s="109" t="str">
        <f t="shared" si="1805"/>
        <v>-</v>
      </c>
      <c r="BV170" s="109" t="str">
        <f t="shared" si="1805"/>
        <v>-</v>
      </c>
      <c r="BW170" s="109" t="str">
        <f t="shared" si="1805"/>
        <v>-</v>
      </c>
      <c r="BX170" s="109" t="str">
        <f t="shared" ref="BX170:BY170" si="1806">IF(ISERROR((BX92/BX252*100)),"-",(BX92/BX252*100))</f>
        <v>-</v>
      </c>
      <c r="BY170" s="109" t="str">
        <f t="shared" si="1806"/>
        <v>-</v>
      </c>
      <c r="BZ170" s="109" t="str">
        <f t="shared" ref="BZ170:CA170" si="1807">IF(ISERROR((BZ92/BZ252*100)),"-",(BZ92/BZ252*100))</f>
        <v>-</v>
      </c>
      <c r="CA170" s="109" t="str">
        <f t="shared" si="1807"/>
        <v>-</v>
      </c>
      <c r="CB170" s="274"/>
      <c r="CC170" s="282">
        <f t="shared" si="1326"/>
        <v>2.3925183997894095</v>
      </c>
      <c r="CD170" s="156" t="str">
        <f t="shared" ca="1" si="1296"/>
        <v>-</v>
      </c>
      <c r="CE170" s="157"/>
    </row>
    <row r="171" spans="1:83" s="105" customFormat="1" x14ac:dyDescent="0.25">
      <c r="A171" s="236" t="s">
        <v>227</v>
      </c>
      <c r="B171" s="109">
        <f t="shared" ref="B171:V171" si="1808">B93/B253*100</f>
        <v>2.0912828616692041</v>
      </c>
      <c r="C171" s="109">
        <f t="shared" si="1808"/>
        <v>2.1811920417309261</v>
      </c>
      <c r="D171" s="109">
        <f t="shared" si="1808"/>
        <v>2.2273132733715841</v>
      </c>
      <c r="E171" s="109">
        <f t="shared" si="1808"/>
        <v>2.2420129576550316</v>
      </c>
      <c r="F171" s="109">
        <f t="shared" si="1808"/>
        <v>2.2490905834211361</v>
      </c>
      <c r="G171" s="109">
        <f t="shared" si="1808"/>
        <v>2.2824565334613425</v>
      </c>
      <c r="H171" s="109">
        <f t="shared" si="1808"/>
        <v>2.2856064658077955</v>
      </c>
      <c r="I171" s="109">
        <f t="shared" si="1808"/>
        <v>2.2978562027106686</v>
      </c>
      <c r="J171" s="109">
        <f t="shared" si="1808"/>
        <v>2.2814065560125245</v>
      </c>
      <c r="K171" s="109">
        <f t="shared" si="1808"/>
        <v>2.314733617999071</v>
      </c>
      <c r="L171" s="109">
        <f t="shared" si="1808"/>
        <v>2.3437441060293671</v>
      </c>
      <c r="M171" s="109">
        <f t="shared" si="1808"/>
        <v>2.3489551052197957</v>
      </c>
      <c r="N171" s="109">
        <f t="shared" si="1808"/>
        <v>2.350394970250052</v>
      </c>
      <c r="O171" s="109">
        <f t="shared" si="1808"/>
        <v>2.3830542870079241</v>
      </c>
      <c r="P171" s="109">
        <f t="shared" si="1808"/>
        <v>2.3845527733062264</v>
      </c>
      <c r="Q171" s="109">
        <f t="shared" si="1808"/>
        <v>3.8029276887378076</v>
      </c>
      <c r="R171" s="109">
        <f t="shared" si="1808"/>
        <v>4.7020194677192242</v>
      </c>
      <c r="S171" s="109">
        <f t="shared" si="1808"/>
        <v>4.5301930388472194</v>
      </c>
      <c r="T171" s="109">
        <f t="shared" si="1808"/>
        <v>4.6273641118832884</v>
      </c>
      <c r="U171" s="109">
        <f t="shared" si="1808"/>
        <v>4.760345165176223</v>
      </c>
      <c r="V171" s="109">
        <f t="shared" si="1808"/>
        <v>4.7368304571105559</v>
      </c>
      <c r="W171" s="109">
        <f t="shared" ref="W171:X171" si="1809">W93/W253*100</f>
        <v>4.5986623358619578</v>
      </c>
      <c r="X171" s="109">
        <f t="shared" si="1809"/>
        <v>4.7443997340532622</v>
      </c>
      <c r="Y171" s="109">
        <f t="shared" ref="Y171:Z171" si="1810">Y93/Y253*100</f>
        <v>4.7592693288594941</v>
      </c>
      <c r="Z171" s="109">
        <f t="shared" si="1810"/>
        <v>4.6700590895378715</v>
      </c>
      <c r="AA171" s="109">
        <f t="shared" ref="AA171:AB171" si="1811">AA93/AA253*100</f>
        <v>4.8712723890546332</v>
      </c>
      <c r="AB171" s="109">
        <f t="shared" si="1811"/>
        <v>4.8482625034467448</v>
      </c>
      <c r="AC171" s="109">
        <f t="shared" ref="AC171:AD171" si="1812">AC93/AC253*100</f>
        <v>4.7627809679512101</v>
      </c>
      <c r="AD171" s="109">
        <f t="shared" si="1812"/>
        <v>4.4761240404934561</v>
      </c>
      <c r="AE171" s="109">
        <f t="shared" ref="AE171:AF171" si="1813">AE93/AE253*100</f>
        <v>4.1668363029732491</v>
      </c>
      <c r="AF171" s="109">
        <f t="shared" si="1813"/>
        <v>4.1057672326037116</v>
      </c>
      <c r="AG171" s="109">
        <f t="shared" ref="AG171:AH171" si="1814">AG93/AG253*100</f>
        <v>3.9400354041396413</v>
      </c>
      <c r="AH171" s="109">
        <f t="shared" si="1814"/>
        <v>3.7402246841409879</v>
      </c>
      <c r="AI171" s="109">
        <f t="shared" ref="AI171:AJ171" si="1815">AI93/AI253*100</f>
        <v>3.6171767620928699</v>
      </c>
      <c r="AJ171" s="109">
        <f t="shared" si="1815"/>
        <v>3.4993979901262948</v>
      </c>
      <c r="AK171" s="109">
        <f t="shared" ref="AK171:AL171" si="1816">AK93/AK253*100</f>
        <v>3.4074721703583695</v>
      </c>
      <c r="AL171" s="109">
        <f t="shared" si="1816"/>
        <v>3.3308942311396161</v>
      </c>
      <c r="AM171" s="109">
        <f t="shared" ref="AM171:AN171" si="1817">AM93/AM253*100</f>
        <v>3.2915465924192526</v>
      </c>
      <c r="AN171" s="109">
        <f t="shared" si="1817"/>
        <v>3.1800490769630785</v>
      </c>
      <c r="AO171" s="109">
        <f t="shared" ref="AO171:AP171" si="1818">AO93/AO253*100</f>
        <v>3.0395486652799444</v>
      </c>
      <c r="AP171" s="109">
        <f t="shared" si="1818"/>
        <v>2.9503205591186612</v>
      </c>
      <c r="AQ171" s="109">
        <f t="shared" ref="AQ171:AS171" si="1819">AQ93/AQ253*100</f>
        <v>2.8686911365343502</v>
      </c>
      <c r="AR171" s="109">
        <f t="shared" si="1819"/>
        <v>2.7941337560909845</v>
      </c>
      <c r="AS171" s="109">
        <f t="shared" si="1819"/>
        <v>2.7594882730494406</v>
      </c>
      <c r="AT171" s="109">
        <f t="shared" ref="AT171:AU171" si="1820">AT93/AT253*100</f>
        <v>2.7217957931280212</v>
      </c>
      <c r="AU171" s="109">
        <f t="shared" si="1820"/>
        <v>2.6677774286897402</v>
      </c>
      <c r="AV171" s="109">
        <f t="shared" ref="AV171:AW171" si="1821">AV93/AV253*100</f>
        <v>2.6929433658827837</v>
      </c>
      <c r="AW171" s="109">
        <f t="shared" si="1821"/>
        <v>2.710773940216868</v>
      </c>
      <c r="AX171" s="109" t="str">
        <f t="shared" ref="AX171:BW171" si="1822">IF(ISERROR((AX93/AX253*100)),"-",(AX93/AX253*100))</f>
        <v>-</v>
      </c>
      <c r="AY171" s="109" t="str">
        <f t="shared" si="1822"/>
        <v>-</v>
      </c>
      <c r="AZ171" s="109" t="str">
        <f t="shared" si="1822"/>
        <v>-</v>
      </c>
      <c r="BA171" s="109" t="str">
        <f t="shared" si="1822"/>
        <v>-</v>
      </c>
      <c r="BB171" s="109" t="str">
        <f t="shared" si="1822"/>
        <v>-</v>
      </c>
      <c r="BC171" s="109" t="str">
        <f t="shared" si="1822"/>
        <v>-</v>
      </c>
      <c r="BD171" s="109" t="str">
        <f t="shared" si="1822"/>
        <v>-</v>
      </c>
      <c r="BE171" s="109" t="str">
        <f t="shared" si="1822"/>
        <v>-</v>
      </c>
      <c r="BF171" s="109" t="str">
        <f t="shared" si="1822"/>
        <v>-</v>
      </c>
      <c r="BG171" s="109" t="str">
        <f t="shared" si="1822"/>
        <v>-</v>
      </c>
      <c r="BH171" s="109" t="str">
        <f t="shared" si="1822"/>
        <v>-</v>
      </c>
      <c r="BI171" s="109" t="str">
        <f t="shared" si="1822"/>
        <v>-</v>
      </c>
      <c r="BJ171" s="109" t="str">
        <f t="shared" si="1822"/>
        <v>-</v>
      </c>
      <c r="BK171" s="109" t="str">
        <f t="shared" si="1822"/>
        <v>-</v>
      </c>
      <c r="BL171" s="109" t="str">
        <f t="shared" si="1822"/>
        <v>-</v>
      </c>
      <c r="BM171" s="109" t="str">
        <f t="shared" si="1822"/>
        <v>-</v>
      </c>
      <c r="BN171" s="109" t="str">
        <f t="shared" si="1822"/>
        <v>-</v>
      </c>
      <c r="BO171" s="109" t="str">
        <f t="shared" si="1822"/>
        <v>-</v>
      </c>
      <c r="BP171" s="109" t="str">
        <f t="shared" si="1822"/>
        <v>-</v>
      </c>
      <c r="BQ171" s="109" t="str">
        <f t="shared" si="1822"/>
        <v>-</v>
      </c>
      <c r="BR171" s="109" t="str">
        <f t="shared" si="1822"/>
        <v>-</v>
      </c>
      <c r="BS171" s="109" t="str">
        <f t="shared" si="1822"/>
        <v>-</v>
      </c>
      <c r="BT171" s="109" t="str">
        <f t="shared" si="1822"/>
        <v>-</v>
      </c>
      <c r="BU171" s="109" t="str">
        <f t="shared" si="1822"/>
        <v>-</v>
      </c>
      <c r="BV171" s="109" t="str">
        <f t="shared" si="1822"/>
        <v>-</v>
      </c>
      <c r="BW171" s="109" t="str">
        <f t="shared" si="1822"/>
        <v>-</v>
      </c>
      <c r="BX171" s="109" t="str">
        <f t="shared" ref="BX171:BY171" si="1823">IF(ISERROR((BX93/BX253*100)),"-",(BX93/BX253*100))</f>
        <v>-</v>
      </c>
      <c r="BY171" s="109" t="str">
        <f t="shared" si="1823"/>
        <v>-</v>
      </c>
      <c r="BZ171" s="109" t="str">
        <f t="shared" ref="BZ171:CA171" si="1824">IF(ISERROR((BZ93/BZ253*100)),"-",(BZ93/BZ253*100))</f>
        <v>-</v>
      </c>
      <c r="CA171" s="109" t="str">
        <f t="shared" si="1824"/>
        <v>-</v>
      </c>
      <c r="CB171" s="274"/>
      <c r="CC171" s="282">
        <f t="shared" si="1326"/>
        <v>2.3845527733062264</v>
      </c>
      <c r="CD171" s="156" t="str">
        <f t="shared" ca="1" si="1296"/>
        <v>-</v>
      </c>
      <c r="CE171" s="157"/>
    </row>
    <row r="172" spans="1:83" x14ac:dyDescent="0.25">
      <c r="A172" s="236" t="s">
        <v>228</v>
      </c>
      <c r="B172" s="109">
        <f t="shared" ref="B172:V172" si="1825">B94/B254*100</f>
        <v>1.864857230895645</v>
      </c>
      <c r="C172" s="109">
        <f t="shared" si="1825"/>
        <v>1.9418909202958092</v>
      </c>
      <c r="D172" s="109">
        <f t="shared" si="1825"/>
        <v>1.9868272391125719</v>
      </c>
      <c r="E172" s="109">
        <f t="shared" si="1825"/>
        <v>2.041392769104355</v>
      </c>
      <c r="F172" s="109">
        <f t="shared" si="1825"/>
        <v>2.0606511914543959</v>
      </c>
      <c r="G172" s="109">
        <f t="shared" si="1825"/>
        <v>2.1216361955628593</v>
      </c>
      <c r="H172" s="109">
        <f t="shared" si="1825"/>
        <v>2.1858309367296629</v>
      </c>
      <c r="I172" s="109">
        <f t="shared" si="1825"/>
        <v>2.189040673788003</v>
      </c>
      <c r="J172" s="109">
        <f t="shared" si="1825"/>
        <v>2.1954601479046838</v>
      </c>
      <c r="K172" s="109">
        <f t="shared" si="1825"/>
        <v>2.1922504108463436</v>
      </c>
      <c r="L172" s="109">
        <f t="shared" si="1825"/>
        <v>2.2275575184880858</v>
      </c>
      <c r="M172" s="109">
        <f t="shared" si="1825"/>
        <v>2.2115088331963846</v>
      </c>
      <c r="N172" s="109">
        <f t="shared" si="1825"/>
        <v>2.2666522752236493</v>
      </c>
      <c r="O172" s="109">
        <f t="shared" si="1825"/>
        <v>2.2761760242792106</v>
      </c>
      <c r="P172" s="109">
        <f t="shared" si="1825"/>
        <v>2.2603031091866082</v>
      </c>
      <c r="Q172" s="109">
        <f t="shared" si="1825"/>
        <v>3.74283337883569</v>
      </c>
      <c r="R172" s="109">
        <f t="shared" si="1825"/>
        <v>4.8380645202252683</v>
      </c>
      <c r="S172" s="109">
        <f t="shared" si="1825"/>
        <v>4.5174316353546962</v>
      </c>
      <c r="T172" s="109">
        <f t="shared" si="1825"/>
        <v>4.5777487127065859</v>
      </c>
      <c r="U172" s="109">
        <f t="shared" si="1825"/>
        <v>4.685684535336283</v>
      </c>
      <c r="V172" s="109">
        <f t="shared" si="1825"/>
        <v>4.6348912070399555</v>
      </c>
      <c r="W172" s="109">
        <f t="shared" ref="W172:X172" si="1826">W94/W254*100</f>
        <v>4.4698128900768888</v>
      </c>
      <c r="X172" s="109">
        <f t="shared" si="1826"/>
        <v>4.5745741296880649</v>
      </c>
      <c r="Y172" s="109">
        <f t="shared" ref="Y172:Z172" si="1827">Y94/Y254*100</f>
        <v>4.6094945428917917</v>
      </c>
      <c r="Z172" s="109">
        <f t="shared" si="1827"/>
        <v>4.5103295020119143</v>
      </c>
      <c r="AA172" s="109">
        <f t="shared" ref="AA172:AB172" si="1828">AA94/AA254*100</f>
        <v>4.6484328409740057</v>
      </c>
      <c r="AB172" s="109">
        <f t="shared" si="1828"/>
        <v>4.6327392797283133</v>
      </c>
      <c r="AC172" s="109">
        <f t="shared" ref="AC172:AD172" si="1829">AC94/AC254*100</f>
        <v>4.5636876102472677</v>
      </c>
      <c r="AD172" s="109">
        <f t="shared" si="1829"/>
        <v>4.2780647955756717</v>
      </c>
      <c r="AE172" s="109">
        <f t="shared" ref="AE172:AF172" si="1830">AE94/AE254*100</f>
        <v>3.9579161461635524</v>
      </c>
      <c r="AF172" s="109">
        <f t="shared" si="1830"/>
        <v>3.9076967501773372</v>
      </c>
      <c r="AG172" s="109">
        <f t="shared" ref="AG172:AH172" si="1831">AG94/AG254*100</f>
        <v>3.7350675764747239</v>
      </c>
      <c r="AH172" s="109">
        <f t="shared" si="1831"/>
        <v>3.5373287047790032</v>
      </c>
      <c r="AI172" s="109">
        <f t="shared" ref="AI172:AJ172" si="1832">AI94/AI254*100</f>
        <v>3.4023640780660509</v>
      </c>
      <c r="AJ172" s="109">
        <f t="shared" si="1832"/>
        <v>3.2768155881005145</v>
      </c>
      <c r="AK172" s="109">
        <f t="shared" ref="AK172:AL172" si="1833">AK94/AK254*100</f>
        <v>3.1795155083772233</v>
      </c>
      <c r="AL172" s="109">
        <f t="shared" si="1833"/>
        <v>3.0809256469943858</v>
      </c>
      <c r="AM172" s="109">
        <f t="shared" ref="AM172:AN172" si="1834">AM94/AM254*100</f>
        <v>3.0342449553732589</v>
      </c>
      <c r="AN172" s="109">
        <f t="shared" si="1834"/>
        <v>2.9190992493744785</v>
      </c>
      <c r="AO172" s="109">
        <f t="shared" ref="AO172:AP172" si="1835">AO94/AO254*100</f>
        <v>2.7292644367818952</v>
      </c>
      <c r="AP172" s="109">
        <f t="shared" si="1835"/>
        <v>2.651463284080017</v>
      </c>
      <c r="AQ172" s="109">
        <f t="shared" ref="AQ172:AS172" si="1836">AQ94/AQ254*100</f>
        <v>2.523869393648936</v>
      </c>
      <c r="AR172" s="109">
        <f t="shared" si="1836"/>
        <v>2.452292333163208</v>
      </c>
      <c r="AS172" s="109">
        <f t="shared" si="1836"/>
        <v>2.4056116415420812</v>
      </c>
      <c r="AT172" s="109">
        <f t="shared" ref="AT172:AU172" si="1837">AT94/AT254*100</f>
        <v>2.3651550421371041</v>
      </c>
      <c r="AU172" s="109">
        <f t="shared" si="1837"/>
        <v>2.3278104888402025</v>
      </c>
      <c r="AV172" s="109">
        <f t="shared" ref="AV172:AW172" si="1838">AV94/AV254*100</f>
        <v>2.3713791343532544</v>
      </c>
      <c r="AW172" s="109">
        <f t="shared" si="1838"/>
        <v>2.4024995954340058</v>
      </c>
      <c r="AX172" s="109">
        <f t="shared" ref="AX172:AY172" si="1839">AX94/AX254*100</f>
        <v>2.4164616804941974</v>
      </c>
      <c r="AY172" s="109">
        <f t="shared" si="1839"/>
        <v>2.4412459028582405</v>
      </c>
      <c r="AZ172" s="109">
        <f t="shared" ref="AZ172:BA172" si="1840">AZ94/AZ254*100</f>
        <v>2.4412459028582405</v>
      </c>
      <c r="BA172" s="109">
        <f t="shared" si="1840"/>
        <v>2.5063044865638537</v>
      </c>
      <c r="BB172" s="109">
        <f t="shared" ref="BB172:BC172" si="1841">BB94/BB254*100</f>
        <v>2.3978735137211653</v>
      </c>
      <c r="BC172" s="109">
        <f t="shared" si="1841"/>
        <v>2.4009715415166704</v>
      </c>
      <c r="BD172" s="109">
        <f t="shared" ref="BD172:BE172" si="1842">BD94/BD254*100</f>
        <v>2.4133636526986919</v>
      </c>
      <c r="BE172" s="109">
        <f t="shared" si="1842"/>
        <v>2.3668932357661112</v>
      </c>
      <c r="BF172" s="109">
        <f t="shared" ref="BF172:BG172" si="1843">BF94/BF254*100</f>
        <v>2.317324791038025</v>
      </c>
      <c r="BG172" s="109">
        <f t="shared" si="1843"/>
        <v>2.3885794303346488</v>
      </c>
      <c r="BH172" s="109">
        <f t="shared" ref="BH172:BI172" si="1844">BH94/BH254*100</f>
        <v>2.3885794303346488</v>
      </c>
      <c r="BI172" s="109">
        <f t="shared" si="1844"/>
        <v>2.3730892913571222</v>
      </c>
      <c r="BJ172" s="109">
        <f t="shared" ref="BJ172:BK172" si="1845">BJ94/BJ254*100</f>
        <v>2.4102656249031864</v>
      </c>
      <c r="BK172" s="109">
        <f t="shared" si="1845"/>
        <v>2.4877163197908212</v>
      </c>
      <c r="BL172" s="109">
        <f t="shared" ref="BL172:BM172" si="1846">BL94/BL254*100</f>
        <v>2.5372847645189074</v>
      </c>
      <c r="BM172" s="109">
        <f t="shared" si="1846"/>
        <v>2.5125005421548643</v>
      </c>
      <c r="BN172" s="109">
        <f t="shared" ref="BN172:BO172" si="1847">BN94/BN254*100</f>
        <v>2.5001084309728427</v>
      </c>
      <c r="BO172" s="109">
        <f t="shared" si="1847"/>
        <v>2.5063044865638537</v>
      </c>
      <c r="BP172" s="109">
        <f t="shared" ref="BP172:BQ172" si="1848">BP94/BP254*100</f>
        <v>2.7386565712267568</v>
      </c>
      <c r="BQ172" s="109">
        <f t="shared" si="1848"/>
        <v>2.6643039041346279</v>
      </c>
      <c r="BR172" s="109">
        <f t="shared" ref="BR172:BS172" si="1849">BR94/BR254*100</f>
        <v>2.689088126498671</v>
      </c>
      <c r="BS172" s="109">
        <f t="shared" si="1849"/>
        <v>2.6364216539750798</v>
      </c>
      <c r="BT172" s="109">
        <f t="shared" ref="BT172:BU172" si="1850">BT94/BT254*100</f>
        <v>2.6023433482245206</v>
      </c>
      <c r="BU172" s="109">
        <f t="shared" si="1850"/>
        <v>2.558970959087445</v>
      </c>
      <c r="BV172" s="109">
        <f t="shared" ref="BV172:BW172" si="1851">BV94/BV254*100</f>
        <v>2.5248926533368858</v>
      </c>
      <c r="BW172" s="109">
        <f t="shared" si="1851"/>
        <v>2.5806571536559826</v>
      </c>
      <c r="BX172" s="109">
        <f t="shared" ref="BX172:BY172" si="1852">BX94/BX254*100</f>
        <v>2.6054413760200257</v>
      </c>
      <c r="BY172" s="109">
        <f t="shared" si="1852"/>
        <v>2.5775591258604775</v>
      </c>
      <c r="BZ172" s="109">
        <f t="shared" ref="BZ172:CA172" si="1853">BZ94/BZ254*100</f>
        <v>2.5496768757009289</v>
      </c>
      <c r="CA172" s="109">
        <f t="shared" si="1853"/>
        <v>2.6116374316110367</v>
      </c>
      <c r="CB172" s="274"/>
      <c r="CC172" s="282">
        <f t="shared" si="1326"/>
        <v>2.2603031091866082</v>
      </c>
      <c r="CD172" s="156">
        <f t="shared" ca="1" si="1296"/>
        <v>2.6116374316110367</v>
      </c>
      <c r="CE172" s="157"/>
    </row>
    <row r="173" spans="1:83" x14ac:dyDescent="0.25">
      <c r="A173" s="236" t="s">
        <v>229</v>
      </c>
      <c r="B173" s="109">
        <f t="shared" ref="B173:V173" si="1854">B95/B255*100</f>
        <v>0.85040900623633264</v>
      </c>
      <c r="C173" s="109">
        <f t="shared" si="1854"/>
        <v>0.9314003401636024</v>
      </c>
      <c r="D173" s="109">
        <f t="shared" si="1854"/>
        <v>1.0056423962635999</v>
      </c>
      <c r="E173" s="109">
        <f t="shared" si="1854"/>
        <v>1.0258902297454173</v>
      </c>
      <c r="F173" s="109">
        <f t="shared" si="1854"/>
        <v>1.0528873410545072</v>
      </c>
      <c r="G173" s="109">
        <f t="shared" si="1854"/>
        <v>1.0933830080181421</v>
      </c>
      <c r="H173" s="109">
        <f t="shared" si="1854"/>
        <v>1.1676250641181394</v>
      </c>
      <c r="I173" s="109">
        <f t="shared" si="1854"/>
        <v>1.1676250641181394</v>
      </c>
      <c r="J173" s="109">
        <f t="shared" si="1854"/>
        <v>1.1676250641181394</v>
      </c>
      <c r="K173" s="109">
        <f t="shared" si="1854"/>
        <v>1.1811236197726842</v>
      </c>
      <c r="L173" s="109">
        <f t="shared" si="1854"/>
        <v>1.1878728975999568</v>
      </c>
      <c r="M173" s="109">
        <f t="shared" si="1854"/>
        <v>1.1811236197726842</v>
      </c>
      <c r="N173" s="109">
        <f t="shared" si="1854"/>
        <v>1.1781777517439693</v>
      </c>
      <c r="O173" s="109">
        <f t="shared" si="1854"/>
        <v>1.2181159806166462</v>
      </c>
      <c r="P173" s="109">
        <f t="shared" si="1854"/>
        <v>1.2114596091378667</v>
      </c>
      <c r="Q173" s="109">
        <f t="shared" si="1854"/>
        <v>2.3962937323606157</v>
      </c>
      <c r="R173" s="109">
        <f t="shared" si="1854"/>
        <v>3.2815911390382877</v>
      </c>
      <c r="S173" s="109">
        <f t="shared" si="1854"/>
        <v>3.0219926513658875</v>
      </c>
      <c r="T173" s="109">
        <f t="shared" si="1854"/>
        <v>3.1418073379839178</v>
      </c>
      <c r="U173" s="109">
        <f t="shared" si="1854"/>
        <v>3.274934767559508</v>
      </c>
      <c r="V173" s="109">
        <f t="shared" si="1854"/>
        <v>3.274934767559508</v>
      </c>
      <c r="W173" s="109">
        <f t="shared" ref="W173:X173" si="1855">W95/W255*100</f>
        <v>3.1151818520688002</v>
      </c>
      <c r="X173" s="109">
        <f t="shared" si="1855"/>
        <v>3.1418073379839178</v>
      </c>
      <c r="Y173" s="109">
        <f t="shared" ref="Y173:Z173" si="1856">Y95/Y255*100</f>
        <v>3.2083710527717129</v>
      </c>
      <c r="Z173" s="109">
        <f t="shared" si="1856"/>
        <v>3.07876901980433</v>
      </c>
      <c r="AA173" s="109">
        <f t="shared" ref="AA173:AB173" si="1857">AA95/AA255*100</f>
        <v>3.2831412673716414</v>
      </c>
      <c r="AB173" s="109">
        <f t="shared" si="1857"/>
        <v>3.1974367764563172</v>
      </c>
      <c r="AC173" s="109">
        <f t="shared" ref="AC173:AD173" si="1858">AC95/AC255*100</f>
        <v>3.1381028981303238</v>
      </c>
      <c r="AD173" s="109">
        <f t="shared" si="1858"/>
        <v>2.8546188127950214</v>
      </c>
      <c r="AE173" s="109">
        <f t="shared" ref="AE173:AF173" si="1859">AE95/AE255*100</f>
        <v>2.5975053400490493</v>
      </c>
      <c r="AF173" s="109">
        <f t="shared" si="1859"/>
        <v>2.5513567680177212</v>
      </c>
      <c r="AG173" s="109">
        <f t="shared" ref="AG173:AH173" si="1860">AG95/AG255*100</f>
        <v>2.47224493024973</v>
      </c>
      <c r="AH173" s="109">
        <f t="shared" si="1860"/>
        <v>2.2612800295350861</v>
      </c>
      <c r="AI173" s="109">
        <f t="shared" ref="AI173:AJ173" si="1861">AI95/AI255*100</f>
        <v>2.1755755386197619</v>
      </c>
      <c r="AJ173" s="109">
        <f t="shared" si="1861"/>
        <v>2.0898710477044382</v>
      </c>
      <c r="AK173" s="109">
        <f t="shared" ref="AK173:AL173" si="1862">AK95/AK255*100</f>
        <v>1.9843885973471163</v>
      </c>
      <c r="AL173" s="109">
        <f t="shared" si="1862"/>
        <v>1.904836458047934</v>
      </c>
      <c r="AM173" s="109">
        <f t="shared" ref="AM173:AN173" si="1863">AM95/AM255*100</f>
        <v>1.8591725703550042</v>
      </c>
      <c r="AN173" s="109">
        <f t="shared" si="1863"/>
        <v>1.7352277323313372</v>
      </c>
      <c r="AO173" s="109">
        <f t="shared" ref="AO173:AP173" si="1864">AO95/AO255*100</f>
        <v>1.6765170195832841</v>
      </c>
      <c r="AP173" s="109">
        <f t="shared" si="1864"/>
        <v>1.604759481780109</v>
      </c>
      <c r="AQ173" s="109">
        <f t="shared" ref="AQ173:AS173" si="1865">AQ95/AQ255*100</f>
        <v>1.5525721815596174</v>
      </c>
      <c r="AR173" s="109">
        <f t="shared" si="1865"/>
        <v>1.5199551189218103</v>
      </c>
      <c r="AS173" s="109">
        <f t="shared" si="1865"/>
        <v>1.5395253565044946</v>
      </c>
      <c r="AT173" s="109">
        <f t="shared" ref="AT173:AU173" si="1866">AT95/AT255*100</f>
        <v>1.5134317063942491</v>
      </c>
      <c r="AU173" s="109">
        <f t="shared" si="1866"/>
        <v>1.4742912312288805</v>
      </c>
      <c r="AV173" s="109">
        <f t="shared" ref="AV173:AW173" si="1867">AV95/AV255*100</f>
        <v>1.4808146437564418</v>
      </c>
      <c r="AW173" s="109">
        <f t="shared" si="1867"/>
        <v>1.5003848813391261</v>
      </c>
      <c r="AX173" s="109">
        <f t="shared" ref="AX173:AY173" si="1868">AX95/AX255*100</f>
        <v>1.4924985723926698</v>
      </c>
      <c r="AY173" s="109">
        <f t="shared" si="1868"/>
        <v>1.4924985723926698</v>
      </c>
      <c r="AZ173" s="109">
        <f t="shared" ref="AZ173:BA173" si="1869">AZ95/AZ255*100</f>
        <v>1.5184550693038468</v>
      </c>
      <c r="BA173" s="109">
        <f t="shared" si="1869"/>
        <v>1.6028136842651715</v>
      </c>
      <c r="BB173" s="109">
        <f t="shared" ref="BB173:BC173" si="1870">BB95/BB255*100</f>
        <v>1.5314333177594353</v>
      </c>
      <c r="BC173" s="109">
        <f t="shared" si="1870"/>
        <v>1.5054768208482583</v>
      </c>
      <c r="BD173" s="109">
        <f t="shared" ref="BD173:BE173" si="1871">BD95/BD255*100</f>
        <v>1.5184550693038468</v>
      </c>
      <c r="BE173" s="109">
        <f t="shared" si="1871"/>
        <v>1.5054768208482583</v>
      </c>
      <c r="BF173" s="109">
        <f t="shared" ref="BF173:BG173" si="1872">BF95/BF255*100</f>
        <v>1.4795203239370815</v>
      </c>
      <c r="BG173" s="109">
        <f t="shared" si="1872"/>
        <v>1.5703680631262005</v>
      </c>
      <c r="BH173" s="109">
        <f t="shared" ref="BH173:BI173" si="1873">BH95/BH255*100</f>
        <v>1.5184550693038468</v>
      </c>
      <c r="BI173" s="109">
        <f t="shared" si="1873"/>
        <v>1.5379224419872293</v>
      </c>
      <c r="BJ173" s="109">
        <f t="shared" ref="BJ173:BK173" si="1874">BJ95/BJ255*100</f>
        <v>1.5054768208482583</v>
      </c>
      <c r="BK173" s="109">
        <f t="shared" si="1874"/>
        <v>1.5638789388984065</v>
      </c>
      <c r="BL173" s="109">
        <f t="shared" ref="BL173:BM173" si="1875">BL95/BL255*100</f>
        <v>1.5379224419872293</v>
      </c>
      <c r="BM173" s="109">
        <f t="shared" si="1875"/>
        <v>1.5184550693038468</v>
      </c>
      <c r="BN173" s="109">
        <f t="shared" ref="BN173:BO173" si="1876">BN95/BN255*100</f>
        <v>1.5379224419872293</v>
      </c>
      <c r="BO173" s="109">
        <f t="shared" si="1876"/>
        <v>1.557389814670612</v>
      </c>
      <c r="BP173" s="109">
        <f t="shared" ref="BP173:BQ173" si="1877">BP95/BP255*100</f>
        <v>1.6871722992264964</v>
      </c>
      <c r="BQ173" s="109">
        <f t="shared" si="1877"/>
        <v>1.6222810569485542</v>
      </c>
      <c r="BR173" s="109">
        <f t="shared" ref="BR173:BS173" si="1878">BR95/BR255*100</f>
        <v>1.7131287961376733</v>
      </c>
      <c r="BS173" s="109">
        <f t="shared" si="1878"/>
        <v>1.6871722992264964</v>
      </c>
      <c r="BT173" s="109">
        <f t="shared" ref="BT173:BU173" si="1879">BT95/BT255*100</f>
        <v>1.7261070445932618</v>
      </c>
      <c r="BU173" s="109">
        <f t="shared" si="1879"/>
        <v>1.6677049265431139</v>
      </c>
      <c r="BV173" s="109">
        <f t="shared" ref="BV173:BW173" si="1880">BV95/BV255*100</f>
        <v>1.6806831749987021</v>
      </c>
      <c r="BW173" s="109">
        <f t="shared" si="1880"/>
        <v>1.7455744172766443</v>
      </c>
      <c r="BX173" s="109">
        <f t="shared" ref="BX173:BY173" si="1881">BX95/BX255*100</f>
        <v>1.7455744172766443</v>
      </c>
      <c r="BY173" s="109">
        <f t="shared" si="1881"/>
        <v>1.7066396719098793</v>
      </c>
      <c r="BZ173" s="109">
        <f t="shared" ref="BZ173:CA173" si="1882">BZ95/BZ255*100</f>
        <v>1.6612158023153196</v>
      </c>
      <c r="CA173" s="109">
        <f t="shared" si="1882"/>
        <v>1.7196179203654676</v>
      </c>
      <c r="CB173" s="274"/>
      <c r="CC173" s="282">
        <f t="shared" si="1326"/>
        <v>1.2114596091378667</v>
      </c>
      <c r="CD173" s="156">
        <f t="shared" ca="1" si="1296"/>
        <v>1.7196179203654676</v>
      </c>
      <c r="CE173" s="157"/>
    </row>
    <row r="174" spans="1:83" x14ac:dyDescent="0.25">
      <c r="A174" s="236" t="s">
        <v>230</v>
      </c>
      <c r="B174" s="109">
        <f t="shared" ref="B174:V174" si="1883">B96/B256*100</f>
        <v>2.8448013396255138</v>
      </c>
      <c r="C174" s="109">
        <f t="shared" si="1883"/>
        <v>2.9542167757649564</v>
      </c>
      <c r="D174" s="109">
        <f t="shared" si="1883"/>
        <v>2.9827599330187242</v>
      </c>
      <c r="E174" s="109">
        <f t="shared" si="1883"/>
        <v>2.9542167757649564</v>
      </c>
      <c r="F174" s="109">
        <f t="shared" si="1883"/>
        <v>2.9637311615162125</v>
      </c>
      <c r="G174" s="109">
        <f t="shared" si="1883"/>
        <v>2.906644847008677</v>
      </c>
      <c r="H174" s="109">
        <f t="shared" si="1883"/>
        <v>2.8828588826305372</v>
      </c>
      <c r="I174" s="109">
        <f t="shared" si="1883"/>
        <v>2.8495585325011419</v>
      </c>
      <c r="J174" s="109">
        <f t="shared" si="1883"/>
        <v>2.8305297609986297</v>
      </c>
      <c r="K174" s="109">
        <f t="shared" si="1883"/>
        <v>2.8971304612574214</v>
      </c>
      <c r="L174" s="109">
        <f t="shared" si="1883"/>
        <v>2.906644847008677</v>
      </c>
      <c r="M174" s="109">
        <f t="shared" si="1883"/>
        <v>2.8828588826305372</v>
      </c>
      <c r="N174" s="109">
        <f t="shared" si="1883"/>
        <v>2.9618834929406868</v>
      </c>
      <c r="O174" s="109">
        <f t="shared" si="1883"/>
        <v>3.0044664824558085</v>
      </c>
      <c r="P174" s="109">
        <f t="shared" si="1883"/>
        <v>2.9618834929406868</v>
      </c>
      <c r="Q174" s="109">
        <f t="shared" si="1883"/>
        <v>4.8686551345622471</v>
      </c>
      <c r="R174" s="109">
        <f t="shared" si="1883"/>
        <v>5.6730004920701012</v>
      </c>
      <c r="S174" s="109">
        <f t="shared" si="1883"/>
        <v>5.3134108028312959</v>
      </c>
      <c r="T174" s="109">
        <f t="shared" si="1883"/>
        <v>5.4316968848177449</v>
      </c>
      <c r="U174" s="109">
        <f t="shared" si="1883"/>
        <v>5.6446118323933527</v>
      </c>
      <c r="V174" s="109">
        <f t="shared" si="1883"/>
        <v>5.5783716264809415</v>
      </c>
      <c r="W174" s="109">
        <f t="shared" ref="W174:X174" si="1884">W96/W256*100</f>
        <v>5.4175025549793716</v>
      </c>
      <c r="X174" s="109">
        <f t="shared" si="1884"/>
        <v>5.5357886369658198</v>
      </c>
      <c r="Y174" s="109">
        <f t="shared" ref="Y174:Z174" si="1885">Y96/Y256*100</f>
        <v>5.549982966804194</v>
      </c>
      <c r="Z174" s="109">
        <f t="shared" si="1885"/>
        <v>5.2756294838186042</v>
      </c>
      <c r="AA174" s="109">
        <f t="shared" ref="AA174:AB174" si="1886">AA96/AA256*100</f>
        <v>5.4855351661986544</v>
      </c>
      <c r="AB174" s="109">
        <f t="shared" si="1886"/>
        <v>5.3969083225270778</v>
      </c>
      <c r="AC174" s="109">
        <f t="shared" ref="AC174:AD174" si="1887">AC96/AC256*100</f>
        <v>5.2756294838186042</v>
      </c>
      <c r="AD174" s="109">
        <f t="shared" si="1887"/>
        <v>4.9584386748887503</v>
      </c>
      <c r="AE174" s="109">
        <f t="shared" ref="AE174:AF174" si="1888">AE96/AE256*100</f>
        <v>4.5712793051655458</v>
      </c>
      <c r="AF174" s="109">
        <f t="shared" si="1888"/>
        <v>4.519969027250422</v>
      </c>
      <c r="AG174" s="109">
        <f t="shared" ref="AG174:AH174" si="1889">AG96/AG256*100</f>
        <v>4.3007342034312588</v>
      </c>
      <c r="AH174" s="109">
        <f t="shared" si="1889"/>
        <v>4.1001576624903207</v>
      </c>
      <c r="AI174" s="109">
        <f t="shared" ref="AI174:AJ174" si="1890">AI96/AI256*100</f>
        <v>4.0395182431360848</v>
      </c>
      <c r="AJ174" s="109">
        <f t="shared" si="1890"/>
        <v>3.9742142530622906</v>
      </c>
      <c r="AK174" s="109">
        <f t="shared" ref="AK174:AL174" si="1891">AK96/AK256*100</f>
        <v>3.8855874093907139</v>
      </c>
      <c r="AL174" s="109">
        <f t="shared" si="1891"/>
        <v>3.8468320479624318</v>
      </c>
      <c r="AM174" s="109">
        <f t="shared" ref="AM174:AN174" si="1892">AM96/AM256*100</f>
        <v>3.8375513916344168</v>
      </c>
      <c r="AN174" s="109">
        <f t="shared" si="1892"/>
        <v>3.6983415467141838</v>
      </c>
      <c r="AO174" s="109">
        <f t="shared" ref="AO174:AP174" si="1893">AO96/AO256*100</f>
        <v>3.4616848103497881</v>
      </c>
      <c r="AP174" s="109">
        <f t="shared" si="1893"/>
        <v>3.2714313556254697</v>
      </c>
      <c r="AQ174" s="109">
        <f t="shared" ref="AQ174:AS174" si="1894">AQ96/AQ256*100</f>
        <v>3.1322215107052367</v>
      </c>
      <c r="AR174" s="109">
        <f t="shared" si="1894"/>
        <v>3.0347746192610741</v>
      </c>
      <c r="AS174" s="109">
        <f t="shared" si="1894"/>
        <v>3.0022923221130196</v>
      </c>
      <c r="AT174" s="109">
        <f t="shared" ref="AT174:AU174" si="1895">AT96/AT256*100</f>
        <v>2.9466083841449269</v>
      </c>
      <c r="AU174" s="109">
        <f t="shared" si="1895"/>
        <v>2.8677228053567947</v>
      </c>
      <c r="AV174" s="109">
        <f t="shared" ref="AV174:AW174" si="1896">AV96/AV256*100</f>
        <v>2.9048454306688569</v>
      </c>
      <c r="AW174" s="109">
        <f t="shared" si="1896"/>
        <v>2.9326873996529037</v>
      </c>
      <c r="AX174" s="109">
        <f t="shared" ref="AX174:AY174" si="1897">AX96/AX256*100</f>
        <v>2.8954756455752499</v>
      </c>
      <c r="AY174" s="109">
        <f t="shared" si="1897"/>
        <v>2.9140066897069312</v>
      </c>
      <c r="AZ174" s="109">
        <f t="shared" ref="AZ174:BA174" si="1898">AZ96/AZ256*100</f>
        <v>2.8954756455752499</v>
      </c>
      <c r="BA174" s="109">
        <f t="shared" si="1898"/>
        <v>2.8815773624764889</v>
      </c>
      <c r="BB174" s="109">
        <f t="shared" ref="BB174:BC174" si="1899">BB96/BB256*100</f>
        <v>2.7657583366534788</v>
      </c>
      <c r="BC174" s="109">
        <f t="shared" si="1899"/>
        <v>2.7842893807851601</v>
      </c>
      <c r="BD174" s="109">
        <f t="shared" ref="BD174:BE174" si="1900">BD96/BD256*100</f>
        <v>2.8120859469826827</v>
      </c>
      <c r="BE174" s="109">
        <f t="shared" si="1900"/>
        <v>2.770391097686399</v>
      </c>
      <c r="BF174" s="109">
        <f t="shared" ref="BF174:BG174" si="1901">BF96/BF256*100</f>
        <v>2.7379617704559562</v>
      </c>
      <c r="BG174" s="109">
        <f t="shared" si="1901"/>
        <v>2.719430726324275</v>
      </c>
      <c r="BH174" s="109">
        <f t="shared" ref="BH174:BI174" si="1902">BH96/BH256*100</f>
        <v>2.7842893807851601</v>
      </c>
      <c r="BI174" s="109">
        <f t="shared" si="1902"/>
        <v>2.8954756455752499</v>
      </c>
      <c r="BJ174" s="109">
        <f t="shared" ref="BJ174:BK174" si="1903">BJ96/BJ256*100</f>
        <v>2.8954756455752499</v>
      </c>
      <c r="BK174" s="109">
        <f t="shared" si="1903"/>
        <v>2.9649670610690562</v>
      </c>
      <c r="BL174" s="109">
        <f t="shared" ref="BL174:BM174" si="1904">BL96/BL256*100</f>
        <v>2.9557015390032153</v>
      </c>
      <c r="BM174" s="109">
        <f t="shared" si="1904"/>
        <v>2.8908428845423293</v>
      </c>
      <c r="BN174" s="109">
        <f t="shared" ref="BN174:BO174" si="1905">BN96/BN256*100</f>
        <v>2.8491480352460461</v>
      </c>
      <c r="BO174" s="109">
        <f t="shared" si="1905"/>
        <v>2.8676790793777274</v>
      </c>
      <c r="BP174" s="109">
        <f t="shared" ref="BP174:BQ174" si="1906">BP96/BP256*100</f>
        <v>3.1132154141225086</v>
      </c>
      <c r="BQ174" s="109">
        <f t="shared" si="1906"/>
        <v>3.0205601934641009</v>
      </c>
      <c r="BR174" s="109">
        <f t="shared" ref="BR174:BS174" si="1907">BR96/BR256*100</f>
        <v>3.0298257155299413</v>
      </c>
      <c r="BS174" s="109">
        <f t="shared" si="1907"/>
        <v>3.0668878037933047</v>
      </c>
      <c r="BT174" s="109">
        <f t="shared" ref="BT174:BU174" si="1908">BT96/BT256*100</f>
        <v>3.0205601934641009</v>
      </c>
      <c r="BU174" s="109">
        <f t="shared" si="1908"/>
        <v>3.0344584765628619</v>
      </c>
      <c r="BV174" s="109">
        <f t="shared" ref="BV174:BW174" si="1909">BV96/BV256*100</f>
        <v>2.9232722117727721</v>
      </c>
      <c r="BW174" s="109">
        <f t="shared" si="1909"/>
        <v>2.9418032559044538</v>
      </c>
      <c r="BX174" s="109">
        <f t="shared" ref="BX174:BY174" si="1910">BX96/BX256*100</f>
        <v>2.9464360169373744</v>
      </c>
      <c r="BY174" s="109">
        <f t="shared" si="1910"/>
        <v>2.872311840410648</v>
      </c>
      <c r="BZ174" s="109">
        <f t="shared" ref="BZ174:CA174" si="1911">BZ96/BZ256*100</f>
        <v>2.835249752147285</v>
      </c>
      <c r="CA174" s="109">
        <f t="shared" si="1911"/>
        <v>2.8398825131802052</v>
      </c>
      <c r="CB174" s="274"/>
      <c r="CC174" s="282">
        <f t="shared" si="1326"/>
        <v>2.9618834929406868</v>
      </c>
      <c r="CD174" s="156">
        <f t="shared" ca="1" si="1296"/>
        <v>2.8398825131802052</v>
      </c>
      <c r="CE174" s="157"/>
    </row>
    <row r="175" spans="1:83" x14ac:dyDescent="0.25">
      <c r="A175" s="236" t="s">
        <v>231</v>
      </c>
      <c r="B175" s="109">
        <f t="shared" ref="B175:V175" si="1912">B97/B257*100</f>
        <v>1.4141277287584468</v>
      </c>
      <c r="C175" s="109">
        <f t="shared" si="1912"/>
        <v>1.4564668823140887</v>
      </c>
      <c r="D175" s="109">
        <f t="shared" si="1912"/>
        <v>1.4734025437363456</v>
      </c>
      <c r="E175" s="109">
        <f t="shared" si="1912"/>
        <v>1.5242095280031163</v>
      </c>
      <c r="F175" s="109">
        <f t="shared" si="1912"/>
        <v>1.5326773587142446</v>
      </c>
      <c r="G175" s="109">
        <f t="shared" si="1912"/>
        <v>1.6004200044032717</v>
      </c>
      <c r="H175" s="109">
        <f t="shared" si="1912"/>
        <v>1.6681626500922992</v>
      </c>
      <c r="I175" s="109">
        <f t="shared" si="1912"/>
        <v>1.6766304808034278</v>
      </c>
      <c r="J175" s="109">
        <f t="shared" si="1912"/>
        <v>1.6681626500922992</v>
      </c>
      <c r="K175" s="109">
        <f t="shared" si="1912"/>
        <v>1.6596948193811709</v>
      </c>
      <c r="L175" s="109">
        <f t="shared" si="1912"/>
        <v>1.7189696343590699</v>
      </c>
      <c r="M175" s="109">
        <f t="shared" si="1912"/>
        <v>1.6935661422256845</v>
      </c>
      <c r="N175" s="109">
        <f t="shared" si="1912"/>
        <v>1.7552032209226878</v>
      </c>
      <c r="O175" s="109">
        <f t="shared" si="1912"/>
        <v>1.7718402182774053</v>
      </c>
      <c r="P175" s="109">
        <f t="shared" si="1912"/>
        <v>1.80511421298684</v>
      </c>
      <c r="Q175" s="109">
        <f t="shared" si="1912"/>
        <v>3.2275774868151794</v>
      </c>
      <c r="R175" s="109">
        <f t="shared" si="1912"/>
        <v>4.217478829420866</v>
      </c>
      <c r="S175" s="109">
        <f t="shared" si="1912"/>
        <v>3.8681018849718001</v>
      </c>
      <c r="T175" s="109">
        <f t="shared" si="1912"/>
        <v>3.9679238691001046</v>
      </c>
      <c r="U175" s="109">
        <f t="shared" si="1912"/>
        <v>4.1093383466152034</v>
      </c>
      <c r="V175" s="109">
        <f t="shared" si="1912"/>
        <v>4.0760643519057682</v>
      </c>
      <c r="W175" s="109">
        <f t="shared" ref="W175:X175" si="1913">W97/W257*100</f>
        <v>3.8930573810038762</v>
      </c>
      <c r="X175" s="109">
        <f t="shared" si="1913"/>
        <v>4.0344718585189749</v>
      </c>
      <c r="Y175" s="109">
        <f t="shared" ref="Y175:Z175" si="1914">Y97/Y257*100</f>
        <v>4.0594273545510502</v>
      </c>
      <c r="Z175" s="109">
        <f t="shared" si="1914"/>
        <v>3.9028832550046348</v>
      </c>
      <c r="AA175" s="109">
        <f t="shared" ref="AA175:AB175" si="1915">AA97/AA257*100</f>
        <v>4.057372383848568</v>
      </c>
      <c r="AB175" s="109">
        <f t="shared" si="1915"/>
        <v>3.9435382889109332</v>
      </c>
      <c r="AC175" s="109">
        <f t="shared" ref="AC175:AD175" si="1916">AC97/AC257*100</f>
        <v>3.8540972143170769</v>
      </c>
      <c r="AD175" s="109">
        <f t="shared" si="1916"/>
        <v>3.5776429837542487</v>
      </c>
      <c r="AE175" s="109">
        <f t="shared" ref="AE175:AF175" si="1917">AE97/AE257*100</f>
        <v>3.3093197599726802</v>
      </c>
      <c r="AF175" s="109">
        <f t="shared" si="1917"/>
        <v>3.2036166718163042</v>
      </c>
      <c r="AG175" s="109">
        <f t="shared" ref="AG175:AH175" si="1918">AG97/AG257*100</f>
        <v>3.0897825768786689</v>
      </c>
      <c r="AH175" s="109">
        <f t="shared" si="1918"/>
        <v>3.000341502284813</v>
      </c>
      <c r="AI175" s="109">
        <f t="shared" ref="AI175:AJ175" si="1919">AI97/AI257*100</f>
        <v>2.8133283463158412</v>
      </c>
      <c r="AJ175" s="109">
        <f t="shared" si="1919"/>
        <v>2.7401492852845042</v>
      </c>
      <c r="AK175" s="109">
        <f t="shared" ref="AK175:AL175" si="1920">AK97/AK257*100</f>
        <v>2.6263151903468689</v>
      </c>
      <c r="AL175" s="109">
        <f t="shared" si="1920"/>
        <v>2.5103602167676122</v>
      </c>
      <c r="AM175" s="109">
        <f t="shared" ref="AM175:AN175" si="1921">AM97/AM257*100</f>
        <v>2.4944214217405163</v>
      </c>
      <c r="AN175" s="109">
        <f t="shared" si="1921"/>
        <v>2.311125278928913</v>
      </c>
      <c r="AO175" s="109">
        <f t="shared" ref="AO175:AP175" si="1922">AO97/AO257*100</f>
        <v>2.1756455211985974</v>
      </c>
      <c r="AP175" s="109">
        <f t="shared" si="1922"/>
        <v>2.1357985336308576</v>
      </c>
      <c r="AQ175" s="109">
        <f t="shared" ref="AQ175:AS175" si="1923">AQ97/AQ257*100</f>
        <v>2.016257570927638</v>
      </c>
      <c r="AR175" s="109">
        <f t="shared" si="1923"/>
        <v>1.9445329933057058</v>
      </c>
      <c r="AS175" s="109">
        <f t="shared" si="1923"/>
        <v>1.9285941982786099</v>
      </c>
      <c r="AT175" s="109">
        <f t="shared" ref="AT175:AU175" si="1924">AT97/AT257*100</f>
        <v>1.8489002231431302</v>
      </c>
      <c r="AU175" s="109">
        <f t="shared" si="1924"/>
        <v>1.896716608224418</v>
      </c>
      <c r="AV175" s="109">
        <f t="shared" ref="AV175:AW175" si="1925">AV97/AV257*100</f>
        <v>1.8807778131973221</v>
      </c>
      <c r="AW175" s="109">
        <f t="shared" si="1925"/>
        <v>1.9285941982786099</v>
      </c>
      <c r="AX175" s="109">
        <f t="shared" ref="AX175:AY175" si="1926">AX97/AX257*100</f>
        <v>1.8981583158158943</v>
      </c>
      <c r="AY175" s="109">
        <f t="shared" si="1926"/>
        <v>1.9216892040284879</v>
      </c>
      <c r="AZ175" s="109">
        <f t="shared" ref="AZ175:BA175" si="1927">AZ97/AZ257*100</f>
        <v>1.9295328334326858</v>
      </c>
      <c r="BA175" s="109">
        <f t="shared" si="1927"/>
        <v>2.023656386283061</v>
      </c>
      <c r="BB175" s="109">
        <f t="shared" ref="BB175:BC175" si="1928">BB97/BB257*100</f>
        <v>1.9452200922410818</v>
      </c>
      <c r="BC175" s="109">
        <f t="shared" si="1928"/>
        <v>1.9609073510494777</v>
      </c>
      <c r="BD175" s="109">
        <f t="shared" ref="BD175:BG175" si="1929">BD97/BD257*100</f>
        <v>1.9295328334326858</v>
      </c>
      <c r="BE175" s="109">
        <f t="shared" si="1929"/>
        <v>1.9216892040284879</v>
      </c>
      <c r="BF175" s="109">
        <f t="shared" si="1929"/>
        <v>1.8589401687949048</v>
      </c>
      <c r="BG175" s="109">
        <f t="shared" si="1929"/>
        <v>1.9060019452200923</v>
      </c>
      <c r="BH175" s="109">
        <f t="shared" ref="BH175:BI175" si="1930">BH97/BH257*100</f>
        <v>1.9060019452200923</v>
      </c>
      <c r="BI175" s="109">
        <f t="shared" si="1930"/>
        <v>1.9530637216452797</v>
      </c>
      <c r="BJ175" s="109">
        <f t="shared" ref="BJ175:BK175" si="1931">BJ97/BJ257*100</f>
        <v>2.0001254980704672</v>
      </c>
      <c r="BK175" s="109">
        <f t="shared" si="1931"/>
        <v>2.0864054215166439</v>
      </c>
      <c r="BL175" s="109">
        <f t="shared" ref="BL175:BM175" si="1932">BL97/BL257*100</f>
        <v>2.117779939133436</v>
      </c>
      <c r="BM175" s="109">
        <f t="shared" si="1932"/>
        <v>2.0550309038998527</v>
      </c>
      <c r="BN175" s="109">
        <f t="shared" ref="BN175:BO175" si="1933">BN97/BN257*100</f>
        <v>2.0628745333040506</v>
      </c>
      <c r="BO175" s="109">
        <f t="shared" si="1933"/>
        <v>2.023656386283061</v>
      </c>
      <c r="BP175" s="109">
        <f t="shared" ref="BP175:BQ175" si="1934">BP97/BP257*100</f>
        <v>2.2824961566215918</v>
      </c>
      <c r="BQ175" s="109">
        <f t="shared" si="1934"/>
        <v>2.1569980861544256</v>
      </c>
      <c r="BR175" s="109">
        <f t="shared" ref="BR175:BS175" si="1935">BR97/BR257*100</f>
        <v>2.211903491983811</v>
      </c>
      <c r="BS175" s="109">
        <f t="shared" si="1935"/>
        <v>2.1883726037712168</v>
      </c>
      <c r="BT175" s="109">
        <f t="shared" ref="BT175:BU175" si="1936">BT97/BT257*100</f>
        <v>2.1020926803250397</v>
      </c>
      <c r="BU175" s="109">
        <f t="shared" si="1936"/>
        <v>2.1491544567502276</v>
      </c>
      <c r="BV175" s="109">
        <f t="shared" ref="BV175:BW175" si="1937">BV97/BV257*100</f>
        <v>2.1099363097292381</v>
      </c>
      <c r="BW175" s="109">
        <f t="shared" si="1937"/>
        <v>2.172685344962821</v>
      </c>
      <c r="BX175" s="109">
        <f t="shared" ref="BX175:BY175" si="1938">BX97/BX257*100</f>
        <v>2.1962162331754147</v>
      </c>
      <c r="BY175" s="109">
        <f t="shared" si="1938"/>
        <v>2.1883726037712168</v>
      </c>
      <c r="BZ175" s="109">
        <f t="shared" ref="BZ175:CA175" si="1939">BZ97/BZ257*100</f>
        <v>2.1491544567502276</v>
      </c>
      <c r="CA175" s="109">
        <f t="shared" si="1939"/>
        <v>2.2668088978131959</v>
      </c>
      <c r="CB175" s="274"/>
      <c r="CC175" s="282">
        <f t="shared" si="1326"/>
        <v>1.80511421298684</v>
      </c>
      <c r="CD175" s="156">
        <f t="shared" ca="1" si="1296"/>
        <v>2.2668088978131959</v>
      </c>
      <c r="CE175" s="157"/>
    </row>
    <row r="177" spans="1:81" s="105" customFormat="1" x14ac:dyDescent="0.25">
      <c r="A177" s="236"/>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c r="BC177" s="279"/>
      <c r="BD177" s="279"/>
      <c r="BE177" s="279"/>
      <c r="BF177" s="279"/>
      <c r="BG177" s="279"/>
      <c r="BH177" s="279"/>
      <c r="BI177" s="279"/>
      <c r="BJ177" s="279"/>
      <c r="BK177" s="279"/>
      <c r="BL177" s="279"/>
      <c r="BM177" s="279"/>
      <c r="BN177" s="279"/>
      <c r="BO177" s="279"/>
      <c r="BP177" s="279"/>
      <c r="BQ177" s="279"/>
      <c r="BR177" s="279"/>
      <c r="BS177" s="279"/>
      <c r="BT177" s="279"/>
      <c r="BU177" s="279"/>
      <c r="BV177" s="279"/>
      <c r="BW177" s="279"/>
      <c r="BX177" s="279"/>
      <c r="BY177" s="279"/>
      <c r="BZ177" s="279"/>
      <c r="CA177" s="279"/>
      <c r="CB177" s="274"/>
      <c r="CC177" s="236"/>
    </row>
    <row r="178" spans="1:81" s="105" customFormat="1" ht="15.75" x14ac:dyDescent="0.25">
      <c r="A178" s="107" t="s">
        <v>1738</v>
      </c>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c r="AA178" s="236"/>
      <c r="AB178" s="236"/>
      <c r="AC178" s="236"/>
      <c r="AD178" s="236"/>
      <c r="AE178" s="236"/>
      <c r="AF178" s="236"/>
      <c r="AG178" s="236"/>
      <c r="AH178" s="236"/>
      <c r="AI178" s="236"/>
      <c r="AJ178" s="236"/>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236"/>
      <c r="BM178" s="236"/>
      <c r="BN178" s="236"/>
      <c r="BO178" s="236"/>
      <c r="BP178" s="236"/>
      <c r="BQ178" s="236"/>
      <c r="BR178" s="236"/>
      <c r="BS178" s="236"/>
      <c r="BT178" s="236"/>
      <c r="BU178" s="236"/>
      <c r="BV178" s="236"/>
      <c r="BW178" s="236"/>
      <c r="BX178" s="236"/>
      <c r="BY178" s="236"/>
      <c r="BZ178" s="236"/>
      <c r="CA178" s="236"/>
      <c r="CB178" s="274"/>
      <c r="CC178" s="236"/>
    </row>
    <row r="179" spans="1:81" s="105" customFormat="1" ht="26.45" customHeight="1" x14ac:dyDescent="0.25">
      <c r="A179" s="107" t="s">
        <v>223</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278"/>
      <c r="AF179" s="278"/>
      <c r="AG179" s="278"/>
      <c r="AH179" s="278"/>
      <c r="AI179" s="278"/>
      <c r="AJ179" s="278"/>
      <c r="AK179" s="278"/>
      <c r="AL179" s="278"/>
      <c r="AM179" s="278"/>
      <c r="AN179" s="278"/>
      <c r="AO179" s="278"/>
      <c r="AP179" s="278"/>
      <c r="AQ179" s="278"/>
      <c r="AR179" s="278"/>
      <c r="AS179" s="278"/>
      <c r="AT179" s="278"/>
      <c r="AU179" s="278"/>
      <c r="AV179" s="278"/>
      <c r="AW179" s="278"/>
      <c r="AX179" s="278"/>
      <c r="AY179" s="278"/>
      <c r="AZ179" s="278"/>
      <c r="BA179" s="278"/>
      <c r="BB179" s="278"/>
      <c r="BC179" s="278"/>
      <c r="BD179" s="278"/>
      <c r="BE179" s="278"/>
      <c r="BF179" s="278"/>
      <c r="BG179" s="278"/>
      <c r="BH179" s="278"/>
      <c r="BI179" s="278"/>
      <c r="BJ179" s="278"/>
      <c r="BK179" s="278"/>
      <c r="BL179" s="278"/>
      <c r="BM179" s="278"/>
      <c r="BN179" s="278"/>
      <c r="BO179" s="278"/>
      <c r="BP179" s="278"/>
      <c r="BQ179" s="278"/>
      <c r="BR179" s="278"/>
      <c r="BS179" s="278"/>
      <c r="BT179" s="278"/>
      <c r="BU179" s="278"/>
      <c r="BV179" s="278"/>
      <c r="BW179" s="278"/>
      <c r="BX179" s="278"/>
      <c r="BY179" s="278"/>
      <c r="BZ179" s="278"/>
      <c r="CA179" s="278"/>
      <c r="CB179" s="274"/>
      <c r="CC179" s="236"/>
    </row>
    <row r="180" spans="1:81" s="105" customFormat="1" x14ac:dyDescent="0.25">
      <c r="A180" s="236" t="s">
        <v>163</v>
      </c>
      <c r="B180" s="276" t="s">
        <v>1662</v>
      </c>
      <c r="C180" s="276" t="s">
        <v>1662</v>
      </c>
      <c r="D180" s="276" t="s">
        <v>1662</v>
      </c>
      <c r="E180" s="276" t="s">
        <v>1662</v>
      </c>
      <c r="F180" s="276" t="s">
        <v>1662</v>
      </c>
      <c r="G180" s="276" t="s">
        <v>1662</v>
      </c>
      <c r="H180" s="276" t="s">
        <v>1662</v>
      </c>
      <c r="I180" s="276" t="s">
        <v>1662</v>
      </c>
      <c r="J180" s="276" t="s">
        <v>1662</v>
      </c>
      <c r="K180" s="276" t="s">
        <v>1662</v>
      </c>
      <c r="L180" s="276" t="s">
        <v>1662</v>
      </c>
      <c r="M180" s="276" t="s">
        <v>1662</v>
      </c>
      <c r="N180" s="276" t="s">
        <v>1663</v>
      </c>
      <c r="O180" s="276" t="s">
        <v>1663</v>
      </c>
      <c r="P180" s="276" t="s">
        <v>1663</v>
      </c>
      <c r="Q180" s="276" t="s">
        <v>1663</v>
      </c>
      <c r="R180" s="276" t="s">
        <v>1663</v>
      </c>
      <c r="S180" s="276" t="s">
        <v>1663</v>
      </c>
      <c r="T180" s="276" t="s">
        <v>1663</v>
      </c>
      <c r="U180" s="276" t="s">
        <v>1663</v>
      </c>
      <c r="V180" s="276" t="s">
        <v>1663</v>
      </c>
      <c r="W180" s="276" t="s">
        <v>1663</v>
      </c>
      <c r="X180" s="276" t="s">
        <v>1663</v>
      </c>
      <c r="Y180" s="276" t="s">
        <v>1663</v>
      </c>
      <c r="Z180" s="276" t="s">
        <v>1664</v>
      </c>
      <c r="AA180" s="276" t="s">
        <v>1664</v>
      </c>
      <c r="AB180" s="276" t="s">
        <v>1664</v>
      </c>
      <c r="AC180" s="276" t="s">
        <v>1664</v>
      </c>
      <c r="AD180" s="276" t="s">
        <v>1664</v>
      </c>
      <c r="AE180" s="276" t="s">
        <v>1664</v>
      </c>
      <c r="AF180" s="276" t="s">
        <v>1664</v>
      </c>
      <c r="AG180" s="276" t="s">
        <v>1664</v>
      </c>
      <c r="AH180" s="276" t="s">
        <v>1664</v>
      </c>
      <c r="AI180" s="276" t="s">
        <v>1664</v>
      </c>
      <c r="AJ180" s="276" t="s">
        <v>1664</v>
      </c>
      <c r="AK180" s="276" t="s">
        <v>1664</v>
      </c>
      <c r="AL180" s="287" t="s">
        <v>1665</v>
      </c>
      <c r="AM180" s="287" t="s">
        <v>1665</v>
      </c>
      <c r="AN180" s="287" t="s">
        <v>1665</v>
      </c>
      <c r="AO180" s="287" t="s">
        <v>1665</v>
      </c>
      <c r="AP180" s="287" t="s">
        <v>1665</v>
      </c>
      <c r="AQ180" s="287" t="s">
        <v>1665</v>
      </c>
      <c r="AR180" s="287" t="s">
        <v>1665</v>
      </c>
      <c r="AS180" s="287" t="s">
        <v>1665</v>
      </c>
      <c r="AT180" s="287" t="s">
        <v>1665</v>
      </c>
      <c r="AU180" s="287" t="s">
        <v>1665</v>
      </c>
      <c r="AV180" s="287" t="s">
        <v>1665</v>
      </c>
      <c r="AW180" s="287" t="s">
        <v>1665</v>
      </c>
      <c r="AX180" s="287" t="s">
        <v>1666</v>
      </c>
      <c r="AY180" s="287" t="s">
        <v>1666</v>
      </c>
      <c r="AZ180" s="287" t="s">
        <v>1666</v>
      </c>
      <c r="BA180" s="287" t="s">
        <v>1666</v>
      </c>
      <c r="BB180" s="287" t="s">
        <v>1666</v>
      </c>
      <c r="BC180" s="287" t="s">
        <v>1666</v>
      </c>
      <c r="BD180" s="287" t="s">
        <v>1666</v>
      </c>
      <c r="BE180" s="287" t="s">
        <v>1666</v>
      </c>
      <c r="BF180" s="287" t="s">
        <v>1666</v>
      </c>
      <c r="BG180" s="287" t="s">
        <v>1666</v>
      </c>
      <c r="BH180" s="287" t="s">
        <v>1666</v>
      </c>
      <c r="BI180" s="287" t="s">
        <v>1666</v>
      </c>
      <c r="BJ180" s="287" t="s">
        <v>1666</v>
      </c>
      <c r="BK180" s="287" t="s">
        <v>1666</v>
      </c>
      <c r="BL180" s="287" t="s">
        <v>1666</v>
      </c>
      <c r="BM180" s="287" t="s">
        <v>1666</v>
      </c>
      <c r="BN180" s="287" t="s">
        <v>1666</v>
      </c>
      <c r="BO180" s="287" t="s">
        <v>1666</v>
      </c>
      <c r="BP180" s="287" t="s">
        <v>1666</v>
      </c>
      <c r="BQ180" s="287" t="s">
        <v>1666</v>
      </c>
      <c r="BR180" s="287" t="s">
        <v>1666</v>
      </c>
      <c r="BS180" s="287" t="s">
        <v>1666</v>
      </c>
      <c r="BT180" s="287" t="s">
        <v>1666</v>
      </c>
      <c r="BU180" s="287" t="s">
        <v>1666</v>
      </c>
      <c r="BV180" s="287" t="s">
        <v>1666</v>
      </c>
      <c r="BW180" s="287" t="s">
        <v>1666</v>
      </c>
      <c r="BX180" s="287" t="s">
        <v>1666</v>
      </c>
      <c r="BY180" s="287" t="s">
        <v>1666</v>
      </c>
      <c r="BZ180" s="287" t="s">
        <v>1666</v>
      </c>
      <c r="CA180" s="287" t="s">
        <v>1666</v>
      </c>
      <c r="CB180" s="274"/>
      <c r="CC180" s="236"/>
    </row>
    <row r="181" spans="1:81" s="105" customFormat="1" x14ac:dyDescent="0.25">
      <c r="A181" s="236" t="s">
        <v>115</v>
      </c>
      <c r="B181" s="279">
        <v>9096</v>
      </c>
      <c r="C181" s="279">
        <v>9096</v>
      </c>
      <c r="D181" s="279">
        <v>9096</v>
      </c>
      <c r="E181" s="279">
        <v>9096</v>
      </c>
      <c r="F181" s="279">
        <v>9096</v>
      </c>
      <c r="G181" s="279">
        <v>9096</v>
      </c>
      <c r="H181" s="279">
        <v>9096</v>
      </c>
      <c r="I181" s="279">
        <v>9096</v>
      </c>
      <c r="J181" s="279">
        <v>9096</v>
      </c>
      <c r="K181" s="279">
        <v>9096</v>
      </c>
      <c r="L181" s="279">
        <v>9096</v>
      </c>
      <c r="M181" s="279">
        <v>9096</v>
      </c>
      <c r="N181" s="279">
        <v>9154</v>
      </c>
      <c r="O181" s="279">
        <v>9154</v>
      </c>
      <c r="P181" s="279">
        <v>9154</v>
      </c>
      <c r="Q181" s="279">
        <v>9154</v>
      </c>
      <c r="R181" s="279">
        <v>9154</v>
      </c>
      <c r="S181" s="279">
        <v>9154</v>
      </c>
      <c r="T181" s="279">
        <v>9154</v>
      </c>
      <c r="U181" s="279">
        <v>9154</v>
      </c>
      <c r="V181" s="279">
        <v>9154</v>
      </c>
      <c r="W181" s="279">
        <v>9154</v>
      </c>
      <c r="X181" s="279">
        <v>9154</v>
      </c>
      <c r="Y181" s="279">
        <v>9154</v>
      </c>
      <c r="Z181" s="279">
        <v>9223</v>
      </c>
      <c r="AA181" s="279">
        <v>9223</v>
      </c>
      <c r="AB181" s="279">
        <v>9223</v>
      </c>
      <c r="AC181" s="279">
        <v>9223</v>
      </c>
      <c r="AD181" s="279">
        <v>9223</v>
      </c>
      <c r="AE181" s="279">
        <v>9223</v>
      </c>
      <c r="AF181" s="279">
        <v>9223</v>
      </c>
      <c r="AG181" s="279">
        <v>9223</v>
      </c>
      <c r="AH181" s="279">
        <v>9223</v>
      </c>
      <c r="AI181" s="279">
        <v>9223</v>
      </c>
      <c r="AJ181" s="279">
        <v>9223</v>
      </c>
      <c r="AK181" s="279">
        <v>9223</v>
      </c>
      <c r="AL181" s="279">
        <v>8886</v>
      </c>
      <c r="AM181" s="279">
        <v>8886</v>
      </c>
      <c r="AN181" s="279">
        <v>8886</v>
      </c>
      <c r="AO181" s="279">
        <v>8886</v>
      </c>
      <c r="AP181" s="279">
        <v>8886</v>
      </c>
      <c r="AQ181" s="279">
        <v>8886</v>
      </c>
      <c r="AR181" s="279">
        <v>8886</v>
      </c>
      <c r="AS181" s="279">
        <v>8886</v>
      </c>
      <c r="AT181" s="279">
        <v>8886</v>
      </c>
      <c r="AU181" s="279">
        <v>8886</v>
      </c>
      <c r="AV181" s="279">
        <v>8886</v>
      </c>
      <c r="AW181" s="279">
        <v>8886</v>
      </c>
      <c r="AX181" s="279">
        <v>8854</v>
      </c>
      <c r="AY181" s="279">
        <v>8854</v>
      </c>
      <c r="AZ181" s="279">
        <v>8854</v>
      </c>
      <c r="BA181" s="279">
        <v>8854</v>
      </c>
      <c r="BB181" s="279">
        <v>8854</v>
      </c>
      <c r="BC181" s="279">
        <v>8854</v>
      </c>
      <c r="BD181" s="279">
        <v>8854</v>
      </c>
      <c r="BE181" s="279">
        <v>8854</v>
      </c>
      <c r="BF181" s="279">
        <v>8854</v>
      </c>
      <c r="BG181" s="279">
        <v>8854</v>
      </c>
      <c r="BH181" s="279">
        <v>8854</v>
      </c>
      <c r="BI181" s="279">
        <v>8854</v>
      </c>
      <c r="BJ181" s="279">
        <v>8854</v>
      </c>
      <c r="BK181" s="279">
        <v>8854</v>
      </c>
      <c r="BL181" s="279">
        <v>8854</v>
      </c>
      <c r="BM181" s="279">
        <v>8854</v>
      </c>
      <c r="BN181" s="279">
        <v>8854</v>
      </c>
      <c r="BO181" s="279">
        <v>8854</v>
      </c>
      <c r="BP181" s="279">
        <v>8854</v>
      </c>
      <c r="BQ181" s="279">
        <v>8854</v>
      </c>
      <c r="BR181" s="279">
        <v>8854</v>
      </c>
      <c r="BS181" s="279">
        <v>8854</v>
      </c>
      <c r="BT181" s="279">
        <v>8854</v>
      </c>
      <c r="BU181" s="279">
        <v>8854</v>
      </c>
      <c r="BV181" s="279">
        <v>8854</v>
      </c>
      <c r="BW181" s="279">
        <v>8854</v>
      </c>
      <c r="BX181" s="279">
        <v>8854</v>
      </c>
      <c r="BY181" s="279">
        <v>8854</v>
      </c>
      <c r="BZ181" s="279">
        <v>8854</v>
      </c>
      <c r="CA181" s="279">
        <v>8854</v>
      </c>
      <c r="CB181" s="274"/>
      <c r="CC181" s="236"/>
    </row>
    <row r="182" spans="1:81" s="105" customFormat="1" x14ac:dyDescent="0.25">
      <c r="A182" s="236" t="s">
        <v>116</v>
      </c>
      <c r="B182" s="279">
        <v>23899</v>
      </c>
      <c r="C182" s="279">
        <v>23899</v>
      </c>
      <c r="D182" s="279">
        <v>23899</v>
      </c>
      <c r="E182" s="279">
        <v>23899</v>
      </c>
      <c r="F182" s="279">
        <v>23899</v>
      </c>
      <c r="G182" s="279">
        <v>23899</v>
      </c>
      <c r="H182" s="279">
        <v>23899</v>
      </c>
      <c r="I182" s="279">
        <v>23899</v>
      </c>
      <c r="J182" s="279">
        <v>23899</v>
      </c>
      <c r="K182" s="279">
        <v>23899</v>
      </c>
      <c r="L182" s="279">
        <v>23899</v>
      </c>
      <c r="M182" s="279">
        <v>23899</v>
      </c>
      <c r="N182" s="279">
        <v>23307</v>
      </c>
      <c r="O182" s="279">
        <v>23307</v>
      </c>
      <c r="P182" s="279">
        <v>23307</v>
      </c>
      <c r="Q182" s="279">
        <v>23307</v>
      </c>
      <c r="R182" s="279">
        <v>23307</v>
      </c>
      <c r="S182" s="279">
        <v>23307</v>
      </c>
      <c r="T182" s="279">
        <v>23307</v>
      </c>
      <c r="U182" s="279">
        <v>23307</v>
      </c>
      <c r="V182" s="279">
        <v>23307</v>
      </c>
      <c r="W182" s="279">
        <v>23307</v>
      </c>
      <c r="X182" s="279">
        <v>23307</v>
      </c>
      <c r="Y182" s="279">
        <v>23307</v>
      </c>
      <c r="Z182" s="279">
        <v>21965</v>
      </c>
      <c r="AA182" s="279">
        <v>21965</v>
      </c>
      <c r="AB182" s="279">
        <v>21965</v>
      </c>
      <c r="AC182" s="279">
        <v>21965</v>
      </c>
      <c r="AD182" s="279">
        <v>21965</v>
      </c>
      <c r="AE182" s="279">
        <v>21965</v>
      </c>
      <c r="AF182" s="279">
        <v>21965</v>
      </c>
      <c r="AG182" s="279">
        <v>21965</v>
      </c>
      <c r="AH182" s="279">
        <v>21965</v>
      </c>
      <c r="AI182" s="279">
        <v>21965</v>
      </c>
      <c r="AJ182" s="279">
        <v>21965</v>
      </c>
      <c r="AK182" s="279">
        <v>21965</v>
      </c>
      <c r="AL182" s="279">
        <v>21419</v>
      </c>
      <c r="AM182" s="279">
        <v>21419</v>
      </c>
      <c r="AN182" s="279">
        <v>21419</v>
      </c>
      <c r="AO182" s="279">
        <v>21419</v>
      </c>
      <c r="AP182" s="279">
        <v>21419</v>
      </c>
      <c r="AQ182" s="279">
        <v>21419</v>
      </c>
      <c r="AR182" s="279">
        <v>21419</v>
      </c>
      <c r="AS182" s="279">
        <v>21419</v>
      </c>
      <c r="AT182" s="279">
        <v>21419</v>
      </c>
      <c r="AU182" s="279">
        <v>21419</v>
      </c>
      <c r="AV182" s="279">
        <v>21419</v>
      </c>
      <c r="AW182" s="279">
        <v>21419</v>
      </c>
      <c r="AX182" s="279">
        <v>20951</v>
      </c>
      <c r="AY182" s="279">
        <v>20951</v>
      </c>
      <c r="AZ182" s="279">
        <v>20951</v>
      </c>
      <c r="BA182" s="279">
        <v>20951</v>
      </c>
      <c r="BB182" s="279">
        <v>20951</v>
      </c>
      <c r="BC182" s="279">
        <v>20951</v>
      </c>
      <c r="BD182" s="279">
        <v>20951</v>
      </c>
      <c r="BE182" s="279">
        <v>20951</v>
      </c>
      <c r="BF182" s="279">
        <v>20951</v>
      </c>
      <c r="BG182" s="279">
        <v>20951</v>
      </c>
      <c r="BH182" s="279">
        <v>20951</v>
      </c>
      <c r="BI182" s="279">
        <v>20951</v>
      </c>
      <c r="BJ182" s="279">
        <v>20951</v>
      </c>
      <c r="BK182" s="279">
        <v>20951</v>
      </c>
      <c r="BL182" s="279">
        <v>20951</v>
      </c>
      <c r="BM182" s="279">
        <v>20951</v>
      </c>
      <c r="BN182" s="279">
        <v>20951</v>
      </c>
      <c r="BO182" s="279">
        <v>20951</v>
      </c>
      <c r="BP182" s="279">
        <v>20951</v>
      </c>
      <c r="BQ182" s="279">
        <v>20951</v>
      </c>
      <c r="BR182" s="279">
        <v>20951</v>
      </c>
      <c r="BS182" s="279">
        <v>20951</v>
      </c>
      <c r="BT182" s="279">
        <v>20951</v>
      </c>
      <c r="BU182" s="279">
        <v>20951</v>
      </c>
      <c r="BV182" s="279">
        <v>20951</v>
      </c>
      <c r="BW182" s="279">
        <v>20951</v>
      </c>
      <c r="BX182" s="279">
        <v>20951</v>
      </c>
      <c r="BY182" s="279">
        <v>20951</v>
      </c>
      <c r="BZ182" s="279">
        <v>20951</v>
      </c>
      <c r="CA182" s="279">
        <v>20951</v>
      </c>
      <c r="CB182" s="274"/>
      <c r="CC182" s="236"/>
    </row>
    <row r="183" spans="1:81" s="105" customFormat="1" x14ac:dyDescent="0.25">
      <c r="A183" s="236" t="s">
        <v>117</v>
      </c>
      <c r="B183" s="279">
        <v>7916</v>
      </c>
      <c r="C183" s="279">
        <v>7916</v>
      </c>
      <c r="D183" s="279">
        <v>7916</v>
      </c>
      <c r="E183" s="279">
        <v>7916</v>
      </c>
      <c r="F183" s="279">
        <v>7916</v>
      </c>
      <c r="G183" s="279">
        <v>7916</v>
      </c>
      <c r="H183" s="279">
        <v>7916</v>
      </c>
      <c r="I183" s="279">
        <v>7916</v>
      </c>
      <c r="J183" s="279">
        <v>7916</v>
      </c>
      <c r="K183" s="279">
        <v>7916</v>
      </c>
      <c r="L183" s="279">
        <v>7916</v>
      </c>
      <c r="M183" s="279">
        <v>7916</v>
      </c>
      <c r="N183" s="279">
        <v>7800</v>
      </c>
      <c r="O183" s="279">
        <v>7800</v>
      </c>
      <c r="P183" s="279">
        <v>7800</v>
      </c>
      <c r="Q183" s="279">
        <v>7800</v>
      </c>
      <c r="R183" s="279">
        <v>7800</v>
      </c>
      <c r="S183" s="279">
        <v>7800</v>
      </c>
      <c r="T183" s="279">
        <v>7800</v>
      </c>
      <c r="U183" s="279">
        <v>7800</v>
      </c>
      <c r="V183" s="279">
        <v>7800</v>
      </c>
      <c r="W183" s="279">
        <v>7800</v>
      </c>
      <c r="X183" s="279">
        <v>7800</v>
      </c>
      <c r="Y183" s="279">
        <v>7800</v>
      </c>
      <c r="Z183" s="279">
        <v>7747</v>
      </c>
      <c r="AA183" s="279">
        <v>7747</v>
      </c>
      <c r="AB183" s="279">
        <v>7747</v>
      </c>
      <c r="AC183" s="279">
        <v>7747</v>
      </c>
      <c r="AD183" s="279">
        <v>7747</v>
      </c>
      <c r="AE183" s="279">
        <v>7747</v>
      </c>
      <c r="AF183" s="279">
        <v>7747</v>
      </c>
      <c r="AG183" s="279">
        <v>7747</v>
      </c>
      <c r="AH183" s="279">
        <v>7747</v>
      </c>
      <c r="AI183" s="279">
        <v>7747</v>
      </c>
      <c r="AJ183" s="279">
        <v>7747</v>
      </c>
      <c r="AK183" s="279">
        <v>7747</v>
      </c>
      <c r="AL183" s="279">
        <v>7457</v>
      </c>
      <c r="AM183" s="279">
        <v>7457</v>
      </c>
      <c r="AN183" s="279">
        <v>7457</v>
      </c>
      <c r="AO183" s="279">
        <v>7457</v>
      </c>
      <c r="AP183" s="279">
        <v>7457</v>
      </c>
      <c r="AQ183" s="279">
        <v>7457</v>
      </c>
      <c r="AR183" s="279">
        <v>7457</v>
      </c>
      <c r="AS183" s="279">
        <v>7457</v>
      </c>
      <c r="AT183" s="279">
        <v>7457</v>
      </c>
      <c r="AU183" s="279">
        <v>7457</v>
      </c>
      <c r="AV183" s="279">
        <v>7457</v>
      </c>
      <c r="AW183" s="279">
        <v>7457</v>
      </c>
      <c r="AX183" s="279">
        <v>7574</v>
      </c>
      <c r="AY183" s="279">
        <v>7574</v>
      </c>
      <c r="AZ183" s="279">
        <v>7574</v>
      </c>
      <c r="BA183" s="279">
        <v>7574</v>
      </c>
      <c r="BB183" s="279">
        <v>7574</v>
      </c>
      <c r="BC183" s="279">
        <v>7574</v>
      </c>
      <c r="BD183" s="279">
        <v>7574</v>
      </c>
      <c r="BE183" s="279">
        <v>7574</v>
      </c>
      <c r="BF183" s="279">
        <v>7574</v>
      </c>
      <c r="BG183" s="279">
        <v>7574</v>
      </c>
      <c r="BH183" s="279">
        <v>7574</v>
      </c>
      <c r="BI183" s="279">
        <v>7574</v>
      </c>
      <c r="BJ183" s="279">
        <v>7574</v>
      </c>
      <c r="BK183" s="279">
        <v>7574</v>
      </c>
      <c r="BL183" s="279">
        <v>7574</v>
      </c>
      <c r="BM183" s="279">
        <v>7574</v>
      </c>
      <c r="BN183" s="279">
        <v>7574</v>
      </c>
      <c r="BO183" s="279">
        <v>7574</v>
      </c>
      <c r="BP183" s="279">
        <v>7574</v>
      </c>
      <c r="BQ183" s="279">
        <v>7574</v>
      </c>
      <c r="BR183" s="279">
        <v>7574</v>
      </c>
      <c r="BS183" s="279">
        <v>7574</v>
      </c>
      <c r="BT183" s="279">
        <v>7574</v>
      </c>
      <c r="BU183" s="279">
        <v>7574</v>
      </c>
      <c r="BV183" s="279">
        <v>7574</v>
      </c>
      <c r="BW183" s="279">
        <v>7574</v>
      </c>
      <c r="BX183" s="279">
        <v>7574</v>
      </c>
      <c r="BY183" s="279">
        <v>7574</v>
      </c>
      <c r="BZ183" s="279">
        <v>7574</v>
      </c>
      <c r="CA183" s="279">
        <v>7574</v>
      </c>
      <c r="CB183" s="274"/>
      <c r="CC183" s="236"/>
    </row>
    <row r="184" spans="1:81" s="105" customFormat="1" x14ac:dyDescent="0.25">
      <c r="A184" s="236" t="s">
        <v>118</v>
      </c>
      <c r="B184" s="279">
        <v>7707</v>
      </c>
      <c r="C184" s="279">
        <v>7707</v>
      </c>
      <c r="D184" s="279">
        <v>7707</v>
      </c>
      <c r="E184" s="279">
        <v>7707</v>
      </c>
      <c r="F184" s="279">
        <v>7707</v>
      </c>
      <c r="G184" s="279">
        <v>7707</v>
      </c>
      <c r="H184" s="279">
        <v>7707</v>
      </c>
      <c r="I184" s="279">
        <v>7707</v>
      </c>
      <c r="J184" s="279">
        <v>7707</v>
      </c>
      <c r="K184" s="279">
        <v>7707</v>
      </c>
      <c r="L184" s="279">
        <v>7707</v>
      </c>
      <c r="M184" s="279">
        <v>7707</v>
      </c>
      <c r="N184" s="279">
        <v>7667</v>
      </c>
      <c r="O184" s="279">
        <v>7667</v>
      </c>
      <c r="P184" s="279">
        <v>7667</v>
      </c>
      <c r="Q184" s="279">
        <v>7667</v>
      </c>
      <c r="R184" s="279">
        <v>7667</v>
      </c>
      <c r="S184" s="279">
        <v>7667</v>
      </c>
      <c r="T184" s="279">
        <v>7667</v>
      </c>
      <c r="U184" s="279">
        <v>7667</v>
      </c>
      <c r="V184" s="279">
        <v>7667</v>
      </c>
      <c r="W184" s="279">
        <v>7667</v>
      </c>
      <c r="X184" s="279">
        <v>7667</v>
      </c>
      <c r="Y184" s="279">
        <v>7667</v>
      </c>
      <c r="Z184" s="279">
        <v>7574</v>
      </c>
      <c r="AA184" s="279">
        <v>7574</v>
      </c>
      <c r="AB184" s="279">
        <v>7574</v>
      </c>
      <c r="AC184" s="279">
        <v>7574</v>
      </c>
      <c r="AD184" s="279">
        <v>7574</v>
      </c>
      <c r="AE184" s="279">
        <v>7574</v>
      </c>
      <c r="AF184" s="279">
        <v>7574</v>
      </c>
      <c r="AG184" s="279">
        <v>7574</v>
      </c>
      <c r="AH184" s="279">
        <v>7574</v>
      </c>
      <c r="AI184" s="279">
        <v>7574</v>
      </c>
      <c r="AJ184" s="279">
        <v>7574</v>
      </c>
      <c r="AK184" s="279">
        <v>7574</v>
      </c>
      <c r="AL184" s="279">
        <v>7216</v>
      </c>
      <c r="AM184" s="279">
        <v>7216</v>
      </c>
      <c r="AN184" s="279">
        <v>7216</v>
      </c>
      <c r="AO184" s="279">
        <v>7216</v>
      </c>
      <c r="AP184" s="279">
        <v>7216</v>
      </c>
      <c r="AQ184" s="279">
        <v>7216</v>
      </c>
      <c r="AR184" s="279">
        <v>7216</v>
      </c>
      <c r="AS184" s="279">
        <v>7216</v>
      </c>
      <c r="AT184" s="279">
        <v>7216</v>
      </c>
      <c r="AU184" s="279">
        <v>7216</v>
      </c>
      <c r="AV184" s="279">
        <v>7216</v>
      </c>
      <c r="AW184" s="279">
        <v>7216</v>
      </c>
      <c r="AX184" s="279">
        <v>6971</v>
      </c>
      <c r="AY184" s="279">
        <v>6971</v>
      </c>
      <c r="AZ184" s="279">
        <v>6971</v>
      </c>
      <c r="BA184" s="279">
        <v>6971</v>
      </c>
      <c r="BB184" s="279">
        <v>6971</v>
      </c>
      <c r="BC184" s="279">
        <v>6971</v>
      </c>
      <c r="BD184" s="279">
        <v>6971</v>
      </c>
      <c r="BE184" s="279">
        <v>6971</v>
      </c>
      <c r="BF184" s="279">
        <v>6971</v>
      </c>
      <c r="BG184" s="279">
        <v>6971</v>
      </c>
      <c r="BH184" s="279">
        <v>6971</v>
      </c>
      <c r="BI184" s="279">
        <v>6971</v>
      </c>
      <c r="BJ184" s="279">
        <v>6971</v>
      </c>
      <c r="BK184" s="279">
        <v>6971</v>
      </c>
      <c r="BL184" s="279">
        <v>6971</v>
      </c>
      <c r="BM184" s="279">
        <v>6971</v>
      </c>
      <c r="BN184" s="279">
        <v>6971</v>
      </c>
      <c r="BO184" s="279">
        <v>6971</v>
      </c>
      <c r="BP184" s="279">
        <v>6971</v>
      </c>
      <c r="BQ184" s="279">
        <v>6971</v>
      </c>
      <c r="BR184" s="279">
        <v>6971</v>
      </c>
      <c r="BS184" s="279">
        <v>6971</v>
      </c>
      <c r="BT184" s="279">
        <v>6971</v>
      </c>
      <c r="BU184" s="279">
        <v>6971</v>
      </c>
      <c r="BV184" s="279">
        <v>6971</v>
      </c>
      <c r="BW184" s="279">
        <v>6971</v>
      </c>
      <c r="BX184" s="279">
        <v>6971</v>
      </c>
      <c r="BY184" s="279">
        <v>6971</v>
      </c>
      <c r="BZ184" s="279">
        <v>6971</v>
      </c>
      <c r="CA184" s="279">
        <v>6971</v>
      </c>
      <c r="CB184" s="274"/>
      <c r="CC184" s="236"/>
    </row>
    <row r="185" spans="1:81" s="105" customFormat="1" x14ac:dyDescent="0.25">
      <c r="A185" s="236" t="s">
        <v>1730</v>
      </c>
      <c r="B185" s="279">
        <v>7362</v>
      </c>
      <c r="C185" s="279">
        <v>7362</v>
      </c>
      <c r="D185" s="279">
        <v>7362</v>
      </c>
      <c r="E185" s="279">
        <v>7362</v>
      </c>
      <c r="F185" s="279">
        <v>7362</v>
      </c>
      <c r="G185" s="279">
        <v>7362</v>
      </c>
      <c r="H185" s="279">
        <v>7362</v>
      </c>
      <c r="I185" s="279">
        <v>7362</v>
      </c>
      <c r="J185" s="279">
        <v>7362</v>
      </c>
      <c r="K185" s="279">
        <v>7362</v>
      </c>
      <c r="L185" s="279">
        <v>7362</v>
      </c>
      <c r="M185" s="279">
        <v>7362</v>
      </c>
      <c r="N185" s="279">
        <v>7258</v>
      </c>
      <c r="O185" s="279">
        <v>7258</v>
      </c>
      <c r="P185" s="279">
        <v>7258</v>
      </c>
      <c r="Q185" s="279">
        <v>7258</v>
      </c>
      <c r="R185" s="279">
        <v>7258</v>
      </c>
      <c r="S185" s="279">
        <v>7258</v>
      </c>
      <c r="T185" s="279">
        <v>7258</v>
      </c>
      <c r="U185" s="279">
        <v>7258</v>
      </c>
      <c r="V185" s="279">
        <v>7258</v>
      </c>
      <c r="W185" s="279">
        <v>7258</v>
      </c>
      <c r="X185" s="279">
        <v>7258</v>
      </c>
      <c r="Y185" s="279">
        <v>7258</v>
      </c>
      <c r="Z185" s="279">
        <v>7241</v>
      </c>
      <c r="AA185" s="279">
        <v>7241</v>
      </c>
      <c r="AB185" s="279">
        <v>7241</v>
      </c>
      <c r="AC185" s="279">
        <v>7241</v>
      </c>
      <c r="AD185" s="279">
        <v>7241</v>
      </c>
      <c r="AE185" s="279">
        <v>7241</v>
      </c>
      <c r="AF185" s="279">
        <v>7241</v>
      </c>
      <c r="AG185" s="279">
        <v>7241</v>
      </c>
      <c r="AH185" s="279">
        <v>7241</v>
      </c>
      <c r="AI185" s="279">
        <v>7241</v>
      </c>
      <c r="AJ185" s="279">
        <v>7241</v>
      </c>
      <c r="AK185" s="279">
        <v>7241</v>
      </c>
      <c r="AL185" s="279">
        <v>6815</v>
      </c>
      <c r="AM185" s="279">
        <v>6815</v>
      </c>
      <c r="AN185" s="279">
        <v>6815</v>
      </c>
      <c r="AO185" s="279">
        <v>6815</v>
      </c>
      <c r="AP185" s="279">
        <v>6815</v>
      </c>
      <c r="AQ185" s="279">
        <v>6815</v>
      </c>
      <c r="AR185" s="279">
        <v>6815</v>
      </c>
      <c r="AS185" s="279">
        <v>6815</v>
      </c>
      <c r="AT185" s="279">
        <v>6815</v>
      </c>
      <c r="AU185" s="279">
        <v>6815</v>
      </c>
      <c r="AV185" s="279">
        <v>6815</v>
      </c>
      <c r="AW185" s="279">
        <v>6815</v>
      </c>
      <c r="AX185" s="279">
        <v>6678</v>
      </c>
      <c r="AY185" s="279">
        <v>6678</v>
      </c>
      <c r="AZ185" s="279">
        <v>6678</v>
      </c>
      <c r="BA185" s="279">
        <v>6678</v>
      </c>
      <c r="BB185" s="279">
        <v>6678</v>
      </c>
      <c r="BC185" s="279">
        <v>6678</v>
      </c>
      <c r="BD185" s="279">
        <v>6678</v>
      </c>
      <c r="BE185" s="279">
        <v>6678</v>
      </c>
      <c r="BF185" s="279">
        <v>6678</v>
      </c>
      <c r="BG185" s="279">
        <v>6678</v>
      </c>
      <c r="BH185" s="279">
        <v>6678</v>
      </c>
      <c r="BI185" s="279">
        <v>6678</v>
      </c>
      <c r="BJ185" s="279">
        <v>6678</v>
      </c>
      <c r="BK185" s="279">
        <v>6678</v>
      </c>
      <c r="BL185" s="279">
        <v>6678</v>
      </c>
      <c r="BM185" s="279">
        <v>6678</v>
      </c>
      <c r="BN185" s="279">
        <v>6678</v>
      </c>
      <c r="BO185" s="279">
        <v>6678</v>
      </c>
      <c r="BP185" s="279">
        <v>6678</v>
      </c>
      <c r="BQ185" s="279">
        <v>6678</v>
      </c>
      <c r="BR185" s="279">
        <v>6678</v>
      </c>
      <c r="BS185" s="279">
        <v>6678</v>
      </c>
      <c r="BT185" s="279">
        <v>6678</v>
      </c>
      <c r="BU185" s="279">
        <v>6678</v>
      </c>
      <c r="BV185" s="279">
        <v>6678</v>
      </c>
      <c r="BW185" s="279">
        <v>6678</v>
      </c>
      <c r="BX185" s="279">
        <v>6678</v>
      </c>
      <c r="BY185" s="279">
        <v>6678</v>
      </c>
      <c r="BZ185" s="279">
        <v>6678</v>
      </c>
      <c r="CA185" s="279">
        <v>6678</v>
      </c>
      <c r="CB185" s="274"/>
      <c r="CC185" s="236"/>
    </row>
    <row r="186" spans="1:81" s="105" customFormat="1" x14ac:dyDescent="0.25">
      <c r="A186" s="236" t="s">
        <v>120</v>
      </c>
      <c r="B186" s="279">
        <v>7989</v>
      </c>
      <c r="C186" s="279">
        <v>7989</v>
      </c>
      <c r="D186" s="279">
        <v>7989</v>
      </c>
      <c r="E186" s="279">
        <v>7989</v>
      </c>
      <c r="F186" s="279">
        <v>7989</v>
      </c>
      <c r="G186" s="279">
        <v>7989</v>
      </c>
      <c r="H186" s="279">
        <v>7989</v>
      </c>
      <c r="I186" s="279">
        <v>7989</v>
      </c>
      <c r="J186" s="279">
        <v>7989</v>
      </c>
      <c r="K186" s="279">
        <v>7989</v>
      </c>
      <c r="L186" s="279">
        <v>7989</v>
      </c>
      <c r="M186" s="279">
        <v>7989</v>
      </c>
      <c r="N186" s="279">
        <v>7803</v>
      </c>
      <c r="O186" s="279">
        <v>7803</v>
      </c>
      <c r="P186" s="279">
        <v>7803</v>
      </c>
      <c r="Q186" s="279">
        <v>7803</v>
      </c>
      <c r="R186" s="279">
        <v>7803</v>
      </c>
      <c r="S186" s="279">
        <v>7803</v>
      </c>
      <c r="T186" s="279">
        <v>7803</v>
      </c>
      <c r="U186" s="279">
        <v>7803</v>
      </c>
      <c r="V186" s="279">
        <v>7803</v>
      </c>
      <c r="W186" s="279">
        <v>7803</v>
      </c>
      <c r="X186" s="279">
        <v>7803</v>
      </c>
      <c r="Y186" s="279">
        <v>7803</v>
      </c>
      <c r="Z186" s="279">
        <v>7862</v>
      </c>
      <c r="AA186" s="279">
        <v>7862</v>
      </c>
      <c r="AB186" s="279">
        <v>7862</v>
      </c>
      <c r="AC186" s="279">
        <v>7862</v>
      </c>
      <c r="AD186" s="279">
        <v>7862</v>
      </c>
      <c r="AE186" s="279">
        <v>7862</v>
      </c>
      <c r="AF186" s="279">
        <v>7862</v>
      </c>
      <c r="AG186" s="279">
        <v>7862</v>
      </c>
      <c r="AH186" s="279">
        <v>7862</v>
      </c>
      <c r="AI186" s="279">
        <v>7862</v>
      </c>
      <c r="AJ186" s="279">
        <v>7862</v>
      </c>
      <c r="AK186" s="279">
        <v>7862</v>
      </c>
      <c r="AL186" s="279">
        <v>7553</v>
      </c>
      <c r="AM186" s="279">
        <v>7553</v>
      </c>
      <c r="AN186" s="279">
        <v>7553</v>
      </c>
      <c r="AO186" s="279">
        <v>7553</v>
      </c>
      <c r="AP186" s="279">
        <v>7553</v>
      </c>
      <c r="AQ186" s="279">
        <v>7553</v>
      </c>
      <c r="AR186" s="279">
        <v>7553</v>
      </c>
      <c r="AS186" s="279">
        <v>7553</v>
      </c>
      <c r="AT186" s="279">
        <v>7553</v>
      </c>
      <c r="AU186" s="279">
        <v>7553</v>
      </c>
      <c r="AV186" s="279">
        <v>7553</v>
      </c>
      <c r="AW186" s="279">
        <v>7553</v>
      </c>
      <c r="AX186" s="279">
        <v>7454</v>
      </c>
      <c r="AY186" s="279">
        <v>7454</v>
      </c>
      <c r="AZ186" s="279">
        <v>7454</v>
      </c>
      <c r="BA186" s="279">
        <v>7454</v>
      </c>
      <c r="BB186" s="279">
        <v>7454</v>
      </c>
      <c r="BC186" s="279">
        <v>7454</v>
      </c>
      <c r="BD186" s="279">
        <v>7454</v>
      </c>
      <c r="BE186" s="279">
        <v>7454</v>
      </c>
      <c r="BF186" s="279">
        <v>7454</v>
      </c>
      <c r="BG186" s="279">
        <v>7454</v>
      </c>
      <c r="BH186" s="279">
        <v>7454</v>
      </c>
      <c r="BI186" s="279">
        <v>7454</v>
      </c>
      <c r="BJ186" s="279">
        <v>7454</v>
      </c>
      <c r="BK186" s="279">
        <v>7454</v>
      </c>
      <c r="BL186" s="279">
        <v>7454</v>
      </c>
      <c r="BM186" s="279">
        <v>7454</v>
      </c>
      <c r="BN186" s="279">
        <v>7454</v>
      </c>
      <c r="BO186" s="279">
        <v>7454</v>
      </c>
      <c r="BP186" s="279">
        <v>7454</v>
      </c>
      <c r="BQ186" s="279">
        <v>7454</v>
      </c>
      <c r="BR186" s="279">
        <v>7454</v>
      </c>
      <c r="BS186" s="279">
        <v>7454</v>
      </c>
      <c r="BT186" s="279">
        <v>7454</v>
      </c>
      <c r="BU186" s="279">
        <v>7454</v>
      </c>
      <c r="BV186" s="279">
        <v>7454</v>
      </c>
      <c r="BW186" s="279">
        <v>7454</v>
      </c>
      <c r="BX186" s="279">
        <v>7454</v>
      </c>
      <c r="BY186" s="279">
        <v>7454</v>
      </c>
      <c r="BZ186" s="279">
        <v>7454</v>
      </c>
      <c r="CA186" s="279">
        <v>7454</v>
      </c>
      <c r="CB186" s="274"/>
      <c r="CC186" s="236"/>
    </row>
    <row r="187" spans="1:81" s="105" customFormat="1" x14ac:dyDescent="0.25">
      <c r="A187" s="236" t="s">
        <v>121</v>
      </c>
      <c r="B187" s="279">
        <v>12217</v>
      </c>
      <c r="C187" s="279">
        <v>12217</v>
      </c>
      <c r="D187" s="279">
        <v>12217</v>
      </c>
      <c r="E187" s="279">
        <v>12217</v>
      </c>
      <c r="F187" s="279">
        <v>12217</v>
      </c>
      <c r="G187" s="279">
        <v>12217</v>
      </c>
      <c r="H187" s="279">
        <v>12217</v>
      </c>
      <c r="I187" s="279">
        <v>12217</v>
      </c>
      <c r="J187" s="279">
        <v>12217</v>
      </c>
      <c r="K187" s="279">
        <v>12217</v>
      </c>
      <c r="L187" s="279">
        <v>12217</v>
      </c>
      <c r="M187" s="279">
        <v>12217</v>
      </c>
      <c r="N187" s="279">
        <v>12019</v>
      </c>
      <c r="O187" s="279">
        <v>12019</v>
      </c>
      <c r="P187" s="279">
        <v>12019</v>
      </c>
      <c r="Q187" s="279">
        <v>12019</v>
      </c>
      <c r="R187" s="279">
        <v>12019</v>
      </c>
      <c r="S187" s="279">
        <v>12019</v>
      </c>
      <c r="T187" s="279">
        <v>12019</v>
      </c>
      <c r="U187" s="279">
        <v>12019</v>
      </c>
      <c r="V187" s="279">
        <v>12019</v>
      </c>
      <c r="W187" s="279">
        <v>12019</v>
      </c>
      <c r="X187" s="279">
        <v>12019</v>
      </c>
      <c r="Y187" s="279">
        <v>12019</v>
      </c>
      <c r="Z187" s="279">
        <v>12007</v>
      </c>
      <c r="AA187" s="279">
        <v>12007</v>
      </c>
      <c r="AB187" s="279">
        <v>12007</v>
      </c>
      <c r="AC187" s="279">
        <v>12007</v>
      </c>
      <c r="AD187" s="279">
        <v>12007</v>
      </c>
      <c r="AE187" s="279">
        <v>12007</v>
      </c>
      <c r="AF187" s="279">
        <v>12007</v>
      </c>
      <c r="AG187" s="279">
        <v>12007</v>
      </c>
      <c r="AH187" s="279">
        <v>12007</v>
      </c>
      <c r="AI187" s="279">
        <v>12007</v>
      </c>
      <c r="AJ187" s="279">
        <v>12007</v>
      </c>
      <c r="AK187" s="279">
        <v>12007</v>
      </c>
      <c r="AL187" s="279">
        <v>11719</v>
      </c>
      <c r="AM187" s="279">
        <v>11719</v>
      </c>
      <c r="AN187" s="279">
        <v>11719</v>
      </c>
      <c r="AO187" s="279">
        <v>11719</v>
      </c>
      <c r="AP187" s="279">
        <v>11719</v>
      </c>
      <c r="AQ187" s="279">
        <v>11719</v>
      </c>
      <c r="AR187" s="279">
        <v>11719</v>
      </c>
      <c r="AS187" s="279">
        <v>11719</v>
      </c>
      <c r="AT187" s="279">
        <v>11719</v>
      </c>
      <c r="AU187" s="279">
        <v>11719</v>
      </c>
      <c r="AV187" s="279">
        <v>11719</v>
      </c>
      <c r="AW187" s="279">
        <v>11719</v>
      </c>
      <c r="AX187" s="279">
        <v>11526</v>
      </c>
      <c r="AY187" s="279">
        <v>11526</v>
      </c>
      <c r="AZ187" s="279">
        <v>11526</v>
      </c>
      <c r="BA187" s="279">
        <v>11526</v>
      </c>
      <c r="BB187" s="279">
        <v>11526</v>
      </c>
      <c r="BC187" s="279">
        <v>11526</v>
      </c>
      <c r="BD187" s="279">
        <v>11526</v>
      </c>
      <c r="BE187" s="279">
        <v>11526</v>
      </c>
      <c r="BF187" s="279">
        <v>11526</v>
      </c>
      <c r="BG187" s="279">
        <v>11526</v>
      </c>
      <c r="BH187" s="279">
        <v>11526</v>
      </c>
      <c r="BI187" s="279">
        <v>11526</v>
      </c>
      <c r="BJ187" s="279">
        <v>11526</v>
      </c>
      <c r="BK187" s="279">
        <v>11526</v>
      </c>
      <c r="BL187" s="279">
        <v>11526</v>
      </c>
      <c r="BM187" s="279">
        <v>11526</v>
      </c>
      <c r="BN187" s="279">
        <v>11526</v>
      </c>
      <c r="BO187" s="279">
        <v>11526</v>
      </c>
      <c r="BP187" s="279">
        <v>11526</v>
      </c>
      <c r="BQ187" s="279">
        <v>11526</v>
      </c>
      <c r="BR187" s="279">
        <v>11526</v>
      </c>
      <c r="BS187" s="279">
        <v>11526</v>
      </c>
      <c r="BT187" s="279">
        <v>11526</v>
      </c>
      <c r="BU187" s="279">
        <v>11526</v>
      </c>
      <c r="BV187" s="279">
        <v>11526</v>
      </c>
      <c r="BW187" s="279">
        <v>11526</v>
      </c>
      <c r="BX187" s="279">
        <v>11526</v>
      </c>
      <c r="BY187" s="279">
        <v>11526</v>
      </c>
      <c r="BZ187" s="279">
        <v>11526</v>
      </c>
      <c r="CA187" s="279">
        <v>11526</v>
      </c>
      <c r="CB187" s="274"/>
      <c r="CC187" s="236"/>
    </row>
    <row r="188" spans="1:81" s="105" customFormat="1" x14ac:dyDescent="0.25">
      <c r="A188" s="236" t="s">
        <v>122</v>
      </c>
      <c r="B188" s="279">
        <v>6966</v>
      </c>
      <c r="C188" s="279">
        <v>6966</v>
      </c>
      <c r="D188" s="279">
        <v>6966</v>
      </c>
      <c r="E188" s="279">
        <v>6966</v>
      </c>
      <c r="F188" s="279">
        <v>6966</v>
      </c>
      <c r="G188" s="279">
        <v>6966</v>
      </c>
      <c r="H188" s="279">
        <v>6966</v>
      </c>
      <c r="I188" s="279">
        <v>6966</v>
      </c>
      <c r="J188" s="279">
        <v>6966</v>
      </c>
      <c r="K188" s="279">
        <v>6966</v>
      </c>
      <c r="L188" s="279">
        <v>6966</v>
      </c>
      <c r="M188" s="279">
        <v>6966</v>
      </c>
      <c r="N188" s="279">
        <v>7089</v>
      </c>
      <c r="O188" s="279">
        <v>7089</v>
      </c>
      <c r="P188" s="279">
        <v>7089</v>
      </c>
      <c r="Q188" s="279">
        <v>7089</v>
      </c>
      <c r="R188" s="279">
        <v>7089</v>
      </c>
      <c r="S188" s="279">
        <v>7089</v>
      </c>
      <c r="T188" s="279">
        <v>7089</v>
      </c>
      <c r="U188" s="279">
        <v>7089</v>
      </c>
      <c r="V188" s="279">
        <v>7089</v>
      </c>
      <c r="W188" s="279">
        <v>7089</v>
      </c>
      <c r="X188" s="279">
        <v>7089</v>
      </c>
      <c r="Y188" s="279">
        <v>7089</v>
      </c>
      <c r="Z188" s="279">
        <v>7193</v>
      </c>
      <c r="AA188" s="279">
        <v>7193</v>
      </c>
      <c r="AB188" s="279">
        <v>7193</v>
      </c>
      <c r="AC188" s="279">
        <v>7193</v>
      </c>
      <c r="AD188" s="279">
        <v>7193</v>
      </c>
      <c r="AE188" s="279">
        <v>7193</v>
      </c>
      <c r="AF188" s="279">
        <v>7193</v>
      </c>
      <c r="AG188" s="279">
        <v>7193</v>
      </c>
      <c r="AH188" s="279">
        <v>7193</v>
      </c>
      <c r="AI188" s="279">
        <v>7193</v>
      </c>
      <c r="AJ188" s="279">
        <v>7193</v>
      </c>
      <c r="AK188" s="279">
        <v>7193</v>
      </c>
      <c r="AL188" s="279">
        <v>7039</v>
      </c>
      <c r="AM188" s="279">
        <v>7039</v>
      </c>
      <c r="AN188" s="279">
        <v>7039</v>
      </c>
      <c r="AO188" s="279">
        <v>7039</v>
      </c>
      <c r="AP188" s="279">
        <v>7039</v>
      </c>
      <c r="AQ188" s="279">
        <v>7039</v>
      </c>
      <c r="AR188" s="279">
        <v>7039</v>
      </c>
      <c r="AS188" s="279">
        <v>7039</v>
      </c>
      <c r="AT188" s="279">
        <v>7039</v>
      </c>
      <c r="AU188" s="279">
        <v>7039</v>
      </c>
      <c r="AV188" s="279">
        <v>7039</v>
      </c>
      <c r="AW188" s="279">
        <v>7039</v>
      </c>
      <c r="AX188" s="279">
        <v>6933</v>
      </c>
      <c r="AY188" s="279">
        <v>6933</v>
      </c>
      <c r="AZ188" s="279">
        <v>6933</v>
      </c>
      <c r="BA188" s="279">
        <v>6933</v>
      </c>
      <c r="BB188" s="279">
        <v>6933</v>
      </c>
      <c r="BC188" s="279">
        <v>6933</v>
      </c>
      <c r="BD188" s="279">
        <v>6933</v>
      </c>
      <c r="BE188" s="279">
        <v>6933</v>
      </c>
      <c r="BF188" s="279">
        <v>6933</v>
      </c>
      <c r="BG188" s="279">
        <v>6933</v>
      </c>
      <c r="BH188" s="279">
        <v>6933</v>
      </c>
      <c r="BI188" s="279">
        <v>6933</v>
      </c>
      <c r="BJ188" s="279">
        <v>6933</v>
      </c>
      <c r="BK188" s="279">
        <v>6933</v>
      </c>
      <c r="BL188" s="279">
        <v>6933</v>
      </c>
      <c r="BM188" s="279">
        <v>6933</v>
      </c>
      <c r="BN188" s="279">
        <v>6933</v>
      </c>
      <c r="BO188" s="279">
        <v>6933</v>
      </c>
      <c r="BP188" s="279">
        <v>6933</v>
      </c>
      <c r="BQ188" s="279">
        <v>6933</v>
      </c>
      <c r="BR188" s="279">
        <v>6933</v>
      </c>
      <c r="BS188" s="279">
        <v>6933</v>
      </c>
      <c r="BT188" s="279">
        <v>6933</v>
      </c>
      <c r="BU188" s="279">
        <v>6933</v>
      </c>
      <c r="BV188" s="279">
        <v>6933</v>
      </c>
      <c r="BW188" s="279">
        <v>6933</v>
      </c>
      <c r="BX188" s="279">
        <v>6933</v>
      </c>
      <c r="BY188" s="279">
        <v>6933</v>
      </c>
      <c r="BZ188" s="279">
        <v>6933</v>
      </c>
      <c r="CA188" s="279">
        <v>6933</v>
      </c>
      <c r="CB188" s="274"/>
      <c r="CC188" s="236"/>
    </row>
    <row r="189" spans="1:81" s="105" customFormat="1" x14ac:dyDescent="0.25">
      <c r="A189" s="236" t="s">
        <v>123</v>
      </c>
      <c r="B189" s="279">
        <v>11223</v>
      </c>
      <c r="C189" s="279">
        <v>11223</v>
      </c>
      <c r="D189" s="279">
        <v>11223</v>
      </c>
      <c r="E189" s="279">
        <v>11223</v>
      </c>
      <c r="F189" s="279">
        <v>11223</v>
      </c>
      <c r="G189" s="279">
        <v>11223</v>
      </c>
      <c r="H189" s="279">
        <v>11223</v>
      </c>
      <c r="I189" s="279">
        <v>11223</v>
      </c>
      <c r="J189" s="279">
        <v>11223</v>
      </c>
      <c r="K189" s="279">
        <v>11223</v>
      </c>
      <c r="L189" s="279">
        <v>11223</v>
      </c>
      <c r="M189" s="279">
        <v>11223</v>
      </c>
      <c r="N189" s="279">
        <v>10970</v>
      </c>
      <c r="O189" s="279">
        <v>10970</v>
      </c>
      <c r="P189" s="279">
        <v>10970</v>
      </c>
      <c r="Q189" s="279">
        <v>10970</v>
      </c>
      <c r="R189" s="279">
        <v>10970</v>
      </c>
      <c r="S189" s="279">
        <v>10970</v>
      </c>
      <c r="T189" s="279">
        <v>10970</v>
      </c>
      <c r="U189" s="279">
        <v>10970</v>
      </c>
      <c r="V189" s="279">
        <v>10970</v>
      </c>
      <c r="W189" s="279">
        <v>10970</v>
      </c>
      <c r="X189" s="279">
        <v>10970</v>
      </c>
      <c r="Y189" s="279">
        <v>10970</v>
      </c>
      <c r="Z189" s="279">
        <v>10889</v>
      </c>
      <c r="AA189" s="279">
        <v>10889</v>
      </c>
      <c r="AB189" s="279">
        <v>10889</v>
      </c>
      <c r="AC189" s="279">
        <v>10889</v>
      </c>
      <c r="AD189" s="279">
        <v>10889</v>
      </c>
      <c r="AE189" s="279">
        <v>10889</v>
      </c>
      <c r="AF189" s="279">
        <v>10889</v>
      </c>
      <c r="AG189" s="279">
        <v>10889</v>
      </c>
      <c r="AH189" s="279">
        <v>10889</v>
      </c>
      <c r="AI189" s="279">
        <v>10889</v>
      </c>
      <c r="AJ189" s="279">
        <v>10889</v>
      </c>
      <c r="AK189" s="279">
        <v>10889</v>
      </c>
      <c r="AL189" s="279">
        <v>10769</v>
      </c>
      <c r="AM189" s="279">
        <v>10769</v>
      </c>
      <c r="AN189" s="279">
        <v>10769</v>
      </c>
      <c r="AO189" s="279">
        <v>10769</v>
      </c>
      <c r="AP189" s="279">
        <v>10769</v>
      </c>
      <c r="AQ189" s="279">
        <v>10769</v>
      </c>
      <c r="AR189" s="279">
        <v>10769</v>
      </c>
      <c r="AS189" s="279">
        <v>10769</v>
      </c>
      <c r="AT189" s="279">
        <v>10769</v>
      </c>
      <c r="AU189" s="279">
        <v>10769</v>
      </c>
      <c r="AV189" s="279">
        <v>10769</v>
      </c>
      <c r="AW189" s="279">
        <v>10769</v>
      </c>
      <c r="AX189" s="279">
        <v>10539</v>
      </c>
      <c r="AY189" s="279">
        <v>10539</v>
      </c>
      <c r="AZ189" s="279">
        <v>10539</v>
      </c>
      <c r="BA189" s="279">
        <v>10539</v>
      </c>
      <c r="BB189" s="279">
        <v>10539</v>
      </c>
      <c r="BC189" s="279">
        <v>10539</v>
      </c>
      <c r="BD189" s="279">
        <v>10539</v>
      </c>
      <c r="BE189" s="279">
        <v>10539</v>
      </c>
      <c r="BF189" s="279">
        <v>10539</v>
      </c>
      <c r="BG189" s="279">
        <v>10539</v>
      </c>
      <c r="BH189" s="279">
        <v>10539</v>
      </c>
      <c r="BI189" s="279">
        <v>10539</v>
      </c>
      <c r="BJ189" s="279">
        <v>10539</v>
      </c>
      <c r="BK189" s="279">
        <v>10539</v>
      </c>
      <c r="BL189" s="279">
        <v>10539</v>
      </c>
      <c r="BM189" s="279">
        <v>10539</v>
      </c>
      <c r="BN189" s="279">
        <v>10539</v>
      </c>
      <c r="BO189" s="279">
        <v>10539</v>
      </c>
      <c r="BP189" s="279">
        <v>10539</v>
      </c>
      <c r="BQ189" s="279">
        <v>10539</v>
      </c>
      <c r="BR189" s="279">
        <v>10539</v>
      </c>
      <c r="BS189" s="279">
        <v>10539</v>
      </c>
      <c r="BT189" s="279">
        <v>10539</v>
      </c>
      <c r="BU189" s="279">
        <v>10539</v>
      </c>
      <c r="BV189" s="279">
        <v>10539</v>
      </c>
      <c r="BW189" s="279">
        <v>10539</v>
      </c>
      <c r="BX189" s="279">
        <v>10539</v>
      </c>
      <c r="BY189" s="279">
        <v>10539</v>
      </c>
      <c r="BZ189" s="279">
        <v>10539</v>
      </c>
      <c r="CA189" s="279">
        <v>10539</v>
      </c>
      <c r="CB189" s="274"/>
      <c r="CC189" s="236"/>
    </row>
    <row r="190" spans="1:81" s="105" customFormat="1" x14ac:dyDescent="0.25">
      <c r="A190" s="236" t="s">
        <v>124</v>
      </c>
      <c r="B190" s="279">
        <v>9759</v>
      </c>
      <c r="C190" s="279">
        <v>9759</v>
      </c>
      <c r="D190" s="279">
        <v>9759</v>
      </c>
      <c r="E190" s="279">
        <v>9759</v>
      </c>
      <c r="F190" s="279">
        <v>9759</v>
      </c>
      <c r="G190" s="279">
        <v>9759</v>
      </c>
      <c r="H190" s="279">
        <v>9759</v>
      </c>
      <c r="I190" s="279">
        <v>9759</v>
      </c>
      <c r="J190" s="279">
        <v>9759</v>
      </c>
      <c r="K190" s="279">
        <v>9759</v>
      </c>
      <c r="L190" s="279">
        <v>9759</v>
      </c>
      <c r="M190" s="279">
        <v>9759</v>
      </c>
      <c r="N190" s="279">
        <v>9390</v>
      </c>
      <c r="O190" s="279">
        <v>9390</v>
      </c>
      <c r="P190" s="279">
        <v>9390</v>
      </c>
      <c r="Q190" s="279">
        <v>9390</v>
      </c>
      <c r="R190" s="279">
        <v>9390</v>
      </c>
      <c r="S190" s="279">
        <v>9390</v>
      </c>
      <c r="T190" s="279">
        <v>9390</v>
      </c>
      <c r="U190" s="279">
        <v>9390</v>
      </c>
      <c r="V190" s="279">
        <v>9390</v>
      </c>
      <c r="W190" s="279">
        <v>9390</v>
      </c>
      <c r="X190" s="279">
        <v>9390</v>
      </c>
      <c r="Y190" s="279">
        <v>9390</v>
      </c>
      <c r="Z190" s="279">
        <v>9223</v>
      </c>
      <c r="AA190" s="279">
        <v>9223</v>
      </c>
      <c r="AB190" s="279">
        <v>9223</v>
      </c>
      <c r="AC190" s="279">
        <v>9223</v>
      </c>
      <c r="AD190" s="279">
        <v>9223</v>
      </c>
      <c r="AE190" s="279">
        <v>9223</v>
      </c>
      <c r="AF190" s="279">
        <v>9223</v>
      </c>
      <c r="AG190" s="279">
        <v>9223</v>
      </c>
      <c r="AH190" s="279">
        <v>9223</v>
      </c>
      <c r="AI190" s="279">
        <v>9223</v>
      </c>
      <c r="AJ190" s="279">
        <v>9223</v>
      </c>
      <c r="AK190" s="279">
        <v>9223</v>
      </c>
      <c r="AL190" s="279">
        <v>8838</v>
      </c>
      <c r="AM190" s="279">
        <v>8838</v>
      </c>
      <c r="AN190" s="279">
        <v>8838</v>
      </c>
      <c r="AO190" s="279">
        <v>8838</v>
      </c>
      <c r="AP190" s="279">
        <v>8838</v>
      </c>
      <c r="AQ190" s="279">
        <v>8838</v>
      </c>
      <c r="AR190" s="279">
        <v>8838</v>
      </c>
      <c r="AS190" s="279">
        <v>8838</v>
      </c>
      <c r="AT190" s="279">
        <v>8838</v>
      </c>
      <c r="AU190" s="279">
        <v>8838</v>
      </c>
      <c r="AV190" s="279">
        <v>8838</v>
      </c>
      <c r="AW190" s="279">
        <v>8838</v>
      </c>
      <c r="AX190" s="279">
        <v>8599</v>
      </c>
      <c r="AY190" s="279">
        <v>8599</v>
      </c>
      <c r="AZ190" s="279">
        <v>8599</v>
      </c>
      <c r="BA190" s="279">
        <v>8599</v>
      </c>
      <c r="BB190" s="279">
        <v>8599</v>
      </c>
      <c r="BC190" s="279">
        <v>8599</v>
      </c>
      <c r="BD190" s="279">
        <v>8599</v>
      </c>
      <c r="BE190" s="279">
        <v>8599</v>
      </c>
      <c r="BF190" s="279">
        <v>8599</v>
      </c>
      <c r="BG190" s="279">
        <v>8599</v>
      </c>
      <c r="BH190" s="279">
        <v>8599</v>
      </c>
      <c r="BI190" s="279">
        <v>8599</v>
      </c>
      <c r="BJ190" s="279">
        <v>8599</v>
      </c>
      <c r="BK190" s="279">
        <v>8599</v>
      </c>
      <c r="BL190" s="279">
        <v>8599</v>
      </c>
      <c r="BM190" s="279">
        <v>8599</v>
      </c>
      <c r="BN190" s="279">
        <v>8599</v>
      </c>
      <c r="BO190" s="279">
        <v>8599</v>
      </c>
      <c r="BP190" s="279">
        <v>8599</v>
      </c>
      <c r="BQ190" s="279">
        <v>8599</v>
      </c>
      <c r="BR190" s="279">
        <v>8599</v>
      </c>
      <c r="BS190" s="279">
        <v>8599</v>
      </c>
      <c r="BT190" s="279">
        <v>8599</v>
      </c>
      <c r="BU190" s="279">
        <v>8599</v>
      </c>
      <c r="BV190" s="279">
        <v>8599</v>
      </c>
      <c r="BW190" s="279">
        <v>8599</v>
      </c>
      <c r="BX190" s="279">
        <v>8599</v>
      </c>
      <c r="BY190" s="279">
        <v>8599</v>
      </c>
      <c r="BZ190" s="279">
        <v>8599</v>
      </c>
      <c r="CA190" s="279">
        <v>8599</v>
      </c>
      <c r="CB190" s="274"/>
      <c r="CC190" s="236"/>
    </row>
    <row r="191" spans="1:81" s="105" customFormat="1" ht="15.75" x14ac:dyDescent="0.25">
      <c r="A191" s="108" t="s">
        <v>1702</v>
      </c>
      <c r="B191" s="279">
        <v>8589</v>
      </c>
      <c r="C191" s="279">
        <v>8589</v>
      </c>
      <c r="D191" s="279">
        <v>8589</v>
      </c>
      <c r="E191" s="279">
        <v>8589</v>
      </c>
      <c r="F191" s="279">
        <v>8589</v>
      </c>
      <c r="G191" s="279">
        <v>8589</v>
      </c>
      <c r="H191" s="279">
        <v>8589</v>
      </c>
      <c r="I191" s="279">
        <v>8589</v>
      </c>
      <c r="J191" s="279">
        <v>8589</v>
      </c>
      <c r="K191" s="279">
        <v>8589</v>
      </c>
      <c r="L191" s="279">
        <v>8589</v>
      </c>
      <c r="M191" s="279">
        <v>8589</v>
      </c>
      <c r="N191" s="279">
        <v>8547</v>
      </c>
      <c r="O191" s="279">
        <v>8547</v>
      </c>
      <c r="P191" s="279">
        <v>8547</v>
      </c>
      <c r="Q191" s="279">
        <v>8547</v>
      </c>
      <c r="R191" s="279">
        <v>8547</v>
      </c>
      <c r="S191" s="279">
        <v>8547</v>
      </c>
      <c r="T191" s="279">
        <v>8547</v>
      </c>
      <c r="U191" s="279">
        <v>8547</v>
      </c>
      <c r="V191" s="279">
        <v>8547</v>
      </c>
      <c r="W191" s="279">
        <v>8547</v>
      </c>
      <c r="X191" s="279">
        <v>8547</v>
      </c>
      <c r="Y191" s="279">
        <v>8547</v>
      </c>
      <c r="Z191" s="279">
        <v>8529</v>
      </c>
      <c r="AA191" s="279">
        <v>8529</v>
      </c>
      <c r="AB191" s="279">
        <v>8529</v>
      </c>
      <c r="AC191" s="279">
        <v>8529</v>
      </c>
      <c r="AD191" s="279">
        <v>8529</v>
      </c>
      <c r="AE191" s="279">
        <v>8529</v>
      </c>
      <c r="AF191" s="279">
        <v>8529</v>
      </c>
      <c r="AG191" s="279">
        <v>8529</v>
      </c>
      <c r="AH191" s="279">
        <v>8529</v>
      </c>
      <c r="AI191" s="279">
        <v>8529</v>
      </c>
      <c r="AJ191" s="279">
        <v>8529</v>
      </c>
      <c r="AK191" s="279">
        <v>8529</v>
      </c>
      <c r="AL191" s="279">
        <v>8431</v>
      </c>
      <c r="AM191" s="279">
        <v>8431</v>
      </c>
      <c r="AN191" s="279">
        <v>8431</v>
      </c>
      <c r="AO191" s="279">
        <v>8431</v>
      </c>
      <c r="AP191" s="279">
        <v>8431</v>
      </c>
      <c r="AQ191" s="279">
        <v>8431</v>
      </c>
      <c r="AR191" s="279">
        <v>8431</v>
      </c>
      <c r="AS191" s="279">
        <v>8431</v>
      </c>
      <c r="AT191" s="279">
        <v>8431</v>
      </c>
      <c r="AU191" s="279">
        <v>8431</v>
      </c>
      <c r="AV191" s="279">
        <v>8431</v>
      </c>
      <c r="AW191" s="279">
        <v>8431</v>
      </c>
      <c r="AX191" s="279">
        <v>8462</v>
      </c>
      <c r="AY191" s="279">
        <v>8462</v>
      </c>
      <c r="AZ191" s="279">
        <v>8462</v>
      </c>
      <c r="BA191" s="279">
        <v>8462</v>
      </c>
      <c r="BB191" s="279">
        <v>8462</v>
      </c>
      <c r="BC191" s="279">
        <v>8462</v>
      </c>
      <c r="BD191" s="279">
        <v>8462</v>
      </c>
      <c r="BE191" s="279">
        <v>8462</v>
      </c>
      <c r="BF191" s="279">
        <v>8462</v>
      </c>
      <c r="BG191" s="279">
        <v>8462</v>
      </c>
      <c r="BH191" s="279">
        <v>8462</v>
      </c>
      <c r="BI191" s="279">
        <v>8462</v>
      </c>
      <c r="BJ191" s="279">
        <v>8462</v>
      </c>
      <c r="BK191" s="279">
        <v>8462</v>
      </c>
      <c r="BL191" s="279">
        <v>8462</v>
      </c>
      <c r="BM191" s="279">
        <v>8462</v>
      </c>
      <c r="BN191" s="279">
        <v>8462</v>
      </c>
      <c r="BO191" s="279">
        <v>8462</v>
      </c>
      <c r="BP191" s="279">
        <v>8462</v>
      </c>
      <c r="BQ191" s="279">
        <v>8462</v>
      </c>
      <c r="BR191" s="279">
        <v>8462</v>
      </c>
      <c r="BS191" s="279">
        <v>8462</v>
      </c>
      <c r="BT191" s="279">
        <v>8462</v>
      </c>
      <c r="BU191" s="279">
        <v>8462</v>
      </c>
      <c r="BV191" s="279">
        <v>8462</v>
      </c>
      <c r="BW191" s="279">
        <v>8462</v>
      </c>
      <c r="BX191" s="279">
        <v>8462</v>
      </c>
      <c r="BY191" s="279">
        <v>8462</v>
      </c>
      <c r="BZ191" s="279">
        <v>8462</v>
      </c>
      <c r="CA191" s="279">
        <v>8462</v>
      </c>
      <c r="CB191" s="274"/>
      <c r="CC191" s="236"/>
    </row>
    <row r="192" spans="1:81" s="105" customFormat="1" x14ac:dyDescent="0.25">
      <c r="A192" s="236" t="s">
        <v>126</v>
      </c>
      <c r="B192" s="279">
        <v>7163</v>
      </c>
      <c r="C192" s="279">
        <v>7163</v>
      </c>
      <c r="D192" s="279">
        <v>7163</v>
      </c>
      <c r="E192" s="279">
        <v>7163</v>
      </c>
      <c r="F192" s="279">
        <v>7163</v>
      </c>
      <c r="G192" s="279">
        <v>7163</v>
      </c>
      <c r="H192" s="279">
        <v>7163</v>
      </c>
      <c r="I192" s="279">
        <v>7163</v>
      </c>
      <c r="J192" s="279">
        <v>7163</v>
      </c>
      <c r="K192" s="279">
        <v>7163</v>
      </c>
      <c r="L192" s="279">
        <v>7163</v>
      </c>
      <c r="M192" s="279">
        <v>7163</v>
      </c>
      <c r="N192" s="279">
        <v>7112</v>
      </c>
      <c r="O192" s="279">
        <v>7112</v>
      </c>
      <c r="P192" s="279">
        <v>7112</v>
      </c>
      <c r="Q192" s="279">
        <v>7112</v>
      </c>
      <c r="R192" s="279">
        <v>7112</v>
      </c>
      <c r="S192" s="279">
        <v>7112</v>
      </c>
      <c r="T192" s="279">
        <v>7112</v>
      </c>
      <c r="U192" s="279">
        <v>7112</v>
      </c>
      <c r="V192" s="279">
        <v>7112</v>
      </c>
      <c r="W192" s="279">
        <v>7112</v>
      </c>
      <c r="X192" s="279">
        <v>7112</v>
      </c>
      <c r="Y192" s="279">
        <v>7112</v>
      </c>
      <c r="Z192" s="279">
        <v>7042</v>
      </c>
      <c r="AA192" s="279">
        <v>7042</v>
      </c>
      <c r="AB192" s="279">
        <v>7042</v>
      </c>
      <c r="AC192" s="279">
        <v>7042</v>
      </c>
      <c r="AD192" s="279">
        <v>7042</v>
      </c>
      <c r="AE192" s="279">
        <v>7042</v>
      </c>
      <c r="AF192" s="279">
        <v>7042</v>
      </c>
      <c r="AG192" s="279">
        <v>7042</v>
      </c>
      <c r="AH192" s="279">
        <v>7042</v>
      </c>
      <c r="AI192" s="279">
        <v>7042</v>
      </c>
      <c r="AJ192" s="279">
        <v>7042</v>
      </c>
      <c r="AK192" s="279">
        <v>7042</v>
      </c>
      <c r="AL192" s="279">
        <v>6646</v>
      </c>
      <c r="AM192" s="279">
        <v>6646</v>
      </c>
      <c r="AN192" s="279">
        <v>6646</v>
      </c>
      <c r="AO192" s="279">
        <v>6646</v>
      </c>
      <c r="AP192" s="279">
        <v>6646</v>
      </c>
      <c r="AQ192" s="279">
        <v>6646</v>
      </c>
      <c r="AR192" s="279">
        <v>6646</v>
      </c>
      <c r="AS192" s="279">
        <v>6646</v>
      </c>
      <c r="AT192" s="279">
        <v>6646</v>
      </c>
      <c r="AU192" s="279">
        <v>6646</v>
      </c>
      <c r="AV192" s="279">
        <v>6646</v>
      </c>
      <c r="AW192" s="279">
        <v>6646</v>
      </c>
      <c r="AX192" s="279">
        <v>6455</v>
      </c>
      <c r="AY192" s="279">
        <v>6455</v>
      </c>
      <c r="AZ192" s="279">
        <v>6455</v>
      </c>
      <c r="BA192" s="279">
        <v>6455</v>
      </c>
      <c r="BB192" s="279">
        <v>6455</v>
      </c>
      <c r="BC192" s="279">
        <v>6455</v>
      </c>
      <c r="BD192" s="279">
        <v>6455</v>
      </c>
      <c r="BE192" s="279">
        <v>6455</v>
      </c>
      <c r="BF192" s="279">
        <v>6455</v>
      </c>
      <c r="BG192" s="279">
        <v>6455</v>
      </c>
      <c r="BH192" s="279">
        <v>6455</v>
      </c>
      <c r="BI192" s="279">
        <v>6455</v>
      </c>
      <c r="BJ192" s="279">
        <v>6455</v>
      </c>
      <c r="BK192" s="279">
        <v>6455</v>
      </c>
      <c r="BL192" s="279">
        <v>6455</v>
      </c>
      <c r="BM192" s="279">
        <v>6455</v>
      </c>
      <c r="BN192" s="279">
        <v>6455</v>
      </c>
      <c r="BO192" s="279">
        <v>6455</v>
      </c>
      <c r="BP192" s="279">
        <v>6455</v>
      </c>
      <c r="BQ192" s="279">
        <v>6455</v>
      </c>
      <c r="BR192" s="279">
        <v>6455</v>
      </c>
      <c r="BS192" s="279">
        <v>6455</v>
      </c>
      <c r="BT192" s="279">
        <v>6455</v>
      </c>
      <c r="BU192" s="279">
        <v>6455</v>
      </c>
      <c r="BV192" s="279">
        <v>6455</v>
      </c>
      <c r="BW192" s="279">
        <v>6455</v>
      </c>
      <c r="BX192" s="279">
        <v>6455</v>
      </c>
      <c r="BY192" s="279">
        <v>6455</v>
      </c>
      <c r="BZ192" s="279">
        <v>6455</v>
      </c>
      <c r="CA192" s="279">
        <v>6455</v>
      </c>
      <c r="CB192" s="274"/>
      <c r="CC192" s="236"/>
    </row>
    <row r="193" spans="1:81" s="105" customFormat="1" x14ac:dyDescent="0.25">
      <c r="A193" s="236" t="s">
        <v>138</v>
      </c>
      <c r="B193" s="279">
        <v>119886</v>
      </c>
      <c r="C193" s="279">
        <v>119886</v>
      </c>
      <c r="D193" s="279">
        <v>119886</v>
      </c>
      <c r="E193" s="279">
        <v>119886</v>
      </c>
      <c r="F193" s="279">
        <v>119886</v>
      </c>
      <c r="G193" s="279">
        <v>119886</v>
      </c>
      <c r="H193" s="279">
        <v>119886</v>
      </c>
      <c r="I193" s="279">
        <v>119886</v>
      </c>
      <c r="J193" s="279">
        <v>119886</v>
      </c>
      <c r="K193" s="279">
        <v>119886</v>
      </c>
      <c r="L193" s="279">
        <v>119886</v>
      </c>
      <c r="M193" s="279">
        <v>119886</v>
      </c>
      <c r="N193" s="279">
        <v>118116</v>
      </c>
      <c r="O193" s="279">
        <v>118116</v>
      </c>
      <c r="P193" s="279">
        <v>118116</v>
      </c>
      <c r="Q193" s="279">
        <v>118116</v>
      </c>
      <c r="R193" s="279">
        <v>118116</v>
      </c>
      <c r="S193" s="279">
        <v>118116</v>
      </c>
      <c r="T193" s="279">
        <v>118116</v>
      </c>
      <c r="U193" s="279">
        <v>118116</v>
      </c>
      <c r="V193" s="279">
        <v>118116</v>
      </c>
      <c r="W193" s="279">
        <v>118116</v>
      </c>
      <c r="X193" s="279">
        <v>118116</v>
      </c>
      <c r="Y193" s="279">
        <v>118116</v>
      </c>
      <c r="Z193" s="279">
        <v>116495</v>
      </c>
      <c r="AA193" s="279">
        <v>116495</v>
      </c>
      <c r="AB193" s="279">
        <v>116495</v>
      </c>
      <c r="AC193" s="279">
        <v>116495</v>
      </c>
      <c r="AD193" s="279">
        <v>116495</v>
      </c>
      <c r="AE193" s="279">
        <v>116495</v>
      </c>
      <c r="AF193" s="279">
        <v>116495</v>
      </c>
      <c r="AG193" s="279">
        <v>116495</v>
      </c>
      <c r="AH193" s="279">
        <v>116495</v>
      </c>
      <c r="AI193" s="279">
        <v>116495</v>
      </c>
      <c r="AJ193" s="279">
        <v>116495</v>
      </c>
      <c r="AK193" s="279">
        <v>116495</v>
      </c>
      <c r="AL193" s="279">
        <v>112788</v>
      </c>
      <c r="AM193" s="279">
        <v>112788</v>
      </c>
      <c r="AN193" s="279">
        <v>112788</v>
      </c>
      <c r="AO193" s="279">
        <v>112788</v>
      </c>
      <c r="AP193" s="279">
        <v>112788</v>
      </c>
      <c r="AQ193" s="279">
        <v>112788</v>
      </c>
      <c r="AR193" s="279">
        <v>112788</v>
      </c>
      <c r="AS193" s="279">
        <v>112788</v>
      </c>
      <c r="AT193" s="279">
        <v>112788</v>
      </c>
      <c r="AU193" s="279">
        <v>112788</v>
      </c>
      <c r="AV193" s="279">
        <v>112788</v>
      </c>
      <c r="AW193" s="279">
        <v>112788</v>
      </c>
      <c r="AX193" s="279">
        <v>110996</v>
      </c>
      <c r="AY193" s="279">
        <v>110996</v>
      </c>
      <c r="AZ193" s="279">
        <v>110996</v>
      </c>
      <c r="BA193" s="279">
        <v>110996</v>
      </c>
      <c r="BB193" s="279">
        <v>110996</v>
      </c>
      <c r="BC193" s="279">
        <v>110996</v>
      </c>
      <c r="BD193" s="279">
        <v>110996</v>
      </c>
      <c r="BE193" s="279">
        <v>110996</v>
      </c>
      <c r="BF193" s="279">
        <v>110996</v>
      </c>
      <c r="BG193" s="279">
        <v>110996</v>
      </c>
      <c r="BH193" s="279">
        <v>110996</v>
      </c>
      <c r="BI193" s="279">
        <v>110996</v>
      </c>
      <c r="BJ193" s="279">
        <v>110996</v>
      </c>
      <c r="BK193" s="279">
        <v>110996</v>
      </c>
      <c r="BL193" s="279">
        <v>110996</v>
      </c>
      <c r="BM193" s="279">
        <v>110996</v>
      </c>
      <c r="BN193" s="279">
        <v>110996</v>
      </c>
      <c r="BO193" s="279">
        <v>110996</v>
      </c>
      <c r="BP193" s="279">
        <v>110996</v>
      </c>
      <c r="BQ193" s="279">
        <v>110996</v>
      </c>
      <c r="BR193" s="279">
        <v>110996</v>
      </c>
      <c r="BS193" s="279">
        <v>110996</v>
      </c>
      <c r="BT193" s="279">
        <v>110996</v>
      </c>
      <c r="BU193" s="279">
        <v>110996</v>
      </c>
      <c r="BV193" s="279">
        <v>110996</v>
      </c>
      <c r="BW193" s="279">
        <v>110996</v>
      </c>
      <c r="BX193" s="279">
        <v>110996</v>
      </c>
      <c r="BY193" s="279">
        <v>110996</v>
      </c>
      <c r="BZ193" s="279">
        <v>110996</v>
      </c>
      <c r="CA193" s="279">
        <v>110996</v>
      </c>
      <c r="CB193" s="274"/>
      <c r="CC193" s="236"/>
    </row>
    <row r="194" spans="1:81" s="105" customFormat="1" x14ac:dyDescent="0.25">
      <c r="A194" s="236" t="s">
        <v>127</v>
      </c>
      <c r="B194" s="279">
        <v>23273</v>
      </c>
      <c r="C194" s="279">
        <v>23273</v>
      </c>
      <c r="D194" s="279">
        <v>23273</v>
      </c>
      <c r="E194" s="279">
        <v>23273</v>
      </c>
      <c r="F194" s="279">
        <v>23273</v>
      </c>
      <c r="G194" s="279">
        <v>23273</v>
      </c>
      <c r="H194" s="279">
        <v>23273</v>
      </c>
      <c r="I194" s="279">
        <v>23273</v>
      </c>
      <c r="J194" s="279">
        <v>23273</v>
      </c>
      <c r="K194" s="279">
        <v>23273</v>
      </c>
      <c r="L194" s="279">
        <v>23273</v>
      </c>
      <c r="M194" s="279">
        <v>23273</v>
      </c>
      <c r="N194" s="279">
        <v>22660</v>
      </c>
      <c r="O194" s="279">
        <v>22660</v>
      </c>
      <c r="P194" s="279">
        <v>22660</v>
      </c>
      <c r="Q194" s="279">
        <v>22660</v>
      </c>
      <c r="R194" s="279">
        <v>22660</v>
      </c>
      <c r="S194" s="279">
        <v>22660</v>
      </c>
      <c r="T194" s="279">
        <v>22660</v>
      </c>
      <c r="U194" s="279">
        <v>22660</v>
      </c>
      <c r="V194" s="279">
        <v>22660</v>
      </c>
      <c r="W194" s="279">
        <v>22660</v>
      </c>
      <c r="X194" s="279">
        <v>22660</v>
      </c>
      <c r="Y194" s="279">
        <v>22660</v>
      </c>
      <c r="Z194" s="279">
        <v>22035</v>
      </c>
      <c r="AA194" s="279">
        <v>22035</v>
      </c>
      <c r="AB194" s="279">
        <v>22035</v>
      </c>
      <c r="AC194" s="279">
        <v>22035</v>
      </c>
      <c r="AD194" s="279">
        <v>22035</v>
      </c>
      <c r="AE194" s="279">
        <v>22035</v>
      </c>
      <c r="AF194" s="279">
        <v>22035</v>
      </c>
      <c r="AG194" s="279">
        <v>22035</v>
      </c>
      <c r="AH194" s="279">
        <v>22035</v>
      </c>
      <c r="AI194" s="279">
        <v>22035</v>
      </c>
      <c r="AJ194" s="279">
        <v>22035</v>
      </c>
      <c r="AK194" s="279">
        <v>22035</v>
      </c>
      <c r="AL194" s="279">
        <v>21626</v>
      </c>
      <c r="AM194" s="279">
        <v>21626</v>
      </c>
      <c r="AN194" s="279">
        <v>21626</v>
      </c>
      <c r="AO194" s="279">
        <v>21626</v>
      </c>
      <c r="AP194" s="279">
        <v>21626</v>
      </c>
      <c r="AQ194" s="279">
        <v>21626</v>
      </c>
      <c r="AR194" s="279">
        <v>21626</v>
      </c>
      <c r="AS194" s="279">
        <v>21626</v>
      </c>
      <c r="AT194" s="279">
        <v>21626</v>
      </c>
      <c r="AU194" s="279">
        <v>21626</v>
      </c>
      <c r="AV194" s="279">
        <v>21626</v>
      </c>
      <c r="AW194" s="279">
        <v>21626</v>
      </c>
      <c r="AX194" s="279">
        <v>21425</v>
      </c>
      <c r="AY194" s="279">
        <v>21425</v>
      </c>
      <c r="AZ194" s="279">
        <v>21425</v>
      </c>
      <c r="BA194" s="279">
        <v>21425</v>
      </c>
      <c r="BB194" s="279">
        <v>21425</v>
      </c>
      <c r="BC194" s="279">
        <v>21425</v>
      </c>
      <c r="BD194" s="279">
        <v>21425</v>
      </c>
      <c r="BE194" s="279">
        <v>21425</v>
      </c>
      <c r="BF194" s="279">
        <v>21425</v>
      </c>
      <c r="BG194" s="279">
        <v>21425</v>
      </c>
      <c r="BH194" s="279">
        <v>21425</v>
      </c>
      <c r="BI194" s="279">
        <v>21425</v>
      </c>
      <c r="BJ194" s="279">
        <v>21425</v>
      </c>
      <c r="BK194" s="279">
        <v>21425</v>
      </c>
      <c r="BL194" s="279">
        <v>21425</v>
      </c>
      <c r="BM194" s="279">
        <v>21425</v>
      </c>
      <c r="BN194" s="279">
        <v>21425</v>
      </c>
      <c r="BO194" s="279">
        <v>21425</v>
      </c>
      <c r="BP194" s="279">
        <v>21425</v>
      </c>
      <c r="BQ194" s="279">
        <v>21425</v>
      </c>
      <c r="BR194" s="279">
        <v>21425</v>
      </c>
      <c r="BS194" s="279">
        <v>21425</v>
      </c>
      <c r="BT194" s="279">
        <v>21425</v>
      </c>
      <c r="BU194" s="279">
        <v>21425</v>
      </c>
      <c r="BV194" s="279">
        <v>21425</v>
      </c>
      <c r="BW194" s="279">
        <v>21425</v>
      </c>
      <c r="BX194" s="279">
        <v>21425</v>
      </c>
      <c r="BY194" s="279">
        <v>21425</v>
      </c>
      <c r="BZ194" s="279">
        <v>21425</v>
      </c>
      <c r="CA194" s="279">
        <v>21425</v>
      </c>
      <c r="CB194" s="274"/>
      <c r="CC194" s="236"/>
    </row>
    <row r="195" spans="1:81" s="105" customFormat="1" x14ac:dyDescent="0.25">
      <c r="A195" s="236" t="s">
        <v>139</v>
      </c>
      <c r="B195" s="279">
        <v>143159</v>
      </c>
      <c r="C195" s="279">
        <v>143159</v>
      </c>
      <c r="D195" s="279">
        <v>143159</v>
      </c>
      <c r="E195" s="279">
        <v>143159</v>
      </c>
      <c r="F195" s="279">
        <v>143159</v>
      </c>
      <c r="G195" s="279">
        <v>143159</v>
      </c>
      <c r="H195" s="279">
        <v>143159</v>
      </c>
      <c r="I195" s="279">
        <v>143159</v>
      </c>
      <c r="J195" s="279">
        <v>143159</v>
      </c>
      <c r="K195" s="279">
        <v>143159</v>
      </c>
      <c r="L195" s="279">
        <v>143159</v>
      </c>
      <c r="M195" s="279">
        <v>143159</v>
      </c>
      <c r="N195" s="279">
        <v>140776</v>
      </c>
      <c r="O195" s="279">
        <v>140776</v>
      </c>
      <c r="P195" s="279">
        <v>140776</v>
      </c>
      <c r="Q195" s="279">
        <v>140776</v>
      </c>
      <c r="R195" s="279">
        <v>140776</v>
      </c>
      <c r="S195" s="279">
        <v>140776</v>
      </c>
      <c r="T195" s="279">
        <v>140776</v>
      </c>
      <c r="U195" s="279">
        <v>140776</v>
      </c>
      <c r="V195" s="279">
        <v>140776</v>
      </c>
      <c r="W195" s="279">
        <v>140776</v>
      </c>
      <c r="X195" s="279">
        <v>140776</v>
      </c>
      <c r="Y195" s="279">
        <v>140776</v>
      </c>
      <c r="Z195" s="279">
        <v>138530</v>
      </c>
      <c r="AA195" s="279">
        <v>138530</v>
      </c>
      <c r="AB195" s="279">
        <v>138530</v>
      </c>
      <c r="AC195" s="279">
        <v>138530</v>
      </c>
      <c r="AD195" s="279">
        <v>138530</v>
      </c>
      <c r="AE195" s="279">
        <v>138530</v>
      </c>
      <c r="AF195" s="279">
        <v>138530</v>
      </c>
      <c r="AG195" s="279">
        <v>138530</v>
      </c>
      <c r="AH195" s="279">
        <v>138530</v>
      </c>
      <c r="AI195" s="279">
        <v>138530</v>
      </c>
      <c r="AJ195" s="279">
        <v>138530</v>
      </c>
      <c r="AK195" s="279">
        <v>138530</v>
      </c>
      <c r="AL195" s="279">
        <v>134414</v>
      </c>
      <c r="AM195" s="279">
        <v>134414</v>
      </c>
      <c r="AN195" s="279">
        <v>134414</v>
      </c>
      <c r="AO195" s="279">
        <v>134414</v>
      </c>
      <c r="AP195" s="279">
        <v>134414</v>
      </c>
      <c r="AQ195" s="279">
        <v>134414</v>
      </c>
      <c r="AR195" s="279">
        <v>134414</v>
      </c>
      <c r="AS195" s="279">
        <v>134414</v>
      </c>
      <c r="AT195" s="279">
        <v>134414</v>
      </c>
      <c r="AU195" s="279">
        <v>134414</v>
      </c>
      <c r="AV195" s="279">
        <v>134414</v>
      </c>
      <c r="AW195" s="279">
        <v>134414</v>
      </c>
      <c r="AX195" s="279">
        <v>132421</v>
      </c>
      <c r="AY195" s="279">
        <v>132421</v>
      </c>
      <c r="AZ195" s="279">
        <v>132421</v>
      </c>
      <c r="BA195" s="279">
        <v>132421</v>
      </c>
      <c r="BB195" s="279">
        <v>132421</v>
      </c>
      <c r="BC195" s="279">
        <v>132421</v>
      </c>
      <c r="BD195" s="279">
        <v>132421</v>
      </c>
      <c r="BE195" s="279">
        <v>132421</v>
      </c>
      <c r="BF195" s="279">
        <v>132421</v>
      </c>
      <c r="BG195" s="279">
        <v>132421</v>
      </c>
      <c r="BH195" s="279">
        <v>132421</v>
      </c>
      <c r="BI195" s="279">
        <v>132421</v>
      </c>
      <c r="BJ195" s="279">
        <v>132421</v>
      </c>
      <c r="BK195" s="279">
        <v>132421</v>
      </c>
      <c r="BL195" s="279">
        <v>132421</v>
      </c>
      <c r="BM195" s="279">
        <v>132421</v>
      </c>
      <c r="BN195" s="279">
        <v>132421</v>
      </c>
      <c r="BO195" s="279">
        <v>132421</v>
      </c>
      <c r="BP195" s="279">
        <v>132421</v>
      </c>
      <c r="BQ195" s="279">
        <v>132421</v>
      </c>
      <c r="BR195" s="279">
        <v>132421</v>
      </c>
      <c r="BS195" s="279">
        <v>132421</v>
      </c>
      <c r="BT195" s="279">
        <v>132421</v>
      </c>
      <c r="BU195" s="279">
        <v>132421</v>
      </c>
      <c r="BV195" s="279">
        <v>132421</v>
      </c>
      <c r="BW195" s="279">
        <v>132421</v>
      </c>
      <c r="BX195" s="279">
        <v>132421</v>
      </c>
      <c r="BY195" s="279">
        <v>132421</v>
      </c>
      <c r="BZ195" s="279">
        <v>132421</v>
      </c>
      <c r="CA195" s="279">
        <v>132421</v>
      </c>
      <c r="CB195" s="274"/>
      <c r="CC195" s="236"/>
    </row>
    <row r="196" spans="1:81" s="105" customFormat="1" x14ac:dyDescent="0.25">
      <c r="A196" s="236" t="s">
        <v>1731</v>
      </c>
      <c r="B196" s="279">
        <v>735870</v>
      </c>
      <c r="C196" s="279">
        <v>735870</v>
      </c>
      <c r="D196" s="279">
        <v>735870</v>
      </c>
      <c r="E196" s="279">
        <v>735870</v>
      </c>
      <c r="F196" s="279">
        <v>735870</v>
      </c>
      <c r="G196" s="279">
        <v>735870</v>
      </c>
      <c r="H196" s="279">
        <v>735870</v>
      </c>
      <c r="I196" s="279">
        <v>735870</v>
      </c>
      <c r="J196" s="279">
        <v>735870</v>
      </c>
      <c r="K196" s="279">
        <v>735870</v>
      </c>
      <c r="L196" s="279">
        <v>735870</v>
      </c>
      <c r="M196" s="279">
        <v>735870</v>
      </c>
      <c r="N196" s="279">
        <v>725372</v>
      </c>
      <c r="O196" s="279">
        <v>725372</v>
      </c>
      <c r="P196" s="279">
        <v>725372</v>
      </c>
      <c r="Q196" s="279">
        <v>725372</v>
      </c>
      <c r="R196" s="279">
        <v>725372</v>
      </c>
      <c r="S196" s="279">
        <v>725372</v>
      </c>
      <c r="T196" s="279">
        <v>725372</v>
      </c>
      <c r="U196" s="279">
        <v>725372</v>
      </c>
      <c r="V196" s="279">
        <v>725372</v>
      </c>
      <c r="W196" s="279">
        <v>725372</v>
      </c>
      <c r="X196" s="279">
        <v>725372</v>
      </c>
      <c r="Y196" s="279">
        <v>725372</v>
      </c>
      <c r="Z196" s="279">
        <v>723547</v>
      </c>
      <c r="AA196" s="279">
        <v>723547</v>
      </c>
      <c r="AB196" s="279">
        <v>723547</v>
      </c>
      <c r="AC196" s="279">
        <v>723547</v>
      </c>
      <c r="AD196" s="279">
        <v>723547</v>
      </c>
      <c r="AE196" s="279">
        <v>723547</v>
      </c>
      <c r="AF196" s="279">
        <v>723547</v>
      </c>
      <c r="AG196" s="279">
        <v>723547</v>
      </c>
      <c r="AH196" s="279">
        <v>723547</v>
      </c>
      <c r="AI196" s="279">
        <v>723547</v>
      </c>
      <c r="AJ196" s="279">
        <v>723547</v>
      </c>
      <c r="AK196" s="279">
        <v>723547</v>
      </c>
      <c r="AL196" s="279">
        <v>717619</v>
      </c>
      <c r="AM196" s="279">
        <v>717619</v>
      </c>
      <c r="AN196" s="279">
        <v>717619</v>
      </c>
      <c r="AO196" s="279">
        <v>717619</v>
      </c>
      <c r="AP196" s="279">
        <v>717619</v>
      </c>
      <c r="AQ196" s="279">
        <v>717619</v>
      </c>
      <c r="AR196" s="279">
        <v>717619</v>
      </c>
      <c r="AS196" s="279">
        <v>717619</v>
      </c>
      <c r="AT196" s="279">
        <v>717619</v>
      </c>
      <c r="AU196" s="279">
        <v>717619</v>
      </c>
      <c r="AV196" s="279">
        <v>717619</v>
      </c>
      <c r="AW196" s="279">
        <v>717619</v>
      </c>
      <c r="AX196" s="279">
        <v>717523</v>
      </c>
      <c r="AY196" s="279">
        <v>717523</v>
      </c>
      <c r="AZ196" s="279">
        <v>717523</v>
      </c>
      <c r="BA196" s="279">
        <v>717523</v>
      </c>
      <c r="BB196" s="279">
        <v>717523</v>
      </c>
      <c r="BC196" s="279">
        <v>717523</v>
      </c>
      <c r="BD196" s="279">
        <v>717523</v>
      </c>
      <c r="BE196" s="279">
        <v>717523</v>
      </c>
      <c r="BF196" s="279">
        <v>717523</v>
      </c>
      <c r="BG196" s="279">
        <v>717523</v>
      </c>
      <c r="BH196" s="279">
        <v>717523</v>
      </c>
      <c r="BI196" s="279">
        <v>717523</v>
      </c>
      <c r="BJ196" s="279">
        <v>717523</v>
      </c>
      <c r="BK196" s="279">
        <v>717523</v>
      </c>
      <c r="BL196" s="279">
        <v>717523</v>
      </c>
      <c r="BM196" s="279">
        <v>717523</v>
      </c>
      <c r="BN196" s="279">
        <v>717523</v>
      </c>
      <c r="BO196" s="279">
        <v>717523</v>
      </c>
      <c r="BP196" s="279">
        <v>717523</v>
      </c>
      <c r="BQ196" s="279">
        <v>717523</v>
      </c>
      <c r="BR196" s="279">
        <v>717523</v>
      </c>
      <c r="BS196" s="279">
        <v>717523</v>
      </c>
      <c r="BT196" s="279">
        <v>717523</v>
      </c>
      <c r="BU196" s="279">
        <v>717523</v>
      </c>
      <c r="BV196" s="279">
        <v>717523</v>
      </c>
      <c r="BW196" s="279">
        <v>717523</v>
      </c>
      <c r="BX196" s="279">
        <v>717523</v>
      </c>
      <c r="BY196" s="279">
        <v>717523</v>
      </c>
      <c r="BZ196" s="279">
        <v>717523</v>
      </c>
      <c r="CA196" s="279">
        <v>717523</v>
      </c>
      <c r="CB196" s="274"/>
      <c r="CC196" s="236"/>
    </row>
    <row r="197" spans="1:81" s="105" customFormat="1" x14ac:dyDescent="0.25">
      <c r="A197" s="236" t="s">
        <v>141</v>
      </c>
      <c r="B197" s="279">
        <v>4788353</v>
      </c>
      <c r="C197" s="279">
        <v>4788353</v>
      </c>
      <c r="D197" s="279">
        <v>4788353</v>
      </c>
      <c r="E197" s="279">
        <v>4788353</v>
      </c>
      <c r="F197" s="279">
        <v>4788353</v>
      </c>
      <c r="G197" s="279">
        <v>4788353</v>
      </c>
      <c r="H197" s="279">
        <v>4788353</v>
      </c>
      <c r="I197" s="279">
        <v>4788353</v>
      </c>
      <c r="J197" s="279">
        <v>4788353</v>
      </c>
      <c r="K197" s="279">
        <v>4788353</v>
      </c>
      <c r="L197" s="279">
        <v>4788353</v>
      </c>
      <c r="M197" s="279">
        <v>4788353</v>
      </c>
      <c r="N197" s="279">
        <v>4700424</v>
      </c>
      <c r="O197" s="279">
        <v>4700424</v>
      </c>
      <c r="P197" s="279">
        <v>4700424</v>
      </c>
      <c r="Q197" s="279">
        <v>4700424</v>
      </c>
      <c r="R197" s="279">
        <v>4700424</v>
      </c>
      <c r="S197" s="279">
        <v>4700424</v>
      </c>
      <c r="T197" s="279">
        <v>4700424</v>
      </c>
      <c r="U197" s="279">
        <v>4700424</v>
      </c>
      <c r="V197" s="279">
        <v>4700424</v>
      </c>
      <c r="W197" s="279">
        <v>4700424</v>
      </c>
      <c r="X197" s="279">
        <v>4700424</v>
      </c>
      <c r="Y197" s="279">
        <v>4700424</v>
      </c>
      <c r="Z197" s="279">
        <v>4694064</v>
      </c>
      <c r="AA197" s="279">
        <v>4694064</v>
      </c>
      <c r="AB197" s="279">
        <v>4694064</v>
      </c>
      <c r="AC197" s="279">
        <v>4694064</v>
      </c>
      <c r="AD197" s="279">
        <v>4694064</v>
      </c>
      <c r="AE197" s="279">
        <v>4694064</v>
      </c>
      <c r="AF197" s="279">
        <v>4694064</v>
      </c>
      <c r="AG197" s="279">
        <v>4694064</v>
      </c>
      <c r="AH197" s="279">
        <v>4694064</v>
      </c>
      <c r="AI197" s="279">
        <v>4694064</v>
      </c>
      <c r="AJ197" s="279">
        <v>4694064</v>
      </c>
      <c r="AK197" s="279">
        <v>4694064</v>
      </c>
      <c r="AL197" s="279">
        <v>4757514</v>
      </c>
      <c r="AM197" s="279">
        <v>4757514</v>
      </c>
      <c r="AN197" s="279">
        <v>4757514</v>
      </c>
      <c r="AO197" s="279">
        <v>4757514</v>
      </c>
      <c r="AP197" s="279">
        <v>4757514</v>
      </c>
      <c r="AQ197" s="279">
        <v>4757514</v>
      </c>
      <c r="AR197" s="279">
        <v>4757514</v>
      </c>
      <c r="AS197" s="279">
        <v>4757514</v>
      </c>
      <c r="AT197" s="279">
        <v>4757514</v>
      </c>
      <c r="AU197" s="279">
        <v>4757514</v>
      </c>
      <c r="AV197" s="279">
        <v>4757514</v>
      </c>
      <c r="AW197" s="279">
        <v>4757514</v>
      </c>
      <c r="AX197" s="279">
        <v>4805133</v>
      </c>
      <c r="AY197" s="279">
        <v>4805133</v>
      </c>
      <c r="AZ197" s="279">
        <v>4805133</v>
      </c>
      <c r="BA197" s="279">
        <v>4805133</v>
      </c>
      <c r="BB197" s="279">
        <v>4805133</v>
      </c>
      <c r="BC197" s="279">
        <v>4805133</v>
      </c>
      <c r="BD197" s="279">
        <v>4805133</v>
      </c>
      <c r="BE197" s="279">
        <v>4805133</v>
      </c>
      <c r="BF197" s="279">
        <v>4805133</v>
      </c>
      <c r="BG197" s="279">
        <v>4805133</v>
      </c>
      <c r="BH197" s="279">
        <v>4805133</v>
      </c>
      <c r="BI197" s="279">
        <v>4805133</v>
      </c>
      <c r="BJ197" s="279">
        <v>4805133</v>
      </c>
      <c r="BK197" s="279">
        <v>4805133</v>
      </c>
      <c r="BL197" s="279">
        <v>4805133</v>
      </c>
      <c r="BM197" s="279">
        <v>4805133</v>
      </c>
      <c r="BN197" s="279">
        <v>4805133</v>
      </c>
      <c r="BO197" s="279">
        <v>4805133</v>
      </c>
      <c r="BP197" s="279">
        <v>4805133</v>
      </c>
      <c r="BQ197" s="279">
        <v>4805133</v>
      </c>
      <c r="BR197" s="279">
        <v>4805133</v>
      </c>
      <c r="BS197" s="279">
        <v>4805133</v>
      </c>
      <c r="BT197" s="279">
        <v>4805133</v>
      </c>
      <c r="BU197" s="279">
        <v>4805133</v>
      </c>
      <c r="BV197" s="279">
        <v>4805133</v>
      </c>
      <c r="BW197" s="279">
        <v>4805133</v>
      </c>
      <c r="BX197" s="279">
        <v>4805133</v>
      </c>
      <c r="BY197" s="279">
        <v>4805133</v>
      </c>
      <c r="BZ197" s="279">
        <v>4805133</v>
      </c>
      <c r="CA197" s="279">
        <v>4805133</v>
      </c>
      <c r="CB197" s="274"/>
      <c r="CC197" s="236"/>
    </row>
    <row r="198" spans="1:81" s="105" customFormat="1" x14ac:dyDescent="0.25">
      <c r="A198" s="236" t="s">
        <v>226</v>
      </c>
      <c r="B198" s="279">
        <v>5511377</v>
      </c>
      <c r="C198" s="279">
        <v>5511377</v>
      </c>
      <c r="D198" s="279">
        <v>5511377</v>
      </c>
      <c r="E198" s="279">
        <v>5511377</v>
      </c>
      <c r="F198" s="279">
        <v>5511377</v>
      </c>
      <c r="G198" s="279">
        <v>5511377</v>
      </c>
      <c r="H198" s="279">
        <v>5511377</v>
      </c>
      <c r="I198" s="279">
        <v>5511377</v>
      </c>
      <c r="J198" s="279">
        <v>5511377</v>
      </c>
      <c r="K198" s="279">
        <v>5511377</v>
      </c>
      <c r="L198" s="279">
        <v>5511377</v>
      </c>
      <c r="M198" s="279">
        <v>5511377</v>
      </c>
      <c r="N198" s="279">
        <v>5420940</v>
      </c>
      <c r="O198" s="279">
        <v>5420940</v>
      </c>
      <c r="P198" s="279">
        <v>5420940</v>
      </c>
      <c r="Q198" s="279">
        <v>5420940</v>
      </c>
      <c r="R198" s="279">
        <v>5420940</v>
      </c>
      <c r="S198" s="279">
        <v>5420940</v>
      </c>
      <c r="T198" s="279">
        <v>5420940</v>
      </c>
      <c r="U198" s="279">
        <v>5420940</v>
      </c>
      <c r="V198" s="279">
        <v>5420940</v>
      </c>
      <c r="W198" s="279">
        <v>5420940</v>
      </c>
      <c r="X198" s="279">
        <v>5420940</v>
      </c>
      <c r="Y198" s="279">
        <v>5420940</v>
      </c>
      <c r="Z198" s="279">
        <v>5409406</v>
      </c>
      <c r="AA198" s="279">
        <v>5409406</v>
      </c>
      <c r="AB198" s="279">
        <v>5409406</v>
      </c>
      <c r="AC198" s="279">
        <v>5409406</v>
      </c>
      <c r="AD198" s="279">
        <v>5409406</v>
      </c>
      <c r="AE198" s="279">
        <v>5409406</v>
      </c>
      <c r="AF198" s="279">
        <v>5409406</v>
      </c>
      <c r="AG198" s="279">
        <v>5409406</v>
      </c>
      <c r="AH198" s="279">
        <v>5409406</v>
      </c>
      <c r="AI198" s="279">
        <v>5409406</v>
      </c>
      <c r="AJ198" s="279">
        <v>5409406</v>
      </c>
      <c r="AK198" s="279">
        <v>5409406</v>
      </c>
      <c r="AL198" s="279">
        <v>5481546</v>
      </c>
      <c r="AM198" s="279">
        <v>5481546</v>
      </c>
      <c r="AN198" s="279">
        <v>5481546</v>
      </c>
      <c r="AO198" s="279">
        <v>5481546</v>
      </c>
      <c r="AP198" s="279">
        <v>5481546</v>
      </c>
      <c r="AQ198" s="279">
        <v>5481546</v>
      </c>
      <c r="AR198" s="279">
        <v>5481546</v>
      </c>
      <c r="AS198" s="279">
        <v>5481546</v>
      </c>
      <c r="AT198" s="279">
        <v>5481546</v>
      </c>
      <c r="AU198" s="279">
        <v>5481546</v>
      </c>
      <c r="AV198" s="279">
        <v>5481546</v>
      </c>
      <c r="AW198" s="279">
        <v>5481546</v>
      </c>
      <c r="AX198" s="279" t="s">
        <v>496</v>
      </c>
      <c r="AY198" s="279" t="s">
        <v>496</v>
      </c>
      <c r="AZ198" s="279" t="s">
        <v>496</v>
      </c>
      <c r="BA198" s="279" t="s">
        <v>496</v>
      </c>
      <c r="BB198" s="279" t="s">
        <v>496</v>
      </c>
      <c r="BC198" s="279" t="s">
        <v>496</v>
      </c>
      <c r="BD198" s="279" t="s">
        <v>496</v>
      </c>
      <c r="BE198" s="279" t="s">
        <v>496</v>
      </c>
      <c r="BF198" s="279" t="s">
        <v>496</v>
      </c>
      <c r="BG198" s="279" t="s">
        <v>496</v>
      </c>
      <c r="BH198" s="279" t="s">
        <v>496</v>
      </c>
      <c r="BI198" s="279" t="s">
        <v>496</v>
      </c>
      <c r="BJ198" s="279" t="s">
        <v>496</v>
      </c>
      <c r="BK198" s="279" t="s">
        <v>496</v>
      </c>
      <c r="BL198" s="279" t="s">
        <v>496</v>
      </c>
      <c r="BM198" s="279" t="s">
        <v>496</v>
      </c>
      <c r="BN198" s="279" t="s">
        <v>496</v>
      </c>
      <c r="BO198" s="279" t="s">
        <v>496</v>
      </c>
      <c r="BP198" s="279" t="s">
        <v>496</v>
      </c>
      <c r="BQ198" s="279" t="s">
        <v>496</v>
      </c>
      <c r="BR198" s="279" t="s">
        <v>496</v>
      </c>
      <c r="BS198" s="279" t="s">
        <v>496</v>
      </c>
      <c r="BT198" s="279" t="s">
        <v>496</v>
      </c>
      <c r="BU198" s="279" t="s">
        <v>496</v>
      </c>
      <c r="BV198" s="279" t="s">
        <v>496</v>
      </c>
      <c r="BW198" s="279" t="s">
        <v>496</v>
      </c>
      <c r="BX198" s="279" t="s">
        <v>496</v>
      </c>
      <c r="BY198" s="279" t="s">
        <v>496</v>
      </c>
      <c r="BZ198" s="279" t="s">
        <v>496</v>
      </c>
      <c r="CA198" s="279" t="s">
        <v>496</v>
      </c>
      <c r="CB198" s="274"/>
      <c r="CC198" s="236"/>
    </row>
    <row r="199" spans="1:81" s="105" customFormat="1" x14ac:dyDescent="0.25">
      <c r="A199" s="236" t="s">
        <v>227</v>
      </c>
      <c r="B199" s="279">
        <v>5672360</v>
      </c>
      <c r="C199" s="279">
        <v>5672360</v>
      </c>
      <c r="D199" s="279">
        <v>5672360</v>
      </c>
      <c r="E199" s="279">
        <v>5672360</v>
      </c>
      <c r="F199" s="279">
        <v>5672360</v>
      </c>
      <c r="G199" s="279">
        <v>5672360</v>
      </c>
      <c r="H199" s="279">
        <v>5672360</v>
      </c>
      <c r="I199" s="279">
        <v>5672360</v>
      </c>
      <c r="J199" s="279">
        <v>5672360</v>
      </c>
      <c r="K199" s="279">
        <v>5672360</v>
      </c>
      <c r="L199" s="279">
        <v>5672360</v>
      </c>
      <c r="M199" s="279">
        <v>5672360</v>
      </c>
      <c r="N199" s="279">
        <v>5577604</v>
      </c>
      <c r="O199" s="279">
        <v>5577604</v>
      </c>
      <c r="P199" s="279">
        <v>5577604</v>
      </c>
      <c r="Q199" s="279">
        <v>5577604</v>
      </c>
      <c r="R199" s="279">
        <v>5577604</v>
      </c>
      <c r="S199" s="279">
        <v>5577604</v>
      </c>
      <c r="T199" s="279">
        <v>5577604</v>
      </c>
      <c r="U199" s="279">
        <v>5577604</v>
      </c>
      <c r="V199" s="279">
        <v>5577604</v>
      </c>
      <c r="W199" s="279">
        <v>5577604</v>
      </c>
      <c r="X199" s="279">
        <v>5577604</v>
      </c>
      <c r="Y199" s="279">
        <v>5577604</v>
      </c>
      <c r="Z199" s="279">
        <v>5563197</v>
      </c>
      <c r="AA199" s="279">
        <v>5563197</v>
      </c>
      <c r="AB199" s="279">
        <v>5563197</v>
      </c>
      <c r="AC199" s="279">
        <v>5563197</v>
      </c>
      <c r="AD199" s="279">
        <v>5563197</v>
      </c>
      <c r="AE199" s="279">
        <v>5563197</v>
      </c>
      <c r="AF199" s="279">
        <v>5563197</v>
      </c>
      <c r="AG199" s="279">
        <v>5563197</v>
      </c>
      <c r="AH199" s="279">
        <v>5563197</v>
      </c>
      <c r="AI199" s="279">
        <v>5563197</v>
      </c>
      <c r="AJ199" s="279">
        <v>5563197</v>
      </c>
      <c r="AK199" s="279">
        <v>5563197</v>
      </c>
      <c r="AL199" s="279">
        <v>5631288</v>
      </c>
      <c r="AM199" s="279">
        <v>5631288</v>
      </c>
      <c r="AN199" s="279">
        <v>5631288</v>
      </c>
      <c r="AO199" s="279">
        <v>5631288</v>
      </c>
      <c r="AP199" s="279">
        <v>5631288</v>
      </c>
      <c r="AQ199" s="279">
        <v>5631288</v>
      </c>
      <c r="AR199" s="279">
        <v>5631288</v>
      </c>
      <c r="AS199" s="279">
        <v>5631288</v>
      </c>
      <c r="AT199" s="279">
        <v>5631288</v>
      </c>
      <c r="AU199" s="279">
        <v>5631288</v>
      </c>
      <c r="AV199" s="279">
        <v>5631288</v>
      </c>
      <c r="AW199" s="279">
        <v>5631288</v>
      </c>
      <c r="AX199" s="279" t="s">
        <v>496</v>
      </c>
      <c r="AY199" s="279" t="s">
        <v>496</v>
      </c>
      <c r="AZ199" s="279" t="s">
        <v>496</v>
      </c>
      <c r="BA199" s="279" t="s">
        <v>496</v>
      </c>
      <c r="BB199" s="279" t="s">
        <v>496</v>
      </c>
      <c r="BC199" s="279" t="s">
        <v>496</v>
      </c>
      <c r="BD199" s="279" t="s">
        <v>496</v>
      </c>
      <c r="BE199" s="279" t="s">
        <v>496</v>
      </c>
      <c r="BF199" s="279" t="s">
        <v>496</v>
      </c>
      <c r="BG199" s="279" t="s">
        <v>496</v>
      </c>
      <c r="BH199" s="279" t="s">
        <v>496</v>
      </c>
      <c r="BI199" s="279" t="s">
        <v>496</v>
      </c>
      <c r="BJ199" s="279" t="s">
        <v>496</v>
      </c>
      <c r="BK199" s="279" t="s">
        <v>496</v>
      </c>
      <c r="BL199" s="279" t="s">
        <v>496</v>
      </c>
      <c r="BM199" s="279" t="s">
        <v>496</v>
      </c>
      <c r="BN199" s="279" t="s">
        <v>496</v>
      </c>
      <c r="BO199" s="279" t="s">
        <v>496</v>
      </c>
      <c r="BP199" s="279" t="s">
        <v>496</v>
      </c>
      <c r="BQ199" s="279" t="s">
        <v>496</v>
      </c>
      <c r="BR199" s="279" t="s">
        <v>496</v>
      </c>
      <c r="BS199" s="279" t="s">
        <v>496</v>
      </c>
      <c r="BT199" s="279" t="s">
        <v>496</v>
      </c>
      <c r="BU199" s="279" t="s">
        <v>496</v>
      </c>
      <c r="BV199" s="279" t="s">
        <v>496</v>
      </c>
      <c r="BW199" s="279" t="s">
        <v>496</v>
      </c>
      <c r="BX199" s="279" t="s">
        <v>496</v>
      </c>
      <c r="BY199" s="279" t="s">
        <v>496</v>
      </c>
      <c r="BZ199" s="279" t="s">
        <v>496</v>
      </c>
      <c r="CA199" s="279" t="s">
        <v>496</v>
      </c>
      <c r="CB199" s="274"/>
      <c r="CC199" s="236"/>
    </row>
    <row r="200" spans="1:81" s="105" customFormat="1" x14ac:dyDescent="0.25">
      <c r="A200" s="236" t="s">
        <v>228</v>
      </c>
      <c r="B200" s="80">
        <v>62618</v>
      </c>
      <c r="C200" s="80">
        <v>62618</v>
      </c>
      <c r="D200" s="80">
        <v>62618</v>
      </c>
      <c r="E200" s="80">
        <v>62618</v>
      </c>
      <c r="F200" s="80">
        <v>62618</v>
      </c>
      <c r="G200" s="80">
        <v>62618</v>
      </c>
      <c r="H200" s="80">
        <v>62618</v>
      </c>
      <c r="I200" s="80">
        <v>62618</v>
      </c>
      <c r="J200" s="80">
        <v>62618</v>
      </c>
      <c r="K200" s="80">
        <v>62618</v>
      </c>
      <c r="L200" s="80">
        <v>62618</v>
      </c>
      <c r="M200" s="80">
        <v>62618</v>
      </c>
      <c r="N200" s="80">
        <v>61252</v>
      </c>
      <c r="O200" s="80">
        <v>61252</v>
      </c>
      <c r="P200" s="80">
        <v>61252</v>
      </c>
      <c r="Q200" s="80">
        <v>61252</v>
      </c>
      <c r="R200" s="80">
        <v>61252</v>
      </c>
      <c r="S200" s="80">
        <v>61252</v>
      </c>
      <c r="T200" s="80">
        <v>61252</v>
      </c>
      <c r="U200" s="80">
        <v>61252</v>
      </c>
      <c r="V200" s="80">
        <v>61252</v>
      </c>
      <c r="W200" s="80">
        <v>61252</v>
      </c>
      <c r="X200" s="80">
        <v>61252</v>
      </c>
      <c r="Y200" s="80">
        <v>61252</v>
      </c>
      <c r="Z200" s="80">
        <v>60540</v>
      </c>
      <c r="AA200" s="80">
        <v>60540</v>
      </c>
      <c r="AB200" s="80">
        <v>60540</v>
      </c>
      <c r="AC200" s="80">
        <v>60540</v>
      </c>
      <c r="AD200" s="80">
        <v>60540</v>
      </c>
      <c r="AE200" s="80">
        <v>60540</v>
      </c>
      <c r="AF200" s="80">
        <v>60540</v>
      </c>
      <c r="AG200" s="80">
        <v>60540</v>
      </c>
      <c r="AH200" s="80">
        <v>60540</v>
      </c>
      <c r="AI200" s="80">
        <v>60540</v>
      </c>
      <c r="AJ200" s="80">
        <v>60540</v>
      </c>
      <c r="AK200" s="80">
        <v>60540</v>
      </c>
      <c r="AL200" s="80">
        <f t="shared" ref="AL200:AX200" si="1940">SUM(AL183,AL186,AL187,AL189,AL194)</f>
        <v>59124</v>
      </c>
      <c r="AM200" s="80">
        <f t="shared" si="1940"/>
        <v>59124</v>
      </c>
      <c r="AN200" s="80">
        <f t="shared" si="1940"/>
        <v>59124</v>
      </c>
      <c r="AO200" s="80">
        <f t="shared" si="1940"/>
        <v>59124</v>
      </c>
      <c r="AP200" s="80">
        <f t="shared" si="1940"/>
        <v>59124</v>
      </c>
      <c r="AQ200" s="80">
        <f t="shared" si="1940"/>
        <v>59124</v>
      </c>
      <c r="AR200" s="80">
        <f t="shared" si="1940"/>
        <v>59124</v>
      </c>
      <c r="AS200" s="80">
        <f t="shared" si="1940"/>
        <v>59124</v>
      </c>
      <c r="AT200" s="80">
        <f t="shared" si="1940"/>
        <v>59124</v>
      </c>
      <c r="AU200" s="80">
        <f t="shared" si="1940"/>
        <v>59124</v>
      </c>
      <c r="AV200" s="80">
        <f t="shared" si="1940"/>
        <v>59124</v>
      </c>
      <c r="AW200" s="80">
        <f t="shared" si="1940"/>
        <v>59124</v>
      </c>
      <c r="AX200" s="80">
        <f t="shared" si="1940"/>
        <v>58518</v>
      </c>
      <c r="AY200" s="80">
        <f t="shared" ref="AY200:AZ200" si="1941">SUM(AY183,AY186,AY187,AY189,AY194)</f>
        <v>58518</v>
      </c>
      <c r="AZ200" s="80">
        <f t="shared" si="1941"/>
        <v>58518</v>
      </c>
      <c r="BA200" s="80">
        <f t="shared" ref="BA200:BB200" si="1942">SUM(BA183,BA186,BA187,BA189,BA194)</f>
        <v>58518</v>
      </c>
      <c r="BB200" s="80">
        <f t="shared" si="1942"/>
        <v>58518</v>
      </c>
      <c r="BC200" s="80">
        <f t="shared" ref="BC200:BD200" si="1943">SUM(BC183,BC186,BC187,BC189,BC194)</f>
        <v>58518</v>
      </c>
      <c r="BD200" s="80">
        <f t="shared" si="1943"/>
        <v>58518</v>
      </c>
      <c r="BE200" s="80">
        <f t="shared" ref="BE200:BG200" si="1944">SUM(BE183,BE186,BE187,BE189,BE194)</f>
        <v>58518</v>
      </c>
      <c r="BF200" s="80">
        <f t="shared" si="1944"/>
        <v>58518</v>
      </c>
      <c r="BG200" s="80">
        <f t="shared" si="1944"/>
        <v>58518</v>
      </c>
      <c r="BH200" s="80">
        <f t="shared" ref="BH200" si="1945">SUM(BH183,BH186,BH187,BH189,BH194)</f>
        <v>58518</v>
      </c>
      <c r="BI200" s="80">
        <f t="shared" ref="BI200:BJ200" si="1946">SUM(BI183,BI186,BI187,BI189,BI194)</f>
        <v>58518</v>
      </c>
      <c r="BJ200" s="80">
        <f t="shared" si="1946"/>
        <v>58518</v>
      </c>
      <c r="BK200" s="80">
        <f t="shared" ref="BK200:BW200" si="1947">SUM(BK183,BK186,BK187,BK189,BK194)</f>
        <v>58518</v>
      </c>
      <c r="BL200" s="80">
        <f t="shared" si="1947"/>
        <v>58518</v>
      </c>
      <c r="BM200" s="80">
        <f t="shared" si="1947"/>
        <v>58518</v>
      </c>
      <c r="BN200" s="80">
        <f t="shared" si="1947"/>
        <v>58518</v>
      </c>
      <c r="BO200" s="80">
        <f t="shared" si="1947"/>
        <v>58518</v>
      </c>
      <c r="BP200" s="80">
        <f t="shared" si="1947"/>
        <v>58518</v>
      </c>
      <c r="BQ200" s="80">
        <f t="shared" si="1947"/>
        <v>58518</v>
      </c>
      <c r="BR200" s="80">
        <f t="shared" si="1947"/>
        <v>58518</v>
      </c>
      <c r="BS200" s="80">
        <f t="shared" si="1947"/>
        <v>58518</v>
      </c>
      <c r="BT200" s="80">
        <f t="shared" si="1947"/>
        <v>58518</v>
      </c>
      <c r="BU200" s="80">
        <f t="shared" si="1947"/>
        <v>58518</v>
      </c>
      <c r="BV200" s="80">
        <f t="shared" si="1947"/>
        <v>58518</v>
      </c>
      <c r="BW200" s="80">
        <f t="shared" si="1947"/>
        <v>58518</v>
      </c>
      <c r="BX200" s="80">
        <f t="shared" ref="BX200:BY200" si="1948">SUM(BX183,BX186,BX187,BX189,BX194)</f>
        <v>58518</v>
      </c>
      <c r="BY200" s="80">
        <f t="shared" si="1948"/>
        <v>58518</v>
      </c>
      <c r="BZ200" s="80">
        <f t="shared" ref="BZ200:CA200" si="1949">SUM(BZ183,BZ186,BZ187,BZ189,BZ194)</f>
        <v>58518</v>
      </c>
      <c r="CA200" s="80">
        <f t="shared" si="1949"/>
        <v>58518</v>
      </c>
      <c r="CB200" s="274"/>
      <c r="CC200" s="236"/>
    </row>
    <row r="201" spans="1:81" s="105" customFormat="1" x14ac:dyDescent="0.25">
      <c r="A201" s="236" t="s">
        <v>229</v>
      </c>
      <c r="B201" s="80">
        <v>22718</v>
      </c>
      <c r="C201" s="80">
        <v>22718</v>
      </c>
      <c r="D201" s="80">
        <v>22718</v>
      </c>
      <c r="E201" s="80">
        <v>22718</v>
      </c>
      <c r="F201" s="80">
        <v>22718</v>
      </c>
      <c r="G201" s="80">
        <v>22718</v>
      </c>
      <c r="H201" s="80">
        <v>22718</v>
      </c>
      <c r="I201" s="80">
        <v>22718</v>
      </c>
      <c r="J201" s="80">
        <v>22718</v>
      </c>
      <c r="K201" s="80">
        <v>22718</v>
      </c>
      <c r="L201" s="80">
        <v>22718</v>
      </c>
      <c r="M201" s="80">
        <v>22718</v>
      </c>
      <c r="N201" s="80">
        <v>22748</v>
      </c>
      <c r="O201" s="80">
        <v>22748</v>
      </c>
      <c r="P201" s="80">
        <v>22748</v>
      </c>
      <c r="Q201" s="80">
        <v>22748</v>
      </c>
      <c r="R201" s="80">
        <v>22748</v>
      </c>
      <c r="S201" s="80">
        <v>22748</v>
      </c>
      <c r="T201" s="80">
        <v>22748</v>
      </c>
      <c r="U201" s="80">
        <v>22748</v>
      </c>
      <c r="V201" s="80">
        <v>22748</v>
      </c>
      <c r="W201" s="80">
        <v>22748</v>
      </c>
      <c r="X201" s="80">
        <v>22748</v>
      </c>
      <c r="Y201" s="80">
        <v>22748</v>
      </c>
      <c r="Z201" s="80">
        <v>22764</v>
      </c>
      <c r="AA201" s="80">
        <v>22764</v>
      </c>
      <c r="AB201" s="80">
        <v>22764</v>
      </c>
      <c r="AC201" s="80">
        <v>22764</v>
      </c>
      <c r="AD201" s="80">
        <v>22764</v>
      </c>
      <c r="AE201" s="80">
        <v>22764</v>
      </c>
      <c r="AF201" s="80">
        <v>22764</v>
      </c>
      <c r="AG201" s="80">
        <v>22764</v>
      </c>
      <c r="AH201" s="80">
        <v>22764</v>
      </c>
      <c r="AI201" s="80">
        <v>22764</v>
      </c>
      <c r="AJ201" s="80">
        <v>22764</v>
      </c>
      <c r="AK201" s="80">
        <v>22764</v>
      </c>
      <c r="AL201" s="80">
        <f t="shared" ref="AL201:AX201" si="1950">SUM(AL188,AL191,AL192)</f>
        <v>22116</v>
      </c>
      <c r="AM201" s="80">
        <f t="shared" si="1950"/>
        <v>22116</v>
      </c>
      <c r="AN201" s="80">
        <f t="shared" si="1950"/>
        <v>22116</v>
      </c>
      <c r="AO201" s="80">
        <f t="shared" si="1950"/>
        <v>22116</v>
      </c>
      <c r="AP201" s="80">
        <f t="shared" si="1950"/>
        <v>22116</v>
      </c>
      <c r="AQ201" s="80">
        <f t="shared" si="1950"/>
        <v>22116</v>
      </c>
      <c r="AR201" s="80">
        <f t="shared" si="1950"/>
        <v>22116</v>
      </c>
      <c r="AS201" s="80">
        <f t="shared" si="1950"/>
        <v>22116</v>
      </c>
      <c r="AT201" s="80">
        <f t="shared" si="1950"/>
        <v>22116</v>
      </c>
      <c r="AU201" s="80">
        <f t="shared" si="1950"/>
        <v>22116</v>
      </c>
      <c r="AV201" s="80">
        <f t="shared" si="1950"/>
        <v>22116</v>
      </c>
      <c r="AW201" s="80">
        <f t="shared" si="1950"/>
        <v>22116</v>
      </c>
      <c r="AX201" s="80">
        <f t="shared" si="1950"/>
        <v>21850</v>
      </c>
      <c r="AY201" s="80">
        <f t="shared" ref="AY201:AZ201" si="1951">SUM(AY188,AY191,AY192)</f>
        <v>21850</v>
      </c>
      <c r="AZ201" s="80">
        <f t="shared" si="1951"/>
        <v>21850</v>
      </c>
      <c r="BA201" s="80">
        <f t="shared" ref="BA201:BB201" si="1952">SUM(BA188,BA191,BA192)</f>
        <v>21850</v>
      </c>
      <c r="BB201" s="80">
        <f t="shared" si="1952"/>
        <v>21850</v>
      </c>
      <c r="BC201" s="80">
        <f t="shared" ref="BC201:BD201" si="1953">SUM(BC188,BC191,BC192)</f>
        <v>21850</v>
      </c>
      <c r="BD201" s="80">
        <f t="shared" si="1953"/>
        <v>21850</v>
      </c>
      <c r="BE201" s="80">
        <f t="shared" ref="BE201:BG201" si="1954">SUM(BE188,BE191,BE192)</f>
        <v>21850</v>
      </c>
      <c r="BF201" s="80">
        <f t="shared" si="1954"/>
        <v>21850</v>
      </c>
      <c r="BG201" s="80">
        <f t="shared" si="1954"/>
        <v>21850</v>
      </c>
      <c r="BH201" s="80">
        <f t="shared" ref="BH201" si="1955">SUM(BH188,BH191,BH192)</f>
        <v>21850</v>
      </c>
      <c r="BI201" s="80">
        <f t="shared" ref="BI201:BJ201" si="1956">SUM(BI188,BI191,BI192)</f>
        <v>21850</v>
      </c>
      <c r="BJ201" s="80">
        <f t="shared" si="1956"/>
        <v>21850</v>
      </c>
      <c r="BK201" s="80">
        <f t="shared" ref="BK201:BW201" si="1957">SUM(BK188,BK191,BK192)</f>
        <v>21850</v>
      </c>
      <c r="BL201" s="80">
        <f t="shared" si="1957"/>
        <v>21850</v>
      </c>
      <c r="BM201" s="80">
        <f t="shared" si="1957"/>
        <v>21850</v>
      </c>
      <c r="BN201" s="80">
        <f t="shared" si="1957"/>
        <v>21850</v>
      </c>
      <c r="BO201" s="80">
        <f t="shared" si="1957"/>
        <v>21850</v>
      </c>
      <c r="BP201" s="80">
        <f t="shared" si="1957"/>
        <v>21850</v>
      </c>
      <c r="BQ201" s="80">
        <f t="shared" si="1957"/>
        <v>21850</v>
      </c>
      <c r="BR201" s="80">
        <f t="shared" si="1957"/>
        <v>21850</v>
      </c>
      <c r="BS201" s="80">
        <f t="shared" si="1957"/>
        <v>21850</v>
      </c>
      <c r="BT201" s="80">
        <f t="shared" si="1957"/>
        <v>21850</v>
      </c>
      <c r="BU201" s="80">
        <f t="shared" si="1957"/>
        <v>21850</v>
      </c>
      <c r="BV201" s="80">
        <f t="shared" si="1957"/>
        <v>21850</v>
      </c>
      <c r="BW201" s="80">
        <f t="shared" si="1957"/>
        <v>21850</v>
      </c>
      <c r="BX201" s="80">
        <f t="shared" ref="BX201:BY201" si="1958">SUM(BX188,BX191,BX192)</f>
        <v>21850</v>
      </c>
      <c r="BY201" s="80">
        <f t="shared" si="1958"/>
        <v>21850</v>
      </c>
      <c r="BZ201" s="80">
        <f t="shared" ref="BZ201:CA201" si="1959">SUM(BZ188,BZ191,BZ192)</f>
        <v>21850</v>
      </c>
      <c r="CA201" s="80">
        <f t="shared" si="1959"/>
        <v>21850</v>
      </c>
      <c r="CB201" s="274"/>
      <c r="CC201" s="236"/>
    </row>
    <row r="202" spans="1:81" s="105" customFormat="1" x14ac:dyDescent="0.25">
      <c r="A202" s="236" t="s">
        <v>230</v>
      </c>
      <c r="B202" s="80">
        <v>48727</v>
      </c>
      <c r="C202" s="80">
        <v>48727</v>
      </c>
      <c r="D202" s="80">
        <v>48727</v>
      </c>
      <c r="E202" s="80">
        <v>48727</v>
      </c>
      <c r="F202" s="80">
        <v>48727</v>
      </c>
      <c r="G202" s="80">
        <v>48727</v>
      </c>
      <c r="H202" s="80">
        <v>48727</v>
      </c>
      <c r="I202" s="80">
        <v>48727</v>
      </c>
      <c r="J202" s="80">
        <v>48727</v>
      </c>
      <c r="K202" s="80">
        <v>48727</v>
      </c>
      <c r="L202" s="80">
        <v>48727</v>
      </c>
      <c r="M202" s="80">
        <v>48727</v>
      </c>
      <c r="N202" s="80">
        <v>47622</v>
      </c>
      <c r="O202" s="80">
        <v>47622</v>
      </c>
      <c r="P202" s="80">
        <v>47622</v>
      </c>
      <c r="Q202" s="80">
        <v>47622</v>
      </c>
      <c r="R202" s="80">
        <v>47622</v>
      </c>
      <c r="S202" s="80">
        <v>47622</v>
      </c>
      <c r="T202" s="80">
        <v>47622</v>
      </c>
      <c r="U202" s="80">
        <v>47622</v>
      </c>
      <c r="V202" s="80">
        <v>47622</v>
      </c>
      <c r="W202" s="80">
        <v>47622</v>
      </c>
      <c r="X202" s="80">
        <v>47622</v>
      </c>
      <c r="Y202" s="80">
        <v>47622</v>
      </c>
      <c r="Z202" s="80">
        <v>46003</v>
      </c>
      <c r="AA202" s="80">
        <v>46003</v>
      </c>
      <c r="AB202" s="80">
        <v>46003</v>
      </c>
      <c r="AC202" s="80">
        <v>46003</v>
      </c>
      <c r="AD202" s="80">
        <v>46003</v>
      </c>
      <c r="AE202" s="80">
        <v>46003</v>
      </c>
      <c r="AF202" s="80">
        <v>46003</v>
      </c>
      <c r="AG202" s="80">
        <v>46003</v>
      </c>
      <c r="AH202" s="80">
        <v>46003</v>
      </c>
      <c r="AI202" s="80">
        <v>46003</v>
      </c>
      <c r="AJ202" s="80">
        <v>46003</v>
      </c>
      <c r="AK202" s="80">
        <v>46003</v>
      </c>
      <c r="AL202" s="80">
        <f t="shared" ref="AL202:AX202" si="1960">SUM(AL182,AL184,AL185,AL190)</f>
        <v>44288</v>
      </c>
      <c r="AM202" s="80">
        <f t="shared" si="1960"/>
        <v>44288</v>
      </c>
      <c r="AN202" s="80">
        <f t="shared" si="1960"/>
        <v>44288</v>
      </c>
      <c r="AO202" s="80">
        <f t="shared" si="1960"/>
        <v>44288</v>
      </c>
      <c r="AP202" s="80">
        <f t="shared" si="1960"/>
        <v>44288</v>
      </c>
      <c r="AQ202" s="80">
        <f t="shared" si="1960"/>
        <v>44288</v>
      </c>
      <c r="AR202" s="80">
        <f t="shared" si="1960"/>
        <v>44288</v>
      </c>
      <c r="AS202" s="80">
        <f t="shared" si="1960"/>
        <v>44288</v>
      </c>
      <c r="AT202" s="80">
        <f t="shared" si="1960"/>
        <v>44288</v>
      </c>
      <c r="AU202" s="80">
        <f t="shared" si="1960"/>
        <v>44288</v>
      </c>
      <c r="AV202" s="80">
        <f t="shared" si="1960"/>
        <v>44288</v>
      </c>
      <c r="AW202" s="80">
        <f t="shared" si="1960"/>
        <v>44288</v>
      </c>
      <c r="AX202" s="80">
        <f t="shared" si="1960"/>
        <v>43199</v>
      </c>
      <c r="AY202" s="80">
        <f t="shared" ref="AY202:AZ202" si="1961">SUM(AY182,AY184,AY185,AY190)</f>
        <v>43199</v>
      </c>
      <c r="AZ202" s="80">
        <f t="shared" si="1961"/>
        <v>43199</v>
      </c>
      <c r="BA202" s="80">
        <f t="shared" ref="BA202:BB202" si="1962">SUM(BA182,BA184,BA185,BA190)</f>
        <v>43199</v>
      </c>
      <c r="BB202" s="80">
        <f t="shared" si="1962"/>
        <v>43199</v>
      </c>
      <c r="BC202" s="80">
        <f t="shared" ref="BC202:BD202" si="1963">SUM(BC182,BC184,BC185,BC190)</f>
        <v>43199</v>
      </c>
      <c r="BD202" s="80">
        <f t="shared" si="1963"/>
        <v>43199</v>
      </c>
      <c r="BE202" s="80">
        <f t="shared" ref="BE202:BG202" si="1964">SUM(BE182,BE184,BE185,BE190)</f>
        <v>43199</v>
      </c>
      <c r="BF202" s="80">
        <f t="shared" si="1964"/>
        <v>43199</v>
      </c>
      <c r="BG202" s="80">
        <f t="shared" si="1964"/>
        <v>43199</v>
      </c>
      <c r="BH202" s="80">
        <f t="shared" ref="BH202" si="1965">SUM(BH182,BH184,BH185,BH190)</f>
        <v>43199</v>
      </c>
      <c r="BI202" s="80">
        <f t="shared" ref="BI202:BJ202" si="1966">SUM(BI182,BI184,BI185,BI190)</f>
        <v>43199</v>
      </c>
      <c r="BJ202" s="80">
        <f t="shared" si="1966"/>
        <v>43199</v>
      </c>
      <c r="BK202" s="80">
        <f t="shared" ref="BK202:BW202" si="1967">SUM(BK182,BK184,BK185,BK190)</f>
        <v>43199</v>
      </c>
      <c r="BL202" s="80">
        <f t="shared" si="1967"/>
        <v>43199</v>
      </c>
      <c r="BM202" s="80">
        <f t="shared" si="1967"/>
        <v>43199</v>
      </c>
      <c r="BN202" s="80">
        <f t="shared" si="1967"/>
        <v>43199</v>
      </c>
      <c r="BO202" s="80">
        <f t="shared" si="1967"/>
        <v>43199</v>
      </c>
      <c r="BP202" s="80">
        <f t="shared" si="1967"/>
        <v>43199</v>
      </c>
      <c r="BQ202" s="80">
        <f t="shared" si="1967"/>
        <v>43199</v>
      </c>
      <c r="BR202" s="80">
        <f t="shared" si="1967"/>
        <v>43199</v>
      </c>
      <c r="BS202" s="80">
        <f t="shared" si="1967"/>
        <v>43199</v>
      </c>
      <c r="BT202" s="80">
        <f t="shared" si="1967"/>
        <v>43199</v>
      </c>
      <c r="BU202" s="80">
        <f t="shared" si="1967"/>
        <v>43199</v>
      </c>
      <c r="BV202" s="80">
        <f t="shared" si="1967"/>
        <v>43199</v>
      </c>
      <c r="BW202" s="80">
        <f t="shared" si="1967"/>
        <v>43199</v>
      </c>
      <c r="BX202" s="80">
        <f t="shared" ref="BX202:BY202" si="1968">SUM(BX182,BX184,BX185,BX190)</f>
        <v>43199</v>
      </c>
      <c r="BY202" s="80">
        <f t="shared" si="1968"/>
        <v>43199</v>
      </c>
      <c r="BZ202" s="80">
        <f t="shared" ref="BZ202:CA202" si="1969">SUM(BZ182,BZ184,BZ185,BZ190)</f>
        <v>43199</v>
      </c>
      <c r="CA202" s="80">
        <f t="shared" si="1969"/>
        <v>43199</v>
      </c>
      <c r="CB202" s="274"/>
      <c r="CC202" s="236"/>
    </row>
    <row r="203" spans="1:81" x14ac:dyDescent="0.25">
      <c r="A203" s="236" t="s">
        <v>231</v>
      </c>
      <c r="B203" s="80">
        <v>21313</v>
      </c>
      <c r="C203" s="80">
        <v>21313</v>
      </c>
      <c r="D203" s="80">
        <v>21313</v>
      </c>
      <c r="E203" s="80">
        <v>21313</v>
      </c>
      <c r="F203" s="80">
        <v>21313</v>
      </c>
      <c r="G203" s="80">
        <v>21313</v>
      </c>
      <c r="H203" s="80">
        <v>21313</v>
      </c>
      <c r="I203" s="80">
        <v>21313</v>
      </c>
      <c r="J203" s="80">
        <v>21313</v>
      </c>
      <c r="K203" s="80">
        <v>21313</v>
      </c>
      <c r="L203" s="80">
        <v>21313</v>
      </c>
      <c r="M203" s="80">
        <v>21313</v>
      </c>
      <c r="N203" s="80">
        <v>21173</v>
      </c>
      <c r="O203" s="80">
        <v>21173</v>
      </c>
      <c r="P203" s="80">
        <v>21173</v>
      </c>
      <c r="Q203" s="80">
        <v>21173</v>
      </c>
      <c r="R203" s="80">
        <v>21173</v>
      </c>
      <c r="S203" s="80">
        <v>21173</v>
      </c>
      <c r="T203" s="80">
        <v>21173</v>
      </c>
      <c r="U203" s="80">
        <v>21173</v>
      </c>
      <c r="V203" s="80">
        <v>21173</v>
      </c>
      <c r="W203" s="80">
        <v>21173</v>
      </c>
      <c r="X203" s="80">
        <v>21173</v>
      </c>
      <c r="Y203" s="80">
        <v>21173</v>
      </c>
      <c r="Z203" s="80">
        <v>21230</v>
      </c>
      <c r="AA203" s="80">
        <v>21230</v>
      </c>
      <c r="AB203" s="80">
        <v>21230</v>
      </c>
      <c r="AC203" s="80">
        <v>21230</v>
      </c>
      <c r="AD203" s="80">
        <v>21230</v>
      </c>
      <c r="AE203" s="80">
        <v>21230</v>
      </c>
      <c r="AF203" s="80">
        <v>21230</v>
      </c>
      <c r="AG203" s="80">
        <v>21230</v>
      </c>
      <c r="AH203" s="80">
        <v>21230</v>
      </c>
      <c r="AI203" s="80">
        <v>21230</v>
      </c>
      <c r="AJ203" s="80">
        <v>21230</v>
      </c>
      <c r="AK203" s="80">
        <v>21230</v>
      </c>
      <c r="AL203" s="80">
        <f t="shared" ref="AL203:AX203" si="1970">SUM(AL181,AL187)</f>
        <v>20605</v>
      </c>
      <c r="AM203" s="80">
        <f t="shared" si="1970"/>
        <v>20605</v>
      </c>
      <c r="AN203" s="80">
        <f t="shared" si="1970"/>
        <v>20605</v>
      </c>
      <c r="AO203" s="80">
        <f t="shared" si="1970"/>
        <v>20605</v>
      </c>
      <c r="AP203" s="80">
        <f t="shared" si="1970"/>
        <v>20605</v>
      </c>
      <c r="AQ203" s="80">
        <f t="shared" si="1970"/>
        <v>20605</v>
      </c>
      <c r="AR203" s="80">
        <f t="shared" si="1970"/>
        <v>20605</v>
      </c>
      <c r="AS203" s="80">
        <f t="shared" si="1970"/>
        <v>20605</v>
      </c>
      <c r="AT203" s="80">
        <f t="shared" si="1970"/>
        <v>20605</v>
      </c>
      <c r="AU203" s="80">
        <f t="shared" si="1970"/>
        <v>20605</v>
      </c>
      <c r="AV203" s="80">
        <f t="shared" si="1970"/>
        <v>20605</v>
      </c>
      <c r="AW203" s="80">
        <f t="shared" si="1970"/>
        <v>20605</v>
      </c>
      <c r="AX203" s="80">
        <f t="shared" si="1970"/>
        <v>20380</v>
      </c>
      <c r="AY203" s="80">
        <f t="shared" ref="AY203:AZ203" si="1971">SUM(AY181,AY187)</f>
        <v>20380</v>
      </c>
      <c r="AZ203" s="80">
        <f t="shared" si="1971"/>
        <v>20380</v>
      </c>
      <c r="BA203" s="80">
        <f t="shared" ref="BA203:BB203" si="1972">SUM(BA181,BA187)</f>
        <v>20380</v>
      </c>
      <c r="BB203" s="80">
        <f t="shared" si="1972"/>
        <v>20380</v>
      </c>
      <c r="BC203" s="80">
        <f t="shared" ref="BC203:BD203" si="1973">SUM(BC181,BC187)</f>
        <v>20380</v>
      </c>
      <c r="BD203" s="80">
        <f t="shared" si="1973"/>
        <v>20380</v>
      </c>
      <c r="BE203" s="80">
        <f t="shared" ref="BE203:BG203" si="1974">SUM(BE181,BE187)</f>
        <v>20380</v>
      </c>
      <c r="BF203" s="80">
        <f t="shared" si="1974"/>
        <v>20380</v>
      </c>
      <c r="BG203" s="80">
        <f t="shared" si="1974"/>
        <v>20380</v>
      </c>
      <c r="BH203" s="80">
        <f t="shared" ref="BH203" si="1975">SUM(BH181,BH187)</f>
        <v>20380</v>
      </c>
      <c r="BI203" s="80">
        <f t="shared" ref="BI203:BJ203" si="1976">SUM(BI181,BI187)</f>
        <v>20380</v>
      </c>
      <c r="BJ203" s="80">
        <f t="shared" si="1976"/>
        <v>20380</v>
      </c>
      <c r="BK203" s="80">
        <f t="shared" ref="BK203:BW203" si="1977">SUM(BK181,BK187)</f>
        <v>20380</v>
      </c>
      <c r="BL203" s="80">
        <f t="shared" si="1977"/>
        <v>20380</v>
      </c>
      <c r="BM203" s="80">
        <f t="shared" si="1977"/>
        <v>20380</v>
      </c>
      <c r="BN203" s="80">
        <f t="shared" si="1977"/>
        <v>20380</v>
      </c>
      <c r="BO203" s="80">
        <f t="shared" si="1977"/>
        <v>20380</v>
      </c>
      <c r="BP203" s="80">
        <f t="shared" si="1977"/>
        <v>20380</v>
      </c>
      <c r="BQ203" s="80">
        <f t="shared" si="1977"/>
        <v>20380</v>
      </c>
      <c r="BR203" s="80">
        <f t="shared" si="1977"/>
        <v>20380</v>
      </c>
      <c r="BS203" s="80">
        <f t="shared" si="1977"/>
        <v>20380</v>
      </c>
      <c r="BT203" s="80">
        <f t="shared" si="1977"/>
        <v>20380</v>
      </c>
      <c r="BU203" s="80">
        <f t="shared" si="1977"/>
        <v>20380</v>
      </c>
      <c r="BV203" s="80">
        <f t="shared" si="1977"/>
        <v>20380</v>
      </c>
      <c r="BW203" s="80">
        <f t="shared" si="1977"/>
        <v>20380</v>
      </c>
      <c r="BX203" s="80">
        <f t="shared" ref="BX203:BY203" si="1978">SUM(BX181,BX187)</f>
        <v>20380</v>
      </c>
      <c r="BY203" s="80">
        <f t="shared" si="1978"/>
        <v>20380</v>
      </c>
      <c r="BZ203" s="80">
        <f t="shared" ref="BZ203:CA203" si="1979">SUM(BZ181,BZ187)</f>
        <v>20380</v>
      </c>
      <c r="CA203" s="80">
        <f t="shared" si="1979"/>
        <v>20380</v>
      </c>
      <c r="CB203" s="274"/>
      <c r="CC203" s="236"/>
    </row>
    <row r="206" spans="1:81" s="105" customFormat="1" ht="26.45" customHeight="1" x14ac:dyDescent="0.25">
      <c r="A206" s="236" t="s">
        <v>224</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278"/>
      <c r="AF206" s="278"/>
      <c r="AG206" s="278"/>
      <c r="AH206" s="278"/>
      <c r="AI206" s="278"/>
      <c r="AJ206" s="278"/>
      <c r="AK206" s="278"/>
      <c r="AL206" s="278"/>
      <c r="AM206" s="278"/>
      <c r="AN206" s="278"/>
      <c r="AO206" s="278"/>
      <c r="AP206" s="278"/>
      <c r="AQ206" s="278"/>
      <c r="AR206" s="278"/>
      <c r="AS206" s="278"/>
      <c r="AT206" s="278"/>
      <c r="AU206" s="278"/>
      <c r="AV206" s="278"/>
      <c r="AW206" s="278"/>
      <c r="AX206" s="278"/>
      <c r="AY206" s="278"/>
      <c r="AZ206" s="278"/>
      <c r="BA206" s="278"/>
      <c r="BB206" s="278"/>
      <c r="BC206" s="278"/>
      <c r="BD206" s="278"/>
      <c r="BE206" s="278"/>
      <c r="BF206" s="278"/>
      <c r="BG206" s="278"/>
      <c r="BH206" s="278"/>
      <c r="BI206" s="278"/>
      <c r="BJ206" s="278"/>
      <c r="BK206" s="278"/>
      <c r="BL206" s="278"/>
      <c r="BM206" s="278"/>
      <c r="BN206" s="278"/>
      <c r="BO206" s="278"/>
      <c r="BP206" s="278"/>
      <c r="BQ206" s="278"/>
      <c r="BR206" s="278"/>
      <c r="BS206" s="278"/>
      <c r="BT206" s="278"/>
      <c r="BU206" s="278"/>
      <c r="BV206" s="278"/>
      <c r="BW206" s="278"/>
      <c r="BX206" s="278"/>
      <c r="BY206" s="278"/>
      <c r="BZ206" s="278"/>
      <c r="CA206" s="278"/>
      <c r="CB206" s="274"/>
      <c r="CC206" s="236"/>
    </row>
    <row r="207" spans="1:81" s="105" customFormat="1" x14ac:dyDescent="0.25">
      <c r="A207" s="236" t="s">
        <v>163</v>
      </c>
      <c r="B207" s="276" t="s">
        <v>1662</v>
      </c>
      <c r="C207" s="276" t="s">
        <v>1662</v>
      </c>
      <c r="D207" s="276" t="s">
        <v>1662</v>
      </c>
      <c r="E207" s="276" t="s">
        <v>1662</v>
      </c>
      <c r="F207" s="276" t="s">
        <v>1662</v>
      </c>
      <c r="G207" s="276" t="s">
        <v>1662</v>
      </c>
      <c r="H207" s="276" t="s">
        <v>1662</v>
      </c>
      <c r="I207" s="276" t="s">
        <v>1662</v>
      </c>
      <c r="J207" s="276" t="s">
        <v>1662</v>
      </c>
      <c r="K207" s="276" t="s">
        <v>1662</v>
      </c>
      <c r="L207" s="276" t="s">
        <v>1662</v>
      </c>
      <c r="M207" s="276" t="s">
        <v>1662</v>
      </c>
      <c r="N207" s="276" t="s">
        <v>1663</v>
      </c>
      <c r="O207" s="276" t="s">
        <v>1663</v>
      </c>
      <c r="P207" s="276" t="s">
        <v>1663</v>
      </c>
      <c r="Q207" s="276" t="s">
        <v>1663</v>
      </c>
      <c r="R207" s="276" t="s">
        <v>1663</v>
      </c>
      <c r="S207" s="276" t="s">
        <v>1663</v>
      </c>
      <c r="T207" s="276" t="s">
        <v>1663</v>
      </c>
      <c r="U207" s="276" t="s">
        <v>1663</v>
      </c>
      <c r="V207" s="276" t="s">
        <v>1663</v>
      </c>
      <c r="W207" s="276" t="s">
        <v>1663</v>
      </c>
      <c r="X207" s="276" t="s">
        <v>1663</v>
      </c>
      <c r="Y207" s="276" t="s">
        <v>1663</v>
      </c>
      <c r="Z207" s="276" t="s">
        <v>1664</v>
      </c>
      <c r="AA207" s="276" t="s">
        <v>1664</v>
      </c>
      <c r="AB207" s="276" t="s">
        <v>1664</v>
      </c>
      <c r="AC207" s="276" t="s">
        <v>1664</v>
      </c>
      <c r="AD207" s="276" t="s">
        <v>1664</v>
      </c>
      <c r="AE207" s="276" t="s">
        <v>1664</v>
      </c>
      <c r="AF207" s="276" t="s">
        <v>1664</v>
      </c>
      <c r="AG207" s="276" t="s">
        <v>1664</v>
      </c>
      <c r="AH207" s="276" t="s">
        <v>1664</v>
      </c>
      <c r="AI207" s="276" t="s">
        <v>1664</v>
      </c>
      <c r="AJ207" s="276" t="s">
        <v>1664</v>
      </c>
      <c r="AK207" s="276" t="s">
        <v>1664</v>
      </c>
      <c r="AL207" s="287" t="s">
        <v>1665</v>
      </c>
      <c r="AM207" s="287" t="s">
        <v>1665</v>
      </c>
      <c r="AN207" s="287" t="s">
        <v>1665</v>
      </c>
      <c r="AO207" s="287" t="s">
        <v>1665</v>
      </c>
      <c r="AP207" s="287" t="s">
        <v>1665</v>
      </c>
      <c r="AQ207" s="287" t="s">
        <v>1665</v>
      </c>
      <c r="AR207" s="287" t="s">
        <v>1665</v>
      </c>
      <c r="AS207" s="287" t="s">
        <v>1665</v>
      </c>
      <c r="AT207" s="287" t="s">
        <v>1665</v>
      </c>
      <c r="AU207" s="287" t="s">
        <v>1665</v>
      </c>
      <c r="AV207" s="287" t="s">
        <v>1665</v>
      </c>
      <c r="AW207" s="287" t="s">
        <v>1665</v>
      </c>
      <c r="AX207" s="287" t="s">
        <v>1666</v>
      </c>
      <c r="AY207" s="287" t="s">
        <v>1666</v>
      </c>
      <c r="AZ207" s="287" t="s">
        <v>1666</v>
      </c>
      <c r="BA207" s="287" t="s">
        <v>1666</v>
      </c>
      <c r="BB207" s="287" t="s">
        <v>1666</v>
      </c>
      <c r="BC207" s="287" t="s">
        <v>1666</v>
      </c>
      <c r="BD207" s="287" t="s">
        <v>1666</v>
      </c>
      <c r="BE207" s="287" t="s">
        <v>1666</v>
      </c>
      <c r="BF207" s="287" t="s">
        <v>1666</v>
      </c>
      <c r="BG207" s="287" t="s">
        <v>1666</v>
      </c>
      <c r="BH207" s="287" t="s">
        <v>1666</v>
      </c>
      <c r="BI207" s="287" t="s">
        <v>1666</v>
      </c>
      <c r="BJ207" s="287" t="s">
        <v>1666</v>
      </c>
      <c r="BK207" s="287" t="s">
        <v>1666</v>
      </c>
      <c r="BL207" s="287" t="s">
        <v>1666</v>
      </c>
      <c r="BM207" s="287" t="s">
        <v>1666</v>
      </c>
      <c r="BN207" s="287" t="s">
        <v>1666</v>
      </c>
      <c r="BO207" s="287" t="s">
        <v>1666</v>
      </c>
      <c r="BP207" s="287" t="s">
        <v>1666</v>
      </c>
      <c r="BQ207" s="287" t="s">
        <v>1666</v>
      </c>
      <c r="BR207" s="287" t="s">
        <v>1666</v>
      </c>
      <c r="BS207" s="287" t="s">
        <v>1666</v>
      </c>
      <c r="BT207" s="287" t="s">
        <v>1666</v>
      </c>
      <c r="BU207" s="287" t="s">
        <v>1666</v>
      </c>
      <c r="BV207" s="287" t="s">
        <v>1666</v>
      </c>
      <c r="BW207" s="287" t="s">
        <v>1666</v>
      </c>
      <c r="BX207" s="287" t="s">
        <v>1666</v>
      </c>
      <c r="BY207" s="287" t="s">
        <v>1666</v>
      </c>
      <c r="BZ207" s="287" t="s">
        <v>1666</v>
      </c>
      <c r="CA207" s="287" t="s">
        <v>1666</v>
      </c>
      <c r="CB207" s="274"/>
      <c r="CC207" s="236"/>
    </row>
    <row r="208" spans="1:81" s="105" customFormat="1" x14ac:dyDescent="0.25">
      <c r="A208" s="236" t="s">
        <v>115</v>
      </c>
      <c r="B208" s="110">
        <v>41401</v>
      </c>
      <c r="C208" s="110">
        <v>41401</v>
      </c>
      <c r="D208" s="110">
        <v>41401</v>
      </c>
      <c r="E208" s="110">
        <v>41401</v>
      </c>
      <c r="F208" s="110">
        <v>41401</v>
      </c>
      <c r="G208" s="110">
        <v>41401</v>
      </c>
      <c r="H208" s="110">
        <v>41401</v>
      </c>
      <c r="I208" s="110">
        <v>41401</v>
      </c>
      <c r="J208" s="110">
        <v>41401</v>
      </c>
      <c r="K208" s="110">
        <v>41401</v>
      </c>
      <c r="L208" s="110">
        <v>41401</v>
      </c>
      <c r="M208" s="110">
        <v>41401</v>
      </c>
      <c r="N208" s="110">
        <v>41346</v>
      </c>
      <c r="O208" s="110">
        <v>41346</v>
      </c>
      <c r="P208" s="110">
        <v>41346</v>
      </c>
      <c r="Q208" s="110">
        <v>41346</v>
      </c>
      <c r="R208" s="110">
        <v>41346</v>
      </c>
      <c r="S208" s="110">
        <v>41346</v>
      </c>
      <c r="T208" s="110">
        <v>41346</v>
      </c>
      <c r="U208" s="110">
        <v>41346</v>
      </c>
      <c r="V208" s="110">
        <v>41346</v>
      </c>
      <c r="W208" s="110">
        <v>41346</v>
      </c>
      <c r="X208" s="110">
        <v>41346</v>
      </c>
      <c r="Y208" s="110">
        <v>41346</v>
      </c>
      <c r="Z208" s="110">
        <v>41731</v>
      </c>
      <c r="AA208" s="110">
        <v>41731</v>
      </c>
      <c r="AB208" s="110">
        <v>41731</v>
      </c>
      <c r="AC208" s="110">
        <v>41731</v>
      </c>
      <c r="AD208" s="110">
        <v>41731</v>
      </c>
      <c r="AE208" s="110">
        <v>41731</v>
      </c>
      <c r="AF208" s="110">
        <v>41731</v>
      </c>
      <c r="AG208" s="110">
        <v>41731</v>
      </c>
      <c r="AH208" s="110">
        <v>41731</v>
      </c>
      <c r="AI208" s="110">
        <v>41731</v>
      </c>
      <c r="AJ208" s="110">
        <v>41731</v>
      </c>
      <c r="AK208" s="110">
        <v>41731</v>
      </c>
      <c r="AL208" s="279">
        <v>42638</v>
      </c>
      <c r="AM208" s="279">
        <v>42638</v>
      </c>
      <c r="AN208" s="279">
        <v>42638</v>
      </c>
      <c r="AO208" s="279">
        <v>42638</v>
      </c>
      <c r="AP208" s="279">
        <v>42638</v>
      </c>
      <c r="AQ208" s="279">
        <v>42638</v>
      </c>
      <c r="AR208" s="279">
        <v>42638</v>
      </c>
      <c r="AS208" s="279">
        <v>42638</v>
      </c>
      <c r="AT208" s="279">
        <v>42638</v>
      </c>
      <c r="AU208" s="279">
        <v>42638</v>
      </c>
      <c r="AV208" s="279">
        <v>42638</v>
      </c>
      <c r="AW208" s="279">
        <v>42638</v>
      </c>
      <c r="AX208" s="279">
        <v>43825</v>
      </c>
      <c r="AY208" s="279">
        <v>43825</v>
      </c>
      <c r="AZ208" s="279">
        <v>43825</v>
      </c>
      <c r="BA208" s="279">
        <v>43825</v>
      </c>
      <c r="BB208" s="279">
        <v>43825</v>
      </c>
      <c r="BC208" s="279">
        <v>43825</v>
      </c>
      <c r="BD208" s="279">
        <v>43825</v>
      </c>
      <c r="BE208" s="279">
        <v>43825</v>
      </c>
      <c r="BF208" s="279">
        <v>43825</v>
      </c>
      <c r="BG208" s="279">
        <v>43825</v>
      </c>
      <c r="BH208" s="279">
        <v>43825</v>
      </c>
      <c r="BI208" s="279">
        <v>43825</v>
      </c>
      <c r="BJ208" s="279">
        <v>43825</v>
      </c>
      <c r="BK208" s="279">
        <v>43825</v>
      </c>
      <c r="BL208" s="279">
        <v>43825</v>
      </c>
      <c r="BM208" s="279">
        <v>43825</v>
      </c>
      <c r="BN208" s="279">
        <v>43825</v>
      </c>
      <c r="BO208" s="279">
        <v>43825</v>
      </c>
      <c r="BP208" s="279">
        <v>43825</v>
      </c>
      <c r="BQ208" s="279">
        <v>43825</v>
      </c>
      <c r="BR208" s="279">
        <v>43825</v>
      </c>
      <c r="BS208" s="279">
        <v>43825</v>
      </c>
      <c r="BT208" s="279">
        <v>43825</v>
      </c>
      <c r="BU208" s="279">
        <v>43825</v>
      </c>
      <c r="BV208" s="279">
        <v>43825</v>
      </c>
      <c r="BW208" s="279">
        <v>43825</v>
      </c>
      <c r="BX208" s="279">
        <v>43825</v>
      </c>
      <c r="BY208" s="279">
        <v>43825</v>
      </c>
      <c r="BZ208" s="279">
        <v>43825</v>
      </c>
      <c r="CA208" s="279">
        <v>43825</v>
      </c>
      <c r="CB208" s="274"/>
      <c r="CC208" s="236"/>
    </row>
    <row r="209" spans="1:81" s="105" customFormat="1" x14ac:dyDescent="0.25">
      <c r="A209" s="236" t="s">
        <v>116</v>
      </c>
      <c r="B209" s="110">
        <v>42600</v>
      </c>
      <c r="C209" s="110">
        <v>42600</v>
      </c>
      <c r="D209" s="110">
        <v>42600</v>
      </c>
      <c r="E209" s="110">
        <v>42600</v>
      </c>
      <c r="F209" s="110">
        <v>42600</v>
      </c>
      <c r="G209" s="110">
        <v>42600</v>
      </c>
      <c r="H209" s="110">
        <v>42600</v>
      </c>
      <c r="I209" s="110">
        <v>42600</v>
      </c>
      <c r="J209" s="110">
        <v>42600</v>
      </c>
      <c r="K209" s="110">
        <v>42600</v>
      </c>
      <c r="L209" s="110">
        <v>42600</v>
      </c>
      <c r="M209" s="110">
        <v>42600</v>
      </c>
      <c r="N209" s="110">
        <v>42690</v>
      </c>
      <c r="O209" s="110">
        <v>42690</v>
      </c>
      <c r="P209" s="110">
        <v>42690</v>
      </c>
      <c r="Q209" s="110">
        <v>42690</v>
      </c>
      <c r="R209" s="110">
        <v>42690</v>
      </c>
      <c r="S209" s="110">
        <v>42690</v>
      </c>
      <c r="T209" s="110">
        <v>42690</v>
      </c>
      <c r="U209" s="110">
        <v>42690</v>
      </c>
      <c r="V209" s="110">
        <v>42690</v>
      </c>
      <c r="W209" s="110">
        <v>42690</v>
      </c>
      <c r="X209" s="110">
        <v>42690</v>
      </c>
      <c r="Y209" s="110">
        <v>42690</v>
      </c>
      <c r="Z209" s="110">
        <v>42675</v>
      </c>
      <c r="AA209" s="110">
        <v>42675</v>
      </c>
      <c r="AB209" s="110">
        <v>42675</v>
      </c>
      <c r="AC209" s="110">
        <v>42675</v>
      </c>
      <c r="AD209" s="110">
        <v>42675</v>
      </c>
      <c r="AE209" s="110">
        <v>42675</v>
      </c>
      <c r="AF209" s="110">
        <v>42675</v>
      </c>
      <c r="AG209" s="110">
        <v>42675</v>
      </c>
      <c r="AH209" s="110">
        <v>42675</v>
      </c>
      <c r="AI209" s="110">
        <v>42675</v>
      </c>
      <c r="AJ209" s="110">
        <v>42675</v>
      </c>
      <c r="AK209" s="110">
        <v>42675</v>
      </c>
      <c r="AL209" s="279">
        <v>43198</v>
      </c>
      <c r="AM209" s="279">
        <v>43198</v>
      </c>
      <c r="AN209" s="279">
        <v>43198</v>
      </c>
      <c r="AO209" s="279">
        <v>43198</v>
      </c>
      <c r="AP209" s="279">
        <v>43198</v>
      </c>
      <c r="AQ209" s="279">
        <v>43198</v>
      </c>
      <c r="AR209" s="279">
        <v>43198</v>
      </c>
      <c r="AS209" s="279">
        <v>43198</v>
      </c>
      <c r="AT209" s="279">
        <v>43198</v>
      </c>
      <c r="AU209" s="279">
        <v>43198</v>
      </c>
      <c r="AV209" s="279">
        <v>43198</v>
      </c>
      <c r="AW209" s="279">
        <v>43198</v>
      </c>
      <c r="AX209" s="279">
        <v>44026</v>
      </c>
      <c r="AY209" s="279">
        <v>44026</v>
      </c>
      <c r="AZ209" s="279">
        <v>44026</v>
      </c>
      <c r="BA209" s="279">
        <v>44026</v>
      </c>
      <c r="BB209" s="279">
        <v>44026</v>
      </c>
      <c r="BC209" s="279">
        <v>44026</v>
      </c>
      <c r="BD209" s="279">
        <v>44026</v>
      </c>
      <c r="BE209" s="279">
        <v>44026</v>
      </c>
      <c r="BF209" s="279">
        <v>44026</v>
      </c>
      <c r="BG209" s="279">
        <v>44026</v>
      </c>
      <c r="BH209" s="279">
        <v>44026</v>
      </c>
      <c r="BI209" s="279">
        <v>44026</v>
      </c>
      <c r="BJ209" s="279">
        <v>44026</v>
      </c>
      <c r="BK209" s="279">
        <v>44026</v>
      </c>
      <c r="BL209" s="279">
        <v>44026</v>
      </c>
      <c r="BM209" s="279">
        <v>44026</v>
      </c>
      <c r="BN209" s="279">
        <v>44026</v>
      </c>
      <c r="BO209" s="279">
        <v>44026</v>
      </c>
      <c r="BP209" s="279">
        <v>44026</v>
      </c>
      <c r="BQ209" s="279">
        <v>44026</v>
      </c>
      <c r="BR209" s="279">
        <v>44026</v>
      </c>
      <c r="BS209" s="279">
        <v>44026</v>
      </c>
      <c r="BT209" s="279">
        <v>44026</v>
      </c>
      <c r="BU209" s="279">
        <v>44026</v>
      </c>
      <c r="BV209" s="279">
        <v>44026</v>
      </c>
      <c r="BW209" s="279">
        <v>44026</v>
      </c>
      <c r="BX209" s="279">
        <v>44026</v>
      </c>
      <c r="BY209" s="279">
        <v>44026</v>
      </c>
      <c r="BZ209" s="279">
        <v>44026</v>
      </c>
      <c r="CA209" s="279">
        <v>44026</v>
      </c>
      <c r="CB209" s="274"/>
      <c r="CC209" s="236"/>
    </row>
    <row r="210" spans="1:81" s="105" customFormat="1" x14ac:dyDescent="0.25">
      <c r="A210" s="236" t="s">
        <v>117</v>
      </c>
      <c r="B210" s="110">
        <v>42604</v>
      </c>
      <c r="C210" s="110">
        <v>42604</v>
      </c>
      <c r="D210" s="110">
        <v>42604</v>
      </c>
      <c r="E210" s="110">
        <v>42604</v>
      </c>
      <c r="F210" s="110">
        <v>42604</v>
      </c>
      <c r="G210" s="110">
        <v>42604</v>
      </c>
      <c r="H210" s="110">
        <v>42604</v>
      </c>
      <c r="I210" s="110">
        <v>42604</v>
      </c>
      <c r="J210" s="110">
        <v>42604</v>
      </c>
      <c r="K210" s="110">
        <v>42604</v>
      </c>
      <c r="L210" s="110">
        <v>42604</v>
      </c>
      <c r="M210" s="110">
        <v>42604</v>
      </c>
      <c r="N210" s="110">
        <v>43258</v>
      </c>
      <c r="O210" s="110">
        <v>43258</v>
      </c>
      <c r="P210" s="110">
        <v>43258</v>
      </c>
      <c r="Q210" s="110">
        <v>43258</v>
      </c>
      <c r="R210" s="110">
        <v>43258</v>
      </c>
      <c r="S210" s="110">
        <v>43258</v>
      </c>
      <c r="T210" s="110">
        <v>43258</v>
      </c>
      <c r="U210" s="110">
        <v>43258</v>
      </c>
      <c r="V210" s="110">
        <v>43258</v>
      </c>
      <c r="W210" s="110">
        <v>43258</v>
      </c>
      <c r="X210" s="110">
        <v>43258</v>
      </c>
      <c r="Y210" s="110">
        <v>43258</v>
      </c>
      <c r="Z210" s="110">
        <v>43775</v>
      </c>
      <c r="AA210" s="110">
        <v>43775</v>
      </c>
      <c r="AB210" s="110">
        <v>43775</v>
      </c>
      <c r="AC210" s="110">
        <v>43775</v>
      </c>
      <c r="AD210" s="110">
        <v>43775</v>
      </c>
      <c r="AE210" s="110">
        <v>43775</v>
      </c>
      <c r="AF210" s="110">
        <v>43775</v>
      </c>
      <c r="AG210" s="110">
        <v>43775</v>
      </c>
      <c r="AH210" s="110">
        <v>43775</v>
      </c>
      <c r="AI210" s="110">
        <v>43775</v>
      </c>
      <c r="AJ210" s="110">
        <v>43775</v>
      </c>
      <c r="AK210" s="110">
        <v>43775</v>
      </c>
      <c r="AL210" s="279">
        <v>44785</v>
      </c>
      <c r="AM210" s="279">
        <v>44785</v>
      </c>
      <c r="AN210" s="279">
        <v>44785</v>
      </c>
      <c r="AO210" s="279">
        <v>44785</v>
      </c>
      <c r="AP210" s="279">
        <v>44785</v>
      </c>
      <c r="AQ210" s="279">
        <v>44785</v>
      </c>
      <c r="AR210" s="279">
        <v>44785</v>
      </c>
      <c r="AS210" s="279">
        <v>44785</v>
      </c>
      <c r="AT210" s="279">
        <v>44785</v>
      </c>
      <c r="AU210" s="279">
        <v>44785</v>
      </c>
      <c r="AV210" s="279">
        <v>44785</v>
      </c>
      <c r="AW210" s="279">
        <v>44785</v>
      </c>
      <c r="AX210" s="279">
        <v>45538</v>
      </c>
      <c r="AY210" s="279">
        <v>45538</v>
      </c>
      <c r="AZ210" s="279">
        <v>45538</v>
      </c>
      <c r="BA210" s="279">
        <v>45538</v>
      </c>
      <c r="BB210" s="279">
        <v>45538</v>
      </c>
      <c r="BC210" s="279">
        <v>45538</v>
      </c>
      <c r="BD210" s="279">
        <v>45538</v>
      </c>
      <c r="BE210" s="279">
        <v>45538</v>
      </c>
      <c r="BF210" s="279">
        <v>45538</v>
      </c>
      <c r="BG210" s="279">
        <v>45538</v>
      </c>
      <c r="BH210" s="279">
        <v>45538</v>
      </c>
      <c r="BI210" s="279">
        <v>45538</v>
      </c>
      <c r="BJ210" s="279">
        <v>45538</v>
      </c>
      <c r="BK210" s="279">
        <v>45538</v>
      </c>
      <c r="BL210" s="279">
        <v>45538</v>
      </c>
      <c r="BM210" s="279">
        <v>45538</v>
      </c>
      <c r="BN210" s="279">
        <v>45538</v>
      </c>
      <c r="BO210" s="279">
        <v>45538</v>
      </c>
      <c r="BP210" s="279">
        <v>45538</v>
      </c>
      <c r="BQ210" s="279">
        <v>45538</v>
      </c>
      <c r="BR210" s="279">
        <v>45538</v>
      </c>
      <c r="BS210" s="279">
        <v>45538</v>
      </c>
      <c r="BT210" s="279">
        <v>45538</v>
      </c>
      <c r="BU210" s="279">
        <v>45538</v>
      </c>
      <c r="BV210" s="279">
        <v>45538</v>
      </c>
      <c r="BW210" s="279">
        <v>45538</v>
      </c>
      <c r="BX210" s="279">
        <v>45538</v>
      </c>
      <c r="BY210" s="279">
        <v>45538</v>
      </c>
      <c r="BZ210" s="279">
        <v>45538</v>
      </c>
      <c r="CA210" s="279">
        <v>45538</v>
      </c>
      <c r="CB210" s="274"/>
      <c r="CC210" s="236"/>
    </row>
    <row r="211" spans="1:81" s="105" customFormat="1" x14ac:dyDescent="0.25">
      <c r="A211" s="236" t="s">
        <v>118</v>
      </c>
      <c r="B211" s="110">
        <v>33082</v>
      </c>
      <c r="C211" s="110">
        <v>33082</v>
      </c>
      <c r="D211" s="110">
        <v>33082</v>
      </c>
      <c r="E211" s="110">
        <v>33082</v>
      </c>
      <c r="F211" s="110">
        <v>33082</v>
      </c>
      <c r="G211" s="110">
        <v>33082</v>
      </c>
      <c r="H211" s="110">
        <v>33082</v>
      </c>
      <c r="I211" s="110">
        <v>33082</v>
      </c>
      <c r="J211" s="110">
        <v>33082</v>
      </c>
      <c r="K211" s="110">
        <v>33082</v>
      </c>
      <c r="L211" s="110">
        <v>33082</v>
      </c>
      <c r="M211" s="110">
        <v>33082</v>
      </c>
      <c r="N211" s="110">
        <v>33078</v>
      </c>
      <c r="O211" s="110">
        <v>33078</v>
      </c>
      <c r="P211" s="110">
        <v>33078</v>
      </c>
      <c r="Q211" s="110">
        <v>33078</v>
      </c>
      <c r="R211" s="110">
        <v>33078</v>
      </c>
      <c r="S211" s="110">
        <v>33078</v>
      </c>
      <c r="T211" s="110">
        <v>33078</v>
      </c>
      <c r="U211" s="110">
        <v>33078</v>
      </c>
      <c r="V211" s="110">
        <v>33078</v>
      </c>
      <c r="W211" s="110">
        <v>33078</v>
      </c>
      <c r="X211" s="110">
        <v>33078</v>
      </c>
      <c r="Y211" s="110">
        <v>33078</v>
      </c>
      <c r="Z211" s="110">
        <v>33034</v>
      </c>
      <c r="AA211" s="110">
        <v>33034</v>
      </c>
      <c r="AB211" s="110">
        <v>33034</v>
      </c>
      <c r="AC211" s="110">
        <v>33034</v>
      </c>
      <c r="AD211" s="110">
        <v>33034</v>
      </c>
      <c r="AE211" s="110">
        <v>33034</v>
      </c>
      <c r="AF211" s="110">
        <v>33034</v>
      </c>
      <c r="AG211" s="110">
        <v>33034</v>
      </c>
      <c r="AH211" s="110">
        <v>33034</v>
      </c>
      <c r="AI211" s="110">
        <v>33034</v>
      </c>
      <c r="AJ211" s="110">
        <v>33034</v>
      </c>
      <c r="AK211" s="110">
        <v>33034</v>
      </c>
      <c r="AL211" s="279">
        <v>33296</v>
      </c>
      <c r="AM211" s="279">
        <v>33296</v>
      </c>
      <c r="AN211" s="279">
        <v>33296</v>
      </c>
      <c r="AO211" s="279">
        <v>33296</v>
      </c>
      <c r="AP211" s="279">
        <v>33296</v>
      </c>
      <c r="AQ211" s="279">
        <v>33296</v>
      </c>
      <c r="AR211" s="279">
        <v>33296</v>
      </c>
      <c r="AS211" s="279">
        <v>33296</v>
      </c>
      <c r="AT211" s="279">
        <v>33296</v>
      </c>
      <c r="AU211" s="279">
        <v>33296</v>
      </c>
      <c r="AV211" s="279">
        <v>33296</v>
      </c>
      <c r="AW211" s="279">
        <v>33296</v>
      </c>
      <c r="AX211" s="279">
        <v>33672</v>
      </c>
      <c r="AY211" s="279">
        <v>33672</v>
      </c>
      <c r="AZ211" s="279">
        <v>33672</v>
      </c>
      <c r="BA211" s="279">
        <v>33672</v>
      </c>
      <c r="BB211" s="279">
        <v>33672</v>
      </c>
      <c r="BC211" s="279">
        <v>33672</v>
      </c>
      <c r="BD211" s="279">
        <v>33672</v>
      </c>
      <c r="BE211" s="279">
        <v>33672</v>
      </c>
      <c r="BF211" s="279">
        <v>33672</v>
      </c>
      <c r="BG211" s="279">
        <v>33672</v>
      </c>
      <c r="BH211" s="279">
        <v>33672</v>
      </c>
      <c r="BI211" s="279">
        <v>33672</v>
      </c>
      <c r="BJ211" s="279">
        <v>33672</v>
      </c>
      <c r="BK211" s="279">
        <v>33672</v>
      </c>
      <c r="BL211" s="279">
        <v>33672</v>
      </c>
      <c r="BM211" s="279">
        <v>33672</v>
      </c>
      <c r="BN211" s="279">
        <v>33672</v>
      </c>
      <c r="BO211" s="279">
        <v>33672</v>
      </c>
      <c r="BP211" s="279">
        <v>33672</v>
      </c>
      <c r="BQ211" s="279">
        <v>33672</v>
      </c>
      <c r="BR211" s="279">
        <v>33672</v>
      </c>
      <c r="BS211" s="279">
        <v>33672</v>
      </c>
      <c r="BT211" s="279">
        <v>33672</v>
      </c>
      <c r="BU211" s="279">
        <v>33672</v>
      </c>
      <c r="BV211" s="279">
        <v>33672</v>
      </c>
      <c r="BW211" s="279">
        <v>33672</v>
      </c>
      <c r="BX211" s="279">
        <v>33672</v>
      </c>
      <c r="BY211" s="279">
        <v>33672</v>
      </c>
      <c r="BZ211" s="279">
        <v>33672</v>
      </c>
      <c r="CA211" s="279">
        <v>33672</v>
      </c>
      <c r="CB211" s="274"/>
      <c r="CC211" s="236"/>
    </row>
    <row r="212" spans="1:81" s="105" customFormat="1" x14ac:dyDescent="0.25">
      <c r="A212" s="236" t="s">
        <v>1730</v>
      </c>
      <c r="B212" s="110">
        <v>31072</v>
      </c>
      <c r="C212" s="110">
        <v>31072</v>
      </c>
      <c r="D212" s="110">
        <v>31072</v>
      </c>
      <c r="E212" s="110">
        <v>31072</v>
      </c>
      <c r="F212" s="110">
        <v>31072</v>
      </c>
      <c r="G212" s="110">
        <v>31072</v>
      </c>
      <c r="H212" s="110">
        <v>31072</v>
      </c>
      <c r="I212" s="110">
        <v>31072</v>
      </c>
      <c r="J212" s="110">
        <v>31072</v>
      </c>
      <c r="K212" s="110">
        <v>31072</v>
      </c>
      <c r="L212" s="110">
        <v>31072</v>
      </c>
      <c r="M212" s="110">
        <v>31072</v>
      </c>
      <c r="N212" s="110">
        <v>30802</v>
      </c>
      <c r="O212" s="110">
        <v>30802</v>
      </c>
      <c r="P212" s="110">
        <v>30802</v>
      </c>
      <c r="Q212" s="110">
        <v>30802</v>
      </c>
      <c r="R212" s="110">
        <v>30802</v>
      </c>
      <c r="S212" s="110">
        <v>30802</v>
      </c>
      <c r="T212" s="110">
        <v>30802</v>
      </c>
      <c r="U212" s="110">
        <v>30802</v>
      </c>
      <c r="V212" s="110">
        <v>30802</v>
      </c>
      <c r="W212" s="110">
        <v>30802</v>
      </c>
      <c r="X212" s="110">
        <v>30802</v>
      </c>
      <c r="Y212" s="110">
        <v>30802</v>
      </c>
      <c r="Z212" s="110">
        <v>30808</v>
      </c>
      <c r="AA212" s="110">
        <v>30808</v>
      </c>
      <c r="AB212" s="110">
        <v>30808</v>
      </c>
      <c r="AC212" s="110">
        <v>30808</v>
      </c>
      <c r="AD212" s="110">
        <v>30808</v>
      </c>
      <c r="AE212" s="110">
        <v>30808</v>
      </c>
      <c r="AF212" s="110">
        <v>30808</v>
      </c>
      <c r="AG212" s="110">
        <v>30808</v>
      </c>
      <c r="AH212" s="110">
        <v>30808</v>
      </c>
      <c r="AI212" s="110">
        <v>30808</v>
      </c>
      <c r="AJ212" s="110">
        <v>30808</v>
      </c>
      <c r="AK212" s="110">
        <v>30808</v>
      </c>
      <c r="AL212" s="279">
        <v>30881</v>
      </c>
      <c r="AM212" s="279">
        <v>30881</v>
      </c>
      <c r="AN212" s="279">
        <v>30881</v>
      </c>
      <c r="AO212" s="279">
        <v>30881</v>
      </c>
      <c r="AP212" s="279">
        <v>30881</v>
      </c>
      <c r="AQ212" s="279">
        <v>30881</v>
      </c>
      <c r="AR212" s="279">
        <v>30881</v>
      </c>
      <c r="AS212" s="279">
        <v>30881</v>
      </c>
      <c r="AT212" s="279">
        <v>30881</v>
      </c>
      <c r="AU212" s="279">
        <v>30881</v>
      </c>
      <c r="AV212" s="279">
        <v>30881</v>
      </c>
      <c r="AW212" s="279">
        <v>30881</v>
      </c>
      <c r="AX212" s="279">
        <v>31195</v>
      </c>
      <c r="AY212" s="279">
        <v>31195</v>
      </c>
      <c r="AZ212" s="279">
        <v>31195</v>
      </c>
      <c r="BA212" s="279">
        <v>31195</v>
      </c>
      <c r="BB212" s="279">
        <v>31195</v>
      </c>
      <c r="BC212" s="279">
        <v>31195</v>
      </c>
      <c r="BD212" s="279">
        <v>31195</v>
      </c>
      <c r="BE212" s="279">
        <v>31195</v>
      </c>
      <c r="BF212" s="279">
        <v>31195</v>
      </c>
      <c r="BG212" s="279">
        <v>31195</v>
      </c>
      <c r="BH212" s="279">
        <v>31195</v>
      </c>
      <c r="BI212" s="279">
        <v>31195</v>
      </c>
      <c r="BJ212" s="279">
        <v>31195</v>
      </c>
      <c r="BK212" s="279">
        <v>31195</v>
      </c>
      <c r="BL212" s="279">
        <v>31195</v>
      </c>
      <c r="BM212" s="279">
        <v>31195</v>
      </c>
      <c r="BN212" s="279">
        <v>31195</v>
      </c>
      <c r="BO212" s="279">
        <v>31195</v>
      </c>
      <c r="BP212" s="279">
        <v>31195</v>
      </c>
      <c r="BQ212" s="279">
        <v>31195</v>
      </c>
      <c r="BR212" s="279">
        <v>31195</v>
      </c>
      <c r="BS212" s="279">
        <v>31195</v>
      </c>
      <c r="BT212" s="279">
        <v>31195</v>
      </c>
      <c r="BU212" s="279">
        <v>31195</v>
      </c>
      <c r="BV212" s="279">
        <v>31195</v>
      </c>
      <c r="BW212" s="279">
        <v>31195</v>
      </c>
      <c r="BX212" s="279">
        <v>31195</v>
      </c>
      <c r="BY212" s="279">
        <v>31195</v>
      </c>
      <c r="BZ212" s="279">
        <v>31195</v>
      </c>
      <c r="CA212" s="279">
        <v>31195</v>
      </c>
      <c r="CB212" s="274"/>
      <c r="CC212" s="236"/>
    </row>
    <row r="213" spans="1:81" s="105" customFormat="1" x14ac:dyDescent="0.25">
      <c r="A213" s="236" t="s">
        <v>120</v>
      </c>
      <c r="B213" s="110">
        <v>36009</v>
      </c>
      <c r="C213" s="110">
        <v>36009</v>
      </c>
      <c r="D213" s="110">
        <v>36009</v>
      </c>
      <c r="E213" s="110">
        <v>36009</v>
      </c>
      <c r="F213" s="110">
        <v>36009</v>
      </c>
      <c r="G213" s="110">
        <v>36009</v>
      </c>
      <c r="H213" s="110">
        <v>36009</v>
      </c>
      <c r="I213" s="110">
        <v>36009</v>
      </c>
      <c r="J213" s="110">
        <v>36009</v>
      </c>
      <c r="K213" s="110">
        <v>36009</v>
      </c>
      <c r="L213" s="110">
        <v>36009</v>
      </c>
      <c r="M213" s="110">
        <v>36009</v>
      </c>
      <c r="N213" s="110">
        <v>35648</v>
      </c>
      <c r="O213" s="110">
        <v>35648</v>
      </c>
      <c r="P213" s="110">
        <v>35648</v>
      </c>
      <c r="Q213" s="110">
        <v>35648</v>
      </c>
      <c r="R213" s="110">
        <v>35648</v>
      </c>
      <c r="S213" s="110">
        <v>35648</v>
      </c>
      <c r="T213" s="110">
        <v>35648</v>
      </c>
      <c r="U213" s="110">
        <v>35648</v>
      </c>
      <c r="V213" s="110">
        <v>35648</v>
      </c>
      <c r="W213" s="110">
        <v>35648</v>
      </c>
      <c r="X213" s="110">
        <v>35648</v>
      </c>
      <c r="Y213" s="110">
        <v>35648</v>
      </c>
      <c r="Z213" s="110">
        <v>35301</v>
      </c>
      <c r="AA213" s="110">
        <v>35301</v>
      </c>
      <c r="AB213" s="110">
        <v>35301</v>
      </c>
      <c r="AC213" s="110">
        <v>35301</v>
      </c>
      <c r="AD213" s="110">
        <v>35301</v>
      </c>
      <c r="AE213" s="110">
        <v>35301</v>
      </c>
      <c r="AF213" s="110">
        <v>35301</v>
      </c>
      <c r="AG213" s="110">
        <v>35301</v>
      </c>
      <c r="AH213" s="110">
        <v>35301</v>
      </c>
      <c r="AI213" s="110">
        <v>35301</v>
      </c>
      <c r="AJ213" s="110">
        <v>35301</v>
      </c>
      <c r="AK213" s="110">
        <v>35301</v>
      </c>
      <c r="AL213" s="279">
        <v>35111</v>
      </c>
      <c r="AM213" s="279">
        <v>35111</v>
      </c>
      <c r="AN213" s="279">
        <v>35111</v>
      </c>
      <c r="AO213" s="279">
        <v>35111</v>
      </c>
      <c r="AP213" s="279">
        <v>35111</v>
      </c>
      <c r="AQ213" s="279">
        <v>35111</v>
      </c>
      <c r="AR213" s="279">
        <v>35111</v>
      </c>
      <c r="AS213" s="279">
        <v>35111</v>
      </c>
      <c r="AT213" s="279">
        <v>35111</v>
      </c>
      <c r="AU213" s="279">
        <v>35111</v>
      </c>
      <c r="AV213" s="279">
        <v>35111</v>
      </c>
      <c r="AW213" s="279">
        <v>35111</v>
      </c>
      <c r="AX213" s="279">
        <v>35401</v>
      </c>
      <c r="AY213" s="279">
        <v>35401</v>
      </c>
      <c r="AZ213" s="279">
        <v>35401</v>
      </c>
      <c r="BA213" s="279">
        <v>35401</v>
      </c>
      <c r="BB213" s="279">
        <v>35401</v>
      </c>
      <c r="BC213" s="279">
        <v>35401</v>
      </c>
      <c r="BD213" s="279">
        <v>35401</v>
      </c>
      <c r="BE213" s="279">
        <v>35401</v>
      </c>
      <c r="BF213" s="279">
        <v>35401</v>
      </c>
      <c r="BG213" s="279">
        <v>35401</v>
      </c>
      <c r="BH213" s="279">
        <v>35401</v>
      </c>
      <c r="BI213" s="279">
        <v>35401</v>
      </c>
      <c r="BJ213" s="279">
        <v>35401</v>
      </c>
      <c r="BK213" s="279">
        <v>35401</v>
      </c>
      <c r="BL213" s="279">
        <v>35401</v>
      </c>
      <c r="BM213" s="279">
        <v>35401</v>
      </c>
      <c r="BN213" s="279">
        <v>35401</v>
      </c>
      <c r="BO213" s="279">
        <v>35401</v>
      </c>
      <c r="BP213" s="279">
        <v>35401</v>
      </c>
      <c r="BQ213" s="279">
        <v>35401</v>
      </c>
      <c r="BR213" s="279">
        <v>35401</v>
      </c>
      <c r="BS213" s="279">
        <v>35401</v>
      </c>
      <c r="BT213" s="279">
        <v>35401</v>
      </c>
      <c r="BU213" s="279">
        <v>35401</v>
      </c>
      <c r="BV213" s="279">
        <v>35401</v>
      </c>
      <c r="BW213" s="279">
        <v>35401</v>
      </c>
      <c r="BX213" s="279">
        <v>35401</v>
      </c>
      <c r="BY213" s="279">
        <v>35401</v>
      </c>
      <c r="BZ213" s="279">
        <v>35401</v>
      </c>
      <c r="CA213" s="279">
        <v>35401</v>
      </c>
      <c r="CB213" s="274"/>
      <c r="CC213" s="236"/>
    </row>
    <row r="214" spans="1:81" s="105" customFormat="1" x14ac:dyDescent="0.25">
      <c r="A214" s="236" t="s">
        <v>121</v>
      </c>
      <c r="B214" s="110">
        <v>57003</v>
      </c>
      <c r="C214" s="110">
        <v>57003</v>
      </c>
      <c r="D214" s="110">
        <v>57003</v>
      </c>
      <c r="E214" s="110">
        <v>57003</v>
      </c>
      <c r="F214" s="110">
        <v>57003</v>
      </c>
      <c r="G214" s="110">
        <v>57003</v>
      </c>
      <c r="H214" s="110">
        <v>57003</v>
      </c>
      <c r="I214" s="110">
        <v>57003</v>
      </c>
      <c r="J214" s="110">
        <v>57003</v>
      </c>
      <c r="K214" s="110">
        <v>57003</v>
      </c>
      <c r="L214" s="110">
        <v>57003</v>
      </c>
      <c r="M214" s="110">
        <v>57003</v>
      </c>
      <c r="N214" s="110">
        <v>57236</v>
      </c>
      <c r="O214" s="110">
        <v>57236</v>
      </c>
      <c r="P214" s="110">
        <v>57236</v>
      </c>
      <c r="Q214" s="110">
        <v>57236</v>
      </c>
      <c r="R214" s="110">
        <v>57236</v>
      </c>
      <c r="S214" s="110">
        <v>57236</v>
      </c>
      <c r="T214" s="110">
        <v>57236</v>
      </c>
      <c r="U214" s="110">
        <v>57236</v>
      </c>
      <c r="V214" s="110">
        <v>57236</v>
      </c>
      <c r="W214" s="110">
        <v>57236</v>
      </c>
      <c r="X214" s="110">
        <v>57236</v>
      </c>
      <c r="Y214" s="110">
        <v>57236</v>
      </c>
      <c r="Z214" s="110">
        <v>58607</v>
      </c>
      <c r="AA214" s="110">
        <v>58607</v>
      </c>
      <c r="AB214" s="110">
        <v>58607</v>
      </c>
      <c r="AC214" s="110">
        <v>58607</v>
      </c>
      <c r="AD214" s="110">
        <v>58607</v>
      </c>
      <c r="AE214" s="110">
        <v>58607</v>
      </c>
      <c r="AF214" s="110">
        <v>58607</v>
      </c>
      <c r="AG214" s="110">
        <v>58607</v>
      </c>
      <c r="AH214" s="110">
        <v>58607</v>
      </c>
      <c r="AI214" s="110">
        <v>58607</v>
      </c>
      <c r="AJ214" s="110">
        <v>58607</v>
      </c>
      <c r="AK214" s="110">
        <v>58607</v>
      </c>
      <c r="AL214" s="279">
        <v>59989</v>
      </c>
      <c r="AM214" s="279">
        <v>59989</v>
      </c>
      <c r="AN214" s="279">
        <v>59989</v>
      </c>
      <c r="AO214" s="279">
        <v>59989</v>
      </c>
      <c r="AP214" s="279">
        <v>59989</v>
      </c>
      <c r="AQ214" s="279">
        <v>59989</v>
      </c>
      <c r="AR214" s="279">
        <v>59989</v>
      </c>
      <c r="AS214" s="279">
        <v>59989</v>
      </c>
      <c r="AT214" s="279">
        <v>59989</v>
      </c>
      <c r="AU214" s="279">
        <v>59989</v>
      </c>
      <c r="AV214" s="279">
        <v>59989</v>
      </c>
      <c r="AW214" s="279">
        <v>59989</v>
      </c>
      <c r="AX214" s="279">
        <v>61620</v>
      </c>
      <c r="AY214" s="279">
        <v>61620</v>
      </c>
      <c r="AZ214" s="279">
        <v>61620</v>
      </c>
      <c r="BA214" s="279">
        <v>61620</v>
      </c>
      <c r="BB214" s="279">
        <v>61620</v>
      </c>
      <c r="BC214" s="279">
        <v>61620</v>
      </c>
      <c r="BD214" s="279">
        <v>61620</v>
      </c>
      <c r="BE214" s="279">
        <v>61620</v>
      </c>
      <c r="BF214" s="279">
        <v>61620</v>
      </c>
      <c r="BG214" s="279">
        <v>61620</v>
      </c>
      <c r="BH214" s="279">
        <v>61620</v>
      </c>
      <c r="BI214" s="279">
        <v>61620</v>
      </c>
      <c r="BJ214" s="279">
        <v>61620</v>
      </c>
      <c r="BK214" s="279">
        <v>61620</v>
      </c>
      <c r="BL214" s="279">
        <v>61620</v>
      </c>
      <c r="BM214" s="279">
        <v>61620</v>
      </c>
      <c r="BN214" s="279">
        <v>61620</v>
      </c>
      <c r="BO214" s="279">
        <v>61620</v>
      </c>
      <c r="BP214" s="279">
        <v>61620</v>
      </c>
      <c r="BQ214" s="279">
        <v>61620</v>
      </c>
      <c r="BR214" s="279">
        <v>61620</v>
      </c>
      <c r="BS214" s="279">
        <v>61620</v>
      </c>
      <c r="BT214" s="279">
        <v>61620</v>
      </c>
      <c r="BU214" s="279">
        <v>61620</v>
      </c>
      <c r="BV214" s="279">
        <v>61620</v>
      </c>
      <c r="BW214" s="279">
        <v>61620</v>
      </c>
      <c r="BX214" s="279">
        <v>61620</v>
      </c>
      <c r="BY214" s="279">
        <v>61620</v>
      </c>
      <c r="BZ214" s="279">
        <v>61620</v>
      </c>
      <c r="CA214" s="279">
        <v>61620</v>
      </c>
      <c r="CB214" s="274"/>
      <c r="CC214" s="236"/>
    </row>
    <row r="215" spans="1:81" s="105" customFormat="1" x14ac:dyDescent="0.25">
      <c r="A215" s="236" t="s">
        <v>122</v>
      </c>
      <c r="B215" s="110">
        <v>35699</v>
      </c>
      <c r="C215" s="110">
        <v>35699</v>
      </c>
      <c r="D215" s="110">
        <v>35699</v>
      </c>
      <c r="E215" s="110">
        <v>35699</v>
      </c>
      <c r="F215" s="110">
        <v>35699</v>
      </c>
      <c r="G215" s="110">
        <v>35699</v>
      </c>
      <c r="H215" s="110">
        <v>35699</v>
      </c>
      <c r="I215" s="110">
        <v>35699</v>
      </c>
      <c r="J215" s="110">
        <v>35699</v>
      </c>
      <c r="K215" s="110">
        <v>35699</v>
      </c>
      <c r="L215" s="110">
        <v>35699</v>
      </c>
      <c r="M215" s="110">
        <v>35699</v>
      </c>
      <c r="N215" s="110">
        <v>35611</v>
      </c>
      <c r="O215" s="110">
        <v>35611</v>
      </c>
      <c r="P215" s="110">
        <v>35611</v>
      </c>
      <c r="Q215" s="110">
        <v>35611</v>
      </c>
      <c r="R215" s="110">
        <v>35611</v>
      </c>
      <c r="S215" s="110">
        <v>35611</v>
      </c>
      <c r="T215" s="110">
        <v>35611</v>
      </c>
      <c r="U215" s="110">
        <v>35611</v>
      </c>
      <c r="V215" s="110">
        <v>35611</v>
      </c>
      <c r="W215" s="110">
        <v>35611</v>
      </c>
      <c r="X215" s="110">
        <v>35611</v>
      </c>
      <c r="Y215" s="110">
        <v>35611</v>
      </c>
      <c r="Z215" s="110">
        <v>35691</v>
      </c>
      <c r="AA215" s="110">
        <v>35691</v>
      </c>
      <c r="AB215" s="110">
        <v>35691</v>
      </c>
      <c r="AC215" s="110">
        <v>35691</v>
      </c>
      <c r="AD215" s="110">
        <v>35691</v>
      </c>
      <c r="AE215" s="110">
        <v>35691</v>
      </c>
      <c r="AF215" s="110">
        <v>35691</v>
      </c>
      <c r="AG215" s="110">
        <v>35691</v>
      </c>
      <c r="AH215" s="110">
        <v>35691</v>
      </c>
      <c r="AI215" s="110">
        <v>35691</v>
      </c>
      <c r="AJ215" s="110">
        <v>35691</v>
      </c>
      <c r="AK215" s="110">
        <v>35691</v>
      </c>
      <c r="AL215" s="279">
        <v>35450</v>
      </c>
      <c r="AM215" s="279">
        <v>35450</v>
      </c>
      <c r="AN215" s="279">
        <v>35450</v>
      </c>
      <c r="AO215" s="279">
        <v>35450</v>
      </c>
      <c r="AP215" s="279">
        <v>35450</v>
      </c>
      <c r="AQ215" s="279">
        <v>35450</v>
      </c>
      <c r="AR215" s="279">
        <v>35450</v>
      </c>
      <c r="AS215" s="279">
        <v>35450</v>
      </c>
      <c r="AT215" s="279">
        <v>35450</v>
      </c>
      <c r="AU215" s="279">
        <v>35450</v>
      </c>
      <c r="AV215" s="279">
        <v>35450</v>
      </c>
      <c r="AW215" s="279">
        <v>35450</v>
      </c>
      <c r="AX215" s="279">
        <v>35357</v>
      </c>
      <c r="AY215" s="279">
        <v>35357</v>
      </c>
      <c r="AZ215" s="279">
        <v>35357</v>
      </c>
      <c r="BA215" s="279">
        <v>35357</v>
      </c>
      <c r="BB215" s="279">
        <v>35357</v>
      </c>
      <c r="BC215" s="279">
        <v>35357</v>
      </c>
      <c r="BD215" s="279">
        <v>35357</v>
      </c>
      <c r="BE215" s="279">
        <v>35357</v>
      </c>
      <c r="BF215" s="279">
        <v>35357</v>
      </c>
      <c r="BG215" s="279">
        <v>35357</v>
      </c>
      <c r="BH215" s="279">
        <v>35357</v>
      </c>
      <c r="BI215" s="279">
        <v>35357</v>
      </c>
      <c r="BJ215" s="279">
        <v>35357</v>
      </c>
      <c r="BK215" s="279">
        <v>35357</v>
      </c>
      <c r="BL215" s="279">
        <v>35357</v>
      </c>
      <c r="BM215" s="279">
        <v>35357</v>
      </c>
      <c r="BN215" s="279">
        <v>35357</v>
      </c>
      <c r="BO215" s="279">
        <v>35357</v>
      </c>
      <c r="BP215" s="279">
        <v>35357</v>
      </c>
      <c r="BQ215" s="279">
        <v>35357</v>
      </c>
      <c r="BR215" s="279">
        <v>35357</v>
      </c>
      <c r="BS215" s="279">
        <v>35357</v>
      </c>
      <c r="BT215" s="279">
        <v>35357</v>
      </c>
      <c r="BU215" s="279">
        <v>35357</v>
      </c>
      <c r="BV215" s="279">
        <v>35357</v>
      </c>
      <c r="BW215" s="279">
        <v>35357</v>
      </c>
      <c r="BX215" s="279">
        <v>35357</v>
      </c>
      <c r="BY215" s="279">
        <v>35357</v>
      </c>
      <c r="BZ215" s="279">
        <v>35357</v>
      </c>
      <c r="CA215" s="279">
        <v>35357</v>
      </c>
      <c r="CB215" s="274"/>
      <c r="CC215" s="236"/>
    </row>
    <row r="216" spans="1:81" s="105" customFormat="1" x14ac:dyDescent="0.25">
      <c r="A216" s="236" t="s">
        <v>123</v>
      </c>
      <c r="B216" s="110">
        <v>47834</v>
      </c>
      <c r="C216" s="110">
        <v>47834</v>
      </c>
      <c r="D216" s="110">
        <v>47834</v>
      </c>
      <c r="E216" s="110">
        <v>47834</v>
      </c>
      <c r="F216" s="110">
        <v>47834</v>
      </c>
      <c r="G216" s="110">
        <v>47834</v>
      </c>
      <c r="H216" s="110">
        <v>47834</v>
      </c>
      <c r="I216" s="110">
        <v>47834</v>
      </c>
      <c r="J216" s="110">
        <v>47834</v>
      </c>
      <c r="K216" s="110">
        <v>47834</v>
      </c>
      <c r="L216" s="110">
        <v>47834</v>
      </c>
      <c r="M216" s="110">
        <v>47834</v>
      </c>
      <c r="N216" s="110">
        <v>47896</v>
      </c>
      <c r="O216" s="110">
        <v>47896</v>
      </c>
      <c r="P216" s="110">
        <v>47896</v>
      </c>
      <c r="Q216" s="110">
        <v>47896</v>
      </c>
      <c r="R216" s="110">
        <v>47896</v>
      </c>
      <c r="S216" s="110">
        <v>47896</v>
      </c>
      <c r="T216" s="110">
        <v>47896</v>
      </c>
      <c r="U216" s="110">
        <v>47896</v>
      </c>
      <c r="V216" s="110">
        <v>47896</v>
      </c>
      <c r="W216" s="110">
        <v>47896</v>
      </c>
      <c r="X216" s="110">
        <v>47896</v>
      </c>
      <c r="Y216" s="110">
        <v>47896</v>
      </c>
      <c r="Z216" s="110">
        <v>48582</v>
      </c>
      <c r="AA216" s="110">
        <v>48582</v>
      </c>
      <c r="AB216" s="110">
        <v>48582</v>
      </c>
      <c r="AC216" s="110">
        <v>48582</v>
      </c>
      <c r="AD216" s="110">
        <v>48582</v>
      </c>
      <c r="AE216" s="110">
        <v>48582</v>
      </c>
      <c r="AF216" s="110">
        <v>48582</v>
      </c>
      <c r="AG216" s="110">
        <v>48582</v>
      </c>
      <c r="AH216" s="110">
        <v>48582</v>
      </c>
      <c r="AI216" s="110">
        <v>48582</v>
      </c>
      <c r="AJ216" s="110">
        <v>48582</v>
      </c>
      <c r="AK216" s="110">
        <v>48582</v>
      </c>
      <c r="AL216" s="279">
        <v>49410</v>
      </c>
      <c r="AM216" s="279">
        <v>49410</v>
      </c>
      <c r="AN216" s="279">
        <v>49410</v>
      </c>
      <c r="AO216" s="279">
        <v>49410</v>
      </c>
      <c r="AP216" s="279">
        <v>49410</v>
      </c>
      <c r="AQ216" s="279">
        <v>49410</v>
      </c>
      <c r="AR216" s="279">
        <v>49410</v>
      </c>
      <c r="AS216" s="279">
        <v>49410</v>
      </c>
      <c r="AT216" s="279">
        <v>49410</v>
      </c>
      <c r="AU216" s="279">
        <v>49410</v>
      </c>
      <c r="AV216" s="279">
        <v>49410</v>
      </c>
      <c r="AW216" s="279">
        <v>49410</v>
      </c>
      <c r="AX216" s="279">
        <v>49865</v>
      </c>
      <c r="AY216" s="279">
        <v>49865</v>
      </c>
      <c r="AZ216" s="279">
        <v>49865</v>
      </c>
      <c r="BA216" s="279">
        <v>49865</v>
      </c>
      <c r="BB216" s="279">
        <v>49865</v>
      </c>
      <c r="BC216" s="279">
        <v>49865</v>
      </c>
      <c r="BD216" s="279">
        <v>49865</v>
      </c>
      <c r="BE216" s="279">
        <v>49865</v>
      </c>
      <c r="BF216" s="279">
        <v>49865</v>
      </c>
      <c r="BG216" s="279">
        <v>49865</v>
      </c>
      <c r="BH216" s="279">
        <v>49865</v>
      </c>
      <c r="BI216" s="279">
        <v>49865</v>
      </c>
      <c r="BJ216" s="279">
        <v>49865</v>
      </c>
      <c r="BK216" s="279">
        <v>49865</v>
      </c>
      <c r="BL216" s="279">
        <v>49865</v>
      </c>
      <c r="BM216" s="279">
        <v>49865</v>
      </c>
      <c r="BN216" s="279">
        <v>49865</v>
      </c>
      <c r="BO216" s="279">
        <v>49865</v>
      </c>
      <c r="BP216" s="279">
        <v>49865</v>
      </c>
      <c r="BQ216" s="279">
        <v>49865</v>
      </c>
      <c r="BR216" s="279">
        <v>49865</v>
      </c>
      <c r="BS216" s="279">
        <v>49865</v>
      </c>
      <c r="BT216" s="279">
        <v>49865</v>
      </c>
      <c r="BU216" s="279">
        <v>49865</v>
      </c>
      <c r="BV216" s="279">
        <v>49865</v>
      </c>
      <c r="BW216" s="279">
        <v>49865</v>
      </c>
      <c r="BX216" s="279">
        <v>49865</v>
      </c>
      <c r="BY216" s="279">
        <v>49865</v>
      </c>
      <c r="BZ216" s="279">
        <v>49865</v>
      </c>
      <c r="CA216" s="279">
        <v>49865</v>
      </c>
      <c r="CB216" s="274"/>
      <c r="CC216" s="236"/>
    </row>
    <row r="217" spans="1:81" s="105" customFormat="1" x14ac:dyDescent="0.25">
      <c r="A217" s="236" t="s">
        <v>124</v>
      </c>
      <c r="B217" s="110">
        <v>41053</v>
      </c>
      <c r="C217" s="110">
        <v>41053</v>
      </c>
      <c r="D217" s="110">
        <v>41053</v>
      </c>
      <c r="E217" s="110">
        <v>41053</v>
      </c>
      <c r="F217" s="110">
        <v>41053</v>
      </c>
      <c r="G217" s="110">
        <v>41053</v>
      </c>
      <c r="H217" s="110">
        <v>41053</v>
      </c>
      <c r="I217" s="110">
        <v>41053</v>
      </c>
      <c r="J217" s="110">
        <v>41053</v>
      </c>
      <c r="K217" s="110">
        <v>41053</v>
      </c>
      <c r="L217" s="110">
        <v>41053</v>
      </c>
      <c r="M217" s="110">
        <v>41053</v>
      </c>
      <c r="N217" s="110">
        <v>40791</v>
      </c>
      <c r="O217" s="110">
        <v>40791</v>
      </c>
      <c r="P217" s="110">
        <v>40791</v>
      </c>
      <c r="Q217" s="110">
        <v>40791</v>
      </c>
      <c r="R217" s="110">
        <v>40791</v>
      </c>
      <c r="S217" s="110">
        <v>40791</v>
      </c>
      <c r="T217" s="110">
        <v>40791</v>
      </c>
      <c r="U217" s="110">
        <v>40791</v>
      </c>
      <c r="V217" s="110">
        <v>40791</v>
      </c>
      <c r="W217" s="110">
        <v>40791</v>
      </c>
      <c r="X217" s="110">
        <v>40791</v>
      </c>
      <c r="Y217" s="110">
        <v>40791</v>
      </c>
      <c r="Z217" s="110">
        <v>41033</v>
      </c>
      <c r="AA217" s="110">
        <v>41033</v>
      </c>
      <c r="AB217" s="110">
        <v>41033</v>
      </c>
      <c r="AC217" s="110">
        <v>41033</v>
      </c>
      <c r="AD217" s="110">
        <v>41033</v>
      </c>
      <c r="AE217" s="110">
        <v>41033</v>
      </c>
      <c r="AF217" s="110">
        <v>41033</v>
      </c>
      <c r="AG217" s="110">
        <v>41033</v>
      </c>
      <c r="AH217" s="110">
        <v>41033</v>
      </c>
      <c r="AI217" s="110">
        <v>41033</v>
      </c>
      <c r="AJ217" s="110">
        <v>41033</v>
      </c>
      <c r="AK217" s="110">
        <v>41033</v>
      </c>
      <c r="AL217" s="279">
        <v>41110</v>
      </c>
      <c r="AM217" s="279">
        <v>41110</v>
      </c>
      <c r="AN217" s="279">
        <v>41110</v>
      </c>
      <c r="AO217" s="279">
        <v>41110</v>
      </c>
      <c r="AP217" s="279">
        <v>41110</v>
      </c>
      <c r="AQ217" s="279">
        <v>41110</v>
      </c>
      <c r="AR217" s="279">
        <v>41110</v>
      </c>
      <c r="AS217" s="279">
        <v>41110</v>
      </c>
      <c r="AT217" s="279">
        <v>41110</v>
      </c>
      <c r="AU217" s="279">
        <v>41110</v>
      </c>
      <c r="AV217" s="279">
        <v>41110</v>
      </c>
      <c r="AW217" s="279">
        <v>41110</v>
      </c>
      <c r="AX217" s="279">
        <v>41174</v>
      </c>
      <c r="AY217" s="279">
        <v>41174</v>
      </c>
      <c r="AZ217" s="279">
        <v>41174</v>
      </c>
      <c r="BA217" s="279">
        <v>41174</v>
      </c>
      <c r="BB217" s="279">
        <v>41174</v>
      </c>
      <c r="BC217" s="279">
        <v>41174</v>
      </c>
      <c r="BD217" s="279">
        <v>41174</v>
      </c>
      <c r="BE217" s="279">
        <v>41174</v>
      </c>
      <c r="BF217" s="279">
        <v>41174</v>
      </c>
      <c r="BG217" s="279">
        <v>41174</v>
      </c>
      <c r="BH217" s="279">
        <v>41174</v>
      </c>
      <c r="BI217" s="279">
        <v>41174</v>
      </c>
      <c r="BJ217" s="279">
        <v>41174</v>
      </c>
      <c r="BK217" s="279">
        <v>41174</v>
      </c>
      <c r="BL217" s="279">
        <v>41174</v>
      </c>
      <c r="BM217" s="279">
        <v>41174</v>
      </c>
      <c r="BN217" s="279">
        <v>41174</v>
      </c>
      <c r="BO217" s="279">
        <v>41174</v>
      </c>
      <c r="BP217" s="279">
        <v>41174</v>
      </c>
      <c r="BQ217" s="279">
        <v>41174</v>
      </c>
      <c r="BR217" s="279">
        <v>41174</v>
      </c>
      <c r="BS217" s="279">
        <v>41174</v>
      </c>
      <c r="BT217" s="279">
        <v>41174</v>
      </c>
      <c r="BU217" s="279">
        <v>41174</v>
      </c>
      <c r="BV217" s="279">
        <v>41174</v>
      </c>
      <c r="BW217" s="279">
        <v>41174</v>
      </c>
      <c r="BX217" s="279">
        <v>41174</v>
      </c>
      <c r="BY217" s="279">
        <v>41174</v>
      </c>
      <c r="BZ217" s="279">
        <v>41174</v>
      </c>
      <c r="CA217" s="279">
        <v>41174</v>
      </c>
      <c r="CB217" s="274"/>
      <c r="CC217" s="236"/>
    </row>
    <row r="218" spans="1:81" s="105" customFormat="1" ht="15.75" x14ac:dyDescent="0.25">
      <c r="A218" s="108" t="s">
        <v>1702</v>
      </c>
      <c r="B218" s="110">
        <v>41785</v>
      </c>
      <c r="C218" s="110">
        <v>41785</v>
      </c>
      <c r="D218" s="110">
        <v>41785</v>
      </c>
      <c r="E218" s="110">
        <v>41785</v>
      </c>
      <c r="F218" s="110">
        <v>41785</v>
      </c>
      <c r="G218" s="110">
        <v>41785</v>
      </c>
      <c r="H218" s="110">
        <v>41785</v>
      </c>
      <c r="I218" s="110">
        <v>41785</v>
      </c>
      <c r="J218" s="110">
        <v>41785</v>
      </c>
      <c r="K218" s="110">
        <v>41785</v>
      </c>
      <c r="L218" s="110">
        <v>41785</v>
      </c>
      <c r="M218" s="110">
        <v>41785</v>
      </c>
      <c r="N218" s="110">
        <v>41416</v>
      </c>
      <c r="O218" s="110">
        <v>41416</v>
      </c>
      <c r="P218" s="110">
        <v>41416</v>
      </c>
      <c r="Q218" s="110">
        <v>41416</v>
      </c>
      <c r="R218" s="110">
        <v>41416</v>
      </c>
      <c r="S218" s="110">
        <v>41416</v>
      </c>
      <c r="T218" s="110">
        <v>41416</v>
      </c>
      <c r="U218" s="110">
        <v>41416</v>
      </c>
      <c r="V218" s="110">
        <v>41416</v>
      </c>
      <c r="W218" s="110">
        <v>41416</v>
      </c>
      <c r="X218" s="110">
        <v>41416</v>
      </c>
      <c r="Y218" s="110">
        <v>41416</v>
      </c>
      <c r="Z218" s="110">
        <v>41457</v>
      </c>
      <c r="AA218" s="110">
        <v>41457</v>
      </c>
      <c r="AB218" s="110">
        <v>41457</v>
      </c>
      <c r="AC218" s="110">
        <v>41457</v>
      </c>
      <c r="AD218" s="110">
        <v>41457</v>
      </c>
      <c r="AE218" s="110">
        <v>41457</v>
      </c>
      <c r="AF218" s="110">
        <v>41457</v>
      </c>
      <c r="AG218" s="110">
        <v>41457</v>
      </c>
      <c r="AH218" s="110">
        <v>41457</v>
      </c>
      <c r="AI218" s="110">
        <v>41457</v>
      </c>
      <c r="AJ218" s="110">
        <v>41457</v>
      </c>
      <c r="AK218" s="110">
        <v>41457</v>
      </c>
      <c r="AL218" s="279">
        <v>41826</v>
      </c>
      <c r="AM218" s="279">
        <v>41826</v>
      </c>
      <c r="AN218" s="279">
        <v>41826</v>
      </c>
      <c r="AO218" s="279">
        <v>41826</v>
      </c>
      <c r="AP218" s="279">
        <v>41826</v>
      </c>
      <c r="AQ218" s="279">
        <v>41826</v>
      </c>
      <c r="AR218" s="279">
        <v>41826</v>
      </c>
      <c r="AS218" s="279">
        <v>41826</v>
      </c>
      <c r="AT218" s="279">
        <v>41826</v>
      </c>
      <c r="AU218" s="279">
        <v>41826</v>
      </c>
      <c r="AV218" s="279">
        <v>41826</v>
      </c>
      <c r="AW218" s="279">
        <v>41826</v>
      </c>
      <c r="AX218" s="279">
        <v>42552</v>
      </c>
      <c r="AY218" s="279">
        <v>42552</v>
      </c>
      <c r="AZ218" s="279">
        <v>42552</v>
      </c>
      <c r="BA218" s="279">
        <v>42552</v>
      </c>
      <c r="BB218" s="279">
        <v>42552</v>
      </c>
      <c r="BC218" s="279">
        <v>42552</v>
      </c>
      <c r="BD218" s="279">
        <v>42552</v>
      </c>
      <c r="BE218" s="279">
        <v>42552</v>
      </c>
      <c r="BF218" s="279">
        <v>42552</v>
      </c>
      <c r="BG218" s="279">
        <v>42552</v>
      </c>
      <c r="BH218" s="279">
        <v>42552</v>
      </c>
      <c r="BI218" s="279">
        <v>42552</v>
      </c>
      <c r="BJ218" s="279">
        <v>42552</v>
      </c>
      <c r="BK218" s="279">
        <v>42552</v>
      </c>
      <c r="BL218" s="279">
        <v>42552</v>
      </c>
      <c r="BM218" s="279">
        <v>42552</v>
      </c>
      <c r="BN218" s="279">
        <v>42552</v>
      </c>
      <c r="BO218" s="279">
        <v>42552</v>
      </c>
      <c r="BP218" s="279">
        <v>42552</v>
      </c>
      <c r="BQ218" s="279">
        <v>42552</v>
      </c>
      <c r="BR218" s="279">
        <v>42552</v>
      </c>
      <c r="BS218" s="279">
        <v>42552</v>
      </c>
      <c r="BT218" s="279">
        <v>42552</v>
      </c>
      <c r="BU218" s="279">
        <v>42552</v>
      </c>
      <c r="BV218" s="279">
        <v>42552</v>
      </c>
      <c r="BW218" s="279">
        <v>42552</v>
      </c>
      <c r="BX218" s="279">
        <v>42552</v>
      </c>
      <c r="BY218" s="279">
        <v>42552</v>
      </c>
      <c r="BZ218" s="279">
        <v>42552</v>
      </c>
      <c r="CA218" s="279">
        <v>42552</v>
      </c>
      <c r="CB218" s="274"/>
      <c r="CC218" s="236"/>
    </row>
    <row r="219" spans="1:81" s="105" customFormat="1" x14ac:dyDescent="0.25">
      <c r="A219" s="236" t="s">
        <v>126</v>
      </c>
      <c r="B219" s="110">
        <v>36619</v>
      </c>
      <c r="C219" s="110">
        <v>36619</v>
      </c>
      <c r="D219" s="110">
        <v>36619</v>
      </c>
      <c r="E219" s="110">
        <v>36619</v>
      </c>
      <c r="F219" s="110">
        <v>36619</v>
      </c>
      <c r="G219" s="110">
        <v>36619</v>
      </c>
      <c r="H219" s="110">
        <v>36619</v>
      </c>
      <c r="I219" s="110">
        <v>36619</v>
      </c>
      <c r="J219" s="110">
        <v>36619</v>
      </c>
      <c r="K219" s="110">
        <v>36619</v>
      </c>
      <c r="L219" s="110">
        <v>36619</v>
      </c>
      <c r="M219" s="110">
        <v>36619</v>
      </c>
      <c r="N219" s="110">
        <v>36297</v>
      </c>
      <c r="O219" s="110">
        <v>36297</v>
      </c>
      <c r="P219" s="110">
        <v>36297</v>
      </c>
      <c r="Q219" s="110">
        <v>36297</v>
      </c>
      <c r="R219" s="110">
        <v>36297</v>
      </c>
      <c r="S219" s="110">
        <v>36297</v>
      </c>
      <c r="T219" s="110">
        <v>36297</v>
      </c>
      <c r="U219" s="110">
        <v>36297</v>
      </c>
      <c r="V219" s="110">
        <v>36297</v>
      </c>
      <c r="W219" s="110">
        <v>36297</v>
      </c>
      <c r="X219" s="110">
        <v>36297</v>
      </c>
      <c r="Y219" s="110">
        <v>36297</v>
      </c>
      <c r="Z219" s="110">
        <v>36350</v>
      </c>
      <c r="AA219" s="110">
        <v>36350</v>
      </c>
      <c r="AB219" s="110">
        <v>36350</v>
      </c>
      <c r="AC219" s="110">
        <v>36350</v>
      </c>
      <c r="AD219" s="110">
        <v>36350</v>
      </c>
      <c r="AE219" s="110">
        <v>36350</v>
      </c>
      <c r="AF219" s="110">
        <v>36350</v>
      </c>
      <c r="AG219" s="110">
        <v>36350</v>
      </c>
      <c r="AH219" s="110">
        <v>36350</v>
      </c>
      <c r="AI219" s="110">
        <v>36350</v>
      </c>
      <c r="AJ219" s="110">
        <v>36350</v>
      </c>
      <c r="AK219" s="110">
        <v>36350</v>
      </c>
      <c r="AL219" s="279">
        <v>36047</v>
      </c>
      <c r="AM219" s="279">
        <v>36047</v>
      </c>
      <c r="AN219" s="279">
        <v>36047</v>
      </c>
      <c r="AO219" s="279">
        <v>36047</v>
      </c>
      <c r="AP219" s="279">
        <v>36047</v>
      </c>
      <c r="AQ219" s="279">
        <v>36047</v>
      </c>
      <c r="AR219" s="279">
        <v>36047</v>
      </c>
      <c r="AS219" s="279">
        <v>36047</v>
      </c>
      <c r="AT219" s="279">
        <v>36047</v>
      </c>
      <c r="AU219" s="279">
        <v>36047</v>
      </c>
      <c r="AV219" s="279">
        <v>36047</v>
      </c>
      <c r="AW219" s="279">
        <v>36047</v>
      </c>
      <c r="AX219" s="279">
        <v>36049</v>
      </c>
      <c r="AY219" s="279">
        <v>36049</v>
      </c>
      <c r="AZ219" s="279">
        <v>36049</v>
      </c>
      <c r="BA219" s="279">
        <v>36049</v>
      </c>
      <c r="BB219" s="279">
        <v>36049</v>
      </c>
      <c r="BC219" s="279">
        <v>36049</v>
      </c>
      <c r="BD219" s="279">
        <v>36049</v>
      </c>
      <c r="BE219" s="279">
        <v>36049</v>
      </c>
      <c r="BF219" s="279">
        <v>36049</v>
      </c>
      <c r="BG219" s="279">
        <v>36049</v>
      </c>
      <c r="BH219" s="279">
        <v>36049</v>
      </c>
      <c r="BI219" s="279">
        <v>36049</v>
      </c>
      <c r="BJ219" s="279">
        <v>36049</v>
      </c>
      <c r="BK219" s="279">
        <v>36049</v>
      </c>
      <c r="BL219" s="279">
        <v>36049</v>
      </c>
      <c r="BM219" s="279">
        <v>36049</v>
      </c>
      <c r="BN219" s="279">
        <v>36049</v>
      </c>
      <c r="BO219" s="279">
        <v>36049</v>
      </c>
      <c r="BP219" s="279">
        <v>36049</v>
      </c>
      <c r="BQ219" s="279">
        <v>36049</v>
      </c>
      <c r="BR219" s="279">
        <v>36049</v>
      </c>
      <c r="BS219" s="279">
        <v>36049</v>
      </c>
      <c r="BT219" s="279">
        <v>36049</v>
      </c>
      <c r="BU219" s="279">
        <v>36049</v>
      </c>
      <c r="BV219" s="279">
        <v>36049</v>
      </c>
      <c r="BW219" s="279">
        <v>36049</v>
      </c>
      <c r="BX219" s="279">
        <v>36049</v>
      </c>
      <c r="BY219" s="279">
        <v>36049</v>
      </c>
      <c r="BZ219" s="279">
        <v>36049</v>
      </c>
      <c r="CA219" s="279">
        <v>36049</v>
      </c>
      <c r="CB219" s="274"/>
      <c r="CC219" s="236"/>
    </row>
    <row r="220" spans="1:81" s="105" customFormat="1" x14ac:dyDescent="0.25">
      <c r="A220" s="236" t="s">
        <v>138</v>
      </c>
      <c r="B220" s="110">
        <v>486761</v>
      </c>
      <c r="C220" s="110">
        <v>486761</v>
      </c>
      <c r="D220" s="110">
        <v>486761</v>
      </c>
      <c r="E220" s="110">
        <v>486761</v>
      </c>
      <c r="F220" s="110">
        <v>486761</v>
      </c>
      <c r="G220" s="110">
        <v>486761</v>
      </c>
      <c r="H220" s="110">
        <v>486761</v>
      </c>
      <c r="I220" s="110">
        <v>486761</v>
      </c>
      <c r="J220" s="110">
        <v>486761</v>
      </c>
      <c r="K220" s="110">
        <v>486761</v>
      </c>
      <c r="L220" s="110">
        <v>486761</v>
      </c>
      <c r="M220" s="110">
        <v>486761</v>
      </c>
      <c r="N220" s="110">
        <v>486069</v>
      </c>
      <c r="O220" s="110">
        <v>486069</v>
      </c>
      <c r="P220" s="110">
        <v>486069</v>
      </c>
      <c r="Q220" s="110">
        <v>486069</v>
      </c>
      <c r="R220" s="110">
        <v>486069</v>
      </c>
      <c r="S220" s="110">
        <v>486069</v>
      </c>
      <c r="T220" s="110">
        <v>486069</v>
      </c>
      <c r="U220" s="110">
        <v>486069</v>
      </c>
      <c r="V220" s="110">
        <v>486069</v>
      </c>
      <c r="W220" s="110">
        <v>486069</v>
      </c>
      <c r="X220" s="110">
        <v>486069</v>
      </c>
      <c r="Y220" s="110">
        <v>486069</v>
      </c>
      <c r="Z220" s="110">
        <v>489044</v>
      </c>
      <c r="AA220" s="110">
        <v>489044</v>
      </c>
      <c r="AB220" s="110">
        <v>489044</v>
      </c>
      <c r="AC220" s="110">
        <v>489044</v>
      </c>
      <c r="AD220" s="110">
        <v>489044</v>
      </c>
      <c r="AE220" s="110">
        <v>489044</v>
      </c>
      <c r="AF220" s="110">
        <v>489044</v>
      </c>
      <c r="AG220" s="110">
        <v>489044</v>
      </c>
      <c r="AH220" s="110">
        <v>489044</v>
      </c>
      <c r="AI220" s="110">
        <v>489044</v>
      </c>
      <c r="AJ220" s="110">
        <v>489044</v>
      </c>
      <c r="AK220" s="110">
        <v>489044</v>
      </c>
      <c r="AL220" s="279">
        <v>493741</v>
      </c>
      <c r="AM220" s="279">
        <v>493741</v>
      </c>
      <c r="AN220" s="279">
        <v>493741</v>
      </c>
      <c r="AO220" s="279">
        <v>493741</v>
      </c>
      <c r="AP220" s="279">
        <v>493741</v>
      </c>
      <c r="AQ220" s="279">
        <v>493741</v>
      </c>
      <c r="AR220" s="279">
        <v>493741</v>
      </c>
      <c r="AS220" s="279">
        <v>493741</v>
      </c>
      <c r="AT220" s="279">
        <v>493741</v>
      </c>
      <c r="AU220" s="279">
        <v>493741</v>
      </c>
      <c r="AV220" s="279">
        <v>493741</v>
      </c>
      <c r="AW220" s="279">
        <v>493741</v>
      </c>
      <c r="AX220" s="279">
        <v>500274</v>
      </c>
      <c r="AY220" s="279">
        <v>500274</v>
      </c>
      <c r="AZ220" s="279">
        <v>500274</v>
      </c>
      <c r="BA220" s="279">
        <v>500274</v>
      </c>
      <c r="BB220" s="279">
        <v>500274</v>
      </c>
      <c r="BC220" s="279">
        <v>500274</v>
      </c>
      <c r="BD220" s="279">
        <v>500274</v>
      </c>
      <c r="BE220" s="279">
        <v>500274</v>
      </c>
      <c r="BF220" s="279">
        <v>500274</v>
      </c>
      <c r="BG220" s="279">
        <v>500274</v>
      </c>
      <c r="BH220" s="279">
        <v>500274</v>
      </c>
      <c r="BI220" s="279">
        <v>500274</v>
      </c>
      <c r="BJ220" s="279">
        <v>500274</v>
      </c>
      <c r="BK220" s="279">
        <v>500274</v>
      </c>
      <c r="BL220" s="279">
        <v>500274</v>
      </c>
      <c r="BM220" s="279">
        <v>500274</v>
      </c>
      <c r="BN220" s="279">
        <v>500274</v>
      </c>
      <c r="BO220" s="279">
        <v>500274</v>
      </c>
      <c r="BP220" s="279">
        <v>500274</v>
      </c>
      <c r="BQ220" s="279">
        <v>500274</v>
      </c>
      <c r="BR220" s="279">
        <v>500274</v>
      </c>
      <c r="BS220" s="279">
        <v>500274</v>
      </c>
      <c r="BT220" s="279">
        <v>500274</v>
      </c>
      <c r="BU220" s="279">
        <v>500274</v>
      </c>
      <c r="BV220" s="279">
        <v>500274</v>
      </c>
      <c r="BW220" s="279">
        <v>500274</v>
      </c>
      <c r="BX220" s="279">
        <v>500274</v>
      </c>
      <c r="BY220" s="279">
        <v>500274</v>
      </c>
      <c r="BZ220" s="279">
        <v>500274</v>
      </c>
      <c r="CA220" s="279">
        <v>500274</v>
      </c>
      <c r="CB220" s="274"/>
      <c r="CC220" s="236"/>
    </row>
    <row r="221" spans="1:81" s="105" customFormat="1" x14ac:dyDescent="0.25">
      <c r="A221" s="236" t="s">
        <v>127</v>
      </c>
      <c r="B221" s="110">
        <v>94527</v>
      </c>
      <c r="C221" s="110">
        <v>94527</v>
      </c>
      <c r="D221" s="110">
        <v>94527</v>
      </c>
      <c r="E221" s="110">
        <v>94527</v>
      </c>
      <c r="F221" s="110">
        <v>94527</v>
      </c>
      <c r="G221" s="110">
        <v>94527</v>
      </c>
      <c r="H221" s="110">
        <v>94527</v>
      </c>
      <c r="I221" s="110">
        <v>94527</v>
      </c>
      <c r="J221" s="110">
        <v>94527</v>
      </c>
      <c r="K221" s="110">
        <v>94527</v>
      </c>
      <c r="L221" s="110">
        <v>94527</v>
      </c>
      <c r="M221" s="110">
        <v>94527</v>
      </c>
      <c r="N221" s="110">
        <v>94710</v>
      </c>
      <c r="O221" s="110">
        <v>94710</v>
      </c>
      <c r="P221" s="110">
        <v>94710</v>
      </c>
      <c r="Q221" s="110">
        <v>94710</v>
      </c>
      <c r="R221" s="110">
        <v>94710</v>
      </c>
      <c r="S221" s="110">
        <v>94710</v>
      </c>
      <c r="T221" s="110">
        <v>94710</v>
      </c>
      <c r="U221" s="110">
        <v>94710</v>
      </c>
      <c r="V221" s="110">
        <v>94710</v>
      </c>
      <c r="W221" s="110">
        <v>94710</v>
      </c>
      <c r="X221" s="110">
        <v>94710</v>
      </c>
      <c r="Y221" s="110">
        <v>94710</v>
      </c>
      <c r="Z221" s="110">
        <v>94070</v>
      </c>
      <c r="AA221" s="110">
        <v>94070</v>
      </c>
      <c r="AB221" s="110">
        <v>94070</v>
      </c>
      <c r="AC221" s="110">
        <v>94070</v>
      </c>
      <c r="AD221" s="110">
        <v>94070</v>
      </c>
      <c r="AE221" s="110">
        <v>94070</v>
      </c>
      <c r="AF221" s="110">
        <v>94070</v>
      </c>
      <c r="AG221" s="110">
        <v>94070</v>
      </c>
      <c r="AH221" s="110">
        <v>94070</v>
      </c>
      <c r="AI221" s="110">
        <v>94070</v>
      </c>
      <c r="AJ221" s="110">
        <v>94070</v>
      </c>
      <c r="AK221" s="110">
        <v>94070</v>
      </c>
      <c r="AL221" s="279">
        <v>95503</v>
      </c>
      <c r="AM221" s="279">
        <v>95503</v>
      </c>
      <c r="AN221" s="279">
        <v>95503</v>
      </c>
      <c r="AO221" s="279">
        <v>95503</v>
      </c>
      <c r="AP221" s="279">
        <v>95503</v>
      </c>
      <c r="AQ221" s="279">
        <v>95503</v>
      </c>
      <c r="AR221" s="279">
        <v>95503</v>
      </c>
      <c r="AS221" s="279">
        <v>95503</v>
      </c>
      <c r="AT221" s="279">
        <v>95503</v>
      </c>
      <c r="AU221" s="279">
        <v>95503</v>
      </c>
      <c r="AV221" s="279">
        <v>95503</v>
      </c>
      <c r="AW221" s="279">
        <v>95503</v>
      </c>
      <c r="AX221" s="279">
        <v>97743</v>
      </c>
      <c r="AY221" s="279">
        <v>97743</v>
      </c>
      <c r="AZ221" s="279">
        <v>97743</v>
      </c>
      <c r="BA221" s="279">
        <v>97743</v>
      </c>
      <c r="BB221" s="279">
        <v>97743</v>
      </c>
      <c r="BC221" s="279">
        <v>97743</v>
      </c>
      <c r="BD221" s="279">
        <v>97743</v>
      </c>
      <c r="BE221" s="279">
        <v>97743</v>
      </c>
      <c r="BF221" s="279">
        <v>97743</v>
      </c>
      <c r="BG221" s="279">
        <v>97743</v>
      </c>
      <c r="BH221" s="279">
        <v>97743</v>
      </c>
      <c r="BI221" s="279">
        <v>97743</v>
      </c>
      <c r="BJ221" s="279">
        <v>97743</v>
      </c>
      <c r="BK221" s="279">
        <v>97743</v>
      </c>
      <c r="BL221" s="279">
        <v>97743</v>
      </c>
      <c r="BM221" s="279">
        <v>97743</v>
      </c>
      <c r="BN221" s="279">
        <v>97743</v>
      </c>
      <c r="BO221" s="279">
        <v>97743</v>
      </c>
      <c r="BP221" s="279">
        <v>97743</v>
      </c>
      <c r="BQ221" s="279">
        <v>97743</v>
      </c>
      <c r="BR221" s="279">
        <v>97743</v>
      </c>
      <c r="BS221" s="279">
        <v>97743</v>
      </c>
      <c r="BT221" s="279">
        <v>97743</v>
      </c>
      <c r="BU221" s="279">
        <v>97743</v>
      </c>
      <c r="BV221" s="279">
        <v>97743</v>
      </c>
      <c r="BW221" s="279">
        <v>97743</v>
      </c>
      <c r="BX221" s="279">
        <v>97743</v>
      </c>
      <c r="BY221" s="279">
        <v>97743</v>
      </c>
      <c r="BZ221" s="279">
        <v>97743</v>
      </c>
      <c r="CA221" s="279">
        <v>97743</v>
      </c>
      <c r="CB221" s="274"/>
      <c r="CC221" s="236"/>
    </row>
    <row r="222" spans="1:81" s="105" customFormat="1" x14ac:dyDescent="0.25">
      <c r="A222" s="236" t="s">
        <v>139</v>
      </c>
      <c r="B222" s="110">
        <v>581288</v>
      </c>
      <c r="C222" s="110">
        <v>581288</v>
      </c>
      <c r="D222" s="110">
        <v>581288</v>
      </c>
      <c r="E222" s="110">
        <v>581288</v>
      </c>
      <c r="F222" s="110">
        <v>581288</v>
      </c>
      <c r="G222" s="110">
        <v>581288</v>
      </c>
      <c r="H222" s="110">
        <v>581288</v>
      </c>
      <c r="I222" s="110">
        <v>581288</v>
      </c>
      <c r="J222" s="110">
        <v>581288</v>
      </c>
      <c r="K222" s="110">
        <v>581288</v>
      </c>
      <c r="L222" s="110">
        <v>581288</v>
      </c>
      <c r="M222" s="110">
        <v>581288</v>
      </c>
      <c r="N222" s="110">
        <v>580779</v>
      </c>
      <c r="O222" s="110">
        <v>580779</v>
      </c>
      <c r="P222" s="110">
        <v>580779</v>
      </c>
      <c r="Q222" s="110">
        <v>580779</v>
      </c>
      <c r="R222" s="110">
        <v>580779</v>
      </c>
      <c r="S222" s="110">
        <v>580779</v>
      </c>
      <c r="T222" s="110">
        <v>580779</v>
      </c>
      <c r="U222" s="110">
        <v>580779</v>
      </c>
      <c r="V222" s="110">
        <v>580779</v>
      </c>
      <c r="W222" s="110">
        <v>580779</v>
      </c>
      <c r="X222" s="110">
        <v>580779</v>
      </c>
      <c r="Y222" s="110">
        <v>580779</v>
      </c>
      <c r="Z222" s="110">
        <v>583114</v>
      </c>
      <c r="AA222" s="110">
        <v>583114</v>
      </c>
      <c r="AB222" s="110">
        <v>583114</v>
      </c>
      <c r="AC222" s="110">
        <v>583114</v>
      </c>
      <c r="AD222" s="110">
        <v>583114</v>
      </c>
      <c r="AE222" s="110">
        <v>583114</v>
      </c>
      <c r="AF222" s="110">
        <v>583114</v>
      </c>
      <c r="AG222" s="110">
        <v>583114</v>
      </c>
      <c r="AH222" s="110">
        <v>583114</v>
      </c>
      <c r="AI222" s="110">
        <v>583114</v>
      </c>
      <c r="AJ222" s="110">
        <v>583114</v>
      </c>
      <c r="AK222" s="110">
        <v>583114</v>
      </c>
      <c r="AL222" s="279">
        <v>589244</v>
      </c>
      <c r="AM222" s="279">
        <v>589244</v>
      </c>
      <c r="AN222" s="279">
        <v>589244</v>
      </c>
      <c r="AO222" s="279">
        <v>589244</v>
      </c>
      <c r="AP222" s="279">
        <v>589244</v>
      </c>
      <c r="AQ222" s="279">
        <v>589244</v>
      </c>
      <c r="AR222" s="279">
        <v>589244</v>
      </c>
      <c r="AS222" s="279">
        <v>589244</v>
      </c>
      <c r="AT222" s="279">
        <v>589244</v>
      </c>
      <c r="AU222" s="279">
        <v>589244</v>
      </c>
      <c r="AV222" s="279">
        <v>589244</v>
      </c>
      <c r="AW222" s="279">
        <v>589244</v>
      </c>
      <c r="AX222" s="279">
        <v>598017</v>
      </c>
      <c r="AY222" s="279">
        <v>598017</v>
      </c>
      <c r="AZ222" s="279">
        <v>598017</v>
      </c>
      <c r="BA222" s="279">
        <v>598017</v>
      </c>
      <c r="BB222" s="279">
        <v>598017</v>
      </c>
      <c r="BC222" s="279">
        <v>598017</v>
      </c>
      <c r="BD222" s="279">
        <v>598017</v>
      </c>
      <c r="BE222" s="279">
        <v>598017</v>
      </c>
      <c r="BF222" s="279">
        <v>598017</v>
      </c>
      <c r="BG222" s="279">
        <v>598017</v>
      </c>
      <c r="BH222" s="279">
        <v>598017</v>
      </c>
      <c r="BI222" s="279">
        <v>598017</v>
      </c>
      <c r="BJ222" s="279">
        <v>598017</v>
      </c>
      <c r="BK222" s="279">
        <v>598017</v>
      </c>
      <c r="BL222" s="279">
        <v>598017</v>
      </c>
      <c r="BM222" s="279">
        <v>598017</v>
      </c>
      <c r="BN222" s="279">
        <v>598017</v>
      </c>
      <c r="BO222" s="279">
        <v>598017</v>
      </c>
      <c r="BP222" s="279">
        <v>598017</v>
      </c>
      <c r="BQ222" s="279">
        <v>598017</v>
      </c>
      <c r="BR222" s="279">
        <v>598017</v>
      </c>
      <c r="BS222" s="279">
        <v>598017</v>
      </c>
      <c r="BT222" s="279">
        <v>598017</v>
      </c>
      <c r="BU222" s="279">
        <v>598017</v>
      </c>
      <c r="BV222" s="279">
        <v>598017</v>
      </c>
      <c r="BW222" s="279">
        <v>598017</v>
      </c>
      <c r="BX222" s="279">
        <v>598017</v>
      </c>
      <c r="BY222" s="279">
        <v>598017</v>
      </c>
      <c r="BZ222" s="279">
        <v>598017</v>
      </c>
      <c r="CA222" s="279">
        <v>598017</v>
      </c>
      <c r="CB222" s="274"/>
      <c r="CC222" s="236"/>
    </row>
    <row r="223" spans="1:81" s="105" customFormat="1" x14ac:dyDescent="0.25">
      <c r="A223" s="236" t="s">
        <v>1731</v>
      </c>
      <c r="B223" s="110">
        <v>2959542</v>
      </c>
      <c r="C223" s="110">
        <v>2959542</v>
      </c>
      <c r="D223" s="110">
        <v>2959542</v>
      </c>
      <c r="E223" s="110">
        <v>2959542</v>
      </c>
      <c r="F223" s="110">
        <v>2959542</v>
      </c>
      <c r="G223" s="110">
        <v>2959542</v>
      </c>
      <c r="H223" s="110">
        <v>2959542</v>
      </c>
      <c r="I223" s="110">
        <v>2959542</v>
      </c>
      <c r="J223" s="110">
        <v>2959542</v>
      </c>
      <c r="K223" s="110">
        <v>2959542</v>
      </c>
      <c r="L223" s="110">
        <v>2959542</v>
      </c>
      <c r="M223" s="110">
        <v>2959542</v>
      </c>
      <c r="N223" s="110">
        <v>2957943</v>
      </c>
      <c r="O223" s="110">
        <v>2957943</v>
      </c>
      <c r="P223" s="110">
        <v>2957943</v>
      </c>
      <c r="Q223" s="110">
        <v>2957943</v>
      </c>
      <c r="R223" s="110">
        <v>2957943</v>
      </c>
      <c r="S223" s="110">
        <v>2957943</v>
      </c>
      <c r="T223" s="110">
        <v>2957943</v>
      </c>
      <c r="U223" s="110">
        <v>2957943</v>
      </c>
      <c r="V223" s="110">
        <v>2957943</v>
      </c>
      <c r="W223" s="110">
        <v>2957943</v>
      </c>
      <c r="X223" s="110">
        <v>2957943</v>
      </c>
      <c r="Y223" s="110">
        <v>2957943</v>
      </c>
      <c r="Z223" s="110">
        <v>2972976</v>
      </c>
      <c r="AA223" s="110">
        <v>2972976</v>
      </c>
      <c r="AB223" s="110">
        <v>2972976</v>
      </c>
      <c r="AC223" s="110">
        <v>2972976</v>
      </c>
      <c r="AD223" s="110">
        <v>2972976</v>
      </c>
      <c r="AE223" s="110">
        <v>2972976</v>
      </c>
      <c r="AF223" s="110">
        <v>2972976</v>
      </c>
      <c r="AG223" s="110">
        <v>2972976</v>
      </c>
      <c r="AH223" s="110">
        <v>2972976</v>
      </c>
      <c r="AI223" s="110">
        <v>2972976</v>
      </c>
      <c r="AJ223" s="110">
        <v>2972976</v>
      </c>
      <c r="AK223" s="110">
        <v>2972976</v>
      </c>
      <c r="AL223" s="279">
        <v>2992443</v>
      </c>
      <c r="AM223" s="279">
        <v>2992443</v>
      </c>
      <c r="AN223" s="279">
        <v>2992443</v>
      </c>
      <c r="AO223" s="279">
        <v>2992443</v>
      </c>
      <c r="AP223" s="279">
        <v>2992443</v>
      </c>
      <c r="AQ223" s="279">
        <v>2992443</v>
      </c>
      <c r="AR223" s="279">
        <v>2992443</v>
      </c>
      <c r="AS223" s="279">
        <v>2992443</v>
      </c>
      <c r="AT223" s="279">
        <v>2992443</v>
      </c>
      <c r="AU223" s="279">
        <v>2992443</v>
      </c>
      <c r="AV223" s="279">
        <v>2992443</v>
      </c>
      <c r="AW223" s="279">
        <v>2992443</v>
      </c>
      <c r="AX223" s="279">
        <v>3026362</v>
      </c>
      <c r="AY223" s="279">
        <v>3026362</v>
      </c>
      <c r="AZ223" s="279">
        <v>3026362</v>
      </c>
      <c r="BA223" s="279">
        <v>3026362</v>
      </c>
      <c r="BB223" s="279">
        <v>3026362</v>
      </c>
      <c r="BC223" s="279">
        <v>3026362</v>
      </c>
      <c r="BD223" s="279">
        <v>3026362</v>
      </c>
      <c r="BE223" s="279">
        <v>3026362</v>
      </c>
      <c r="BF223" s="279">
        <v>3026362</v>
      </c>
      <c r="BG223" s="279">
        <v>3026362</v>
      </c>
      <c r="BH223" s="279">
        <v>3026362</v>
      </c>
      <c r="BI223" s="279">
        <v>3026362</v>
      </c>
      <c r="BJ223" s="279">
        <v>3026362</v>
      </c>
      <c r="BK223" s="279">
        <v>3026362</v>
      </c>
      <c r="BL223" s="279">
        <v>3026362</v>
      </c>
      <c r="BM223" s="279">
        <v>3026362</v>
      </c>
      <c r="BN223" s="279">
        <v>3026362</v>
      </c>
      <c r="BO223" s="279">
        <v>3026362</v>
      </c>
      <c r="BP223" s="279">
        <v>3026362</v>
      </c>
      <c r="BQ223" s="279">
        <v>3026362</v>
      </c>
      <c r="BR223" s="279">
        <v>3026362</v>
      </c>
      <c r="BS223" s="279">
        <v>3026362</v>
      </c>
      <c r="BT223" s="279">
        <v>3026362</v>
      </c>
      <c r="BU223" s="279">
        <v>3026362</v>
      </c>
      <c r="BV223" s="279">
        <v>3026362</v>
      </c>
      <c r="BW223" s="279">
        <v>3026362</v>
      </c>
      <c r="BX223" s="279">
        <v>3026362</v>
      </c>
      <c r="BY223" s="279">
        <v>3026362</v>
      </c>
      <c r="BZ223" s="279">
        <v>3026362</v>
      </c>
      <c r="CA223" s="279">
        <v>3026362</v>
      </c>
      <c r="CB223" s="274"/>
      <c r="CC223" s="236"/>
    </row>
    <row r="224" spans="1:81" s="105" customFormat="1" x14ac:dyDescent="0.25">
      <c r="A224" s="236" t="s">
        <v>141</v>
      </c>
      <c r="B224" s="110">
        <v>18693220</v>
      </c>
      <c r="C224" s="110">
        <v>18693220</v>
      </c>
      <c r="D224" s="110">
        <v>18693220</v>
      </c>
      <c r="E224" s="110">
        <v>18693220</v>
      </c>
      <c r="F224" s="110">
        <v>18693220</v>
      </c>
      <c r="G224" s="110">
        <v>18693220</v>
      </c>
      <c r="H224" s="110">
        <v>18693220</v>
      </c>
      <c r="I224" s="110">
        <v>18693220</v>
      </c>
      <c r="J224" s="110">
        <v>18693220</v>
      </c>
      <c r="K224" s="110">
        <v>18693220</v>
      </c>
      <c r="L224" s="110">
        <v>18693220</v>
      </c>
      <c r="M224" s="110">
        <v>18693220</v>
      </c>
      <c r="N224" s="110">
        <v>18655997</v>
      </c>
      <c r="O224" s="110">
        <v>18655997</v>
      </c>
      <c r="P224" s="110">
        <v>18655997</v>
      </c>
      <c r="Q224" s="110">
        <v>18655997</v>
      </c>
      <c r="R224" s="110">
        <v>18655997</v>
      </c>
      <c r="S224" s="110">
        <v>18655997</v>
      </c>
      <c r="T224" s="110">
        <v>18655997</v>
      </c>
      <c r="U224" s="110">
        <v>18655997</v>
      </c>
      <c r="V224" s="110">
        <v>18655997</v>
      </c>
      <c r="W224" s="110">
        <v>18655997</v>
      </c>
      <c r="X224" s="110">
        <v>18655997</v>
      </c>
      <c r="Y224" s="110">
        <v>18655997</v>
      </c>
      <c r="Z224" s="110">
        <v>18620166</v>
      </c>
      <c r="AA224" s="110">
        <v>18620166</v>
      </c>
      <c r="AB224" s="110">
        <v>18620166</v>
      </c>
      <c r="AC224" s="110">
        <v>18620166</v>
      </c>
      <c r="AD224" s="110">
        <v>18620166</v>
      </c>
      <c r="AE224" s="110">
        <v>18620166</v>
      </c>
      <c r="AF224" s="110">
        <v>18620166</v>
      </c>
      <c r="AG224" s="110">
        <v>18620166</v>
      </c>
      <c r="AH224" s="110">
        <v>18620166</v>
      </c>
      <c r="AI224" s="110">
        <v>18620166</v>
      </c>
      <c r="AJ224" s="110">
        <v>18620166</v>
      </c>
      <c r="AK224" s="110">
        <v>18620166</v>
      </c>
      <c r="AL224" s="279">
        <v>18738196</v>
      </c>
      <c r="AM224" s="279">
        <v>18738196</v>
      </c>
      <c r="AN224" s="279">
        <v>18738196</v>
      </c>
      <c r="AO224" s="279">
        <v>18738196</v>
      </c>
      <c r="AP224" s="279">
        <v>18738196</v>
      </c>
      <c r="AQ224" s="279">
        <v>18738196</v>
      </c>
      <c r="AR224" s="279">
        <v>18738196</v>
      </c>
      <c r="AS224" s="279">
        <v>18738196</v>
      </c>
      <c r="AT224" s="279">
        <v>18738196</v>
      </c>
      <c r="AU224" s="279">
        <v>18738196</v>
      </c>
      <c r="AV224" s="279">
        <v>18738196</v>
      </c>
      <c r="AW224" s="279">
        <v>18738196</v>
      </c>
      <c r="AX224" s="279">
        <v>18959848</v>
      </c>
      <c r="AY224" s="279">
        <v>18959848</v>
      </c>
      <c r="AZ224" s="279">
        <v>18959848</v>
      </c>
      <c r="BA224" s="279">
        <v>18959848</v>
      </c>
      <c r="BB224" s="279">
        <v>18959848</v>
      </c>
      <c r="BC224" s="279">
        <v>18959848</v>
      </c>
      <c r="BD224" s="279">
        <v>18959848</v>
      </c>
      <c r="BE224" s="279">
        <v>18959848</v>
      </c>
      <c r="BF224" s="279">
        <v>18959848</v>
      </c>
      <c r="BG224" s="279">
        <v>18959848</v>
      </c>
      <c r="BH224" s="279">
        <v>18959848</v>
      </c>
      <c r="BI224" s="279">
        <v>18959848</v>
      </c>
      <c r="BJ224" s="279">
        <v>18959848</v>
      </c>
      <c r="BK224" s="279">
        <v>18959848</v>
      </c>
      <c r="BL224" s="279">
        <v>18959848</v>
      </c>
      <c r="BM224" s="279">
        <v>18959848</v>
      </c>
      <c r="BN224" s="279">
        <v>18959848</v>
      </c>
      <c r="BO224" s="279">
        <v>18959848</v>
      </c>
      <c r="BP224" s="279">
        <v>18959848</v>
      </c>
      <c r="BQ224" s="279">
        <v>18959848</v>
      </c>
      <c r="BR224" s="279">
        <v>18959848</v>
      </c>
      <c r="BS224" s="279">
        <v>18959848</v>
      </c>
      <c r="BT224" s="279">
        <v>18959848</v>
      </c>
      <c r="BU224" s="279">
        <v>18959848</v>
      </c>
      <c r="BV224" s="279">
        <v>18959848</v>
      </c>
      <c r="BW224" s="279">
        <v>18959848</v>
      </c>
      <c r="BX224" s="279">
        <v>18959848</v>
      </c>
      <c r="BY224" s="279">
        <v>18959848</v>
      </c>
      <c r="BZ224" s="279">
        <v>18959848</v>
      </c>
      <c r="CA224" s="279">
        <v>18959848</v>
      </c>
      <c r="CB224" s="274"/>
      <c r="CC224" s="236"/>
    </row>
    <row r="225" spans="1:81" s="105" customFormat="1" x14ac:dyDescent="0.25">
      <c r="A225" s="236" t="s">
        <v>226</v>
      </c>
      <c r="B225" s="110">
        <v>21352298</v>
      </c>
      <c r="C225" s="110">
        <v>21352298</v>
      </c>
      <c r="D225" s="110">
        <v>21352298</v>
      </c>
      <c r="E225" s="110">
        <v>21352298</v>
      </c>
      <c r="F225" s="110">
        <v>21352298</v>
      </c>
      <c r="G225" s="110">
        <v>21352298</v>
      </c>
      <c r="H225" s="110">
        <v>21352298</v>
      </c>
      <c r="I225" s="110">
        <v>21352298</v>
      </c>
      <c r="J225" s="110">
        <v>21352298</v>
      </c>
      <c r="K225" s="110">
        <v>21352298</v>
      </c>
      <c r="L225" s="110">
        <v>21352298</v>
      </c>
      <c r="M225" s="110">
        <v>21352298</v>
      </c>
      <c r="N225" s="110">
        <v>21300871</v>
      </c>
      <c r="O225" s="110">
        <v>21300871</v>
      </c>
      <c r="P225" s="110">
        <v>21300871</v>
      </c>
      <c r="Q225" s="110">
        <v>21300871</v>
      </c>
      <c r="R225" s="110">
        <v>21300871</v>
      </c>
      <c r="S225" s="110">
        <v>21300871</v>
      </c>
      <c r="T225" s="110">
        <v>21300871</v>
      </c>
      <c r="U225" s="110">
        <v>21300871</v>
      </c>
      <c r="V225" s="110">
        <v>21300871</v>
      </c>
      <c r="W225" s="110">
        <v>21300871</v>
      </c>
      <c r="X225" s="110">
        <v>21300871</v>
      </c>
      <c r="Y225" s="110">
        <v>21300871</v>
      </c>
      <c r="Z225" s="110">
        <v>21248408</v>
      </c>
      <c r="AA225" s="110">
        <v>21248408</v>
      </c>
      <c r="AB225" s="110">
        <v>21248408</v>
      </c>
      <c r="AC225" s="110">
        <v>21248408</v>
      </c>
      <c r="AD225" s="110">
        <v>21248408</v>
      </c>
      <c r="AE225" s="110">
        <v>21248408</v>
      </c>
      <c r="AF225" s="110">
        <v>21248408</v>
      </c>
      <c r="AG225" s="110">
        <v>21248408</v>
      </c>
      <c r="AH225" s="110">
        <v>21248408</v>
      </c>
      <c r="AI225" s="110">
        <v>21248408</v>
      </c>
      <c r="AJ225" s="110">
        <v>21248408</v>
      </c>
      <c r="AK225" s="110">
        <v>21248408</v>
      </c>
      <c r="AL225" s="279">
        <v>21383624</v>
      </c>
      <c r="AM225" s="279">
        <v>21383624</v>
      </c>
      <c r="AN225" s="279">
        <v>21383624</v>
      </c>
      <c r="AO225" s="279">
        <v>21383624</v>
      </c>
      <c r="AP225" s="279">
        <v>21383624</v>
      </c>
      <c r="AQ225" s="279">
        <v>21383624</v>
      </c>
      <c r="AR225" s="279">
        <v>21383624</v>
      </c>
      <c r="AS225" s="279">
        <v>21383624</v>
      </c>
      <c r="AT225" s="279">
        <v>21383624</v>
      </c>
      <c r="AU225" s="279">
        <v>21383624</v>
      </c>
      <c r="AV225" s="279">
        <v>21383624</v>
      </c>
      <c r="AW225" s="279">
        <v>21383624</v>
      </c>
      <c r="AX225" s="279" t="s">
        <v>496</v>
      </c>
      <c r="AY225" s="279" t="s">
        <v>496</v>
      </c>
      <c r="AZ225" s="279" t="s">
        <v>496</v>
      </c>
      <c r="BA225" s="279" t="s">
        <v>496</v>
      </c>
      <c r="BB225" s="279" t="s">
        <v>496</v>
      </c>
      <c r="BC225" s="279" t="s">
        <v>496</v>
      </c>
      <c r="BD225" s="279" t="s">
        <v>496</v>
      </c>
      <c r="BE225" s="279" t="s">
        <v>496</v>
      </c>
      <c r="BF225" s="279" t="s">
        <v>496</v>
      </c>
      <c r="BG225" s="279" t="s">
        <v>496</v>
      </c>
      <c r="BH225" s="279" t="s">
        <v>496</v>
      </c>
      <c r="BI225" s="279" t="s">
        <v>496</v>
      </c>
      <c r="BJ225" s="279" t="s">
        <v>496</v>
      </c>
      <c r="BK225" s="279" t="s">
        <v>496</v>
      </c>
      <c r="BL225" s="279" t="s">
        <v>496</v>
      </c>
      <c r="BM225" s="279" t="s">
        <v>496</v>
      </c>
      <c r="BN225" s="279" t="s">
        <v>496</v>
      </c>
      <c r="BO225" s="279" t="s">
        <v>496</v>
      </c>
      <c r="BP225" s="279" t="s">
        <v>496</v>
      </c>
      <c r="BQ225" s="279" t="s">
        <v>496</v>
      </c>
      <c r="BR225" s="279" t="s">
        <v>496</v>
      </c>
      <c r="BS225" s="279" t="s">
        <v>496</v>
      </c>
      <c r="BT225" s="279" t="s">
        <v>496</v>
      </c>
      <c r="BU225" s="279" t="s">
        <v>496</v>
      </c>
      <c r="BV225" s="279" t="s">
        <v>496</v>
      </c>
      <c r="BW225" s="279" t="s">
        <v>496</v>
      </c>
      <c r="BX225" s="279" t="s">
        <v>496</v>
      </c>
      <c r="BY225" s="279" t="s">
        <v>496</v>
      </c>
      <c r="BZ225" s="279" t="s">
        <v>496</v>
      </c>
      <c r="CA225" s="279" t="s">
        <v>496</v>
      </c>
      <c r="CB225" s="274"/>
      <c r="CC225" s="236"/>
    </row>
    <row r="226" spans="1:81" s="105" customFormat="1" x14ac:dyDescent="0.25">
      <c r="A226" s="236" t="s">
        <v>227</v>
      </c>
      <c r="B226" s="110">
        <v>21970636</v>
      </c>
      <c r="C226" s="110">
        <v>21970636</v>
      </c>
      <c r="D226" s="110">
        <v>21970636</v>
      </c>
      <c r="E226" s="110">
        <v>21970636</v>
      </c>
      <c r="F226" s="110">
        <v>21970636</v>
      </c>
      <c r="G226" s="110">
        <v>21970636</v>
      </c>
      <c r="H226" s="110">
        <v>21970636</v>
      </c>
      <c r="I226" s="110">
        <v>21970636</v>
      </c>
      <c r="J226" s="110">
        <v>21970636</v>
      </c>
      <c r="K226" s="110">
        <v>21970636</v>
      </c>
      <c r="L226" s="110">
        <v>21970636</v>
      </c>
      <c r="M226" s="110">
        <v>21970636</v>
      </c>
      <c r="N226" s="110">
        <v>21915460</v>
      </c>
      <c r="O226" s="110">
        <v>21915460</v>
      </c>
      <c r="P226" s="110">
        <v>21915460</v>
      </c>
      <c r="Q226" s="110">
        <v>21915460</v>
      </c>
      <c r="R226" s="110">
        <v>21915460</v>
      </c>
      <c r="S226" s="110">
        <v>21915460</v>
      </c>
      <c r="T226" s="110">
        <v>21915460</v>
      </c>
      <c r="U226" s="110">
        <v>21915460</v>
      </c>
      <c r="V226" s="110">
        <v>21915460</v>
      </c>
      <c r="W226" s="110">
        <v>21915460</v>
      </c>
      <c r="X226" s="110">
        <v>21915460</v>
      </c>
      <c r="Y226" s="110">
        <v>21915460</v>
      </c>
      <c r="Z226" s="110">
        <v>21860888</v>
      </c>
      <c r="AA226" s="110">
        <v>21860888</v>
      </c>
      <c r="AB226" s="110">
        <v>21860888</v>
      </c>
      <c r="AC226" s="110">
        <v>21860888</v>
      </c>
      <c r="AD226" s="110">
        <v>21860888</v>
      </c>
      <c r="AE226" s="110">
        <v>21860888</v>
      </c>
      <c r="AF226" s="110">
        <v>21860888</v>
      </c>
      <c r="AG226" s="110">
        <v>21860888</v>
      </c>
      <c r="AH226" s="110">
        <v>21860888</v>
      </c>
      <c r="AI226" s="110">
        <v>21860888</v>
      </c>
      <c r="AJ226" s="110">
        <v>21860888</v>
      </c>
      <c r="AK226" s="110">
        <v>21860888</v>
      </c>
      <c r="AL226" s="279">
        <v>21996028</v>
      </c>
      <c r="AM226" s="279">
        <v>21996028</v>
      </c>
      <c r="AN226" s="279">
        <v>21996028</v>
      </c>
      <c r="AO226" s="279">
        <v>21996028</v>
      </c>
      <c r="AP226" s="279">
        <v>21996028</v>
      </c>
      <c r="AQ226" s="279">
        <v>21996028</v>
      </c>
      <c r="AR226" s="279">
        <v>21996028</v>
      </c>
      <c r="AS226" s="279">
        <v>21996028</v>
      </c>
      <c r="AT226" s="279">
        <v>21996028</v>
      </c>
      <c r="AU226" s="279">
        <v>21996028</v>
      </c>
      <c r="AV226" s="279">
        <v>21996028</v>
      </c>
      <c r="AW226" s="279">
        <v>21996028</v>
      </c>
      <c r="AX226" s="279" t="s">
        <v>496</v>
      </c>
      <c r="AY226" s="279" t="s">
        <v>496</v>
      </c>
      <c r="AZ226" s="279" t="s">
        <v>496</v>
      </c>
      <c r="BA226" s="279" t="s">
        <v>496</v>
      </c>
      <c r="BB226" s="279" t="s">
        <v>496</v>
      </c>
      <c r="BC226" s="279" t="s">
        <v>496</v>
      </c>
      <c r="BD226" s="279" t="s">
        <v>496</v>
      </c>
      <c r="BE226" s="279" t="s">
        <v>496</v>
      </c>
      <c r="BF226" s="279" t="s">
        <v>496</v>
      </c>
      <c r="BG226" s="279" t="s">
        <v>496</v>
      </c>
      <c r="BH226" s="279" t="s">
        <v>496</v>
      </c>
      <c r="BI226" s="279" t="s">
        <v>496</v>
      </c>
      <c r="BJ226" s="279" t="s">
        <v>496</v>
      </c>
      <c r="BK226" s="279" t="s">
        <v>496</v>
      </c>
      <c r="BL226" s="279" t="s">
        <v>496</v>
      </c>
      <c r="BM226" s="279" t="s">
        <v>496</v>
      </c>
      <c r="BN226" s="279" t="s">
        <v>496</v>
      </c>
      <c r="BO226" s="279" t="s">
        <v>496</v>
      </c>
      <c r="BP226" s="279" t="s">
        <v>496</v>
      </c>
      <c r="BQ226" s="279" t="s">
        <v>496</v>
      </c>
      <c r="BR226" s="279" t="s">
        <v>496</v>
      </c>
      <c r="BS226" s="279" t="s">
        <v>496</v>
      </c>
      <c r="BT226" s="279" t="s">
        <v>496</v>
      </c>
      <c r="BU226" s="279" t="s">
        <v>496</v>
      </c>
      <c r="BV226" s="279" t="s">
        <v>496</v>
      </c>
      <c r="BW226" s="279" t="s">
        <v>496</v>
      </c>
      <c r="BX226" s="279" t="s">
        <v>496</v>
      </c>
      <c r="BY226" s="279" t="s">
        <v>496</v>
      </c>
      <c r="BZ226" s="279" t="s">
        <v>496</v>
      </c>
      <c r="CA226" s="279" t="s">
        <v>496</v>
      </c>
      <c r="CB226" s="274"/>
      <c r="CC226" s="236"/>
    </row>
    <row r="227" spans="1:81" x14ac:dyDescent="0.25">
      <c r="A227" s="236" t="s">
        <v>228</v>
      </c>
      <c r="B227" s="80">
        <f t="shared" ref="B227:N227" si="1980">SUM(B210,B213,B214,B216,B221)</f>
        <v>277977</v>
      </c>
      <c r="C227" s="80">
        <f t="shared" si="1980"/>
        <v>277977</v>
      </c>
      <c r="D227" s="80">
        <f t="shared" si="1980"/>
        <v>277977</v>
      </c>
      <c r="E227" s="80">
        <f t="shared" si="1980"/>
        <v>277977</v>
      </c>
      <c r="F227" s="80">
        <f t="shared" si="1980"/>
        <v>277977</v>
      </c>
      <c r="G227" s="80">
        <f t="shared" si="1980"/>
        <v>277977</v>
      </c>
      <c r="H227" s="80">
        <f t="shared" si="1980"/>
        <v>277977</v>
      </c>
      <c r="I227" s="80">
        <f t="shared" si="1980"/>
        <v>277977</v>
      </c>
      <c r="J227" s="80">
        <f t="shared" si="1980"/>
        <v>277977</v>
      </c>
      <c r="K227" s="80">
        <f t="shared" si="1980"/>
        <v>277977</v>
      </c>
      <c r="L227" s="80">
        <f t="shared" si="1980"/>
        <v>277977</v>
      </c>
      <c r="M227" s="80">
        <f t="shared" si="1980"/>
        <v>277977</v>
      </c>
      <c r="N227" s="80">
        <f t="shared" si="1980"/>
        <v>278748</v>
      </c>
      <c r="O227" s="80">
        <f t="shared" ref="O227:AH227" si="1981">SUM(O210,O213,O214,O216,O221)</f>
        <v>278748</v>
      </c>
      <c r="P227" s="80">
        <f t="shared" si="1981"/>
        <v>278748</v>
      </c>
      <c r="Q227" s="80">
        <f t="shared" si="1981"/>
        <v>278748</v>
      </c>
      <c r="R227" s="80">
        <f t="shared" si="1981"/>
        <v>278748</v>
      </c>
      <c r="S227" s="80">
        <f t="shared" si="1981"/>
        <v>278748</v>
      </c>
      <c r="T227" s="80">
        <f t="shared" si="1981"/>
        <v>278748</v>
      </c>
      <c r="U227" s="80">
        <f t="shared" si="1981"/>
        <v>278748</v>
      </c>
      <c r="V227" s="80">
        <f t="shared" si="1981"/>
        <v>278748</v>
      </c>
      <c r="W227" s="80">
        <f t="shared" si="1981"/>
        <v>278748</v>
      </c>
      <c r="X227" s="80">
        <f t="shared" si="1981"/>
        <v>278748</v>
      </c>
      <c r="Y227" s="80">
        <f t="shared" si="1981"/>
        <v>278748</v>
      </c>
      <c r="Z227" s="80">
        <f t="shared" si="1981"/>
        <v>280335</v>
      </c>
      <c r="AA227" s="80">
        <f t="shared" si="1981"/>
        <v>280335</v>
      </c>
      <c r="AB227" s="80">
        <f t="shared" si="1981"/>
        <v>280335</v>
      </c>
      <c r="AC227" s="80">
        <f t="shared" si="1981"/>
        <v>280335</v>
      </c>
      <c r="AD227" s="80">
        <f t="shared" si="1981"/>
        <v>280335</v>
      </c>
      <c r="AE227" s="80">
        <f t="shared" si="1981"/>
        <v>280335</v>
      </c>
      <c r="AF227" s="80">
        <f t="shared" si="1981"/>
        <v>280335</v>
      </c>
      <c r="AG227" s="80">
        <f t="shared" si="1981"/>
        <v>280335</v>
      </c>
      <c r="AH227" s="80">
        <f t="shared" si="1981"/>
        <v>280335</v>
      </c>
      <c r="AI227" s="80">
        <f t="shared" ref="AI227" si="1982">SUM(AI210,AI213,AI214,AI216,AI221)</f>
        <v>280335</v>
      </c>
      <c r="AJ227" s="80">
        <f t="shared" ref="AJ227:AK227" si="1983">SUM(AJ210,AJ213,AJ214,AJ216,AJ221)</f>
        <v>280335</v>
      </c>
      <c r="AK227" s="80">
        <f t="shared" si="1983"/>
        <v>280335</v>
      </c>
      <c r="AL227" s="80">
        <f t="shared" ref="AL227:AM227" si="1984">SUM(AL210,AL213,AL214,AL216,AL221)</f>
        <v>284798</v>
      </c>
      <c r="AM227" s="80">
        <f t="shared" si="1984"/>
        <v>284798</v>
      </c>
      <c r="AN227" s="80">
        <f t="shared" ref="AN227:AO227" si="1985">SUM(AN210,AN213,AN214,AN216,AN221)</f>
        <v>284798</v>
      </c>
      <c r="AO227" s="80">
        <f t="shared" si="1985"/>
        <v>284798</v>
      </c>
      <c r="AP227" s="80">
        <f t="shared" ref="AP227:AQ227" si="1986">SUM(AP210,AP213,AP214,AP216,AP221)</f>
        <v>284798</v>
      </c>
      <c r="AQ227" s="80">
        <f t="shared" si="1986"/>
        <v>284798</v>
      </c>
      <c r="AR227" s="80">
        <f t="shared" ref="AR227:AS227" si="1987">SUM(AR210,AR213,AR214,AR216,AR221)</f>
        <v>284798</v>
      </c>
      <c r="AS227" s="80">
        <f t="shared" si="1987"/>
        <v>284798</v>
      </c>
      <c r="AT227" s="80">
        <f t="shared" ref="AT227:AU227" si="1988">SUM(AT210,AT213,AT214,AT216,AT221)</f>
        <v>284798</v>
      </c>
      <c r="AU227" s="80">
        <f t="shared" si="1988"/>
        <v>284798</v>
      </c>
      <c r="AV227" s="80">
        <f t="shared" ref="AV227:AW227" si="1989">SUM(AV210,AV213,AV214,AV216,AV221)</f>
        <v>284798</v>
      </c>
      <c r="AW227" s="80">
        <f t="shared" si="1989"/>
        <v>284798</v>
      </c>
      <c r="AX227" s="80">
        <f t="shared" ref="AX227:AY227" si="1990">SUM(AX210,AX213,AX214,AX216,AX221)</f>
        <v>290167</v>
      </c>
      <c r="AY227" s="80">
        <f t="shared" si="1990"/>
        <v>290167</v>
      </c>
      <c r="AZ227" s="80">
        <f t="shared" ref="AZ227" si="1991">SUM(AZ210,AZ213,AZ214,AZ216,AZ221)</f>
        <v>290167</v>
      </c>
      <c r="BA227" s="80">
        <f t="shared" ref="BA227:BB227" si="1992">SUM(BA210,BA213,BA214,BA216,BA221)</f>
        <v>290167</v>
      </c>
      <c r="BB227" s="80">
        <f t="shared" si="1992"/>
        <v>290167</v>
      </c>
      <c r="BC227" s="80">
        <f t="shared" ref="BC227:BD227" si="1993">SUM(BC210,BC213,BC214,BC216,BC221)</f>
        <v>290167</v>
      </c>
      <c r="BD227" s="80">
        <f t="shared" si="1993"/>
        <v>290167</v>
      </c>
      <c r="BE227" s="80">
        <f t="shared" ref="BE227:BG227" si="1994">SUM(BE210,BE213,BE214,BE216,BE221)</f>
        <v>290167</v>
      </c>
      <c r="BF227" s="80">
        <f t="shared" si="1994"/>
        <v>290167</v>
      </c>
      <c r="BG227" s="80">
        <f t="shared" si="1994"/>
        <v>290167</v>
      </c>
      <c r="BH227" s="80">
        <f t="shared" ref="BH227" si="1995">SUM(BH210,BH213,BH214,BH216,BH221)</f>
        <v>290167</v>
      </c>
      <c r="BI227" s="80">
        <f t="shared" ref="BI227:BJ227" si="1996">SUM(BI210,BI213,BI214,BI216,BI221)</f>
        <v>290167</v>
      </c>
      <c r="BJ227" s="80">
        <f t="shared" si="1996"/>
        <v>290167</v>
      </c>
      <c r="BK227" s="80">
        <f t="shared" ref="BK227:BL227" si="1997">SUM(BK210,BK213,BK214,BK216,BK221)</f>
        <v>290167</v>
      </c>
      <c r="BL227" s="80">
        <f t="shared" si="1997"/>
        <v>290167</v>
      </c>
      <c r="BM227" s="80">
        <f t="shared" ref="BM227:BN227" si="1998">SUM(BM210,BM213,BM214,BM216,BM221)</f>
        <v>290167</v>
      </c>
      <c r="BN227" s="80">
        <f t="shared" si="1998"/>
        <v>290167</v>
      </c>
      <c r="BO227" s="80">
        <f t="shared" ref="BO227:BP227" si="1999">SUM(BO210,BO213,BO214,BO216,BO221)</f>
        <v>290167</v>
      </c>
      <c r="BP227" s="80">
        <f t="shared" si="1999"/>
        <v>290167</v>
      </c>
      <c r="BQ227" s="80">
        <f t="shared" ref="BQ227:BR227" si="2000">SUM(BQ210,BQ213,BQ214,BQ216,BQ221)</f>
        <v>290167</v>
      </c>
      <c r="BR227" s="80">
        <f t="shared" si="2000"/>
        <v>290167</v>
      </c>
      <c r="BS227" s="80">
        <f t="shared" ref="BS227" si="2001">SUM(BS210,BS213,BS214,BS216,BS221)</f>
        <v>290167</v>
      </c>
      <c r="BT227" s="80">
        <f t="shared" ref="BT227:BU227" si="2002">SUM(BT210,BT213,BT214,BT216,BT221)</f>
        <v>290167</v>
      </c>
      <c r="BU227" s="80">
        <f t="shared" si="2002"/>
        <v>290167</v>
      </c>
      <c r="BV227" s="80">
        <f t="shared" ref="BV227:BW227" si="2003">SUM(BV210,BV213,BV214,BV216,BV221)</f>
        <v>290167</v>
      </c>
      <c r="BW227" s="80">
        <f t="shared" si="2003"/>
        <v>290167</v>
      </c>
      <c r="BX227" s="80">
        <f t="shared" ref="BX227:BY227" si="2004">SUM(BX210,BX213,BX214,BX216,BX221)</f>
        <v>290167</v>
      </c>
      <c r="BY227" s="80">
        <f t="shared" si="2004"/>
        <v>290167</v>
      </c>
      <c r="BZ227" s="80">
        <f t="shared" ref="BZ227:CA227" si="2005">SUM(BZ210,BZ213,BZ214,BZ216,BZ221)</f>
        <v>290167</v>
      </c>
      <c r="CA227" s="80">
        <f t="shared" si="2005"/>
        <v>290167</v>
      </c>
      <c r="CB227" s="274"/>
      <c r="CC227" s="236"/>
    </row>
    <row r="228" spans="1:81" x14ac:dyDescent="0.25">
      <c r="A228" s="236" t="s">
        <v>229</v>
      </c>
      <c r="B228" s="80">
        <f t="shared" ref="B228:N228" si="2006">SUM(B215,B218,B219)</f>
        <v>114103</v>
      </c>
      <c r="C228" s="80">
        <f t="shared" si="2006"/>
        <v>114103</v>
      </c>
      <c r="D228" s="80">
        <f t="shared" si="2006"/>
        <v>114103</v>
      </c>
      <c r="E228" s="80">
        <f t="shared" si="2006"/>
        <v>114103</v>
      </c>
      <c r="F228" s="80">
        <f t="shared" si="2006"/>
        <v>114103</v>
      </c>
      <c r="G228" s="80">
        <f t="shared" si="2006"/>
        <v>114103</v>
      </c>
      <c r="H228" s="80">
        <f t="shared" si="2006"/>
        <v>114103</v>
      </c>
      <c r="I228" s="80">
        <f t="shared" si="2006"/>
        <v>114103</v>
      </c>
      <c r="J228" s="80">
        <f t="shared" si="2006"/>
        <v>114103</v>
      </c>
      <c r="K228" s="80">
        <f t="shared" si="2006"/>
        <v>114103</v>
      </c>
      <c r="L228" s="80">
        <f t="shared" si="2006"/>
        <v>114103</v>
      </c>
      <c r="M228" s="80">
        <f t="shared" si="2006"/>
        <v>114103</v>
      </c>
      <c r="N228" s="80">
        <f t="shared" si="2006"/>
        <v>113324</v>
      </c>
      <c r="O228" s="80">
        <f t="shared" ref="O228:AH228" si="2007">SUM(O215,O218,O219)</f>
        <v>113324</v>
      </c>
      <c r="P228" s="80">
        <f t="shared" si="2007"/>
        <v>113324</v>
      </c>
      <c r="Q228" s="80">
        <f t="shared" si="2007"/>
        <v>113324</v>
      </c>
      <c r="R228" s="80">
        <f t="shared" si="2007"/>
        <v>113324</v>
      </c>
      <c r="S228" s="80">
        <f t="shared" si="2007"/>
        <v>113324</v>
      </c>
      <c r="T228" s="80">
        <f t="shared" si="2007"/>
        <v>113324</v>
      </c>
      <c r="U228" s="80">
        <f t="shared" si="2007"/>
        <v>113324</v>
      </c>
      <c r="V228" s="80">
        <f t="shared" si="2007"/>
        <v>113324</v>
      </c>
      <c r="W228" s="80">
        <f t="shared" si="2007"/>
        <v>113324</v>
      </c>
      <c r="X228" s="80">
        <f t="shared" si="2007"/>
        <v>113324</v>
      </c>
      <c r="Y228" s="80">
        <f t="shared" si="2007"/>
        <v>113324</v>
      </c>
      <c r="Z228" s="80">
        <f t="shared" si="2007"/>
        <v>113498</v>
      </c>
      <c r="AA228" s="80">
        <f t="shared" si="2007"/>
        <v>113498</v>
      </c>
      <c r="AB228" s="80">
        <f t="shared" si="2007"/>
        <v>113498</v>
      </c>
      <c r="AC228" s="80">
        <f t="shared" si="2007"/>
        <v>113498</v>
      </c>
      <c r="AD228" s="80">
        <f t="shared" si="2007"/>
        <v>113498</v>
      </c>
      <c r="AE228" s="80">
        <f t="shared" si="2007"/>
        <v>113498</v>
      </c>
      <c r="AF228" s="80">
        <f t="shared" si="2007"/>
        <v>113498</v>
      </c>
      <c r="AG228" s="80">
        <f t="shared" si="2007"/>
        <v>113498</v>
      </c>
      <c r="AH228" s="80">
        <f t="shared" si="2007"/>
        <v>113498</v>
      </c>
      <c r="AI228" s="80">
        <f t="shared" ref="AI228" si="2008">SUM(AI215,AI218,AI219)</f>
        <v>113498</v>
      </c>
      <c r="AJ228" s="80">
        <f t="shared" ref="AJ228:AK228" si="2009">SUM(AJ215,AJ218,AJ219)</f>
        <v>113498</v>
      </c>
      <c r="AK228" s="80">
        <f t="shared" si="2009"/>
        <v>113498</v>
      </c>
      <c r="AL228" s="80">
        <f t="shared" ref="AL228:AM228" si="2010">SUM(AL215,AL218,AL219)</f>
        <v>113323</v>
      </c>
      <c r="AM228" s="80">
        <f t="shared" si="2010"/>
        <v>113323</v>
      </c>
      <c r="AN228" s="80">
        <f t="shared" ref="AN228:AO228" si="2011">SUM(AN215,AN218,AN219)</f>
        <v>113323</v>
      </c>
      <c r="AO228" s="80">
        <f t="shared" si="2011"/>
        <v>113323</v>
      </c>
      <c r="AP228" s="80">
        <f t="shared" ref="AP228:AQ228" si="2012">SUM(AP215,AP218,AP219)</f>
        <v>113323</v>
      </c>
      <c r="AQ228" s="80">
        <f t="shared" si="2012"/>
        <v>113323</v>
      </c>
      <c r="AR228" s="80">
        <f t="shared" ref="AR228:AS228" si="2013">SUM(AR215,AR218,AR219)</f>
        <v>113323</v>
      </c>
      <c r="AS228" s="80">
        <f t="shared" si="2013"/>
        <v>113323</v>
      </c>
      <c r="AT228" s="80">
        <f t="shared" ref="AT228:AU228" si="2014">SUM(AT215,AT218,AT219)</f>
        <v>113323</v>
      </c>
      <c r="AU228" s="80">
        <f t="shared" si="2014"/>
        <v>113323</v>
      </c>
      <c r="AV228" s="80">
        <f t="shared" ref="AV228:AW228" si="2015">SUM(AV215,AV218,AV219)</f>
        <v>113323</v>
      </c>
      <c r="AW228" s="80">
        <f t="shared" si="2015"/>
        <v>113323</v>
      </c>
      <c r="AX228" s="80">
        <f t="shared" ref="AX228:AY228" si="2016">SUM(AX215,AX218,AX219)</f>
        <v>113958</v>
      </c>
      <c r="AY228" s="80">
        <f t="shared" si="2016"/>
        <v>113958</v>
      </c>
      <c r="AZ228" s="80">
        <f t="shared" ref="AZ228" si="2017">SUM(AZ215,AZ218,AZ219)</f>
        <v>113958</v>
      </c>
      <c r="BA228" s="80">
        <f t="shared" ref="BA228:BB228" si="2018">SUM(BA215,BA218,BA219)</f>
        <v>113958</v>
      </c>
      <c r="BB228" s="80">
        <f t="shared" si="2018"/>
        <v>113958</v>
      </c>
      <c r="BC228" s="80">
        <f t="shared" ref="BC228:BD228" si="2019">SUM(BC215,BC218,BC219)</f>
        <v>113958</v>
      </c>
      <c r="BD228" s="80">
        <f t="shared" si="2019"/>
        <v>113958</v>
      </c>
      <c r="BE228" s="80">
        <f t="shared" ref="BE228:BG228" si="2020">SUM(BE215,BE218,BE219)</f>
        <v>113958</v>
      </c>
      <c r="BF228" s="80">
        <f t="shared" si="2020"/>
        <v>113958</v>
      </c>
      <c r="BG228" s="80">
        <f t="shared" si="2020"/>
        <v>113958</v>
      </c>
      <c r="BH228" s="80">
        <f t="shared" ref="BH228" si="2021">SUM(BH215,BH218,BH219)</f>
        <v>113958</v>
      </c>
      <c r="BI228" s="80">
        <f t="shared" ref="BI228:BJ228" si="2022">SUM(BI215,BI218,BI219)</f>
        <v>113958</v>
      </c>
      <c r="BJ228" s="80">
        <f t="shared" si="2022"/>
        <v>113958</v>
      </c>
      <c r="BK228" s="80">
        <f t="shared" ref="BK228:BL228" si="2023">SUM(BK215,BK218,BK219)</f>
        <v>113958</v>
      </c>
      <c r="BL228" s="80">
        <f t="shared" si="2023"/>
        <v>113958</v>
      </c>
      <c r="BM228" s="80">
        <f t="shared" ref="BM228:BN228" si="2024">SUM(BM215,BM218,BM219)</f>
        <v>113958</v>
      </c>
      <c r="BN228" s="80">
        <f t="shared" si="2024"/>
        <v>113958</v>
      </c>
      <c r="BO228" s="80">
        <f t="shared" ref="BO228:BP228" si="2025">SUM(BO215,BO218,BO219)</f>
        <v>113958</v>
      </c>
      <c r="BP228" s="80">
        <f t="shared" si="2025"/>
        <v>113958</v>
      </c>
      <c r="BQ228" s="80">
        <f t="shared" ref="BQ228:BR228" si="2026">SUM(BQ215,BQ218,BQ219)</f>
        <v>113958</v>
      </c>
      <c r="BR228" s="80">
        <f t="shared" si="2026"/>
        <v>113958</v>
      </c>
      <c r="BS228" s="80">
        <f t="shared" ref="BS228" si="2027">SUM(BS215,BS218,BS219)</f>
        <v>113958</v>
      </c>
      <c r="BT228" s="80">
        <f t="shared" ref="BT228:BU228" si="2028">SUM(BT215,BT218,BT219)</f>
        <v>113958</v>
      </c>
      <c r="BU228" s="80">
        <f t="shared" si="2028"/>
        <v>113958</v>
      </c>
      <c r="BV228" s="80">
        <f t="shared" ref="BV228:BW228" si="2029">SUM(BV215,BV218,BV219)</f>
        <v>113958</v>
      </c>
      <c r="BW228" s="80">
        <f t="shared" si="2029"/>
        <v>113958</v>
      </c>
      <c r="BX228" s="80">
        <f t="shared" ref="BX228:BY228" si="2030">SUM(BX215,BX218,BX219)</f>
        <v>113958</v>
      </c>
      <c r="BY228" s="80">
        <f t="shared" si="2030"/>
        <v>113958</v>
      </c>
      <c r="BZ228" s="80">
        <f t="shared" ref="BZ228:CA228" si="2031">SUM(BZ215,BZ218,BZ219)</f>
        <v>113958</v>
      </c>
      <c r="CA228" s="80">
        <f t="shared" si="2031"/>
        <v>113958</v>
      </c>
      <c r="CB228" s="274"/>
      <c r="CC228" s="236"/>
    </row>
    <row r="229" spans="1:81" x14ac:dyDescent="0.25">
      <c r="A229" s="236" t="s">
        <v>230</v>
      </c>
      <c r="B229" s="80">
        <f t="shared" ref="B229:N229" si="2032">SUM(B209,B211,B212,B217)</f>
        <v>147807</v>
      </c>
      <c r="C229" s="80">
        <f t="shared" si="2032"/>
        <v>147807</v>
      </c>
      <c r="D229" s="80">
        <f t="shared" si="2032"/>
        <v>147807</v>
      </c>
      <c r="E229" s="80">
        <f t="shared" si="2032"/>
        <v>147807</v>
      </c>
      <c r="F229" s="80">
        <f t="shared" si="2032"/>
        <v>147807</v>
      </c>
      <c r="G229" s="80">
        <f t="shared" si="2032"/>
        <v>147807</v>
      </c>
      <c r="H229" s="80">
        <f t="shared" si="2032"/>
        <v>147807</v>
      </c>
      <c r="I229" s="80">
        <f t="shared" si="2032"/>
        <v>147807</v>
      </c>
      <c r="J229" s="80">
        <f t="shared" si="2032"/>
        <v>147807</v>
      </c>
      <c r="K229" s="80">
        <f t="shared" si="2032"/>
        <v>147807</v>
      </c>
      <c r="L229" s="80">
        <f t="shared" si="2032"/>
        <v>147807</v>
      </c>
      <c r="M229" s="80">
        <f t="shared" si="2032"/>
        <v>147807</v>
      </c>
      <c r="N229" s="80">
        <f t="shared" si="2032"/>
        <v>147361</v>
      </c>
      <c r="O229" s="80">
        <f t="shared" ref="O229:AH229" si="2033">SUM(O209,O211,O212,O217)</f>
        <v>147361</v>
      </c>
      <c r="P229" s="80">
        <f t="shared" si="2033"/>
        <v>147361</v>
      </c>
      <c r="Q229" s="80">
        <f t="shared" si="2033"/>
        <v>147361</v>
      </c>
      <c r="R229" s="80">
        <f t="shared" si="2033"/>
        <v>147361</v>
      </c>
      <c r="S229" s="80">
        <f t="shared" si="2033"/>
        <v>147361</v>
      </c>
      <c r="T229" s="80">
        <f t="shared" si="2033"/>
        <v>147361</v>
      </c>
      <c r="U229" s="80">
        <f t="shared" si="2033"/>
        <v>147361</v>
      </c>
      <c r="V229" s="80">
        <f t="shared" si="2033"/>
        <v>147361</v>
      </c>
      <c r="W229" s="80">
        <f t="shared" si="2033"/>
        <v>147361</v>
      </c>
      <c r="X229" s="80">
        <f t="shared" si="2033"/>
        <v>147361</v>
      </c>
      <c r="Y229" s="80">
        <f t="shared" si="2033"/>
        <v>147361</v>
      </c>
      <c r="Z229" s="80">
        <f t="shared" si="2033"/>
        <v>147550</v>
      </c>
      <c r="AA229" s="80">
        <f t="shared" si="2033"/>
        <v>147550</v>
      </c>
      <c r="AB229" s="80">
        <f t="shared" si="2033"/>
        <v>147550</v>
      </c>
      <c r="AC229" s="80">
        <f t="shared" si="2033"/>
        <v>147550</v>
      </c>
      <c r="AD229" s="80">
        <f t="shared" si="2033"/>
        <v>147550</v>
      </c>
      <c r="AE229" s="80">
        <f t="shared" si="2033"/>
        <v>147550</v>
      </c>
      <c r="AF229" s="80">
        <f t="shared" si="2033"/>
        <v>147550</v>
      </c>
      <c r="AG229" s="80">
        <f t="shared" si="2033"/>
        <v>147550</v>
      </c>
      <c r="AH229" s="80">
        <f t="shared" si="2033"/>
        <v>147550</v>
      </c>
      <c r="AI229" s="80">
        <f t="shared" ref="AI229" si="2034">SUM(AI209,AI211,AI212,AI217)</f>
        <v>147550</v>
      </c>
      <c r="AJ229" s="80">
        <f t="shared" ref="AJ229:AK229" si="2035">SUM(AJ209,AJ211,AJ212,AJ217)</f>
        <v>147550</v>
      </c>
      <c r="AK229" s="80">
        <f t="shared" si="2035"/>
        <v>147550</v>
      </c>
      <c r="AL229" s="80">
        <f t="shared" ref="AL229:AM229" si="2036">SUM(AL209,AL211,AL212,AL217)</f>
        <v>148485</v>
      </c>
      <c r="AM229" s="80">
        <f t="shared" si="2036"/>
        <v>148485</v>
      </c>
      <c r="AN229" s="80">
        <f t="shared" ref="AN229:AO229" si="2037">SUM(AN209,AN211,AN212,AN217)</f>
        <v>148485</v>
      </c>
      <c r="AO229" s="80">
        <f t="shared" si="2037"/>
        <v>148485</v>
      </c>
      <c r="AP229" s="80">
        <f t="shared" ref="AP229:AQ229" si="2038">SUM(AP209,AP211,AP212,AP217)</f>
        <v>148485</v>
      </c>
      <c r="AQ229" s="80">
        <f t="shared" si="2038"/>
        <v>148485</v>
      </c>
      <c r="AR229" s="80">
        <f t="shared" ref="AR229:AS229" si="2039">SUM(AR209,AR211,AR212,AR217)</f>
        <v>148485</v>
      </c>
      <c r="AS229" s="80">
        <f t="shared" si="2039"/>
        <v>148485</v>
      </c>
      <c r="AT229" s="80">
        <f t="shared" ref="AT229:AU229" si="2040">SUM(AT209,AT211,AT212,AT217)</f>
        <v>148485</v>
      </c>
      <c r="AU229" s="80">
        <f t="shared" si="2040"/>
        <v>148485</v>
      </c>
      <c r="AV229" s="80">
        <f t="shared" ref="AV229:AW229" si="2041">SUM(AV209,AV211,AV212,AV217)</f>
        <v>148485</v>
      </c>
      <c r="AW229" s="80">
        <f t="shared" si="2041"/>
        <v>148485</v>
      </c>
      <c r="AX229" s="80">
        <f t="shared" ref="AX229:AY229" si="2042">SUM(AX209,AX211,AX212,AX217)</f>
        <v>150067</v>
      </c>
      <c r="AY229" s="80">
        <f t="shared" si="2042"/>
        <v>150067</v>
      </c>
      <c r="AZ229" s="80">
        <f t="shared" ref="AZ229" si="2043">SUM(AZ209,AZ211,AZ212,AZ217)</f>
        <v>150067</v>
      </c>
      <c r="BA229" s="80">
        <f t="shared" ref="BA229:BB229" si="2044">SUM(BA209,BA211,BA212,BA217)</f>
        <v>150067</v>
      </c>
      <c r="BB229" s="80">
        <f t="shared" si="2044"/>
        <v>150067</v>
      </c>
      <c r="BC229" s="80">
        <f t="shared" ref="BC229:BD229" si="2045">SUM(BC209,BC211,BC212,BC217)</f>
        <v>150067</v>
      </c>
      <c r="BD229" s="80">
        <f t="shared" si="2045"/>
        <v>150067</v>
      </c>
      <c r="BE229" s="80">
        <f t="shared" ref="BE229:BG229" si="2046">SUM(BE209,BE211,BE212,BE217)</f>
        <v>150067</v>
      </c>
      <c r="BF229" s="80">
        <f t="shared" si="2046"/>
        <v>150067</v>
      </c>
      <c r="BG229" s="80">
        <f t="shared" si="2046"/>
        <v>150067</v>
      </c>
      <c r="BH229" s="80">
        <f t="shared" ref="BH229" si="2047">SUM(BH209,BH211,BH212,BH217)</f>
        <v>150067</v>
      </c>
      <c r="BI229" s="80">
        <f t="shared" ref="BI229:BJ229" si="2048">SUM(BI209,BI211,BI212,BI217)</f>
        <v>150067</v>
      </c>
      <c r="BJ229" s="80">
        <f t="shared" si="2048"/>
        <v>150067</v>
      </c>
      <c r="BK229" s="80">
        <f t="shared" ref="BK229:BL229" si="2049">SUM(BK209,BK211,BK212,BK217)</f>
        <v>150067</v>
      </c>
      <c r="BL229" s="80">
        <f t="shared" si="2049"/>
        <v>150067</v>
      </c>
      <c r="BM229" s="80">
        <f t="shared" ref="BM229:BN229" si="2050">SUM(BM209,BM211,BM212,BM217)</f>
        <v>150067</v>
      </c>
      <c r="BN229" s="80">
        <f t="shared" si="2050"/>
        <v>150067</v>
      </c>
      <c r="BO229" s="80">
        <f t="shared" ref="BO229:BP229" si="2051">SUM(BO209,BO211,BO212,BO217)</f>
        <v>150067</v>
      </c>
      <c r="BP229" s="80">
        <f t="shared" si="2051"/>
        <v>150067</v>
      </c>
      <c r="BQ229" s="80">
        <f t="shared" ref="BQ229:BR229" si="2052">SUM(BQ209,BQ211,BQ212,BQ217)</f>
        <v>150067</v>
      </c>
      <c r="BR229" s="80">
        <f t="shared" si="2052"/>
        <v>150067</v>
      </c>
      <c r="BS229" s="80">
        <f t="shared" ref="BS229" si="2053">SUM(BS209,BS211,BS212,BS217)</f>
        <v>150067</v>
      </c>
      <c r="BT229" s="80">
        <f t="shared" ref="BT229:BU229" si="2054">SUM(BT209,BT211,BT212,BT217)</f>
        <v>150067</v>
      </c>
      <c r="BU229" s="80">
        <f t="shared" si="2054"/>
        <v>150067</v>
      </c>
      <c r="BV229" s="80">
        <f t="shared" ref="BV229:BW229" si="2055">SUM(BV209,BV211,BV212,BV217)</f>
        <v>150067</v>
      </c>
      <c r="BW229" s="80">
        <f t="shared" si="2055"/>
        <v>150067</v>
      </c>
      <c r="BX229" s="80">
        <f t="shared" ref="BX229:BY229" si="2056">SUM(BX209,BX211,BX212,BX217)</f>
        <v>150067</v>
      </c>
      <c r="BY229" s="80">
        <f t="shared" si="2056"/>
        <v>150067</v>
      </c>
      <c r="BZ229" s="80">
        <f t="shared" ref="BZ229:CA229" si="2057">SUM(BZ209,BZ211,BZ212,BZ217)</f>
        <v>150067</v>
      </c>
      <c r="CA229" s="80">
        <f t="shared" si="2057"/>
        <v>150067</v>
      </c>
      <c r="CB229" s="274"/>
      <c r="CC229" s="236"/>
    </row>
    <row r="230" spans="1:81" x14ac:dyDescent="0.25">
      <c r="A230" s="236" t="s">
        <v>231</v>
      </c>
      <c r="B230" s="80">
        <f t="shared" ref="B230:N230" si="2058">SUM(B208,B214)</f>
        <v>98404</v>
      </c>
      <c r="C230" s="80">
        <f t="shared" si="2058"/>
        <v>98404</v>
      </c>
      <c r="D230" s="80">
        <f t="shared" si="2058"/>
        <v>98404</v>
      </c>
      <c r="E230" s="80">
        <f t="shared" si="2058"/>
        <v>98404</v>
      </c>
      <c r="F230" s="80">
        <f t="shared" si="2058"/>
        <v>98404</v>
      </c>
      <c r="G230" s="80">
        <f t="shared" si="2058"/>
        <v>98404</v>
      </c>
      <c r="H230" s="80">
        <f t="shared" si="2058"/>
        <v>98404</v>
      </c>
      <c r="I230" s="80">
        <f t="shared" si="2058"/>
        <v>98404</v>
      </c>
      <c r="J230" s="80">
        <f t="shared" si="2058"/>
        <v>98404</v>
      </c>
      <c r="K230" s="80">
        <f t="shared" si="2058"/>
        <v>98404</v>
      </c>
      <c r="L230" s="80">
        <f t="shared" si="2058"/>
        <v>98404</v>
      </c>
      <c r="M230" s="80">
        <f t="shared" si="2058"/>
        <v>98404</v>
      </c>
      <c r="N230" s="80">
        <f t="shared" si="2058"/>
        <v>98582</v>
      </c>
      <c r="O230" s="80">
        <f t="shared" ref="O230:AH230" si="2059">SUM(O208,O214)</f>
        <v>98582</v>
      </c>
      <c r="P230" s="80">
        <f t="shared" si="2059"/>
        <v>98582</v>
      </c>
      <c r="Q230" s="80">
        <f t="shared" si="2059"/>
        <v>98582</v>
      </c>
      <c r="R230" s="80">
        <f t="shared" si="2059"/>
        <v>98582</v>
      </c>
      <c r="S230" s="80">
        <f t="shared" si="2059"/>
        <v>98582</v>
      </c>
      <c r="T230" s="80">
        <f t="shared" si="2059"/>
        <v>98582</v>
      </c>
      <c r="U230" s="80">
        <f t="shared" si="2059"/>
        <v>98582</v>
      </c>
      <c r="V230" s="80">
        <f t="shared" si="2059"/>
        <v>98582</v>
      </c>
      <c r="W230" s="80">
        <f t="shared" si="2059"/>
        <v>98582</v>
      </c>
      <c r="X230" s="80">
        <f t="shared" si="2059"/>
        <v>98582</v>
      </c>
      <c r="Y230" s="80">
        <f t="shared" si="2059"/>
        <v>98582</v>
      </c>
      <c r="Z230" s="80">
        <f t="shared" si="2059"/>
        <v>100338</v>
      </c>
      <c r="AA230" s="80">
        <f t="shared" si="2059"/>
        <v>100338</v>
      </c>
      <c r="AB230" s="80">
        <f t="shared" si="2059"/>
        <v>100338</v>
      </c>
      <c r="AC230" s="80">
        <f t="shared" si="2059"/>
        <v>100338</v>
      </c>
      <c r="AD230" s="80">
        <f t="shared" si="2059"/>
        <v>100338</v>
      </c>
      <c r="AE230" s="80">
        <f t="shared" si="2059"/>
        <v>100338</v>
      </c>
      <c r="AF230" s="80">
        <f t="shared" si="2059"/>
        <v>100338</v>
      </c>
      <c r="AG230" s="80">
        <f t="shared" si="2059"/>
        <v>100338</v>
      </c>
      <c r="AH230" s="80">
        <f t="shared" si="2059"/>
        <v>100338</v>
      </c>
      <c r="AI230" s="80">
        <f t="shared" ref="AI230" si="2060">SUM(AI208,AI214)</f>
        <v>100338</v>
      </c>
      <c r="AJ230" s="80">
        <f t="shared" ref="AJ230:AK230" si="2061">SUM(AJ208,AJ214)</f>
        <v>100338</v>
      </c>
      <c r="AK230" s="80">
        <f t="shared" si="2061"/>
        <v>100338</v>
      </c>
      <c r="AL230" s="80">
        <f t="shared" ref="AL230:AM230" si="2062">SUM(AL208,AL214)</f>
        <v>102627</v>
      </c>
      <c r="AM230" s="80">
        <f t="shared" si="2062"/>
        <v>102627</v>
      </c>
      <c r="AN230" s="80">
        <f t="shared" ref="AN230:AO230" si="2063">SUM(AN208,AN214)</f>
        <v>102627</v>
      </c>
      <c r="AO230" s="80">
        <f t="shared" si="2063"/>
        <v>102627</v>
      </c>
      <c r="AP230" s="80">
        <f t="shared" ref="AP230:AQ230" si="2064">SUM(AP208,AP214)</f>
        <v>102627</v>
      </c>
      <c r="AQ230" s="80">
        <f t="shared" si="2064"/>
        <v>102627</v>
      </c>
      <c r="AR230" s="80">
        <f t="shared" ref="AR230:AS230" si="2065">SUM(AR208,AR214)</f>
        <v>102627</v>
      </c>
      <c r="AS230" s="80">
        <f t="shared" si="2065"/>
        <v>102627</v>
      </c>
      <c r="AT230" s="80">
        <f t="shared" ref="AT230:AU230" si="2066">SUM(AT208,AT214)</f>
        <v>102627</v>
      </c>
      <c r="AU230" s="80">
        <f t="shared" si="2066"/>
        <v>102627</v>
      </c>
      <c r="AV230" s="80">
        <f t="shared" ref="AV230:AW230" si="2067">SUM(AV208,AV214)</f>
        <v>102627</v>
      </c>
      <c r="AW230" s="80">
        <f t="shared" si="2067"/>
        <v>102627</v>
      </c>
      <c r="AX230" s="80">
        <f t="shared" ref="AX230:AY230" si="2068">SUM(AX208,AX214)</f>
        <v>105445</v>
      </c>
      <c r="AY230" s="80">
        <f t="shared" si="2068"/>
        <v>105445</v>
      </c>
      <c r="AZ230" s="80">
        <f t="shared" ref="AZ230" si="2069">SUM(AZ208,AZ214)</f>
        <v>105445</v>
      </c>
      <c r="BA230" s="80">
        <f t="shared" ref="BA230:BB230" si="2070">SUM(BA208,BA214)</f>
        <v>105445</v>
      </c>
      <c r="BB230" s="80">
        <f t="shared" si="2070"/>
        <v>105445</v>
      </c>
      <c r="BC230" s="80">
        <f t="shared" ref="BC230:BD230" si="2071">SUM(BC208,BC214)</f>
        <v>105445</v>
      </c>
      <c r="BD230" s="80">
        <f t="shared" si="2071"/>
        <v>105445</v>
      </c>
      <c r="BE230" s="80">
        <f t="shared" ref="BE230:BG230" si="2072">SUM(BE208,BE214)</f>
        <v>105445</v>
      </c>
      <c r="BF230" s="80">
        <f t="shared" si="2072"/>
        <v>105445</v>
      </c>
      <c r="BG230" s="80">
        <f t="shared" si="2072"/>
        <v>105445</v>
      </c>
      <c r="BH230" s="80">
        <f t="shared" ref="BH230" si="2073">SUM(BH208,BH214)</f>
        <v>105445</v>
      </c>
      <c r="BI230" s="80">
        <f t="shared" ref="BI230:BJ230" si="2074">SUM(BI208,BI214)</f>
        <v>105445</v>
      </c>
      <c r="BJ230" s="80">
        <f t="shared" si="2074"/>
        <v>105445</v>
      </c>
      <c r="BK230" s="80">
        <f t="shared" ref="BK230:BL230" si="2075">SUM(BK208,BK214)</f>
        <v>105445</v>
      </c>
      <c r="BL230" s="80">
        <f t="shared" si="2075"/>
        <v>105445</v>
      </c>
      <c r="BM230" s="80">
        <f t="shared" ref="BM230:BN230" si="2076">SUM(BM208,BM214)</f>
        <v>105445</v>
      </c>
      <c r="BN230" s="80">
        <f t="shared" si="2076"/>
        <v>105445</v>
      </c>
      <c r="BO230" s="80">
        <f t="shared" ref="BO230:BP230" si="2077">SUM(BO208,BO214)</f>
        <v>105445</v>
      </c>
      <c r="BP230" s="80">
        <f t="shared" si="2077"/>
        <v>105445</v>
      </c>
      <c r="BQ230" s="80">
        <f t="shared" ref="BQ230:BR230" si="2078">SUM(BQ208,BQ214)</f>
        <v>105445</v>
      </c>
      <c r="BR230" s="80">
        <f t="shared" si="2078"/>
        <v>105445</v>
      </c>
      <c r="BS230" s="80">
        <f t="shared" ref="BS230" si="2079">SUM(BS208,BS214)</f>
        <v>105445</v>
      </c>
      <c r="BT230" s="80">
        <f t="shared" ref="BT230:BU230" si="2080">SUM(BT208,BT214)</f>
        <v>105445</v>
      </c>
      <c r="BU230" s="80">
        <f t="shared" si="2080"/>
        <v>105445</v>
      </c>
      <c r="BV230" s="80">
        <f t="shared" ref="BV230:BW230" si="2081">SUM(BV208,BV214)</f>
        <v>105445</v>
      </c>
      <c r="BW230" s="80">
        <f t="shared" si="2081"/>
        <v>105445</v>
      </c>
      <c r="BX230" s="80">
        <f t="shared" ref="BX230:BY230" si="2082">SUM(BX208,BX214)</f>
        <v>105445</v>
      </c>
      <c r="BY230" s="80">
        <f t="shared" si="2082"/>
        <v>105445</v>
      </c>
      <c r="BZ230" s="80">
        <f t="shared" ref="BZ230:CA230" si="2083">SUM(BZ208,BZ214)</f>
        <v>105445</v>
      </c>
      <c r="CA230" s="80">
        <f t="shared" si="2083"/>
        <v>105445</v>
      </c>
      <c r="CB230" s="274"/>
      <c r="CC230" s="236"/>
    </row>
    <row r="233" spans="1:81" s="105" customFormat="1" ht="26.45" customHeight="1" x14ac:dyDescent="0.25">
      <c r="A233" s="236" t="s">
        <v>1739</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c r="BN233" s="278"/>
      <c r="BO233" s="278"/>
      <c r="BP233" s="278"/>
      <c r="BQ233" s="278"/>
      <c r="BR233" s="278"/>
      <c r="BS233" s="278"/>
      <c r="BT233" s="278"/>
      <c r="BU233" s="278"/>
      <c r="BV233" s="278"/>
      <c r="BW233" s="278"/>
      <c r="BX233" s="278"/>
      <c r="BY233" s="278"/>
      <c r="BZ233" s="278"/>
      <c r="CA233" s="278"/>
      <c r="CB233" s="274"/>
      <c r="CC233" s="236"/>
    </row>
    <row r="234" spans="1:81" s="105" customFormat="1" x14ac:dyDescent="0.25">
      <c r="A234" s="236" t="s">
        <v>163</v>
      </c>
      <c r="B234" s="276" t="s">
        <v>1662</v>
      </c>
      <c r="C234" s="276" t="s">
        <v>1662</v>
      </c>
      <c r="D234" s="276" t="s">
        <v>1662</v>
      </c>
      <c r="E234" s="276" t="s">
        <v>1662</v>
      </c>
      <c r="F234" s="276" t="s">
        <v>1662</v>
      </c>
      <c r="G234" s="276" t="s">
        <v>1662</v>
      </c>
      <c r="H234" s="276" t="s">
        <v>1662</v>
      </c>
      <c r="I234" s="276" t="s">
        <v>1662</v>
      </c>
      <c r="J234" s="276" t="s">
        <v>1662</v>
      </c>
      <c r="K234" s="276" t="s">
        <v>1662</v>
      </c>
      <c r="L234" s="276" t="s">
        <v>1662</v>
      </c>
      <c r="M234" s="276" t="s">
        <v>1662</v>
      </c>
      <c r="N234" s="276" t="s">
        <v>1663</v>
      </c>
      <c r="O234" s="276" t="s">
        <v>1663</v>
      </c>
      <c r="P234" s="276" t="s">
        <v>1663</v>
      </c>
      <c r="Q234" s="276" t="s">
        <v>1663</v>
      </c>
      <c r="R234" s="276" t="s">
        <v>1663</v>
      </c>
      <c r="S234" s="276" t="s">
        <v>1663</v>
      </c>
      <c r="T234" s="276" t="s">
        <v>1663</v>
      </c>
      <c r="U234" s="276" t="s">
        <v>1663</v>
      </c>
      <c r="V234" s="276" t="s">
        <v>1663</v>
      </c>
      <c r="W234" s="276" t="s">
        <v>1663</v>
      </c>
      <c r="X234" s="276" t="s">
        <v>1663</v>
      </c>
      <c r="Y234" s="276" t="s">
        <v>1663</v>
      </c>
      <c r="Z234" s="276" t="s">
        <v>1664</v>
      </c>
      <c r="AA234" s="276" t="s">
        <v>1664</v>
      </c>
      <c r="AB234" s="276" t="s">
        <v>1664</v>
      </c>
      <c r="AC234" s="276" t="s">
        <v>1664</v>
      </c>
      <c r="AD234" s="276" t="s">
        <v>1664</v>
      </c>
      <c r="AE234" s="276" t="s">
        <v>1664</v>
      </c>
      <c r="AF234" s="276" t="s">
        <v>1664</v>
      </c>
      <c r="AG234" s="276" t="s">
        <v>1664</v>
      </c>
      <c r="AH234" s="276" t="s">
        <v>1664</v>
      </c>
      <c r="AI234" s="276" t="s">
        <v>1664</v>
      </c>
      <c r="AJ234" s="276" t="s">
        <v>1664</v>
      </c>
      <c r="AK234" s="276" t="s">
        <v>1664</v>
      </c>
      <c r="AL234" s="287" t="s">
        <v>1665</v>
      </c>
      <c r="AM234" s="287" t="s">
        <v>1665</v>
      </c>
      <c r="AN234" s="287" t="s">
        <v>1665</v>
      </c>
      <c r="AO234" s="287" t="s">
        <v>1665</v>
      </c>
      <c r="AP234" s="287" t="s">
        <v>1665</v>
      </c>
      <c r="AQ234" s="287" t="s">
        <v>1665</v>
      </c>
      <c r="AR234" s="287" t="s">
        <v>1665</v>
      </c>
      <c r="AS234" s="287" t="s">
        <v>1665</v>
      </c>
      <c r="AT234" s="287" t="s">
        <v>1665</v>
      </c>
      <c r="AU234" s="287" t="s">
        <v>1665</v>
      </c>
      <c r="AV234" s="287" t="s">
        <v>1665</v>
      </c>
      <c r="AW234" s="287" t="s">
        <v>1665</v>
      </c>
      <c r="AX234" s="287" t="s">
        <v>1666</v>
      </c>
      <c r="AY234" s="287" t="s">
        <v>1666</v>
      </c>
      <c r="AZ234" s="287" t="s">
        <v>1666</v>
      </c>
      <c r="BA234" s="287" t="s">
        <v>1666</v>
      </c>
      <c r="BB234" s="287" t="s">
        <v>1666</v>
      </c>
      <c r="BC234" s="287" t="s">
        <v>1666</v>
      </c>
      <c r="BD234" s="287" t="s">
        <v>1666</v>
      </c>
      <c r="BE234" s="287" t="s">
        <v>1666</v>
      </c>
      <c r="BF234" s="287" t="s">
        <v>1666</v>
      </c>
      <c r="BG234" s="287" t="s">
        <v>1666</v>
      </c>
      <c r="BH234" s="287" t="s">
        <v>1666</v>
      </c>
      <c r="BI234" s="287" t="s">
        <v>1666</v>
      </c>
      <c r="BJ234" s="287" t="s">
        <v>1666</v>
      </c>
      <c r="BK234" s="287" t="s">
        <v>1666</v>
      </c>
      <c r="BL234" s="287" t="s">
        <v>1666</v>
      </c>
      <c r="BM234" s="287" t="s">
        <v>1666</v>
      </c>
      <c r="BN234" s="287" t="s">
        <v>1666</v>
      </c>
      <c r="BO234" s="287" t="s">
        <v>1666</v>
      </c>
      <c r="BP234" s="287" t="s">
        <v>1666</v>
      </c>
      <c r="BQ234" s="287" t="s">
        <v>1666</v>
      </c>
      <c r="BR234" s="287" t="s">
        <v>1666</v>
      </c>
      <c r="BS234" s="287" t="s">
        <v>1666</v>
      </c>
      <c r="BT234" s="287" t="s">
        <v>1666</v>
      </c>
      <c r="BU234" s="287" t="s">
        <v>1666</v>
      </c>
      <c r="BV234" s="287" t="s">
        <v>1666</v>
      </c>
      <c r="BW234" s="287" t="s">
        <v>1666</v>
      </c>
      <c r="BX234" s="287" t="s">
        <v>1666</v>
      </c>
      <c r="BY234" s="287" t="s">
        <v>1666</v>
      </c>
      <c r="BZ234" s="287" t="s">
        <v>1666</v>
      </c>
      <c r="CA234" s="287" t="s">
        <v>1666</v>
      </c>
      <c r="CB234" s="274"/>
      <c r="CC234" s="236"/>
    </row>
    <row r="235" spans="1:81" s="105" customFormat="1" x14ac:dyDescent="0.25">
      <c r="A235" s="236" t="s">
        <v>115</v>
      </c>
      <c r="B235" s="279">
        <v>25709</v>
      </c>
      <c r="C235" s="279">
        <v>25709</v>
      </c>
      <c r="D235" s="279">
        <v>25709</v>
      </c>
      <c r="E235" s="279">
        <v>25709</v>
      </c>
      <c r="F235" s="279">
        <v>25709</v>
      </c>
      <c r="G235" s="279">
        <v>25709</v>
      </c>
      <c r="H235" s="279">
        <v>25709</v>
      </c>
      <c r="I235" s="279">
        <v>25709</v>
      </c>
      <c r="J235" s="279">
        <v>25709</v>
      </c>
      <c r="K235" s="279">
        <v>25709</v>
      </c>
      <c r="L235" s="279">
        <v>25709</v>
      </c>
      <c r="M235" s="279">
        <v>25709</v>
      </c>
      <c r="N235" s="279">
        <v>26274</v>
      </c>
      <c r="O235" s="279">
        <v>26274</v>
      </c>
      <c r="P235" s="279">
        <v>26274</v>
      </c>
      <c r="Q235" s="279">
        <v>26274</v>
      </c>
      <c r="R235" s="279">
        <v>26274</v>
      </c>
      <c r="S235" s="279">
        <v>26274</v>
      </c>
      <c r="T235" s="279">
        <v>26274</v>
      </c>
      <c r="U235" s="279">
        <v>26274</v>
      </c>
      <c r="V235" s="279">
        <v>26274</v>
      </c>
      <c r="W235" s="279">
        <v>26274</v>
      </c>
      <c r="X235" s="279">
        <v>26274</v>
      </c>
      <c r="Y235" s="279">
        <v>26274</v>
      </c>
      <c r="Z235" s="279">
        <v>26921</v>
      </c>
      <c r="AA235" s="279">
        <v>26921</v>
      </c>
      <c r="AB235" s="279">
        <v>26921</v>
      </c>
      <c r="AC235" s="279">
        <v>26921</v>
      </c>
      <c r="AD235" s="279">
        <v>26921</v>
      </c>
      <c r="AE235" s="279">
        <v>26921</v>
      </c>
      <c r="AF235" s="279">
        <v>26921</v>
      </c>
      <c r="AG235" s="279">
        <v>26921</v>
      </c>
      <c r="AH235" s="279">
        <v>26921</v>
      </c>
      <c r="AI235" s="279">
        <v>26921</v>
      </c>
      <c r="AJ235" s="279">
        <v>26921</v>
      </c>
      <c r="AK235" s="279">
        <v>26921</v>
      </c>
      <c r="AL235" s="279">
        <v>27552</v>
      </c>
      <c r="AM235" s="279">
        <v>27552</v>
      </c>
      <c r="AN235" s="279">
        <v>27552</v>
      </c>
      <c r="AO235" s="279">
        <v>27552</v>
      </c>
      <c r="AP235" s="279">
        <v>27552</v>
      </c>
      <c r="AQ235" s="279">
        <v>27552</v>
      </c>
      <c r="AR235" s="279">
        <v>27552</v>
      </c>
      <c r="AS235" s="279">
        <v>27552</v>
      </c>
      <c r="AT235" s="279">
        <v>27552</v>
      </c>
      <c r="AU235" s="279">
        <v>27552</v>
      </c>
      <c r="AV235" s="279">
        <v>27552</v>
      </c>
      <c r="AW235" s="279">
        <v>27552</v>
      </c>
      <c r="AX235" s="279">
        <v>27941</v>
      </c>
      <c r="AY235" s="279">
        <v>27941</v>
      </c>
      <c r="AZ235" s="279">
        <v>27941</v>
      </c>
      <c r="BA235" s="279">
        <v>27941</v>
      </c>
      <c r="BB235" s="279">
        <v>27941</v>
      </c>
      <c r="BC235" s="279">
        <v>27941</v>
      </c>
      <c r="BD235" s="279">
        <v>27941</v>
      </c>
      <c r="BE235" s="279">
        <v>27941</v>
      </c>
      <c r="BF235" s="279">
        <v>27941</v>
      </c>
      <c r="BG235" s="279">
        <v>27941</v>
      </c>
      <c r="BH235" s="279">
        <v>27941</v>
      </c>
      <c r="BI235" s="279">
        <v>27941</v>
      </c>
      <c r="BJ235" s="279">
        <v>27941</v>
      </c>
      <c r="BK235" s="279">
        <v>27941</v>
      </c>
      <c r="BL235" s="279">
        <v>27941</v>
      </c>
      <c r="BM235" s="279">
        <v>27941</v>
      </c>
      <c r="BN235" s="279">
        <v>27941</v>
      </c>
      <c r="BO235" s="279">
        <v>27941</v>
      </c>
      <c r="BP235" s="279">
        <v>27941</v>
      </c>
      <c r="BQ235" s="279">
        <v>27941</v>
      </c>
      <c r="BR235" s="279">
        <v>27941</v>
      </c>
      <c r="BS235" s="279">
        <v>27941</v>
      </c>
      <c r="BT235" s="279">
        <v>27941</v>
      </c>
      <c r="BU235" s="279">
        <v>27941</v>
      </c>
      <c r="BV235" s="279">
        <v>27941</v>
      </c>
      <c r="BW235" s="279">
        <v>27941</v>
      </c>
      <c r="BX235" s="279">
        <v>27941</v>
      </c>
      <c r="BY235" s="279">
        <v>27941</v>
      </c>
      <c r="BZ235" s="279">
        <v>27941</v>
      </c>
      <c r="CA235" s="279">
        <v>27941</v>
      </c>
      <c r="CB235" s="274"/>
      <c r="CC235" s="236"/>
    </row>
    <row r="236" spans="1:81" s="105" customFormat="1" x14ac:dyDescent="0.25">
      <c r="A236" s="236" t="s">
        <v>116</v>
      </c>
      <c r="B236" s="279">
        <v>28715</v>
      </c>
      <c r="C236" s="279">
        <v>28715</v>
      </c>
      <c r="D236" s="279">
        <v>28715</v>
      </c>
      <c r="E236" s="279">
        <v>28715</v>
      </c>
      <c r="F236" s="279">
        <v>28715</v>
      </c>
      <c r="G236" s="279">
        <v>28715</v>
      </c>
      <c r="H236" s="279">
        <v>28715</v>
      </c>
      <c r="I236" s="279">
        <v>28715</v>
      </c>
      <c r="J236" s="279">
        <v>28715</v>
      </c>
      <c r="K236" s="279">
        <v>28715</v>
      </c>
      <c r="L236" s="279">
        <v>28715</v>
      </c>
      <c r="M236" s="279">
        <v>28715</v>
      </c>
      <c r="N236" s="279">
        <v>28917</v>
      </c>
      <c r="O236" s="279">
        <v>28917</v>
      </c>
      <c r="P236" s="279">
        <v>28917</v>
      </c>
      <c r="Q236" s="279">
        <v>28917</v>
      </c>
      <c r="R236" s="279">
        <v>28917</v>
      </c>
      <c r="S236" s="279">
        <v>28917</v>
      </c>
      <c r="T236" s="279">
        <v>28917</v>
      </c>
      <c r="U236" s="279">
        <v>28917</v>
      </c>
      <c r="V236" s="279">
        <v>28917</v>
      </c>
      <c r="W236" s="279">
        <v>28917</v>
      </c>
      <c r="X236" s="279">
        <v>28917</v>
      </c>
      <c r="Y236" s="279">
        <v>28917</v>
      </c>
      <c r="Z236" s="279">
        <v>29346</v>
      </c>
      <c r="AA236" s="279">
        <v>29346</v>
      </c>
      <c r="AB236" s="279">
        <v>29346</v>
      </c>
      <c r="AC236" s="279">
        <v>29346</v>
      </c>
      <c r="AD236" s="279">
        <v>29346</v>
      </c>
      <c r="AE236" s="279">
        <v>29346</v>
      </c>
      <c r="AF236" s="279">
        <v>29346</v>
      </c>
      <c r="AG236" s="279">
        <v>29346</v>
      </c>
      <c r="AH236" s="279">
        <v>29346</v>
      </c>
      <c r="AI236" s="279">
        <v>29346</v>
      </c>
      <c r="AJ236" s="279">
        <v>29346</v>
      </c>
      <c r="AK236" s="279">
        <v>29346</v>
      </c>
      <c r="AL236" s="279">
        <v>29679</v>
      </c>
      <c r="AM236" s="279">
        <v>29679</v>
      </c>
      <c r="AN236" s="279">
        <v>29679</v>
      </c>
      <c r="AO236" s="279">
        <v>29679</v>
      </c>
      <c r="AP236" s="279">
        <v>29679</v>
      </c>
      <c r="AQ236" s="279">
        <v>29679</v>
      </c>
      <c r="AR236" s="279">
        <v>29679</v>
      </c>
      <c r="AS236" s="279">
        <v>29679</v>
      </c>
      <c r="AT236" s="279">
        <v>29679</v>
      </c>
      <c r="AU236" s="279">
        <v>29679</v>
      </c>
      <c r="AV236" s="279">
        <v>29679</v>
      </c>
      <c r="AW236" s="279">
        <v>29679</v>
      </c>
      <c r="AX236" s="279">
        <v>29889</v>
      </c>
      <c r="AY236" s="279">
        <v>29889</v>
      </c>
      <c r="AZ236" s="279">
        <v>29889</v>
      </c>
      <c r="BA236" s="279">
        <v>29889</v>
      </c>
      <c r="BB236" s="279">
        <v>29889</v>
      </c>
      <c r="BC236" s="279">
        <v>29889</v>
      </c>
      <c r="BD236" s="279">
        <v>29889</v>
      </c>
      <c r="BE236" s="279">
        <v>29889</v>
      </c>
      <c r="BF236" s="279">
        <v>29889</v>
      </c>
      <c r="BG236" s="279">
        <v>29889</v>
      </c>
      <c r="BH236" s="279">
        <v>29889</v>
      </c>
      <c r="BI236" s="279">
        <v>29889</v>
      </c>
      <c r="BJ236" s="279">
        <v>29889</v>
      </c>
      <c r="BK236" s="279">
        <v>29889</v>
      </c>
      <c r="BL236" s="279">
        <v>29889</v>
      </c>
      <c r="BM236" s="279">
        <v>29889</v>
      </c>
      <c r="BN236" s="279">
        <v>29889</v>
      </c>
      <c r="BO236" s="279">
        <v>29889</v>
      </c>
      <c r="BP236" s="279">
        <v>29889</v>
      </c>
      <c r="BQ236" s="279">
        <v>29889</v>
      </c>
      <c r="BR236" s="279">
        <v>29889</v>
      </c>
      <c r="BS236" s="279">
        <v>29889</v>
      </c>
      <c r="BT236" s="279">
        <v>29889</v>
      </c>
      <c r="BU236" s="279">
        <v>29889</v>
      </c>
      <c r="BV236" s="279">
        <v>29889</v>
      </c>
      <c r="BW236" s="279">
        <v>29889</v>
      </c>
      <c r="BX236" s="279">
        <v>29889</v>
      </c>
      <c r="BY236" s="279">
        <v>29889</v>
      </c>
      <c r="BZ236" s="279">
        <v>29889</v>
      </c>
      <c r="CA236" s="279">
        <v>29889</v>
      </c>
      <c r="CB236" s="274"/>
      <c r="CC236" s="236"/>
    </row>
    <row r="237" spans="1:81" s="105" customFormat="1" x14ac:dyDescent="0.25">
      <c r="A237" s="236" t="s">
        <v>117</v>
      </c>
      <c r="B237" s="279">
        <v>19912</v>
      </c>
      <c r="C237" s="279">
        <v>19912</v>
      </c>
      <c r="D237" s="279">
        <v>19912</v>
      </c>
      <c r="E237" s="279">
        <v>19912</v>
      </c>
      <c r="F237" s="279">
        <v>19912</v>
      </c>
      <c r="G237" s="279">
        <v>19912</v>
      </c>
      <c r="H237" s="279">
        <v>19912</v>
      </c>
      <c r="I237" s="279">
        <v>19912</v>
      </c>
      <c r="J237" s="279">
        <v>19912</v>
      </c>
      <c r="K237" s="279">
        <v>19912</v>
      </c>
      <c r="L237" s="279">
        <v>19912</v>
      </c>
      <c r="M237" s="279">
        <v>19912</v>
      </c>
      <c r="N237" s="279">
        <v>20136</v>
      </c>
      <c r="O237" s="279">
        <v>20136</v>
      </c>
      <c r="P237" s="279">
        <v>20136</v>
      </c>
      <c r="Q237" s="279">
        <v>20136</v>
      </c>
      <c r="R237" s="279">
        <v>20136</v>
      </c>
      <c r="S237" s="279">
        <v>20136</v>
      </c>
      <c r="T237" s="279">
        <v>20136</v>
      </c>
      <c r="U237" s="279">
        <v>20136</v>
      </c>
      <c r="V237" s="279">
        <v>20136</v>
      </c>
      <c r="W237" s="279">
        <v>20136</v>
      </c>
      <c r="X237" s="279">
        <v>20136</v>
      </c>
      <c r="Y237" s="279">
        <v>20136</v>
      </c>
      <c r="Z237" s="279">
        <v>20358</v>
      </c>
      <c r="AA237" s="279">
        <v>20358</v>
      </c>
      <c r="AB237" s="279">
        <v>20358</v>
      </c>
      <c r="AC237" s="279">
        <v>20358</v>
      </c>
      <c r="AD237" s="279">
        <v>20358</v>
      </c>
      <c r="AE237" s="279">
        <v>20358</v>
      </c>
      <c r="AF237" s="279">
        <v>20358</v>
      </c>
      <c r="AG237" s="279">
        <v>20358</v>
      </c>
      <c r="AH237" s="279">
        <v>20358</v>
      </c>
      <c r="AI237" s="279">
        <v>20358</v>
      </c>
      <c r="AJ237" s="279">
        <v>20358</v>
      </c>
      <c r="AK237" s="279">
        <v>20358</v>
      </c>
      <c r="AL237" s="279">
        <v>20537</v>
      </c>
      <c r="AM237" s="279">
        <v>20537</v>
      </c>
      <c r="AN237" s="279">
        <v>20537</v>
      </c>
      <c r="AO237" s="279">
        <v>20537</v>
      </c>
      <c r="AP237" s="279">
        <v>20537</v>
      </c>
      <c r="AQ237" s="279">
        <v>20537</v>
      </c>
      <c r="AR237" s="279">
        <v>20537</v>
      </c>
      <c r="AS237" s="279">
        <v>20537</v>
      </c>
      <c r="AT237" s="279">
        <v>20537</v>
      </c>
      <c r="AU237" s="279">
        <v>20537</v>
      </c>
      <c r="AV237" s="279">
        <v>20537</v>
      </c>
      <c r="AW237" s="279">
        <v>20537</v>
      </c>
      <c r="AX237" s="279">
        <v>20694</v>
      </c>
      <c r="AY237" s="279">
        <v>20694</v>
      </c>
      <c r="AZ237" s="279">
        <v>20694</v>
      </c>
      <c r="BA237" s="279">
        <v>20694</v>
      </c>
      <c r="BB237" s="279">
        <v>20694</v>
      </c>
      <c r="BC237" s="279">
        <v>20694</v>
      </c>
      <c r="BD237" s="279">
        <v>20694</v>
      </c>
      <c r="BE237" s="279">
        <v>20694</v>
      </c>
      <c r="BF237" s="279">
        <v>20694</v>
      </c>
      <c r="BG237" s="279">
        <v>20694</v>
      </c>
      <c r="BH237" s="279">
        <v>20694</v>
      </c>
      <c r="BI237" s="279">
        <v>20694</v>
      </c>
      <c r="BJ237" s="279">
        <v>20694</v>
      </c>
      <c r="BK237" s="279">
        <v>20694</v>
      </c>
      <c r="BL237" s="279">
        <v>20694</v>
      </c>
      <c r="BM237" s="279">
        <v>20694</v>
      </c>
      <c r="BN237" s="279">
        <v>20694</v>
      </c>
      <c r="BO237" s="279">
        <v>20694</v>
      </c>
      <c r="BP237" s="279">
        <v>20694</v>
      </c>
      <c r="BQ237" s="279">
        <v>20694</v>
      </c>
      <c r="BR237" s="279">
        <v>20694</v>
      </c>
      <c r="BS237" s="279">
        <v>20694</v>
      </c>
      <c r="BT237" s="279">
        <v>20694</v>
      </c>
      <c r="BU237" s="279">
        <v>20694</v>
      </c>
      <c r="BV237" s="279">
        <v>20694</v>
      </c>
      <c r="BW237" s="279">
        <v>20694</v>
      </c>
      <c r="BX237" s="279">
        <v>20694</v>
      </c>
      <c r="BY237" s="279">
        <v>20694</v>
      </c>
      <c r="BZ237" s="279">
        <v>20694</v>
      </c>
      <c r="CA237" s="279">
        <v>20694</v>
      </c>
      <c r="CB237" s="274"/>
      <c r="CC237" s="236"/>
    </row>
    <row r="238" spans="1:81" s="105" customFormat="1" x14ac:dyDescent="0.25">
      <c r="A238" s="236" t="s">
        <v>118</v>
      </c>
      <c r="B238" s="279">
        <v>24903</v>
      </c>
      <c r="C238" s="279">
        <v>24903</v>
      </c>
      <c r="D238" s="279">
        <v>24903</v>
      </c>
      <c r="E238" s="279">
        <v>24903</v>
      </c>
      <c r="F238" s="279">
        <v>24903</v>
      </c>
      <c r="G238" s="279">
        <v>24903</v>
      </c>
      <c r="H238" s="279">
        <v>24903</v>
      </c>
      <c r="I238" s="279">
        <v>24903</v>
      </c>
      <c r="J238" s="279">
        <v>24903</v>
      </c>
      <c r="K238" s="279">
        <v>24903</v>
      </c>
      <c r="L238" s="279">
        <v>24903</v>
      </c>
      <c r="M238" s="279">
        <v>24903</v>
      </c>
      <c r="N238" s="279">
        <v>24865</v>
      </c>
      <c r="O238" s="279">
        <v>24865</v>
      </c>
      <c r="P238" s="279">
        <v>24865</v>
      </c>
      <c r="Q238" s="279">
        <v>24865</v>
      </c>
      <c r="R238" s="279">
        <v>24865</v>
      </c>
      <c r="S238" s="279">
        <v>24865</v>
      </c>
      <c r="T238" s="279">
        <v>24865</v>
      </c>
      <c r="U238" s="279">
        <v>24865</v>
      </c>
      <c r="V238" s="279">
        <v>24865</v>
      </c>
      <c r="W238" s="279">
        <v>24865</v>
      </c>
      <c r="X238" s="279">
        <v>24865</v>
      </c>
      <c r="Y238" s="279">
        <v>24865</v>
      </c>
      <c r="Z238" s="279">
        <v>25087</v>
      </c>
      <c r="AA238" s="279">
        <v>25087</v>
      </c>
      <c r="AB238" s="279">
        <v>25087</v>
      </c>
      <c r="AC238" s="279">
        <v>25087</v>
      </c>
      <c r="AD238" s="279">
        <v>25087</v>
      </c>
      <c r="AE238" s="279">
        <v>25087</v>
      </c>
      <c r="AF238" s="279">
        <v>25087</v>
      </c>
      <c r="AG238" s="279">
        <v>25087</v>
      </c>
      <c r="AH238" s="279">
        <v>25087</v>
      </c>
      <c r="AI238" s="279">
        <v>25087</v>
      </c>
      <c r="AJ238" s="279">
        <v>25087</v>
      </c>
      <c r="AK238" s="279">
        <v>25087</v>
      </c>
      <c r="AL238" s="279">
        <v>25310</v>
      </c>
      <c r="AM238" s="279">
        <v>25310</v>
      </c>
      <c r="AN238" s="279">
        <v>25310</v>
      </c>
      <c r="AO238" s="279">
        <v>25310</v>
      </c>
      <c r="AP238" s="279">
        <v>25310</v>
      </c>
      <c r="AQ238" s="279">
        <v>25310</v>
      </c>
      <c r="AR238" s="279">
        <v>25310</v>
      </c>
      <c r="AS238" s="279">
        <v>25310</v>
      </c>
      <c r="AT238" s="279">
        <v>25310</v>
      </c>
      <c r="AU238" s="279">
        <v>25310</v>
      </c>
      <c r="AV238" s="279">
        <v>25310</v>
      </c>
      <c r="AW238" s="279">
        <v>25310</v>
      </c>
      <c r="AX238" s="279">
        <v>25459</v>
      </c>
      <c r="AY238" s="279">
        <v>25459</v>
      </c>
      <c r="AZ238" s="279">
        <v>25459</v>
      </c>
      <c r="BA238" s="279">
        <v>25459</v>
      </c>
      <c r="BB238" s="279">
        <v>25459</v>
      </c>
      <c r="BC238" s="279">
        <v>25459</v>
      </c>
      <c r="BD238" s="279">
        <v>25459</v>
      </c>
      <c r="BE238" s="279">
        <v>25459</v>
      </c>
      <c r="BF238" s="279">
        <v>25459</v>
      </c>
      <c r="BG238" s="279">
        <v>25459</v>
      </c>
      <c r="BH238" s="279">
        <v>25459</v>
      </c>
      <c r="BI238" s="279">
        <v>25459</v>
      </c>
      <c r="BJ238" s="279">
        <v>25459</v>
      </c>
      <c r="BK238" s="279">
        <v>25459</v>
      </c>
      <c r="BL238" s="279">
        <v>25459</v>
      </c>
      <c r="BM238" s="279">
        <v>25459</v>
      </c>
      <c r="BN238" s="279">
        <v>25459</v>
      </c>
      <c r="BO238" s="279">
        <v>25459</v>
      </c>
      <c r="BP238" s="279">
        <v>25459</v>
      </c>
      <c r="BQ238" s="279">
        <v>25459</v>
      </c>
      <c r="BR238" s="279">
        <v>25459</v>
      </c>
      <c r="BS238" s="279">
        <v>25459</v>
      </c>
      <c r="BT238" s="279">
        <v>25459</v>
      </c>
      <c r="BU238" s="279">
        <v>25459</v>
      </c>
      <c r="BV238" s="279">
        <v>25459</v>
      </c>
      <c r="BW238" s="279">
        <v>25459</v>
      </c>
      <c r="BX238" s="279">
        <v>25459</v>
      </c>
      <c r="BY238" s="279">
        <v>25459</v>
      </c>
      <c r="BZ238" s="279">
        <v>25459</v>
      </c>
      <c r="CA238" s="279">
        <v>25459</v>
      </c>
      <c r="CB238" s="274"/>
      <c r="CC238" s="236"/>
    </row>
    <row r="239" spans="1:81" s="105" customFormat="1" x14ac:dyDescent="0.25">
      <c r="A239" s="236" t="s">
        <v>1730</v>
      </c>
      <c r="B239" s="279">
        <v>23354</v>
      </c>
      <c r="C239" s="279">
        <v>23354</v>
      </c>
      <c r="D239" s="279">
        <v>23354</v>
      </c>
      <c r="E239" s="279">
        <v>23354</v>
      </c>
      <c r="F239" s="279">
        <v>23354</v>
      </c>
      <c r="G239" s="279">
        <v>23354</v>
      </c>
      <c r="H239" s="279">
        <v>23354</v>
      </c>
      <c r="I239" s="279">
        <v>23354</v>
      </c>
      <c r="J239" s="279">
        <v>23354</v>
      </c>
      <c r="K239" s="279">
        <v>23354</v>
      </c>
      <c r="L239" s="279">
        <v>23354</v>
      </c>
      <c r="M239" s="279">
        <v>23354</v>
      </c>
      <c r="N239" s="279">
        <v>23600</v>
      </c>
      <c r="O239" s="279">
        <v>23600</v>
      </c>
      <c r="P239" s="279">
        <v>23600</v>
      </c>
      <c r="Q239" s="279">
        <v>23600</v>
      </c>
      <c r="R239" s="279">
        <v>23600</v>
      </c>
      <c r="S239" s="279">
        <v>23600</v>
      </c>
      <c r="T239" s="279">
        <v>23600</v>
      </c>
      <c r="U239" s="279">
        <v>23600</v>
      </c>
      <c r="V239" s="279">
        <v>23600</v>
      </c>
      <c r="W239" s="279">
        <v>23600</v>
      </c>
      <c r="X239" s="279">
        <v>23600</v>
      </c>
      <c r="Y239" s="279">
        <v>23600</v>
      </c>
      <c r="Z239" s="279">
        <v>24005</v>
      </c>
      <c r="AA239" s="279">
        <v>24005</v>
      </c>
      <c r="AB239" s="279">
        <v>24005</v>
      </c>
      <c r="AC239" s="279">
        <v>24005</v>
      </c>
      <c r="AD239" s="279">
        <v>24005</v>
      </c>
      <c r="AE239" s="279">
        <v>24005</v>
      </c>
      <c r="AF239" s="279">
        <v>24005</v>
      </c>
      <c r="AG239" s="279">
        <v>24005</v>
      </c>
      <c r="AH239" s="279">
        <v>24005</v>
      </c>
      <c r="AI239" s="279">
        <v>24005</v>
      </c>
      <c r="AJ239" s="279">
        <v>24005</v>
      </c>
      <c r="AK239" s="279">
        <v>24005</v>
      </c>
      <c r="AL239" s="279">
        <v>24014</v>
      </c>
      <c r="AM239" s="279">
        <v>24014</v>
      </c>
      <c r="AN239" s="279">
        <v>24014</v>
      </c>
      <c r="AO239" s="279">
        <v>24014</v>
      </c>
      <c r="AP239" s="279">
        <v>24014</v>
      </c>
      <c r="AQ239" s="279">
        <v>24014</v>
      </c>
      <c r="AR239" s="279">
        <v>24014</v>
      </c>
      <c r="AS239" s="279">
        <v>24014</v>
      </c>
      <c r="AT239" s="279">
        <v>24014</v>
      </c>
      <c r="AU239" s="279">
        <v>24014</v>
      </c>
      <c r="AV239" s="279">
        <v>24014</v>
      </c>
      <c r="AW239" s="279">
        <v>24014</v>
      </c>
      <c r="AX239" s="279">
        <v>23987</v>
      </c>
      <c r="AY239" s="279">
        <v>23987</v>
      </c>
      <c r="AZ239" s="279">
        <v>23987</v>
      </c>
      <c r="BA239" s="279">
        <v>23987</v>
      </c>
      <c r="BB239" s="279">
        <v>23987</v>
      </c>
      <c r="BC239" s="279">
        <v>23987</v>
      </c>
      <c r="BD239" s="279">
        <v>23987</v>
      </c>
      <c r="BE239" s="279">
        <v>23987</v>
      </c>
      <c r="BF239" s="279">
        <v>23987</v>
      </c>
      <c r="BG239" s="279">
        <v>23987</v>
      </c>
      <c r="BH239" s="279">
        <v>23987</v>
      </c>
      <c r="BI239" s="279">
        <v>23987</v>
      </c>
      <c r="BJ239" s="279">
        <v>23987</v>
      </c>
      <c r="BK239" s="279">
        <v>23987</v>
      </c>
      <c r="BL239" s="279">
        <v>23987</v>
      </c>
      <c r="BM239" s="279">
        <v>23987</v>
      </c>
      <c r="BN239" s="279">
        <v>23987</v>
      </c>
      <c r="BO239" s="279">
        <v>23987</v>
      </c>
      <c r="BP239" s="279">
        <v>23987</v>
      </c>
      <c r="BQ239" s="279">
        <v>23987</v>
      </c>
      <c r="BR239" s="279">
        <v>23987</v>
      </c>
      <c r="BS239" s="279">
        <v>23987</v>
      </c>
      <c r="BT239" s="279">
        <v>23987</v>
      </c>
      <c r="BU239" s="279">
        <v>23987</v>
      </c>
      <c r="BV239" s="279">
        <v>23987</v>
      </c>
      <c r="BW239" s="279">
        <v>23987</v>
      </c>
      <c r="BX239" s="279">
        <v>23987</v>
      </c>
      <c r="BY239" s="279">
        <v>23987</v>
      </c>
      <c r="BZ239" s="279">
        <v>23987</v>
      </c>
      <c r="CA239" s="279">
        <v>23987</v>
      </c>
      <c r="CB239" s="274"/>
      <c r="CC239" s="236"/>
    </row>
    <row r="240" spans="1:81" s="105" customFormat="1" x14ac:dyDescent="0.25">
      <c r="A240" s="236" t="s">
        <v>120</v>
      </c>
      <c r="B240" s="279">
        <v>20132</v>
      </c>
      <c r="C240" s="279">
        <v>20132</v>
      </c>
      <c r="D240" s="279">
        <v>20132</v>
      </c>
      <c r="E240" s="279">
        <v>20132</v>
      </c>
      <c r="F240" s="279">
        <v>20132</v>
      </c>
      <c r="G240" s="279">
        <v>20132</v>
      </c>
      <c r="H240" s="279">
        <v>20132</v>
      </c>
      <c r="I240" s="279">
        <v>20132</v>
      </c>
      <c r="J240" s="279">
        <v>20132</v>
      </c>
      <c r="K240" s="279">
        <v>20132</v>
      </c>
      <c r="L240" s="279">
        <v>20132</v>
      </c>
      <c r="M240" s="279">
        <v>20132</v>
      </c>
      <c r="N240" s="279">
        <v>20298</v>
      </c>
      <c r="O240" s="279">
        <v>20298</v>
      </c>
      <c r="P240" s="279">
        <v>20298</v>
      </c>
      <c r="Q240" s="279">
        <v>20298</v>
      </c>
      <c r="R240" s="279">
        <v>20298</v>
      </c>
      <c r="S240" s="279">
        <v>20298</v>
      </c>
      <c r="T240" s="279">
        <v>20298</v>
      </c>
      <c r="U240" s="279">
        <v>20298</v>
      </c>
      <c r="V240" s="279">
        <v>20298</v>
      </c>
      <c r="W240" s="279">
        <v>20298</v>
      </c>
      <c r="X240" s="279">
        <v>20298</v>
      </c>
      <c r="Y240" s="279">
        <v>20298</v>
      </c>
      <c r="Z240" s="279">
        <v>20327</v>
      </c>
      <c r="AA240" s="279">
        <v>20327</v>
      </c>
      <c r="AB240" s="279">
        <v>20327</v>
      </c>
      <c r="AC240" s="279">
        <v>20327</v>
      </c>
      <c r="AD240" s="279">
        <v>20327</v>
      </c>
      <c r="AE240" s="279">
        <v>20327</v>
      </c>
      <c r="AF240" s="279">
        <v>20327</v>
      </c>
      <c r="AG240" s="279">
        <v>20327</v>
      </c>
      <c r="AH240" s="279">
        <v>20327</v>
      </c>
      <c r="AI240" s="279">
        <v>20327</v>
      </c>
      <c r="AJ240" s="279">
        <v>20327</v>
      </c>
      <c r="AK240" s="279">
        <v>20327</v>
      </c>
      <c r="AL240" s="279">
        <v>20437</v>
      </c>
      <c r="AM240" s="279">
        <v>20437</v>
      </c>
      <c r="AN240" s="279">
        <v>20437</v>
      </c>
      <c r="AO240" s="279">
        <v>20437</v>
      </c>
      <c r="AP240" s="279">
        <v>20437</v>
      </c>
      <c r="AQ240" s="279">
        <v>20437</v>
      </c>
      <c r="AR240" s="279">
        <v>20437</v>
      </c>
      <c r="AS240" s="279">
        <v>20437</v>
      </c>
      <c r="AT240" s="279">
        <v>20437</v>
      </c>
      <c r="AU240" s="279">
        <v>20437</v>
      </c>
      <c r="AV240" s="279">
        <v>20437</v>
      </c>
      <c r="AW240" s="279">
        <v>20437</v>
      </c>
      <c r="AX240" s="279">
        <v>20363</v>
      </c>
      <c r="AY240" s="279">
        <v>20363</v>
      </c>
      <c r="AZ240" s="279">
        <v>20363</v>
      </c>
      <c r="BA240" s="279">
        <v>20363</v>
      </c>
      <c r="BB240" s="279">
        <v>20363</v>
      </c>
      <c r="BC240" s="279">
        <v>20363</v>
      </c>
      <c r="BD240" s="279">
        <v>20363</v>
      </c>
      <c r="BE240" s="279">
        <v>20363</v>
      </c>
      <c r="BF240" s="279">
        <v>20363</v>
      </c>
      <c r="BG240" s="279">
        <v>20363</v>
      </c>
      <c r="BH240" s="279">
        <v>20363</v>
      </c>
      <c r="BI240" s="279">
        <v>20363</v>
      </c>
      <c r="BJ240" s="279">
        <v>20363</v>
      </c>
      <c r="BK240" s="279">
        <v>20363</v>
      </c>
      <c r="BL240" s="279">
        <v>20363</v>
      </c>
      <c r="BM240" s="279">
        <v>20363</v>
      </c>
      <c r="BN240" s="279">
        <v>20363</v>
      </c>
      <c r="BO240" s="279">
        <v>20363</v>
      </c>
      <c r="BP240" s="279">
        <v>20363</v>
      </c>
      <c r="BQ240" s="279">
        <v>20363</v>
      </c>
      <c r="BR240" s="279">
        <v>20363</v>
      </c>
      <c r="BS240" s="279">
        <v>20363</v>
      </c>
      <c r="BT240" s="279">
        <v>20363</v>
      </c>
      <c r="BU240" s="279">
        <v>20363</v>
      </c>
      <c r="BV240" s="279">
        <v>20363</v>
      </c>
      <c r="BW240" s="279">
        <v>20363</v>
      </c>
      <c r="BX240" s="279">
        <v>20363</v>
      </c>
      <c r="BY240" s="279">
        <v>20363</v>
      </c>
      <c r="BZ240" s="279">
        <v>20363</v>
      </c>
      <c r="CA240" s="279">
        <v>20363</v>
      </c>
      <c r="CB240" s="274"/>
      <c r="CC240" s="236"/>
    </row>
    <row r="241" spans="1:81" s="105" customFormat="1" x14ac:dyDescent="0.25">
      <c r="A241" s="236" t="s">
        <v>121</v>
      </c>
      <c r="B241" s="279">
        <v>33338</v>
      </c>
      <c r="C241" s="279">
        <v>33338</v>
      </c>
      <c r="D241" s="279">
        <v>33338</v>
      </c>
      <c r="E241" s="279">
        <v>33338</v>
      </c>
      <c r="F241" s="279">
        <v>33338</v>
      </c>
      <c r="G241" s="279">
        <v>33338</v>
      </c>
      <c r="H241" s="279">
        <v>33338</v>
      </c>
      <c r="I241" s="279">
        <v>33338</v>
      </c>
      <c r="J241" s="279">
        <v>33338</v>
      </c>
      <c r="K241" s="279">
        <v>33338</v>
      </c>
      <c r="L241" s="279">
        <v>33338</v>
      </c>
      <c r="M241" s="279">
        <v>33338</v>
      </c>
      <c r="N241" s="279">
        <v>33833</v>
      </c>
      <c r="O241" s="279">
        <v>33833</v>
      </c>
      <c r="P241" s="279">
        <v>33833</v>
      </c>
      <c r="Q241" s="279">
        <v>33833</v>
      </c>
      <c r="R241" s="279">
        <v>33833</v>
      </c>
      <c r="S241" s="279">
        <v>33833</v>
      </c>
      <c r="T241" s="279">
        <v>33833</v>
      </c>
      <c r="U241" s="279">
        <v>33833</v>
      </c>
      <c r="V241" s="279">
        <v>33833</v>
      </c>
      <c r="W241" s="279">
        <v>33833</v>
      </c>
      <c r="X241" s="279">
        <v>33833</v>
      </c>
      <c r="Y241" s="279">
        <v>33833</v>
      </c>
      <c r="Z241" s="279">
        <v>34572</v>
      </c>
      <c r="AA241" s="279">
        <v>34572</v>
      </c>
      <c r="AB241" s="279">
        <v>34572</v>
      </c>
      <c r="AC241" s="279">
        <v>34572</v>
      </c>
      <c r="AD241" s="279">
        <v>34572</v>
      </c>
      <c r="AE241" s="279">
        <v>34572</v>
      </c>
      <c r="AF241" s="279">
        <v>34572</v>
      </c>
      <c r="AG241" s="279">
        <v>34572</v>
      </c>
      <c r="AH241" s="279">
        <v>34572</v>
      </c>
      <c r="AI241" s="279">
        <v>34572</v>
      </c>
      <c r="AJ241" s="279">
        <v>34572</v>
      </c>
      <c r="AK241" s="279">
        <v>34572</v>
      </c>
      <c r="AL241" s="279">
        <v>35188</v>
      </c>
      <c r="AM241" s="279">
        <v>35188</v>
      </c>
      <c r="AN241" s="279">
        <v>35188</v>
      </c>
      <c r="AO241" s="279">
        <v>35188</v>
      </c>
      <c r="AP241" s="279">
        <v>35188</v>
      </c>
      <c r="AQ241" s="279">
        <v>35188</v>
      </c>
      <c r="AR241" s="279">
        <v>35188</v>
      </c>
      <c r="AS241" s="279">
        <v>35188</v>
      </c>
      <c r="AT241" s="279">
        <v>35188</v>
      </c>
      <c r="AU241" s="279">
        <v>35188</v>
      </c>
      <c r="AV241" s="279">
        <v>35188</v>
      </c>
      <c r="AW241" s="279">
        <v>35188</v>
      </c>
      <c r="AX241" s="279">
        <v>35805</v>
      </c>
      <c r="AY241" s="279">
        <v>35805</v>
      </c>
      <c r="AZ241" s="279">
        <v>35805</v>
      </c>
      <c r="BA241" s="279">
        <v>35805</v>
      </c>
      <c r="BB241" s="279">
        <v>35805</v>
      </c>
      <c r="BC241" s="279">
        <v>35805</v>
      </c>
      <c r="BD241" s="279">
        <v>35805</v>
      </c>
      <c r="BE241" s="279">
        <v>35805</v>
      </c>
      <c r="BF241" s="279">
        <v>35805</v>
      </c>
      <c r="BG241" s="279">
        <v>35805</v>
      </c>
      <c r="BH241" s="279">
        <v>35805</v>
      </c>
      <c r="BI241" s="279">
        <v>35805</v>
      </c>
      <c r="BJ241" s="279">
        <v>35805</v>
      </c>
      <c r="BK241" s="279">
        <v>35805</v>
      </c>
      <c r="BL241" s="279">
        <v>35805</v>
      </c>
      <c r="BM241" s="279">
        <v>35805</v>
      </c>
      <c r="BN241" s="279">
        <v>35805</v>
      </c>
      <c r="BO241" s="279">
        <v>35805</v>
      </c>
      <c r="BP241" s="279">
        <v>35805</v>
      </c>
      <c r="BQ241" s="279">
        <v>35805</v>
      </c>
      <c r="BR241" s="279">
        <v>35805</v>
      </c>
      <c r="BS241" s="279">
        <v>35805</v>
      </c>
      <c r="BT241" s="279">
        <v>35805</v>
      </c>
      <c r="BU241" s="279">
        <v>35805</v>
      </c>
      <c r="BV241" s="279">
        <v>35805</v>
      </c>
      <c r="BW241" s="279">
        <v>35805</v>
      </c>
      <c r="BX241" s="279">
        <v>35805</v>
      </c>
      <c r="BY241" s="279">
        <v>35805</v>
      </c>
      <c r="BZ241" s="279">
        <v>35805</v>
      </c>
      <c r="CA241" s="279">
        <v>35805</v>
      </c>
      <c r="CB241" s="274"/>
      <c r="CC241" s="236"/>
    </row>
    <row r="242" spans="1:81" s="105" customFormat="1" x14ac:dyDescent="0.25">
      <c r="A242" s="236" t="s">
        <v>122</v>
      </c>
      <c r="B242" s="279">
        <v>24464</v>
      </c>
      <c r="C242" s="279">
        <v>24464</v>
      </c>
      <c r="D242" s="279">
        <v>24464</v>
      </c>
      <c r="E242" s="279">
        <v>24464</v>
      </c>
      <c r="F242" s="279">
        <v>24464</v>
      </c>
      <c r="G242" s="279">
        <v>24464</v>
      </c>
      <c r="H242" s="279">
        <v>24464</v>
      </c>
      <c r="I242" s="279">
        <v>24464</v>
      </c>
      <c r="J242" s="279">
        <v>24464</v>
      </c>
      <c r="K242" s="279">
        <v>24464</v>
      </c>
      <c r="L242" s="279">
        <v>24464</v>
      </c>
      <c r="M242" s="279">
        <v>24464</v>
      </c>
      <c r="N242" s="279">
        <v>24708</v>
      </c>
      <c r="O242" s="279">
        <v>24708</v>
      </c>
      <c r="P242" s="279">
        <v>24708</v>
      </c>
      <c r="Q242" s="279">
        <v>24708</v>
      </c>
      <c r="R242" s="279">
        <v>24708</v>
      </c>
      <c r="S242" s="279">
        <v>24708</v>
      </c>
      <c r="T242" s="279">
        <v>24708</v>
      </c>
      <c r="U242" s="279">
        <v>24708</v>
      </c>
      <c r="V242" s="279">
        <v>24708</v>
      </c>
      <c r="W242" s="279">
        <v>24708</v>
      </c>
      <c r="X242" s="279">
        <v>24708</v>
      </c>
      <c r="Y242" s="279">
        <v>24708</v>
      </c>
      <c r="Z242" s="279">
        <v>24971</v>
      </c>
      <c r="AA242" s="279">
        <v>24971</v>
      </c>
      <c r="AB242" s="279">
        <v>24971</v>
      </c>
      <c r="AC242" s="279">
        <v>24971</v>
      </c>
      <c r="AD242" s="279">
        <v>24971</v>
      </c>
      <c r="AE242" s="279">
        <v>24971</v>
      </c>
      <c r="AF242" s="279">
        <v>24971</v>
      </c>
      <c r="AG242" s="279">
        <v>24971</v>
      </c>
      <c r="AH242" s="279">
        <v>24971</v>
      </c>
      <c r="AI242" s="279">
        <v>24971</v>
      </c>
      <c r="AJ242" s="279">
        <v>24971</v>
      </c>
      <c r="AK242" s="279">
        <v>24971</v>
      </c>
      <c r="AL242" s="279">
        <v>25081</v>
      </c>
      <c r="AM242" s="279">
        <v>25081</v>
      </c>
      <c r="AN242" s="279">
        <v>25081</v>
      </c>
      <c r="AO242" s="279">
        <v>25081</v>
      </c>
      <c r="AP242" s="279">
        <v>25081</v>
      </c>
      <c r="AQ242" s="279">
        <v>25081</v>
      </c>
      <c r="AR242" s="279">
        <v>25081</v>
      </c>
      <c r="AS242" s="279">
        <v>25081</v>
      </c>
      <c r="AT242" s="279">
        <v>25081</v>
      </c>
      <c r="AU242" s="279">
        <v>25081</v>
      </c>
      <c r="AV242" s="279">
        <v>25081</v>
      </c>
      <c r="AW242" s="279">
        <v>25081</v>
      </c>
      <c r="AX242" s="279">
        <v>25117</v>
      </c>
      <c r="AY242" s="279">
        <v>25117</v>
      </c>
      <c r="AZ242" s="279">
        <v>25117</v>
      </c>
      <c r="BA242" s="279">
        <v>25117</v>
      </c>
      <c r="BB242" s="279">
        <v>25117</v>
      </c>
      <c r="BC242" s="279">
        <v>25117</v>
      </c>
      <c r="BD242" s="279">
        <v>25117</v>
      </c>
      <c r="BE242" s="279">
        <v>25117</v>
      </c>
      <c r="BF242" s="279">
        <v>25117</v>
      </c>
      <c r="BG242" s="279">
        <v>25117</v>
      </c>
      <c r="BH242" s="279">
        <v>25117</v>
      </c>
      <c r="BI242" s="279">
        <v>25117</v>
      </c>
      <c r="BJ242" s="279">
        <v>25117</v>
      </c>
      <c r="BK242" s="279">
        <v>25117</v>
      </c>
      <c r="BL242" s="279">
        <v>25117</v>
      </c>
      <c r="BM242" s="279">
        <v>25117</v>
      </c>
      <c r="BN242" s="279">
        <v>25117</v>
      </c>
      <c r="BO242" s="279">
        <v>25117</v>
      </c>
      <c r="BP242" s="279">
        <v>25117</v>
      </c>
      <c r="BQ242" s="279">
        <v>25117</v>
      </c>
      <c r="BR242" s="279">
        <v>25117</v>
      </c>
      <c r="BS242" s="279">
        <v>25117</v>
      </c>
      <c r="BT242" s="279">
        <v>25117</v>
      </c>
      <c r="BU242" s="279">
        <v>25117</v>
      </c>
      <c r="BV242" s="279">
        <v>25117</v>
      </c>
      <c r="BW242" s="279">
        <v>25117</v>
      </c>
      <c r="BX242" s="279">
        <v>25117</v>
      </c>
      <c r="BY242" s="279">
        <v>25117</v>
      </c>
      <c r="BZ242" s="279">
        <v>25117</v>
      </c>
      <c r="CA242" s="279">
        <v>25117</v>
      </c>
      <c r="CB242" s="274"/>
      <c r="CC242" s="236"/>
    </row>
    <row r="243" spans="1:81" s="105" customFormat="1" x14ac:dyDescent="0.25">
      <c r="A243" s="236" t="s">
        <v>123</v>
      </c>
      <c r="B243" s="279">
        <v>29560</v>
      </c>
      <c r="C243" s="279">
        <v>29560</v>
      </c>
      <c r="D243" s="279">
        <v>29560</v>
      </c>
      <c r="E243" s="279">
        <v>29560</v>
      </c>
      <c r="F243" s="279">
        <v>29560</v>
      </c>
      <c r="G243" s="279">
        <v>29560</v>
      </c>
      <c r="H243" s="279">
        <v>29560</v>
      </c>
      <c r="I243" s="279">
        <v>29560</v>
      </c>
      <c r="J243" s="279">
        <v>29560</v>
      </c>
      <c r="K243" s="279">
        <v>29560</v>
      </c>
      <c r="L243" s="279">
        <v>29560</v>
      </c>
      <c r="M243" s="279">
        <v>29560</v>
      </c>
      <c r="N243" s="279">
        <v>30004</v>
      </c>
      <c r="O243" s="279">
        <v>30004</v>
      </c>
      <c r="P243" s="279">
        <v>30004</v>
      </c>
      <c r="Q243" s="279">
        <v>30004</v>
      </c>
      <c r="R243" s="279">
        <v>30004</v>
      </c>
      <c r="S243" s="279">
        <v>30004</v>
      </c>
      <c r="T243" s="279">
        <v>30004</v>
      </c>
      <c r="U243" s="279">
        <v>30004</v>
      </c>
      <c r="V243" s="279">
        <v>30004</v>
      </c>
      <c r="W243" s="279">
        <v>30004</v>
      </c>
      <c r="X243" s="279">
        <v>30004</v>
      </c>
      <c r="Y243" s="279">
        <v>30004</v>
      </c>
      <c r="Z243" s="279">
        <v>30397</v>
      </c>
      <c r="AA243" s="279">
        <v>30397</v>
      </c>
      <c r="AB243" s="279">
        <v>30397</v>
      </c>
      <c r="AC243" s="279">
        <v>30397</v>
      </c>
      <c r="AD243" s="279">
        <v>30397</v>
      </c>
      <c r="AE243" s="279">
        <v>30397</v>
      </c>
      <c r="AF243" s="279">
        <v>30397</v>
      </c>
      <c r="AG243" s="279">
        <v>30397</v>
      </c>
      <c r="AH243" s="279">
        <v>30397</v>
      </c>
      <c r="AI243" s="279">
        <v>30397</v>
      </c>
      <c r="AJ243" s="279">
        <v>30397</v>
      </c>
      <c r="AK243" s="279">
        <v>30397</v>
      </c>
      <c r="AL243" s="279">
        <v>30923</v>
      </c>
      <c r="AM243" s="279">
        <v>30923</v>
      </c>
      <c r="AN243" s="279">
        <v>30923</v>
      </c>
      <c r="AO243" s="279">
        <v>30923</v>
      </c>
      <c r="AP243" s="279">
        <v>30923</v>
      </c>
      <c r="AQ243" s="279">
        <v>30923</v>
      </c>
      <c r="AR243" s="279">
        <v>30923</v>
      </c>
      <c r="AS243" s="279">
        <v>30923</v>
      </c>
      <c r="AT243" s="279">
        <v>30923</v>
      </c>
      <c r="AU243" s="279">
        <v>30923</v>
      </c>
      <c r="AV243" s="279">
        <v>30923</v>
      </c>
      <c r="AW243" s="279">
        <v>30923</v>
      </c>
      <c r="AX243" s="279">
        <v>31095</v>
      </c>
      <c r="AY243" s="279">
        <v>31095</v>
      </c>
      <c r="AZ243" s="279">
        <v>31095</v>
      </c>
      <c r="BA243" s="279">
        <v>31095</v>
      </c>
      <c r="BB243" s="279">
        <v>31095</v>
      </c>
      <c r="BC243" s="279">
        <v>31095</v>
      </c>
      <c r="BD243" s="279">
        <v>31095</v>
      </c>
      <c r="BE243" s="279">
        <v>31095</v>
      </c>
      <c r="BF243" s="279">
        <v>31095</v>
      </c>
      <c r="BG243" s="279">
        <v>31095</v>
      </c>
      <c r="BH243" s="279">
        <v>31095</v>
      </c>
      <c r="BI243" s="279">
        <v>31095</v>
      </c>
      <c r="BJ243" s="279">
        <v>31095</v>
      </c>
      <c r="BK243" s="279">
        <v>31095</v>
      </c>
      <c r="BL243" s="279">
        <v>31095</v>
      </c>
      <c r="BM243" s="279">
        <v>31095</v>
      </c>
      <c r="BN243" s="279">
        <v>31095</v>
      </c>
      <c r="BO243" s="279">
        <v>31095</v>
      </c>
      <c r="BP243" s="279">
        <v>31095</v>
      </c>
      <c r="BQ243" s="279">
        <v>31095</v>
      </c>
      <c r="BR243" s="279">
        <v>31095</v>
      </c>
      <c r="BS243" s="279">
        <v>31095</v>
      </c>
      <c r="BT243" s="279">
        <v>31095</v>
      </c>
      <c r="BU243" s="279">
        <v>31095</v>
      </c>
      <c r="BV243" s="279">
        <v>31095</v>
      </c>
      <c r="BW243" s="279">
        <v>31095</v>
      </c>
      <c r="BX243" s="279">
        <v>31095</v>
      </c>
      <c r="BY243" s="279">
        <v>31095</v>
      </c>
      <c r="BZ243" s="279">
        <v>31095</v>
      </c>
      <c r="CA243" s="279">
        <v>31095</v>
      </c>
      <c r="CB243" s="274"/>
      <c r="CC243" s="236"/>
    </row>
    <row r="244" spans="1:81" s="105" customFormat="1" x14ac:dyDescent="0.25">
      <c r="A244" s="236" t="s">
        <v>124</v>
      </c>
      <c r="B244" s="279">
        <v>28132</v>
      </c>
      <c r="C244" s="279">
        <v>28132</v>
      </c>
      <c r="D244" s="279">
        <v>28132</v>
      </c>
      <c r="E244" s="279">
        <v>28132</v>
      </c>
      <c r="F244" s="279">
        <v>28132</v>
      </c>
      <c r="G244" s="279">
        <v>28132</v>
      </c>
      <c r="H244" s="279">
        <v>28132</v>
      </c>
      <c r="I244" s="279">
        <v>28132</v>
      </c>
      <c r="J244" s="279">
        <v>28132</v>
      </c>
      <c r="K244" s="279">
        <v>28132</v>
      </c>
      <c r="L244" s="279">
        <v>28132</v>
      </c>
      <c r="M244" s="279">
        <v>28132</v>
      </c>
      <c r="N244" s="279">
        <v>28294</v>
      </c>
      <c r="O244" s="279">
        <v>28294</v>
      </c>
      <c r="P244" s="279">
        <v>28294</v>
      </c>
      <c r="Q244" s="279">
        <v>28294</v>
      </c>
      <c r="R244" s="279">
        <v>28294</v>
      </c>
      <c r="S244" s="279">
        <v>28294</v>
      </c>
      <c r="T244" s="279">
        <v>28294</v>
      </c>
      <c r="U244" s="279">
        <v>28294</v>
      </c>
      <c r="V244" s="279">
        <v>28294</v>
      </c>
      <c r="W244" s="279">
        <v>28294</v>
      </c>
      <c r="X244" s="279">
        <v>28294</v>
      </c>
      <c r="Y244" s="279">
        <v>28294</v>
      </c>
      <c r="Z244" s="279">
        <v>28753</v>
      </c>
      <c r="AA244" s="279">
        <v>28753</v>
      </c>
      <c r="AB244" s="279">
        <v>28753</v>
      </c>
      <c r="AC244" s="279">
        <v>28753</v>
      </c>
      <c r="AD244" s="279">
        <v>28753</v>
      </c>
      <c r="AE244" s="279">
        <v>28753</v>
      </c>
      <c r="AF244" s="279">
        <v>28753</v>
      </c>
      <c r="AG244" s="279">
        <v>28753</v>
      </c>
      <c r="AH244" s="279">
        <v>28753</v>
      </c>
      <c r="AI244" s="279">
        <v>28753</v>
      </c>
      <c r="AJ244" s="279">
        <v>28753</v>
      </c>
      <c r="AK244" s="279">
        <v>28753</v>
      </c>
      <c r="AL244" s="279">
        <v>28748</v>
      </c>
      <c r="AM244" s="279">
        <v>28748</v>
      </c>
      <c r="AN244" s="279">
        <v>28748</v>
      </c>
      <c r="AO244" s="279">
        <v>28748</v>
      </c>
      <c r="AP244" s="279">
        <v>28748</v>
      </c>
      <c r="AQ244" s="279">
        <v>28748</v>
      </c>
      <c r="AR244" s="279">
        <v>28748</v>
      </c>
      <c r="AS244" s="279">
        <v>28748</v>
      </c>
      <c r="AT244" s="279">
        <v>28748</v>
      </c>
      <c r="AU244" s="279">
        <v>28748</v>
      </c>
      <c r="AV244" s="279">
        <v>28748</v>
      </c>
      <c r="AW244" s="279">
        <v>28748</v>
      </c>
      <c r="AX244" s="279">
        <v>28592</v>
      </c>
      <c r="AY244" s="279">
        <v>28592</v>
      </c>
      <c r="AZ244" s="279">
        <v>28592</v>
      </c>
      <c r="BA244" s="279">
        <v>28592</v>
      </c>
      <c r="BB244" s="279">
        <v>28592</v>
      </c>
      <c r="BC244" s="279">
        <v>28592</v>
      </c>
      <c r="BD244" s="279">
        <v>28592</v>
      </c>
      <c r="BE244" s="279">
        <v>28592</v>
      </c>
      <c r="BF244" s="279">
        <v>28592</v>
      </c>
      <c r="BG244" s="279">
        <v>28592</v>
      </c>
      <c r="BH244" s="279">
        <v>28592</v>
      </c>
      <c r="BI244" s="279">
        <v>28592</v>
      </c>
      <c r="BJ244" s="279">
        <v>28592</v>
      </c>
      <c r="BK244" s="279">
        <v>28592</v>
      </c>
      <c r="BL244" s="279">
        <v>28592</v>
      </c>
      <c r="BM244" s="279">
        <v>28592</v>
      </c>
      <c r="BN244" s="279">
        <v>28592</v>
      </c>
      <c r="BO244" s="279">
        <v>28592</v>
      </c>
      <c r="BP244" s="279">
        <v>28592</v>
      </c>
      <c r="BQ244" s="279">
        <v>28592</v>
      </c>
      <c r="BR244" s="279">
        <v>28592</v>
      </c>
      <c r="BS244" s="279">
        <v>28592</v>
      </c>
      <c r="BT244" s="279">
        <v>28592</v>
      </c>
      <c r="BU244" s="279">
        <v>28592</v>
      </c>
      <c r="BV244" s="279">
        <v>28592</v>
      </c>
      <c r="BW244" s="279">
        <v>28592</v>
      </c>
      <c r="BX244" s="279">
        <v>28592</v>
      </c>
      <c r="BY244" s="279">
        <v>28592</v>
      </c>
      <c r="BZ244" s="279">
        <v>28592</v>
      </c>
      <c r="CA244" s="279">
        <v>28592</v>
      </c>
      <c r="CB244" s="274"/>
      <c r="CC244" s="236"/>
    </row>
    <row r="245" spans="1:81" s="105" customFormat="1" ht="15.75" x14ac:dyDescent="0.25">
      <c r="A245" s="108" t="s">
        <v>1702</v>
      </c>
      <c r="B245" s="279">
        <v>26218</v>
      </c>
      <c r="C245" s="279">
        <v>26218</v>
      </c>
      <c r="D245" s="279">
        <v>26218</v>
      </c>
      <c r="E245" s="279">
        <v>26218</v>
      </c>
      <c r="F245" s="279">
        <v>26218</v>
      </c>
      <c r="G245" s="279">
        <v>26218</v>
      </c>
      <c r="H245" s="279">
        <v>26218</v>
      </c>
      <c r="I245" s="279">
        <v>26218</v>
      </c>
      <c r="J245" s="279">
        <v>26218</v>
      </c>
      <c r="K245" s="279">
        <v>26218</v>
      </c>
      <c r="L245" s="279">
        <v>26218</v>
      </c>
      <c r="M245" s="279">
        <v>26218</v>
      </c>
      <c r="N245" s="279">
        <v>26691</v>
      </c>
      <c r="O245" s="279">
        <v>26691</v>
      </c>
      <c r="P245" s="279">
        <v>26691</v>
      </c>
      <c r="Q245" s="279">
        <v>26691</v>
      </c>
      <c r="R245" s="279">
        <v>26691</v>
      </c>
      <c r="S245" s="279">
        <v>26691</v>
      </c>
      <c r="T245" s="279">
        <v>26691</v>
      </c>
      <c r="U245" s="279">
        <v>26691</v>
      </c>
      <c r="V245" s="279">
        <v>26691</v>
      </c>
      <c r="W245" s="279">
        <v>26691</v>
      </c>
      <c r="X245" s="279">
        <v>26691</v>
      </c>
      <c r="Y245" s="279">
        <v>26691</v>
      </c>
      <c r="Z245" s="279">
        <v>27023</v>
      </c>
      <c r="AA245" s="279">
        <v>27023</v>
      </c>
      <c r="AB245" s="279">
        <v>27023</v>
      </c>
      <c r="AC245" s="279">
        <v>27023</v>
      </c>
      <c r="AD245" s="279">
        <v>27023</v>
      </c>
      <c r="AE245" s="279">
        <v>27023</v>
      </c>
      <c r="AF245" s="279">
        <v>27023</v>
      </c>
      <c r="AG245" s="279">
        <v>27023</v>
      </c>
      <c r="AH245" s="279">
        <v>27023</v>
      </c>
      <c r="AI245" s="279">
        <v>27023</v>
      </c>
      <c r="AJ245" s="279">
        <v>27023</v>
      </c>
      <c r="AK245" s="279">
        <v>27023</v>
      </c>
      <c r="AL245" s="279">
        <v>27313</v>
      </c>
      <c r="AM245" s="279">
        <v>27313</v>
      </c>
      <c r="AN245" s="279">
        <v>27313</v>
      </c>
      <c r="AO245" s="279">
        <v>27313</v>
      </c>
      <c r="AP245" s="279">
        <v>27313</v>
      </c>
      <c r="AQ245" s="279">
        <v>27313</v>
      </c>
      <c r="AR245" s="279">
        <v>27313</v>
      </c>
      <c r="AS245" s="279">
        <v>27313</v>
      </c>
      <c r="AT245" s="279">
        <v>27313</v>
      </c>
      <c r="AU245" s="279">
        <v>27313</v>
      </c>
      <c r="AV245" s="279">
        <v>27313</v>
      </c>
      <c r="AW245" s="279">
        <v>27313</v>
      </c>
      <c r="AX245" s="279">
        <v>27521</v>
      </c>
      <c r="AY245" s="279">
        <v>27521</v>
      </c>
      <c r="AZ245" s="279">
        <v>27521</v>
      </c>
      <c r="BA245" s="279">
        <v>27521</v>
      </c>
      <c r="BB245" s="279">
        <v>27521</v>
      </c>
      <c r="BC245" s="279">
        <v>27521</v>
      </c>
      <c r="BD245" s="279">
        <v>27521</v>
      </c>
      <c r="BE245" s="279">
        <v>27521</v>
      </c>
      <c r="BF245" s="279">
        <v>27521</v>
      </c>
      <c r="BG245" s="279">
        <v>27521</v>
      </c>
      <c r="BH245" s="279">
        <v>27521</v>
      </c>
      <c r="BI245" s="279">
        <v>27521</v>
      </c>
      <c r="BJ245" s="279">
        <v>27521</v>
      </c>
      <c r="BK245" s="279">
        <v>27521</v>
      </c>
      <c r="BL245" s="279">
        <v>27521</v>
      </c>
      <c r="BM245" s="279">
        <v>27521</v>
      </c>
      <c r="BN245" s="279">
        <v>27521</v>
      </c>
      <c r="BO245" s="279">
        <v>27521</v>
      </c>
      <c r="BP245" s="279">
        <v>27521</v>
      </c>
      <c r="BQ245" s="279">
        <v>27521</v>
      </c>
      <c r="BR245" s="279">
        <v>27521</v>
      </c>
      <c r="BS245" s="279">
        <v>27521</v>
      </c>
      <c r="BT245" s="279">
        <v>27521</v>
      </c>
      <c r="BU245" s="279">
        <v>27521</v>
      </c>
      <c r="BV245" s="279">
        <v>27521</v>
      </c>
      <c r="BW245" s="279">
        <v>27521</v>
      </c>
      <c r="BX245" s="279">
        <v>27521</v>
      </c>
      <c r="BY245" s="279">
        <v>27521</v>
      </c>
      <c r="BZ245" s="279">
        <v>27521</v>
      </c>
      <c r="CA245" s="279">
        <v>27521</v>
      </c>
      <c r="CB245" s="274"/>
      <c r="CC245" s="236"/>
    </row>
    <row r="246" spans="1:81" s="105" customFormat="1" x14ac:dyDescent="0.25">
      <c r="A246" s="236" t="s">
        <v>126</v>
      </c>
      <c r="B246" s="279">
        <v>23400</v>
      </c>
      <c r="C246" s="279">
        <v>23400</v>
      </c>
      <c r="D246" s="279">
        <v>23400</v>
      </c>
      <c r="E246" s="279">
        <v>23400</v>
      </c>
      <c r="F246" s="279">
        <v>23400</v>
      </c>
      <c r="G246" s="279">
        <v>23400</v>
      </c>
      <c r="H246" s="279">
        <v>23400</v>
      </c>
      <c r="I246" s="279">
        <v>23400</v>
      </c>
      <c r="J246" s="279">
        <v>23400</v>
      </c>
      <c r="K246" s="279">
        <v>23400</v>
      </c>
      <c r="L246" s="279">
        <v>23400</v>
      </c>
      <c r="M246" s="279">
        <v>23400</v>
      </c>
      <c r="N246" s="279">
        <v>23717</v>
      </c>
      <c r="O246" s="279">
        <v>23717</v>
      </c>
      <c r="P246" s="279">
        <v>23717</v>
      </c>
      <c r="Q246" s="279">
        <v>23717</v>
      </c>
      <c r="R246" s="279">
        <v>23717</v>
      </c>
      <c r="S246" s="279">
        <v>23717</v>
      </c>
      <c r="T246" s="279">
        <v>23717</v>
      </c>
      <c r="U246" s="279">
        <v>23717</v>
      </c>
      <c r="V246" s="279">
        <v>23717</v>
      </c>
      <c r="W246" s="279">
        <v>23717</v>
      </c>
      <c r="X246" s="279">
        <v>23717</v>
      </c>
      <c r="Y246" s="279">
        <v>23717</v>
      </c>
      <c r="Z246" s="279">
        <v>23848</v>
      </c>
      <c r="AA246" s="279">
        <v>23848</v>
      </c>
      <c r="AB246" s="279">
        <v>23848</v>
      </c>
      <c r="AC246" s="279">
        <v>23848</v>
      </c>
      <c r="AD246" s="279">
        <v>23848</v>
      </c>
      <c r="AE246" s="279">
        <v>23848</v>
      </c>
      <c r="AF246" s="279">
        <v>23848</v>
      </c>
      <c r="AG246" s="279">
        <v>23848</v>
      </c>
      <c r="AH246" s="279">
        <v>23848</v>
      </c>
      <c r="AI246" s="279">
        <v>23848</v>
      </c>
      <c r="AJ246" s="279">
        <v>23848</v>
      </c>
      <c r="AK246" s="279">
        <v>23848</v>
      </c>
      <c r="AL246" s="279">
        <v>24253</v>
      </c>
      <c r="AM246" s="279">
        <v>24253</v>
      </c>
      <c r="AN246" s="279">
        <v>24253</v>
      </c>
      <c r="AO246" s="279">
        <v>24253</v>
      </c>
      <c r="AP246" s="279">
        <v>24253</v>
      </c>
      <c r="AQ246" s="279">
        <v>24253</v>
      </c>
      <c r="AR246" s="279">
        <v>24253</v>
      </c>
      <c r="AS246" s="279">
        <v>24253</v>
      </c>
      <c r="AT246" s="279">
        <v>24253</v>
      </c>
      <c r="AU246" s="279">
        <v>24253</v>
      </c>
      <c r="AV246" s="279">
        <v>24253</v>
      </c>
      <c r="AW246" s="279">
        <v>24253</v>
      </c>
      <c r="AX246" s="279">
        <v>24414</v>
      </c>
      <c r="AY246" s="279">
        <v>24414</v>
      </c>
      <c r="AZ246" s="279">
        <v>24414</v>
      </c>
      <c r="BA246" s="279">
        <v>24414</v>
      </c>
      <c r="BB246" s="279">
        <v>24414</v>
      </c>
      <c r="BC246" s="279">
        <v>24414</v>
      </c>
      <c r="BD246" s="279">
        <v>24414</v>
      </c>
      <c r="BE246" s="279">
        <v>24414</v>
      </c>
      <c r="BF246" s="279">
        <v>24414</v>
      </c>
      <c r="BG246" s="279">
        <v>24414</v>
      </c>
      <c r="BH246" s="279">
        <v>24414</v>
      </c>
      <c r="BI246" s="279">
        <v>24414</v>
      </c>
      <c r="BJ246" s="279">
        <v>24414</v>
      </c>
      <c r="BK246" s="279">
        <v>24414</v>
      </c>
      <c r="BL246" s="279">
        <v>24414</v>
      </c>
      <c r="BM246" s="279">
        <v>24414</v>
      </c>
      <c r="BN246" s="279">
        <v>24414</v>
      </c>
      <c r="BO246" s="279">
        <v>24414</v>
      </c>
      <c r="BP246" s="279">
        <v>24414</v>
      </c>
      <c r="BQ246" s="279">
        <v>24414</v>
      </c>
      <c r="BR246" s="279">
        <v>24414</v>
      </c>
      <c r="BS246" s="279">
        <v>24414</v>
      </c>
      <c r="BT246" s="279">
        <v>24414</v>
      </c>
      <c r="BU246" s="279">
        <v>24414</v>
      </c>
      <c r="BV246" s="279">
        <v>24414</v>
      </c>
      <c r="BW246" s="279">
        <v>24414</v>
      </c>
      <c r="BX246" s="279">
        <v>24414</v>
      </c>
      <c r="BY246" s="279">
        <v>24414</v>
      </c>
      <c r="BZ246" s="279">
        <v>24414</v>
      </c>
      <c r="CA246" s="279">
        <v>24414</v>
      </c>
      <c r="CB246" s="274"/>
      <c r="CC246" s="236"/>
    </row>
    <row r="247" spans="1:81" s="105" customFormat="1" x14ac:dyDescent="0.25">
      <c r="A247" s="236" t="s">
        <v>138</v>
      </c>
      <c r="B247" s="279">
        <v>307837</v>
      </c>
      <c r="C247" s="279">
        <v>307837</v>
      </c>
      <c r="D247" s="279">
        <v>307837</v>
      </c>
      <c r="E247" s="279">
        <v>307837</v>
      </c>
      <c r="F247" s="279">
        <v>307837</v>
      </c>
      <c r="G247" s="279">
        <v>307837</v>
      </c>
      <c r="H247" s="279">
        <v>307837</v>
      </c>
      <c r="I247" s="279">
        <v>307837</v>
      </c>
      <c r="J247" s="279">
        <v>307837</v>
      </c>
      <c r="K247" s="279">
        <v>307837</v>
      </c>
      <c r="L247" s="279">
        <v>307837</v>
      </c>
      <c r="M247" s="279">
        <v>307837</v>
      </c>
      <c r="N247" s="279">
        <v>311337</v>
      </c>
      <c r="O247" s="279">
        <v>311337</v>
      </c>
      <c r="P247" s="279">
        <v>311337</v>
      </c>
      <c r="Q247" s="279">
        <v>311337</v>
      </c>
      <c r="R247" s="279">
        <v>311337</v>
      </c>
      <c r="S247" s="279">
        <v>311337</v>
      </c>
      <c r="T247" s="279">
        <v>311337</v>
      </c>
      <c r="U247" s="279">
        <v>311337</v>
      </c>
      <c r="V247" s="279">
        <v>311337</v>
      </c>
      <c r="W247" s="279">
        <v>311337</v>
      </c>
      <c r="X247" s="279">
        <v>311337</v>
      </c>
      <c r="Y247" s="279">
        <v>311337</v>
      </c>
      <c r="Z247" s="279">
        <v>315608</v>
      </c>
      <c r="AA247" s="279">
        <v>315608</v>
      </c>
      <c r="AB247" s="279">
        <v>315608</v>
      </c>
      <c r="AC247" s="279">
        <v>315608</v>
      </c>
      <c r="AD247" s="279">
        <v>315608</v>
      </c>
      <c r="AE247" s="279">
        <v>315608</v>
      </c>
      <c r="AF247" s="279">
        <v>315608</v>
      </c>
      <c r="AG247" s="279">
        <v>315608</v>
      </c>
      <c r="AH247" s="279">
        <v>315608</v>
      </c>
      <c r="AI247" s="279">
        <v>315608</v>
      </c>
      <c r="AJ247" s="279">
        <v>315608</v>
      </c>
      <c r="AK247" s="279">
        <v>315608</v>
      </c>
      <c r="AL247" s="279">
        <v>319035</v>
      </c>
      <c r="AM247" s="279">
        <v>319035</v>
      </c>
      <c r="AN247" s="279">
        <v>319035</v>
      </c>
      <c r="AO247" s="279">
        <v>319035</v>
      </c>
      <c r="AP247" s="279">
        <v>319035</v>
      </c>
      <c r="AQ247" s="279">
        <v>319035</v>
      </c>
      <c r="AR247" s="279">
        <v>319035</v>
      </c>
      <c r="AS247" s="279">
        <v>319035</v>
      </c>
      <c r="AT247" s="279">
        <v>319035</v>
      </c>
      <c r="AU247" s="279">
        <v>319035</v>
      </c>
      <c r="AV247" s="279">
        <v>319035</v>
      </c>
      <c r="AW247" s="279">
        <v>319035</v>
      </c>
      <c r="AX247" s="279">
        <v>320877</v>
      </c>
      <c r="AY247" s="279">
        <v>320877</v>
      </c>
      <c r="AZ247" s="279">
        <v>320877</v>
      </c>
      <c r="BA247" s="279">
        <v>320877</v>
      </c>
      <c r="BB247" s="279">
        <v>320877</v>
      </c>
      <c r="BC247" s="279">
        <v>320877</v>
      </c>
      <c r="BD247" s="279">
        <v>320877</v>
      </c>
      <c r="BE247" s="279">
        <v>320877</v>
      </c>
      <c r="BF247" s="279">
        <v>320877</v>
      </c>
      <c r="BG247" s="279">
        <v>320877</v>
      </c>
      <c r="BH247" s="279">
        <v>320877</v>
      </c>
      <c r="BI247" s="279">
        <v>320877</v>
      </c>
      <c r="BJ247" s="279">
        <v>320877</v>
      </c>
      <c r="BK247" s="279">
        <v>320877</v>
      </c>
      <c r="BL247" s="279">
        <v>320877</v>
      </c>
      <c r="BM247" s="279">
        <v>320877</v>
      </c>
      <c r="BN247" s="279">
        <v>320877</v>
      </c>
      <c r="BO247" s="279">
        <v>320877</v>
      </c>
      <c r="BP247" s="279">
        <v>320877</v>
      </c>
      <c r="BQ247" s="279">
        <v>320877</v>
      </c>
      <c r="BR247" s="279">
        <v>320877</v>
      </c>
      <c r="BS247" s="279">
        <v>320877</v>
      </c>
      <c r="BT247" s="279">
        <v>320877</v>
      </c>
      <c r="BU247" s="279">
        <v>320877</v>
      </c>
      <c r="BV247" s="279">
        <v>320877</v>
      </c>
      <c r="BW247" s="279">
        <v>320877</v>
      </c>
      <c r="BX247" s="279">
        <v>320877</v>
      </c>
      <c r="BY247" s="279">
        <v>320877</v>
      </c>
      <c r="BZ247" s="279">
        <v>320877</v>
      </c>
      <c r="CA247" s="279">
        <v>320877</v>
      </c>
      <c r="CB247" s="274"/>
      <c r="CC247" s="236"/>
    </row>
    <row r="248" spans="1:81" s="105" customFormat="1" x14ac:dyDescent="0.25">
      <c r="A248" s="236" t="s">
        <v>127</v>
      </c>
      <c r="B248" s="279">
        <v>52834</v>
      </c>
      <c r="C248" s="279">
        <v>52834</v>
      </c>
      <c r="D248" s="279">
        <v>52834</v>
      </c>
      <c r="E248" s="279">
        <v>52834</v>
      </c>
      <c r="F248" s="279">
        <v>52834</v>
      </c>
      <c r="G248" s="279">
        <v>52834</v>
      </c>
      <c r="H248" s="279">
        <v>52834</v>
      </c>
      <c r="I248" s="279">
        <v>52834</v>
      </c>
      <c r="J248" s="279">
        <v>52834</v>
      </c>
      <c r="K248" s="279">
        <v>52834</v>
      </c>
      <c r="L248" s="279">
        <v>52834</v>
      </c>
      <c r="M248" s="279">
        <v>52834</v>
      </c>
      <c r="N248" s="279">
        <v>53230</v>
      </c>
      <c r="O248" s="279">
        <v>53230</v>
      </c>
      <c r="P248" s="279">
        <v>53230</v>
      </c>
      <c r="Q248" s="279">
        <v>53230</v>
      </c>
      <c r="R248" s="279">
        <v>53230</v>
      </c>
      <c r="S248" s="279">
        <v>53230</v>
      </c>
      <c r="T248" s="279">
        <v>53230</v>
      </c>
      <c r="U248" s="279">
        <v>53230</v>
      </c>
      <c r="V248" s="279">
        <v>53230</v>
      </c>
      <c r="W248" s="279">
        <v>53230</v>
      </c>
      <c r="X248" s="279">
        <v>53230</v>
      </c>
      <c r="Y248" s="279">
        <v>53230</v>
      </c>
      <c r="Z248" s="279">
        <v>53647</v>
      </c>
      <c r="AA248" s="279">
        <v>53647</v>
      </c>
      <c r="AB248" s="279">
        <v>53647</v>
      </c>
      <c r="AC248" s="279">
        <v>53647</v>
      </c>
      <c r="AD248" s="279">
        <v>53647</v>
      </c>
      <c r="AE248" s="279">
        <v>53647</v>
      </c>
      <c r="AF248" s="279">
        <v>53647</v>
      </c>
      <c r="AG248" s="279">
        <v>53647</v>
      </c>
      <c r="AH248" s="279">
        <v>53647</v>
      </c>
      <c r="AI248" s="279">
        <v>53647</v>
      </c>
      <c r="AJ248" s="279">
        <v>53647</v>
      </c>
      <c r="AK248" s="279">
        <v>53647</v>
      </c>
      <c r="AL248" s="279">
        <v>53581</v>
      </c>
      <c r="AM248" s="279">
        <v>53581</v>
      </c>
      <c r="AN248" s="279">
        <v>53581</v>
      </c>
      <c r="AO248" s="279">
        <v>53581</v>
      </c>
      <c r="AP248" s="279">
        <v>53581</v>
      </c>
      <c r="AQ248" s="279">
        <v>53581</v>
      </c>
      <c r="AR248" s="279">
        <v>53581</v>
      </c>
      <c r="AS248" s="279">
        <v>53581</v>
      </c>
      <c r="AT248" s="279">
        <v>53581</v>
      </c>
      <c r="AU248" s="279">
        <v>53581</v>
      </c>
      <c r="AV248" s="279">
        <v>53581</v>
      </c>
      <c r="AW248" s="279">
        <v>53581</v>
      </c>
      <c r="AX248" s="279">
        <v>53436</v>
      </c>
      <c r="AY248" s="279">
        <v>53436</v>
      </c>
      <c r="AZ248" s="279">
        <v>53436</v>
      </c>
      <c r="BA248" s="279">
        <v>53436</v>
      </c>
      <c r="BB248" s="279">
        <v>53436</v>
      </c>
      <c r="BC248" s="279">
        <v>53436</v>
      </c>
      <c r="BD248" s="279">
        <v>53436</v>
      </c>
      <c r="BE248" s="279">
        <v>53436</v>
      </c>
      <c r="BF248" s="279">
        <v>53436</v>
      </c>
      <c r="BG248" s="279">
        <v>53436</v>
      </c>
      <c r="BH248" s="279">
        <v>53436</v>
      </c>
      <c r="BI248" s="279">
        <v>53436</v>
      </c>
      <c r="BJ248" s="279">
        <v>53436</v>
      </c>
      <c r="BK248" s="279">
        <v>53436</v>
      </c>
      <c r="BL248" s="279">
        <v>53436</v>
      </c>
      <c r="BM248" s="279">
        <v>53436</v>
      </c>
      <c r="BN248" s="279">
        <v>53436</v>
      </c>
      <c r="BO248" s="279">
        <v>53436</v>
      </c>
      <c r="BP248" s="279">
        <v>53436</v>
      </c>
      <c r="BQ248" s="279">
        <v>53436</v>
      </c>
      <c r="BR248" s="279">
        <v>53436</v>
      </c>
      <c r="BS248" s="279">
        <v>53436</v>
      </c>
      <c r="BT248" s="279">
        <v>53436</v>
      </c>
      <c r="BU248" s="279">
        <v>53436</v>
      </c>
      <c r="BV248" s="279">
        <v>53436</v>
      </c>
      <c r="BW248" s="279">
        <v>53436</v>
      </c>
      <c r="BX248" s="279">
        <v>53436</v>
      </c>
      <c r="BY248" s="279">
        <v>53436</v>
      </c>
      <c r="BZ248" s="279">
        <v>53436</v>
      </c>
      <c r="CA248" s="279">
        <v>53436</v>
      </c>
      <c r="CB248" s="274"/>
      <c r="CC248" s="236"/>
    </row>
    <row r="249" spans="1:81" s="105" customFormat="1" x14ac:dyDescent="0.25">
      <c r="A249" s="236" t="s">
        <v>139</v>
      </c>
      <c r="B249" s="279">
        <v>360671</v>
      </c>
      <c r="C249" s="279">
        <v>360671</v>
      </c>
      <c r="D249" s="279">
        <v>360671</v>
      </c>
      <c r="E249" s="279">
        <v>360671</v>
      </c>
      <c r="F249" s="279">
        <v>360671</v>
      </c>
      <c r="G249" s="279">
        <v>360671</v>
      </c>
      <c r="H249" s="279">
        <v>360671</v>
      </c>
      <c r="I249" s="279">
        <v>360671</v>
      </c>
      <c r="J249" s="279">
        <v>360671</v>
      </c>
      <c r="K249" s="279">
        <v>360671</v>
      </c>
      <c r="L249" s="279">
        <v>360671</v>
      </c>
      <c r="M249" s="279">
        <v>360671</v>
      </c>
      <c r="N249" s="279">
        <v>364567</v>
      </c>
      <c r="O249" s="279">
        <v>364567</v>
      </c>
      <c r="P249" s="279">
        <v>364567</v>
      </c>
      <c r="Q249" s="279">
        <v>364567</v>
      </c>
      <c r="R249" s="279">
        <v>364567</v>
      </c>
      <c r="S249" s="279">
        <v>364567</v>
      </c>
      <c r="T249" s="279">
        <v>364567</v>
      </c>
      <c r="U249" s="279">
        <v>364567</v>
      </c>
      <c r="V249" s="279">
        <v>364567</v>
      </c>
      <c r="W249" s="279">
        <v>364567</v>
      </c>
      <c r="X249" s="279">
        <v>364567</v>
      </c>
      <c r="Y249" s="279">
        <v>364567</v>
      </c>
      <c r="Z249" s="279">
        <v>369255</v>
      </c>
      <c r="AA249" s="279">
        <v>369255</v>
      </c>
      <c r="AB249" s="279">
        <v>369255</v>
      </c>
      <c r="AC249" s="279">
        <v>369255</v>
      </c>
      <c r="AD249" s="279">
        <v>369255</v>
      </c>
      <c r="AE249" s="279">
        <v>369255</v>
      </c>
      <c r="AF249" s="279">
        <v>369255</v>
      </c>
      <c r="AG249" s="279">
        <v>369255</v>
      </c>
      <c r="AH249" s="279">
        <v>369255</v>
      </c>
      <c r="AI249" s="279">
        <v>369255</v>
      </c>
      <c r="AJ249" s="279">
        <v>369255</v>
      </c>
      <c r="AK249" s="279">
        <v>369255</v>
      </c>
      <c r="AL249" s="279">
        <v>372616</v>
      </c>
      <c r="AM249" s="279">
        <v>372616</v>
      </c>
      <c r="AN249" s="279">
        <v>372616</v>
      </c>
      <c r="AO249" s="279">
        <v>372616</v>
      </c>
      <c r="AP249" s="279">
        <v>372616</v>
      </c>
      <c r="AQ249" s="279">
        <v>372616</v>
      </c>
      <c r="AR249" s="279">
        <v>372616</v>
      </c>
      <c r="AS249" s="279">
        <v>372616</v>
      </c>
      <c r="AT249" s="279">
        <v>372616</v>
      </c>
      <c r="AU249" s="279">
        <v>372616</v>
      </c>
      <c r="AV249" s="279">
        <v>372616</v>
      </c>
      <c r="AW249" s="279">
        <v>372616</v>
      </c>
      <c r="AX249" s="279">
        <v>374313</v>
      </c>
      <c r="AY249" s="279">
        <v>374313</v>
      </c>
      <c r="AZ249" s="279">
        <v>374313</v>
      </c>
      <c r="BA249" s="279">
        <v>374313</v>
      </c>
      <c r="BB249" s="279">
        <v>374313</v>
      </c>
      <c r="BC249" s="279">
        <v>374313</v>
      </c>
      <c r="BD249" s="279">
        <v>374313</v>
      </c>
      <c r="BE249" s="279">
        <v>374313</v>
      </c>
      <c r="BF249" s="279">
        <v>374313</v>
      </c>
      <c r="BG249" s="279">
        <v>374313</v>
      </c>
      <c r="BH249" s="279">
        <v>374313</v>
      </c>
      <c r="BI249" s="279">
        <v>374313</v>
      </c>
      <c r="BJ249" s="279">
        <v>374313</v>
      </c>
      <c r="BK249" s="279">
        <v>374313</v>
      </c>
      <c r="BL249" s="279">
        <v>374313</v>
      </c>
      <c r="BM249" s="279">
        <v>374313</v>
      </c>
      <c r="BN249" s="279">
        <v>374313</v>
      </c>
      <c r="BO249" s="279">
        <v>374313</v>
      </c>
      <c r="BP249" s="279">
        <v>374313</v>
      </c>
      <c r="BQ249" s="279">
        <v>374313</v>
      </c>
      <c r="BR249" s="279">
        <v>374313</v>
      </c>
      <c r="BS249" s="279">
        <v>374313</v>
      </c>
      <c r="BT249" s="279">
        <v>374313</v>
      </c>
      <c r="BU249" s="279">
        <v>374313</v>
      </c>
      <c r="BV249" s="279">
        <v>374313</v>
      </c>
      <c r="BW249" s="279">
        <v>374313</v>
      </c>
      <c r="BX249" s="279">
        <v>374313</v>
      </c>
      <c r="BY249" s="279">
        <v>374313</v>
      </c>
      <c r="BZ249" s="279">
        <v>374313</v>
      </c>
      <c r="CA249" s="279">
        <v>374313</v>
      </c>
      <c r="CB249" s="274"/>
      <c r="CC249" s="236"/>
    </row>
    <row r="250" spans="1:81" s="105" customFormat="1" x14ac:dyDescent="0.25">
      <c r="A250" s="236" t="s">
        <v>1731</v>
      </c>
      <c r="B250" s="279">
        <v>1797720</v>
      </c>
      <c r="C250" s="279">
        <v>1797720</v>
      </c>
      <c r="D250" s="279">
        <v>1797720</v>
      </c>
      <c r="E250" s="279">
        <v>1797720</v>
      </c>
      <c r="F250" s="279">
        <v>1797720</v>
      </c>
      <c r="G250" s="279">
        <v>1797720</v>
      </c>
      <c r="H250" s="279">
        <v>1797720</v>
      </c>
      <c r="I250" s="279">
        <v>1797720</v>
      </c>
      <c r="J250" s="279">
        <v>1797720</v>
      </c>
      <c r="K250" s="279">
        <v>1797720</v>
      </c>
      <c r="L250" s="279">
        <v>1797720</v>
      </c>
      <c r="M250" s="279">
        <v>1797720</v>
      </c>
      <c r="N250" s="279">
        <v>1819958</v>
      </c>
      <c r="O250" s="279">
        <v>1819958</v>
      </c>
      <c r="P250" s="279">
        <v>1819958</v>
      </c>
      <c r="Q250" s="279">
        <v>1819958</v>
      </c>
      <c r="R250" s="279">
        <v>1819958</v>
      </c>
      <c r="S250" s="279">
        <v>1819958</v>
      </c>
      <c r="T250" s="279">
        <v>1819958</v>
      </c>
      <c r="U250" s="279">
        <v>1819958</v>
      </c>
      <c r="V250" s="279">
        <v>1819958</v>
      </c>
      <c r="W250" s="279">
        <v>1819958</v>
      </c>
      <c r="X250" s="279">
        <v>1819958</v>
      </c>
      <c r="Y250" s="279">
        <v>1819958</v>
      </c>
      <c r="Z250" s="279">
        <v>1847034</v>
      </c>
      <c r="AA250" s="279">
        <v>1847034</v>
      </c>
      <c r="AB250" s="279">
        <v>1847034</v>
      </c>
      <c r="AC250" s="279">
        <v>1847034</v>
      </c>
      <c r="AD250" s="279">
        <v>1847034</v>
      </c>
      <c r="AE250" s="279">
        <v>1847034</v>
      </c>
      <c r="AF250" s="279">
        <v>1847034</v>
      </c>
      <c r="AG250" s="279">
        <v>1847034</v>
      </c>
      <c r="AH250" s="279">
        <v>1847034</v>
      </c>
      <c r="AI250" s="279">
        <v>1847034</v>
      </c>
      <c r="AJ250" s="279">
        <v>1847034</v>
      </c>
      <c r="AK250" s="279">
        <v>1847034</v>
      </c>
      <c r="AL250" s="279">
        <v>1865028</v>
      </c>
      <c r="AM250" s="279">
        <v>1865028</v>
      </c>
      <c r="AN250" s="279">
        <v>1865028</v>
      </c>
      <c r="AO250" s="279">
        <v>1865028</v>
      </c>
      <c r="AP250" s="279">
        <v>1865028</v>
      </c>
      <c r="AQ250" s="279">
        <v>1865028</v>
      </c>
      <c r="AR250" s="279">
        <v>1865028</v>
      </c>
      <c r="AS250" s="279">
        <v>1865028</v>
      </c>
      <c r="AT250" s="279">
        <v>1865028</v>
      </c>
      <c r="AU250" s="279">
        <v>1865028</v>
      </c>
      <c r="AV250" s="279">
        <v>1865028</v>
      </c>
      <c r="AW250" s="279">
        <v>1865028</v>
      </c>
      <c r="AX250" s="279">
        <v>1875533</v>
      </c>
      <c r="AY250" s="279">
        <v>1875533</v>
      </c>
      <c r="AZ250" s="279">
        <v>1875533</v>
      </c>
      <c r="BA250" s="279">
        <v>1875533</v>
      </c>
      <c r="BB250" s="279">
        <v>1875533</v>
      </c>
      <c r="BC250" s="279">
        <v>1875533</v>
      </c>
      <c r="BD250" s="279">
        <v>1875533</v>
      </c>
      <c r="BE250" s="279">
        <v>1875533</v>
      </c>
      <c r="BF250" s="279">
        <v>1875533</v>
      </c>
      <c r="BG250" s="279">
        <v>1875533</v>
      </c>
      <c r="BH250" s="279">
        <v>1875533</v>
      </c>
      <c r="BI250" s="279">
        <v>1875533</v>
      </c>
      <c r="BJ250" s="279">
        <v>1875533</v>
      </c>
      <c r="BK250" s="279">
        <v>1875533</v>
      </c>
      <c r="BL250" s="279">
        <v>1875533</v>
      </c>
      <c r="BM250" s="279">
        <v>1875533</v>
      </c>
      <c r="BN250" s="279">
        <v>1875533</v>
      </c>
      <c r="BO250" s="279">
        <v>1875533</v>
      </c>
      <c r="BP250" s="279">
        <v>1875533</v>
      </c>
      <c r="BQ250" s="279">
        <v>1875533</v>
      </c>
      <c r="BR250" s="279">
        <v>1875533</v>
      </c>
      <c r="BS250" s="279">
        <v>1875533</v>
      </c>
      <c r="BT250" s="279">
        <v>1875533</v>
      </c>
      <c r="BU250" s="279">
        <v>1875533</v>
      </c>
      <c r="BV250" s="279">
        <v>1875533</v>
      </c>
      <c r="BW250" s="279">
        <v>1875533</v>
      </c>
      <c r="BX250" s="279">
        <v>1875533</v>
      </c>
      <c r="BY250" s="279">
        <v>1875533</v>
      </c>
      <c r="BZ250" s="279">
        <v>1875533</v>
      </c>
      <c r="CA250" s="279">
        <v>1875533</v>
      </c>
      <c r="CB250" s="274"/>
      <c r="CC250" s="236"/>
    </row>
    <row r="251" spans="1:81" s="105" customFormat="1" x14ac:dyDescent="0.25">
      <c r="A251" s="236" t="s">
        <v>141</v>
      </c>
      <c r="B251" s="279">
        <v>10714770</v>
      </c>
      <c r="C251" s="279">
        <v>10714770</v>
      </c>
      <c r="D251" s="279">
        <v>10714770</v>
      </c>
      <c r="E251" s="279">
        <v>10714770</v>
      </c>
      <c r="F251" s="279">
        <v>10714770</v>
      </c>
      <c r="G251" s="279">
        <v>10714770</v>
      </c>
      <c r="H251" s="279">
        <v>10714770</v>
      </c>
      <c r="I251" s="279">
        <v>10714770</v>
      </c>
      <c r="J251" s="279">
        <v>10714770</v>
      </c>
      <c r="K251" s="279">
        <v>10714770</v>
      </c>
      <c r="L251" s="279">
        <v>10714770</v>
      </c>
      <c r="M251" s="279">
        <v>10714770</v>
      </c>
      <c r="N251" s="279">
        <v>10849536</v>
      </c>
      <c r="O251" s="279">
        <v>10849536</v>
      </c>
      <c r="P251" s="279">
        <v>10849536</v>
      </c>
      <c r="Q251" s="279">
        <v>10849536</v>
      </c>
      <c r="R251" s="279">
        <v>10849536</v>
      </c>
      <c r="S251" s="279">
        <v>10849536</v>
      </c>
      <c r="T251" s="279">
        <v>10849536</v>
      </c>
      <c r="U251" s="279">
        <v>10849536</v>
      </c>
      <c r="V251" s="279">
        <v>10849536</v>
      </c>
      <c r="W251" s="279">
        <v>10849536</v>
      </c>
      <c r="X251" s="279">
        <v>10849536</v>
      </c>
      <c r="Y251" s="279">
        <v>10849536</v>
      </c>
      <c r="Z251" s="279">
        <v>11008739</v>
      </c>
      <c r="AA251" s="279">
        <v>11008739</v>
      </c>
      <c r="AB251" s="279">
        <v>11008739</v>
      </c>
      <c r="AC251" s="279">
        <v>11008739</v>
      </c>
      <c r="AD251" s="279">
        <v>11008739</v>
      </c>
      <c r="AE251" s="279">
        <v>11008739</v>
      </c>
      <c r="AF251" s="279">
        <v>11008739</v>
      </c>
      <c r="AG251" s="279">
        <v>11008739</v>
      </c>
      <c r="AH251" s="279">
        <v>11008739</v>
      </c>
      <c r="AI251" s="279">
        <v>11008739</v>
      </c>
      <c r="AJ251" s="279">
        <v>11008739</v>
      </c>
      <c r="AK251" s="279">
        <v>11008739</v>
      </c>
      <c r="AL251" s="279">
        <v>11101288</v>
      </c>
      <c r="AM251" s="279">
        <v>11101288</v>
      </c>
      <c r="AN251" s="279">
        <v>11101288</v>
      </c>
      <c r="AO251" s="279">
        <v>11101288</v>
      </c>
      <c r="AP251" s="279">
        <v>11101288</v>
      </c>
      <c r="AQ251" s="279">
        <v>11101288</v>
      </c>
      <c r="AR251" s="279">
        <v>11101288</v>
      </c>
      <c r="AS251" s="279">
        <v>11101288</v>
      </c>
      <c r="AT251" s="279">
        <v>11101288</v>
      </c>
      <c r="AU251" s="279">
        <v>11101288</v>
      </c>
      <c r="AV251" s="279">
        <v>11101288</v>
      </c>
      <c r="AW251" s="279">
        <v>11101288</v>
      </c>
      <c r="AX251" s="279">
        <v>11143609</v>
      </c>
      <c r="AY251" s="279">
        <v>11143609</v>
      </c>
      <c r="AZ251" s="279">
        <v>11143609</v>
      </c>
      <c r="BA251" s="279">
        <v>11143609</v>
      </c>
      <c r="BB251" s="279">
        <v>11143609</v>
      </c>
      <c r="BC251" s="279">
        <v>11143609</v>
      </c>
      <c r="BD251" s="279">
        <v>11143609</v>
      </c>
      <c r="BE251" s="279">
        <v>11143609</v>
      </c>
      <c r="BF251" s="279">
        <v>11143609</v>
      </c>
      <c r="BG251" s="279">
        <v>11143609</v>
      </c>
      <c r="BH251" s="279">
        <v>11143609</v>
      </c>
      <c r="BI251" s="279">
        <v>11143609</v>
      </c>
      <c r="BJ251" s="279">
        <v>11143609</v>
      </c>
      <c r="BK251" s="279">
        <v>11143609</v>
      </c>
      <c r="BL251" s="279">
        <v>11143609</v>
      </c>
      <c r="BM251" s="279">
        <v>11143609</v>
      </c>
      <c r="BN251" s="279">
        <v>11143609</v>
      </c>
      <c r="BO251" s="279">
        <v>11143609</v>
      </c>
      <c r="BP251" s="279">
        <v>11143609</v>
      </c>
      <c r="BQ251" s="279">
        <v>11143609</v>
      </c>
      <c r="BR251" s="279">
        <v>11143609</v>
      </c>
      <c r="BS251" s="279">
        <v>11143609</v>
      </c>
      <c r="BT251" s="279">
        <v>11143609</v>
      </c>
      <c r="BU251" s="279">
        <v>11143609</v>
      </c>
      <c r="BV251" s="279">
        <v>11143609</v>
      </c>
      <c r="BW251" s="279">
        <v>11143609</v>
      </c>
      <c r="BX251" s="279">
        <v>11143609</v>
      </c>
      <c r="BY251" s="279">
        <v>11143609</v>
      </c>
      <c r="BZ251" s="279">
        <v>11143609</v>
      </c>
      <c r="CA251" s="279">
        <v>11143609</v>
      </c>
      <c r="CB251" s="274"/>
      <c r="CC251" s="236"/>
    </row>
    <row r="252" spans="1:81" s="105" customFormat="1" x14ac:dyDescent="0.25">
      <c r="A252" s="236" t="s">
        <v>226</v>
      </c>
      <c r="B252" s="279">
        <v>12491906</v>
      </c>
      <c r="C252" s="279">
        <v>12491906</v>
      </c>
      <c r="D252" s="279">
        <v>12491906</v>
      </c>
      <c r="E252" s="279">
        <v>12491906</v>
      </c>
      <c r="F252" s="279">
        <v>12491906</v>
      </c>
      <c r="G252" s="279">
        <v>12491906</v>
      </c>
      <c r="H252" s="279">
        <v>12491906</v>
      </c>
      <c r="I252" s="279">
        <v>12491906</v>
      </c>
      <c r="J252" s="279">
        <v>12491906</v>
      </c>
      <c r="K252" s="279">
        <v>12491906</v>
      </c>
      <c r="L252" s="279">
        <v>12491906</v>
      </c>
      <c r="M252" s="279">
        <v>12491906</v>
      </c>
      <c r="N252" s="279">
        <v>12642536</v>
      </c>
      <c r="O252" s="279">
        <v>12642536</v>
      </c>
      <c r="P252" s="279">
        <v>12642536</v>
      </c>
      <c r="Q252" s="279">
        <v>12642536</v>
      </c>
      <c r="R252" s="279">
        <v>12642536</v>
      </c>
      <c r="S252" s="279">
        <v>12642536</v>
      </c>
      <c r="T252" s="279">
        <v>12642536</v>
      </c>
      <c r="U252" s="279">
        <v>12642536</v>
      </c>
      <c r="V252" s="279">
        <v>12642536</v>
      </c>
      <c r="W252" s="279">
        <v>12642536</v>
      </c>
      <c r="X252" s="279">
        <v>12642536</v>
      </c>
      <c r="Y252" s="279">
        <v>12642536</v>
      </c>
      <c r="Z252" s="279">
        <v>12815907</v>
      </c>
      <c r="AA252" s="279">
        <v>12815907</v>
      </c>
      <c r="AB252" s="279">
        <v>12815907</v>
      </c>
      <c r="AC252" s="279">
        <v>12815907</v>
      </c>
      <c r="AD252" s="279">
        <v>12815907</v>
      </c>
      <c r="AE252" s="279">
        <v>12815907</v>
      </c>
      <c r="AF252" s="279">
        <v>12815907</v>
      </c>
      <c r="AG252" s="279">
        <v>12815907</v>
      </c>
      <c r="AH252" s="279">
        <v>12815907</v>
      </c>
      <c r="AI252" s="279">
        <v>12815907</v>
      </c>
      <c r="AJ252" s="279">
        <v>12815907</v>
      </c>
      <c r="AK252" s="279">
        <v>12815907</v>
      </c>
      <c r="AL252" s="279">
        <v>12915533</v>
      </c>
      <c r="AM252" s="279">
        <v>12915533</v>
      </c>
      <c r="AN252" s="279">
        <v>12915533</v>
      </c>
      <c r="AO252" s="279">
        <v>12915533</v>
      </c>
      <c r="AP252" s="279">
        <v>12915533</v>
      </c>
      <c r="AQ252" s="279">
        <v>12915533</v>
      </c>
      <c r="AR252" s="279">
        <v>12915533</v>
      </c>
      <c r="AS252" s="279">
        <v>12915533</v>
      </c>
      <c r="AT252" s="279">
        <v>12915533</v>
      </c>
      <c r="AU252" s="279">
        <v>12915533</v>
      </c>
      <c r="AV252" s="279">
        <v>12915533</v>
      </c>
      <c r="AW252" s="279">
        <v>12915533</v>
      </c>
      <c r="AX252" s="279" t="s">
        <v>496</v>
      </c>
      <c r="AY252" s="279" t="s">
        <v>496</v>
      </c>
      <c r="AZ252" s="279" t="s">
        <v>496</v>
      </c>
      <c r="BA252" s="279" t="s">
        <v>496</v>
      </c>
      <c r="BB252" s="279" t="s">
        <v>496</v>
      </c>
      <c r="BC252" s="279" t="s">
        <v>496</v>
      </c>
      <c r="BD252" s="279" t="s">
        <v>496</v>
      </c>
      <c r="BE252" s="279" t="s">
        <v>496</v>
      </c>
      <c r="BF252" s="279" t="s">
        <v>496</v>
      </c>
      <c r="BG252" s="279" t="s">
        <v>496</v>
      </c>
      <c r="BH252" s="279" t="s">
        <v>496</v>
      </c>
      <c r="BI252" s="279" t="s">
        <v>496</v>
      </c>
      <c r="BJ252" s="279" t="s">
        <v>496</v>
      </c>
      <c r="BK252" s="279" t="s">
        <v>496</v>
      </c>
      <c r="BL252" s="279" t="s">
        <v>496</v>
      </c>
      <c r="BM252" s="279" t="s">
        <v>496</v>
      </c>
      <c r="BN252" s="279" t="s">
        <v>496</v>
      </c>
      <c r="BO252" s="279" t="s">
        <v>496</v>
      </c>
      <c r="BP252" s="279" t="s">
        <v>496</v>
      </c>
      <c r="BQ252" s="279" t="s">
        <v>496</v>
      </c>
      <c r="BR252" s="279" t="s">
        <v>496</v>
      </c>
      <c r="BS252" s="279" t="s">
        <v>496</v>
      </c>
      <c r="BT252" s="279" t="s">
        <v>496</v>
      </c>
      <c r="BU252" s="279" t="s">
        <v>496</v>
      </c>
      <c r="BV252" s="279" t="s">
        <v>496</v>
      </c>
      <c r="BW252" s="279" t="s">
        <v>496</v>
      </c>
      <c r="BX252" s="279" t="s">
        <v>496</v>
      </c>
      <c r="BY252" s="279" t="s">
        <v>496</v>
      </c>
      <c r="BZ252" s="279" t="s">
        <v>496</v>
      </c>
      <c r="CA252" s="279" t="s">
        <v>496</v>
      </c>
      <c r="CB252" s="274"/>
      <c r="CC252" s="236"/>
    </row>
    <row r="253" spans="1:81" s="105" customFormat="1" x14ac:dyDescent="0.25">
      <c r="A253" s="236" t="s">
        <v>227</v>
      </c>
      <c r="B253" s="279">
        <v>12857419</v>
      </c>
      <c r="C253" s="279">
        <v>12857419</v>
      </c>
      <c r="D253" s="279">
        <v>12857419</v>
      </c>
      <c r="E253" s="279">
        <v>12857419</v>
      </c>
      <c r="F253" s="279">
        <v>12857419</v>
      </c>
      <c r="G253" s="279">
        <v>12857419</v>
      </c>
      <c r="H253" s="279">
        <v>12857419</v>
      </c>
      <c r="I253" s="279">
        <v>12857419</v>
      </c>
      <c r="J253" s="279">
        <v>12857419</v>
      </c>
      <c r="K253" s="279">
        <v>12857419</v>
      </c>
      <c r="L253" s="279">
        <v>12857419</v>
      </c>
      <c r="M253" s="279">
        <v>12857419</v>
      </c>
      <c r="N253" s="279">
        <v>13013132</v>
      </c>
      <c r="O253" s="279">
        <v>13013132</v>
      </c>
      <c r="P253" s="279">
        <v>13013132</v>
      </c>
      <c r="Q253" s="279">
        <v>13013132</v>
      </c>
      <c r="R253" s="279">
        <v>13013132</v>
      </c>
      <c r="S253" s="279">
        <v>13013132</v>
      </c>
      <c r="T253" s="279">
        <v>13013132</v>
      </c>
      <c r="U253" s="279">
        <v>13013132</v>
      </c>
      <c r="V253" s="279">
        <v>13013132</v>
      </c>
      <c r="W253" s="279">
        <v>13013132</v>
      </c>
      <c r="X253" s="279">
        <v>13013132</v>
      </c>
      <c r="Y253" s="279">
        <v>13013132</v>
      </c>
      <c r="Z253" s="279">
        <v>13189983</v>
      </c>
      <c r="AA253" s="279">
        <v>13189983</v>
      </c>
      <c r="AB253" s="279">
        <v>13189983</v>
      </c>
      <c r="AC253" s="279">
        <v>13189983</v>
      </c>
      <c r="AD253" s="279">
        <v>13189983</v>
      </c>
      <c r="AE253" s="279">
        <v>13189983</v>
      </c>
      <c r="AF253" s="279">
        <v>13189983</v>
      </c>
      <c r="AG253" s="279">
        <v>13189983</v>
      </c>
      <c r="AH253" s="279">
        <v>13189983</v>
      </c>
      <c r="AI253" s="279">
        <v>13189983</v>
      </c>
      <c r="AJ253" s="279">
        <v>13189983</v>
      </c>
      <c r="AK253" s="279">
        <v>13189983</v>
      </c>
      <c r="AL253" s="279">
        <v>13291776</v>
      </c>
      <c r="AM253" s="279">
        <v>13291776</v>
      </c>
      <c r="AN253" s="279">
        <v>13291776</v>
      </c>
      <c r="AO253" s="279">
        <v>13291776</v>
      </c>
      <c r="AP253" s="279">
        <v>13291776</v>
      </c>
      <c r="AQ253" s="279">
        <v>13291776</v>
      </c>
      <c r="AR253" s="279">
        <v>13291776</v>
      </c>
      <c r="AS253" s="279">
        <v>13291776</v>
      </c>
      <c r="AT253" s="279">
        <v>13291776</v>
      </c>
      <c r="AU253" s="279">
        <v>13291776</v>
      </c>
      <c r="AV253" s="279">
        <v>13291776</v>
      </c>
      <c r="AW253" s="279">
        <v>13291776</v>
      </c>
      <c r="AX253" s="279" t="s">
        <v>496</v>
      </c>
      <c r="AY253" s="279" t="s">
        <v>496</v>
      </c>
      <c r="AZ253" s="279" t="s">
        <v>496</v>
      </c>
      <c r="BA253" s="279" t="s">
        <v>496</v>
      </c>
      <c r="BB253" s="279" t="s">
        <v>496</v>
      </c>
      <c r="BC253" s="279" t="s">
        <v>496</v>
      </c>
      <c r="BD253" s="279" t="s">
        <v>496</v>
      </c>
      <c r="BE253" s="279" t="s">
        <v>496</v>
      </c>
      <c r="BF253" s="279" t="s">
        <v>496</v>
      </c>
      <c r="BG253" s="279" t="s">
        <v>496</v>
      </c>
      <c r="BH253" s="279" t="s">
        <v>496</v>
      </c>
      <c r="BI253" s="279" t="s">
        <v>496</v>
      </c>
      <c r="BJ253" s="279" t="s">
        <v>496</v>
      </c>
      <c r="BK253" s="279" t="s">
        <v>496</v>
      </c>
      <c r="BL253" s="279" t="s">
        <v>496</v>
      </c>
      <c r="BM253" s="279" t="s">
        <v>496</v>
      </c>
      <c r="BN253" s="279" t="s">
        <v>496</v>
      </c>
      <c r="BO253" s="279" t="s">
        <v>496</v>
      </c>
      <c r="BP253" s="279" t="s">
        <v>496</v>
      </c>
      <c r="BQ253" s="279" t="s">
        <v>496</v>
      </c>
      <c r="BR253" s="279" t="s">
        <v>496</v>
      </c>
      <c r="BS253" s="279" t="s">
        <v>496</v>
      </c>
      <c r="BT253" s="279" t="s">
        <v>496</v>
      </c>
      <c r="BU253" s="279" t="s">
        <v>496</v>
      </c>
      <c r="BV253" s="279" t="s">
        <v>496</v>
      </c>
      <c r="BW253" s="279" t="s">
        <v>496</v>
      </c>
      <c r="BX253" s="279" t="s">
        <v>496</v>
      </c>
      <c r="BY253" s="279" t="s">
        <v>496</v>
      </c>
      <c r="BZ253" s="279" t="s">
        <v>496</v>
      </c>
      <c r="CA253" s="279" t="s">
        <v>496</v>
      </c>
      <c r="CB253" s="274"/>
      <c r="CC253" s="236"/>
    </row>
    <row r="254" spans="1:81" x14ac:dyDescent="0.25">
      <c r="A254" s="236" t="s">
        <v>228</v>
      </c>
      <c r="B254" s="80">
        <f t="shared" ref="B254:N254" si="2084">SUM(B237,B240,B241,B243,B248)</f>
        <v>155776</v>
      </c>
      <c r="C254" s="80">
        <f t="shared" si="2084"/>
        <v>155776</v>
      </c>
      <c r="D254" s="80">
        <f t="shared" si="2084"/>
        <v>155776</v>
      </c>
      <c r="E254" s="80">
        <f t="shared" si="2084"/>
        <v>155776</v>
      </c>
      <c r="F254" s="80">
        <f t="shared" si="2084"/>
        <v>155776</v>
      </c>
      <c r="G254" s="80">
        <f t="shared" si="2084"/>
        <v>155776</v>
      </c>
      <c r="H254" s="80">
        <f t="shared" si="2084"/>
        <v>155776</v>
      </c>
      <c r="I254" s="80">
        <f t="shared" si="2084"/>
        <v>155776</v>
      </c>
      <c r="J254" s="80">
        <f t="shared" si="2084"/>
        <v>155776</v>
      </c>
      <c r="K254" s="80">
        <f t="shared" si="2084"/>
        <v>155776</v>
      </c>
      <c r="L254" s="80">
        <f t="shared" si="2084"/>
        <v>155776</v>
      </c>
      <c r="M254" s="80">
        <f t="shared" si="2084"/>
        <v>155776</v>
      </c>
      <c r="N254" s="80">
        <f t="shared" si="2084"/>
        <v>157501</v>
      </c>
      <c r="O254" s="80">
        <f t="shared" ref="O254:AH254" si="2085">SUM(O237,O240,O241,O243,O248)</f>
        <v>157501</v>
      </c>
      <c r="P254" s="80">
        <f t="shared" si="2085"/>
        <v>157501</v>
      </c>
      <c r="Q254" s="80">
        <f t="shared" si="2085"/>
        <v>157501</v>
      </c>
      <c r="R254" s="80">
        <f t="shared" si="2085"/>
        <v>157501</v>
      </c>
      <c r="S254" s="80">
        <f t="shared" si="2085"/>
        <v>157501</v>
      </c>
      <c r="T254" s="80">
        <f t="shared" si="2085"/>
        <v>157501</v>
      </c>
      <c r="U254" s="80">
        <f t="shared" si="2085"/>
        <v>157501</v>
      </c>
      <c r="V254" s="80">
        <f t="shared" si="2085"/>
        <v>157501</v>
      </c>
      <c r="W254" s="80">
        <f t="shared" si="2085"/>
        <v>157501</v>
      </c>
      <c r="X254" s="80">
        <f t="shared" si="2085"/>
        <v>157501</v>
      </c>
      <c r="Y254" s="80">
        <f t="shared" si="2085"/>
        <v>157501</v>
      </c>
      <c r="Z254" s="80">
        <f t="shared" si="2085"/>
        <v>159301</v>
      </c>
      <c r="AA254" s="80">
        <f t="shared" si="2085"/>
        <v>159301</v>
      </c>
      <c r="AB254" s="80">
        <f t="shared" si="2085"/>
        <v>159301</v>
      </c>
      <c r="AC254" s="80">
        <f t="shared" si="2085"/>
        <v>159301</v>
      </c>
      <c r="AD254" s="80">
        <f t="shared" si="2085"/>
        <v>159301</v>
      </c>
      <c r="AE254" s="80">
        <f t="shared" si="2085"/>
        <v>159301</v>
      </c>
      <c r="AF254" s="80">
        <f t="shared" si="2085"/>
        <v>159301</v>
      </c>
      <c r="AG254" s="80">
        <f t="shared" si="2085"/>
        <v>159301</v>
      </c>
      <c r="AH254" s="80">
        <f t="shared" si="2085"/>
        <v>159301</v>
      </c>
      <c r="AI254" s="80">
        <f t="shared" ref="AI254" si="2086">SUM(AI237,AI240,AI241,AI243,AI248)</f>
        <v>159301</v>
      </c>
      <c r="AJ254" s="80">
        <f t="shared" ref="AJ254:AK254" si="2087">SUM(AJ237,AJ240,AJ241,AJ243,AJ248)</f>
        <v>159301</v>
      </c>
      <c r="AK254" s="80">
        <f t="shared" si="2087"/>
        <v>159301</v>
      </c>
      <c r="AL254" s="80">
        <f t="shared" ref="AL254:AM254" si="2088">SUM(AL237,AL240,AL241,AL243,AL248)</f>
        <v>160666</v>
      </c>
      <c r="AM254" s="80">
        <f t="shared" si="2088"/>
        <v>160666</v>
      </c>
      <c r="AN254" s="80">
        <f t="shared" ref="AN254:AO254" si="2089">SUM(AN237,AN240,AN241,AN243,AN248)</f>
        <v>160666</v>
      </c>
      <c r="AO254" s="80">
        <f t="shared" si="2089"/>
        <v>160666</v>
      </c>
      <c r="AP254" s="80">
        <f t="shared" ref="AP254:AQ254" si="2090">SUM(AP237,AP240,AP241,AP243,AP248)</f>
        <v>160666</v>
      </c>
      <c r="AQ254" s="80">
        <f t="shared" si="2090"/>
        <v>160666</v>
      </c>
      <c r="AR254" s="80">
        <f t="shared" ref="AR254:AS254" si="2091">SUM(AR237,AR240,AR241,AR243,AR248)</f>
        <v>160666</v>
      </c>
      <c r="AS254" s="80">
        <f t="shared" si="2091"/>
        <v>160666</v>
      </c>
      <c r="AT254" s="80">
        <f t="shared" ref="AT254:AU254" si="2092">SUM(AT237,AT240,AT241,AT243,AT248)</f>
        <v>160666</v>
      </c>
      <c r="AU254" s="80">
        <f t="shared" si="2092"/>
        <v>160666</v>
      </c>
      <c r="AV254" s="80">
        <f t="shared" ref="AV254:AW254" si="2093">SUM(AV237,AV240,AV241,AV243,AV248)</f>
        <v>160666</v>
      </c>
      <c r="AW254" s="80">
        <f t="shared" si="2093"/>
        <v>160666</v>
      </c>
      <c r="AX254" s="80">
        <f t="shared" ref="AX254:AY254" si="2094">SUM(AX237,AX240,AX241,AX243,AX248)</f>
        <v>161393</v>
      </c>
      <c r="AY254" s="80">
        <f t="shared" si="2094"/>
        <v>161393</v>
      </c>
      <c r="AZ254" s="80">
        <f t="shared" ref="AZ254" si="2095">SUM(AZ237,AZ240,AZ241,AZ243,AZ248)</f>
        <v>161393</v>
      </c>
      <c r="BA254" s="80">
        <f t="shared" ref="BA254:BB254" si="2096">SUM(BA237,BA240,BA241,BA243,BA248)</f>
        <v>161393</v>
      </c>
      <c r="BB254" s="80">
        <f t="shared" si="2096"/>
        <v>161393</v>
      </c>
      <c r="BC254" s="80">
        <f t="shared" ref="BC254:BD254" si="2097">SUM(BC237,BC240,BC241,BC243,BC248)</f>
        <v>161393</v>
      </c>
      <c r="BD254" s="80">
        <f t="shared" si="2097"/>
        <v>161393</v>
      </c>
      <c r="BE254" s="80">
        <f t="shared" ref="BE254:BG254" si="2098">SUM(BE237,BE240,BE241,BE243,BE248)</f>
        <v>161393</v>
      </c>
      <c r="BF254" s="80">
        <f t="shared" si="2098"/>
        <v>161393</v>
      </c>
      <c r="BG254" s="80">
        <f t="shared" si="2098"/>
        <v>161393</v>
      </c>
      <c r="BH254" s="80">
        <f t="shared" ref="BH254" si="2099">SUM(BH237,BH240,BH241,BH243,BH248)</f>
        <v>161393</v>
      </c>
      <c r="BI254" s="80">
        <f t="shared" ref="BI254:BJ254" si="2100">SUM(BI237,BI240,BI241,BI243,BI248)</f>
        <v>161393</v>
      </c>
      <c r="BJ254" s="80">
        <f t="shared" si="2100"/>
        <v>161393</v>
      </c>
      <c r="BK254" s="80">
        <f t="shared" ref="BK254:BL254" si="2101">SUM(BK237,BK240,BK241,BK243,BK248)</f>
        <v>161393</v>
      </c>
      <c r="BL254" s="80">
        <f t="shared" si="2101"/>
        <v>161393</v>
      </c>
      <c r="BM254" s="80">
        <f t="shared" ref="BM254:BN254" si="2102">SUM(BM237,BM240,BM241,BM243,BM248)</f>
        <v>161393</v>
      </c>
      <c r="BN254" s="80">
        <f t="shared" si="2102"/>
        <v>161393</v>
      </c>
      <c r="BO254" s="80">
        <f t="shared" ref="BO254:BP254" si="2103">SUM(BO237,BO240,BO241,BO243,BO248)</f>
        <v>161393</v>
      </c>
      <c r="BP254" s="80">
        <f t="shared" si="2103"/>
        <v>161393</v>
      </c>
      <c r="BQ254" s="80">
        <f t="shared" ref="BQ254:BR254" si="2104">SUM(BQ237,BQ240,BQ241,BQ243,BQ248)</f>
        <v>161393</v>
      </c>
      <c r="BR254" s="80">
        <f t="shared" si="2104"/>
        <v>161393</v>
      </c>
      <c r="BS254" s="80">
        <f t="shared" ref="BS254" si="2105">SUM(BS237,BS240,BS241,BS243,BS248)</f>
        <v>161393</v>
      </c>
      <c r="BT254" s="80">
        <f t="shared" ref="BT254:BU254" si="2106">SUM(BT237,BT240,BT241,BT243,BT248)</f>
        <v>161393</v>
      </c>
      <c r="BU254" s="80">
        <f t="shared" si="2106"/>
        <v>161393</v>
      </c>
      <c r="BV254" s="80">
        <f t="shared" ref="BV254:BW254" si="2107">SUM(BV237,BV240,BV241,BV243,BV248)</f>
        <v>161393</v>
      </c>
      <c r="BW254" s="80">
        <f t="shared" si="2107"/>
        <v>161393</v>
      </c>
      <c r="BX254" s="80">
        <f t="shared" ref="BX254:BY254" si="2108">SUM(BX237,BX240,BX241,BX243,BX248)</f>
        <v>161393</v>
      </c>
      <c r="BY254" s="80">
        <f t="shared" si="2108"/>
        <v>161393</v>
      </c>
      <c r="BZ254" s="80">
        <f t="shared" ref="BZ254:CA254" si="2109">SUM(BZ237,BZ240,BZ241,BZ243,BZ248)</f>
        <v>161393</v>
      </c>
      <c r="CA254" s="80">
        <f t="shared" si="2109"/>
        <v>161393</v>
      </c>
      <c r="CB254" s="274"/>
      <c r="CC254" s="236"/>
    </row>
    <row r="255" spans="1:81" x14ac:dyDescent="0.25">
      <c r="A255" s="236" t="s">
        <v>229</v>
      </c>
      <c r="B255" s="80">
        <f t="shared" ref="B255:N255" si="2110">SUM(B242,B245,B246)</f>
        <v>74082</v>
      </c>
      <c r="C255" s="80">
        <f t="shared" si="2110"/>
        <v>74082</v>
      </c>
      <c r="D255" s="80">
        <f t="shared" si="2110"/>
        <v>74082</v>
      </c>
      <c r="E255" s="80">
        <f t="shared" si="2110"/>
        <v>74082</v>
      </c>
      <c r="F255" s="80">
        <f t="shared" si="2110"/>
        <v>74082</v>
      </c>
      <c r="G255" s="80">
        <f t="shared" si="2110"/>
        <v>74082</v>
      </c>
      <c r="H255" s="80">
        <f t="shared" si="2110"/>
        <v>74082</v>
      </c>
      <c r="I255" s="80">
        <f t="shared" si="2110"/>
        <v>74082</v>
      </c>
      <c r="J255" s="80">
        <f t="shared" si="2110"/>
        <v>74082</v>
      </c>
      <c r="K255" s="80">
        <f t="shared" si="2110"/>
        <v>74082</v>
      </c>
      <c r="L255" s="80">
        <f t="shared" si="2110"/>
        <v>74082</v>
      </c>
      <c r="M255" s="80">
        <f t="shared" si="2110"/>
        <v>74082</v>
      </c>
      <c r="N255" s="80">
        <f t="shared" si="2110"/>
        <v>75116</v>
      </c>
      <c r="O255" s="80">
        <f t="shared" ref="O255:AH255" si="2111">SUM(O242,O245,O246)</f>
        <v>75116</v>
      </c>
      <c r="P255" s="80">
        <f t="shared" si="2111"/>
        <v>75116</v>
      </c>
      <c r="Q255" s="80">
        <f t="shared" si="2111"/>
        <v>75116</v>
      </c>
      <c r="R255" s="80">
        <f t="shared" si="2111"/>
        <v>75116</v>
      </c>
      <c r="S255" s="80">
        <f t="shared" si="2111"/>
        <v>75116</v>
      </c>
      <c r="T255" s="80">
        <f t="shared" si="2111"/>
        <v>75116</v>
      </c>
      <c r="U255" s="80">
        <f t="shared" si="2111"/>
        <v>75116</v>
      </c>
      <c r="V255" s="80">
        <f t="shared" si="2111"/>
        <v>75116</v>
      </c>
      <c r="W255" s="80">
        <f t="shared" si="2111"/>
        <v>75116</v>
      </c>
      <c r="X255" s="80">
        <f t="shared" si="2111"/>
        <v>75116</v>
      </c>
      <c r="Y255" s="80">
        <f t="shared" si="2111"/>
        <v>75116</v>
      </c>
      <c r="Z255" s="80">
        <f t="shared" si="2111"/>
        <v>75842</v>
      </c>
      <c r="AA255" s="80">
        <f t="shared" si="2111"/>
        <v>75842</v>
      </c>
      <c r="AB255" s="80">
        <f t="shared" si="2111"/>
        <v>75842</v>
      </c>
      <c r="AC255" s="80">
        <f t="shared" si="2111"/>
        <v>75842</v>
      </c>
      <c r="AD255" s="80">
        <f t="shared" si="2111"/>
        <v>75842</v>
      </c>
      <c r="AE255" s="80">
        <f t="shared" si="2111"/>
        <v>75842</v>
      </c>
      <c r="AF255" s="80">
        <f t="shared" si="2111"/>
        <v>75842</v>
      </c>
      <c r="AG255" s="80">
        <f t="shared" si="2111"/>
        <v>75842</v>
      </c>
      <c r="AH255" s="80">
        <f t="shared" si="2111"/>
        <v>75842</v>
      </c>
      <c r="AI255" s="80">
        <f t="shared" ref="AI255" si="2112">SUM(AI242,AI245,AI246)</f>
        <v>75842</v>
      </c>
      <c r="AJ255" s="80">
        <f t="shared" ref="AJ255:AK255" si="2113">SUM(AJ242,AJ245,AJ246)</f>
        <v>75842</v>
      </c>
      <c r="AK255" s="80">
        <f t="shared" si="2113"/>
        <v>75842</v>
      </c>
      <c r="AL255" s="80">
        <f t="shared" ref="AL255:AM255" si="2114">SUM(AL242,AL245,AL246)</f>
        <v>76647</v>
      </c>
      <c r="AM255" s="80">
        <f t="shared" si="2114"/>
        <v>76647</v>
      </c>
      <c r="AN255" s="80">
        <f t="shared" ref="AN255:AO255" si="2115">SUM(AN242,AN245,AN246)</f>
        <v>76647</v>
      </c>
      <c r="AO255" s="80">
        <f t="shared" si="2115"/>
        <v>76647</v>
      </c>
      <c r="AP255" s="80">
        <f t="shared" ref="AP255:AQ255" si="2116">SUM(AP242,AP245,AP246)</f>
        <v>76647</v>
      </c>
      <c r="AQ255" s="80">
        <f t="shared" si="2116"/>
        <v>76647</v>
      </c>
      <c r="AR255" s="80">
        <f t="shared" ref="AR255:AS255" si="2117">SUM(AR242,AR245,AR246)</f>
        <v>76647</v>
      </c>
      <c r="AS255" s="80">
        <f t="shared" si="2117"/>
        <v>76647</v>
      </c>
      <c r="AT255" s="80">
        <f t="shared" ref="AT255:AU255" si="2118">SUM(AT242,AT245,AT246)</f>
        <v>76647</v>
      </c>
      <c r="AU255" s="80">
        <f t="shared" si="2118"/>
        <v>76647</v>
      </c>
      <c r="AV255" s="80">
        <f t="shared" ref="AV255:AW255" si="2119">SUM(AV242,AV245,AV246)</f>
        <v>76647</v>
      </c>
      <c r="AW255" s="80">
        <f t="shared" si="2119"/>
        <v>76647</v>
      </c>
      <c r="AX255" s="80">
        <f t="shared" ref="AX255:AY255" si="2120">SUM(AX242,AX245,AX246)</f>
        <v>77052</v>
      </c>
      <c r="AY255" s="80">
        <f t="shared" si="2120"/>
        <v>77052</v>
      </c>
      <c r="AZ255" s="80">
        <f t="shared" ref="AZ255" si="2121">SUM(AZ242,AZ245,AZ246)</f>
        <v>77052</v>
      </c>
      <c r="BA255" s="80">
        <f t="shared" ref="BA255:BB255" si="2122">SUM(BA242,BA245,BA246)</f>
        <v>77052</v>
      </c>
      <c r="BB255" s="80">
        <f t="shared" si="2122"/>
        <v>77052</v>
      </c>
      <c r="BC255" s="80">
        <f t="shared" ref="BC255:BD255" si="2123">SUM(BC242,BC245,BC246)</f>
        <v>77052</v>
      </c>
      <c r="BD255" s="80">
        <f t="shared" si="2123"/>
        <v>77052</v>
      </c>
      <c r="BE255" s="80">
        <f t="shared" ref="BE255:BG255" si="2124">SUM(BE242,BE245,BE246)</f>
        <v>77052</v>
      </c>
      <c r="BF255" s="80">
        <f t="shared" si="2124"/>
        <v>77052</v>
      </c>
      <c r="BG255" s="80">
        <f t="shared" si="2124"/>
        <v>77052</v>
      </c>
      <c r="BH255" s="80">
        <f t="shared" ref="BH255" si="2125">SUM(BH242,BH245,BH246)</f>
        <v>77052</v>
      </c>
      <c r="BI255" s="80">
        <f t="shared" ref="BI255:BJ255" si="2126">SUM(BI242,BI245,BI246)</f>
        <v>77052</v>
      </c>
      <c r="BJ255" s="80">
        <f t="shared" si="2126"/>
        <v>77052</v>
      </c>
      <c r="BK255" s="80">
        <f t="shared" ref="BK255:BL255" si="2127">SUM(BK242,BK245,BK246)</f>
        <v>77052</v>
      </c>
      <c r="BL255" s="80">
        <f t="shared" si="2127"/>
        <v>77052</v>
      </c>
      <c r="BM255" s="80">
        <f t="shared" ref="BM255:BN255" si="2128">SUM(BM242,BM245,BM246)</f>
        <v>77052</v>
      </c>
      <c r="BN255" s="80">
        <f t="shared" si="2128"/>
        <v>77052</v>
      </c>
      <c r="BO255" s="80">
        <f t="shared" ref="BO255:BP255" si="2129">SUM(BO242,BO245,BO246)</f>
        <v>77052</v>
      </c>
      <c r="BP255" s="80">
        <f t="shared" si="2129"/>
        <v>77052</v>
      </c>
      <c r="BQ255" s="80">
        <f t="shared" ref="BQ255:BR255" si="2130">SUM(BQ242,BQ245,BQ246)</f>
        <v>77052</v>
      </c>
      <c r="BR255" s="80">
        <f t="shared" si="2130"/>
        <v>77052</v>
      </c>
      <c r="BS255" s="80">
        <f t="shared" ref="BS255" si="2131">SUM(BS242,BS245,BS246)</f>
        <v>77052</v>
      </c>
      <c r="BT255" s="80">
        <f t="shared" ref="BT255:BU255" si="2132">SUM(BT242,BT245,BT246)</f>
        <v>77052</v>
      </c>
      <c r="BU255" s="80">
        <f t="shared" si="2132"/>
        <v>77052</v>
      </c>
      <c r="BV255" s="80">
        <f t="shared" ref="BV255:BW255" si="2133">SUM(BV242,BV245,BV246)</f>
        <v>77052</v>
      </c>
      <c r="BW255" s="80">
        <f t="shared" si="2133"/>
        <v>77052</v>
      </c>
      <c r="BX255" s="80">
        <f t="shared" ref="BX255:BY255" si="2134">SUM(BX242,BX245,BX246)</f>
        <v>77052</v>
      </c>
      <c r="BY255" s="80">
        <f t="shared" si="2134"/>
        <v>77052</v>
      </c>
      <c r="BZ255" s="80">
        <f t="shared" ref="BZ255:CA255" si="2135">SUM(BZ242,BZ245,BZ246)</f>
        <v>77052</v>
      </c>
      <c r="CA255" s="80">
        <f t="shared" si="2135"/>
        <v>77052</v>
      </c>
      <c r="CB255" s="274"/>
      <c r="CC255" s="236"/>
    </row>
    <row r="256" spans="1:81" x14ac:dyDescent="0.25">
      <c r="A256" s="236" t="s">
        <v>230</v>
      </c>
      <c r="B256" s="80">
        <f t="shared" ref="B256:N256" si="2136">SUM(B236,B238,B239,B244)</f>
        <v>105104</v>
      </c>
      <c r="C256" s="80">
        <f t="shared" si="2136"/>
        <v>105104</v>
      </c>
      <c r="D256" s="80">
        <f t="shared" si="2136"/>
        <v>105104</v>
      </c>
      <c r="E256" s="80">
        <f t="shared" si="2136"/>
        <v>105104</v>
      </c>
      <c r="F256" s="80">
        <f t="shared" si="2136"/>
        <v>105104</v>
      </c>
      <c r="G256" s="80">
        <f t="shared" si="2136"/>
        <v>105104</v>
      </c>
      <c r="H256" s="80">
        <f t="shared" si="2136"/>
        <v>105104</v>
      </c>
      <c r="I256" s="80">
        <f t="shared" si="2136"/>
        <v>105104</v>
      </c>
      <c r="J256" s="80">
        <f t="shared" si="2136"/>
        <v>105104</v>
      </c>
      <c r="K256" s="80">
        <f t="shared" si="2136"/>
        <v>105104</v>
      </c>
      <c r="L256" s="80">
        <f t="shared" si="2136"/>
        <v>105104</v>
      </c>
      <c r="M256" s="80">
        <f t="shared" si="2136"/>
        <v>105104</v>
      </c>
      <c r="N256" s="80">
        <f t="shared" si="2136"/>
        <v>105676</v>
      </c>
      <c r="O256" s="80">
        <f t="shared" ref="O256:AH256" si="2137">SUM(O236,O238,O239,O244)</f>
        <v>105676</v>
      </c>
      <c r="P256" s="80">
        <f t="shared" si="2137"/>
        <v>105676</v>
      </c>
      <c r="Q256" s="80">
        <f t="shared" si="2137"/>
        <v>105676</v>
      </c>
      <c r="R256" s="80">
        <f t="shared" si="2137"/>
        <v>105676</v>
      </c>
      <c r="S256" s="80">
        <f t="shared" si="2137"/>
        <v>105676</v>
      </c>
      <c r="T256" s="80">
        <f t="shared" si="2137"/>
        <v>105676</v>
      </c>
      <c r="U256" s="80">
        <f t="shared" si="2137"/>
        <v>105676</v>
      </c>
      <c r="V256" s="80">
        <f t="shared" si="2137"/>
        <v>105676</v>
      </c>
      <c r="W256" s="80">
        <f t="shared" si="2137"/>
        <v>105676</v>
      </c>
      <c r="X256" s="80">
        <f t="shared" si="2137"/>
        <v>105676</v>
      </c>
      <c r="Y256" s="80">
        <f t="shared" si="2137"/>
        <v>105676</v>
      </c>
      <c r="Z256" s="80">
        <f t="shared" si="2137"/>
        <v>107191</v>
      </c>
      <c r="AA256" s="80">
        <f t="shared" si="2137"/>
        <v>107191</v>
      </c>
      <c r="AB256" s="80">
        <f t="shared" si="2137"/>
        <v>107191</v>
      </c>
      <c r="AC256" s="80">
        <f t="shared" si="2137"/>
        <v>107191</v>
      </c>
      <c r="AD256" s="80">
        <f t="shared" si="2137"/>
        <v>107191</v>
      </c>
      <c r="AE256" s="80">
        <f t="shared" si="2137"/>
        <v>107191</v>
      </c>
      <c r="AF256" s="80">
        <f t="shared" si="2137"/>
        <v>107191</v>
      </c>
      <c r="AG256" s="80">
        <f t="shared" si="2137"/>
        <v>107191</v>
      </c>
      <c r="AH256" s="80">
        <f t="shared" si="2137"/>
        <v>107191</v>
      </c>
      <c r="AI256" s="80">
        <f t="shared" ref="AI256" si="2138">SUM(AI236,AI238,AI239,AI244)</f>
        <v>107191</v>
      </c>
      <c r="AJ256" s="80">
        <f t="shared" ref="AJ256:AK256" si="2139">SUM(AJ236,AJ238,AJ239,AJ244)</f>
        <v>107191</v>
      </c>
      <c r="AK256" s="80">
        <f t="shared" si="2139"/>
        <v>107191</v>
      </c>
      <c r="AL256" s="80">
        <f t="shared" ref="AL256:AM256" si="2140">SUM(AL236,AL238,AL239,AL244)</f>
        <v>107751</v>
      </c>
      <c r="AM256" s="80">
        <f t="shared" si="2140"/>
        <v>107751</v>
      </c>
      <c r="AN256" s="80">
        <f t="shared" ref="AN256:AO256" si="2141">SUM(AN236,AN238,AN239,AN244)</f>
        <v>107751</v>
      </c>
      <c r="AO256" s="80">
        <f t="shared" si="2141"/>
        <v>107751</v>
      </c>
      <c r="AP256" s="80">
        <f t="shared" ref="AP256:AQ256" si="2142">SUM(AP236,AP238,AP239,AP244)</f>
        <v>107751</v>
      </c>
      <c r="AQ256" s="80">
        <f t="shared" si="2142"/>
        <v>107751</v>
      </c>
      <c r="AR256" s="80">
        <f t="shared" ref="AR256:AS256" si="2143">SUM(AR236,AR238,AR239,AR244)</f>
        <v>107751</v>
      </c>
      <c r="AS256" s="80">
        <f t="shared" si="2143"/>
        <v>107751</v>
      </c>
      <c r="AT256" s="80">
        <f t="shared" ref="AT256:AU256" si="2144">SUM(AT236,AT238,AT239,AT244)</f>
        <v>107751</v>
      </c>
      <c r="AU256" s="80">
        <f t="shared" si="2144"/>
        <v>107751</v>
      </c>
      <c r="AV256" s="80">
        <f t="shared" ref="AV256:AW256" si="2145">SUM(AV236,AV238,AV239,AV244)</f>
        <v>107751</v>
      </c>
      <c r="AW256" s="80">
        <f t="shared" si="2145"/>
        <v>107751</v>
      </c>
      <c r="AX256" s="80">
        <f t="shared" ref="AX256:AY256" si="2146">SUM(AX236,AX238,AX239,AX244)</f>
        <v>107927</v>
      </c>
      <c r="AY256" s="80">
        <f t="shared" si="2146"/>
        <v>107927</v>
      </c>
      <c r="AZ256" s="80">
        <f t="shared" ref="AZ256" si="2147">SUM(AZ236,AZ238,AZ239,AZ244)</f>
        <v>107927</v>
      </c>
      <c r="BA256" s="80">
        <f t="shared" ref="BA256:BB256" si="2148">SUM(BA236,BA238,BA239,BA244)</f>
        <v>107927</v>
      </c>
      <c r="BB256" s="80">
        <f t="shared" si="2148"/>
        <v>107927</v>
      </c>
      <c r="BC256" s="80">
        <f t="shared" ref="BC256:BD256" si="2149">SUM(BC236,BC238,BC239,BC244)</f>
        <v>107927</v>
      </c>
      <c r="BD256" s="80">
        <f t="shared" si="2149"/>
        <v>107927</v>
      </c>
      <c r="BE256" s="80">
        <f t="shared" ref="BE256:BG256" si="2150">SUM(BE236,BE238,BE239,BE244)</f>
        <v>107927</v>
      </c>
      <c r="BF256" s="80">
        <f t="shared" si="2150"/>
        <v>107927</v>
      </c>
      <c r="BG256" s="80">
        <f t="shared" si="2150"/>
        <v>107927</v>
      </c>
      <c r="BH256" s="80">
        <f t="shared" ref="BH256" si="2151">SUM(BH236,BH238,BH239,BH244)</f>
        <v>107927</v>
      </c>
      <c r="BI256" s="80">
        <f t="shared" ref="BI256:BJ256" si="2152">SUM(BI236,BI238,BI239,BI244)</f>
        <v>107927</v>
      </c>
      <c r="BJ256" s="80">
        <f t="shared" si="2152"/>
        <v>107927</v>
      </c>
      <c r="BK256" s="80">
        <f t="shared" ref="BK256:BL256" si="2153">SUM(BK236,BK238,BK239,BK244)</f>
        <v>107927</v>
      </c>
      <c r="BL256" s="80">
        <f t="shared" si="2153"/>
        <v>107927</v>
      </c>
      <c r="BM256" s="80">
        <f t="shared" ref="BM256:BN256" si="2154">SUM(BM236,BM238,BM239,BM244)</f>
        <v>107927</v>
      </c>
      <c r="BN256" s="80">
        <f t="shared" si="2154"/>
        <v>107927</v>
      </c>
      <c r="BO256" s="80">
        <f t="shared" ref="BO256:BP256" si="2155">SUM(BO236,BO238,BO239,BO244)</f>
        <v>107927</v>
      </c>
      <c r="BP256" s="80">
        <f t="shared" si="2155"/>
        <v>107927</v>
      </c>
      <c r="BQ256" s="80">
        <f t="shared" ref="BQ256:BR256" si="2156">SUM(BQ236,BQ238,BQ239,BQ244)</f>
        <v>107927</v>
      </c>
      <c r="BR256" s="80">
        <f t="shared" si="2156"/>
        <v>107927</v>
      </c>
      <c r="BS256" s="80">
        <f t="shared" ref="BS256" si="2157">SUM(BS236,BS238,BS239,BS244)</f>
        <v>107927</v>
      </c>
      <c r="BT256" s="80">
        <f t="shared" ref="BT256:BU256" si="2158">SUM(BT236,BT238,BT239,BT244)</f>
        <v>107927</v>
      </c>
      <c r="BU256" s="80">
        <f t="shared" si="2158"/>
        <v>107927</v>
      </c>
      <c r="BV256" s="80">
        <f t="shared" ref="BV256:BW256" si="2159">SUM(BV236,BV238,BV239,BV244)</f>
        <v>107927</v>
      </c>
      <c r="BW256" s="80">
        <f t="shared" si="2159"/>
        <v>107927</v>
      </c>
      <c r="BX256" s="80">
        <f t="shared" ref="BX256:BY256" si="2160">SUM(BX236,BX238,BX239,BX244)</f>
        <v>107927</v>
      </c>
      <c r="BY256" s="80">
        <f t="shared" si="2160"/>
        <v>107927</v>
      </c>
      <c r="BZ256" s="80">
        <f t="shared" ref="BZ256:CA256" si="2161">SUM(BZ236,BZ238,BZ239,BZ244)</f>
        <v>107927</v>
      </c>
      <c r="CA256" s="80">
        <f t="shared" si="2161"/>
        <v>107927</v>
      </c>
      <c r="CB256" s="274"/>
      <c r="CC256" s="236"/>
    </row>
    <row r="257" spans="1:79" x14ac:dyDescent="0.25">
      <c r="A257" s="236" t="s">
        <v>231</v>
      </c>
      <c r="B257" s="80">
        <f t="shared" ref="B257:N257" si="2162">SUM(B235,B241)</f>
        <v>59047</v>
      </c>
      <c r="C257" s="80">
        <f t="shared" si="2162"/>
        <v>59047</v>
      </c>
      <c r="D257" s="80">
        <f t="shared" si="2162"/>
        <v>59047</v>
      </c>
      <c r="E257" s="80">
        <f t="shared" si="2162"/>
        <v>59047</v>
      </c>
      <c r="F257" s="80">
        <f t="shared" si="2162"/>
        <v>59047</v>
      </c>
      <c r="G257" s="80">
        <f t="shared" si="2162"/>
        <v>59047</v>
      </c>
      <c r="H257" s="80">
        <f t="shared" si="2162"/>
        <v>59047</v>
      </c>
      <c r="I257" s="80">
        <f t="shared" si="2162"/>
        <v>59047</v>
      </c>
      <c r="J257" s="80">
        <f t="shared" si="2162"/>
        <v>59047</v>
      </c>
      <c r="K257" s="80">
        <f t="shared" si="2162"/>
        <v>59047</v>
      </c>
      <c r="L257" s="80">
        <f t="shared" si="2162"/>
        <v>59047</v>
      </c>
      <c r="M257" s="80">
        <f t="shared" si="2162"/>
        <v>59047</v>
      </c>
      <c r="N257" s="80">
        <f t="shared" si="2162"/>
        <v>60107</v>
      </c>
      <c r="O257" s="80">
        <f t="shared" ref="O257:AH257" si="2163">SUM(O235,O241)</f>
        <v>60107</v>
      </c>
      <c r="P257" s="80">
        <f t="shared" si="2163"/>
        <v>60107</v>
      </c>
      <c r="Q257" s="80">
        <f t="shared" si="2163"/>
        <v>60107</v>
      </c>
      <c r="R257" s="80">
        <f t="shared" si="2163"/>
        <v>60107</v>
      </c>
      <c r="S257" s="80">
        <f t="shared" si="2163"/>
        <v>60107</v>
      </c>
      <c r="T257" s="80">
        <f t="shared" si="2163"/>
        <v>60107</v>
      </c>
      <c r="U257" s="80">
        <f t="shared" si="2163"/>
        <v>60107</v>
      </c>
      <c r="V257" s="80">
        <f t="shared" si="2163"/>
        <v>60107</v>
      </c>
      <c r="W257" s="80">
        <f t="shared" si="2163"/>
        <v>60107</v>
      </c>
      <c r="X257" s="80">
        <f t="shared" si="2163"/>
        <v>60107</v>
      </c>
      <c r="Y257" s="80">
        <f t="shared" si="2163"/>
        <v>60107</v>
      </c>
      <c r="Z257" s="80">
        <f t="shared" si="2163"/>
        <v>61493</v>
      </c>
      <c r="AA257" s="80">
        <f t="shared" si="2163"/>
        <v>61493</v>
      </c>
      <c r="AB257" s="80">
        <f t="shared" si="2163"/>
        <v>61493</v>
      </c>
      <c r="AC257" s="80">
        <f t="shared" si="2163"/>
        <v>61493</v>
      </c>
      <c r="AD257" s="80">
        <f t="shared" si="2163"/>
        <v>61493</v>
      </c>
      <c r="AE257" s="80">
        <f t="shared" si="2163"/>
        <v>61493</v>
      </c>
      <c r="AF257" s="80">
        <f t="shared" si="2163"/>
        <v>61493</v>
      </c>
      <c r="AG257" s="80">
        <f t="shared" si="2163"/>
        <v>61493</v>
      </c>
      <c r="AH257" s="80">
        <f t="shared" si="2163"/>
        <v>61493</v>
      </c>
      <c r="AI257" s="80">
        <f t="shared" ref="AI257" si="2164">SUM(AI235,AI241)</f>
        <v>61493</v>
      </c>
      <c r="AJ257" s="80">
        <f t="shared" ref="AJ257:AK257" si="2165">SUM(AJ235,AJ241)</f>
        <v>61493</v>
      </c>
      <c r="AK257" s="80">
        <f t="shared" si="2165"/>
        <v>61493</v>
      </c>
      <c r="AL257" s="80">
        <f t="shared" ref="AL257:AM257" si="2166">SUM(AL235,AL241)</f>
        <v>62740</v>
      </c>
      <c r="AM257" s="80">
        <f t="shared" si="2166"/>
        <v>62740</v>
      </c>
      <c r="AN257" s="80">
        <f t="shared" ref="AN257:AO257" si="2167">SUM(AN235,AN241)</f>
        <v>62740</v>
      </c>
      <c r="AO257" s="80">
        <f t="shared" si="2167"/>
        <v>62740</v>
      </c>
      <c r="AP257" s="80">
        <f t="shared" ref="AP257:AQ257" si="2168">SUM(AP235,AP241)</f>
        <v>62740</v>
      </c>
      <c r="AQ257" s="80">
        <f t="shared" si="2168"/>
        <v>62740</v>
      </c>
      <c r="AR257" s="80">
        <f t="shared" ref="AR257:AS257" si="2169">SUM(AR235,AR241)</f>
        <v>62740</v>
      </c>
      <c r="AS257" s="80">
        <f t="shared" si="2169"/>
        <v>62740</v>
      </c>
      <c r="AT257" s="80">
        <f t="shared" ref="AT257:AU257" si="2170">SUM(AT235,AT241)</f>
        <v>62740</v>
      </c>
      <c r="AU257" s="80">
        <f t="shared" si="2170"/>
        <v>62740</v>
      </c>
      <c r="AV257" s="80">
        <f t="shared" ref="AV257:AW257" si="2171">SUM(AV235,AV241)</f>
        <v>62740</v>
      </c>
      <c r="AW257" s="80">
        <f t="shared" si="2171"/>
        <v>62740</v>
      </c>
      <c r="AX257" s="80">
        <f t="shared" ref="AX257:AY257" si="2172">SUM(AX235,AX241)</f>
        <v>63746</v>
      </c>
      <c r="AY257" s="80">
        <f t="shared" si="2172"/>
        <v>63746</v>
      </c>
      <c r="AZ257" s="80">
        <f t="shared" ref="AZ257" si="2173">SUM(AZ235,AZ241)</f>
        <v>63746</v>
      </c>
      <c r="BA257" s="80">
        <f t="shared" ref="BA257:BB257" si="2174">SUM(BA235,BA241)</f>
        <v>63746</v>
      </c>
      <c r="BB257" s="80">
        <f t="shared" si="2174"/>
        <v>63746</v>
      </c>
      <c r="BC257" s="80">
        <f t="shared" ref="BC257:BD257" si="2175">SUM(BC235,BC241)</f>
        <v>63746</v>
      </c>
      <c r="BD257" s="80">
        <f t="shared" si="2175"/>
        <v>63746</v>
      </c>
      <c r="BE257" s="80">
        <f t="shared" ref="BE257:BG257" si="2176">SUM(BE235,BE241)</f>
        <v>63746</v>
      </c>
      <c r="BF257" s="80">
        <f t="shared" si="2176"/>
        <v>63746</v>
      </c>
      <c r="BG257" s="80">
        <f t="shared" si="2176"/>
        <v>63746</v>
      </c>
      <c r="BH257" s="80">
        <f t="shared" ref="BH257" si="2177">SUM(BH235,BH241)</f>
        <v>63746</v>
      </c>
      <c r="BI257" s="80">
        <f t="shared" ref="BI257:BJ257" si="2178">SUM(BI235,BI241)</f>
        <v>63746</v>
      </c>
      <c r="BJ257" s="80">
        <f t="shared" si="2178"/>
        <v>63746</v>
      </c>
      <c r="BK257" s="80">
        <f t="shared" ref="BK257:BL257" si="2179">SUM(BK235,BK241)</f>
        <v>63746</v>
      </c>
      <c r="BL257" s="80">
        <f t="shared" si="2179"/>
        <v>63746</v>
      </c>
      <c r="BM257" s="80">
        <f t="shared" ref="BM257:BN257" si="2180">SUM(BM235,BM241)</f>
        <v>63746</v>
      </c>
      <c r="BN257" s="80">
        <f t="shared" si="2180"/>
        <v>63746</v>
      </c>
      <c r="BO257" s="80">
        <f t="shared" ref="BO257:BP257" si="2181">SUM(BO235,BO241)</f>
        <v>63746</v>
      </c>
      <c r="BP257" s="80">
        <f t="shared" si="2181"/>
        <v>63746</v>
      </c>
      <c r="BQ257" s="80">
        <f t="shared" ref="BQ257:BR257" si="2182">SUM(BQ235,BQ241)</f>
        <v>63746</v>
      </c>
      <c r="BR257" s="80">
        <f t="shared" si="2182"/>
        <v>63746</v>
      </c>
      <c r="BS257" s="80">
        <f t="shared" ref="BS257" si="2183">SUM(BS235,BS241)</f>
        <v>63746</v>
      </c>
      <c r="BT257" s="80">
        <f t="shared" ref="BT257:BU257" si="2184">SUM(BT235,BT241)</f>
        <v>63746</v>
      </c>
      <c r="BU257" s="80">
        <f t="shared" si="2184"/>
        <v>63746</v>
      </c>
      <c r="BV257" s="80">
        <f t="shared" ref="BV257:BW257" si="2185">SUM(BV235,BV241)</f>
        <v>63746</v>
      </c>
      <c r="BW257" s="80">
        <f t="shared" si="2185"/>
        <v>63746</v>
      </c>
      <c r="BX257" s="80">
        <f t="shared" ref="BX257:BY257" si="2186">SUM(BX235,BX241)</f>
        <v>63746</v>
      </c>
      <c r="BY257" s="80">
        <f t="shared" si="2186"/>
        <v>63746</v>
      </c>
      <c r="BZ257" s="80">
        <f t="shared" ref="BZ257:CA257" si="2187">SUM(BZ235,BZ241)</f>
        <v>63746</v>
      </c>
      <c r="CA257" s="80">
        <f t="shared" si="2187"/>
        <v>63746</v>
      </c>
    </row>
  </sheetData>
  <phoneticPr fontId="37" type="noConversion"/>
  <pageMargins left="0.7" right="0.7" top="0.75" bottom="0.75" header="0.3" footer="0.3"/>
  <pageSetup paperSize="9" orientation="portrait" horizont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DE382-43D0-4C41-A901-24AC1673DD64}">
  <sheetPr codeName="Sheet22"/>
  <dimension ref="A1:BV20"/>
  <sheetViews>
    <sheetView topLeftCell="BN1" workbookViewId="0">
      <selection activeCell="Y201" sqref="Y201"/>
    </sheetView>
  </sheetViews>
  <sheetFormatPr defaultRowHeight="14.25" x14ac:dyDescent="0.2"/>
  <cols>
    <col min="1" max="1" width="19.75" bestFit="1" customWidth="1"/>
    <col min="2" max="19" width="9.875" bestFit="1" customWidth="1"/>
    <col min="20" max="67" width="9.875" customWidth="1"/>
    <col min="68" max="68" width="9" style="59"/>
    <col min="69" max="69" width="19.75" bestFit="1" customWidth="1"/>
    <col min="70" max="70" width="18.375" customWidth="1"/>
  </cols>
  <sheetData>
    <row r="1" spans="1:74" x14ac:dyDescent="0.2">
      <c r="B1" s="129" t="str">
        <f>B7</f>
        <v>January 2020</v>
      </c>
      <c r="C1" s="129" t="str">
        <f t="shared" ref="C1:AR1" si="0">C7</f>
        <v>February 2020</v>
      </c>
      <c r="D1" s="129" t="str">
        <f t="shared" si="0"/>
        <v>March 2020</v>
      </c>
      <c r="E1" s="129" t="str">
        <f t="shared" si="0"/>
        <v>April 2020</v>
      </c>
      <c r="F1" s="129" t="str">
        <f t="shared" si="0"/>
        <v>May 2020</v>
      </c>
      <c r="G1" s="129" t="str">
        <f t="shared" si="0"/>
        <v>June 2020</v>
      </c>
      <c r="H1" s="129" t="str">
        <f t="shared" si="0"/>
        <v>July 2020</v>
      </c>
      <c r="I1" s="129" t="str">
        <f t="shared" si="0"/>
        <v>August 2020</v>
      </c>
      <c r="J1" s="129" t="str">
        <f t="shared" si="0"/>
        <v>September 2020</v>
      </c>
      <c r="K1" s="129" t="str">
        <f t="shared" si="0"/>
        <v>October 2020</v>
      </c>
      <c r="L1" s="129" t="str">
        <f t="shared" si="0"/>
        <v>November 2020</v>
      </c>
      <c r="M1" s="129" t="str">
        <f t="shared" si="0"/>
        <v>December 2020</v>
      </c>
      <c r="N1" s="129" t="str">
        <f t="shared" si="0"/>
        <v>January 2021</v>
      </c>
      <c r="O1" s="129" t="str">
        <f t="shared" si="0"/>
        <v>February 2021</v>
      </c>
      <c r="P1" s="129" t="str">
        <f t="shared" si="0"/>
        <v>March 2021</v>
      </c>
      <c r="Q1" s="129" t="str">
        <f t="shared" si="0"/>
        <v>April 2021</v>
      </c>
      <c r="R1" s="129" t="str">
        <f t="shared" si="0"/>
        <v>May 2021</v>
      </c>
      <c r="S1" s="129" t="str">
        <f t="shared" si="0"/>
        <v>June 2021</v>
      </c>
      <c r="T1" s="129" t="str">
        <f t="shared" si="0"/>
        <v>July 2021</v>
      </c>
      <c r="U1" s="129" t="str">
        <f t="shared" si="0"/>
        <v>August 2021</v>
      </c>
      <c r="V1" s="129" t="str">
        <f t="shared" si="0"/>
        <v>September 2021</v>
      </c>
      <c r="W1" s="129" t="str">
        <f t="shared" si="0"/>
        <v>October 2021</v>
      </c>
      <c r="X1" s="129" t="str">
        <f t="shared" si="0"/>
        <v>November 2021</v>
      </c>
      <c r="Y1" s="129" t="str">
        <f t="shared" si="0"/>
        <v>December 2021</v>
      </c>
      <c r="Z1" s="129" t="str">
        <f t="shared" si="0"/>
        <v>January 2022</v>
      </c>
      <c r="AA1" s="129" t="str">
        <f t="shared" si="0"/>
        <v>February 2022</v>
      </c>
      <c r="AB1" s="129" t="str">
        <f t="shared" si="0"/>
        <v>March 2022</v>
      </c>
      <c r="AC1" s="129" t="str">
        <f t="shared" si="0"/>
        <v>April 2022</v>
      </c>
      <c r="AD1" s="129" t="str">
        <f t="shared" si="0"/>
        <v>May 2022</v>
      </c>
      <c r="AE1" s="129" t="str">
        <f t="shared" si="0"/>
        <v>June 2022</v>
      </c>
      <c r="AF1" s="129" t="str">
        <f t="shared" si="0"/>
        <v>July 2022</v>
      </c>
      <c r="AG1" s="129" t="str">
        <f t="shared" si="0"/>
        <v>August 2022</v>
      </c>
      <c r="AH1" s="129" t="str">
        <f t="shared" si="0"/>
        <v>September 2022</v>
      </c>
      <c r="AI1" s="129" t="str">
        <f t="shared" si="0"/>
        <v>October 2022</v>
      </c>
      <c r="AJ1" s="129" t="str">
        <f t="shared" si="0"/>
        <v>November 2022</v>
      </c>
      <c r="AK1" s="129" t="str">
        <f t="shared" si="0"/>
        <v>December 2022</v>
      </c>
      <c r="AL1" s="129" t="str">
        <f t="shared" si="0"/>
        <v>January 2023</v>
      </c>
      <c r="AM1" s="129" t="str">
        <f t="shared" si="0"/>
        <v>February 2023</v>
      </c>
      <c r="AN1" s="129" t="str">
        <f t="shared" si="0"/>
        <v>March 2023</v>
      </c>
      <c r="AO1" s="129" t="str">
        <f t="shared" si="0"/>
        <v>April 2023</v>
      </c>
      <c r="AP1" s="129" t="str">
        <f t="shared" si="0"/>
        <v>May 2023</v>
      </c>
      <c r="AQ1" s="129" t="str">
        <f t="shared" si="0"/>
        <v>June 2023</v>
      </c>
      <c r="AR1" s="129" t="str">
        <f t="shared" si="0"/>
        <v>July 2023</v>
      </c>
      <c r="AS1" s="129" t="str">
        <f t="shared" ref="AS1:AU1" si="1">AS7</f>
        <v>August 2023</v>
      </c>
      <c r="AT1" s="129" t="str">
        <f t="shared" si="1"/>
        <v>September 2023</v>
      </c>
      <c r="AU1" s="129" t="str">
        <f t="shared" si="1"/>
        <v>October 2023</v>
      </c>
      <c r="AV1" s="129" t="str">
        <f t="shared" ref="AV1:AW1" si="2">AV7</f>
        <v>November 2023</v>
      </c>
      <c r="AW1" s="129" t="str">
        <f t="shared" si="2"/>
        <v>December 2023</v>
      </c>
      <c r="AX1" s="129" t="str">
        <f t="shared" ref="AX1:AY1" si="3">AX7</f>
        <v>January 2024</v>
      </c>
      <c r="AY1" s="129" t="str">
        <f t="shared" si="3"/>
        <v>February 2024</v>
      </c>
      <c r="AZ1" s="129" t="str">
        <f t="shared" ref="AZ1:BA1" si="4">AZ7</f>
        <v>March 2024</v>
      </c>
      <c r="BA1" s="129" t="str">
        <f t="shared" si="4"/>
        <v>April 2024</v>
      </c>
      <c r="BB1" s="129" t="str">
        <f t="shared" ref="BB1:BC1" si="5">BB7</f>
        <v>May 2024</v>
      </c>
      <c r="BC1" s="129" t="str">
        <f t="shared" si="5"/>
        <v>June 2024</v>
      </c>
      <c r="BD1" s="129" t="str">
        <f t="shared" ref="BD1:BE1" si="6">BD7</f>
        <v>July 2024</v>
      </c>
      <c r="BE1" s="129" t="str">
        <f t="shared" si="6"/>
        <v>August 2024</v>
      </c>
      <c r="BF1" s="129" t="str">
        <f t="shared" ref="BF1:BG1" si="7">BF7</f>
        <v>September 2024</v>
      </c>
      <c r="BG1" s="129" t="str">
        <f t="shared" si="7"/>
        <v>October 2024</v>
      </c>
      <c r="BH1" s="129" t="str">
        <f t="shared" ref="BH1:BI1" si="8">BH7</f>
        <v>November 2024</v>
      </c>
      <c r="BI1" s="129" t="str">
        <f t="shared" si="8"/>
        <v>December 2024</v>
      </c>
      <c r="BJ1" s="129" t="str">
        <f t="shared" ref="BJ1:BL1" si="9">BJ7</f>
        <v>January 2025</v>
      </c>
      <c r="BK1" s="129" t="str">
        <f t="shared" si="9"/>
        <v>February 2025</v>
      </c>
      <c r="BL1" s="129" t="str">
        <f t="shared" si="9"/>
        <v>March 2025</v>
      </c>
      <c r="BM1" s="129" t="str">
        <f t="shared" ref="BM1:BN1" si="10">BM7</f>
        <v>April 2025</v>
      </c>
      <c r="BN1" s="129" t="str">
        <f t="shared" si="10"/>
        <v>May 2025</v>
      </c>
      <c r="BO1" s="129" t="str">
        <f t="shared" ref="BO1" si="11">BO7</f>
        <v>June 2025</v>
      </c>
      <c r="BS1" t="s">
        <v>219</v>
      </c>
      <c r="BU1" t="s">
        <v>220</v>
      </c>
    </row>
    <row r="2" spans="1:74" x14ac:dyDescent="0.2">
      <c r="A2" t="str" cm="1">
        <f t="array" ref="A2">INDEX(A8:A14,Control!$F$3)</f>
        <v>Medway</v>
      </c>
      <c r="B2" s="14" cm="1">
        <f t="array" ref="B2">INDEX(B8:B14,Control!$F$3)</f>
        <v>123163</v>
      </c>
      <c r="C2" s="14" cm="1">
        <f t="array" ref="C2">INDEX(C8:C14,Control!$F$3)</f>
        <v>123319</v>
      </c>
      <c r="D2" s="14" cm="1">
        <f t="array" ref="D2">INDEX(D8:D14,Control!$F$3)</f>
        <v>123138</v>
      </c>
      <c r="E2" s="14" cm="1">
        <f t="array" ref="E2">INDEX(E8:E14,Control!$F$3)</f>
        <v>121477</v>
      </c>
      <c r="F2" s="14" cm="1">
        <f t="array" ref="F2">INDEX(F8:F14,Control!$F$3)</f>
        <v>120813</v>
      </c>
      <c r="G2" s="14" cm="1">
        <f t="array" ref="G2">INDEX(G8:G14,Control!$F$3)</f>
        <v>120733</v>
      </c>
      <c r="H2" s="14" cm="1">
        <f t="array" ref="H2">INDEX(H8:H14,Control!$F$3)</f>
        <v>120295</v>
      </c>
      <c r="I2" s="14" cm="1">
        <f t="array" ref="I2">INDEX(I8:I14,Control!$F$3)</f>
        <v>120291</v>
      </c>
      <c r="J2" s="14" cm="1">
        <f t="array" ref="J2">INDEX(J8:J14,Control!$F$3)</f>
        <v>120212</v>
      </c>
      <c r="K2" s="14" cm="1">
        <f t="array" ref="K2">INDEX(K8:K14,Control!$F$3)</f>
        <v>120215</v>
      </c>
      <c r="L2" s="14" cm="1">
        <f t="array" ref="L2">INDEX(L8:L14,Control!$F$3)</f>
        <v>119678</v>
      </c>
      <c r="M2" s="14" cm="1">
        <f t="array" ref="M2">INDEX(M8:M14,Control!$F$3)</f>
        <v>119830</v>
      </c>
      <c r="N2" s="14" cm="1">
        <f t="array" ref="N2">INDEX(N8:N14,Control!$F$3)</f>
        <v>119974</v>
      </c>
      <c r="O2" s="14" cm="1">
        <f t="array" ref="O2">INDEX(O8:O14,Control!$F$3)</f>
        <v>119957</v>
      </c>
      <c r="P2" s="14" cm="1">
        <f t="array" ref="P2">INDEX(P8:P14,Control!$F$3)</f>
        <v>119928</v>
      </c>
      <c r="Q2" s="14" cm="1">
        <f t="array" ref="Q2">INDEX(Q8:Q14,Control!$F$3)</f>
        <v>120500</v>
      </c>
      <c r="R2" s="14" cm="1">
        <f t="array" ref="R2">INDEX(R8:R14,Control!$F$3)</f>
        <v>120968</v>
      </c>
      <c r="S2" s="14" cm="1">
        <f t="array" ref="S2">INDEX(S8:S14,Control!$F$3)</f>
        <v>121573</v>
      </c>
      <c r="T2" s="14" cm="1">
        <f t="array" ref="T2">INDEX(T8:T14,Control!$F$3)</f>
        <v>121914</v>
      </c>
      <c r="U2" s="14" cm="1">
        <f t="array" ref="U2">INDEX(U8:U14,Control!$F$3)</f>
        <v>122481</v>
      </c>
      <c r="V2" s="14" cm="1">
        <f t="array" ref="V2">INDEX(V8:V14,Control!$F$3)</f>
        <v>122837</v>
      </c>
      <c r="W2" s="14" cm="1">
        <f t="array" ref="W2">INDEX(W8:W14,Control!$F$3)</f>
        <v>123120</v>
      </c>
      <c r="X2" s="14" cm="1">
        <f t="array" ref="X2">INDEX(X8:X14,Control!$F$3)</f>
        <v>123586</v>
      </c>
      <c r="Y2" s="14" cm="1">
        <f t="array" ref="Y2">INDEX(Y8:Y14,Control!$F$3)</f>
        <v>123965</v>
      </c>
      <c r="Z2" s="14" cm="1">
        <f t="array" ref="Z2">INDEX(Z8:Z14,Control!$F$3)</f>
        <v>124190</v>
      </c>
      <c r="AA2" s="14" cm="1">
        <f t="array" ref="AA2">INDEX(AA8:AA14,Control!$F$3)</f>
        <v>124842</v>
      </c>
      <c r="AB2" s="14" cm="1">
        <f t="array" ref="AB2">INDEX(AB8:AB14,Control!$F$3)</f>
        <v>125169</v>
      </c>
      <c r="AC2" s="14" cm="1">
        <f t="array" ref="AC2">INDEX(AC8:AC14,Control!$F$3)</f>
        <v>125210</v>
      </c>
      <c r="AD2" s="14" cm="1">
        <f t="array" ref="AD2">INDEX(AD8:AD14,Control!$F$3)</f>
        <v>125447</v>
      </c>
      <c r="AE2" s="14" cm="1">
        <f t="array" ref="AE2">INDEX(AE8:AE14,Control!$F$3)</f>
        <v>125637</v>
      </c>
      <c r="AF2" s="14" cm="1">
        <f t="array" ref="AF2">INDEX(AF8:AF14,Control!$F$3)</f>
        <v>126002</v>
      </c>
      <c r="AG2" s="14" cm="1">
        <f t="array" ref="AG2">INDEX(AG8:AG14,Control!$F$3)</f>
        <v>126230</v>
      </c>
      <c r="AH2" s="14" cm="1">
        <f t="array" ref="AH2">INDEX(AH8:AH14,Control!$F$3)</f>
        <v>126695</v>
      </c>
      <c r="AI2" s="14" cm="1">
        <f t="array" ref="AI2">INDEX(AI8:AI14,Control!$F$3)</f>
        <v>126826</v>
      </c>
      <c r="AJ2" s="14" cm="1">
        <f t="array" ref="AJ2">INDEX(AJ8:AJ14,Control!$F$3)</f>
        <v>127079</v>
      </c>
      <c r="AK2" s="14" cm="1">
        <f t="array" ref="AK2">INDEX(AK8:AK14,Control!$F$3)</f>
        <v>127283</v>
      </c>
      <c r="AL2" s="14" cm="1">
        <f t="array" ref="AL2">INDEX(AL8:AL14,Control!$F$3)</f>
        <v>127388</v>
      </c>
      <c r="AM2" s="14" cm="1">
        <f t="array" ref="AM2">INDEX(AM8:AM14,Control!$F$3)</f>
        <v>127776</v>
      </c>
      <c r="AN2" s="14" cm="1">
        <f t="array" ref="AN2">INDEX(AN8:AN14,Control!$F$3)</f>
        <v>128197</v>
      </c>
      <c r="AO2" s="14" cm="1">
        <f t="array" ref="AO2">INDEX(AO8:AO14,Control!$F$3)</f>
        <v>128382</v>
      </c>
      <c r="AP2" s="14" cm="1">
        <f t="array" ref="AP2">INDEX(AP8:AP14,Control!$F$3)</f>
        <v>128514</v>
      </c>
      <c r="AQ2" s="14" cm="1">
        <f t="array" ref="AQ2">INDEX(AQ8:AQ14,Control!$F$3)</f>
        <v>128952</v>
      </c>
      <c r="AR2" s="14" cm="1">
        <f t="array" ref="AR2">INDEX(AR8:AR14,Control!$F$3)</f>
        <v>129161</v>
      </c>
      <c r="AS2" s="14" cm="1">
        <f t="array" ref="AS2">INDEX(AS8:AS14,Control!$F$3)</f>
        <v>129310</v>
      </c>
      <c r="AT2" s="14" cm="1">
        <f t="array" ref="AT2">INDEX(AT8:AT14,Control!$F$3)</f>
        <v>129571</v>
      </c>
      <c r="AU2" s="14" cm="1">
        <f t="array" ref="AU2">INDEX(AU8:AU14,Control!$F$3)</f>
        <v>129978</v>
      </c>
      <c r="AV2" s="14" cm="1">
        <f t="array" ref="AV2">INDEX(AV8:AV14,Control!$F$3)</f>
        <v>130097</v>
      </c>
      <c r="AW2" s="14" cm="1">
        <f t="array" ref="AW2">INDEX(AW8:AW14,Control!$F$3)</f>
        <v>130211</v>
      </c>
      <c r="AX2" s="14" cm="1">
        <f t="array" ref="AX2">INDEX(AX8:AX14,Control!$F$3)</f>
        <v>130468</v>
      </c>
      <c r="AY2" s="14" cm="1">
        <f t="array" ref="AY2">INDEX(AY8:AY14,Control!$F$3)</f>
        <v>130556</v>
      </c>
      <c r="AZ2" s="14" cm="1">
        <f t="array" ref="AZ2">INDEX(AZ8:AZ14,Control!$F$3)</f>
        <v>130535</v>
      </c>
      <c r="BA2" s="14" cm="1">
        <f t="array" ref="BA2">INDEX(BA8:BA14,Control!$F$3)</f>
        <v>131028</v>
      </c>
      <c r="BB2" s="14" cm="1">
        <f t="array" ref="BB2">INDEX(BB8:BB14,Control!$F$3)</f>
        <v>131192</v>
      </c>
      <c r="BC2" s="14" cm="1">
        <f t="array" ref="BC2">INDEX(BC8:BC14,Control!$F$3)</f>
        <v>131266</v>
      </c>
      <c r="BD2" s="14" cm="1">
        <f t="array" ref="BD2">INDEX(BD8:BD14,Control!$F$3)</f>
        <v>131337</v>
      </c>
      <c r="BE2" s="14" cm="1">
        <f t="array" ref="BE2">INDEX(BE8:BE14,Control!$F$3)</f>
        <v>131323</v>
      </c>
      <c r="BF2" s="14" cm="1">
        <f t="array" ref="BF2">INDEX(BF8:BF14,Control!$F$3)</f>
        <v>131388</v>
      </c>
      <c r="BG2" s="14" cm="1">
        <f t="array" ref="BG2">INDEX(BG8:BG14,Control!$F$3)</f>
        <v>131404</v>
      </c>
      <c r="BH2" s="14" cm="1">
        <f t="array" ref="BH2">INDEX(BH8:BH14,Control!$F$3)</f>
        <v>131511</v>
      </c>
      <c r="BI2" s="14" cm="1">
        <f t="array" ref="BI2">INDEX(BI8:BI14,Control!$F$3)</f>
        <v>131597</v>
      </c>
      <c r="BJ2" s="14" cm="1">
        <f t="array" ref="BJ2">INDEX(BJ8:BJ14,Control!$F$3)</f>
        <v>131470</v>
      </c>
      <c r="BK2" s="14" cm="1">
        <f t="array" ref="BK2">INDEX(BK8:BK14,Control!$F$3)</f>
        <v>131411</v>
      </c>
      <c r="BL2" s="14" cm="1">
        <f t="array" ref="BL2">INDEX(BL8:BL14,Control!$F$3)</f>
        <v>131327</v>
      </c>
      <c r="BM2" s="14" cm="1">
        <f t="array" ref="BM2">INDEX(BM8:BM14,Control!$F$3)</f>
        <v>131350</v>
      </c>
      <c r="BN2" s="14" cm="1">
        <f t="array" ref="BN2">INDEX(BN8:BN14,Control!$F$3)</f>
        <v>131315</v>
      </c>
      <c r="BO2" s="14" cm="1">
        <f t="array" ref="BO2">INDEX(BO8:BO14,Control!$F$3)</f>
        <v>131178</v>
      </c>
      <c r="BR2" s="130" t="str">
        <f ca="1">BR7</f>
        <v>June 2025</v>
      </c>
      <c r="BS2" t="s">
        <v>163</v>
      </c>
      <c r="BT2" t="s">
        <v>1713</v>
      </c>
      <c r="BU2" t="s">
        <v>163</v>
      </c>
      <c r="BV2" t="s">
        <v>1713</v>
      </c>
    </row>
    <row r="3" spans="1:74" x14ac:dyDescent="0.2">
      <c r="BQ3" t="str" cm="1">
        <f t="array" ref="BQ3">INDEX(BQ8:BQ14,Control!$F$3)</f>
        <v>Medway</v>
      </c>
      <c r="BR3" s="14" cm="1">
        <f t="array" aca="1" ref="BR3" ca="1">INDEX(BR8:BR14,Control!$F$3)</f>
        <v>131178</v>
      </c>
      <c r="BS3" s="14" cm="1">
        <f t="array" aca="1" ref="BS3" ca="1">INDEX(BS8:BS14,Control!$F$3)</f>
        <v>-137</v>
      </c>
      <c r="BT3" s="7" cm="1">
        <f t="array" aca="1" ref="BT3" ca="1">INDEX(BT8:BT14,Control!$F$3)</f>
        <v>-1.0432928454479687E-3</v>
      </c>
      <c r="BU3" s="14" cm="1">
        <f t="array" aca="1" ref="BU3" ca="1">INDEX(BU8:BU14,Control!$F$3)</f>
        <v>-88</v>
      </c>
      <c r="BV3" s="7" cm="1">
        <f t="array" aca="1" ref="BV3" ca="1">INDEX(BV8:BV14,Control!$F$3)</f>
        <v>-6.7039446619840631E-4</v>
      </c>
    </row>
    <row r="5" spans="1:74" x14ac:dyDescent="0.2">
      <c r="BS5" t="str">
        <f ca="1">"Change since "&amp;BS6</f>
        <v>Change since May 2025</v>
      </c>
      <c r="BU5" t="str">
        <f ca="1">"Change since "&amp;BU6</f>
        <v>Change since Jun 2024</v>
      </c>
    </row>
    <row r="6" spans="1:74" x14ac:dyDescent="0.2">
      <c r="A6" t="s">
        <v>1743</v>
      </c>
      <c r="BS6" t="str">
        <f ca="1">TEXT(OFFSET(BP7,0,-2),"mmm yyyy")</f>
        <v>May 2025</v>
      </c>
      <c r="BU6" t="str">
        <f ca="1">TEXT(OFFSET(BP7,0,-13),"mmm yyyy")</f>
        <v>Jun 2024</v>
      </c>
    </row>
    <row r="7" spans="1:74" x14ac:dyDescent="0.2">
      <c r="B7" s="129" t="s">
        <v>1585</v>
      </c>
      <c r="C7" s="129" t="s">
        <v>1586</v>
      </c>
      <c r="D7" s="129" t="s">
        <v>1587</v>
      </c>
      <c r="E7" s="129" t="s">
        <v>1588</v>
      </c>
      <c r="F7" s="129" t="s">
        <v>1589</v>
      </c>
      <c r="G7" s="129" t="s">
        <v>1590</v>
      </c>
      <c r="H7" s="129" t="s">
        <v>1744</v>
      </c>
      <c r="I7" s="129" t="s">
        <v>1745</v>
      </c>
      <c r="J7" s="129" t="s">
        <v>1746</v>
      </c>
      <c r="K7" s="129" t="s">
        <v>1747</v>
      </c>
      <c r="L7" s="129" t="s">
        <v>1748</v>
      </c>
      <c r="M7" s="129" t="s">
        <v>1749</v>
      </c>
      <c r="N7" s="129" t="s">
        <v>1750</v>
      </c>
      <c r="O7" s="129" t="s">
        <v>1751</v>
      </c>
      <c r="P7" s="129" t="s">
        <v>1752</v>
      </c>
      <c r="Q7" s="129" t="s">
        <v>1753</v>
      </c>
      <c r="R7" s="129" t="s">
        <v>1754</v>
      </c>
      <c r="S7" s="129" t="s">
        <v>1755</v>
      </c>
      <c r="T7" s="129" t="s">
        <v>1756</v>
      </c>
      <c r="U7" s="129" t="s">
        <v>1757</v>
      </c>
      <c r="V7" s="129" t="s">
        <v>1758</v>
      </c>
      <c r="W7" s="129" t="s">
        <v>1759</v>
      </c>
      <c r="X7" s="129" t="s">
        <v>1760</v>
      </c>
      <c r="Y7" s="129" t="s">
        <v>1761</v>
      </c>
      <c r="Z7" s="129" t="s">
        <v>1762</v>
      </c>
      <c r="AA7" s="129" t="s">
        <v>1763</v>
      </c>
      <c r="AB7" s="129" t="s">
        <v>1764</v>
      </c>
      <c r="AC7" t="s">
        <v>1765</v>
      </c>
      <c r="AD7" t="s">
        <v>1766</v>
      </c>
      <c r="AE7" t="s">
        <v>1767</v>
      </c>
      <c r="AF7" t="s">
        <v>1768</v>
      </c>
      <c r="AG7" t="s">
        <v>1769</v>
      </c>
      <c r="AH7" t="s">
        <v>1770</v>
      </c>
      <c r="AI7" t="s">
        <v>1771</v>
      </c>
      <c r="AJ7" t="s">
        <v>1772</v>
      </c>
      <c r="AK7" t="s">
        <v>1773</v>
      </c>
      <c r="AL7" t="s">
        <v>1774</v>
      </c>
      <c r="AM7" t="s">
        <v>1775</v>
      </c>
      <c r="AN7" s="20" t="s">
        <v>1776</v>
      </c>
      <c r="AO7" s="20" t="s">
        <v>1777</v>
      </c>
      <c r="AP7" s="20" t="s">
        <v>1778</v>
      </c>
      <c r="AQ7" s="20" t="s">
        <v>1779</v>
      </c>
      <c r="AR7" t="s">
        <v>1780</v>
      </c>
      <c r="AS7" t="s">
        <v>1781</v>
      </c>
      <c r="AT7" t="s">
        <v>1782</v>
      </c>
      <c r="AU7" t="s">
        <v>1783</v>
      </c>
      <c r="AV7" t="s">
        <v>1784</v>
      </c>
      <c r="AW7" t="s">
        <v>1785</v>
      </c>
      <c r="AX7" t="s">
        <v>1786</v>
      </c>
      <c r="AY7" t="s">
        <v>1787</v>
      </c>
      <c r="AZ7" t="s">
        <v>1788</v>
      </c>
      <c r="BA7" t="s">
        <v>1789</v>
      </c>
      <c r="BB7" t="s">
        <v>1790</v>
      </c>
      <c r="BC7" t="s">
        <v>1791</v>
      </c>
      <c r="BD7" t="s">
        <v>1792</v>
      </c>
      <c r="BE7" t="s">
        <v>1793</v>
      </c>
      <c r="BF7" t="s">
        <v>2007</v>
      </c>
      <c r="BG7" t="s">
        <v>2081</v>
      </c>
      <c r="BH7" t="s">
        <v>2085</v>
      </c>
      <c r="BI7" t="s">
        <v>2110</v>
      </c>
      <c r="BJ7" t="s">
        <v>2113</v>
      </c>
      <c r="BK7" t="s">
        <v>2114</v>
      </c>
      <c r="BL7" t="s">
        <v>2153</v>
      </c>
      <c r="BM7" t="s">
        <v>2179</v>
      </c>
      <c r="BN7" t="s">
        <v>2183</v>
      </c>
      <c r="BO7" t="s">
        <v>2198</v>
      </c>
      <c r="BR7" s="130" t="str">
        <f t="shared" ref="BR7:BR14" ca="1" si="12">OFFSET(BP7,0,-1)</f>
        <v>June 2025</v>
      </c>
      <c r="BS7" t="s">
        <v>163</v>
      </c>
      <c r="BT7" t="s">
        <v>1713</v>
      </c>
      <c r="BU7" t="s">
        <v>163</v>
      </c>
      <c r="BV7" t="s">
        <v>1713</v>
      </c>
    </row>
    <row r="8" spans="1:74" x14ac:dyDescent="0.2">
      <c r="A8" t="s">
        <v>127</v>
      </c>
      <c r="B8" s="14">
        <v>123163</v>
      </c>
      <c r="C8" s="14">
        <v>123319</v>
      </c>
      <c r="D8" s="14">
        <v>123138</v>
      </c>
      <c r="E8" s="14">
        <v>121477</v>
      </c>
      <c r="F8" s="14">
        <v>120813</v>
      </c>
      <c r="G8" s="14">
        <v>120733</v>
      </c>
      <c r="H8" s="14">
        <v>120295</v>
      </c>
      <c r="I8" s="14">
        <v>120291</v>
      </c>
      <c r="J8" s="14">
        <v>120212</v>
      </c>
      <c r="K8" s="14">
        <v>120215</v>
      </c>
      <c r="L8" s="14">
        <v>119678</v>
      </c>
      <c r="M8" s="14">
        <v>119830</v>
      </c>
      <c r="N8" s="14">
        <v>119974</v>
      </c>
      <c r="O8" s="14">
        <v>119957</v>
      </c>
      <c r="P8" s="14">
        <v>119928</v>
      </c>
      <c r="Q8" s="14">
        <v>120500</v>
      </c>
      <c r="R8" s="14">
        <v>120968</v>
      </c>
      <c r="S8" s="14">
        <v>121573</v>
      </c>
      <c r="T8" s="14">
        <v>121914</v>
      </c>
      <c r="U8" s="14">
        <v>122481</v>
      </c>
      <c r="V8" s="14">
        <v>122837</v>
      </c>
      <c r="W8" s="14">
        <v>123120</v>
      </c>
      <c r="X8" s="14">
        <v>123586</v>
      </c>
      <c r="Y8" s="14">
        <v>123965</v>
      </c>
      <c r="Z8" s="14">
        <v>124190</v>
      </c>
      <c r="AA8" s="14">
        <v>124842</v>
      </c>
      <c r="AB8" s="14">
        <v>125169</v>
      </c>
      <c r="AC8" s="14">
        <v>125210</v>
      </c>
      <c r="AD8" s="14">
        <v>125447</v>
      </c>
      <c r="AE8" s="14">
        <v>125637</v>
      </c>
      <c r="AF8" s="14">
        <v>126002</v>
      </c>
      <c r="AG8" s="14">
        <v>126230</v>
      </c>
      <c r="AH8" s="14">
        <v>126695</v>
      </c>
      <c r="AI8" s="14">
        <v>126826</v>
      </c>
      <c r="AJ8" s="14">
        <v>127079</v>
      </c>
      <c r="AK8" s="14">
        <v>127283</v>
      </c>
      <c r="AL8" s="14">
        <v>127388</v>
      </c>
      <c r="AM8" s="14">
        <v>127776</v>
      </c>
      <c r="AN8" s="14">
        <v>128197</v>
      </c>
      <c r="AO8" s="14">
        <v>128382</v>
      </c>
      <c r="AP8" s="14">
        <v>128514</v>
      </c>
      <c r="AQ8" s="14">
        <v>128952</v>
      </c>
      <c r="AR8" s="14">
        <v>129161</v>
      </c>
      <c r="AS8" s="14">
        <v>129310</v>
      </c>
      <c r="AT8" s="14">
        <v>129571</v>
      </c>
      <c r="AU8" s="14">
        <v>129978</v>
      </c>
      <c r="AV8" s="14">
        <v>130097</v>
      </c>
      <c r="AW8" s="14">
        <v>130211</v>
      </c>
      <c r="AX8" s="14">
        <v>130468</v>
      </c>
      <c r="AY8" s="14">
        <v>130556</v>
      </c>
      <c r="AZ8" s="14">
        <v>130535</v>
      </c>
      <c r="BA8" s="14">
        <v>131028</v>
      </c>
      <c r="BB8" s="14">
        <v>131192</v>
      </c>
      <c r="BC8" s="14">
        <v>131266</v>
      </c>
      <c r="BD8" s="14">
        <v>131337</v>
      </c>
      <c r="BE8" s="14">
        <v>131323</v>
      </c>
      <c r="BF8" s="14">
        <v>131388</v>
      </c>
      <c r="BG8" s="14">
        <v>131404</v>
      </c>
      <c r="BH8" s="14">
        <v>131511</v>
      </c>
      <c r="BI8" s="14">
        <v>131597</v>
      </c>
      <c r="BJ8" s="14">
        <v>131470</v>
      </c>
      <c r="BK8" s="14">
        <v>131411</v>
      </c>
      <c r="BL8" s="14">
        <v>131327</v>
      </c>
      <c r="BM8" s="14">
        <v>131350</v>
      </c>
      <c r="BN8" s="14">
        <v>131315</v>
      </c>
      <c r="BO8" s="14">
        <v>131178</v>
      </c>
      <c r="BQ8" t="s">
        <v>127</v>
      </c>
      <c r="BR8" s="14">
        <f t="shared" ca="1" si="12"/>
        <v>131178</v>
      </c>
      <c r="BS8" s="14">
        <f t="shared" ref="BS8:BS14" ca="1" si="13">BR8-OFFSET(BP8,0,-2)</f>
        <v>-137</v>
      </c>
      <c r="BT8" s="7">
        <f t="shared" ref="BT8:BT14" ca="1" si="14">BS8/OFFSET(BP8,0,-2)</f>
        <v>-1.0432928454479687E-3</v>
      </c>
      <c r="BU8" s="14">
        <f t="shared" ref="BU8:BU14" ca="1" si="15">BR8-OFFSET(BP8,0,-13)</f>
        <v>-88</v>
      </c>
      <c r="BV8" s="7">
        <f t="shared" ref="BV8:BV14" ca="1" si="16">BU8/OFFSET(BP8,0,-13)</f>
        <v>-6.7039446619840631E-4</v>
      </c>
    </row>
    <row r="9" spans="1:74" x14ac:dyDescent="0.2">
      <c r="A9" t="s">
        <v>1794</v>
      </c>
      <c r="B9" s="14">
        <v>163876</v>
      </c>
      <c r="C9" s="14">
        <v>163710</v>
      </c>
      <c r="D9" s="14">
        <v>163671</v>
      </c>
      <c r="E9" s="14">
        <v>161374</v>
      </c>
      <c r="F9" s="14">
        <v>160467</v>
      </c>
      <c r="G9" s="14">
        <v>160480</v>
      </c>
      <c r="H9" s="14">
        <v>160304</v>
      </c>
      <c r="I9" s="14">
        <v>160075</v>
      </c>
      <c r="J9" s="14">
        <v>160019</v>
      </c>
      <c r="K9" s="14">
        <v>159851</v>
      </c>
      <c r="L9" s="14">
        <v>159189</v>
      </c>
      <c r="M9" s="14">
        <v>159630</v>
      </c>
      <c r="N9" s="14">
        <v>159842</v>
      </c>
      <c r="O9" s="14">
        <v>160001</v>
      </c>
      <c r="P9" s="14">
        <v>160162</v>
      </c>
      <c r="Q9" s="14">
        <v>161166</v>
      </c>
      <c r="R9" s="14">
        <v>162082</v>
      </c>
      <c r="S9" s="14">
        <v>162688</v>
      </c>
      <c r="T9" s="14">
        <v>163113</v>
      </c>
      <c r="U9" s="14">
        <v>164082</v>
      </c>
      <c r="V9" s="14">
        <v>164448</v>
      </c>
      <c r="W9" s="14">
        <v>164761</v>
      </c>
      <c r="X9" s="14">
        <v>165340</v>
      </c>
      <c r="Y9" s="14">
        <v>165867</v>
      </c>
      <c r="Z9" s="14">
        <v>166026</v>
      </c>
      <c r="AA9" s="14">
        <v>166850</v>
      </c>
      <c r="AB9" s="14">
        <v>167353</v>
      </c>
      <c r="AC9" s="14">
        <v>167589</v>
      </c>
      <c r="AD9" s="14">
        <v>167700</v>
      </c>
      <c r="AE9" s="14">
        <v>167868</v>
      </c>
      <c r="AF9" s="14">
        <v>168561</v>
      </c>
      <c r="AG9" s="14">
        <v>168904</v>
      </c>
      <c r="AH9" s="14">
        <v>169553</v>
      </c>
      <c r="AI9" s="14">
        <v>169808</v>
      </c>
      <c r="AJ9" s="14">
        <v>170011</v>
      </c>
      <c r="AK9" s="14">
        <v>170228</v>
      </c>
      <c r="AL9" s="14">
        <v>170429</v>
      </c>
      <c r="AM9" s="14">
        <v>170945</v>
      </c>
      <c r="AN9" s="14">
        <v>171158</v>
      </c>
      <c r="AO9" s="14">
        <v>171672</v>
      </c>
      <c r="AP9" s="14">
        <v>171665</v>
      </c>
      <c r="AQ9" s="14">
        <v>172053</v>
      </c>
      <c r="AR9" s="14">
        <v>172028</v>
      </c>
      <c r="AS9" s="14">
        <v>172499</v>
      </c>
      <c r="AT9" s="14">
        <v>172879</v>
      </c>
      <c r="AU9" s="14">
        <v>173402</v>
      </c>
      <c r="AV9" s="14">
        <v>173474</v>
      </c>
      <c r="AW9" s="14">
        <v>173554</v>
      </c>
      <c r="AX9" s="14">
        <v>173786</v>
      </c>
      <c r="AY9" s="14">
        <v>173813</v>
      </c>
      <c r="AZ9" s="14">
        <v>174145</v>
      </c>
      <c r="BA9" s="14">
        <v>174243</v>
      </c>
      <c r="BB9" s="14">
        <v>174619</v>
      </c>
      <c r="BC9" s="14">
        <v>174579</v>
      </c>
      <c r="BD9" s="14">
        <v>174634</v>
      </c>
      <c r="BE9" s="14">
        <v>174484</v>
      </c>
      <c r="BF9" s="14">
        <v>174318</v>
      </c>
      <c r="BG9" s="14">
        <v>174299</v>
      </c>
      <c r="BH9" s="14">
        <v>174394</v>
      </c>
      <c r="BI9" s="14">
        <v>174553</v>
      </c>
      <c r="BJ9" s="14">
        <v>174534</v>
      </c>
      <c r="BK9" s="14">
        <v>174477</v>
      </c>
      <c r="BL9" s="14">
        <v>174342</v>
      </c>
      <c r="BM9" s="14">
        <v>174370</v>
      </c>
      <c r="BN9" s="14">
        <v>174035</v>
      </c>
      <c r="BO9" s="14">
        <v>173618</v>
      </c>
      <c r="BQ9" t="s">
        <v>1794</v>
      </c>
      <c r="BR9" s="14">
        <f t="shared" ca="1" si="12"/>
        <v>173618</v>
      </c>
      <c r="BS9" s="14">
        <f t="shared" ca="1" si="13"/>
        <v>-417</v>
      </c>
      <c r="BT9" s="7">
        <f t="shared" ca="1" si="14"/>
        <v>-2.3960697560835463E-3</v>
      </c>
      <c r="BU9" s="14">
        <f t="shared" ca="1" si="15"/>
        <v>-961</v>
      </c>
      <c r="BV9" s="7">
        <f t="shared" ca="1" si="16"/>
        <v>-5.5046712376631782E-3</v>
      </c>
    </row>
    <row r="10" spans="1:74" x14ac:dyDescent="0.2">
      <c r="A10" t="s">
        <v>230</v>
      </c>
      <c r="B10" s="14">
        <v>201546</v>
      </c>
      <c r="C10" s="14">
        <v>201445</v>
      </c>
      <c r="D10" s="14">
        <v>201032</v>
      </c>
      <c r="E10" s="14">
        <v>197771</v>
      </c>
      <c r="F10" s="14">
        <v>196096</v>
      </c>
      <c r="G10" s="14">
        <v>195249</v>
      </c>
      <c r="H10" s="14">
        <v>194821</v>
      </c>
      <c r="I10" s="14">
        <v>194222</v>
      </c>
      <c r="J10" s="14">
        <v>193962</v>
      </c>
      <c r="K10" s="14">
        <v>194428</v>
      </c>
      <c r="L10" s="14">
        <v>194015</v>
      </c>
      <c r="M10" s="14">
        <v>194625</v>
      </c>
      <c r="N10" s="14">
        <v>195203</v>
      </c>
      <c r="O10" s="14">
        <v>195483</v>
      </c>
      <c r="P10" s="14">
        <v>195255</v>
      </c>
      <c r="Q10" s="14">
        <v>196148</v>
      </c>
      <c r="R10" s="14">
        <v>197285</v>
      </c>
      <c r="S10" s="14">
        <v>198396</v>
      </c>
      <c r="T10" s="14">
        <v>199227</v>
      </c>
      <c r="U10" s="14">
        <v>200047</v>
      </c>
      <c r="V10" s="14">
        <v>200781</v>
      </c>
      <c r="W10" s="14">
        <v>201034</v>
      </c>
      <c r="X10" s="14">
        <v>201729</v>
      </c>
      <c r="Y10" s="14">
        <v>202311</v>
      </c>
      <c r="Z10" s="14">
        <v>202345</v>
      </c>
      <c r="AA10" s="14">
        <v>203033</v>
      </c>
      <c r="AB10" s="14">
        <v>203662</v>
      </c>
      <c r="AC10" s="14">
        <v>203669</v>
      </c>
      <c r="AD10" s="14">
        <v>203624</v>
      </c>
      <c r="AE10" s="14">
        <v>203862</v>
      </c>
      <c r="AF10" s="14">
        <v>204358</v>
      </c>
      <c r="AG10" s="14">
        <v>204808</v>
      </c>
      <c r="AH10" s="14">
        <v>205175</v>
      </c>
      <c r="AI10" s="14">
        <v>205416</v>
      </c>
      <c r="AJ10" s="14">
        <v>205739</v>
      </c>
      <c r="AK10" s="14">
        <v>205920</v>
      </c>
      <c r="AL10" s="14">
        <v>206202</v>
      </c>
      <c r="AM10" s="14">
        <v>206718</v>
      </c>
      <c r="AN10" s="14">
        <v>207324</v>
      </c>
      <c r="AO10" s="14">
        <v>207528</v>
      </c>
      <c r="AP10" s="14">
        <v>207565</v>
      </c>
      <c r="AQ10" s="14">
        <v>208088</v>
      </c>
      <c r="AR10" s="14">
        <v>208105</v>
      </c>
      <c r="AS10" s="14">
        <v>208059</v>
      </c>
      <c r="AT10" s="14">
        <v>208266</v>
      </c>
      <c r="AU10" s="14">
        <v>208419</v>
      </c>
      <c r="AV10" s="14">
        <v>208592</v>
      </c>
      <c r="AW10" s="14">
        <v>208814</v>
      </c>
      <c r="AX10" s="14">
        <v>208780</v>
      </c>
      <c r="AY10" s="14">
        <v>208996</v>
      </c>
      <c r="AZ10" s="14">
        <v>209119</v>
      </c>
      <c r="BA10" s="14">
        <v>209542</v>
      </c>
      <c r="BB10" s="14">
        <v>209826</v>
      </c>
      <c r="BC10" s="14">
        <v>209657</v>
      </c>
      <c r="BD10" s="14">
        <v>209753</v>
      </c>
      <c r="BE10" s="14">
        <v>209676</v>
      </c>
      <c r="BF10" s="14">
        <v>209612</v>
      </c>
      <c r="BG10" s="14">
        <v>209751</v>
      </c>
      <c r="BH10" s="14">
        <v>209727</v>
      </c>
      <c r="BI10" s="14">
        <v>209866</v>
      </c>
      <c r="BJ10" s="14">
        <v>209560</v>
      </c>
      <c r="BK10" s="14">
        <v>209096</v>
      </c>
      <c r="BL10" s="14">
        <v>209020</v>
      </c>
      <c r="BM10" s="14">
        <v>209091</v>
      </c>
      <c r="BN10" s="14">
        <v>208928</v>
      </c>
      <c r="BO10" s="14">
        <v>208461</v>
      </c>
      <c r="BQ10" t="s">
        <v>230</v>
      </c>
      <c r="BR10" s="14">
        <f t="shared" ca="1" si="12"/>
        <v>208461</v>
      </c>
      <c r="BS10" s="14">
        <f t="shared" ca="1" si="13"/>
        <v>-467</v>
      </c>
      <c r="BT10" s="7">
        <f t="shared" ca="1" si="14"/>
        <v>-2.2352197886353195E-3</v>
      </c>
      <c r="BU10" s="14">
        <f t="shared" ca="1" si="15"/>
        <v>-1196</v>
      </c>
      <c r="BV10" s="7">
        <f t="shared" ca="1" si="16"/>
        <v>-5.7045555359468087E-3</v>
      </c>
    </row>
    <row r="11" spans="1:74" x14ac:dyDescent="0.2">
      <c r="A11" t="s">
        <v>231</v>
      </c>
      <c r="B11" s="14">
        <v>135701</v>
      </c>
      <c r="C11" s="14">
        <v>135582</v>
      </c>
      <c r="D11" s="14">
        <v>135583</v>
      </c>
      <c r="E11" s="14">
        <v>133882</v>
      </c>
      <c r="F11" s="14">
        <v>133519</v>
      </c>
      <c r="G11" s="14">
        <v>133246</v>
      </c>
      <c r="H11" s="14">
        <v>133049</v>
      </c>
      <c r="I11" s="14">
        <v>132766</v>
      </c>
      <c r="J11" s="14">
        <v>132845</v>
      </c>
      <c r="K11" s="14">
        <v>133001</v>
      </c>
      <c r="L11" s="14">
        <v>132591</v>
      </c>
      <c r="M11" s="14">
        <v>132828</v>
      </c>
      <c r="N11" s="14">
        <v>132986</v>
      </c>
      <c r="O11" s="14">
        <v>133266</v>
      </c>
      <c r="P11" s="14">
        <v>133642</v>
      </c>
      <c r="Q11" s="14">
        <v>134423</v>
      </c>
      <c r="R11" s="14">
        <v>135652</v>
      </c>
      <c r="S11" s="14">
        <v>136486</v>
      </c>
      <c r="T11" s="14">
        <v>137209</v>
      </c>
      <c r="U11" s="14">
        <v>137915</v>
      </c>
      <c r="V11" s="14">
        <v>138378</v>
      </c>
      <c r="W11" s="14">
        <v>138604</v>
      </c>
      <c r="X11" s="14">
        <v>139133</v>
      </c>
      <c r="Y11" s="14">
        <v>139518</v>
      </c>
      <c r="Z11" s="14">
        <v>139826</v>
      </c>
      <c r="AA11" s="14">
        <v>140589</v>
      </c>
      <c r="AB11" s="14">
        <v>141063</v>
      </c>
      <c r="AC11" s="14">
        <v>141304</v>
      </c>
      <c r="AD11" s="14">
        <v>141688</v>
      </c>
      <c r="AE11" s="14">
        <v>141885</v>
      </c>
      <c r="AF11" s="14">
        <v>142165</v>
      </c>
      <c r="AG11" s="14">
        <v>142685</v>
      </c>
      <c r="AH11" s="14">
        <v>143081</v>
      </c>
      <c r="AI11" s="14">
        <v>143261</v>
      </c>
      <c r="AJ11" s="14">
        <v>143439</v>
      </c>
      <c r="AK11" s="14">
        <v>143680</v>
      </c>
      <c r="AL11" s="14">
        <v>143999</v>
      </c>
      <c r="AM11" s="14">
        <v>144482</v>
      </c>
      <c r="AN11" s="14">
        <v>144736</v>
      </c>
      <c r="AO11" s="14">
        <v>144937</v>
      </c>
      <c r="AP11" s="14">
        <v>145349</v>
      </c>
      <c r="AQ11" s="14">
        <v>145709</v>
      </c>
      <c r="AR11" s="14">
        <v>145853</v>
      </c>
      <c r="AS11" s="14">
        <v>145877</v>
      </c>
      <c r="AT11" s="14">
        <v>146054</v>
      </c>
      <c r="AU11" s="14">
        <v>146277</v>
      </c>
      <c r="AV11" s="14">
        <v>146515</v>
      </c>
      <c r="AW11" s="14">
        <v>146667</v>
      </c>
      <c r="AX11" s="14">
        <v>146861</v>
      </c>
      <c r="AY11" s="14">
        <v>146970</v>
      </c>
      <c r="AZ11" s="14">
        <v>147115</v>
      </c>
      <c r="BA11" s="14">
        <v>147650</v>
      </c>
      <c r="BB11" s="14">
        <v>147912</v>
      </c>
      <c r="BC11" s="14">
        <v>147859</v>
      </c>
      <c r="BD11" s="14">
        <v>147946</v>
      </c>
      <c r="BE11" s="14">
        <v>147884</v>
      </c>
      <c r="BF11" s="14">
        <v>148160</v>
      </c>
      <c r="BG11" s="14">
        <v>148364</v>
      </c>
      <c r="BH11" s="14">
        <v>148185</v>
      </c>
      <c r="BI11" s="14">
        <v>148440</v>
      </c>
      <c r="BJ11" s="14">
        <v>148396</v>
      </c>
      <c r="BK11" s="14">
        <v>148244</v>
      </c>
      <c r="BL11" s="14">
        <v>148312</v>
      </c>
      <c r="BM11" s="14">
        <v>148041</v>
      </c>
      <c r="BN11" s="14">
        <v>148121</v>
      </c>
      <c r="BO11" s="14">
        <v>148142</v>
      </c>
      <c r="BQ11" t="s">
        <v>231</v>
      </c>
      <c r="BR11" s="14">
        <f t="shared" ca="1" si="12"/>
        <v>148142</v>
      </c>
      <c r="BS11" s="14">
        <f t="shared" ca="1" si="13"/>
        <v>21</v>
      </c>
      <c r="BT11" s="7">
        <f t="shared" ca="1" si="14"/>
        <v>1.4177598044841716E-4</v>
      </c>
      <c r="BU11" s="14">
        <f t="shared" ca="1" si="15"/>
        <v>283</v>
      </c>
      <c r="BV11" s="7">
        <f t="shared" ca="1" si="16"/>
        <v>1.9139856214366389E-3</v>
      </c>
    </row>
    <row r="12" spans="1:74" x14ac:dyDescent="0.2">
      <c r="A12" t="s">
        <v>229</v>
      </c>
      <c r="B12" s="14">
        <v>158635</v>
      </c>
      <c r="C12" s="14">
        <v>158660</v>
      </c>
      <c r="D12" s="14">
        <v>158462</v>
      </c>
      <c r="E12" s="14">
        <v>156499</v>
      </c>
      <c r="F12" s="14">
        <v>155977</v>
      </c>
      <c r="G12" s="14">
        <v>155631</v>
      </c>
      <c r="H12" s="14">
        <v>155304</v>
      </c>
      <c r="I12" s="14">
        <v>155039</v>
      </c>
      <c r="J12" s="14">
        <v>154910</v>
      </c>
      <c r="K12" s="14">
        <v>154841</v>
      </c>
      <c r="L12" s="14">
        <v>154447</v>
      </c>
      <c r="M12" s="14">
        <v>154458</v>
      </c>
      <c r="N12" s="14">
        <v>154538</v>
      </c>
      <c r="O12" s="14">
        <v>154702</v>
      </c>
      <c r="P12" s="14">
        <v>154984</v>
      </c>
      <c r="Q12" s="14">
        <v>155769</v>
      </c>
      <c r="R12" s="14">
        <v>156606</v>
      </c>
      <c r="S12" s="14">
        <v>157397</v>
      </c>
      <c r="T12" s="14">
        <v>157949</v>
      </c>
      <c r="U12" s="14">
        <v>158577</v>
      </c>
      <c r="V12" s="14">
        <v>158766</v>
      </c>
      <c r="W12" s="14">
        <v>158792</v>
      </c>
      <c r="X12" s="14">
        <v>159257</v>
      </c>
      <c r="Y12" s="14">
        <v>159614</v>
      </c>
      <c r="Z12" s="14">
        <v>159941</v>
      </c>
      <c r="AA12" s="14">
        <v>160460</v>
      </c>
      <c r="AB12" s="14">
        <v>160807</v>
      </c>
      <c r="AC12" s="14">
        <v>160862</v>
      </c>
      <c r="AD12" s="14">
        <v>161012</v>
      </c>
      <c r="AE12" s="14">
        <v>161041</v>
      </c>
      <c r="AF12" s="14">
        <v>161451</v>
      </c>
      <c r="AG12" s="14">
        <v>161736</v>
      </c>
      <c r="AH12" s="14">
        <v>162118</v>
      </c>
      <c r="AI12" s="14">
        <v>162101</v>
      </c>
      <c r="AJ12" s="14">
        <v>162355</v>
      </c>
      <c r="AK12" s="14">
        <v>162250</v>
      </c>
      <c r="AL12" s="14">
        <v>162569</v>
      </c>
      <c r="AM12" s="14">
        <v>162947</v>
      </c>
      <c r="AN12" s="14">
        <v>163235</v>
      </c>
      <c r="AO12" s="14">
        <v>163165</v>
      </c>
      <c r="AP12" s="14">
        <v>163456</v>
      </c>
      <c r="AQ12" s="14">
        <v>163725</v>
      </c>
      <c r="AR12" s="14">
        <v>163739</v>
      </c>
      <c r="AS12" s="14">
        <v>163757</v>
      </c>
      <c r="AT12" s="14">
        <v>163882</v>
      </c>
      <c r="AU12" s="14">
        <v>163912</v>
      </c>
      <c r="AV12" s="14">
        <v>164029</v>
      </c>
      <c r="AW12" s="14">
        <v>164124</v>
      </c>
      <c r="AX12" s="14">
        <v>164242</v>
      </c>
      <c r="AY12" s="14">
        <v>164226</v>
      </c>
      <c r="AZ12" s="14">
        <v>164247</v>
      </c>
      <c r="BA12" s="14">
        <v>164639</v>
      </c>
      <c r="BB12" s="14">
        <v>164605</v>
      </c>
      <c r="BC12" s="14">
        <v>164521</v>
      </c>
      <c r="BD12" s="14">
        <v>164492</v>
      </c>
      <c r="BE12" s="14">
        <v>164313</v>
      </c>
      <c r="BF12" s="14">
        <v>164316</v>
      </c>
      <c r="BG12" s="14">
        <v>164453</v>
      </c>
      <c r="BH12" s="14">
        <v>164605</v>
      </c>
      <c r="BI12" s="14">
        <v>164602</v>
      </c>
      <c r="BJ12" s="14">
        <v>164589</v>
      </c>
      <c r="BK12" s="14">
        <v>164391</v>
      </c>
      <c r="BL12" s="14">
        <v>164253</v>
      </c>
      <c r="BM12" s="14">
        <v>164089</v>
      </c>
      <c r="BN12" s="14">
        <v>164365</v>
      </c>
      <c r="BO12" s="14">
        <v>164181</v>
      </c>
      <c r="BQ12" t="s">
        <v>229</v>
      </c>
      <c r="BR12" s="14">
        <f t="shared" ca="1" si="12"/>
        <v>164181</v>
      </c>
      <c r="BS12" s="14">
        <f t="shared" ca="1" si="13"/>
        <v>-184</v>
      </c>
      <c r="BT12" s="7">
        <f t="shared" ca="1" si="14"/>
        <v>-1.1194597389955283E-3</v>
      </c>
      <c r="BU12" s="14">
        <f t="shared" ca="1" si="15"/>
        <v>-340</v>
      </c>
      <c r="BV12" s="7">
        <f t="shared" ca="1" si="16"/>
        <v>-2.0666054789358198E-3</v>
      </c>
    </row>
    <row r="13" spans="1:74" x14ac:dyDescent="0.2">
      <c r="A13" t="s">
        <v>138</v>
      </c>
      <c r="B13" s="22">
        <f t="shared" ref="B13:S13" si="17">SUM(B9:B12)</f>
        <v>659758</v>
      </c>
      <c r="C13" s="22">
        <f t="shared" si="17"/>
        <v>659397</v>
      </c>
      <c r="D13" s="22">
        <f t="shared" si="17"/>
        <v>658748</v>
      </c>
      <c r="E13" s="22">
        <f t="shared" si="17"/>
        <v>649526</v>
      </c>
      <c r="F13" s="22">
        <f t="shared" si="17"/>
        <v>646059</v>
      </c>
      <c r="G13" s="22">
        <f t="shared" si="17"/>
        <v>644606</v>
      </c>
      <c r="H13" s="22">
        <f t="shared" si="17"/>
        <v>643478</v>
      </c>
      <c r="I13" s="22">
        <f t="shared" si="17"/>
        <v>642102</v>
      </c>
      <c r="J13" s="22">
        <f t="shared" si="17"/>
        <v>641736</v>
      </c>
      <c r="K13" s="22">
        <f t="shared" si="17"/>
        <v>642121</v>
      </c>
      <c r="L13" s="22">
        <f t="shared" si="17"/>
        <v>640242</v>
      </c>
      <c r="M13" s="22">
        <f t="shared" si="17"/>
        <v>641541</v>
      </c>
      <c r="N13" s="22">
        <f t="shared" si="17"/>
        <v>642569</v>
      </c>
      <c r="O13" s="22">
        <f t="shared" si="17"/>
        <v>643452</v>
      </c>
      <c r="P13" s="22">
        <f t="shared" si="17"/>
        <v>644043</v>
      </c>
      <c r="Q13" s="22">
        <f t="shared" si="17"/>
        <v>647506</v>
      </c>
      <c r="R13" s="22">
        <f t="shared" si="17"/>
        <v>651625</v>
      </c>
      <c r="S13" s="22">
        <f t="shared" si="17"/>
        <v>654967</v>
      </c>
      <c r="T13" s="22">
        <f t="shared" ref="T13:V13" si="18">SUM(T9:T12)</f>
        <v>657498</v>
      </c>
      <c r="U13" s="22">
        <f t="shared" si="18"/>
        <v>660621</v>
      </c>
      <c r="V13" s="22">
        <f t="shared" si="18"/>
        <v>662373</v>
      </c>
      <c r="W13" s="22">
        <f t="shared" ref="W13:X13" si="19">SUM(W9:W12)</f>
        <v>663191</v>
      </c>
      <c r="X13" s="22">
        <f t="shared" si="19"/>
        <v>665459</v>
      </c>
      <c r="Y13" s="22">
        <f t="shared" ref="Y13:Z13" si="20">SUM(Y9:Y12)</f>
        <v>667310</v>
      </c>
      <c r="Z13" s="22">
        <f t="shared" si="20"/>
        <v>668138</v>
      </c>
      <c r="AA13" s="22">
        <f t="shared" ref="AA13:AB13" si="21">SUM(AA9:AA12)</f>
        <v>670932</v>
      </c>
      <c r="AB13" s="22">
        <f t="shared" si="21"/>
        <v>672885</v>
      </c>
      <c r="AC13" s="22">
        <f t="shared" ref="AC13:AD13" si="22">SUM(AC9:AC12)</f>
        <v>673424</v>
      </c>
      <c r="AD13" s="22">
        <f t="shared" si="22"/>
        <v>674024</v>
      </c>
      <c r="AE13" s="22">
        <f t="shared" ref="AE13:AG13" si="23">SUM(AE9:AE12)</f>
        <v>674656</v>
      </c>
      <c r="AF13" s="22">
        <f t="shared" si="23"/>
        <v>676535</v>
      </c>
      <c r="AG13" s="22">
        <f t="shared" si="23"/>
        <v>678133</v>
      </c>
      <c r="AH13" s="22">
        <f t="shared" ref="AH13:AI13" si="24">SUM(AH9:AH12)</f>
        <v>679927</v>
      </c>
      <c r="AI13" s="22">
        <f t="shared" si="24"/>
        <v>680586</v>
      </c>
      <c r="AJ13" s="22">
        <f t="shared" ref="AJ13:AK13" si="25">SUM(AJ9:AJ12)</f>
        <v>681544</v>
      </c>
      <c r="AK13" s="22">
        <f t="shared" si="25"/>
        <v>682078</v>
      </c>
      <c r="AL13" s="22">
        <f t="shared" ref="AL13:AM13" si="26">SUM(AL9:AL12)</f>
        <v>683199</v>
      </c>
      <c r="AM13" s="22">
        <f t="shared" si="26"/>
        <v>685092</v>
      </c>
      <c r="AN13" s="22">
        <f t="shared" ref="AN13:AO13" si="27">SUM(AN9:AN12)</f>
        <v>686453</v>
      </c>
      <c r="AO13" s="22">
        <f t="shared" si="27"/>
        <v>687302</v>
      </c>
      <c r="AP13" s="22">
        <f t="shared" ref="AP13:AQ13" si="28">SUM(AP9:AP12)</f>
        <v>688035</v>
      </c>
      <c r="AQ13" s="22">
        <f t="shared" si="28"/>
        <v>689575</v>
      </c>
      <c r="AR13" s="22">
        <f t="shared" ref="AR13:AS13" si="29">SUM(AR9:AR12)</f>
        <v>689725</v>
      </c>
      <c r="AS13" s="22">
        <f t="shared" si="29"/>
        <v>690192</v>
      </c>
      <c r="AT13" s="22">
        <f t="shared" ref="AT13:AU13" si="30">SUM(AT9:AT12)</f>
        <v>691081</v>
      </c>
      <c r="AU13" s="22">
        <f t="shared" si="30"/>
        <v>692010</v>
      </c>
      <c r="AV13" s="22">
        <f t="shared" ref="AV13:AW13" si="31">SUM(AV9:AV12)</f>
        <v>692610</v>
      </c>
      <c r="AW13" s="22">
        <f t="shared" si="31"/>
        <v>693159</v>
      </c>
      <c r="AX13" s="22">
        <f t="shared" ref="AX13:AY13" si="32">SUM(AX9:AX12)</f>
        <v>693669</v>
      </c>
      <c r="AY13" s="22">
        <f t="shared" si="32"/>
        <v>694005</v>
      </c>
      <c r="AZ13" s="22">
        <f t="shared" ref="AZ13:BA13" si="33">SUM(AZ9:AZ12)</f>
        <v>694626</v>
      </c>
      <c r="BA13" s="22">
        <f t="shared" si="33"/>
        <v>696074</v>
      </c>
      <c r="BB13" s="22">
        <f t="shared" ref="BB13:BC13" si="34">SUM(BB9:BB12)</f>
        <v>696962</v>
      </c>
      <c r="BC13" s="22">
        <f t="shared" si="34"/>
        <v>696616</v>
      </c>
      <c r="BD13" s="22">
        <f t="shared" ref="BD13:BE13" si="35">SUM(BD9:BD12)</f>
        <v>696825</v>
      </c>
      <c r="BE13" s="22">
        <f t="shared" si="35"/>
        <v>696357</v>
      </c>
      <c r="BF13" s="22">
        <f t="shared" ref="BF13:BG13" si="36">SUM(BF9:BF12)</f>
        <v>696406</v>
      </c>
      <c r="BG13" s="22">
        <f t="shared" si="36"/>
        <v>696867</v>
      </c>
      <c r="BH13" s="22">
        <f t="shared" ref="BH13:BI13" si="37">SUM(BH9:BH12)</f>
        <v>696911</v>
      </c>
      <c r="BI13" s="22">
        <f t="shared" si="37"/>
        <v>697461</v>
      </c>
      <c r="BJ13" s="22">
        <f t="shared" ref="BJ13:BK13" si="38">SUM(BJ9:BJ12)</f>
        <v>697079</v>
      </c>
      <c r="BK13" s="22">
        <f t="shared" si="38"/>
        <v>696208</v>
      </c>
      <c r="BL13" s="22">
        <f t="shared" ref="BL13:BM13" si="39">SUM(BL9:BL12)</f>
        <v>695927</v>
      </c>
      <c r="BM13" s="22">
        <f t="shared" si="39"/>
        <v>695591</v>
      </c>
      <c r="BN13" s="22">
        <f t="shared" ref="BN13:BO13" si="40">SUM(BN9:BN12)</f>
        <v>695449</v>
      </c>
      <c r="BO13" s="22">
        <f t="shared" si="40"/>
        <v>694402</v>
      </c>
      <c r="BQ13" t="s">
        <v>138</v>
      </c>
      <c r="BR13" s="14">
        <f t="shared" ca="1" si="12"/>
        <v>694402</v>
      </c>
      <c r="BS13" s="14">
        <f t="shared" ca="1" si="13"/>
        <v>-1047</v>
      </c>
      <c r="BT13" s="7">
        <f t="shared" ca="1" si="14"/>
        <v>-1.5055022007365026E-3</v>
      </c>
      <c r="BU13" s="14">
        <f t="shared" ca="1" si="15"/>
        <v>-2214</v>
      </c>
      <c r="BV13" s="7">
        <f t="shared" ca="1" si="16"/>
        <v>-3.1782215740092101E-3</v>
      </c>
    </row>
    <row r="14" spans="1:74" x14ac:dyDescent="0.2">
      <c r="A14" t="s">
        <v>139</v>
      </c>
      <c r="B14" s="22">
        <f t="shared" ref="B14:S14" si="41">SUM(B8:B12)</f>
        <v>782921</v>
      </c>
      <c r="C14" s="22">
        <f t="shared" si="41"/>
        <v>782716</v>
      </c>
      <c r="D14" s="22">
        <f t="shared" si="41"/>
        <v>781886</v>
      </c>
      <c r="E14" s="22">
        <f t="shared" si="41"/>
        <v>771003</v>
      </c>
      <c r="F14" s="22">
        <f t="shared" si="41"/>
        <v>766872</v>
      </c>
      <c r="G14" s="22">
        <f t="shared" si="41"/>
        <v>765339</v>
      </c>
      <c r="H14" s="22">
        <f t="shared" si="41"/>
        <v>763773</v>
      </c>
      <c r="I14" s="22">
        <f t="shared" si="41"/>
        <v>762393</v>
      </c>
      <c r="J14" s="22">
        <f t="shared" si="41"/>
        <v>761948</v>
      </c>
      <c r="K14" s="22">
        <f t="shared" si="41"/>
        <v>762336</v>
      </c>
      <c r="L14" s="22">
        <f t="shared" si="41"/>
        <v>759920</v>
      </c>
      <c r="M14" s="22">
        <f t="shared" si="41"/>
        <v>761371</v>
      </c>
      <c r="N14" s="22">
        <f t="shared" si="41"/>
        <v>762543</v>
      </c>
      <c r="O14" s="22">
        <f t="shared" si="41"/>
        <v>763409</v>
      </c>
      <c r="P14" s="22">
        <f t="shared" si="41"/>
        <v>763971</v>
      </c>
      <c r="Q14" s="22">
        <f t="shared" si="41"/>
        <v>768006</v>
      </c>
      <c r="R14" s="22">
        <f t="shared" si="41"/>
        <v>772593</v>
      </c>
      <c r="S14" s="22">
        <f t="shared" si="41"/>
        <v>776540</v>
      </c>
      <c r="T14" s="22">
        <f t="shared" ref="T14:V14" si="42">SUM(T8:T12)</f>
        <v>779412</v>
      </c>
      <c r="U14" s="22">
        <f t="shared" si="42"/>
        <v>783102</v>
      </c>
      <c r="V14" s="22">
        <f t="shared" si="42"/>
        <v>785210</v>
      </c>
      <c r="W14" s="22">
        <f t="shared" ref="W14:X14" si="43">SUM(W8:W12)</f>
        <v>786311</v>
      </c>
      <c r="X14" s="22">
        <f t="shared" si="43"/>
        <v>789045</v>
      </c>
      <c r="Y14" s="22">
        <f t="shared" ref="Y14:Z14" si="44">SUM(Y8:Y12)</f>
        <v>791275</v>
      </c>
      <c r="Z14" s="22">
        <f t="shared" si="44"/>
        <v>792328</v>
      </c>
      <c r="AA14" s="22">
        <f t="shared" ref="AA14:AB14" si="45">SUM(AA8:AA12)</f>
        <v>795774</v>
      </c>
      <c r="AB14" s="22">
        <f t="shared" si="45"/>
        <v>798054</v>
      </c>
      <c r="AC14" s="22">
        <f t="shared" ref="AC14:AD14" si="46">SUM(AC8:AC12)</f>
        <v>798634</v>
      </c>
      <c r="AD14" s="22">
        <f t="shared" si="46"/>
        <v>799471</v>
      </c>
      <c r="AE14" s="22">
        <f t="shared" ref="AE14:AG14" si="47">SUM(AE8:AE12)</f>
        <v>800293</v>
      </c>
      <c r="AF14" s="22">
        <f t="shared" si="47"/>
        <v>802537</v>
      </c>
      <c r="AG14" s="22">
        <f t="shared" si="47"/>
        <v>804363</v>
      </c>
      <c r="AH14" s="22">
        <f t="shared" ref="AH14:AI14" si="48">SUM(AH8:AH12)</f>
        <v>806622</v>
      </c>
      <c r="AI14" s="22">
        <f t="shared" si="48"/>
        <v>807412</v>
      </c>
      <c r="AJ14" s="22">
        <f t="shared" ref="AJ14:AK14" si="49">SUM(AJ8:AJ12)</f>
        <v>808623</v>
      </c>
      <c r="AK14" s="22">
        <f t="shared" si="49"/>
        <v>809361</v>
      </c>
      <c r="AL14" s="22">
        <f t="shared" ref="AL14:AM14" si="50">SUM(AL8:AL12)</f>
        <v>810587</v>
      </c>
      <c r="AM14" s="22">
        <f t="shared" si="50"/>
        <v>812868</v>
      </c>
      <c r="AN14" s="22">
        <f t="shared" ref="AN14:AO14" si="51">SUM(AN8:AN12)</f>
        <v>814650</v>
      </c>
      <c r="AO14" s="22">
        <f t="shared" si="51"/>
        <v>815684</v>
      </c>
      <c r="AP14" s="22">
        <f t="shared" ref="AP14:AQ14" si="52">SUM(AP8:AP12)</f>
        <v>816549</v>
      </c>
      <c r="AQ14" s="22">
        <f t="shared" si="52"/>
        <v>818527</v>
      </c>
      <c r="AR14" s="22">
        <f t="shared" ref="AR14:AS14" si="53">SUM(AR8:AR12)</f>
        <v>818886</v>
      </c>
      <c r="AS14" s="22">
        <f t="shared" si="53"/>
        <v>819502</v>
      </c>
      <c r="AT14" s="22">
        <f t="shared" ref="AT14:AU14" si="54">SUM(AT8:AT12)</f>
        <v>820652</v>
      </c>
      <c r="AU14" s="22">
        <f t="shared" si="54"/>
        <v>821988</v>
      </c>
      <c r="AV14" s="22">
        <f t="shared" ref="AV14:AW14" si="55">SUM(AV8:AV12)</f>
        <v>822707</v>
      </c>
      <c r="AW14" s="22">
        <f t="shared" si="55"/>
        <v>823370</v>
      </c>
      <c r="AX14" s="22">
        <f t="shared" ref="AX14:AY14" si="56">SUM(AX8:AX12)</f>
        <v>824137</v>
      </c>
      <c r="AY14" s="22">
        <f t="shared" si="56"/>
        <v>824561</v>
      </c>
      <c r="AZ14" s="22">
        <f t="shared" ref="AZ14:BA14" si="57">SUM(AZ8:AZ12)</f>
        <v>825161</v>
      </c>
      <c r="BA14" s="22">
        <f t="shared" si="57"/>
        <v>827102</v>
      </c>
      <c r="BB14" s="22">
        <f t="shared" ref="BB14:BC14" si="58">SUM(BB8:BB12)</f>
        <v>828154</v>
      </c>
      <c r="BC14" s="22">
        <f t="shared" si="58"/>
        <v>827882</v>
      </c>
      <c r="BD14" s="22">
        <f t="shared" ref="BD14:BE14" si="59">SUM(BD8:BD12)</f>
        <v>828162</v>
      </c>
      <c r="BE14" s="22">
        <f t="shared" si="59"/>
        <v>827680</v>
      </c>
      <c r="BF14" s="22">
        <f t="shared" ref="BF14:BG14" si="60">SUM(BF8:BF12)</f>
        <v>827794</v>
      </c>
      <c r="BG14" s="22">
        <f t="shared" si="60"/>
        <v>828271</v>
      </c>
      <c r="BH14" s="22">
        <f t="shared" ref="BH14:BI14" si="61">SUM(BH8:BH12)</f>
        <v>828422</v>
      </c>
      <c r="BI14" s="22">
        <f t="shared" si="61"/>
        <v>829058</v>
      </c>
      <c r="BJ14" s="22">
        <f t="shared" ref="BJ14:BK14" si="62">SUM(BJ8:BJ12)</f>
        <v>828549</v>
      </c>
      <c r="BK14" s="22">
        <f t="shared" si="62"/>
        <v>827619</v>
      </c>
      <c r="BL14" s="22">
        <f t="shared" ref="BL14:BM14" si="63">SUM(BL8:BL12)</f>
        <v>827254</v>
      </c>
      <c r="BM14" s="22">
        <f t="shared" si="63"/>
        <v>826941</v>
      </c>
      <c r="BN14" s="22">
        <f t="shared" ref="BN14:BO14" si="64">SUM(BN8:BN12)</f>
        <v>826764</v>
      </c>
      <c r="BO14" s="22">
        <f t="shared" si="64"/>
        <v>825580</v>
      </c>
      <c r="BQ14" t="s">
        <v>139</v>
      </c>
      <c r="BR14" s="14">
        <f t="shared" ca="1" si="12"/>
        <v>825580</v>
      </c>
      <c r="BS14" s="14">
        <f t="shared" ca="1" si="13"/>
        <v>-1184</v>
      </c>
      <c r="BT14" s="7">
        <f t="shared" ca="1" si="14"/>
        <v>-1.4320894475327904E-3</v>
      </c>
      <c r="BU14" s="14">
        <f t="shared" ca="1" si="15"/>
        <v>-2302</v>
      </c>
      <c r="BV14" s="7">
        <f t="shared" ca="1" si="16"/>
        <v>-2.7805895043013376E-3</v>
      </c>
    </row>
    <row r="20" spans="1:2" x14ac:dyDescent="0.2">
      <c r="A20" t="s">
        <v>477</v>
      </c>
      <c r="B20" s="68" t="s">
        <v>1795</v>
      </c>
    </row>
  </sheetData>
  <phoneticPr fontId="37" type="noConversion"/>
  <hyperlinks>
    <hyperlink ref="B20" r:id="rId1" display="https://www.ons.gov.uk/employmentandlabourmarket/peopleinwork/earningsandworkinghours/datasets/realtimeinformationstatisticsreferencetablenonseasonallyadjusted" xr:uid="{E4DC1940-094B-4FA6-9AC4-B39FE0FEF5AC}"/>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44A42-B807-47AE-8076-B872806B6162}">
  <sheetPr codeName="Sheet34"/>
  <dimension ref="A1:BV20"/>
  <sheetViews>
    <sheetView topLeftCell="BJ19" workbookViewId="0">
      <selection activeCell="Y201" sqref="Y201"/>
    </sheetView>
  </sheetViews>
  <sheetFormatPr defaultRowHeight="14.25" x14ac:dyDescent="0.2"/>
  <cols>
    <col min="1" max="1" width="19.75" bestFit="1" customWidth="1"/>
    <col min="2" max="19" width="9.875" bestFit="1" customWidth="1"/>
    <col min="20" max="67" width="9.875" customWidth="1"/>
    <col min="68" max="68" width="9" style="59"/>
    <col min="69" max="69" width="19.75" bestFit="1" customWidth="1"/>
    <col min="70" max="70" width="18.375" customWidth="1"/>
  </cols>
  <sheetData>
    <row r="1" spans="1:74" x14ac:dyDescent="0.2">
      <c r="B1" s="129" t="str">
        <f>B7</f>
        <v>January 2020</v>
      </c>
      <c r="C1" s="129" t="str">
        <f t="shared" ref="C1:AQ1" si="0">C7</f>
        <v>February 2020</v>
      </c>
      <c r="D1" s="129" t="str">
        <f t="shared" si="0"/>
        <v>March 2020</v>
      </c>
      <c r="E1" s="129" t="str">
        <f t="shared" si="0"/>
        <v>April 2020</v>
      </c>
      <c r="F1" s="129" t="str">
        <f t="shared" si="0"/>
        <v>May 2020</v>
      </c>
      <c r="G1" s="129" t="str">
        <f t="shared" si="0"/>
        <v>June 2020</v>
      </c>
      <c r="H1" s="129" t="str">
        <f t="shared" si="0"/>
        <v>July 2020</v>
      </c>
      <c r="I1" s="129" t="str">
        <f t="shared" si="0"/>
        <v>August 2020</v>
      </c>
      <c r="J1" s="129" t="str">
        <f t="shared" si="0"/>
        <v>September 2020</v>
      </c>
      <c r="K1" s="129" t="str">
        <f t="shared" si="0"/>
        <v>October 2020</v>
      </c>
      <c r="L1" s="129" t="str">
        <f t="shared" si="0"/>
        <v>November 2020</v>
      </c>
      <c r="M1" s="129" t="str">
        <f t="shared" si="0"/>
        <v>December 2020</v>
      </c>
      <c r="N1" s="129" t="str">
        <f t="shared" si="0"/>
        <v>January 2021</v>
      </c>
      <c r="O1" s="129" t="str">
        <f t="shared" si="0"/>
        <v>February 2021</v>
      </c>
      <c r="P1" s="129" t="str">
        <f t="shared" si="0"/>
        <v>March 2021</v>
      </c>
      <c r="Q1" s="129" t="str">
        <f t="shared" si="0"/>
        <v>April 2021</v>
      </c>
      <c r="R1" s="129" t="str">
        <f t="shared" si="0"/>
        <v>May 2021</v>
      </c>
      <c r="S1" s="129" t="str">
        <f t="shared" si="0"/>
        <v>June 2021</v>
      </c>
      <c r="T1" s="129" t="str">
        <f t="shared" si="0"/>
        <v>July 2021</v>
      </c>
      <c r="U1" s="129" t="str">
        <f t="shared" si="0"/>
        <v>August 2021</v>
      </c>
      <c r="V1" s="129" t="str">
        <f t="shared" si="0"/>
        <v>September 2021</v>
      </c>
      <c r="W1" s="129" t="str">
        <f t="shared" si="0"/>
        <v>October 2021</v>
      </c>
      <c r="X1" s="129" t="str">
        <f t="shared" si="0"/>
        <v>November 2021</v>
      </c>
      <c r="Y1" s="129" t="str">
        <f t="shared" si="0"/>
        <v>December 2021</v>
      </c>
      <c r="Z1" s="129" t="str">
        <f t="shared" si="0"/>
        <v>January 2022</v>
      </c>
      <c r="AA1" s="129" t="str">
        <f t="shared" si="0"/>
        <v>February 2022</v>
      </c>
      <c r="AB1" s="129" t="str">
        <f t="shared" si="0"/>
        <v>March 2022</v>
      </c>
      <c r="AC1" s="129" t="str">
        <f t="shared" si="0"/>
        <v>April 2022</v>
      </c>
      <c r="AD1" s="129" t="str">
        <f t="shared" si="0"/>
        <v>May 2022</v>
      </c>
      <c r="AE1" s="129" t="str">
        <f t="shared" si="0"/>
        <v>June 2022</v>
      </c>
      <c r="AF1" s="129" t="str">
        <f t="shared" si="0"/>
        <v>July 2022</v>
      </c>
      <c r="AG1" s="129" t="str">
        <f t="shared" si="0"/>
        <v>August 2022</v>
      </c>
      <c r="AH1" s="129" t="str">
        <f t="shared" si="0"/>
        <v>September 2022</v>
      </c>
      <c r="AI1" s="129" t="str">
        <f t="shared" si="0"/>
        <v>October 2022</v>
      </c>
      <c r="AJ1" s="129" t="str">
        <f t="shared" si="0"/>
        <v>November 2022</v>
      </c>
      <c r="AK1" s="129" t="str">
        <f t="shared" si="0"/>
        <v>December 2022</v>
      </c>
      <c r="AL1" s="129" t="str">
        <f t="shared" si="0"/>
        <v>January 2023</v>
      </c>
      <c r="AM1" s="129" t="str">
        <f t="shared" si="0"/>
        <v>February 2023</v>
      </c>
      <c r="AN1" s="129" t="str">
        <f t="shared" si="0"/>
        <v>March 2023</v>
      </c>
      <c r="AO1" s="129" t="str">
        <f t="shared" si="0"/>
        <v>April 2023</v>
      </c>
      <c r="AP1" s="129" t="str">
        <f t="shared" si="0"/>
        <v>May 2023</v>
      </c>
      <c r="AQ1" s="129" t="str">
        <f t="shared" si="0"/>
        <v>June 2023</v>
      </c>
      <c r="AR1" s="129" t="str">
        <f t="shared" ref="AR1:AS1" si="1">AR7</f>
        <v>July 2023</v>
      </c>
      <c r="AS1" s="129" t="str">
        <f t="shared" si="1"/>
        <v>August 2023</v>
      </c>
      <c r="AT1" s="129" t="str">
        <f t="shared" ref="AT1:AU1" si="2">AT7</f>
        <v>September 2023</v>
      </c>
      <c r="AU1" s="129" t="str">
        <f t="shared" si="2"/>
        <v>October 2023</v>
      </c>
      <c r="AV1" s="129" t="str">
        <f t="shared" ref="AV1:AW1" si="3">AV7</f>
        <v>November 2023</v>
      </c>
      <c r="AW1" s="129" t="str">
        <f t="shared" si="3"/>
        <v>December 2023</v>
      </c>
      <c r="AX1" s="129" t="str">
        <f t="shared" ref="AX1:AY1" si="4">AX7</f>
        <v>January 2024</v>
      </c>
      <c r="AY1" s="129" t="str">
        <f t="shared" si="4"/>
        <v>February 2024</v>
      </c>
      <c r="AZ1" s="129" t="str">
        <f t="shared" ref="AZ1:BA1" si="5">AZ7</f>
        <v>March 2024</v>
      </c>
      <c r="BA1" s="129" t="str">
        <f t="shared" si="5"/>
        <v>April 2024</v>
      </c>
      <c r="BB1" s="129" t="str">
        <f t="shared" ref="BB1:BC1" si="6">BB7</f>
        <v>May 2024</v>
      </c>
      <c r="BC1" s="129" t="str">
        <f t="shared" si="6"/>
        <v>June 2024</v>
      </c>
      <c r="BD1" s="129" t="str">
        <f t="shared" ref="BD1:BE1" si="7">BD7</f>
        <v>July 2024</v>
      </c>
      <c r="BE1" s="129" t="str">
        <f t="shared" si="7"/>
        <v>August 2024</v>
      </c>
      <c r="BF1" s="129" t="str">
        <f t="shared" ref="BF1:BG1" si="8">BF7</f>
        <v>September 2024</v>
      </c>
      <c r="BG1" s="129" t="str">
        <f t="shared" si="8"/>
        <v>October 2024</v>
      </c>
      <c r="BH1" s="129" t="str">
        <f t="shared" ref="BH1:BI1" si="9">BH7</f>
        <v>November 2024</v>
      </c>
      <c r="BI1" s="129" t="str">
        <f t="shared" si="9"/>
        <v>December 2024</v>
      </c>
      <c r="BJ1" s="129" t="str">
        <f t="shared" ref="BJ1:BL1" si="10">BJ7</f>
        <v>January 2025</v>
      </c>
      <c r="BK1" s="129" t="str">
        <f t="shared" si="10"/>
        <v>February 2025</v>
      </c>
      <c r="BL1" s="129" t="str">
        <f t="shared" si="10"/>
        <v>March 2025</v>
      </c>
      <c r="BM1" s="129" t="str">
        <f t="shared" ref="BM1:BN1" si="11">BM7</f>
        <v>April 2025</v>
      </c>
      <c r="BN1" s="129" t="str">
        <f t="shared" si="11"/>
        <v>May 2025</v>
      </c>
      <c r="BO1" s="129" t="str">
        <f t="shared" ref="BO1" si="12">BO7</f>
        <v>June 2025</v>
      </c>
      <c r="BS1" t="s">
        <v>219</v>
      </c>
      <c r="BU1" t="s">
        <v>220</v>
      </c>
    </row>
    <row r="2" spans="1:74" x14ac:dyDescent="0.2">
      <c r="A2" t="str" cm="1">
        <f t="array" ref="A2">INDEX(A8:A14,Control!$F$3)</f>
        <v>Medway</v>
      </c>
      <c r="B2" s="22" cm="1">
        <f t="array" ref="B2">INDEX(B8:B14,Control!$F$3)</f>
        <v>1913</v>
      </c>
      <c r="C2" s="22" cm="1">
        <f t="array" ref="C2">INDEX(C8:C14,Control!$F$3)</f>
        <v>1926</v>
      </c>
      <c r="D2" s="22" cm="1">
        <f t="array" ref="D2">INDEX(D8:D14,Control!$F$3)</f>
        <v>1917</v>
      </c>
      <c r="E2" s="22" cm="1">
        <f t="array" ref="E2">INDEX(E8:E14,Control!$F$3)</f>
        <v>1857</v>
      </c>
      <c r="F2" s="22" cm="1">
        <f t="array" ref="F2">INDEX(F8:F14,Control!$F$3)</f>
        <v>1866</v>
      </c>
      <c r="G2" s="22" cm="1">
        <f t="array" ref="G2">INDEX(G8:G14,Control!$F$3)</f>
        <v>1898</v>
      </c>
      <c r="H2" s="22" cm="1">
        <f t="array" ref="H2">INDEX(H8:H14,Control!$F$3)</f>
        <v>1924</v>
      </c>
      <c r="I2" s="22" cm="1">
        <f t="array" ref="I2">INDEX(I8:I14,Control!$F$3)</f>
        <v>1947</v>
      </c>
      <c r="J2" s="22" cm="1">
        <f t="array" ref="J2">INDEX(J8:J14,Control!$F$3)</f>
        <v>1961</v>
      </c>
      <c r="K2" s="22" cm="1">
        <f t="array" ref="K2">INDEX(K8:K14,Control!$F$3)</f>
        <v>1968</v>
      </c>
      <c r="L2" s="22" cm="1">
        <f t="array" ref="L2">INDEX(L8:L14,Control!$F$3)</f>
        <v>1974</v>
      </c>
      <c r="M2" s="22" cm="1">
        <f t="array" ref="M2">INDEX(M8:M14,Control!$F$3)</f>
        <v>1987</v>
      </c>
      <c r="N2" s="22" cm="1">
        <f t="array" ref="N2">INDEX(N8:N14,Control!$F$3)</f>
        <v>1982</v>
      </c>
      <c r="O2" s="22" cm="1">
        <f t="array" ref="O2">INDEX(O8:O14,Control!$F$3)</f>
        <v>2005</v>
      </c>
      <c r="P2" s="22" cm="1">
        <f t="array" ref="P2">INDEX(P8:P14,Control!$F$3)</f>
        <v>2018</v>
      </c>
      <c r="Q2" s="22" cm="1">
        <f t="array" ref="Q2">INDEX(Q8:Q14,Control!$F$3)</f>
        <v>2026</v>
      </c>
      <c r="R2" s="22" cm="1">
        <f t="array" ref="R2">INDEX(R8:R14,Control!$F$3)</f>
        <v>2026</v>
      </c>
      <c r="S2" s="22" cm="1">
        <f t="array" ref="S2">INDEX(S8:S14,Control!$F$3)</f>
        <v>2035</v>
      </c>
      <c r="T2" s="22" cm="1">
        <f t="array" ref="T2">INDEX(T8:T14,Control!$F$3)</f>
        <v>2041</v>
      </c>
      <c r="U2" s="22" cm="1">
        <f t="array" ref="U2">INDEX(U8:U14,Control!$F$3)</f>
        <v>2051</v>
      </c>
      <c r="V2" s="22" cm="1">
        <f t="array" ref="V2">INDEX(V8:V14,Control!$F$3)</f>
        <v>2072</v>
      </c>
      <c r="W2" s="22" cm="1">
        <f t="array" ref="W2">INDEX(W8:W14,Control!$F$3)</f>
        <v>2084</v>
      </c>
      <c r="X2" s="22" cm="1">
        <f t="array" ref="X2">INDEX(X8:X14,Control!$F$3)</f>
        <v>2072</v>
      </c>
      <c r="Y2" s="22" cm="1">
        <f t="array" ref="Y2">INDEX(Y8:Y14,Control!$F$3)</f>
        <v>2101</v>
      </c>
      <c r="Z2" s="22" cm="1">
        <f t="array" ref="Z2">INDEX(Z8:Z14,Control!$F$3)</f>
        <v>2112</v>
      </c>
      <c r="AA2" s="22" cm="1">
        <f t="array" ref="AA2">INDEX(AA8:AA14,Control!$F$3)</f>
        <v>2124</v>
      </c>
      <c r="AB2" s="22" cm="1">
        <f t="array" ref="AB2">INDEX(AB8:AB14,Control!$F$3)</f>
        <v>2130</v>
      </c>
      <c r="AC2" s="22" cm="1">
        <f t="array" ref="AC2">INDEX(AC8:AC14,Control!$F$3)</f>
        <v>2131</v>
      </c>
      <c r="AD2" s="22" cm="1">
        <f t="array" ref="AD2">INDEX(AD8:AD14,Control!$F$3)</f>
        <v>2140</v>
      </c>
      <c r="AE2" s="22" cm="1">
        <f t="array" ref="AE2">INDEX(AE8:AE14,Control!$F$3)</f>
        <v>2161</v>
      </c>
      <c r="AF2" s="22" cm="1">
        <f t="array" ref="AF2">INDEX(AF8:AF14,Control!$F$3)</f>
        <v>2175</v>
      </c>
      <c r="AG2" s="22" cm="1">
        <f t="array" ref="AG2">INDEX(AG8:AG14,Control!$F$3)</f>
        <v>2191</v>
      </c>
      <c r="AH2" s="22" cm="1">
        <f t="array" ref="AH2">INDEX(AH8:AH14,Control!$F$3)</f>
        <v>2219</v>
      </c>
      <c r="AI2" s="22" cm="1">
        <f t="array" ref="AI2">INDEX(AI8:AI14,Control!$F$3)</f>
        <v>2215</v>
      </c>
      <c r="AJ2" s="22" cm="1">
        <f t="array" ref="AJ2">INDEX(AJ8:AJ14,Control!$F$3)</f>
        <v>2234</v>
      </c>
      <c r="AK2" s="22" cm="1">
        <f t="array" ref="AK2">INDEX(AK8:AK14,Control!$F$3)</f>
        <v>2247</v>
      </c>
      <c r="AL2" s="22" cm="1">
        <f t="array" ref="AL2">INDEX(AL8:AL14,Control!$F$3)</f>
        <v>2246</v>
      </c>
      <c r="AM2" s="22" cm="1">
        <f t="array" ref="AM2">INDEX(AM8:AM14,Control!$F$3)</f>
        <v>2263</v>
      </c>
      <c r="AN2" s="22" cm="1">
        <f t="array" ref="AN2">INDEX(AN8:AN14,Control!$F$3)</f>
        <v>2273</v>
      </c>
      <c r="AO2" s="22" cm="1">
        <f t="array" ref="AO2">INDEX(AO8:AO14,Control!$F$3)</f>
        <v>2281</v>
      </c>
      <c r="AP2" s="22" cm="1">
        <f t="array" ref="AP2">INDEX(AP8:AP14,Control!$F$3)</f>
        <v>2333</v>
      </c>
      <c r="AQ2" s="22" cm="1">
        <f t="array" ref="AQ2">INDEX(AQ8:AQ14,Control!$F$3)</f>
        <v>2379</v>
      </c>
      <c r="AR2" s="22" cm="1">
        <f t="array" ref="AR2">INDEX(AR8:AR14,Control!$F$3)</f>
        <v>2333</v>
      </c>
      <c r="AS2" s="22" cm="1">
        <f t="array" ref="AS2">INDEX(AS8:AS14,Control!$F$3)</f>
        <v>2340</v>
      </c>
      <c r="AT2" s="22" cm="1">
        <f t="array" ref="AT2">INDEX(AT8:AT14,Control!$F$3)</f>
        <v>2334</v>
      </c>
      <c r="AU2" s="22" cm="1">
        <f t="array" ref="AU2">INDEX(AU8:AU14,Control!$F$3)</f>
        <v>2343</v>
      </c>
      <c r="AV2" s="22" cm="1">
        <f t="array" ref="AV2">INDEX(AV8:AV14,Control!$F$3)</f>
        <v>2365</v>
      </c>
      <c r="AW2" s="22" cm="1">
        <f t="array" ref="AW2">INDEX(AW8:AW14,Control!$F$3)</f>
        <v>2377</v>
      </c>
      <c r="AX2" s="22" cm="1">
        <f t="array" ref="AX2">INDEX(AX8:AX14,Control!$F$3)</f>
        <v>2389</v>
      </c>
      <c r="AY2" s="22" cm="1">
        <f t="array" ref="AY2">INDEX(AY8:AY14,Control!$F$3)</f>
        <v>2402</v>
      </c>
      <c r="AZ2" s="22" cm="1">
        <f t="array" ref="AZ2">INDEX(AZ8:AZ14,Control!$F$3)</f>
        <v>2420</v>
      </c>
      <c r="BA2" s="22" cm="1">
        <f t="array" ref="BA2">INDEX(BA8:BA14,Control!$F$3)</f>
        <v>2431</v>
      </c>
      <c r="BB2" s="22" cm="1">
        <f t="array" ref="BB2">INDEX(BB8:BB14,Control!$F$3)</f>
        <v>2440</v>
      </c>
      <c r="BC2" s="22" cm="1">
        <f t="array" ref="BC2">INDEX(BC8:BC14,Control!$F$3)</f>
        <v>2447</v>
      </c>
      <c r="BD2" s="22" cm="1">
        <f t="array" ref="BD2">INDEX(BD8:BD14,Control!$F$3)</f>
        <v>2463</v>
      </c>
      <c r="BE2" s="22" cm="1">
        <f t="array" ref="BE2">INDEX(BE8:BE14,Control!$F$3)</f>
        <v>2474</v>
      </c>
      <c r="BF2" s="22" cm="1">
        <f t="array" ref="BF2">INDEX(BF8:BF14,Control!$F$3)</f>
        <v>2491</v>
      </c>
      <c r="BG2" s="22" cm="1">
        <f t="array" ref="BG2">INDEX(BG8:BG14,Control!$F$3)</f>
        <v>2531</v>
      </c>
      <c r="BH2" s="22" cm="1">
        <f t="array" ref="BH2">INDEX(BH8:BH14,Control!$F$3)</f>
        <v>2514</v>
      </c>
      <c r="BI2" s="22" cm="1">
        <f t="array" ref="BI2">INDEX(BI8:BI14,Control!$F$3)</f>
        <v>2520</v>
      </c>
      <c r="BJ2" s="22" cm="1">
        <f t="array" ref="BJ2">INDEX(BJ8:BJ14,Control!$F$3)</f>
        <v>2540</v>
      </c>
      <c r="BK2" s="22" cm="1">
        <f t="array" ref="BK2">INDEX(BK8:BK14,Control!$F$3)</f>
        <v>2540</v>
      </c>
      <c r="BL2" s="22" cm="1">
        <f t="array" ref="BL2">INDEX(BL8:BL14,Control!$F$3)</f>
        <v>2553</v>
      </c>
      <c r="BM2" s="22" cm="1">
        <f t="array" ref="BM2">INDEX(BM8:BM14,Control!$F$3)</f>
        <v>2569</v>
      </c>
      <c r="BN2" s="22" cm="1">
        <f t="array" ref="BN2">INDEX(BN8:BN14,Control!$F$3)</f>
        <v>2575</v>
      </c>
      <c r="BO2" s="22" cm="1">
        <f t="array" ref="BO2">INDEX(BO8:BO14,Control!$F$3)</f>
        <v>2587</v>
      </c>
      <c r="BR2" s="130" t="str">
        <f ca="1">BR7</f>
        <v>June 2025</v>
      </c>
      <c r="BS2" t="s">
        <v>163</v>
      </c>
      <c r="BT2" t="s">
        <v>1713</v>
      </c>
      <c r="BU2" t="s">
        <v>163</v>
      </c>
      <c r="BV2" t="s">
        <v>1713</v>
      </c>
    </row>
    <row r="3" spans="1:74" x14ac:dyDescent="0.2">
      <c r="BQ3" t="str" cm="1">
        <f t="array" ref="BQ3">INDEX(BQ8:BQ14,Control!$F$3)</f>
        <v>Medway</v>
      </c>
      <c r="BR3" s="14" cm="1">
        <f t="array" aca="1" ref="BR3" ca="1">INDEX(BR8:BR14,Control!$F$3)</f>
        <v>2587</v>
      </c>
      <c r="BS3" s="14" cm="1">
        <f t="array" aca="1" ref="BS3" ca="1">INDEX(BS8:BS14,Control!$F$3)</f>
        <v>12</v>
      </c>
      <c r="BT3" s="7" cm="1">
        <f t="array" aca="1" ref="BT3" ca="1">INDEX(BT8:BT14,Control!$F$3)</f>
        <v>4.6601941747572819E-3</v>
      </c>
      <c r="BU3" s="14" cm="1">
        <f t="array" aca="1" ref="BU3" ca="1">INDEX(BU8:BU14,Control!$F$3)</f>
        <v>140</v>
      </c>
      <c r="BV3" s="7" cm="1">
        <f t="array" aca="1" ref="BV3" ca="1">INDEX(BV8:BV14,Control!$F$3)</f>
        <v>5.7212913771965669E-2</v>
      </c>
    </row>
    <row r="5" spans="1:74" x14ac:dyDescent="0.2">
      <c r="A5" t="s">
        <v>1796</v>
      </c>
      <c r="BS5" t="str">
        <f ca="1">"Change since "&amp;BS6</f>
        <v>Change since May 2025</v>
      </c>
      <c r="BU5" t="str">
        <f ca="1">"Change since "&amp;BU6</f>
        <v>Change since Jun 2024</v>
      </c>
    </row>
    <row r="6" spans="1:74" x14ac:dyDescent="0.2">
      <c r="A6" t="s">
        <v>1743</v>
      </c>
      <c r="BS6" t="str">
        <f ca="1">TEXT(OFFSET(BP7,0,-2),"mmm yyyy")</f>
        <v>May 2025</v>
      </c>
      <c r="BU6" t="str">
        <f ca="1">TEXT(OFFSET(BP7,0,-13),"mmm yyyy")</f>
        <v>Jun 2024</v>
      </c>
    </row>
    <row r="7" spans="1:74" x14ac:dyDescent="0.2">
      <c r="B7" s="129" t="s">
        <v>1585</v>
      </c>
      <c r="C7" s="129" t="s">
        <v>1586</v>
      </c>
      <c r="D7" s="129" t="s">
        <v>1587</v>
      </c>
      <c r="E7" s="129" t="s">
        <v>1588</v>
      </c>
      <c r="F7" s="129" t="s">
        <v>1589</v>
      </c>
      <c r="G7" s="129" t="s">
        <v>1590</v>
      </c>
      <c r="H7" s="129" t="s">
        <v>1744</v>
      </c>
      <c r="I7" s="129" t="s">
        <v>1745</v>
      </c>
      <c r="J7" s="129" t="s">
        <v>1746</v>
      </c>
      <c r="K7" s="129" t="s">
        <v>1747</v>
      </c>
      <c r="L7" s="129" t="s">
        <v>1748</v>
      </c>
      <c r="M7" s="129" t="s">
        <v>1749</v>
      </c>
      <c r="N7" s="129" t="s">
        <v>1750</v>
      </c>
      <c r="O7" s="129" t="s">
        <v>1751</v>
      </c>
      <c r="P7" s="129" t="s">
        <v>1752</v>
      </c>
      <c r="Q7" s="129" t="s">
        <v>1753</v>
      </c>
      <c r="R7" s="129" t="s">
        <v>1754</v>
      </c>
      <c r="S7" s="129" t="s">
        <v>1755</v>
      </c>
      <c r="T7" s="129" t="s">
        <v>1756</v>
      </c>
      <c r="U7" s="129" t="s">
        <v>1757</v>
      </c>
      <c r="V7" s="129" t="s">
        <v>1758</v>
      </c>
      <c r="W7" s="129" t="s">
        <v>1759</v>
      </c>
      <c r="X7" s="129" t="s">
        <v>1760</v>
      </c>
      <c r="Y7" s="129" t="s">
        <v>1761</v>
      </c>
      <c r="Z7" s="129" t="s">
        <v>1762</v>
      </c>
      <c r="AA7" s="129" t="s">
        <v>1763</v>
      </c>
      <c r="AB7" s="129" t="s">
        <v>1764</v>
      </c>
      <c r="AC7" t="s">
        <v>1765</v>
      </c>
      <c r="AD7" t="s">
        <v>1766</v>
      </c>
      <c r="AE7" t="s">
        <v>1767</v>
      </c>
      <c r="AF7" t="s">
        <v>1768</v>
      </c>
      <c r="AG7" t="s">
        <v>1769</v>
      </c>
      <c r="AH7" t="s">
        <v>1770</v>
      </c>
      <c r="AI7" t="s">
        <v>1771</v>
      </c>
      <c r="AJ7" t="s">
        <v>1772</v>
      </c>
      <c r="AK7" t="s">
        <v>1773</v>
      </c>
      <c r="AL7" t="s">
        <v>1774</v>
      </c>
      <c r="AM7" t="s">
        <v>1775</v>
      </c>
      <c r="AN7" t="s">
        <v>1776</v>
      </c>
      <c r="AO7" t="s">
        <v>1777</v>
      </c>
      <c r="AP7" t="s">
        <v>1778</v>
      </c>
      <c r="AQ7" t="s">
        <v>1779</v>
      </c>
      <c r="AR7" t="s">
        <v>1780</v>
      </c>
      <c r="AS7" t="s">
        <v>1781</v>
      </c>
      <c r="AT7" t="s">
        <v>1782</v>
      </c>
      <c r="AU7" t="s">
        <v>1783</v>
      </c>
      <c r="AV7" t="s">
        <v>1784</v>
      </c>
      <c r="AW7" t="s">
        <v>1785</v>
      </c>
      <c r="AX7" t="s">
        <v>1786</v>
      </c>
      <c r="AY7" t="s">
        <v>1787</v>
      </c>
      <c r="AZ7" t="s">
        <v>1788</v>
      </c>
      <c r="BA7" t="s">
        <v>1789</v>
      </c>
      <c r="BB7" t="s">
        <v>1790</v>
      </c>
      <c r="BC7" t="s">
        <v>1791</v>
      </c>
      <c r="BD7" t="s">
        <v>1792</v>
      </c>
      <c r="BE7" t="s">
        <v>1793</v>
      </c>
      <c r="BF7" t="s">
        <v>2007</v>
      </c>
      <c r="BG7" t="s">
        <v>2081</v>
      </c>
      <c r="BH7" t="s">
        <v>2085</v>
      </c>
      <c r="BI7" t="s">
        <v>2110</v>
      </c>
      <c r="BJ7" t="s">
        <v>2113</v>
      </c>
      <c r="BK7" t="s">
        <v>2114</v>
      </c>
      <c r="BL7" t="s">
        <v>2153</v>
      </c>
      <c r="BM7" t="s">
        <v>2179</v>
      </c>
      <c r="BN7" t="s">
        <v>2183</v>
      </c>
      <c r="BO7" t="s">
        <v>2198</v>
      </c>
      <c r="BR7" s="130" t="str">
        <f t="shared" ref="BR7:BR14" ca="1" si="13">OFFSET(BP7,0,-1)</f>
        <v>June 2025</v>
      </c>
      <c r="BS7" t="s">
        <v>163</v>
      </c>
      <c r="BT7" t="s">
        <v>1713</v>
      </c>
      <c r="BU7" t="s">
        <v>163</v>
      </c>
      <c r="BV7" t="s">
        <v>1713</v>
      </c>
    </row>
    <row r="8" spans="1:74" x14ac:dyDescent="0.2">
      <c r="A8" t="s">
        <v>127</v>
      </c>
      <c r="B8" s="14">
        <v>1913</v>
      </c>
      <c r="C8" s="14">
        <v>1926</v>
      </c>
      <c r="D8" s="14">
        <v>1917</v>
      </c>
      <c r="E8" s="14">
        <v>1857</v>
      </c>
      <c r="F8" s="14">
        <v>1866</v>
      </c>
      <c r="G8" s="14">
        <v>1898</v>
      </c>
      <c r="H8" s="14">
        <v>1924</v>
      </c>
      <c r="I8" s="14">
        <v>1947</v>
      </c>
      <c r="J8" s="14">
        <v>1961</v>
      </c>
      <c r="K8" s="14">
        <v>1968</v>
      </c>
      <c r="L8" s="14">
        <v>1974</v>
      </c>
      <c r="M8" s="14">
        <v>1987</v>
      </c>
      <c r="N8" s="14">
        <v>1982</v>
      </c>
      <c r="O8" s="14">
        <v>2005</v>
      </c>
      <c r="P8" s="14">
        <v>2018</v>
      </c>
      <c r="Q8" s="14">
        <v>2026</v>
      </c>
      <c r="R8" s="14">
        <v>2026</v>
      </c>
      <c r="S8" s="14">
        <v>2035</v>
      </c>
      <c r="T8" s="14">
        <v>2041</v>
      </c>
      <c r="U8" s="14">
        <v>2051</v>
      </c>
      <c r="V8" s="14">
        <v>2072</v>
      </c>
      <c r="W8" s="14">
        <v>2084</v>
      </c>
      <c r="X8" s="14">
        <v>2072</v>
      </c>
      <c r="Y8" s="14">
        <v>2101</v>
      </c>
      <c r="Z8" s="14">
        <v>2112</v>
      </c>
      <c r="AA8" s="14">
        <v>2124</v>
      </c>
      <c r="AB8" s="14">
        <v>2130</v>
      </c>
      <c r="AC8" s="14">
        <v>2131</v>
      </c>
      <c r="AD8" s="14">
        <v>2140</v>
      </c>
      <c r="AE8" s="14">
        <v>2161</v>
      </c>
      <c r="AF8" s="14">
        <v>2175</v>
      </c>
      <c r="AG8" s="14">
        <v>2191</v>
      </c>
      <c r="AH8" s="14">
        <v>2219</v>
      </c>
      <c r="AI8" s="14">
        <v>2215</v>
      </c>
      <c r="AJ8" s="14">
        <v>2234</v>
      </c>
      <c r="AK8" s="14">
        <v>2247</v>
      </c>
      <c r="AL8" s="14">
        <v>2246</v>
      </c>
      <c r="AM8" s="14">
        <v>2263</v>
      </c>
      <c r="AN8" s="14">
        <v>2273</v>
      </c>
      <c r="AO8" s="14">
        <v>2281</v>
      </c>
      <c r="AP8" s="14">
        <v>2333</v>
      </c>
      <c r="AQ8" s="14">
        <v>2379</v>
      </c>
      <c r="AR8" s="14">
        <v>2333</v>
      </c>
      <c r="AS8" s="14">
        <v>2340</v>
      </c>
      <c r="AT8" s="14">
        <v>2334</v>
      </c>
      <c r="AU8" s="14">
        <v>2343</v>
      </c>
      <c r="AV8" s="14">
        <v>2365</v>
      </c>
      <c r="AW8" s="14">
        <v>2377</v>
      </c>
      <c r="AX8" s="14">
        <v>2389</v>
      </c>
      <c r="AY8" s="14">
        <v>2402</v>
      </c>
      <c r="AZ8" s="14">
        <v>2420</v>
      </c>
      <c r="BA8" s="14">
        <v>2431</v>
      </c>
      <c r="BB8" s="14">
        <v>2440</v>
      </c>
      <c r="BC8" s="14">
        <v>2447</v>
      </c>
      <c r="BD8" s="14">
        <v>2463</v>
      </c>
      <c r="BE8" s="14">
        <v>2474</v>
      </c>
      <c r="BF8" s="14">
        <v>2491</v>
      </c>
      <c r="BG8" s="14">
        <v>2531</v>
      </c>
      <c r="BH8" s="14">
        <v>2514</v>
      </c>
      <c r="BI8" s="14">
        <v>2520</v>
      </c>
      <c r="BJ8" s="14">
        <v>2540</v>
      </c>
      <c r="BK8" s="14">
        <v>2540</v>
      </c>
      <c r="BL8" s="14">
        <v>2553</v>
      </c>
      <c r="BM8" s="14">
        <v>2569</v>
      </c>
      <c r="BN8" s="14">
        <v>2575</v>
      </c>
      <c r="BO8" s="14">
        <v>2587</v>
      </c>
      <c r="BQ8" t="s">
        <v>127</v>
      </c>
      <c r="BR8" s="14">
        <f t="shared" ca="1" si="13"/>
        <v>2587</v>
      </c>
      <c r="BS8" s="14">
        <f t="shared" ref="BS8:BS14" ca="1" si="14">BR8-OFFSET(BP8,0,-2)</f>
        <v>12</v>
      </c>
      <c r="BT8" s="7">
        <f t="shared" ref="BT8:BT14" ca="1" si="15">BS8/OFFSET(BP8,0,-2)</f>
        <v>4.6601941747572819E-3</v>
      </c>
      <c r="BU8" s="14">
        <f t="shared" ref="BU8:BU14" ca="1" si="16">BR8-OFFSET(BP8,0,-13)</f>
        <v>140</v>
      </c>
      <c r="BV8" s="7">
        <f t="shared" ref="BV8:BV14" ca="1" si="17">BU8/OFFSET(BP8,0,-13)</f>
        <v>5.7212913771965669E-2</v>
      </c>
    </row>
    <row r="9" spans="1:74" x14ac:dyDescent="0.2">
      <c r="A9" t="s">
        <v>1794</v>
      </c>
      <c r="B9" s="14">
        <v>1953</v>
      </c>
      <c r="C9" s="14">
        <v>1958</v>
      </c>
      <c r="D9" s="14">
        <v>1943</v>
      </c>
      <c r="E9" s="14">
        <v>1896</v>
      </c>
      <c r="F9" s="14">
        <v>1910</v>
      </c>
      <c r="G9" s="14">
        <v>1935</v>
      </c>
      <c r="H9" s="14">
        <v>1964</v>
      </c>
      <c r="I9" s="14">
        <v>1990</v>
      </c>
      <c r="J9" s="14">
        <v>2006</v>
      </c>
      <c r="K9" s="14">
        <v>2020</v>
      </c>
      <c r="L9" s="14">
        <v>2024</v>
      </c>
      <c r="M9" s="14">
        <v>2029</v>
      </c>
      <c r="N9" s="14">
        <v>2033</v>
      </c>
      <c r="O9" s="14">
        <v>2052</v>
      </c>
      <c r="P9" s="14">
        <v>2061</v>
      </c>
      <c r="Q9" s="14">
        <v>2070</v>
      </c>
      <c r="R9" s="14">
        <v>2075</v>
      </c>
      <c r="S9" s="14">
        <v>2089</v>
      </c>
      <c r="T9" s="14">
        <v>2094</v>
      </c>
      <c r="U9" s="14">
        <v>2102</v>
      </c>
      <c r="V9" s="14">
        <v>2115</v>
      </c>
      <c r="W9" s="14">
        <v>2129</v>
      </c>
      <c r="X9" s="14">
        <v>2136</v>
      </c>
      <c r="Y9" s="14">
        <v>2155</v>
      </c>
      <c r="Z9" s="14">
        <v>2169</v>
      </c>
      <c r="AA9" s="14">
        <v>2178</v>
      </c>
      <c r="AB9" s="14">
        <v>2181</v>
      </c>
      <c r="AC9" s="14">
        <v>2187</v>
      </c>
      <c r="AD9" s="14">
        <v>2199</v>
      </c>
      <c r="AE9" s="14">
        <v>2206</v>
      </c>
      <c r="AF9" s="14">
        <v>2213</v>
      </c>
      <c r="AG9" s="14">
        <v>2237</v>
      </c>
      <c r="AH9" s="14">
        <v>2272</v>
      </c>
      <c r="AI9" s="14">
        <v>2271</v>
      </c>
      <c r="AJ9" s="14">
        <v>2287</v>
      </c>
      <c r="AK9" s="14">
        <v>2302</v>
      </c>
      <c r="AL9" s="14">
        <v>2307</v>
      </c>
      <c r="AM9" s="14">
        <v>2318</v>
      </c>
      <c r="AN9" s="14">
        <v>2339</v>
      </c>
      <c r="AO9" s="14">
        <v>2348</v>
      </c>
      <c r="AP9" s="14">
        <v>2376</v>
      </c>
      <c r="AQ9" s="14">
        <v>2414</v>
      </c>
      <c r="AR9" s="14">
        <v>2396</v>
      </c>
      <c r="AS9" s="14">
        <v>2393</v>
      </c>
      <c r="AT9" s="14">
        <v>2395</v>
      </c>
      <c r="AU9" s="14">
        <v>2400</v>
      </c>
      <c r="AV9" s="14">
        <v>2421</v>
      </c>
      <c r="AW9" s="14">
        <v>2430</v>
      </c>
      <c r="AX9" s="14">
        <v>2440</v>
      </c>
      <c r="AY9" s="14">
        <v>2454</v>
      </c>
      <c r="AZ9" s="14">
        <v>2468</v>
      </c>
      <c r="BA9" s="14">
        <v>2482</v>
      </c>
      <c r="BB9" s="14">
        <v>2487</v>
      </c>
      <c r="BC9" s="14">
        <v>2497</v>
      </c>
      <c r="BD9" s="14">
        <v>2510</v>
      </c>
      <c r="BE9" s="14">
        <v>2521</v>
      </c>
      <c r="BF9" s="14">
        <v>2528</v>
      </c>
      <c r="BG9" s="14">
        <v>2563</v>
      </c>
      <c r="BH9" s="14">
        <v>2563</v>
      </c>
      <c r="BI9" s="14">
        <v>2566</v>
      </c>
      <c r="BJ9" s="14">
        <v>2582</v>
      </c>
      <c r="BK9" s="14">
        <v>2589</v>
      </c>
      <c r="BL9" s="14">
        <v>2594</v>
      </c>
      <c r="BM9" s="14">
        <v>2611</v>
      </c>
      <c r="BN9" s="14">
        <v>2626</v>
      </c>
      <c r="BO9" s="14">
        <v>2629</v>
      </c>
      <c r="BQ9" t="s">
        <v>1794</v>
      </c>
      <c r="BR9" s="14">
        <f t="shared" ca="1" si="13"/>
        <v>2629</v>
      </c>
      <c r="BS9" s="14">
        <f t="shared" ca="1" si="14"/>
        <v>3</v>
      </c>
      <c r="BT9" s="7">
        <f t="shared" ca="1" si="15"/>
        <v>1.1424219345011425E-3</v>
      </c>
      <c r="BU9" s="14">
        <f t="shared" ca="1" si="16"/>
        <v>132</v>
      </c>
      <c r="BV9" s="7">
        <f t="shared" ca="1" si="17"/>
        <v>5.2863436123348019E-2</v>
      </c>
    </row>
    <row r="10" spans="1:74" x14ac:dyDescent="0.2">
      <c r="A10" t="s">
        <v>230</v>
      </c>
      <c r="B10" s="14">
        <v>1715</v>
      </c>
      <c r="C10" s="14">
        <v>1719</v>
      </c>
      <c r="D10" s="14">
        <v>1691</v>
      </c>
      <c r="E10" s="14">
        <v>1666</v>
      </c>
      <c r="F10" s="14">
        <v>1673</v>
      </c>
      <c r="G10" s="14">
        <v>1706</v>
      </c>
      <c r="H10" s="14">
        <v>1733</v>
      </c>
      <c r="I10" s="14">
        <v>1755</v>
      </c>
      <c r="J10" s="14">
        <v>1762</v>
      </c>
      <c r="K10" s="14">
        <v>1774</v>
      </c>
      <c r="L10" s="14">
        <v>1777</v>
      </c>
      <c r="M10" s="14">
        <v>1786</v>
      </c>
      <c r="N10" s="14">
        <v>1792</v>
      </c>
      <c r="O10" s="14">
        <v>1806</v>
      </c>
      <c r="P10" s="14">
        <v>1817</v>
      </c>
      <c r="Q10" s="14">
        <v>1818</v>
      </c>
      <c r="R10" s="14">
        <v>1820</v>
      </c>
      <c r="S10" s="14">
        <v>1841</v>
      </c>
      <c r="T10" s="14">
        <v>1843</v>
      </c>
      <c r="U10" s="14">
        <v>1852</v>
      </c>
      <c r="V10" s="14">
        <v>1877</v>
      </c>
      <c r="W10" s="14">
        <v>1878</v>
      </c>
      <c r="X10" s="14">
        <v>1888</v>
      </c>
      <c r="Y10" s="14">
        <v>1907</v>
      </c>
      <c r="Z10" s="14">
        <v>1914</v>
      </c>
      <c r="AA10" s="14">
        <v>1917</v>
      </c>
      <c r="AB10" s="14">
        <v>1925</v>
      </c>
      <c r="AC10" s="14">
        <v>1931</v>
      </c>
      <c r="AD10" s="14">
        <v>1936</v>
      </c>
      <c r="AE10" s="14">
        <v>1957</v>
      </c>
      <c r="AF10" s="14">
        <v>1971</v>
      </c>
      <c r="AG10" s="14">
        <v>1990</v>
      </c>
      <c r="AH10" s="14">
        <v>2010</v>
      </c>
      <c r="AI10" s="14">
        <v>2012</v>
      </c>
      <c r="AJ10" s="14">
        <v>2025</v>
      </c>
      <c r="AK10" s="14">
        <v>2043</v>
      </c>
      <c r="AL10" s="14">
        <v>2042</v>
      </c>
      <c r="AM10" s="14">
        <v>2055</v>
      </c>
      <c r="AN10" s="14">
        <v>2074</v>
      </c>
      <c r="AO10" s="14">
        <v>2080</v>
      </c>
      <c r="AP10" s="14">
        <v>2126</v>
      </c>
      <c r="AQ10" s="14">
        <v>2163</v>
      </c>
      <c r="AR10" s="14">
        <v>2129</v>
      </c>
      <c r="AS10" s="14">
        <v>2145</v>
      </c>
      <c r="AT10" s="14">
        <v>2145</v>
      </c>
      <c r="AU10" s="14">
        <v>2152</v>
      </c>
      <c r="AV10" s="14">
        <v>2179</v>
      </c>
      <c r="AW10" s="14">
        <v>2168</v>
      </c>
      <c r="AX10" s="14">
        <v>2209</v>
      </c>
      <c r="AY10" s="14">
        <v>2221</v>
      </c>
      <c r="AZ10" s="14">
        <v>2231</v>
      </c>
      <c r="BA10" s="14">
        <v>2236</v>
      </c>
      <c r="BB10" s="14">
        <v>2250</v>
      </c>
      <c r="BC10" s="14">
        <v>2253</v>
      </c>
      <c r="BD10" s="14">
        <v>2265</v>
      </c>
      <c r="BE10" s="14">
        <v>2276</v>
      </c>
      <c r="BF10" s="14">
        <v>2283</v>
      </c>
      <c r="BG10" s="14">
        <v>2316</v>
      </c>
      <c r="BH10" s="14">
        <v>2322</v>
      </c>
      <c r="BI10" s="14">
        <v>2319</v>
      </c>
      <c r="BJ10" s="14">
        <v>2330</v>
      </c>
      <c r="BK10" s="14">
        <v>2321</v>
      </c>
      <c r="BL10" s="14">
        <v>2346</v>
      </c>
      <c r="BM10" s="14">
        <v>2379</v>
      </c>
      <c r="BN10" s="14">
        <v>2377</v>
      </c>
      <c r="BO10" s="14">
        <v>2384</v>
      </c>
      <c r="BQ10" t="s">
        <v>230</v>
      </c>
      <c r="BR10" s="14">
        <f t="shared" ca="1" si="13"/>
        <v>2384</v>
      </c>
      <c r="BS10" s="14">
        <f t="shared" ca="1" si="14"/>
        <v>7</v>
      </c>
      <c r="BT10" s="7">
        <f t="shared" ca="1" si="15"/>
        <v>2.944888514934792E-3</v>
      </c>
      <c r="BU10" s="14">
        <f t="shared" ca="1" si="16"/>
        <v>131</v>
      </c>
      <c r="BV10" s="7">
        <f t="shared" ca="1" si="17"/>
        <v>5.8144695960940969E-2</v>
      </c>
    </row>
    <row r="11" spans="1:74" x14ac:dyDescent="0.2">
      <c r="A11" t="s">
        <v>231</v>
      </c>
      <c r="B11" s="14">
        <v>1887</v>
      </c>
      <c r="C11" s="14">
        <v>1891</v>
      </c>
      <c r="D11" s="14">
        <v>1884</v>
      </c>
      <c r="E11" s="14">
        <v>1828</v>
      </c>
      <c r="F11" s="14">
        <v>1831</v>
      </c>
      <c r="G11" s="14">
        <v>1863</v>
      </c>
      <c r="H11" s="14">
        <v>1895</v>
      </c>
      <c r="I11" s="14">
        <v>1925</v>
      </c>
      <c r="J11" s="14">
        <v>1929</v>
      </c>
      <c r="K11" s="14">
        <v>1947</v>
      </c>
      <c r="L11" s="14">
        <v>1953</v>
      </c>
      <c r="M11" s="14">
        <v>1968</v>
      </c>
      <c r="N11" s="14">
        <v>1962</v>
      </c>
      <c r="O11" s="14">
        <v>1987</v>
      </c>
      <c r="P11" s="14">
        <v>2005</v>
      </c>
      <c r="Q11" s="14">
        <v>2014</v>
      </c>
      <c r="R11" s="14">
        <v>2015</v>
      </c>
      <c r="S11" s="14">
        <v>2036</v>
      </c>
      <c r="T11" s="14">
        <v>2037</v>
      </c>
      <c r="U11" s="14">
        <v>2040</v>
      </c>
      <c r="V11" s="14">
        <v>2062</v>
      </c>
      <c r="W11" s="14">
        <v>2063</v>
      </c>
      <c r="X11" s="14">
        <v>2082</v>
      </c>
      <c r="Y11" s="14">
        <v>2103</v>
      </c>
      <c r="Z11" s="14">
        <v>2113</v>
      </c>
      <c r="AA11" s="14">
        <v>2114</v>
      </c>
      <c r="AB11" s="14">
        <v>2123</v>
      </c>
      <c r="AC11" s="14">
        <v>2126</v>
      </c>
      <c r="AD11" s="14">
        <v>2133</v>
      </c>
      <c r="AE11" s="14">
        <v>2152</v>
      </c>
      <c r="AF11" s="14">
        <v>2157</v>
      </c>
      <c r="AG11" s="14">
        <v>2176</v>
      </c>
      <c r="AH11" s="14">
        <v>2199</v>
      </c>
      <c r="AI11" s="14">
        <v>2202</v>
      </c>
      <c r="AJ11" s="14">
        <v>2213</v>
      </c>
      <c r="AK11" s="14">
        <v>2227</v>
      </c>
      <c r="AL11" s="14">
        <v>2235</v>
      </c>
      <c r="AM11" s="14">
        <v>2254</v>
      </c>
      <c r="AN11" s="14">
        <v>2262</v>
      </c>
      <c r="AO11" s="14">
        <v>2265</v>
      </c>
      <c r="AP11" s="14">
        <v>2309</v>
      </c>
      <c r="AQ11" s="14">
        <v>2356</v>
      </c>
      <c r="AR11" s="14">
        <v>2302</v>
      </c>
      <c r="AS11" s="14">
        <v>2318</v>
      </c>
      <c r="AT11" s="14">
        <v>2317</v>
      </c>
      <c r="AU11" s="14">
        <v>2331</v>
      </c>
      <c r="AV11" s="14">
        <v>2351</v>
      </c>
      <c r="AW11" s="14">
        <v>2356</v>
      </c>
      <c r="AX11" s="14">
        <v>2378</v>
      </c>
      <c r="AY11" s="14">
        <v>2392</v>
      </c>
      <c r="AZ11" s="14">
        <v>2405</v>
      </c>
      <c r="BA11" s="14">
        <v>2414</v>
      </c>
      <c r="BB11" s="14">
        <v>2423</v>
      </c>
      <c r="BC11" s="14">
        <v>2416</v>
      </c>
      <c r="BD11" s="14">
        <v>2443</v>
      </c>
      <c r="BE11" s="14">
        <v>2453</v>
      </c>
      <c r="BF11" s="14">
        <v>2447</v>
      </c>
      <c r="BG11" s="14">
        <v>2501</v>
      </c>
      <c r="BH11" s="14">
        <v>2486</v>
      </c>
      <c r="BI11" s="14">
        <v>2493</v>
      </c>
      <c r="BJ11" s="14">
        <v>2498</v>
      </c>
      <c r="BK11" s="14">
        <v>2501</v>
      </c>
      <c r="BL11" s="14">
        <v>2526</v>
      </c>
      <c r="BM11" s="14">
        <v>2559</v>
      </c>
      <c r="BN11" s="14">
        <v>2551</v>
      </c>
      <c r="BO11" s="14">
        <v>2549</v>
      </c>
      <c r="BQ11" t="s">
        <v>231</v>
      </c>
      <c r="BR11" s="14">
        <f t="shared" ca="1" si="13"/>
        <v>2549</v>
      </c>
      <c r="BS11" s="14">
        <f t="shared" ca="1" si="14"/>
        <v>-2</v>
      </c>
      <c r="BT11" s="7">
        <f t="shared" ca="1" si="15"/>
        <v>-7.840062720501764E-4</v>
      </c>
      <c r="BU11" s="14">
        <f t="shared" ca="1" si="16"/>
        <v>133</v>
      </c>
      <c r="BV11" s="7">
        <f t="shared" ca="1" si="17"/>
        <v>5.5049668874172182E-2</v>
      </c>
    </row>
    <row r="12" spans="1:74" x14ac:dyDescent="0.2">
      <c r="A12" t="s">
        <v>229</v>
      </c>
      <c r="B12" s="14">
        <v>2074</v>
      </c>
      <c r="C12" s="14">
        <v>2080</v>
      </c>
      <c r="D12" s="14">
        <v>2065</v>
      </c>
      <c r="E12" s="14">
        <v>2014</v>
      </c>
      <c r="F12" s="14">
        <v>2014</v>
      </c>
      <c r="G12" s="14">
        <v>2036</v>
      </c>
      <c r="H12" s="14">
        <v>2076</v>
      </c>
      <c r="I12" s="14">
        <v>2103</v>
      </c>
      <c r="J12" s="14">
        <v>2120</v>
      </c>
      <c r="K12" s="14">
        <v>2123</v>
      </c>
      <c r="L12" s="14">
        <v>2138</v>
      </c>
      <c r="M12" s="14">
        <v>2159</v>
      </c>
      <c r="N12" s="14">
        <v>2151</v>
      </c>
      <c r="O12" s="14">
        <v>2167</v>
      </c>
      <c r="P12" s="14">
        <v>2177</v>
      </c>
      <c r="Q12" s="14">
        <v>2191</v>
      </c>
      <c r="R12" s="14">
        <v>2197</v>
      </c>
      <c r="S12" s="14">
        <v>2209</v>
      </c>
      <c r="T12" s="14">
        <v>2220</v>
      </c>
      <c r="U12" s="14">
        <v>2226</v>
      </c>
      <c r="V12" s="14">
        <v>2251</v>
      </c>
      <c r="W12" s="14">
        <v>2259</v>
      </c>
      <c r="X12" s="14">
        <v>2270</v>
      </c>
      <c r="Y12" s="14">
        <v>2294</v>
      </c>
      <c r="Z12" s="14">
        <v>2298</v>
      </c>
      <c r="AA12" s="14">
        <v>2305</v>
      </c>
      <c r="AB12" s="14">
        <v>2325</v>
      </c>
      <c r="AC12" s="14">
        <v>2327</v>
      </c>
      <c r="AD12" s="14">
        <v>2339</v>
      </c>
      <c r="AE12" s="14">
        <v>2356</v>
      </c>
      <c r="AF12" s="14">
        <v>2372</v>
      </c>
      <c r="AG12" s="14">
        <v>2386</v>
      </c>
      <c r="AH12" s="14">
        <v>2412</v>
      </c>
      <c r="AI12" s="14">
        <v>2430</v>
      </c>
      <c r="AJ12" s="14">
        <v>2440</v>
      </c>
      <c r="AK12" s="14">
        <v>2459</v>
      </c>
      <c r="AL12" s="14">
        <v>2465</v>
      </c>
      <c r="AM12" s="14">
        <v>2476</v>
      </c>
      <c r="AN12" s="14">
        <v>2486</v>
      </c>
      <c r="AO12" s="14">
        <v>2493</v>
      </c>
      <c r="AP12" s="14">
        <v>2529</v>
      </c>
      <c r="AQ12" s="14">
        <v>2556</v>
      </c>
      <c r="AR12" s="14">
        <v>2530</v>
      </c>
      <c r="AS12" s="14">
        <v>2556</v>
      </c>
      <c r="AT12" s="14">
        <v>2546</v>
      </c>
      <c r="AU12" s="14">
        <v>2541</v>
      </c>
      <c r="AV12" s="14">
        <v>2579</v>
      </c>
      <c r="AW12" s="14">
        <v>2574</v>
      </c>
      <c r="AX12" s="14">
        <v>2596</v>
      </c>
      <c r="AY12" s="14">
        <v>2612</v>
      </c>
      <c r="AZ12" s="14">
        <v>2620</v>
      </c>
      <c r="BA12" s="14">
        <v>2630</v>
      </c>
      <c r="BB12" s="14">
        <v>2644</v>
      </c>
      <c r="BC12" s="14">
        <v>2650</v>
      </c>
      <c r="BD12" s="14">
        <v>2660</v>
      </c>
      <c r="BE12" s="14">
        <v>2666</v>
      </c>
      <c r="BF12" s="14">
        <v>2676</v>
      </c>
      <c r="BG12" s="14">
        <v>2714</v>
      </c>
      <c r="BH12" s="14">
        <v>2711</v>
      </c>
      <c r="BI12" s="14">
        <v>2710</v>
      </c>
      <c r="BJ12" s="14">
        <v>2723</v>
      </c>
      <c r="BK12" s="14">
        <v>2727</v>
      </c>
      <c r="BL12" s="14">
        <v>2747</v>
      </c>
      <c r="BM12" s="14">
        <v>2770</v>
      </c>
      <c r="BN12" s="14">
        <v>2777</v>
      </c>
      <c r="BO12" s="14">
        <v>2784</v>
      </c>
      <c r="BQ12" t="s">
        <v>229</v>
      </c>
      <c r="BR12" s="14">
        <f t="shared" ca="1" si="13"/>
        <v>2784</v>
      </c>
      <c r="BS12" s="14">
        <f t="shared" ca="1" si="14"/>
        <v>7</v>
      </c>
      <c r="BT12" s="7">
        <f t="shared" ca="1" si="15"/>
        <v>2.5207057976233344E-3</v>
      </c>
      <c r="BU12" s="14">
        <f t="shared" ca="1" si="16"/>
        <v>134</v>
      </c>
      <c r="BV12" s="7">
        <f t="shared" ca="1" si="17"/>
        <v>5.0566037735849056E-2</v>
      </c>
    </row>
    <row r="13" spans="1:74" x14ac:dyDescent="0.2">
      <c r="A13" t="s">
        <v>138</v>
      </c>
      <c r="B13" s="22" t="s">
        <v>1797</v>
      </c>
      <c r="C13" s="22" t="s">
        <v>1797</v>
      </c>
      <c r="D13" s="22" t="s">
        <v>1797</v>
      </c>
      <c r="E13" s="22" t="s">
        <v>1797</v>
      </c>
      <c r="F13" s="22" t="s">
        <v>1797</v>
      </c>
      <c r="G13" s="22" t="s">
        <v>1797</v>
      </c>
      <c r="H13" s="22" t="s">
        <v>1797</v>
      </c>
      <c r="I13" s="22" t="s">
        <v>1797</v>
      </c>
      <c r="J13" s="22" t="s">
        <v>1797</v>
      </c>
      <c r="K13" s="22" t="s">
        <v>1797</v>
      </c>
      <c r="L13" s="22" t="s">
        <v>1797</v>
      </c>
      <c r="M13" s="22" t="s">
        <v>1797</v>
      </c>
      <c r="N13" s="22" t="s">
        <v>1797</v>
      </c>
      <c r="O13" s="22" t="s">
        <v>1797</v>
      </c>
      <c r="P13" s="22" t="s">
        <v>1797</v>
      </c>
      <c r="Q13" s="22" t="s">
        <v>1797</v>
      </c>
      <c r="R13" s="22" t="s">
        <v>1797</v>
      </c>
      <c r="S13" s="22" t="s">
        <v>1797</v>
      </c>
      <c r="T13" s="22" t="s">
        <v>1797</v>
      </c>
      <c r="U13" s="22" t="s">
        <v>1797</v>
      </c>
      <c r="V13" s="22" t="s">
        <v>1797</v>
      </c>
      <c r="W13" s="22" t="s">
        <v>1797</v>
      </c>
      <c r="X13" s="22" t="s">
        <v>1797</v>
      </c>
      <c r="Y13" s="22" t="s">
        <v>1797</v>
      </c>
      <c r="Z13" s="22" t="s">
        <v>1797</v>
      </c>
      <c r="AA13" s="22" t="s">
        <v>1797</v>
      </c>
      <c r="AB13" s="22" t="s">
        <v>1797</v>
      </c>
      <c r="AC13" s="22" t="s">
        <v>1797</v>
      </c>
      <c r="AD13" s="22" t="s">
        <v>1797</v>
      </c>
      <c r="AE13" s="22" t="s">
        <v>1797</v>
      </c>
      <c r="AF13" s="22" t="s">
        <v>1797</v>
      </c>
      <c r="AG13" s="22" t="s">
        <v>1797</v>
      </c>
      <c r="AH13" s="22" t="s">
        <v>1797</v>
      </c>
      <c r="AI13" s="22" t="s">
        <v>1797</v>
      </c>
      <c r="AJ13" s="22" t="s">
        <v>1797</v>
      </c>
      <c r="AK13" s="22" t="s">
        <v>1797</v>
      </c>
      <c r="AL13" s="22" t="s">
        <v>1797</v>
      </c>
      <c r="AM13" s="22" t="s">
        <v>1797</v>
      </c>
      <c r="AN13" s="22" t="s">
        <v>1797</v>
      </c>
      <c r="AO13" s="22" t="s">
        <v>1797</v>
      </c>
      <c r="AP13" s="22" t="s">
        <v>1797</v>
      </c>
      <c r="AQ13" s="22" t="s">
        <v>1797</v>
      </c>
      <c r="AR13" s="22" t="s">
        <v>1797</v>
      </c>
      <c r="AS13" s="22" t="s">
        <v>1797</v>
      </c>
      <c r="AT13" s="22" t="s">
        <v>1797</v>
      </c>
      <c r="AU13" s="22" t="s">
        <v>1797</v>
      </c>
      <c r="AV13" s="22" t="s">
        <v>1797</v>
      </c>
      <c r="AW13" s="22" t="s">
        <v>1797</v>
      </c>
      <c r="AX13" s="22" t="s">
        <v>1797</v>
      </c>
      <c r="AY13" s="22" t="s">
        <v>1797</v>
      </c>
      <c r="AZ13" s="22" t="s">
        <v>1797</v>
      </c>
      <c r="BA13" s="22" t="s">
        <v>1797</v>
      </c>
      <c r="BB13" s="22" t="s">
        <v>1797</v>
      </c>
      <c r="BC13" s="22" t="s">
        <v>1797</v>
      </c>
      <c r="BD13" s="22" t="s">
        <v>1797</v>
      </c>
      <c r="BE13" s="22" t="s">
        <v>1797</v>
      </c>
      <c r="BF13" s="22" t="s">
        <v>1797</v>
      </c>
      <c r="BG13" s="22" t="s">
        <v>1797</v>
      </c>
      <c r="BH13" s="22" t="s">
        <v>1797</v>
      </c>
      <c r="BI13" s="22" t="s">
        <v>1797</v>
      </c>
      <c r="BJ13" s="22" t="s">
        <v>1797</v>
      </c>
      <c r="BK13" s="22" t="s">
        <v>1797</v>
      </c>
      <c r="BL13" s="22" t="s">
        <v>1797</v>
      </c>
      <c r="BM13" s="22" t="s">
        <v>1797</v>
      </c>
      <c r="BN13" s="22" t="s">
        <v>1797</v>
      </c>
      <c r="BO13" s="22" t="s">
        <v>1797</v>
      </c>
      <c r="BQ13" t="s">
        <v>138</v>
      </c>
      <c r="BR13" s="14" t="str">
        <f t="shared" ca="1" si="13"/>
        <v>n/a</v>
      </c>
      <c r="BS13" s="14" t="e">
        <f t="shared" ca="1" si="14"/>
        <v>#VALUE!</v>
      </c>
      <c r="BT13" s="7" t="e">
        <f t="shared" ca="1" si="15"/>
        <v>#VALUE!</v>
      </c>
      <c r="BU13" s="14" t="e">
        <f t="shared" ca="1" si="16"/>
        <v>#VALUE!</v>
      </c>
      <c r="BV13" s="7" t="e">
        <f t="shared" ca="1" si="17"/>
        <v>#VALUE!</v>
      </c>
    </row>
    <row r="14" spans="1:74" x14ac:dyDescent="0.2">
      <c r="A14" t="s">
        <v>139</v>
      </c>
      <c r="B14" s="22" t="s">
        <v>1797</v>
      </c>
      <c r="C14" s="22" t="s">
        <v>1797</v>
      </c>
      <c r="D14" s="22" t="s">
        <v>1797</v>
      </c>
      <c r="E14" s="22" t="s">
        <v>1797</v>
      </c>
      <c r="F14" s="22" t="s">
        <v>1797</v>
      </c>
      <c r="G14" s="22" t="s">
        <v>1797</v>
      </c>
      <c r="H14" s="22" t="s">
        <v>1797</v>
      </c>
      <c r="I14" s="22" t="s">
        <v>1797</v>
      </c>
      <c r="J14" s="22" t="s">
        <v>1797</v>
      </c>
      <c r="K14" s="22" t="s">
        <v>1797</v>
      </c>
      <c r="L14" s="22" t="s">
        <v>1797</v>
      </c>
      <c r="M14" s="22" t="s">
        <v>1797</v>
      </c>
      <c r="N14" s="22" t="s">
        <v>1797</v>
      </c>
      <c r="O14" s="22" t="s">
        <v>1797</v>
      </c>
      <c r="P14" s="22" t="s">
        <v>1797</v>
      </c>
      <c r="Q14" s="22" t="s">
        <v>1797</v>
      </c>
      <c r="R14" s="22" t="s">
        <v>1797</v>
      </c>
      <c r="S14" s="22" t="s">
        <v>1797</v>
      </c>
      <c r="T14" s="22" t="s">
        <v>1797</v>
      </c>
      <c r="U14" s="22" t="s">
        <v>1797</v>
      </c>
      <c r="V14" s="22" t="s">
        <v>1797</v>
      </c>
      <c r="W14" s="22" t="s">
        <v>1797</v>
      </c>
      <c r="X14" s="22" t="s">
        <v>1797</v>
      </c>
      <c r="Y14" s="22" t="s">
        <v>1797</v>
      </c>
      <c r="Z14" s="22" t="s">
        <v>1797</v>
      </c>
      <c r="AA14" s="22" t="s">
        <v>1797</v>
      </c>
      <c r="AB14" s="22" t="s">
        <v>1797</v>
      </c>
      <c r="AC14" s="22" t="s">
        <v>1797</v>
      </c>
      <c r="AD14" s="22" t="s">
        <v>1797</v>
      </c>
      <c r="AE14" s="22" t="s">
        <v>1797</v>
      </c>
      <c r="AF14" s="22" t="s">
        <v>1797</v>
      </c>
      <c r="AG14" s="22" t="s">
        <v>1797</v>
      </c>
      <c r="AH14" s="22" t="s">
        <v>1797</v>
      </c>
      <c r="AI14" s="22" t="s">
        <v>1797</v>
      </c>
      <c r="AJ14" s="22" t="s">
        <v>1797</v>
      </c>
      <c r="AK14" s="22" t="s">
        <v>1797</v>
      </c>
      <c r="AL14" s="22" t="s">
        <v>1797</v>
      </c>
      <c r="AM14" s="22" t="s">
        <v>1797</v>
      </c>
      <c r="AN14" s="22" t="s">
        <v>1797</v>
      </c>
      <c r="AO14" s="22" t="s">
        <v>1797</v>
      </c>
      <c r="AP14" s="22" t="s">
        <v>1797</v>
      </c>
      <c r="AQ14" s="22" t="s">
        <v>1797</v>
      </c>
      <c r="AR14" s="22" t="s">
        <v>1797</v>
      </c>
      <c r="AS14" s="22" t="s">
        <v>1797</v>
      </c>
      <c r="AT14" s="22" t="s">
        <v>1797</v>
      </c>
      <c r="AU14" s="22" t="s">
        <v>1797</v>
      </c>
      <c r="AV14" s="22" t="s">
        <v>1797</v>
      </c>
      <c r="AW14" s="22" t="s">
        <v>1797</v>
      </c>
      <c r="AX14" s="22" t="s">
        <v>1797</v>
      </c>
      <c r="AY14" s="22" t="s">
        <v>1797</v>
      </c>
      <c r="AZ14" s="22" t="s">
        <v>1797</v>
      </c>
      <c r="BA14" s="22" t="s">
        <v>1797</v>
      </c>
      <c r="BB14" s="22" t="s">
        <v>1797</v>
      </c>
      <c r="BC14" s="22" t="s">
        <v>1797</v>
      </c>
      <c r="BD14" s="22" t="s">
        <v>1797</v>
      </c>
      <c r="BE14" s="22" t="s">
        <v>1797</v>
      </c>
      <c r="BF14" s="22" t="s">
        <v>1797</v>
      </c>
      <c r="BG14" s="22" t="s">
        <v>1797</v>
      </c>
      <c r="BH14" s="22" t="s">
        <v>1797</v>
      </c>
      <c r="BI14" s="22" t="s">
        <v>1797</v>
      </c>
      <c r="BJ14" s="22" t="s">
        <v>1797</v>
      </c>
      <c r="BK14" s="22" t="s">
        <v>1797</v>
      </c>
      <c r="BL14" s="22" t="s">
        <v>1797</v>
      </c>
      <c r="BM14" s="22" t="s">
        <v>1797</v>
      </c>
      <c r="BN14" s="22" t="s">
        <v>1797</v>
      </c>
      <c r="BO14" s="22" t="s">
        <v>1797</v>
      </c>
      <c r="BQ14" t="s">
        <v>139</v>
      </c>
      <c r="BR14" s="14" t="str">
        <f t="shared" ca="1" si="13"/>
        <v>n/a</v>
      </c>
      <c r="BS14" s="14" t="e">
        <f t="shared" ca="1" si="14"/>
        <v>#VALUE!</v>
      </c>
      <c r="BT14" s="7" t="e">
        <f t="shared" ca="1" si="15"/>
        <v>#VALUE!</v>
      </c>
      <c r="BU14" s="14" t="e">
        <f t="shared" ca="1" si="16"/>
        <v>#VALUE!</v>
      </c>
      <c r="BV14" s="7" t="e">
        <f t="shared" ca="1" si="17"/>
        <v>#VALUE!</v>
      </c>
    </row>
    <row r="20" spans="1:2" x14ac:dyDescent="0.2">
      <c r="A20" t="s">
        <v>477</v>
      </c>
      <c r="B20" s="68" t="s">
        <v>1795</v>
      </c>
    </row>
  </sheetData>
  <phoneticPr fontId="37" type="noConversion"/>
  <hyperlinks>
    <hyperlink ref="B20" r:id="rId1" display="https://www.ons.gov.uk/employmentandlabourmarket/peopleinwork/earningsandworkinghours/datasets/realtimeinformationstatisticsreferencetablenonseasonallyadjusted" xr:uid="{44AF0987-C45D-496A-8588-93D71354E184}"/>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4E221-E9A2-4CA0-B437-0F1F3150333C}">
  <sheetPr codeName="Sheet35"/>
  <dimension ref="A1:EI30"/>
  <sheetViews>
    <sheetView topLeftCell="DX1" workbookViewId="0">
      <selection activeCell="Y201" sqref="Y201"/>
    </sheetView>
  </sheetViews>
  <sheetFormatPr defaultRowHeight="14.25" x14ac:dyDescent="0.2"/>
  <sheetData>
    <row r="1" spans="1:139" x14ac:dyDescent="0.2">
      <c r="B1" t="str">
        <f>B7</f>
        <v>July 2014</v>
      </c>
      <c r="C1" t="str">
        <f t="shared" ref="C1:BN1" si="0">C7</f>
        <v>August 2014</v>
      </c>
      <c r="D1" t="str">
        <f t="shared" si="0"/>
        <v>September 2014</v>
      </c>
      <c r="E1" t="str">
        <f t="shared" si="0"/>
        <v>October 2014</v>
      </c>
      <c r="F1" t="str">
        <f t="shared" si="0"/>
        <v>November 2014</v>
      </c>
      <c r="G1" t="str">
        <f t="shared" si="0"/>
        <v>December 2014</v>
      </c>
      <c r="H1" t="str">
        <f t="shared" si="0"/>
        <v>January 2015</v>
      </c>
      <c r="I1" t="str">
        <f t="shared" si="0"/>
        <v>February 2015</v>
      </c>
      <c r="J1" t="str">
        <f t="shared" si="0"/>
        <v>March 2015</v>
      </c>
      <c r="K1" t="str">
        <f t="shared" si="0"/>
        <v>April 2015</v>
      </c>
      <c r="L1" t="str">
        <f t="shared" si="0"/>
        <v>May 2015</v>
      </c>
      <c r="M1" t="str">
        <f t="shared" si="0"/>
        <v>June 2015</v>
      </c>
      <c r="N1" t="str">
        <f t="shared" si="0"/>
        <v>July 2015</v>
      </c>
      <c r="O1" t="str">
        <f t="shared" si="0"/>
        <v>August 2015</v>
      </c>
      <c r="P1" t="str">
        <f t="shared" si="0"/>
        <v>September 2015</v>
      </c>
      <c r="Q1" t="str">
        <f t="shared" si="0"/>
        <v>October 2015</v>
      </c>
      <c r="R1" t="str">
        <f t="shared" si="0"/>
        <v>November 2015</v>
      </c>
      <c r="S1" t="str">
        <f t="shared" si="0"/>
        <v>December 2015</v>
      </c>
      <c r="T1" t="str">
        <f t="shared" si="0"/>
        <v>January 2016</v>
      </c>
      <c r="U1" t="str">
        <f t="shared" si="0"/>
        <v>February 2016</v>
      </c>
      <c r="V1" t="str">
        <f t="shared" si="0"/>
        <v>March 2016</v>
      </c>
      <c r="W1" t="str">
        <f t="shared" si="0"/>
        <v>April 2016</v>
      </c>
      <c r="X1" t="str">
        <f t="shared" si="0"/>
        <v>May 2016</v>
      </c>
      <c r="Y1" t="str">
        <f t="shared" si="0"/>
        <v>June 2016</v>
      </c>
      <c r="Z1" t="str">
        <f t="shared" si="0"/>
        <v>July 2016</v>
      </c>
      <c r="AA1" t="str">
        <f t="shared" si="0"/>
        <v>August 2016</v>
      </c>
      <c r="AB1" t="str">
        <f t="shared" si="0"/>
        <v>September 2016</v>
      </c>
      <c r="AC1" t="str">
        <f t="shared" si="0"/>
        <v>October 2016</v>
      </c>
      <c r="AD1" t="str">
        <f t="shared" si="0"/>
        <v>November 2016</v>
      </c>
      <c r="AE1" t="str">
        <f t="shared" si="0"/>
        <v>December 2016</v>
      </c>
      <c r="AF1" t="str">
        <f t="shared" si="0"/>
        <v>January 2017</v>
      </c>
      <c r="AG1" t="str">
        <f t="shared" si="0"/>
        <v>February 2017</v>
      </c>
      <c r="AH1" t="str">
        <f t="shared" si="0"/>
        <v>March 2017</v>
      </c>
      <c r="AI1" t="str">
        <f t="shared" si="0"/>
        <v>April 2017</v>
      </c>
      <c r="AJ1" t="str">
        <f t="shared" si="0"/>
        <v>May 2017</v>
      </c>
      <c r="AK1" t="str">
        <f t="shared" si="0"/>
        <v>June 2017</v>
      </c>
      <c r="AL1" t="str">
        <f t="shared" si="0"/>
        <v>July 2017</v>
      </c>
      <c r="AM1" t="str">
        <f t="shared" si="0"/>
        <v>August 2017</v>
      </c>
      <c r="AN1" t="str">
        <f t="shared" si="0"/>
        <v>September 2017</v>
      </c>
      <c r="AO1" t="str">
        <f t="shared" si="0"/>
        <v>October 2017</v>
      </c>
      <c r="AP1" t="str">
        <f t="shared" si="0"/>
        <v>November 2017</v>
      </c>
      <c r="AQ1" t="str">
        <f t="shared" si="0"/>
        <v>December 2017</v>
      </c>
      <c r="AR1" t="str">
        <f t="shared" si="0"/>
        <v>January 2018</v>
      </c>
      <c r="AS1" t="str">
        <f t="shared" si="0"/>
        <v>February 2018</v>
      </c>
      <c r="AT1" t="str">
        <f t="shared" si="0"/>
        <v>March 2018</v>
      </c>
      <c r="AU1" t="str">
        <f t="shared" si="0"/>
        <v>April 2018</v>
      </c>
      <c r="AV1" t="str">
        <f t="shared" si="0"/>
        <v>May 2018</v>
      </c>
      <c r="AW1" t="str">
        <f t="shared" si="0"/>
        <v>June 2018</v>
      </c>
      <c r="AX1" t="str">
        <f t="shared" si="0"/>
        <v>July 2018</v>
      </c>
      <c r="AY1" t="str">
        <f t="shared" si="0"/>
        <v>August 2018</v>
      </c>
      <c r="AZ1" t="str">
        <f t="shared" si="0"/>
        <v>September 2018</v>
      </c>
      <c r="BA1" t="str">
        <f t="shared" si="0"/>
        <v>October 2018</v>
      </c>
      <c r="BB1" t="str">
        <f t="shared" si="0"/>
        <v>November 2018</v>
      </c>
      <c r="BC1" t="str">
        <f t="shared" si="0"/>
        <v>December 2018</v>
      </c>
      <c r="BD1" t="str">
        <f t="shared" si="0"/>
        <v>January 2019</v>
      </c>
      <c r="BE1" t="str">
        <f t="shared" si="0"/>
        <v>February 2019</v>
      </c>
      <c r="BF1" t="str">
        <f t="shared" si="0"/>
        <v>March 2019</v>
      </c>
      <c r="BG1" t="str">
        <f t="shared" si="0"/>
        <v>April 2019</v>
      </c>
      <c r="BH1" t="str">
        <f t="shared" si="0"/>
        <v>May 2019</v>
      </c>
      <c r="BI1" t="str">
        <f t="shared" si="0"/>
        <v>June 2019</v>
      </c>
      <c r="BJ1" t="str">
        <f t="shared" si="0"/>
        <v>July 2019</v>
      </c>
      <c r="BK1" t="str">
        <f t="shared" si="0"/>
        <v>August 2019</v>
      </c>
      <c r="BL1" t="str">
        <f t="shared" si="0"/>
        <v>September 2019</v>
      </c>
      <c r="BM1" t="str">
        <f t="shared" si="0"/>
        <v>October 2019</v>
      </c>
      <c r="BN1" t="str">
        <f t="shared" si="0"/>
        <v>November 2019</v>
      </c>
      <c r="BO1" t="str">
        <f t="shared" ref="BO1:DJ1" si="1">BO7</f>
        <v>December 2019</v>
      </c>
      <c r="BP1" t="str">
        <f t="shared" si="1"/>
        <v>January 2020</v>
      </c>
      <c r="BQ1" t="str">
        <f t="shared" si="1"/>
        <v>February 2020</v>
      </c>
      <c r="BR1" t="str">
        <f t="shared" si="1"/>
        <v>March 2020</v>
      </c>
      <c r="BS1" t="str">
        <f t="shared" si="1"/>
        <v>April 2020</v>
      </c>
      <c r="BT1" t="str">
        <f t="shared" si="1"/>
        <v>May 2020</v>
      </c>
      <c r="BU1" t="str">
        <f t="shared" si="1"/>
        <v>June 2020</v>
      </c>
      <c r="BV1" t="str">
        <f t="shared" si="1"/>
        <v>July 2020</v>
      </c>
      <c r="BW1" t="str">
        <f t="shared" si="1"/>
        <v>August 2020</v>
      </c>
      <c r="BX1" t="str">
        <f t="shared" si="1"/>
        <v>September 2020</v>
      </c>
      <c r="BY1" t="str">
        <f t="shared" si="1"/>
        <v>October 2020</v>
      </c>
      <c r="BZ1" t="str">
        <f t="shared" si="1"/>
        <v>November 2020</v>
      </c>
      <c r="CA1" t="str">
        <f t="shared" si="1"/>
        <v>December 2020</v>
      </c>
      <c r="CB1" t="str">
        <f t="shared" si="1"/>
        <v>January 2021</v>
      </c>
      <c r="CC1" t="str">
        <f t="shared" si="1"/>
        <v>February 2021</v>
      </c>
      <c r="CD1" t="str">
        <f t="shared" si="1"/>
        <v>March 2021</v>
      </c>
      <c r="CE1" t="str">
        <f t="shared" si="1"/>
        <v>April 2021</v>
      </c>
      <c r="CF1" t="str">
        <f t="shared" si="1"/>
        <v>May 2021</v>
      </c>
      <c r="CG1" t="str">
        <f t="shared" si="1"/>
        <v>June 2021</v>
      </c>
      <c r="CH1" t="str">
        <f t="shared" si="1"/>
        <v>July 2021</v>
      </c>
      <c r="CI1" t="str">
        <f t="shared" si="1"/>
        <v>August 2021</v>
      </c>
      <c r="CJ1" t="str">
        <f t="shared" si="1"/>
        <v>September 2021</v>
      </c>
      <c r="CK1" t="str">
        <f t="shared" si="1"/>
        <v>October 2021</v>
      </c>
      <c r="CL1" t="str">
        <f t="shared" si="1"/>
        <v>November 2021</v>
      </c>
      <c r="CM1" t="str">
        <f t="shared" si="1"/>
        <v>December 2021</v>
      </c>
      <c r="CN1" t="str">
        <f t="shared" si="1"/>
        <v>January 2022</v>
      </c>
      <c r="CO1" t="str">
        <f t="shared" si="1"/>
        <v>February 2022</v>
      </c>
      <c r="CP1" t="str">
        <f t="shared" si="1"/>
        <v>March 2022</v>
      </c>
      <c r="CQ1" t="str">
        <f t="shared" si="1"/>
        <v>April 2022</v>
      </c>
      <c r="CR1" t="str">
        <f t="shared" si="1"/>
        <v>May 2022</v>
      </c>
      <c r="CS1" t="str">
        <f t="shared" si="1"/>
        <v>June 2022</v>
      </c>
      <c r="CT1" t="str">
        <f t="shared" si="1"/>
        <v>July 2022</v>
      </c>
      <c r="CU1" t="str">
        <f t="shared" si="1"/>
        <v>August 2022</v>
      </c>
      <c r="CV1" t="str">
        <f t="shared" si="1"/>
        <v>September 2022</v>
      </c>
      <c r="CW1" t="str">
        <f t="shared" si="1"/>
        <v>October 2022</v>
      </c>
      <c r="CX1" t="str">
        <f t="shared" si="1"/>
        <v>November 2022</v>
      </c>
      <c r="CY1" t="str">
        <f t="shared" si="1"/>
        <v>December 2022</v>
      </c>
      <c r="CZ1" t="str">
        <f t="shared" si="1"/>
        <v>January 2023</v>
      </c>
      <c r="DA1" t="str">
        <f t="shared" si="1"/>
        <v>February 2023</v>
      </c>
      <c r="DB1" t="str">
        <f t="shared" si="1"/>
        <v>March 2023</v>
      </c>
      <c r="DC1" t="str">
        <f t="shared" si="1"/>
        <v>April 2023</v>
      </c>
      <c r="DD1" t="str">
        <f t="shared" si="1"/>
        <v>May 2023</v>
      </c>
      <c r="DE1" t="str">
        <f t="shared" si="1"/>
        <v>June 2023</v>
      </c>
      <c r="DF1" t="str">
        <f t="shared" si="1"/>
        <v>July 2023</v>
      </c>
      <c r="DG1" t="str">
        <f t="shared" si="1"/>
        <v>August 2023</v>
      </c>
      <c r="DH1" t="str">
        <f t="shared" si="1"/>
        <v>September 2023</v>
      </c>
      <c r="DI1" t="str">
        <f t="shared" si="1"/>
        <v>October 2023</v>
      </c>
      <c r="DJ1" t="str">
        <f t="shared" si="1"/>
        <v>November 2023</v>
      </c>
      <c r="DK1" t="str">
        <f t="shared" ref="DK1:DM1" si="2">DK7</f>
        <v>December 2023</v>
      </c>
      <c r="DL1" t="str">
        <f t="shared" si="2"/>
        <v>January 2024</v>
      </c>
      <c r="DM1" t="str">
        <f t="shared" si="2"/>
        <v>February 2024</v>
      </c>
      <c r="DN1" t="str">
        <f t="shared" ref="DN1:DP1" si="3">DN7</f>
        <v>March 2024</v>
      </c>
      <c r="DO1" t="str">
        <f t="shared" si="3"/>
        <v>April 2024</v>
      </c>
      <c r="DP1" t="str">
        <f t="shared" si="3"/>
        <v>May 2024</v>
      </c>
      <c r="DQ1" t="str">
        <f t="shared" ref="DQ1:DS1" si="4">DQ7</f>
        <v>June 2024</v>
      </c>
      <c r="DR1" t="str">
        <f t="shared" si="4"/>
        <v>July 2024</v>
      </c>
      <c r="DS1" t="str">
        <f t="shared" si="4"/>
        <v>August 2024</v>
      </c>
      <c r="DT1" t="str">
        <f t="shared" ref="DT1:DV1" si="5">DT7</f>
        <v>September 2024</v>
      </c>
      <c r="DU1" t="str">
        <f t="shared" si="5"/>
        <v>October 2024</v>
      </c>
      <c r="DV1" t="str">
        <f t="shared" si="5"/>
        <v>November 2024</v>
      </c>
      <c r="DW1" t="str">
        <f t="shared" ref="DW1:DY1" si="6">DW7</f>
        <v>December 2024</v>
      </c>
      <c r="DX1" t="str">
        <f t="shared" si="6"/>
        <v>January 2025</v>
      </c>
      <c r="DY1" t="str">
        <f t="shared" si="6"/>
        <v>February 2025</v>
      </c>
      <c r="DZ1" t="str">
        <f t="shared" ref="DZ1:EB1" si="7">DZ7</f>
        <v>March 2025</v>
      </c>
      <c r="EA1" t="str">
        <f t="shared" si="7"/>
        <v>April 2025</v>
      </c>
      <c r="EB1" t="str">
        <f t="shared" si="7"/>
        <v>May 2025</v>
      </c>
      <c r="EC1" s="100"/>
      <c r="EF1" t="s">
        <v>219</v>
      </c>
      <c r="EH1" t="s">
        <v>220</v>
      </c>
    </row>
    <row r="2" spans="1:139" x14ac:dyDescent="0.2">
      <c r="A2" s="25" t="str" cm="1">
        <f t="array" ref="A2">INDEX(A8:A30,Control!$B$3)</f>
        <v>Ashford</v>
      </c>
      <c r="B2" s="25" cm="1">
        <f t="array" ref="B2">INDEX(B8:B30,Control!$B$3)</f>
        <v>51654</v>
      </c>
      <c r="C2" s="25" cm="1">
        <f t="array" ref="C2">INDEX(C8:C30,Control!$B$3)</f>
        <v>51830</v>
      </c>
      <c r="D2" s="25" cm="1">
        <f t="array" ref="D2">INDEX(D8:D30,Control!$B$3)</f>
        <v>51896</v>
      </c>
      <c r="E2" s="25" cm="1">
        <f t="array" ref="E2">INDEX(E8:E30,Control!$B$3)</f>
        <v>51853</v>
      </c>
      <c r="F2" s="25" cm="1">
        <f t="array" ref="F2">INDEX(F8:F30,Control!$B$3)</f>
        <v>51989</v>
      </c>
      <c r="G2" s="25" cm="1">
        <f t="array" ref="G2">INDEX(G8:G30,Control!$B$3)</f>
        <v>52132</v>
      </c>
      <c r="H2" s="25" cm="1">
        <f t="array" ref="H2">INDEX(H8:H30,Control!$B$3)</f>
        <v>52383</v>
      </c>
      <c r="I2" s="25" cm="1">
        <f t="array" ref="I2">INDEX(I8:I30,Control!$B$3)</f>
        <v>52510</v>
      </c>
      <c r="J2" s="25" cm="1">
        <f t="array" ref="J2">INDEX(J8:J30,Control!$B$3)</f>
        <v>52728</v>
      </c>
      <c r="K2" s="25" cm="1">
        <f t="array" ref="K2">INDEX(K8:K30,Control!$B$3)</f>
        <v>52875</v>
      </c>
      <c r="L2" s="25" cm="1">
        <f t="array" ref="L2">INDEX(L8:L30,Control!$B$3)</f>
        <v>52994</v>
      </c>
      <c r="M2" s="25" cm="1">
        <f t="array" ref="M2">INDEX(M8:M30,Control!$B$3)</f>
        <v>53135</v>
      </c>
      <c r="N2" s="25" cm="1">
        <f t="array" ref="N2">INDEX(N8:N30,Control!$B$3)</f>
        <v>53271</v>
      </c>
      <c r="O2" s="25" cm="1">
        <f t="array" ref="O2">INDEX(O8:O30,Control!$B$3)</f>
        <v>53361</v>
      </c>
      <c r="P2" s="25" cm="1">
        <f t="array" ref="P2">INDEX(P8:P30,Control!$B$3)</f>
        <v>53480</v>
      </c>
      <c r="Q2" s="25" cm="1">
        <f t="array" ref="Q2">INDEX(Q8:Q30,Control!$B$3)</f>
        <v>53543</v>
      </c>
      <c r="R2" s="25" cm="1">
        <f t="array" ref="R2">INDEX(R8:R30,Control!$B$3)</f>
        <v>53715</v>
      </c>
      <c r="S2" s="25" cm="1">
        <f t="array" ref="S2">INDEX(S8:S30,Control!$B$3)</f>
        <v>53702</v>
      </c>
      <c r="T2" s="25" cm="1">
        <f t="array" ref="T2">INDEX(T8:T30,Control!$B$3)</f>
        <v>53759</v>
      </c>
      <c r="U2" s="25" cm="1">
        <f t="array" ref="U2">INDEX(U8:U30,Control!$B$3)</f>
        <v>53815</v>
      </c>
      <c r="V2" s="25" cm="1">
        <f t="array" ref="V2">INDEX(V8:V30,Control!$B$3)</f>
        <v>53796</v>
      </c>
      <c r="W2" s="25" cm="1">
        <f t="array" ref="W2">INDEX(W8:W30,Control!$B$3)</f>
        <v>53800</v>
      </c>
      <c r="X2" s="25" cm="1">
        <f t="array" ref="X2">INDEX(X8:X30,Control!$B$3)</f>
        <v>53948</v>
      </c>
      <c r="Y2" s="25" cm="1">
        <f t="array" ref="Y2">INDEX(Y8:Y30,Control!$B$3)</f>
        <v>54087</v>
      </c>
      <c r="Z2" s="25" cm="1">
        <f t="array" ref="Z2">INDEX(Z8:Z30,Control!$B$3)</f>
        <v>54089</v>
      </c>
      <c r="AA2" s="25" cm="1">
        <f t="array" ref="AA2">INDEX(AA8:AA30,Control!$B$3)</f>
        <v>54125</v>
      </c>
      <c r="AB2" s="25" cm="1">
        <f t="array" ref="AB2">INDEX(AB8:AB30,Control!$B$3)</f>
        <v>54176</v>
      </c>
      <c r="AC2" s="25" cm="1">
        <f t="array" ref="AC2">INDEX(AC8:AC30,Control!$B$3)</f>
        <v>54260</v>
      </c>
      <c r="AD2" s="25" cm="1">
        <f t="array" ref="AD2">INDEX(AD8:AD30,Control!$B$3)</f>
        <v>54361</v>
      </c>
      <c r="AE2" s="25" cm="1">
        <f t="array" ref="AE2">INDEX(AE8:AE30,Control!$B$3)</f>
        <v>54411</v>
      </c>
      <c r="AF2" s="25" cm="1">
        <f t="array" ref="AF2">INDEX(AF8:AF30,Control!$B$3)</f>
        <v>54376</v>
      </c>
      <c r="AG2" s="25" cm="1">
        <f t="array" ref="AG2">INDEX(AG8:AG30,Control!$B$3)</f>
        <v>54457</v>
      </c>
      <c r="AH2" s="25" cm="1">
        <f t="array" ref="AH2">INDEX(AH8:AH30,Control!$B$3)</f>
        <v>54613</v>
      </c>
      <c r="AI2" s="25" cm="1">
        <f t="array" ref="AI2">INDEX(AI8:AI30,Control!$B$3)</f>
        <v>54747</v>
      </c>
      <c r="AJ2" s="25" cm="1">
        <f t="array" ref="AJ2">INDEX(AJ8:AJ30,Control!$B$3)</f>
        <v>54975</v>
      </c>
      <c r="AK2" s="25" cm="1">
        <f t="array" ref="AK2">INDEX(AK8:AK30,Control!$B$3)</f>
        <v>55006</v>
      </c>
      <c r="AL2" s="25" cm="1">
        <f t="array" ref="AL2">INDEX(AL8:AL30,Control!$B$3)</f>
        <v>55078</v>
      </c>
      <c r="AM2" s="25" cm="1">
        <f t="array" ref="AM2">INDEX(AM8:AM30,Control!$B$3)</f>
        <v>55144</v>
      </c>
      <c r="AN2" s="25" cm="1">
        <f t="array" ref="AN2">INDEX(AN8:AN30,Control!$B$3)</f>
        <v>55276</v>
      </c>
      <c r="AO2" s="25" cm="1">
        <f t="array" ref="AO2">INDEX(AO8:AO30,Control!$B$3)</f>
        <v>55423</v>
      </c>
      <c r="AP2" s="25" cm="1">
        <f t="array" ref="AP2">INDEX(AP8:AP30,Control!$B$3)</f>
        <v>55434</v>
      </c>
      <c r="AQ2" s="25" cm="1">
        <f t="array" ref="AQ2">INDEX(AQ8:AQ30,Control!$B$3)</f>
        <v>55510</v>
      </c>
      <c r="AR2" s="25" cm="1">
        <f t="array" ref="AR2">INDEX(AR8:AR30,Control!$B$3)</f>
        <v>55589</v>
      </c>
      <c r="AS2" s="25" cm="1">
        <f t="array" ref="AS2">INDEX(AS8:AS30,Control!$B$3)</f>
        <v>55582</v>
      </c>
      <c r="AT2" s="25" cm="1">
        <f t="array" ref="AT2">INDEX(AT8:AT30,Control!$B$3)</f>
        <v>55525</v>
      </c>
      <c r="AU2" s="25" cm="1">
        <f t="array" ref="AU2">INDEX(AU8:AU30,Control!$B$3)</f>
        <v>55669</v>
      </c>
      <c r="AV2" s="25" cm="1">
        <f t="array" ref="AV2">INDEX(AV8:AV30,Control!$B$3)</f>
        <v>55762</v>
      </c>
      <c r="AW2" s="25" cm="1">
        <f t="array" ref="AW2">INDEX(AW8:AW30,Control!$B$3)</f>
        <v>55876</v>
      </c>
      <c r="AX2" s="25" cm="1">
        <f t="array" ref="AX2">INDEX(AX8:AX30,Control!$B$3)</f>
        <v>55979</v>
      </c>
      <c r="AY2" s="25" cm="1">
        <f t="array" ref="AY2">INDEX(AY8:AY30,Control!$B$3)</f>
        <v>56076</v>
      </c>
      <c r="AZ2" s="25" cm="1">
        <f t="array" ref="AZ2">INDEX(AZ8:AZ30,Control!$B$3)</f>
        <v>56122</v>
      </c>
      <c r="BA2" s="25" cm="1">
        <f t="array" ref="BA2">INDEX(BA8:BA30,Control!$B$3)</f>
        <v>56103</v>
      </c>
      <c r="BB2" s="25" cm="1">
        <f t="array" ref="BB2">INDEX(BB8:BB30,Control!$B$3)</f>
        <v>56198</v>
      </c>
      <c r="BC2" s="25" cm="1">
        <f t="array" ref="BC2">INDEX(BC8:BC30,Control!$B$3)</f>
        <v>56263</v>
      </c>
      <c r="BD2" s="25" cm="1">
        <f t="array" ref="BD2">INDEX(BD8:BD30,Control!$B$3)</f>
        <v>56432</v>
      </c>
      <c r="BE2" s="25" cm="1">
        <f t="array" ref="BE2">INDEX(BE8:BE30,Control!$B$3)</f>
        <v>56568</v>
      </c>
      <c r="BF2" s="25" cm="1">
        <f t="array" ref="BF2">INDEX(BF8:BF30,Control!$B$3)</f>
        <v>56680</v>
      </c>
      <c r="BG2" s="25" cm="1">
        <f t="array" ref="BG2">INDEX(BG8:BG30,Control!$B$3)</f>
        <v>56543</v>
      </c>
      <c r="BH2" s="25" cm="1">
        <f t="array" ref="BH2">INDEX(BH8:BH30,Control!$B$3)</f>
        <v>56657</v>
      </c>
      <c r="BI2" s="25" cm="1">
        <f t="array" ref="BI2">INDEX(BI8:BI30,Control!$B$3)</f>
        <v>56561</v>
      </c>
      <c r="BJ2" s="25" cm="1">
        <f t="array" ref="BJ2">INDEX(BJ8:BJ30,Control!$B$3)</f>
        <v>56570</v>
      </c>
      <c r="BK2" s="25" cm="1">
        <f t="array" ref="BK2">INDEX(BK8:BK30,Control!$B$3)</f>
        <v>56733</v>
      </c>
      <c r="BL2" s="25" cm="1">
        <f t="array" ref="BL2">INDEX(BL8:BL30,Control!$B$3)</f>
        <v>56827</v>
      </c>
      <c r="BM2" s="25" cm="1">
        <f t="array" ref="BM2">INDEX(BM8:BM30,Control!$B$3)</f>
        <v>56939</v>
      </c>
      <c r="BN2" s="25" cm="1">
        <f t="array" ref="BN2">INDEX(BN8:BN30,Control!$B$3)</f>
        <v>57018</v>
      </c>
      <c r="BO2" s="25" cm="1">
        <f t="array" ref="BO2">INDEX(BO8:BO30,Control!$B$3)</f>
        <v>57057</v>
      </c>
      <c r="BP2" s="25" cm="1">
        <f t="array" ref="BP2">INDEX(BP8:BP30,Control!$B$3)</f>
        <v>57214</v>
      </c>
      <c r="BQ2" s="25" cm="1">
        <f t="array" ref="BQ2">INDEX(BQ8:BQ30,Control!$B$3)</f>
        <v>57224</v>
      </c>
      <c r="BR2" s="25" cm="1">
        <f t="array" ref="BR2">INDEX(BR8:BR30,Control!$B$3)</f>
        <v>57231</v>
      </c>
      <c r="BS2" s="25" cm="1">
        <f t="array" ref="BS2">INDEX(BS8:BS30,Control!$B$3)</f>
        <v>56366</v>
      </c>
      <c r="BT2" s="25" cm="1">
        <f t="array" ref="BT2">INDEX(BT8:BT30,Control!$B$3)</f>
        <v>56139</v>
      </c>
      <c r="BU2" s="25" cm="1">
        <f t="array" ref="BU2">INDEX(BU8:BU30,Control!$B$3)</f>
        <v>56039</v>
      </c>
      <c r="BV2" s="25" cm="1">
        <f t="array" ref="BV2">INDEX(BV8:BV30,Control!$B$3)</f>
        <v>55952</v>
      </c>
      <c r="BW2" s="25" cm="1">
        <f t="array" ref="BW2">INDEX(BW8:BW30,Control!$B$3)</f>
        <v>55823</v>
      </c>
      <c r="BX2" s="25" cm="1">
        <f t="array" ref="BX2">INDEX(BX8:BX30,Control!$B$3)</f>
        <v>55787</v>
      </c>
      <c r="BY2" s="25" cm="1">
        <f t="array" ref="BY2">INDEX(BY8:BY30,Control!$B$3)</f>
        <v>55847</v>
      </c>
      <c r="BZ2" s="25" cm="1">
        <f t="array" ref="BZ2">INDEX(BZ8:BZ30,Control!$B$3)</f>
        <v>55671</v>
      </c>
      <c r="CA2" s="25" cm="1">
        <f t="array" ref="CA2">INDEX(CA8:CA30,Control!$B$3)</f>
        <v>55767</v>
      </c>
      <c r="CB2" s="25" cm="1">
        <f t="array" ref="CB2">INDEX(CB8:CB30,Control!$B$3)</f>
        <v>55840</v>
      </c>
      <c r="CC2" s="25" cm="1">
        <f t="array" ref="CC2">INDEX(CC8:CC30,Control!$B$3)</f>
        <v>55997</v>
      </c>
      <c r="CD2" s="25" cm="1">
        <f t="array" ref="CD2">INDEX(CD8:CD30,Control!$B$3)</f>
        <v>56130</v>
      </c>
      <c r="CE2" s="25" cm="1">
        <f t="array" ref="CE2">INDEX(CE8:CE30,Control!$B$3)</f>
        <v>56421</v>
      </c>
      <c r="CF2" s="25" cm="1">
        <f t="array" ref="CF2">INDEX(CF8:CF30,Control!$B$3)</f>
        <v>57061</v>
      </c>
      <c r="CG2" s="25" cm="1">
        <f t="array" ref="CG2">INDEX(CG8:CG30,Control!$B$3)</f>
        <v>57352</v>
      </c>
      <c r="CH2" s="25" cm="1">
        <f t="array" ref="CH2">INDEX(CH8:CH30,Control!$B$3)</f>
        <v>57584</v>
      </c>
      <c r="CI2" s="25" cm="1">
        <f t="array" ref="CI2">INDEX(CI8:CI30,Control!$B$3)</f>
        <v>57881</v>
      </c>
      <c r="CJ2" s="25" cm="1">
        <f t="array" ref="CJ2">INDEX(CJ8:CJ30,Control!$B$3)</f>
        <v>58086</v>
      </c>
      <c r="CK2" s="25" cm="1">
        <f t="array" ref="CK2">INDEX(CK8:CK30,Control!$B$3)</f>
        <v>58033</v>
      </c>
      <c r="CL2" s="25" cm="1">
        <f t="array" ref="CL2">INDEX(CL8:CL30,Control!$B$3)</f>
        <v>58203</v>
      </c>
      <c r="CM2" s="25" cm="1">
        <f t="array" ref="CM2">INDEX(CM8:CM30,Control!$B$3)</f>
        <v>58434</v>
      </c>
      <c r="CN2" s="25" cm="1">
        <f t="array" ref="CN2">INDEX(CN8:CN30,Control!$B$3)</f>
        <v>58581</v>
      </c>
      <c r="CO2" s="25" cm="1">
        <f t="array" ref="CO2">INDEX(CO8:CO30,Control!$B$3)</f>
        <v>58929</v>
      </c>
      <c r="CP2" s="25" cm="1">
        <f t="array" ref="CP2">INDEX(CP8:CP30,Control!$B$3)</f>
        <v>59079</v>
      </c>
      <c r="CQ2" s="25" cm="1">
        <f t="array" ref="CQ2">INDEX(CQ8:CQ30,Control!$B$3)</f>
        <v>59197</v>
      </c>
      <c r="CR2" s="25" cm="1">
        <f t="array" ref="CR2">INDEX(CR8:CR30,Control!$B$3)</f>
        <v>59396</v>
      </c>
      <c r="CS2" s="25" cm="1">
        <f t="array" ref="CS2">INDEX(CS8:CS30,Control!$B$3)</f>
        <v>59371</v>
      </c>
      <c r="CT2" s="25" cm="1">
        <f t="array" ref="CT2">INDEX(CT8:CT30,Control!$B$3)</f>
        <v>59493</v>
      </c>
      <c r="CU2" s="25" cm="1">
        <f t="array" ref="CU2">INDEX(CU8:CU30,Control!$B$3)</f>
        <v>59746</v>
      </c>
      <c r="CV2" s="25" cm="1">
        <f t="array" ref="CV2">INDEX(CV8:CV30,Control!$B$3)</f>
        <v>59951</v>
      </c>
      <c r="CW2" s="25" cm="1">
        <f t="array" ref="CW2">INDEX(CW8:CW30,Control!$B$3)</f>
        <v>59917</v>
      </c>
      <c r="CX2" s="25" cm="1">
        <f t="array" ref="CX2">INDEX(CX8:CX30,Control!$B$3)</f>
        <v>60035</v>
      </c>
      <c r="CY2" s="25" cm="1">
        <f t="array" ref="CY2">INDEX(CY8:CY30,Control!$B$3)</f>
        <v>60091</v>
      </c>
      <c r="CZ2" s="25" cm="1">
        <f t="array" ref="CZ2">INDEX(CZ8:CZ30,Control!$B$3)</f>
        <v>60244</v>
      </c>
      <c r="DA2" s="25" cm="1">
        <f t="array" ref="DA2">INDEX(DA8:DA30,Control!$B$3)</f>
        <v>60422</v>
      </c>
      <c r="DB2" s="25" cm="1">
        <f t="array" ref="DB2">INDEX(DB8:DB30,Control!$B$3)</f>
        <v>60622</v>
      </c>
      <c r="DC2" s="25" cm="1">
        <f t="array" ref="DC2">INDEX(DC8:DC30,Control!$B$3)</f>
        <v>60777</v>
      </c>
      <c r="DD2" s="25" cm="1">
        <f t="array" ref="DD2">INDEX(DD8:DD30,Control!$B$3)</f>
        <v>61010</v>
      </c>
      <c r="DE2" s="25" cm="1">
        <f t="array" ref="DE2">INDEX(DE8:DE30,Control!$B$3)</f>
        <v>61233</v>
      </c>
      <c r="DF2" s="25" cm="1">
        <f t="array" ref="DF2">INDEX(DF8:DF30,Control!$B$3)</f>
        <v>61298</v>
      </c>
      <c r="DG2" s="25" cm="1">
        <f t="array" ref="DG2">INDEX(DG8:DG30,Control!$B$3)</f>
        <v>61293</v>
      </c>
      <c r="DH2" s="25" cm="1">
        <f t="array" ref="DH2">INDEX(DH8:DH30,Control!$B$3)</f>
        <v>61346</v>
      </c>
      <c r="DI2" s="25" cm="1">
        <f t="array" ref="DI2">INDEX(DI8:DI30,Control!$B$3)</f>
        <v>61451</v>
      </c>
      <c r="DJ2" s="25" cm="1">
        <f t="array" ref="DJ2">INDEX(DJ8:DJ30,Control!$B$3)</f>
        <v>61435</v>
      </c>
      <c r="DK2" s="25" cm="1">
        <f t="array" ref="DK2">INDEX(DK8:DK30,Control!$B$3)</f>
        <v>61510</v>
      </c>
      <c r="DL2" s="25" cm="1">
        <f t="array" ref="DL2">INDEX(DL8:DL30,Control!$B$3)</f>
        <v>61528</v>
      </c>
      <c r="DM2" s="25" cm="1">
        <f t="array" ref="DM2">INDEX(DM8:DM30,Control!$B$3)</f>
        <v>61546</v>
      </c>
      <c r="DN2" s="25" cm="1">
        <f t="array" ref="DN2">INDEX(DN8:DN30,Control!$B$3)</f>
        <v>61573</v>
      </c>
      <c r="DO2" s="25" cm="1">
        <f t="array" ref="DO2">INDEX(DO8:DO30,Control!$B$3)</f>
        <v>61736</v>
      </c>
      <c r="DP2" s="25" cm="1">
        <f t="array" ref="DP2">INDEX(DP8:DP30,Control!$B$3)</f>
        <v>61924</v>
      </c>
      <c r="DQ2" s="25" cm="1">
        <f t="array" ref="DQ2">INDEX(DQ8:DQ30,Control!$B$3)</f>
        <v>61795</v>
      </c>
      <c r="DR2" s="25" cm="1">
        <f t="array" ref="DR2">INDEX(DR8:DR30,Control!$B$3)</f>
        <v>61836</v>
      </c>
      <c r="DS2" s="25" cm="1">
        <f t="array" ref="DS2">INDEX(DS8:DS30,Control!$B$3)</f>
        <v>61806</v>
      </c>
      <c r="DT2" s="25" cm="1">
        <f t="array" ref="DT2">INDEX(DT8:DT30,Control!$B$3)</f>
        <v>61835</v>
      </c>
      <c r="DU2" s="25" cm="1">
        <f t="array" ref="DU2">INDEX(DU8:DU30,Control!$B$3)</f>
        <v>61944</v>
      </c>
      <c r="DV2" s="25" cm="1">
        <f t="array" ref="DV2">INDEX(DV8:DV30,Control!$B$3)</f>
        <v>61815</v>
      </c>
      <c r="DW2" s="25" cm="1">
        <f t="array" ref="DW2">INDEX(DW8:DW30,Control!$B$3)</f>
        <v>61919</v>
      </c>
      <c r="DX2" s="25" cm="1">
        <f t="array" ref="DX2">INDEX(DX8:DX30,Control!$B$3)</f>
        <v>61822</v>
      </c>
      <c r="DY2" s="25" cm="1">
        <f t="array" ref="DY2">INDEX(DY8:DY30,Control!$B$3)</f>
        <v>61741</v>
      </c>
      <c r="DZ2" s="25" cm="1">
        <f t="array" ref="DZ2">INDEX(DZ8:DZ30,Control!$B$3)</f>
        <v>61796</v>
      </c>
      <c r="EA2" s="25" cm="1">
        <f t="array" ref="EA2">INDEX(EA8:EA30,Control!$B$3)</f>
        <v>61579</v>
      </c>
      <c r="EB2" s="25" cm="1">
        <f t="array" ref="EB2">INDEX(EB8:EB30,Control!$B$3)</f>
        <v>61626</v>
      </c>
      <c r="EC2" s="100"/>
      <c r="EE2" s="130" t="str">
        <f ca="1">EE7</f>
        <v>May 2025</v>
      </c>
      <c r="EF2" t="s">
        <v>163</v>
      </c>
      <c r="EG2" t="s">
        <v>1713</v>
      </c>
      <c r="EH2" t="s">
        <v>163</v>
      </c>
      <c r="EI2" t="s">
        <v>1713</v>
      </c>
    </row>
    <row r="3" spans="1:139" x14ac:dyDescent="0.2">
      <c r="EC3" s="100"/>
      <c r="ED3" t="str" cm="1">
        <f t="array" ref="ED3">INDEX(ED8:ED30,Control!$B$3)</f>
        <v>Ashford</v>
      </c>
      <c r="EE3" s="14" cm="1">
        <f t="array" aca="1" ref="EE3" ca="1">INDEX(EE8:EE30,Control!$B$3)</f>
        <v>61626</v>
      </c>
      <c r="EF3" s="14" cm="1">
        <f t="array" aca="1" ref="EF3" ca="1">INDEX(EF8:EF30,Control!$B$3)</f>
        <v>47</v>
      </c>
      <c r="EG3" s="7" cm="1">
        <f t="array" aca="1" ref="EG3" ca="1">INDEX(EG8:EG30,Control!$B$3)</f>
        <v>7.6324721089981974E-4</v>
      </c>
      <c r="EH3" s="14" cm="1">
        <f t="array" aca="1" ref="EH3" ca="1">INDEX(EH8:EH30,Control!$B$3)</f>
        <v>-298</v>
      </c>
      <c r="EI3" s="7" cm="1">
        <f t="array" aca="1" ref="EI3" ca="1">INDEX(EI8:EI30,Control!$B$3)</f>
        <v>-4.8123506233447456E-3</v>
      </c>
    </row>
    <row r="4" spans="1:139" x14ac:dyDescent="0.2">
      <c r="EC4" s="100"/>
    </row>
    <row r="5" spans="1:139" x14ac:dyDescent="0.2">
      <c r="EC5" s="100"/>
      <c r="EF5" t="str">
        <f ca="1">"Change since "&amp;EF6</f>
        <v>Change since Apr 2025</v>
      </c>
      <c r="EH5" t="str">
        <f ca="1">"Change since "&amp;EH6</f>
        <v>Change since May 2024</v>
      </c>
    </row>
    <row r="6" spans="1:139" x14ac:dyDescent="0.2">
      <c r="EC6" s="100"/>
      <c r="EF6" t="str">
        <f ca="1">TEXT(OFFSET(EC7,0,-2),"mmm yyyy")</f>
        <v>Apr 2025</v>
      </c>
      <c r="EH6" t="str">
        <f ca="1">TEXT(OFFSET(EC7,0,-13),"mmm yyyy")</f>
        <v>May 2024</v>
      </c>
    </row>
    <row r="7" spans="1:139" x14ac:dyDescent="0.2">
      <c r="B7" t="s">
        <v>1519</v>
      </c>
      <c r="C7" t="s">
        <v>1520</v>
      </c>
      <c r="D7" t="s">
        <v>1521</v>
      </c>
      <c r="E7" t="s">
        <v>1522</v>
      </c>
      <c r="F7" t="s">
        <v>1523</v>
      </c>
      <c r="G7" t="s">
        <v>1524</v>
      </c>
      <c r="H7" t="s">
        <v>1525</v>
      </c>
      <c r="I7" t="s">
        <v>1526</v>
      </c>
      <c r="J7" t="s">
        <v>1527</v>
      </c>
      <c r="K7" t="s">
        <v>1528</v>
      </c>
      <c r="L7" t="s">
        <v>1529</v>
      </c>
      <c r="M7" t="s">
        <v>1530</v>
      </c>
      <c r="N7" t="s">
        <v>1531</v>
      </c>
      <c r="O7" t="s">
        <v>1532</v>
      </c>
      <c r="P7" t="s">
        <v>1533</v>
      </c>
      <c r="Q7" t="s">
        <v>1534</v>
      </c>
      <c r="R7" t="s">
        <v>1535</v>
      </c>
      <c r="S7" t="s">
        <v>1536</v>
      </c>
      <c r="T7" t="s">
        <v>1537</v>
      </c>
      <c r="U7" t="s">
        <v>1538</v>
      </c>
      <c r="V7" t="s">
        <v>1539</v>
      </c>
      <c r="W7" t="s">
        <v>1540</v>
      </c>
      <c r="X7" t="s">
        <v>1541</v>
      </c>
      <c r="Y7" t="s">
        <v>1542</v>
      </c>
      <c r="Z7" t="s">
        <v>1543</v>
      </c>
      <c r="AA7" t="s">
        <v>1544</v>
      </c>
      <c r="AB7" t="s">
        <v>1545</v>
      </c>
      <c r="AC7" t="s">
        <v>1546</v>
      </c>
      <c r="AD7" t="s">
        <v>1547</v>
      </c>
      <c r="AE7" t="s">
        <v>1548</v>
      </c>
      <c r="AF7" t="s">
        <v>1549</v>
      </c>
      <c r="AG7" t="s">
        <v>1550</v>
      </c>
      <c r="AH7" t="s">
        <v>1551</v>
      </c>
      <c r="AI7" t="s">
        <v>1552</v>
      </c>
      <c r="AJ7" t="s">
        <v>1553</v>
      </c>
      <c r="AK7" t="s">
        <v>1554</v>
      </c>
      <c r="AL7" t="s">
        <v>1555</v>
      </c>
      <c r="AM7" t="s">
        <v>1556</v>
      </c>
      <c r="AN7" t="s">
        <v>1557</v>
      </c>
      <c r="AO7" t="s">
        <v>1558</v>
      </c>
      <c r="AP7" t="s">
        <v>1559</v>
      </c>
      <c r="AQ7" t="s">
        <v>1560</v>
      </c>
      <c r="AR7" t="s">
        <v>1561</v>
      </c>
      <c r="AS7" t="s">
        <v>1562</v>
      </c>
      <c r="AT7" t="s">
        <v>1563</v>
      </c>
      <c r="AU7" t="s">
        <v>1564</v>
      </c>
      <c r="AV7" t="s">
        <v>1565</v>
      </c>
      <c r="AW7" t="s">
        <v>1566</v>
      </c>
      <c r="AX7" t="s">
        <v>1567</v>
      </c>
      <c r="AY7" t="s">
        <v>1568</v>
      </c>
      <c r="AZ7" t="s">
        <v>1569</v>
      </c>
      <c r="BA7" t="s">
        <v>1570</v>
      </c>
      <c r="BB7" t="s">
        <v>1571</v>
      </c>
      <c r="BC7" t="s">
        <v>1572</v>
      </c>
      <c r="BD7" t="s">
        <v>1573</v>
      </c>
      <c r="BE7" t="s">
        <v>1574</v>
      </c>
      <c r="BF7" t="s">
        <v>1575</v>
      </c>
      <c r="BG7" t="s">
        <v>1576</v>
      </c>
      <c r="BH7" t="s">
        <v>1577</v>
      </c>
      <c r="BI7" t="s">
        <v>1578</v>
      </c>
      <c r="BJ7" t="s">
        <v>1579</v>
      </c>
      <c r="BK7" t="s">
        <v>1580</v>
      </c>
      <c r="BL7" t="s">
        <v>1581</v>
      </c>
      <c r="BM7" t="s">
        <v>1582</v>
      </c>
      <c r="BN7" t="s">
        <v>1583</v>
      </c>
      <c r="BO7" t="s">
        <v>1584</v>
      </c>
      <c r="BP7" t="s">
        <v>1585</v>
      </c>
      <c r="BQ7" t="s">
        <v>1586</v>
      </c>
      <c r="BR7" t="s">
        <v>1587</v>
      </c>
      <c r="BS7" t="s">
        <v>1588</v>
      </c>
      <c r="BT7" t="s">
        <v>1589</v>
      </c>
      <c r="BU7" t="s">
        <v>1590</v>
      </c>
      <c r="BV7" t="s">
        <v>1744</v>
      </c>
      <c r="BW7" t="s">
        <v>1745</v>
      </c>
      <c r="BX7" t="s">
        <v>1746</v>
      </c>
      <c r="BY7" t="s">
        <v>1747</v>
      </c>
      <c r="BZ7" t="s">
        <v>1748</v>
      </c>
      <c r="CA7" t="s">
        <v>1749</v>
      </c>
      <c r="CB7" t="s">
        <v>1750</v>
      </c>
      <c r="CC7" t="s">
        <v>1751</v>
      </c>
      <c r="CD7" t="s">
        <v>1752</v>
      </c>
      <c r="CE7" t="s">
        <v>1753</v>
      </c>
      <c r="CF7" t="s">
        <v>1754</v>
      </c>
      <c r="CG7" t="s">
        <v>1755</v>
      </c>
      <c r="CH7" t="s">
        <v>1756</v>
      </c>
      <c r="CI7" t="s">
        <v>1757</v>
      </c>
      <c r="CJ7" t="s">
        <v>1758</v>
      </c>
      <c r="CK7" t="s">
        <v>1759</v>
      </c>
      <c r="CL7" t="s">
        <v>1760</v>
      </c>
      <c r="CM7" t="s">
        <v>1761</v>
      </c>
      <c r="CN7" t="s">
        <v>1762</v>
      </c>
      <c r="CO7" t="s">
        <v>1763</v>
      </c>
      <c r="CP7" t="s">
        <v>1764</v>
      </c>
      <c r="CQ7" t="s">
        <v>1765</v>
      </c>
      <c r="CR7" t="s">
        <v>1766</v>
      </c>
      <c r="CS7" t="s">
        <v>1767</v>
      </c>
      <c r="CT7" t="s">
        <v>1768</v>
      </c>
      <c r="CU7" t="s">
        <v>1769</v>
      </c>
      <c r="CV7" t="s">
        <v>1770</v>
      </c>
      <c r="CW7" t="s">
        <v>1771</v>
      </c>
      <c r="CX7" t="s">
        <v>1772</v>
      </c>
      <c r="CY7" t="s">
        <v>1773</v>
      </c>
      <c r="CZ7" t="s">
        <v>1774</v>
      </c>
      <c r="DA7" t="s">
        <v>1775</v>
      </c>
      <c r="DB7" t="s">
        <v>1776</v>
      </c>
      <c r="DC7" t="s">
        <v>1777</v>
      </c>
      <c r="DD7" t="s">
        <v>1778</v>
      </c>
      <c r="DE7" t="s">
        <v>1779</v>
      </c>
      <c r="DF7" t="s">
        <v>1780</v>
      </c>
      <c r="DG7" t="s">
        <v>1781</v>
      </c>
      <c r="DH7" t="s">
        <v>1782</v>
      </c>
      <c r="DI7" t="s">
        <v>1783</v>
      </c>
      <c r="DJ7" t="s">
        <v>1784</v>
      </c>
      <c r="DK7" t="s">
        <v>1785</v>
      </c>
      <c r="DL7" t="s">
        <v>1786</v>
      </c>
      <c r="DM7" t="s">
        <v>1787</v>
      </c>
      <c r="DN7" t="s">
        <v>1788</v>
      </c>
      <c r="DO7" t="s">
        <v>1789</v>
      </c>
      <c r="DP7" t="s">
        <v>1790</v>
      </c>
      <c r="DQ7" t="s">
        <v>1791</v>
      </c>
      <c r="DR7" t="s">
        <v>1792</v>
      </c>
      <c r="DS7" t="s">
        <v>1793</v>
      </c>
      <c r="DT7" t="s">
        <v>2007</v>
      </c>
      <c r="DU7" t="s">
        <v>2081</v>
      </c>
      <c r="DV7" t="s">
        <v>2085</v>
      </c>
      <c r="DW7" t="s">
        <v>2110</v>
      </c>
      <c r="DX7" t="s">
        <v>2113</v>
      </c>
      <c r="DY7" t="s">
        <v>2114</v>
      </c>
      <c r="DZ7" t="s">
        <v>2153</v>
      </c>
      <c r="EA7" t="s">
        <v>2179</v>
      </c>
      <c r="EB7" t="s">
        <v>2183</v>
      </c>
      <c r="EC7" s="100"/>
      <c r="EE7" s="130" t="str">
        <f t="shared" ref="EE7:EE30" ca="1" si="8">OFFSET(EC7,0,-1)</f>
        <v>May 2025</v>
      </c>
      <c r="EF7" t="s">
        <v>163</v>
      </c>
      <c r="EG7" t="s">
        <v>1713</v>
      </c>
      <c r="EH7" t="s">
        <v>163</v>
      </c>
      <c r="EI7" t="s">
        <v>1713</v>
      </c>
    </row>
    <row r="8" spans="1:139" x14ac:dyDescent="0.2">
      <c r="A8" t="s">
        <v>115</v>
      </c>
      <c r="B8">
        <v>51654</v>
      </c>
      <c r="C8">
        <v>51830</v>
      </c>
      <c r="D8">
        <v>51896</v>
      </c>
      <c r="E8">
        <v>51853</v>
      </c>
      <c r="F8">
        <v>51989</v>
      </c>
      <c r="G8">
        <v>52132</v>
      </c>
      <c r="H8">
        <v>52383</v>
      </c>
      <c r="I8">
        <v>52510</v>
      </c>
      <c r="J8">
        <v>52728</v>
      </c>
      <c r="K8">
        <v>52875</v>
      </c>
      <c r="L8">
        <v>52994</v>
      </c>
      <c r="M8">
        <v>53135</v>
      </c>
      <c r="N8">
        <v>53271</v>
      </c>
      <c r="O8">
        <v>53361</v>
      </c>
      <c r="P8">
        <v>53480</v>
      </c>
      <c r="Q8">
        <v>53543</v>
      </c>
      <c r="R8">
        <v>53715</v>
      </c>
      <c r="S8">
        <v>53702</v>
      </c>
      <c r="T8">
        <v>53759</v>
      </c>
      <c r="U8">
        <v>53815</v>
      </c>
      <c r="V8">
        <v>53796</v>
      </c>
      <c r="W8">
        <v>53800</v>
      </c>
      <c r="X8">
        <v>53948</v>
      </c>
      <c r="Y8">
        <v>54087</v>
      </c>
      <c r="Z8">
        <v>54089</v>
      </c>
      <c r="AA8">
        <v>54125</v>
      </c>
      <c r="AB8">
        <v>54176</v>
      </c>
      <c r="AC8">
        <v>54260</v>
      </c>
      <c r="AD8">
        <v>54361</v>
      </c>
      <c r="AE8">
        <v>54411</v>
      </c>
      <c r="AF8">
        <v>54376</v>
      </c>
      <c r="AG8">
        <v>54457</v>
      </c>
      <c r="AH8">
        <v>54613</v>
      </c>
      <c r="AI8">
        <v>54747</v>
      </c>
      <c r="AJ8">
        <v>54975</v>
      </c>
      <c r="AK8">
        <v>55006</v>
      </c>
      <c r="AL8">
        <v>55078</v>
      </c>
      <c r="AM8">
        <v>55144</v>
      </c>
      <c r="AN8">
        <v>55276</v>
      </c>
      <c r="AO8">
        <v>55423</v>
      </c>
      <c r="AP8">
        <v>55434</v>
      </c>
      <c r="AQ8">
        <v>55510</v>
      </c>
      <c r="AR8">
        <v>55589</v>
      </c>
      <c r="AS8">
        <v>55582</v>
      </c>
      <c r="AT8">
        <v>55525</v>
      </c>
      <c r="AU8">
        <v>55669</v>
      </c>
      <c r="AV8">
        <v>55762</v>
      </c>
      <c r="AW8">
        <v>55876</v>
      </c>
      <c r="AX8">
        <v>55979</v>
      </c>
      <c r="AY8">
        <v>56076</v>
      </c>
      <c r="AZ8">
        <v>56122</v>
      </c>
      <c r="BA8">
        <v>56103</v>
      </c>
      <c r="BB8">
        <v>56198</v>
      </c>
      <c r="BC8">
        <v>56263</v>
      </c>
      <c r="BD8">
        <v>56432</v>
      </c>
      <c r="BE8">
        <v>56568</v>
      </c>
      <c r="BF8">
        <v>56680</v>
      </c>
      <c r="BG8">
        <v>56543</v>
      </c>
      <c r="BH8">
        <v>56657</v>
      </c>
      <c r="BI8">
        <v>56561</v>
      </c>
      <c r="BJ8">
        <v>56570</v>
      </c>
      <c r="BK8">
        <v>56733</v>
      </c>
      <c r="BL8">
        <v>56827</v>
      </c>
      <c r="BM8">
        <v>56939</v>
      </c>
      <c r="BN8">
        <v>57018</v>
      </c>
      <c r="BO8">
        <v>57057</v>
      </c>
      <c r="BP8">
        <v>57214</v>
      </c>
      <c r="BQ8">
        <v>57224</v>
      </c>
      <c r="BR8">
        <v>57231</v>
      </c>
      <c r="BS8">
        <v>56366</v>
      </c>
      <c r="BT8">
        <v>56139</v>
      </c>
      <c r="BU8">
        <v>56039</v>
      </c>
      <c r="BV8">
        <v>55952</v>
      </c>
      <c r="BW8">
        <v>55823</v>
      </c>
      <c r="BX8">
        <v>55787</v>
      </c>
      <c r="BY8">
        <v>55847</v>
      </c>
      <c r="BZ8">
        <v>55671</v>
      </c>
      <c r="CA8">
        <v>55767</v>
      </c>
      <c r="CB8">
        <v>55840</v>
      </c>
      <c r="CC8">
        <v>55997</v>
      </c>
      <c r="CD8">
        <v>56130</v>
      </c>
      <c r="CE8">
        <v>56421</v>
      </c>
      <c r="CF8">
        <v>57061</v>
      </c>
      <c r="CG8">
        <v>57352</v>
      </c>
      <c r="CH8">
        <v>57584</v>
      </c>
      <c r="CI8">
        <v>57881</v>
      </c>
      <c r="CJ8">
        <v>58086</v>
      </c>
      <c r="CK8">
        <v>58033</v>
      </c>
      <c r="CL8">
        <v>58203</v>
      </c>
      <c r="CM8">
        <v>58434</v>
      </c>
      <c r="CN8">
        <v>58581</v>
      </c>
      <c r="CO8">
        <v>58929</v>
      </c>
      <c r="CP8">
        <v>59079</v>
      </c>
      <c r="CQ8">
        <v>59197</v>
      </c>
      <c r="CR8">
        <v>59396</v>
      </c>
      <c r="CS8">
        <v>59371</v>
      </c>
      <c r="CT8">
        <v>59493</v>
      </c>
      <c r="CU8">
        <v>59746</v>
      </c>
      <c r="CV8">
        <v>59951</v>
      </c>
      <c r="CW8">
        <v>59917</v>
      </c>
      <c r="CX8">
        <v>60035</v>
      </c>
      <c r="CY8">
        <v>60091</v>
      </c>
      <c r="CZ8">
        <v>60244</v>
      </c>
      <c r="DA8">
        <v>60422</v>
      </c>
      <c r="DB8">
        <v>60622</v>
      </c>
      <c r="DC8">
        <v>60777</v>
      </c>
      <c r="DD8">
        <v>61010</v>
      </c>
      <c r="DE8">
        <v>61233</v>
      </c>
      <c r="DF8">
        <v>61298</v>
      </c>
      <c r="DG8">
        <v>61293</v>
      </c>
      <c r="DH8">
        <v>61346</v>
      </c>
      <c r="DI8">
        <v>61451</v>
      </c>
      <c r="DJ8">
        <v>61435</v>
      </c>
      <c r="DK8">
        <v>61510</v>
      </c>
      <c r="DL8">
        <v>61528</v>
      </c>
      <c r="DM8">
        <v>61546</v>
      </c>
      <c r="DN8">
        <v>61573</v>
      </c>
      <c r="DO8">
        <v>61736</v>
      </c>
      <c r="DP8">
        <v>61924</v>
      </c>
      <c r="DQ8">
        <v>61795</v>
      </c>
      <c r="DR8">
        <v>61836</v>
      </c>
      <c r="DS8">
        <v>61806</v>
      </c>
      <c r="DT8">
        <v>61835</v>
      </c>
      <c r="DU8">
        <v>61944</v>
      </c>
      <c r="DV8">
        <v>61815</v>
      </c>
      <c r="DW8">
        <v>61919</v>
      </c>
      <c r="DX8">
        <v>61822</v>
      </c>
      <c r="DY8">
        <v>61741</v>
      </c>
      <c r="DZ8">
        <v>61796</v>
      </c>
      <c r="EA8">
        <v>61579</v>
      </c>
      <c r="EB8">
        <v>61626</v>
      </c>
      <c r="EC8" s="100"/>
      <c r="ED8" t="s">
        <v>115</v>
      </c>
      <c r="EE8" s="14">
        <f t="shared" ca="1" si="8"/>
        <v>61626</v>
      </c>
      <c r="EF8" s="14">
        <f t="shared" ref="EF8:EF30" ca="1" si="9">EE8-OFFSET(EC8,0,-2)</f>
        <v>47</v>
      </c>
      <c r="EG8" s="7">
        <f t="shared" ref="EG8:EG30" ca="1" si="10">EF8/OFFSET(EC8,0,-2)</f>
        <v>7.6324721089981974E-4</v>
      </c>
      <c r="EH8" s="14">
        <f t="shared" ref="EH8:EH30" ca="1" si="11">EE8-OFFSET(EC8,0,-13)</f>
        <v>-298</v>
      </c>
      <c r="EI8" s="7">
        <f t="shared" ref="EI8:EI30" ca="1" si="12">EH8/OFFSET(EC8,0,-13)</f>
        <v>-4.8123506233447456E-3</v>
      </c>
    </row>
    <row r="9" spans="1:139" x14ac:dyDescent="0.2">
      <c r="A9" t="s">
        <v>116</v>
      </c>
      <c r="B9">
        <v>56596</v>
      </c>
      <c r="C9">
        <v>56748</v>
      </c>
      <c r="D9">
        <v>56810</v>
      </c>
      <c r="E9">
        <v>56694</v>
      </c>
      <c r="F9">
        <v>56798</v>
      </c>
      <c r="G9">
        <v>57046</v>
      </c>
      <c r="H9">
        <v>57222</v>
      </c>
      <c r="I9">
        <v>57423</v>
      </c>
      <c r="J9">
        <v>57624</v>
      </c>
      <c r="K9">
        <v>57649</v>
      </c>
      <c r="L9">
        <v>57753</v>
      </c>
      <c r="M9">
        <v>57865</v>
      </c>
      <c r="N9">
        <v>58047</v>
      </c>
      <c r="O9">
        <v>58174</v>
      </c>
      <c r="P9">
        <v>58353</v>
      </c>
      <c r="Q9">
        <v>58419</v>
      </c>
      <c r="R9">
        <v>58301</v>
      </c>
      <c r="S9">
        <v>58191</v>
      </c>
      <c r="T9">
        <v>58237</v>
      </c>
      <c r="U9">
        <v>58299</v>
      </c>
      <c r="V9">
        <v>58301</v>
      </c>
      <c r="W9">
        <v>58424</v>
      </c>
      <c r="X9">
        <v>58475</v>
      </c>
      <c r="Y9">
        <v>58500</v>
      </c>
      <c r="Z9">
        <v>58604</v>
      </c>
      <c r="AA9">
        <v>58643</v>
      </c>
      <c r="AB9">
        <v>58685</v>
      </c>
      <c r="AC9">
        <v>58880</v>
      </c>
      <c r="AD9">
        <v>58958</v>
      </c>
      <c r="AE9">
        <v>59068</v>
      </c>
      <c r="AF9">
        <v>59051</v>
      </c>
      <c r="AG9">
        <v>59035</v>
      </c>
      <c r="AH9">
        <v>59184</v>
      </c>
      <c r="AI9">
        <v>59397</v>
      </c>
      <c r="AJ9">
        <v>59258</v>
      </c>
      <c r="AK9">
        <v>59350</v>
      </c>
      <c r="AL9">
        <v>59280</v>
      </c>
      <c r="AM9">
        <v>59237</v>
      </c>
      <c r="AN9">
        <v>59187</v>
      </c>
      <c r="AO9">
        <v>59223</v>
      </c>
      <c r="AP9">
        <v>59285</v>
      </c>
      <c r="AQ9">
        <v>59258</v>
      </c>
      <c r="AR9">
        <v>59330</v>
      </c>
      <c r="AS9">
        <v>59278</v>
      </c>
      <c r="AT9">
        <v>59292</v>
      </c>
      <c r="AU9">
        <v>59452</v>
      </c>
      <c r="AV9">
        <v>59372</v>
      </c>
      <c r="AW9">
        <v>59350</v>
      </c>
      <c r="AX9">
        <v>59382</v>
      </c>
      <c r="AY9">
        <v>59440</v>
      </c>
      <c r="AZ9">
        <v>59236</v>
      </c>
      <c r="BA9">
        <v>59382</v>
      </c>
      <c r="BB9">
        <v>59466</v>
      </c>
      <c r="BC9">
        <v>59453</v>
      </c>
      <c r="BD9">
        <v>59568</v>
      </c>
      <c r="BE9">
        <v>59722</v>
      </c>
      <c r="BF9">
        <v>59746</v>
      </c>
      <c r="BG9">
        <v>59791</v>
      </c>
      <c r="BH9">
        <v>59721</v>
      </c>
      <c r="BI9">
        <v>59739</v>
      </c>
      <c r="BJ9">
        <v>59732</v>
      </c>
      <c r="BK9">
        <v>59818</v>
      </c>
      <c r="BL9">
        <v>59978</v>
      </c>
      <c r="BM9">
        <v>59864</v>
      </c>
      <c r="BN9">
        <v>59846</v>
      </c>
      <c r="BO9">
        <v>59973</v>
      </c>
      <c r="BP9">
        <v>60042</v>
      </c>
      <c r="BQ9">
        <v>60178</v>
      </c>
      <c r="BR9">
        <v>59975</v>
      </c>
      <c r="BS9">
        <v>59125</v>
      </c>
      <c r="BT9">
        <v>58633</v>
      </c>
      <c r="BU9">
        <v>58282</v>
      </c>
      <c r="BV9">
        <v>58125</v>
      </c>
      <c r="BW9">
        <v>57967</v>
      </c>
      <c r="BX9">
        <v>57839</v>
      </c>
      <c r="BY9">
        <v>57936</v>
      </c>
      <c r="BZ9">
        <v>57714</v>
      </c>
      <c r="CA9">
        <v>57866</v>
      </c>
      <c r="CB9">
        <v>57867</v>
      </c>
      <c r="CC9">
        <v>57922</v>
      </c>
      <c r="CD9">
        <v>57812</v>
      </c>
      <c r="CE9">
        <v>58234</v>
      </c>
      <c r="CF9">
        <v>58634</v>
      </c>
      <c r="CG9">
        <v>59027</v>
      </c>
      <c r="CH9">
        <v>59351</v>
      </c>
      <c r="CI9">
        <v>59631</v>
      </c>
      <c r="CJ9">
        <v>59908</v>
      </c>
      <c r="CK9">
        <v>60053</v>
      </c>
      <c r="CL9">
        <v>60363</v>
      </c>
      <c r="CM9">
        <v>60463</v>
      </c>
      <c r="CN9">
        <v>60506</v>
      </c>
      <c r="CO9">
        <v>60796</v>
      </c>
      <c r="CP9">
        <v>61074</v>
      </c>
      <c r="CQ9">
        <v>61249</v>
      </c>
      <c r="CR9">
        <v>61319</v>
      </c>
      <c r="CS9">
        <v>61378</v>
      </c>
      <c r="CT9">
        <v>61593</v>
      </c>
      <c r="CU9">
        <v>61860</v>
      </c>
      <c r="CV9">
        <v>61975</v>
      </c>
      <c r="CW9">
        <v>62146</v>
      </c>
      <c r="CX9">
        <v>62262</v>
      </c>
      <c r="CY9">
        <v>62279</v>
      </c>
      <c r="CZ9">
        <v>62431</v>
      </c>
      <c r="DA9">
        <v>62581</v>
      </c>
      <c r="DB9">
        <v>62680</v>
      </c>
      <c r="DC9">
        <v>62673</v>
      </c>
      <c r="DD9">
        <v>62730</v>
      </c>
      <c r="DE9">
        <v>62850</v>
      </c>
      <c r="DF9">
        <v>62812</v>
      </c>
      <c r="DG9">
        <v>62750</v>
      </c>
      <c r="DH9">
        <v>62812</v>
      </c>
      <c r="DI9">
        <v>62864</v>
      </c>
      <c r="DJ9">
        <v>62949</v>
      </c>
      <c r="DK9">
        <v>63108</v>
      </c>
      <c r="DL9">
        <v>63091</v>
      </c>
      <c r="DM9">
        <v>63158</v>
      </c>
      <c r="DN9">
        <v>63094</v>
      </c>
      <c r="DO9">
        <v>63350</v>
      </c>
      <c r="DP9">
        <v>63472</v>
      </c>
      <c r="DQ9">
        <v>63450</v>
      </c>
      <c r="DR9">
        <v>63462</v>
      </c>
      <c r="DS9">
        <v>63371</v>
      </c>
      <c r="DT9">
        <v>63304</v>
      </c>
      <c r="DU9">
        <v>63308</v>
      </c>
      <c r="DV9">
        <v>63266</v>
      </c>
      <c r="DW9">
        <v>63296</v>
      </c>
      <c r="DX9">
        <v>63209</v>
      </c>
      <c r="DY9">
        <v>63078</v>
      </c>
      <c r="DZ9">
        <v>63008</v>
      </c>
      <c r="EA9">
        <v>63042</v>
      </c>
      <c r="EB9">
        <v>62918</v>
      </c>
      <c r="EC9" s="100"/>
      <c r="ED9" t="s">
        <v>116</v>
      </c>
      <c r="EE9" s="14">
        <f t="shared" ca="1" si="8"/>
        <v>62918</v>
      </c>
      <c r="EF9" s="14">
        <f t="shared" ca="1" si="9"/>
        <v>-124</v>
      </c>
      <c r="EG9" s="7">
        <f t="shared" ca="1" si="10"/>
        <v>-1.9669426731385425E-3</v>
      </c>
      <c r="EH9" s="14">
        <f t="shared" ca="1" si="11"/>
        <v>-554</v>
      </c>
      <c r="EI9" s="7">
        <f t="shared" ca="1" si="12"/>
        <v>-8.7282581295689433E-3</v>
      </c>
    </row>
    <row r="10" spans="1:139" x14ac:dyDescent="0.2">
      <c r="A10" t="s">
        <v>117</v>
      </c>
      <c r="B10">
        <v>44850</v>
      </c>
      <c r="C10">
        <v>45016</v>
      </c>
      <c r="D10">
        <v>45136</v>
      </c>
      <c r="E10">
        <v>45189</v>
      </c>
      <c r="F10">
        <v>45399</v>
      </c>
      <c r="G10">
        <v>45529</v>
      </c>
      <c r="H10">
        <v>45836</v>
      </c>
      <c r="I10">
        <v>45960</v>
      </c>
      <c r="J10">
        <v>46014</v>
      </c>
      <c r="K10">
        <v>46192</v>
      </c>
      <c r="L10">
        <v>46412</v>
      </c>
      <c r="M10">
        <v>46546</v>
      </c>
      <c r="N10">
        <v>46733</v>
      </c>
      <c r="O10">
        <v>46867</v>
      </c>
      <c r="P10">
        <v>47009</v>
      </c>
      <c r="Q10">
        <v>47096</v>
      </c>
      <c r="R10">
        <v>47250</v>
      </c>
      <c r="S10">
        <v>47241</v>
      </c>
      <c r="T10">
        <v>47389</v>
      </c>
      <c r="U10">
        <v>47501</v>
      </c>
      <c r="V10">
        <v>47598</v>
      </c>
      <c r="W10">
        <v>47552</v>
      </c>
      <c r="X10">
        <v>47690</v>
      </c>
      <c r="Y10">
        <v>47979</v>
      </c>
      <c r="Z10">
        <v>48101</v>
      </c>
      <c r="AA10">
        <v>48127</v>
      </c>
      <c r="AB10">
        <v>48319</v>
      </c>
      <c r="AC10">
        <v>48388</v>
      </c>
      <c r="AD10">
        <v>48567</v>
      </c>
      <c r="AE10">
        <v>48679</v>
      </c>
      <c r="AF10">
        <v>48808</v>
      </c>
      <c r="AG10">
        <v>48942</v>
      </c>
      <c r="AH10">
        <v>48997</v>
      </c>
      <c r="AI10">
        <v>49484</v>
      </c>
      <c r="AJ10">
        <v>49623</v>
      </c>
      <c r="AK10">
        <v>49614</v>
      </c>
      <c r="AL10">
        <v>49676</v>
      </c>
      <c r="AM10">
        <v>49782</v>
      </c>
      <c r="AN10">
        <v>49881</v>
      </c>
      <c r="AO10">
        <v>50001</v>
      </c>
      <c r="AP10">
        <v>50115</v>
      </c>
      <c r="AQ10">
        <v>50180</v>
      </c>
      <c r="AR10">
        <v>50313</v>
      </c>
      <c r="AS10">
        <v>50376</v>
      </c>
      <c r="AT10">
        <v>50455</v>
      </c>
      <c r="AU10">
        <v>50602</v>
      </c>
      <c r="AV10">
        <v>50767</v>
      </c>
      <c r="AW10">
        <v>50953</v>
      </c>
      <c r="AX10">
        <v>51158</v>
      </c>
      <c r="AY10">
        <v>51313</v>
      </c>
      <c r="AZ10">
        <v>51472</v>
      </c>
      <c r="BA10">
        <v>51709</v>
      </c>
      <c r="BB10">
        <v>51887</v>
      </c>
      <c r="BC10">
        <v>52024</v>
      </c>
      <c r="BD10">
        <v>52196</v>
      </c>
      <c r="BE10">
        <v>52364</v>
      </c>
      <c r="BF10">
        <v>52490</v>
      </c>
      <c r="BG10">
        <v>52494</v>
      </c>
      <c r="BH10">
        <v>52444</v>
      </c>
      <c r="BI10">
        <v>52527</v>
      </c>
      <c r="BJ10">
        <v>52485</v>
      </c>
      <c r="BK10">
        <v>52657</v>
      </c>
      <c r="BL10">
        <v>52772</v>
      </c>
      <c r="BM10">
        <v>52863</v>
      </c>
      <c r="BN10">
        <v>52930</v>
      </c>
      <c r="BO10">
        <v>52995</v>
      </c>
      <c r="BP10">
        <v>53227</v>
      </c>
      <c r="BQ10">
        <v>53230</v>
      </c>
      <c r="BR10">
        <v>53270</v>
      </c>
      <c r="BS10">
        <v>52710</v>
      </c>
      <c r="BT10">
        <v>52400</v>
      </c>
      <c r="BU10">
        <v>52407</v>
      </c>
      <c r="BV10">
        <v>52374</v>
      </c>
      <c r="BW10">
        <v>52334</v>
      </c>
      <c r="BX10">
        <v>52384</v>
      </c>
      <c r="BY10">
        <v>52366</v>
      </c>
      <c r="BZ10">
        <v>52152</v>
      </c>
      <c r="CA10">
        <v>52292</v>
      </c>
      <c r="CB10">
        <v>52370</v>
      </c>
      <c r="CC10">
        <v>52494</v>
      </c>
      <c r="CD10">
        <v>52537</v>
      </c>
      <c r="CE10">
        <v>52995</v>
      </c>
      <c r="CF10">
        <v>53348</v>
      </c>
      <c r="CG10">
        <v>53577</v>
      </c>
      <c r="CH10">
        <v>53841</v>
      </c>
      <c r="CI10">
        <v>54081</v>
      </c>
      <c r="CJ10">
        <v>54236</v>
      </c>
      <c r="CK10">
        <v>54391</v>
      </c>
      <c r="CL10">
        <v>54560</v>
      </c>
      <c r="CM10">
        <v>54776</v>
      </c>
      <c r="CN10">
        <v>54895</v>
      </c>
      <c r="CO10">
        <v>55154</v>
      </c>
      <c r="CP10">
        <v>55376</v>
      </c>
      <c r="CQ10">
        <v>55482</v>
      </c>
      <c r="CR10">
        <v>55499</v>
      </c>
      <c r="CS10">
        <v>55576</v>
      </c>
      <c r="CT10">
        <v>55846</v>
      </c>
      <c r="CU10">
        <v>56087</v>
      </c>
      <c r="CV10">
        <v>56344</v>
      </c>
      <c r="CW10">
        <v>56442</v>
      </c>
      <c r="CX10">
        <v>56562</v>
      </c>
      <c r="CY10">
        <v>56655</v>
      </c>
      <c r="CZ10">
        <v>56757</v>
      </c>
      <c r="DA10">
        <v>56982</v>
      </c>
      <c r="DB10">
        <v>56991</v>
      </c>
      <c r="DC10">
        <v>57367</v>
      </c>
      <c r="DD10">
        <v>57385</v>
      </c>
      <c r="DE10">
        <v>57553</v>
      </c>
      <c r="DF10">
        <v>57537</v>
      </c>
      <c r="DG10">
        <v>57737</v>
      </c>
      <c r="DH10">
        <v>57903</v>
      </c>
      <c r="DI10">
        <v>58068</v>
      </c>
      <c r="DJ10">
        <v>58119</v>
      </c>
      <c r="DK10">
        <v>58160</v>
      </c>
      <c r="DL10">
        <v>58223</v>
      </c>
      <c r="DM10">
        <v>58332</v>
      </c>
      <c r="DN10">
        <v>58543</v>
      </c>
      <c r="DO10">
        <v>58498</v>
      </c>
      <c r="DP10">
        <v>58741</v>
      </c>
      <c r="DQ10">
        <v>58796</v>
      </c>
      <c r="DR10">
        <v>58935</v>
      </c>
      <c r="DS10">
        <v>58864</v>
      </c>
      <c r="DT10">
        <v>58884</v>
      </c>
      <c r="DU10">
        <v>58899</v>
      </c>
      <c r="DV10">
        <v>58930</v>
      </c>
      <c r="DW10">
        <v>59042</v>
      </c>
      <c r="DX10">
        <v>59075</v>
      </c>
      <c r="DY10">
        <v>59015</v>
      </c>
      <c r="DZ10">
        <v>58905</v>
      </c>
      <c r="EA10">
        <v>58869</v>
      </c>
      <c r="EB10">
        <v>58566</v>
      </c>
      <c r="EC10" s="100"/>
      <c r="ED10" t="s">
        <v>117</v>
      </c>
      <c r="EE10" s="14">
        <f t="shared" ca="1" si="8"/>
        <v>58566</v>
      </c>
      <c r="EF10" s="14">
        <f t="shared" ca="1" si="9"/>
        <v>-303</v>
      </c>
      <c r="EG10" s="7">
        <f t="shared" ca="1" si="10"/>
        <v>-5.1470213524945213E-3</v>
      </c>
      <c r="EH10" s="14">
        <f t="shared" ca="1" si="11"/>
        <v>-175</v>
      </c>
      <c r="EI10" s="7">
        <f t="shared" ca="1" si="12"/>
        <v>-2.9791797892443099E-3</v>
      </c>
    </row>
    <row r="11" spans="1:139" x14ac:dyDescent="0.2">
      <c r="A11" t="s">
        <v>118</v>
      </c>
      <c r="B11">
        <v>41669</v>
      </c>
      <c r="C11">
        <v>41691</v>
      </c>
      <c r="D11">
        <v>41752</v>
      </c>
      <c r="E11">
        <v>41669</v>
      </c>
      <c r="F11">
        <v>41776</v>
      </c>
      <c r="G11">
        <v>41887</v>
      </c>
      <c r="H11">
        <v>42050</v>
      </c>
      <c r="I11">
        <v>42146</v>
      </c>
      <c r="J11">
        <v>42342</v>
      </c>
      <c r="K11">
        <v>42389</v>
      </c>
      <c r="L11">
        <v>42479</v>
      </c>
      <c r="M11">
        <v>42627</v>
      </c>
      <c r="N11">
        <v>42815</v>
      </c>
      <c r="O11">
        <v>42856</v>
      </c>
      <c r="P11">
        <v>42880</v>
      </c>
      <c r="Q11">
        <v>42959</v>
      </c>
      <c r="R11">
        <v>42954</v>
      </c>
      <c r="S11">
        <v>42932</v>
      </c>
      <c r="T11">
        <v>42964</v>
      </c>
      <c r="U11">
        <v>42996</v>
      </c>
      <c r="V11">
        <v>42960</v>
      </c>
      <c r="W11">
        <v>42934</v>
      </c>
      <c r="X11">
        <v>42925</v>
      </c>
      <c r="Y11">
        <v>42988</v>
      </c>
      <c r="Z11">
        <v>43007</v>
      </c>
      <c r="AA11">
        <v>43044</v>
      </c>
      <c r="AB11">
        <v>43091</v>
      </c>
      <c r="AC11">
        <v>43091</v>
      </c>
      <c r="AD11">
        <v>43224</v>
      </c>
      <c r="AE11">
        <v>43302</v>
      </c>
      <c r="AF11">
        <v>43288</v>
      </c>
      <c r="AG11">
        <v>43359</v>
      </c>
      <c r="AH11">
        <v>43399</v>
      </c>
      <c r="AI11">
        <v>43685</v>
      </c>
      <c r="AJ11">
        <v>43715</v>
      </c>
      <c r="AK11">
        <v>43730</v>
      </c>
      <c r="AL11">
        <v>43765</v>
      </c>
      <c r="AM11">
        <v>43806</v>
      </c>
      <c r="AN11">
        <v>43873</v>
      </c>
      <c r="AO11">
        <v>43883</v>
      </c>
      <c r="AP11">
        <v>43898</v>
      </c>
      <c r="AQ11">
        <v>43976</v>
      </c>
      <c r="AR11">
        <v>44119</v>
      </c>
      <c r="AS11">
        <v>44188</v>
      </c>
      <c r="AT11">
        <v>44111</v>
      </c>
      <c r="AU11">
        <v>44387</v>
      </c>
      <c r="AV11">
        <v>44248</v>
      </c>
      <c r="AW11">
        <v>44268</v>
      </c>
      <c r="AX11">
        <v>44344</v>
      </c>
      <c r="AY11">
        <v>44446</v>
      </c>
      <c r="AZ11">
        <v>44429</v>
      </c>
      <c r="BA11">
        <v>44577</v>
      </c>
      <c r="BB11">
        <v>44641</v>
      </c>
      <c r="BC11">
        <v>44655</v>
      </c>
      <c r="BD11">
        <v>44716</v>
      </c>
      <c r="BE11">
        <v>44760</v>
      </c>
      <c r="BF11">
        <v>44876</v>
      </c>
      <c r="BG11">
        <v>44932</v>
      </c>
      <c r="BH11">
        <v>44940</v>
      </c>
      <c r="BI11">
        <v>44858</v>
      </c>
      <c r="BJ11">
        <v>44927</v>
      </c>
      <c r="BK11">
        <v>45051</v>
      </c>
      <c r="BL11">
        <v>45069</v>
      </c>
      <c r="BM11">
        <v>45039</v>
      </c>
      <c r="BN11">
        <v>45073</v>
      </c>
      <c r="BO11">
        <v>45125</v>
      </c>
      <c r="BP11">
        <v>45111</v>
      </c>
      <c r="BQ11">
        <v>45034</v>
      </c>
      <c r="BR11">
        <v>44991</v>
      </c>
      <c r="BS11">
        <v>44307</v>
      </c>
      <c r="BT11">
        <v>43880</v>
      </c>
      <c r="BU11">
        <v>43700</v>
      </c>
      <c r="BV11">
        <v>43589</v>
      </c>
      <c r="BW11">
        <v>43411</v>
      </c>
      <c r="BX11">
        <v>43414</v>
      </c>
      <c r="BY11">
        <v>43519</v>
      </c>
      <c r="BZ11">
        <v>43491</v>
      </c>
      <c r="CA11">
        <v>43589</v>
      </c>
      <c r="CB11">
        <v>43701</v>
      </c>
      <c r="CC11">
        <v>43786</v>
      </c>
      <c r="CD11">
        <v>43796</v>
      </c>
      <c r="CE11">
        <v>43905</v>
      </c>
      <c r="CF11">
        <v>44085</v>
      </c>
      <c r="CG11">
        <v>44293</v>
      </c>
      <c r="CH11">
        <v>44508</v>
      </c>
      <c r="CI11">
        <v>44658</v>
      </c>
      <c r="CJ11">
        <v>44750</v>
      </c>
      <c r="CK11">
        <v>44880</v>
      </c>
      <c r="CL11">
        <v>45018</v>
      </c>
      <c r="CM11">
        <v>45140</v>
      </c>
      <c r="CN11">
        <v>45204</v>
      </c>
      <c r="CO11">
        <v>45365</v>
      </c>
      <c r="CP11">
        <v>45461</v>
      </c>
      <c r="CQ11">
        <v>45418</v>
      </c>
      <c r="CR11">
        <v>45435</v>
      </c>
      <c r="CS11">
        <v>45464</v>
      </c>
      <c r="CT11">
        <v>45590</v>
      </c>
      <c r="CU11">
        <v>45657</v>
      </c>
      <c r="CV11">
        <v>45759</v>
      </c>
      <c r="CW11">
        <v>45838</v>
      </c>
      <c r="CX11">
        <v>45848</v>
      </c>
      <c r="CY11">
        <v>45904</v>
      </c>
      <c r="CZ11">
        <v>45902</v>
      </c>
      <c r="DA11">
        <v>46052</v>
      </c>
      <c r="DB11">
        <v>46206</v>
      </c>
      <c r="DC11">
        <v>46446</v>
      </c>
      <c r="DD11">
        <v>46449</v>
      </c>
      <c r="DE11">
        <v>46533</v>
      </c>
      <c r="DF11">
        <v>46471</v>
      </c>
      <c r="DG11">
        <v>46483</v>
      </c>
      <c r="DH11">
        <v>46572</v>
      </c>
      <c r="DI11">
        <v>46560</v>
      </c>
      <c r="DJ11">
        <v>46652</v>
      </c>
      <c r="DK11">
        <v>46703</v>
      </c>
      <c r="DL11">
        <v>46727</v>
      </c>
      <c r="DM11">
        <v>46728</v>
      </c>
      <c r="DN11">
        <v>46787</v>
      </c>
      <c r="DO11">
        <v>46861</v>
      </c>
      <c r="DP11">
        <v>46825</v>
      </c>
      <c r="DQ11">
        <v>46817</v>
      </c>
      <c r="DR11">
        <v>46861</v>
      </c>
      <c r="DS11">
        <v>46804</v>
      </c>
      <c r="DT11">
        <v>46783</v>
      </c>
      <c r="DU11">
        <v>46837</v>
      </c>
      <c r="DV11">
        <v>46689</v>
      </c>
      <c r="DW11">
        <v>46725</v>
      </c>
      <c r="DX11">
        <v>46702</v>
      </c>
      <c r="DY11">
        <v>46621</v>
      </c>
      <c r="DZ11">
        <v>46622</v>
      </c>
      <c r="EA11">
        <v>46527</v>
      </c>
      <c r="EB11">
        <v>46337</v>
      </c>
      <c r="EC11" s="100"/>
      <c r="ED11" t="s">
        <v>118</v>
      </c>
      <c r="EE11" s="14">
        <f t="shared" ca="1" si="8"/>
        <v>46337</v>
      </c>
      <c r="EF11" s="14">
        <f t="shared" ca="1" si="9"/>
        <v>-190</v>
      </c>
      <c r="EG11" s="7">
        <f t="shared" ca="1" si="10"/>
        <v>-4.0836503535581492E-3</v>
      </c>
      <c r="EH11" s="14">
        <f t="shared" ca="1" si="11"/>
        <v>-488</v>
      </c>
      <c r="EI11" s="7">
        <f t="shared" ca="1" si="12"/>
        <v>-1.0421783235451149E-2</v>
      </c>
    </row>
    <row r="12" spans="1:139" x14ac:dyDescent="0.2">
      <c r="A12" t="s">
        <v>1730</v>
      </c>
      <c r="B12">
        <v>39908</v>
      </c>
      <c r="C12">
        <v>40103</v>
      </c>
      <c r="D12">
        <v>40272</v>
      </c>
      <c r="E12">
        <v>40144</v>
      </c>
      <c r="F12">
        <v>40238</v>
      </c>
      <c r="G12">
        <v>40256</v>
      </c>
      <c r="H12">
        <v>40440</v>
      </c>
      <c r="I12">
        <v>40549</v>
      </c>
      <c r="J12">
        <v>40689</v>
      </c>
      <c r="K12">
        <v>40890</v>
      </c>
      <c r="L12">
        <v>40935</v>
      </c>
      <c r="M12">
        <v>41030</v>
      </c>
      <c r="N12">
        <v>41126</v>
      </c>
      <c r="O12">
        <v>41210</v>
      </c>
      <c r="P12">
        <v>41206</v>
      </c>
      <c r="Q12">
        <v>41183</v>
      </c>
      <c r="R12">
        <v>41178</v>
      </c>
      <c r="S12">
        <v>41220</v>
      </c>
      <c r="T12">
        <v>41315</v>
      </c>
      <c r="U12">
        <v>41336</v>
      </c>
      <c r="V12">
        <v>41324</v>
      </c>
      <c r="W12">
        <v>41348</v>
      </c>
      <c r="X12">
        <v>41351</v>
      </c>
      <c r="Y12">
        <v>41356</v>
      </c>
      <c r="Z12">
        <v>41438</v>
      </c>
      <c r="AA12">
        <v>41410</v>
      </c>
      <c r="AB12">
        <v>41495</v>
      </c>
      <c r="AC12">
        <v>41541</v>
      </c>
      <c r="AD12">
        <v>41620</v>
      </c>
      <c r="AE12">
        <v>41658</v>
      </c>
      <c r="AF12">
        <v>41663</v>
      </c>
      <c r="AG12">
        <v>41805</v>
      </c>
      <c r="AH12">
        <v>41771</v>
      </c>
      <c r="AI12">
        <v>41934</v>
      </c>
      <c r="AJ12">
        <v>42000</v>
      </c>
      <c r="AK12">
        <v>42059</v>
      </c>
      <c r="AL12">
        <v>42037</v>
      </c>
      <c r="AM12">
        <v>42026</v>
      </c>
      <c r="AN12">
        <v>42104</v>
      </c>
      <c r="AO12">
        <v>42196</v>
      </c>
      <c r="AP12">
        <v>42223</v>
      </c>
      <c r="AQ12">
        <v>42244</v>
      </c>
      <c r="AR12">
        <v>42255</v>
      </c>
      <c r="AS12">
        <v>42277</v>
      </c>
      <c r="AT12">
        <v>42309</v>
      </c>
      <c r="AU12">
        <v>42395</v>
      </c>
      <c r="AV12">
        <v>42353</v>
      </c>
      <c r="AW12">
        <v>42420</v>
      </c>
      <c r="AX12">
        <v>42484</v>
      </c>
      <c r="AY12">
        <v>42572</v>
      </c>
      <c r="AZ12">
        <v>42561</v>
      </c>
      <c r="BA12">
        <v>42683</v>
      </c>
      <c r="BB12">
        <v>42826</v>
      </c>
      <c r="BC12">
        <v>42792</v>
      </c>
      <c r="BD12">
        <v>42798</v>
      </c>
      <c r="BE12">
        <v>42829</v>
      </c>
      <c r="BF12">
        <v>42923</v>
      </c>
      <c r="BG12">
        <v>42890</v>
      </c>
      <c r="BH12">
        <v>42822</v>
      </c>
      <c r="BI12">
        <v>42763</v>
      </c>
      <c r="BJ12">
        <v>42686</v>
      </c>
      <c r="BK12">
        <v>42854</v>
      </c>
      <c r="BL12">
        <v>42868</v>
      </c>
      <c r="BM12">
        <v>42833</v>
      </c>
      <c r="BN12">
        <v>42914</v>
      </c>
      <c r="BO12">
        <v>42963</v>
      </c>
      <c r="BP12">
        <v>43033</v>
      </c>
      <c r="BQ12">
        <v>42992</v>
      </c>
      <c r="BR12">
        <v>42812</v>
      </c>
      <c r="BS12">
        <v>42219</v>
      </c>
      <c r="BT12">
        <v>41871</v>
      </c>
      <c r="BU12">
        <v>41778</v>
      </c>
      <c r="BV12">
        <v>41699</v>
      </c>
      <c r="BW12">
        <v>41580</v>
      </c>
      <c r="BX12">
        <v>41521</v>
      </c>
      <c r="BY12">
        <v>41619</v>
      </c>
      <c r="BZ12">
        <v>41575</v>
      </c>
      <c r="CA12">
        <v>41675</v>
      </c>
      <c r="CB12">
        <v>41790</v>
      </c>
      <c r="CC12">
        <v>41812</v>
      </c>
      <c r="CD12">
        <v>41898</v>
      </c>
      <c r="CE12">
        <v>42095</v>
      </c>
      <c r="CF12">
        <v>42351</v>
      </c>
      <c r="CG12">
        <v>42554</v>
      </c>
      <c r="CH12">
        <v>42612</v>
      </c>
      <c r="CI12">
        <v>42850</v>
      </c>
      <c r="CJ12">
        <v>42990</v>
      </c>
      <c r="CK12">
        <v>42942</v>
      </c>
      <c r="CL12">
        <v>42984</v>
      </c>
      <c r="CM12">
        <v>43093</v>
      </c>
      <c r="CN12">
        <v>43162</v>
      </c>
      <c r="CO12">
        <v>43318</v>
      </c>
      <c r="CP12">
        <v>43414</v>
      </c>
      <c r="CQ12">
        <v>43382</v>
      </c>
      <c r="CR12">
        <v>43355</v>
      </c>
      <c r="CS12">
        <v>43367</v>
      </c>
      <c r="CT12">
        <v>43436</v>
      </c>
      <c r="CU12">
        <v>43497</v>
      </c>
      <c r="CV12">
        <v>43608</v>
      </c>
      <c r="CW12">
        <v>43598</v>
      </c>
      <c r="CX12">
        <v>43667</v>
      </c>
      <c r="CY12">
        <v>43723</v>
      </c>
      <c r="CZ12">
        <v>43797</v>
      </c>
      <c r="DA12">
        <v>43887</v>
      </c>
      <c r="DB12">
        <v>43937</v>
      </c>
      <c r="DC12">
        <v>44068</v>
      </c>
      <c r="DD12">
        <v>44084</v>
      </c>
      <c r="DE12">
        <v>44171</v>
      </c>
      <c r="DF12">
        <v>44165</v>
      </c>
      <c r="DG12">
        <v>44161</v>
      </c>
      <c r="DH12">
        <v>44219</v>
      </c>
      <c r="DI12">
        <v>44260</v>
      </c>
      <c r="DJ12">
        <v>44274</v>
      </c>
      <c r="DK12">
        <v>44235</v>
      </c>
      <c r="DL12">
        <v>44218</v>
      </c>
      <c r="DM12">
        <v>44286</v>
      </c>
      <c r="DN12">
        <v>44396</v>
      </c>
      <c r="DO12">
        <v>44416</v>
      </c>
      <c r="DP12">
        <v>44565</v>
      </c>
      <c r="DQ12">
        <v>44459</v>
      </c>
      <c r="DR12">
        <v>44459</v>
      </c>
      <c r="DS12">
        <v>44434</v>
      </c>
      <c r="DT12">
        <v>44400</v>
      </c>
      <c r="DU12">
        <v>44477</v>
      </c>
      <c r="DV12">
        <v>44483</v>
      </c>
      <c r="DW12">
        <v>44472</v>
      </c>
      <c r="DX12">
        <v>44421</v>
      </c>
      <c r="DY12">
        <v>44286</v>
      </c>
      <c r="DZ12">
        <v>44308</v>
      </c>
      <c r="EA12">
        <v>44184</v>
      </c>
      <c r="EB12">
        <v>43985</v>
      </c>
      <c r="EC12" s="100"/>
      <c r="ED12" t="s">
        <v>1730</v>
      </c>
      <c r="EE12" s="14">
        <f t="shared" ca="1" si="8"/>
        <v>43985</v>
      </c>
      <c r="EF12" s="14">
        <f t="shared" ca="1" si="9"/>
        <v>-199</v>
      </c>
      <c r="EG12" s="7">
        <f t="shared" ca="1" si="10"/>
        <v>-4.5038928118776031E-3</v>
      </c>
      <c r="EH12" s="14">
        <f t="shared" ca="1" si="11"/>
        <v>-580</v>
      </c>
      <c r="EI12" s="7">
        <f t="shared" ca="1" si="12"/>
        <v>-1.3014697632671379E-2</v>
      </c>
    </row>
    <row r="13" spans="1:139" x14ac:dyDescent="0.2">
      <c r="A13" t="s">
        <v>120</v>
      </c>
      <c r="B13">
        <v>43358</v>
      </c>
      <c r="C13">
        <v>43471</v>
      </c>
      <c r="D13">
        <v>43640</v>
      </c>
      <c r="E13">
        <v>43721</v>
      </c>
      <c r="F13">
        <v>43915</v>
      </c>
      <c r="G13">
        <v>44052</v>
      </c>
      <c r="H13">
        <v>44304</v>
      </c>
      <c r="I13">
        <v>44456</v>
      </c>
      <c r="J13">
        <v>44591</v>
      </c>
      <c r="K13">
        <v>44569</v>
      </c>
      <c r="L13">
        <v>44679</v>
      </c>
      <c r="M13">
        <v>44807</v>
      </c>
      <c r="N13">
        <v>44963</v>
      </c>
      <c r="O13">
        <v>45086</v>
      </c>
      <c r="P13">
        <v>45197</v>
      </c>
      <c r="Q13">
        <v>45298</v>
      </c>
      <c r="R13">
        <v>45425</v>
      </c>
      <c r="S13">
        <v>45329</v>
      </c>
      <c r="T13">
        <v>45425</v>
      </c>
      <c r="U13">
        <v>45547</v>
      </c>
      <c r="V13">
        <v>45597</v>
      </c>
      <c r="W13">
        <v>45585</v>
      </c>
      <c r="X13">
        <v>45851</v>
      </c>
      <c r="Y13">
        <v>45831</v>
      </c>
      <c r="Z13">
        <v>45884</v>
      </c>
      <c r="AA13">
        <v>45855</v>
      </c>
      <c r="AB13">
        <v>45982</v>
      </c>
      <c r="AC13">
        <v>45977</v>
      </c>
      <c r="AD13">
        <v>46096</v>
      </c>
      <c r="AE13">
        <v>46110</v>
      </c>
      <c r="AF13">
        <v>46147</v>
      </c>
      <c r="AG13">
        <v>46148</v>
      </c>
      <c r="AH13">
        <v>46082</v>
      </c>
      <c r="AI13">
        <v>46266</v>
      </c>
      <c r="AJ13">
        <v>46388</v>
      </c>
      <c r="AK13">
        <v>46361</v>
      </c>
      <c r="AL13">
        <v>46284</v>
      </c>
      <c r="AM13">
        <v>46279</v>
      </c>
      <c r="AN13">
        <v>46316</v>
      </c>
      <c r="AO13">
        <v>46406</v>
      </c>
      <c r="AP13">
        <v>46484</v>
      </c>
      <c r="AQ13">
        <v>46543</v>
      </c>
      <c r="AR13">
        <v>46498</v>
      </c>
      <c r="AS13">
        <v>46430</v>
      </c>
      <c r="AT13">
        <v>46369</v>
      </c>
      <c r="AU13">
        <v>46432</v>
      </c>
      <c r="AV13">
        <v>46507</v>
      </c>
      <c r="AW13">
        <v>46631</v>
      </c>
      <c r="AX13">
        <v>46767</v>
      </c>
      <c r="AY13">
        <v>46902</v>
      </c>
      <c r="AZ13">
        <v>46866</v>
      </c>
      <c r="BA13">
        <v>46959</v>
      </c>
      <c r="BB13">
        <v>47078</v>
      </c>
      <c r="BC13">
        <v>47029</v>
      </c>
      <c r="BD13">
        <v>47084</v>
      </c>
      <c r="BE13">
        <v>47200</v>
      </c>
      <c r="BF13">
        <v>47271</v>
      </c>
      <c r="BG13">
        <v>47210</v>
      </c>
      <c r="BH13">
        <v>47156</v>
      </c>
      <c r="BI13">
        <v>47102</v>
      </c>
      <c r="BJ13">
        <v>47067</v>
      </c>
      <c r="BK13">
        <v>47153</v>
      </c>
      <c r="BL13">
        <v>47231</v>
      </c>
      <c r="BM13">
        <v>47177</v>
      </c>
      <c r="BN13">
        <v>47187</v>
      </c>
      <c r="BO13">
        <v>47255</v>
      </c>
      <c r="BP13">
        <v>47335</v>
      </c>
      <c r="BQ13">
        <v>47253</v>
      </c>
      <c r="BR13">
        <v>47146</v>
      </c>
      <c r="BS13">
        <v>46422</v>
      </c>
      <c r="BT13">
        <v>46278</v>
      </c>
      <c r="BU13">
        <v>46219</v>
      </c>
      <c r="BV13">
        <v>46111</v>
      </c>
      <c r="BW13">
        <v>46008</v>
      </c>
      <c r="BX13">
        <v>45949</v>
      </c>
      <c r="BY13">
        <v>45844</v>
      </c>
      <c r="BZ13">
        <v>45573</v>
      </c>
      <c r="CA13">
        <v>45630</v>
      </c>
      <c r="CB13">
        <v>45658</v>
      </c>
      <c r="CC13">
        <v>45703</v>
      </c>
      <c r="CD13">
        <v>45781</v>
      </c>
      <c r="CE13">
        <v>46149</v>
      </c>
      <c r="CF13">
        <v>46422</v>
      </c>
      <c r="CG13">
        <v>46558</v>
      </c>
      <c r="CH13">
        <v>46655</v>
      </c>
      <c r="CI13">
        <v>46906</v>
      </c>
      <c r="CJ13">
        <v>46839</v>
      </c>
      <c r="CK13">
        <v>46752</v>
      </c>
      <c r="CL13">
        <v>46905</v>
      </c>
      <c r="CM13">
        <v>47080</v>
      </c>
      <c r="CN13">
        <v>47132</v>
      </c>
      <c r="CO13">
        <v>47447</v>
      </c>
      <c r="CP13">
        <v>47567</v>
      </c>
      <c r="CQ13">
        <v>47603</v>
      </c>
      <c r="CR13">
        <v>47699</v>
      </c>
      <c r="CS13">
        <v>47732</v>
      </c>
      <c r="CT13">
        <v>47917</v>
      </c>
      <c r="CU13">
        <v>48016</v>
      </c>
      <c r="CV13">
        <v>48163</v>
      </c>
      <c r="CW13">
        <v>48242</v>
      </c>
      <c r="CX13">
        <v>48267</v>
      </c>
      <c r="CY13">
        <v>48237</v>
      </c>
      <c r="CZ13">
        <v>48203</v>
      </c>
      <c r="DA13">
        <v>48330</v>
      </c>
      <c r="DB13">
        <v>48373</v>
      </c>
      <c r="DC13">
        <v>48474</v>
      </c>
      <c r="DD13">
        <v>48546</v>
      </c>
      <c r="DE13">
        <v>48735</v>
      </c>
      <c r="DF13">
        <v>48658</v>
      </c>
      <c r="DG13">
        <v>48801</v>
      </c>
      <c r="DH13">
        <v>48908</v>
      </c>
      <c r="DI13">
        <v>49136</v>
      </c>
      <c r="DJ13">
        <v>49194</v>
      </c>
      <c r="DK13">
        <v>49223</v>
      </c>
      <c r="DL13">
        <v>49288</v>
      </c>
      <c r="DM13">
        <v>49244</v>
      </c>
      <c r="DN13">
        <v>49262</v>
      </c>
      <c r="DO13">
        <v>49270</v>
      </c>
      <c r="DP13">
        <v>49368</v>
      </c>
      <c r="DQ13">
        <v>49309</v>
      </c>
      <c r="DR13">
        <v>49284</v>
      </c>
      <c r="DS13">
        <v>49203</v>
      </c>
      <c r="DT13">
        <v>49239</v>
      </c>
      <c r="DU13">
        <v>49209</v>
      </c>
      <c r="DV13">
        <v>49222</v>
      </c>
      <c r="DW13">
        <v>49227</v>
      </c>
      <c r="DX13">
        <v>49188</v>
      </c>
      <c r="DY13">
        <v>49167</v>
      </c>
      <c r="DZ13">
        <v>49111</v>
      </c>
      <c r="EA13">
        <v>49066</v>
      </c>
      <c r="EB13">
        <v>48838</v>
      </c>
      <c r="EC13" s="100"/>
      <c r="ED13" t="s">
        <v>120</v>
      </c>
      <c r="EE13" s="14">
        <f t="shared" ca="1" si="8"/>
        <v>48838</v>
      </c>
      <c r="EF13" s="14">
        <f t="shared" ca="1" si="9"/>
        <v>-228</v>
      </c>
      <c r="EG13" s="7">
        <f t="shared" ca="1" si="10"/>
        <v>-4.6468022663351408E-3</v>
      </c>
      <c r="EH13" s="14">
        <f t="shared" ca="1" si="11"/>
        <v>-530</v>
      </c>
      <c r="EI13" s="7">
        <f t="shared" ca="1" si="12"/>
        <v>-1.0735699238373034E-2</v>
      </c>
    </row>
    <row r="14" spans="1:139" x14ac:dyDescent="0.2">
      <c r="A14" t="s">
        <v>121</v>
      </c>
      <c r="B14">
        <v>69899</v>
      </c>
      <c r="C14">
        <v>70185</v>
      </c>
      <c r="D14">
        <v>70329</v>
      </c>
      <c r="E14">
        <v>70279</v>
      </c>
      <c r="F14">
        <v>70551</v>
      </c>
      <c r="G14">
        <v>70714</v>
      </c>
      <c r="H14">
        <v>71051</v>
      </c>
      <c r="I14">
        <v>71248</v>
      </c>
      <c r="J14">
        <v>71505</v>
      </c>
      <c r="K14">
        <v>71579</v>
      </c>
      <c r="L14">
        <v>71734</v>
      </c>
      <c r="M14">
        <v>72070</v>
      </c>
      <c r="N14">
        <v>72271</v>
      </c>
      <c r="O14">
        <v>72436</v>
      </c>
      <c r="P14">
        <v>72546</v>
      </c>
      <c r="Q14">
        <v>72640</v>
      </c>
      <c r="R14">
        <v>72962</v>
      </c>
      <c r="S14">
        <v>72943</v>
      </c>
      <c r="T14">
        <v>73067</v>
      </c>
      <c r="U14">
        <v>73158</v>
      </c>
      <c r="V14">
        <v>73105</v>
      </c>
      <c r="W14">
        <v>73030</v>
      </c>
      <c r="X14">
        <v>73167</v>
      </c>
      <c r="Y14">
        <v>73280</v>
      </c>
      <c r="Z14">
        <v>73387</v>
      </c>
      <c r="AA14">
        <v>73343</v>
      </c>
      <c r="AB14">
        <v>73508</v>
      </c>
      <c r="AC14">
        <v>73685</v>
      </c>
      <c r="AD14">
        <v>73725</v>
      </c>
      <c r="AE14">
        <v>73820</v>
      </c>
      <c r="AF14">
        <v>73865</v>
      </c>
      <c r="AG14">
        <v>74029</v>
      </c>
      <c r="AH14">
        <v>74144</v>
      </c>
      <c r="AI14">
        <v>74331</v>
      </c>
      <c r="AJ14">
        <v>74567</v>
      </c>
      <c r="AK14">
        <v>74640</v>
      </c>
      <c r="AL14">
        <v>74735</v>
      </c>
      <c r="AM14">
        <v>74928</v>
      </c>
      <c r="AN14">
        <v>75062</v>
      </c>
      <c r="AO14">
        <v>75178</v>
      </c>
      <c r="AP14">
        <v>75378</v>
      </c>
      <c r="AQ14">
        <v>75397</v>
      </c>
      <c r="AR14">
        <v>75454</v>
      </c>
      <c r="AS14">
        <v>75579</v>
      </c>
      <c r="AT14">
        <v>75655</v>
      </c>
      <c r="AU14">
        <v>75792</v>
      </c>
      <c r="AV14">
        <v>75908</v>
      </c>
      <c r="AW14">
        <v>76104</v>
      </c>
      <c r="AX14">
        <v>76261</v>
      </c>
      <c r="AY14">
        <v>76356</v>
      </c>
      <c r="AZ14">
        <v>76399</v>
      </c>
      <c r="BA14">
        <v>76478</v>
      </c>
      <c r="BB14">
        <v>76536</v>
      </c>
      <c r="BC14">
        <v>76642</v>
      </c>
      <c r="BD14">
        <v>76857</v>
      </c>
      <c r="BE14">
        <v>77090</v>
      </c>
      <c r="BF14">
        <v>77287</v>
      </c>
      <c r="BG14">
        <v>77347</v>
      </c>
      <c r="BH14">
        <v>77556</v>
      </c>
      <c r="BI14">
        <v>77535</v>
      </c>
      <c r="BJ14">
        <v>77595</v>
      </c>
      <c r="BK14">
        <v>77753</v>
      </c>
      <c r="BL14">
        <v>77935</v>
      </c>
      <c r="BM14">
        <v>77891</v>
      </c>
      <c r="BN14">
        <v>77962</v>
      </c>
      <c r="BO14">
        <v>78201</v>
      </c>
      <c r="BP14">
        <v>78475</v>
      </c>
      <c r="BQ14">
        <v>78358</v>
      </c>
      <c r="BR14">
        <v>78316</v>
      </c>
      <c r="BS14">
        <v>77535</v>
      </c>
      <c r="BT14">
        <v>77390</v>
      </c>
      <c r="BU14">
        <v>77214</v>
      </c>
      <c r="BV14">
        <v>77097</v>
      </c>
      <c r="BW14">
        <v>76949</v>
      </c>
      <c r="BX14">
        <v>77056</v>
      </c>
      <c r="BY14">
        <v>77150</v>
      </c>
      <c r="BZ14">
        <v>76922</v>
      </c>
      <c r="CA14">
        <v>77051</v>
      </c>
      <c r="CB14">
        <v>77133</v>
      </c>
      <c r="CC14">
        <v>77270</v>
      </c>
      <c r="CD14">
        <v>77487</v>
      </c>
      <c r="CE14">
        <v>78021</v>
      </c>
      <c r="CF14">
        <v>78615</v>
      </c>
      <c r="CG14">
        <v>79146</v>
      </c>
      <c r="CH14">
        <v>79627</v>
      </c>
      <c r="CI14">
        <v>80040</v>
      </c>
      <c r="CJ14">
        <v>80287</v>
      </c>
      <c r="CK14">
        <v>80556</v>
      </c>
      <c r="CL14">
        <v>80924</v>
      </c>
      <c r="CM14">
        <v>81069</v>
      </c>
      <c r="CN14">
        <v>81227</v>
      </c>
      <c r="CO14">
        <v>81652</v>
      </c>
      <c r="CP14">
        <v>81967</v>
      </c>
      <c r="CQ14">
        <v>82139</v>
      </c>
      <c r="CR14">
        <v>82322</v>
      </c>
      <c r="CS14">
        <v>82526</v>
      </c>
      <c r="CT14">
        <v>82664</v>
      </c>
      <c r="CU14">
        <v>82928</v>
      </c>
      <c r="CV14">
        <v>83109</v>
      </c>
      <c r="CW14">
        <v>83316</v>
      </c>
      <c r="CX14">
        <v>83388</v>
      </c>
      <c r="CY14">
        <v>83574</v>
      </c>
      <c r="CZ14">
        <v>83743</v>
      </c>
      <c r="DA14">
        <v>84061</v>
      </c>
      <c r="DB14">
        <v>84138</v>
      </c>
      <c r="DC14">
        <v>84225</v>
      </c>
      <c r="DD14">
        <v>84407</v>
      </c>
      <c r="DE14">
        <v>84520</v>
      </c>
      <c r="DF14">
        <v>84558</v>
      </c>
      <c r="DG14">
        <v>84592</v>
      </c>
      <c r="DH14">
        <v>84703</v>
      </c>
      <c r="DI14">
        <v>84806</v>
      </c>
      <c r="DJ14">
        <v>85049</v>
      </c>
      <c r="DK14">
        <v>85120</v>
      </c>
      <c r="DL14">
        <v>85265</v>
      </c>
      <c r="DM14">
        <v>85321</v>
      </c>
      <c r="DN14">
        <v>85459</v>
      </c>
      <c r="DO14">
        <v>85800</v>
      </c>
      <c r="DP14">
        <v>85974</v>
      </c>
      <c r="DQ14">
        <v>86060</v>
      </c>
      <c r="DR14">
        <v>86132</v>
      </c>
      <c r="DS14">
        <v>86068</v>
      </c>
      <c r="DT14">
        <v>86312</v>
      </c>
      <c r="DU14">
        <v>86462</v>
      </c>
      <c r="DV14">
        <v>86396</v>
      </c>
      <c r="DW14">
        <v>86531</v>
      </c>
      <c r="DX14">
        <v>86559</v>
      </c>
      <c r="DY14">
        <v>86494</v>
      </c>
      <c r="DZ14">
        <v>86546</v>
      </c>
      <c r="EA14">
        <v>86231</v>
      </c>
      <c r="EB14">
        <v>85973</v>
      </c>
      <c r="EC14" s="100"/>
      <c r="ED14" t="s">
        <v>121</v>
      </c>
      <c r="EE14" s="14">
        <f t="shared" ca="1" si="8"/>
        <v>85973</v>
      </c>
      <c r="EF14" s="14">
        <f t="shared" ca="1" si="9"/>
        <v>-258</v>
      </c>
      <c r="EG14" s="7">
        <f t="shared" ca="1" si="10"/>
        <v>-2.9919634470202132E-3</v>
      </c>
      <c r="EH14" s="14">
        <f t="shared" ca="1" si="11"/>
        <v>-1</v>
      </c>
      <c r="EI14" s="7">
        <f t="shared" ca="1" si="12"/>
        <v>-1.1631423453602252E-5</v>
      </c>
    </row>
    <row r="15" spans="1:139" x14ac:dyDescent="0.2">
      <c r="A15" t="s">
        <v>122</v>
      </c>
      <c r="B15">
        <v>46743</v>
      </c>
      <c r="C15">
        <v>46866</v>
      </c>
      <c r="D15">
        <v>46939</v>
      </c>
      <c r="E15">
        <v>46950</v>
      </c>
      <c r="F15">
        <v>47181</v>
      </c>
      <c r="G15">
        <v>47164</v>
      </c>
      <c r="H15">
        <v>47300</v>
      </c>
      <c r="I15">
        <v>47360</v>
      </c>
      <c r="J15">
        <v>47535</v>
      </c>
      <c r="K15">
        <v>47555</v>
      </c>
      <c r="L15">
        <v>47682</v>
      </c>
      <c r="M15">
        <v>47775</v>
      </c>
      <c r="N15">
        <v>47905</v>
      </c>
      <c r="O15">
        <v>47954</v>
      </c>
      <c r="P15">
        <v>48035</v>
      </c>
      <c r="Q15">
        <v>48080</v>
      </c>
      <c r="R15">
        <v>48212</v>
      </c>
      <c r="S15">
        <v>48189</v>
      </c>
      <c r="T15">
        <v>48250</v>
      </c>
      <c r="U15">
        <v>48322</v>
      </c>
      <c r="V15">
        <v>48290</v>
      </c>
      <c r="W15">
        <v>48272</v>
      </c>
      <c r="X15">
        <v>48394</v>
      </c>
      <c r="Y15">
        <v>48458</v>
      </c>
      <c r="Z15">
        <v>48490</v>
      </c>
      <c r="AA15">
        <v>48498</v>
      </c>
      <c r="AB15">
        <v>48614</v>
      </c>
      <c r="AC15">
        <v>48582</v>
      </c>
      <c r="AD15">
        <v>48565</v>
      </c>
      <c r="AE15">
        <v>48631</v>
      </c>
      <c r="AF15">
        <v>48647</v>
      </c>
      <c r="AG15">
        <v>48683</v>
      </c>
      <c r="AH15">
        <v>48742</v>
      </c>
      <c r="AI15">
        <v>48834</v>
      </c>
      <c r="AJ15">
        <v>49046</v>
      </c>
      <c r="AK15">
        <v>49015</v>
      </c>
      <c r="AL15">
        <v>48965</v>
      </c>
      <c r="AM15">
        <v>49032</v>
      </c>
      <c r="AN15">
        <v>49064</v>
      </c>
      <c r="AO15">
        <v>49130</v>
      </c>
      <c r="AP15">
        <v>49251</v>
      </c>
      <c r="AQ15">
        <v>49219</v>
      </c>
      <c r="AR15">
        <v>49254</v>
      </c>
      <c r="AS15">
        <v>49253</v>
      </c>
      <c r="AT15">
        <v>49230</v>
      </c>
      <c r="AU15">
        <v>49325</v>
      </c>
      <c r="AV15">
        <v>49358</v>
      </c>
      <c r="AW15">
        <v>49336</v>
      </c>
      <c r="AX15">
        <v>49404</v>
      </c>
      <c r="AY15">
        <v>49428</v>
      </c>
      <c r="AZ15">
        <v>49400</v>
      </c>
      <c r="BA15">
        <v>49355</v>
      </c>
      <c r="BB15">
        <v>49522</v>
      </c>
      <c r="BC15">
        <v>49606</v>
      </c>
      <c r="BD15">
        <v>49665</v>
      </c>
      <c r="BE15">
        <v>49717</v>
      </c>
      <c r="BF15">
        <v>49764</v>
      </c>
      <c r="BG15">
        <v>49826</v>
      </c>
      <c r="BH15">
        <v>49880</v>
      </c>
      <c r="BI15">
        <v>49912</v>
      </c>
      <c r="BJ15">
        <v>49851</v>
      </c>
      <c r="BK15">
        <v>49863</v>
      </c>
      <c r="BL15">
        <v>50011</v>
      </c>
      <c r="BM15">
        <v>49984</v>
      </c>
      <c r="BN15">
        <v>49987</v>
      </c>
      <c r="BO15">
        <v>50025</v>
      </c>
      <c r="BP15">
        <v>50170</v>
      </c>
      <c r="BQ15">
        <v>50188</v>
      </c>
      <c r="BR15">
        <v>50059</v>
      </c>
      <c r="BS15">
        <v>49489</v>
      </c>
      <c r="BT15">
        <v>49433</v>
      </c>
      <c r="BU15">
        <v>49306</v>
      </c>
      <c r="BV15">
        <v>49207</v>
      </c>
      <c r="BW15">
        <v>49102</v>
      </c>
      <c r="BX15">
        <v>48988</v>
      </c>
      <c r="BY15">
        <v>49027</v>
      </c>
      <c r="BZ15">
        <v>48940</v>
      </c>
      <c r="CA15">
        <v>48916</v>
      </c>
      <c r="CB15">
        <v>48936</v>
      </c>
      <c r="CC15">
        <v>49011</v>
      </c>
      <c r="CD15">
        <v>49085</v>
      </c>
      <c r="CE15">
        <v>49380</v>
      </c>
      <c r="CF15">
        <v>49683</v>
      </c>
      <c r="CG15">
        <v>49952</v>
      </c>
      <c r="CH15">
        <v>50163</v>
      </c>
      <c r="CI15">
        <v>50333</v>
      </c>
      <c r="CJ15">
        <v>50444</v>
      </c>
      <c r="CK15">
        <v>50350</v>
      </c>
      <c r="CL15">
        <v>50533</v>
      </c>
      <c r="CM15">
        <v>50709</v>
      </c>
      <c r="CN15">
        <v>50781</v>
      </c>
      <c r="CO15">
        <v>50902</v>
      </c>
      <c r="CP15">
        <v>50993</v>
      </c>
      <c r="CQ15">
        <v>51015</v>
      </c>
      <c r="CR15">
        <v>51071</v>
      </c>
      <c r="CS15">
        <v>51078</v>
      </c>
      <c r="CT15">
        <v>51236</v>
      </c>
      <c r="CU15">
        <v>51317</v>
      </c>
      <c r="CV15">
        <v>51391</v>
      </c>
      <c r="CW15">
        <v>51388</v>
      </c>
      <c r="CX15">
        <v>51487</v>
      </c>
      <c r="CY15">
        <v>51479</v>
      </c>
      <c r="CZ15">
        <v>51519</v>
      </c>
      <c r="DA15">
        <v>51632</v>
      </c>
      <c r="DB15">
        <v>51718</v>
      </c>
      <c r="DC15">
        <v>51658</v>
      </c>
      <c r="DD15">
        <v>51880</v>
      </c>
      <c r="DE15">
        <v>52009</v>
      </c>
      <c r="DF15">
        <v>51946</v>
      </c>
      <c r="DG15">
        <v>51930</v>
      </c>
      <c r="DH15">
        <v>52001</v>
      </c>
      <c r="DI15">
        <v>52009</v>
      </c>
      <c r="DJ15">
        <v>52053</v>
      </c>
      <c r="DK15">
        <v>52034</v>
      </c>
      <c r="DL15">
        <v>52061</v>
      </c>
      <c r="DM15">
        <v>52095</v>
      </c>
      <c r="DN15">
        <v>52152</v>
      </c>
      <c r="DO15">
        <v>52233</v>
      </c>
      <c r="DP15">
        <v>52231</v>
      </c>
      <c r="DQ15">
        <v>52223</v>
      </c>
      <c r="DR15">
        <v>52211</v>
      </c>
      <c r="DS15">
        <v>52111</v>
      </c>
      <c r="DT15">
        <v>52104</v>
      </c>
      <c r="DU15">
        <v>52150</v>
      </c>
      <c r="DV15">
        <v>52204</v>
      </c>
      <c r="DW15">
        <v>52204</v>
      </c>
      <c r="DX15">
        <v>52205</v>
      </c>
      <c r="DY15">
        <v>52131</v>
      </c>
      <c r="DZ15">
        <v>52004</v>
      </c>
      <c r="EA15">
        <v>51865</v>
      </c>
      <c r="EB15">
        <v>51849</v>
      </c>
      <c r="EC15" s="100"/>
      <c r="ED15" t="s">
        <v>122</v>
      </c>
      <c r="EE15" s="14">
        <f t="shared" ca="1" si="8"/>
        <v>51849</v>
      </c>
      <c r="EF15" s="14">
        <f t="shared" ca="1" si="9"/>
        <v>-16</v>
      </c>
      <c r="EG15" s="7">
        <f t="shared" ca="1" si="10"/>
        <v>-3.0849320350911019E-4</v>
      </c>
      <c r="EH15" s="14">
        <f t="shared" ca="1" si="11"/>
        <v>-382</v>
      </c>
      <c r="EI15" s="7">
        <f t="shared" ca="1" si="12"/>
        <v>-7.3136642989795331E-3</v>
      </c>
    </row>
    <row r="16" spans="1:139" x14ac:dyDescent="0.2">
      <c r="A16" t="s">
        <v>123</v>
      </c>
      <c r="B16">
        <v>56753</v>
      </c>
      <c r="C16">
        <v>56913</v>
      </c>
      <c r="D16">
        <v>57034</v>
      </c>
      <c r="E16">
        <v>57021</v>
      </c>
      <c r="F16">
        <v>57359</v>
      </c>
      <c r="G16">
        <v>57350</v>
      </c>
      <c r="H16">
        <v>57726</v>
      </c>
      <c r="I16">
        <v>57829</v>
      </c>
      <c r="J16">
        <v>58063</v>
      </c>
      <c r="K16">
        <v>58232</v>
      </c>
      <c r="L16">
        <v>58424</v>
      </c>
      <c r="M16">
        <v>58610</v>
      </c>
      <c r="N16">
        <v>58889</v>
      </c>
      <c r="O16">
        <v>59014</v>
      </c>
      <c r="P16">
        <v>59106</v>
      </c>
      <c r="Q16">
        <v>59115</v>
      </c>
      <c r="R16">
        <v>59244</v>
      </c>
      <c r="S16">
        <v>59167</v>
      </c>
      <c r="T16">
        <v>59296</v>
      </c>
      <c r="U16">
        <v>59397</v>
      </c>
      <c r="V16">
        <v>59344</v>
      </c>
      <c r="W16">
        <v>59236</v>
      </c>
      <c r="X16">
        <v>59438</v>
      </c>
      <c r="Y16">
        <v>59430</v>
      </c>
      <c r="Z16">
        <v>59551</v>
      </c>
      <c r="AA16">
        <v>59533</v>
      </c>
      <c r="AB16">
        <v>59728</v>
      </c>
      <c r="AC16">
        <v>59890</v>
      </c>
      <c r="AD16">
        <v>59936</v>
      </c>
      <c r="AE16">
        <v>60099</v>
      </c>
      <c r="AF16">
        <v>60181</v>
      </c>
      <c r="AG16">
        <v>60368</v>
      </c>
      <c r="AH16">
        <v>60510</v>
      </c>
      <c r="AI16">
        <v>60767</v>
      </c>
      <c r="AJ16">
        <v>60948</v>
      </c>
      <c r="AK16">
        <v>61137</v>
      </c>
      <c r="AL16">
        <v>61191</v>
      </c>
      <c r="AM16">
        <v>61296</v>
      </c>
      <c r="AN16">
        <v>61396</v>
      </c>
      <c r="AO16">
        <v>61550</v>
      </c>
      <c r="AP16">
        <v>61701</v>
      </c>
      <c r="AQ16">
        <v>61679</v>
      </c>
      <c r="AR16">
        <v>61817</v>
      </c>
      <c r="AS16">
        <v>61864</v>
      </c>
      <c r="AT16">
        <v>61861</v>
      </c>
      <c r="AU16">
        <v>62103</v>
      </c>
      <c r="AV16">
        <v>62090</v>
      </c>
      <c r="AW16">
        <v>62044</v>
      </c>
      <c r="AX16">
        <v>62113</v>
      </c>
      <c r="AY16">
        <v>62205</v>
      </c>
      <c r="AZ16">
        <v>62361</v>
      </c>
      <c r="BA16">
        <v>62294</v>
      </c>
      <c r="BB16">
        <v>62415</v>
      </c>
      <c r="BC16">
        <v>62434</v>
      </c>
      <c r="BD16">
        <v>62555</v>
      </c>
      <c r="BE16">
        <v>62694</v>
      </c>
      <c r="BF16">
        <v>62877</v>
      </c>
      <c r="BG16">
        <v>62999</v>
      </c>
      <c r="BH16">
        <v>62906</v>
      </c>
      <c r="BI16">
        <v>62932</v>
      </c>
      <c r="BJ16">
        <v>62844</v>
      </c>
      <c r="BK16">
        <v>62962</v>
      </c>
      <c r="BL16">
        <v>63072</v>
      </c>
      <c r="BM16">
        <v>63118</v>
      </c>
      <c r="BN16">
        <v>63088</v>
      </c>
      <c r="BO16">
        <v>63153</v>
      </c>
      <c r="BP16">
        <v>63296</v>
      </c>
      <c r="BQ16">
        <v>63221</v>
      </c>
      <c r="BR16">
        <v>63196</v>
      </c>
      <c r="BS16">
        <v>62234</v>
      </c>
      <c r="BT16">
        <v>61828</v>
      </c>
      <c r="BU16">
        <v>61868</v>
      </c>
      <c r="BV16">
        <v>61833</v>
      </c>
      <c r="BW16">
        <v>61755</v>
      </c>
      <c r="BX16">
        <v>61696</v>
      </c>
      <c r="BY16">
        <v>61640</v>
      </c>
      <c r="BZ16">
        <v>61472</v>
      </c>
      <c r="CA16">
        <v>61697</v>
      </c>
      <c r="CB16">
        <v>61791</v>
      </c>
      <c r="CC16">
        <v>61794</v>
      </c>
      <c r="CD16">
        <v>61777</v>
      </c>
      <c r="CE16">
        <v>62024</v>
      </c>
      <c r="CF16">
        <v>62350</v>
      </c>
      <c r="CG16">
        <v>62573</v>
      </c>
      <c r="CH16">
        <v>62626</v>
      </c>
      <c r="CI16">
        <v>63120</v>
      </c>
      <c r="CJ16">
        <v>63381</v>
      </c>
      <c r="CK16">
        <v>63612</v>
      </c>
      <c r="CL16">
        <v>63877</v>
      </c>
      <c r="CM16">
        <v>63993</v>
      </c>
      <c r="CN16">
        <v>63971</v>
      </c>
      <c r="CO16">
        <v>64238</v>
      </c>
      <c r="CP16">
        <v>64371</v>
      </c>
      <c r="CQ16">
        <v>64489</v>
      </c>
      <c r="CR16">
        <v>64551</v>
      </c>
      <c r="CS16">
        <v>64599</v>
      </c>
      <c r="CT16">
        <v>64806</v>
      </c>
      <c r="CU16">
        <v>64831</v>
      </c>
      <c r="CV16">
        <v>65069</v>
      </c>
      <c r="CW16">
        <v>65123</v>
      </c>
      <c r="CX16">
        <v>65187</v>
      </c>
      <c r="CY16">
        <v>65312</v>
      </c>
      <c r="CZ16">
        <v>65425</v>
      </c>
      <c r="DA16">
        <v>65602</v>
      </c>
      <c r="DB16">
        <v>65745</v>
      </c>
      <c r="DC16">
        <v>65788</v>
      </c>
      <c r="DD16">
        <v>65772</v>
      </c>
      <c r="DE16">
        <v>65820</v>
      </c>
      <c r="DF16">
        <v>65815</v>
      </c>
      <c r="DG16">
        <v>65976</v>
      </c>
      <c r="DH16">
        <v>66087</v>
      </c>
      <c r="DI16">
        <v>66184</v>
      </c>
      <c r="DJ16">
        <v>66156</v>
      </c>
      <c r="DK16">
        <v>66169</v>
      </c>
      <c r="DL16">
        <v>66241</v>
      </c>
      <c r="DM16">
        <v>66207</v>
      </c>
      <c r="DN16">
        <v>66329</v>
      </c>
      <c r="DO16">
        <v>66358</v>
      </c>
      <c r="DP16">
        <v>66426</v>
      </c>
      <c r="DQ16">
        <v>66418</v>
      </c>
      <c r="DR16">
        <v>66420</v>
      </c>
      <c r="DS16">
        <v>66349</v>
      </c>
      <c r="DT16">
        <v>66195</v>
      </c>
      <c r="DU16">
        <v>66161</v>
      </c>
      <c r="DV16">
        <v>66244</v>
      </c>
      <c r="DW16">
        <v>66249</v>
      </c>
      <c r="DX16">
        <v>66217</v>
      </c>
      <c r="DY16">
        <v>66246</v>
      </c>
      <c r="DZ16">
        <v>66229</v>
      </c>
      <c r="EA16">
        <v>66100</v>
      </c>
      <c r="EB16">
        <v>65885</v>
      </c>
      <c r="EC16" s="100"/>
      <c r="ED16" t="s">
        <v>123</v>
      </c>
      <c r="EE16" s="14">
        <f t="shared" ca="1" si="8"/>
        <v>65885</v>
      </c>
      <c r="EF16" s="14">
        <f t="shared" ca="1" si="9"/>
        <v>-215</v>
      </c>
      <c r="EG16" s="7">
        <f t="shared" ca="1" si="10"/>
        <v>-3.2526475037821484E-3</v>
      </c>
      <c r="EH16" s="14">
        <f t="shared" ca="1" si="11"/>
        <v>-541</v>
      </c>
      <c r="EI16" s="7">
        <f t="shared" ca="1" si="12"/>
        <v>-8.1444012886520336E-3</v>
      </c>
    </row>
    <row r="17" spans="1:139" x14ac:dyDescent="0.2">
      <c r="A17" t="s">
        <v>124</v>
      </c>
      <c r="B17">
        <v>49449</v>
      </c>
      <c r="C17">
        <v>49664</v>
      </c>
      <c r="D17">
        <v>49911</v>
      </c>
      <c r="E17">
        <v>49909</v>
      </c>
      <c r="F17">
        <v>50227</v>
      </c>
      <c r="G17">
        <v>50366</v>
      </c>
      <c r="H17">
        <v>50478</v>
      </c>
      <c r="I17">
        <v>50564</v>
      </c>
      <c r="J17">
        <v>50689</v>
      </c>
      <c r="K17">
        <v>50992</v>
      </c>
      <c r="L17">
        <v>51136</v>
      </c>
      <c r="M17">
        <v>51261</v>
      </c>
      <c r="N17">
        <v>51392</v>
      </c>
      <c r="O17">
        <v>51524</v>
      </c>
      <c r="P17">
        <v>51575</v>
      </c>
      <c r="Q17">
        <v>51561</v>
      </c>
      <c r="R17">
        <v>51554</v>
      </c>
      <c r="S17">
        <v>51443</v>
      </c>
      <c r="T17">
        <v>51531</v>
      </c>
      <c r="U17">
        <v>51522</v>
      </c>
      <c r="V17">
        <v>51488</v>
      </c>
      <c r="W17">
        <v>51312</v>
      </c>
      <c r="X17">
        <v>51516</v>
      </c>
      <c r="Y17">
        <v>51554</v>
      </c>
      <c r="Z17">
        <v>51636</v>
      </c>
      <c r="AA17">
        <v>51571</v>
      </c>
      <c r="AB17">
        <v>51541</v>
      </c>
      <c r="AC17">
        <v>51635</v>
      </c>
      <c r="AD17">
        <v>51714</v>
      </c>
      <c r="AE17">
        <v>51807</v>
      </c>
      <c r="AF17">
        <v>51835</v>
      </c>
      <c r="AG17">
        <v>51897</v>
      </c>
      <c r="AH17">
        <v>51984</v>
      </c>
      <c r="AI17">
        <v>52201</v>
      </c>
      <c r="AJ17">
        <v>52364</v>
      </c>
      <c r="AK17">
        <v>52388</v>
      </c>
      <c r="AL17">
        <v>52408</v>
      </c>
      <c r="AM17">
        <v>52505</v>
      </c>
      <c r="AN17">
        <v>52618</v>
      </c>
      <c r="AO17">
        <v>52633</v>
      </c>
      <c r="AP17">
        <v>52716</v>
      </c>
      <c r="AQ17">
        <v>52767</v>
      </c>
      <c r="AR17">
        <v>52820</v>
      </c>
      <c r="AS17">
        <v>52834</v>
      </c>
      <c r="AT17">
        <v>52775</v>
      </c>
      <c r="AU17">
        <v>52916</v>
      </c>
      <c r="AV17">
        <v>52866</v>
      </c>
      <c r="AW17">
        <v>52911</v>
      </c>
      <c r="AX17">
        <v>53009</v>
      </c>
      <c r="AY17">
        <v>53139</v>
      </c>
      <c r="AZ17">
        <v>53027</v>
      </c>
      <c r="BA17">
        <v>53063</v>
      </c>
      <c r="BB17">
        <v>53090</v>
      </c>
      <c r="BC17">
        <v>53112</v>
      </c>
      <c r="BD17">
        <v>53172</v>
      </c>
      <c r="BE17">
        <v>53239</v>
      </c>
      <c r="BF17">
        <v>53302</v>
      </c>
      <c r="BG17">
        <v>53357</v>
      </c>
      <c r="BH17">
        <v>53300</v>
      </c>
      <c r="BI17">
        <v>53255</v>
      </c>
      <c r="BJ17">
        <v>53190</v>
      </c>
      <c r="BK17">
        <v>53281</v>
      </c>
      <c r="BL17">
        <v>53345</v>
      </c>
      <c r="BM17">
        <v>53385</v>
      </c>
      <c r="BN17">
        <v>53357</v>
      </c>
      <c r="BO17">
        <v>53349</v>
      </c>
      <c r="BP17">
        <v>53361</v>
      </c>
      <c r="BQ17">
        <v>53250</v>
      </c>
      <c r="BR17">
        <v>53199</v>
      </c>
      <c r="BS17">
        <v>52102</v>
      </c>
      <c r="BT17">
        <v>51737</v>
      </c>
      <c r="BU17">
        <v>51490</v>
      </c>
      <c r="BV17">
        <v>51411</v>
      </c>
      <c r="BW17">
        <v>51274</v>
      </c>
      <c r="BX17">
        <v>51198</v>
      </c>
      <c r="BY17">
        <v>51353</v>
      </c>
      <c r="BZ17">
        <v>51251</v>
      </c>
      <c r="CA17">
        <v>51490</v>
      </c>
      <c r="CB17">
        <v>51849</v>
      </c>
      <c r="CC17">
        <v>51971</v>
      </c>
      <c r="CD17">
        <v>51667</v>
      </c>
      <c r="CE17">
        <v>51909</v>
      </c>
      <c r="CF17">
        <v>52251</v>
      </c>
      <c r="CG17">
        <v>52520</v>
      </c>
      <c r="CH17">
        <v>52749</v>
      </c>
      <c r="CI17">
        <v>52913</v>
      </c>
      <c r="CJ17">
        <v>53148</v>
      </c>
      <c r="CK17">
        <v>53153</v>
      </c>
      <c r="CL17">
        <v>53376</v>
      </c>
      <c r="CM17">
        <v>53610</v>
      </c>
      <c r="CN17">
        <v>53477</v>
      </c>
      <c r="CO17">
        <v>53560</v>
      </c>
      <c r="CP17">
        <v>53651</v>
      </c>
      <c r="CQ17">
        <v>53597</v>
      </c>
      <c r="CR17">
        <v>53591</v>
      </c>
      <c r="CS17">
        <v>53668</v>
      </c>
      <c r="CT17">
        <v>53719</v>
      </c>
      <c r="CU17">
        <v>53794</v>
      </c>
      <c r="CV17">
        <v>53862</v>
      </c>
      <c r="CW17">
        <v>53832</v>
      </c>
      <c r="CX17">
        <v>53967</v>
      </c>
      <c r="CY17">
        <v>54009</v>
      </c>
      <c r="CZ17">
        <v>54073</v>
      </c>
      <c r="DA17">
        <v>54186</v>
      </c>
      <c r="DB17">
        <v>54423</v>
      </c>
      <c r="DC17">
        <v>54338</v>
      </c>
      <c r="DD17">
        <v>54436</v>
      </c>
      <c r="DE17">
        <v>54573</v>
      </c>
      <c r="DF17">
        <v>54607</v>
      </c>
      <c r="DG17">
        <v>54648</v>
      </c>
      <c r="DH17">
        <v>54690</v>
      </c>
      <c r="DI17">
        <v>54758</v>
      </c>
      <c r="DJ17">
        <v>54732</v>
      </c>
      <c r="DK17">
        <v>54824</v>
      </c>
      <c r="DL17">
        <v>54809</v>
      </c>
      <c r="DM17">
        <v>54877</v>
      </c>
      <c r="DN17">
        <v>54835</v>
      </c>
      <c r="DO17">
        <v>55002</v>
      </c>
      <c r="DP17">
        <v>55186</v>
      </c>
      <c r="DQ17">
        <v>55143</v>
      </c>
      <c r="DR17">
        <v>55209</v>
      </c>
      <c r="DS17">
        <v>55179</v>
      </c>
      <c r="DT17">
        <v>55186</v>
      </c>
      <c r="DU17">
        <v>55215</v>
      </c>
      <c r="DV17">
        <v>55235</v>
      </c>
      <c r="DW17">
        <v>55331</v>
      </c>
      <c r="DX17">
        <v>55199</v>
      </c>
      <c r="DY17">
        <v>55091</v>
      </c>
      <c r="DZ17">
        <v>55043</v>
      </c>
      <c r="EA17">
        <v>55053</v>
      </c>
      <c r="EB17">
        <v>54859</v>
      </c>
      <c r="EC17" s="100"/>
      <c r="ED17" t="s">
        <v>124</v>
      </c>
      <c r="EE17" s="14">
        <f t="shared" ca="1" si="8"/>
        <v>54859</v>
      </c>
      <c r="EF17" s="14">
        <f t="shared" ca="1" si="9"/>
        <v>-194</v>
      </c>
      <c r="EG17" s="7">
        <f t="shared" ca="1" si="10"/>
        <v>-3.5238769912629649E-3</v>
      </c>
      <c r="EH17" s="14">
        <f t="shared" ca="1" si="11"/>
        <v>-327</v>
      </c>
      <c r="EI17" s="7">
        <f t="shared" ca="1" si="12"/>
        <v>-5.9254158663429131E-3</v>
      </c>
    </row>
    <row r="18" spans="1:139" x14ac:dyDescent="0.2">
      <c r="A18" t="s">
        <v>1702</v>
      </c>
      <c r="B18">
        <v>52571</v>
      </c>
      <c r="C18">
        <v>52811</v>
      </c>
      <c r="D18">
        <v>53006</v>
      </c>
      <c r="E18">
        <v>53077</v>
      </c>
      <c r="F18">
        <v>53281</v>
      </c>
      <c r="G18">
        <v>53361</v>
      </c>
      <c r="H18">
        <v>53494</v>
      </c>
      <c r="I18">
        <v>53583</v>
      </c>
      <c r="J18">
        <v>53760</v>
      </c>
      <c r="K18">
        <v>53864</v>
      </c>
      <c r="L18">
        <v>54050</v>
      </c>
      <c r="M18">
        <v>54230</v>
      </c>
      <c r="N18">
        <v>54322</v>
      </c>
      <c r="O18">
        <v>54394</v>
      </c>
      <c r="P18">
        <v>54491</v>
      </c>
      <c r="Q18">
        <v>54648</v>
      </c>
      <c r="R18">
        <v>54731</v>
      </c>
      <c r="S18">
        <v>54740</v>
      </c>
      <c r="T18">
        <v>54835</v>
      </c>
      <c r="U18">
        <v>54975</v>
      </c>
      <c r="V18">
        <v>54924</v>
      </c>
      <c r="W18">
        <v>54837</v>
      </c>
      <c r="X18">
        <v>54936</v>
      </c>
      <c r="Y18">
        <v>55152</v>
      </c>
      <c r="Z18">
        <v>55206</v>
      </c>
      <c r="AA18">
        <v>55103</v>
      </c>
      <c r="AB18">
        <v>55282</v>
      </c>
      <c r="AC18">
        <v>55382</v>
      </c>
      <c r="AD18">
        <v>55449</v>
      </c>
      <c r="AE18">
        <v>55560</v>
      </c>
      <c r="AF18">
        <v>55672</v>
      </c>
      <c r="AG18">
        <v>55801</v>
      </c>
      <c r="AH18">
        <v>55949</v>
      </c>
      <c r="AI18">
        <v>56100</v>
      </c>
      <c r="AJ18">
        <v>56222</v>
      </c>
      <c r="AK18">
        <v>56217</v>
      </c>
      <c r="AL18">
        <v>56256</v>
      </c>
      <c r="AM18">
        <v>56385</v>
      </c>
      <c r="AN18">
        <v>56521</v>
      </c>
      <c r="AO18">
        <v>56561</v>
      </c>
      <c r="AP18">
        <v>56690</v>
      </c>
      <c r="AQ18">
        <v>56785</v>
      </c>
      <c r="AR18">
        <v>56854</v>
      </c>
      <c r="AS18">
        <v>56873</v>
      </c>
      <c r="AT18">
        <v>56876</v>
      </c>
      <c r="AU18">
        <v>57149</v>
      </c>
      <c r="AV18">
        <v>57184</v>
      </c>
      <c r="AW18">
        <v>57270</v>
      </c>
      <c r="AX18">
        <v>57348</v>
      </c>
      <c r="AY18">
        <v>57468</v>
      </c>
      <c r="AZ18">
        <v>57523</v>
      </c>
      <c r="BA18">
        <v>57573</v>
      </c>
      <c r="BB18">
        <v>57727</v>
      </c>
      <c r="BC18">
        <v>57769</v>
      </c>
      <c r="BD18">
        <v>57857</v>
      </c>
      <c r="BE18">
        <v>57926</v>
      </c>
      <c r="BF18">
        <v>58023</v>
      </c>
      <c r="BG18">
        <v>58051</v>
      </c>
      <c r="BH18">
        <v>58209</v>
      </c>
      <c r="BI18">
        <v>58269</v>
      </c>
      <c r="BJ18">
        <v>58271</v>
      </c>
      <c r="BK18">
        <v>58348</v>
      </c>
      <c r="BL18">
        <v>58485</v>
      </c>
      <c r="BM18">
        <v>58487</v>
      </c>
      <c r="BN18">
        <v>58474</v>
      </c>
      <c r="BO18">
        <v>58547</v>
      </c>
      <c r="BP18">
        <v>58677</v>
      </c>
      <c r="BQ18">
        <v>58755</v>
      </c>
      <c r="BR18">
        <v>58758</v>
      </c>
      <c r="BS18">
        <v>58190</v>
      </c>
      <c r="BT18">
        <v>57883</v>
      </c>
      <c r="BU18">
        <v>57792</v>
      </c>
      <c r="BV18">
        <v>57685</v>
      </c>
      <c r="BW18">
        <v>57468</v>
      </c>
      <c r="BX18">
        <v>57468</v>
      </c>
      <c r="BY18">
        <v>57440</v>
      </c>
      <c r="BZ18">
        <v>57194</v>
      </c>
      <c r="CA18">
        <v>57169</v>
      </c>
      <c r="CB18">
        <v>57164</v>
      </c>
      <c r="CC18">
        <v>57191</v>
      </c>
      <c r="CD18">
        <v>57243</v>
      </c>
      <c r="CE18">
        <v>57513</v>
      </c>
      <c r="CF18">
        <v>57755</v>
      </c>
      <c r="CG18">
        <v>58026</v>
      </c>
      <c r="CH18">
        <v>58227</v>
      </c>
      <c r="CI18">
        <v>58439</v>
      </c>
      <c r="CJ18">
        <v>58558</v>
      </c>
      <c r="CK18">
        <v>58641</v>
      </c>
      <c r="CL18">
        <v>58839</v>
      </c>
      <c r="CM18">
        <v>58983</v>
      </c>
      <c r="CN18">
        <v>59099</v>
      </c>
      <c r="CO18">
        <v>59362</v>
      </c>
      <c r="CP18">
        <v>59436</v>
      </c>
      <c r="CQ18">
        <v>59498</v>
      </c>
      <c r="CR18">
        <v>59512</v>
      </c>
      <c r="CS18">
        <v>59495</v>
      </c>
      <c r="CT18">
        <v>59697</v>
      </c>
      <c r="CU18">
        <v>59823</v>
      </c>
      <c r="CV18">
        <v>59975</v>
      </c>
      <c r="CW18">
        <v>59942</v>
      </c>
      <c r="CX18">
        <v>59969</v>
      </c>
      <c r="CY18">
        <v>59864</v>
      </c>
      <c r="CZ18">
        <v>60039</v>
      </c>
      <c r="DA18">
        <v>60186</v>
      </c>
      <c r="DB18">
        <v>60266</v>
      </c>
      <c r="DC18">
        <v>60339</v>
      </c>
      <c r="DD18">
        <v>60375</v>
      </c>
      <c r="DE18">
        <v>60477</v>
      </c>
      <c r="DF18">
        <v>60472</v>
      </c>
      <c r="DG18">
        <v>60448</v>
      </c>
      <c r="DH18">
        <v>60491</v>
      </c>
      <c r="DI18">
        <v>60510</v>
      </c>
      <c r="DJ18">
        <v>60555</v>
      </c>
      <c r="DK18">
        <v>60604</v>
      </c>
      <c r="DL18">
        <v>60664</v>
      </c>
      <c r="DM18">
        <v>60628</v>
      </c>
      <c r="DN18">
        <v>60618</v>
      </c>
      <c r="DO18">
        <v>60881</v>
      </c>
      <c r="DP18">
        <v>60819</v>
      </c>
      <c r="DQ18">
        <v>60761</v>
      </c>
      <c r="DR18">
        <v>60770</v>
      </c>
      <c r="DS18">
        <v>60722</v>
      </c>
      <c r="DT18">
        <v>60726</v>
      </c>
      <c r="DU18">
        <v>60787</v>
      </c>
      <c r="DV18">
        <v>60793</v>
      </c>
      <c r="DW18">
        <v>60740</v>
      </c>
      <c r="DX18">
        <v>60757</v>
      </c>
      <c r="DY18">
        <v>60706</v>
      </c>
      <c r="DZ18">
        <v>60716</v>
      </c>
      <c r="EA18">
        <v>60644</v>
      </c>
      <c r="EB18">
        <v>60506</v>
      </c>
      <c r="EC18" s="100"/>
      <c r="ED18" t="s">
        <v>1702</v>
      </c>
      <c r="EE18" s="14">
        <f t="shared" ca="1" si="8"/>
        <v>60506</v>
      </c>
      <c r="EF18" s="14">
        <f t="shared" ca="1" si="9"/>
        <v>-138</v>
      </c>
      <c r="EG18" s="7">
        <f t="shared" ca="1" si="10"/>
        <v>-2.2755754897434205E-3</v>
      </c>
      <c r="EH18" s="14">
        <f t="shared" ca="1" si="11"/>
        <v>-313</v>
      </c>
      <c r="EI18" s="7">
        <f t="shared" ca="1" si="12"/>
        <v>-5.1464180601456782E-3</v>
      </c>
    </row>
    <row r="19" spans="1:139" x14ac:dyDescent="0.2">
      <c r="A19" t="s">
        <v>126</v>
      </c>
      <c r="B19">
        <v>46667</v>
      </c>
      <c r="C19">
        <v>46854</v>
      </c>
      <c r="D19">
        <v>46885</v>
      </c>
      <c r="E19">
        <v>46806</v>
      </c>
      <c r="F19">
        <v>47051</v>
      </c>
      <c r="G19">
        <v>47222</v>
      </c>
      <c r="H19">
        <v>47299</v>
      </c>
      <c r="I19">
        <v>47331</v>
      </c>
      <c r="J19">
        <v>47525</v>
      </c>
      <c r="K19">
        <v>47555</v>
      </c>
      <c r="L19">
        <v>47651</v>
      </c>
      <c r="M19">
        <v>47823</v>
      </c>
      <c r="N19">
        <v>47909</v>
      </c>
      <c r="O19">
        <v>47907</v>
      </c>
      <c r="P19">
        <v>48007</v>
      </c>
      <c r="Q19">
        <v>48031</v>
      </c>
      <c r="R19">
        <v>48095</v>
      </c>
      <c r="S19">
        <v>48057</v>
      </c>
      <c r="T19">
        <v>48124</v>
      </c>
      <c r="U19">
        <v>48140</v>
      </c>
      <c r="V19">
        <v>48103</v>
      </c>
      <c r="W19">
        <v>48111</v>
      </c>
      <c r="X19">
        <v>48199</v>
      </c>
      <c r="Y19">
        <v>48217</v>
      </c>
      <c r="Z19">
        <v>48225</v>
      </c>
      <c r="AA19">
        <v>48266</v>
      </c>
      <c r="AB19">
        <v>48383</v>
      </c>
      <c r="AC19">
        <v>48532</v>
      </c>
      <c r="AD19">
        <v>48605</v>
      </c>
      <c r="AE19">
        <v>48598</v>
      </c>
      <c r="AF19">
        <v>48608</v>
      </c>
      <c r="AG19">
        <v>48653</v>
      </c>
      <c r="AH19">
        <v>48686</v>
      </c>
      <c r="AI19">
        <v>48832</v>
      </c>
      <c r="AJ19">
        <v>48960</v>
      </c>
      <c r="AK19">
        <v>48933</v>
      </c>
      <c r="AL19">
        <v>48937</v>
      </c>
      <c r="AM19">
        <v>48943</v>
      </c>
      <c r="AN19">
        <v>48931</v>
      </c>
      <c r="AO19">
        <v>48924</v>
      </c>
      <c r="AP19">
        <v>48981</v>
      </c>
      <c r="AQ19">
        <v>49043</v>
      </c>
      <c r="AR19">
        <v>49106</v>
      </c>
      <c r="AS19">
        <v>49096</v>
      </c>
      <c r="AT19">
        <v>49049</v>
      </c>
      <c r="AU19">
        <v>49077</v>
      </c>
      <c r="AV19">
        <v>49093</v>
      </c>
      <c r="AW19">
        <v>49160</v>
      </c>
      <c r="AX19">
        <v>49199</v>
      </c>
      <c r="AY19">
        <v>49235</v>
      </c>
      <c r="AZ19">
        <v>49290</v>
      </c>
      <c r="BA19">
        <v>49291</v>
      </c>
      <c r="BB19">
        <v>49396</v>
      </c>
      <c r="BC19">
        <v>49428</v>
      </c>
      <c r="BD19">
        <v>49418</v>
      </c>
      <c r="BE19">
        <v>49454</v>
      </c>
      <c r="BF19">
        <v>49567</v>
      </c>
      <c r="BG19">
        <v>49677</v>
      </c>
      <c r="BH19">
        <v>49598</v>
      </c>
      <c r="BI19">
        <v>49533</v>
      </c>
      <c r="BJ19">
        <v>49557</v>
      </c>
      <c r="BK19">
        <v>49554</v>
      </c>
      <c r="BL19">
        <v>49570</v>
      </c>
      <c r="BM19">
        <v>49517</v>
      </c>
      <c r="BN19">
        <v>49465</v>
      </c>
      <c r="BO19">
        <v>49596</v>
      </c>
      <c r="BP19">
        <v>49773</v>
      </c>
      <c r="BQ19">
        <v>49713</v>
      </c>
      <c r="BR19">
        <v>49582</v>
      </c>
      <c r="BS19">
        <v>48832</v>
      </c>
      <c r="BT19">
        <v>48687</v>
      </c>
      <c r="BU19">
        <v>48549</v>
      </c>
      <c r="BV19">
        <v>48417</v>
      </c>
      <c r="BW19">
        <v>48470</v>
      </c>
      <c r="BX19">
        <v>48459</v>
      </c>
      <c r="BY19">
        <v>48390</v>
      </c>
      <c r="BZ19">
        <v>48318</v>
      </c>
      <c r="CA19">
        <v>48360</v>
      </c>
      <c r="CB19">
        <v>48419</v>
      </c>
      <c r="CC19">
        <v>48493</v>
      </c>
      <c r="CD19">
        <v>48595</v>
      </c>
      <c r="CE19">
        <v>48886</v>
      </c>
      <c r="CF19">
        <v>49200</v>
      </c>
      <c r="CG19">
        <v>49448</v>
      </c>
      <c r="CH19">
        <v>49573</v>
      </c>
      <c r="CI19">
        <v>49804</v>
      </c>
      <c r="CJ19">
        <v>49777</v>
      </c>
      <c r="CK19">
        <v>49817</v>
      </c>
      <c r="CL19">
        <v>49886</v>
      </c>
      <c r="CM19">
        <v>49904</v>
      </c>
      <c r="CN19">
        <v>50035</v>
      </c>
      <c r="CO19">
        <v>50177</v>
      </c>
      <c r="CP19">
        <v>50299</v>
      </c>
      <c r="CQ19">
        <v>50372</v>
      </c>
      <c r="CR19">
        <v>50471</v>
      </c>
      <c r="CS19">
        <v>50509</v>
      </c>
      <c r="CT19">
        <v>50536</v>
      </c>
      <c r="CU19">
        <v>50576</v>
      </c>
      <c r="CV19">
        <v>50762</v>
      </c>
      <c r="CW19">
        <v>50785</v>
      </c>
      <c r="CX19">
        <v>50892</v>
      </c>
      <c r="CY19">
        <v>50885</v>
      </c>
      <c r="CZ19">
        <v>50986</v>
      </c>
      <c r="DA19">
        <v>51112</v>
      </c>
      <c r="DB19">
        <v>51182</v>
      </c>
      <c r="DC19">
        <v>51150</v>
      </c>
      <c r="DD19">
        <v>51208</v>
      </c>
      <c r="DE19">
        <v>51287</v>
      </c>
      <c r="DF19">
        <v>51324</v>
      </c>
      <c r="DG19">
        <v>51303</v>
      </c>
      <c r="DH19">
        <v>51371</v>
      </c>
      <c r="DI19">
        <v>51374</v>
      </c>
      <c r="DJ19">
        <v>51385</v>
      </c>
      <c r="DK19">
        <v>51420</v>
      </c>
      <c r="DL19">
        <v>51433</v>
      </c>
      <c r="DM19">
        <v>51401</v>
      </c>
      <c r="DN19">
        <v>51335</v>
      </c>
      <c r="DO19">
        <v>51506</v>
      </c>
      <c r="DP19">
        <v>51470</v>
      </c>
      <c r="DQ19">
        <v>51501</v>
      </c>
      <c r="DR19">
        <v>51498</v>
      </c>
      <c r="DS19">
        <v>51536</v>
      </c>
      <c r="DT19">
        <v>51447</v>
      </c>
      <c r="DU19">
        <v>51550</v>
      </c>
      <c r="DV19">
        <v>51605</v>
      </c>
      <c r="DW19">
        <v>51647</v>
      </c>
      <c r="DX19">
        <v>51589</v>
      </c>
      <c r="DY19">
        <v>51507</v>
      </c>
      <c r="DZ19">
        <v>51443</v>
      </c>
      <c r="EA19">
        <v>51412</v>
      </c>
      <c r="EB19">
        <v>51218</v>
      </c>
      <c r="EC19" s="100"/>
      <c r="ED19" t="s">
        <v>126</v>
      </c>
      <c r="EE19" s="14">
        <f t="shared" ca="1" si="8"/>
        <v>51218</v>
      </c>
      <c r="EF19" s="14">
        <f t="shared" ca="1" si="9"/>
        <v>-194</v>
      </c>
      <c r="EG19" s="7">
        <f t="shared" ca="1" si="10"/>
        <v>-3.7734381078347468E-3</v>
      </c>
      <c r="EH19" s="14">
        <f t="shared" ca="1" si="11"/>
        <v>-252</v>
      </c>
      <c r="EI19" s="7">
        <f t="shared" ca="1" si="12"/>
        <v>-4.8960559549251995E-3</v>
      </c>
    </row>
    <row r="20" spans="1:139" x14ac:dyDescent="0.2">
      <c r="A20" t="s">
        <v>138</v>
      </c>
      <c r="B20" s="25">
        <f>SUM(B8:B19)</f>
        <v>600117</v>
      </c>
      <c r="C20" s="25">
        <f t="shared" ref="C20:BN20" si="13">SUM(C8:C19)</f>
        <v>602152</v>
      </c>
      <c r="D20" s="25">
        <f t="shared" si="13"/>
        <v>603610</v>
      </c>
      <c r="E20" s="25">
        <f t="shared" si="13"/>
        <v>603312</v>
      </c>
      <c r="F20" s="25">
        <f t="shared" si="13"/>
        <v>605765</v>
      </c>
      <c r="G20" s="25">
        <f t="shared" si="13"/>
        <v>607079</v>
      </c>
      <c r="H20" s="25">
        <f t="shared" si="13"/>
        <v>609583</v>
      </c>
      <c r="I20" s="25">
        <f t="shared" si="13"/>
        <v>610959</v>
      </c>
      <c r="J20" s="25">
        <f t="shared" si="13"/>
        <v>613065</v>
      </c>
      <c r="K20" s="25">
        <f t="shared" si="13"/>
        <v>614341</v>
      </c>
      <c r="L20" s="25">
        <f t="shared" si="13"/>
        <v>615929</v>
      </c>
      <c r="M20" s="25">
        <f t="shared" si="13"/>
        <v>617779</v>
      </c>
      <c r="N20" s="25">
        <f t="shared" si="13"/>
        <v>619643</v>
      </c>
      <c r="O20" s="25">
        <f t="shared" si="13"/>
        <v>620783</v>
      </c>
      <c r="P20" s="25">
        <f t="shared" si="13"/>
        <v>621885</v>
      </c>
      <c r="Q20" s="25">
        <f t="shared" si="13"/>
        <v>622573</v>
      </c>
      <c r="R20" s="25">
        <f t="shared" si="13"/>
        <v>623621</v>
      </c>
      <c r="S20" s="25">
        <f t="shared" si="13"/>
        <v>623154</v>
      </c>
      <c r="T20" s="25">
        <f t="shared" si="13"/>
        <v>624192</v>
      </c>
      <c r="U20" s="25">
        <f t="shared" si="13"/>
        <v>625008</v>
      </c>
      <c r="V20" s="25">
        <f t="shared" si="13"/>
        <v>624830</v>
      </c>
      <c r="W20" s="25">
        <f t="shared" si="13"/>
        <v>624441</v>
      </c>
      <c r="X20" s="25">
        <f t="shared" si="13"/>
        <v>625890</v>
      </c>
      <c r="Y20" s="25">
        <f t="shared" si="13"/>
        <v>626832</v>
      </c>
      <c r="Z20" s="25">
        <f t="shared" si="13"/>
        <v>627618</v>
      </c>
      <c r="AA20" s="25">
        <f t="shared" si="13"/>
        <v>627518</v>
      </c>
      <c r="AB20" s="25">
        <f t="shared" si="13"/>
        <v>628804</v>
      </c>
      <c r="AC20" s="25">
        <f t="shared" si="13"/>
        <v>629843</v>
      </c>
      <c r="AD20" s="25">
        <f t="shared" si="13"/>
        <v>630820</v>
      </c>
      <c r="AE20" s="25">
        <f t="shared" si="13"/>
        <v>631743</v>
      </c>
      <c r="AF20" s="25">
        <f t="shared" si="13"/>
        <v>632141</v>
      </c>
      <c r="AG20" s="25">
        <f t="shared" si="13"/>
        <v>633177</v>
      </c>
      <c r="AH20" s="25">
        <f t="shared" si="13"/>
        <v>634061</v>
      </c>
      <c r="AI20" s="25">
        <f t="shared" si="13"/>
        <v>636578</v>
      </c>
      <c r="AJ20" s="25">
        <f t="shared" si="13"/>
        <v>638066</v>
      </c>
      <c r="AK20" s="25">
        <f t="shared" si="13"/>
        <v>638450</v>
      </c>
      <c r="AL20" s="25">
        <f t="shared" si="13"/>
        <v>638612</v>
      </c>
      <c r="AM20" s="25">
        <f t="shared" si="13"/>
        <v>639363</v>
      </c>
      <c r="AN20" s="25">
        <f t="shared" si="13"/>
        <v>640229</v>
      </c>
      <c r="AO20" s="25">
        <f t="shared" si="13"/>
        <v>641108</v>
      </c>
      <c r="AP20" s="25">
        <f t="shared" si="13"/>
        <v>642156</v>
      </c>
      <c r="AQ20" s="25">
        <f t="shared" si="13"/>
        <v>642601</v>
      </c>
      <c r="AR20" s="25">
        <f t="shared" si="13"/>
        <v>643409</v>
      </c>
      <c r="AS20" s="25">
        <f t="shared" si="13"/>
        <v>643630</v>
      </c>
      <c r="AT20" s="25">
        <f t="shared" si="13"/>
        <v>643507</v>
      </c>
      <c r="AU20" s="25">
        <f t="shared" si="13"/>
        <v>645299</v>
      </c>
      <c r="AV20" s="25">
        <f t="shared" si="13"/>
        <v>645508</v>
      </c>
      <c r="AW20" s="25">
        <f t="shared" si="13"/>
        <v>646323</v>
      </c>
      <c r="AX20" s="25">
        <f t="shared" si="13"/>
        <v>647448</v>
      </c>
      <c r="AY20" s="25">
        <f t="shared" si="13"/>
        <v>648580</v>
      </c>
      <c r="AZ20" s="25">
        <f t="shared" si="13"/>
        <v>648686</v>
      </c>
      <c r="BA20" s="25">
        <f t="shared" si="13"/>
        <v>649467</v>
      </c>
      <c r="BB20" s="25">
        <f t="shared" si="13"/>
        <v>650782</v>
      </c>
      <c r="BC20" s="25">
        <f t="shared" si="13"/>
        <v>651207</v>
      </c>
      <c r="BD20" s="25">
        <f t="shared" si="13"/>
        <v>652318</v>
      </c>
      <c r="BE20" s="25">
        <f t="shared" si="13"/>
        <v>653563</v>
      </c>
      <c r="BF20" s="25">
        <f t="shared" si="13"/>
        <v>654806</v>
      </c>
      <c r="BG20" s="25">
        <f t="shared" si="13"/>
        <v>655117</v>
      </c>
      <c r="BH20" s="25">
        <f t="shared" si="13"/>
        <v>655189</v>
      </c>
      <c r="BI20" s="25">
        <f t="shared" si="13"/>
        <v>654986</v>
      </c>
      <c r="BJ20" s="25">
        <f t="shared" si="13"/>
        <v>654775</v>
      </c>
      <c r="BK20" s="25">
        <f t="shared" si="13"/>
        <v>656027</v>
      </c>
      <c r="BL20" s="25">
        <f t="shared" si="13"/>
        <v>657163</v>
      </c>
      <c r="BM20" s="25">
        <f t="shared" si="13"/>
        <v>657097</v>
      </c>
      <c r="BN20" s="25">
        <f t="shared" si="13"/>
        <v>657301</v>
      </c>
      <c r="BO20" s="25">
        <f t="shared" ref="BO20:DX20" si="14">SUM(BO8:BO19)</f>
        <v>658239</v>
      </c>
      <c r="BP20" s="25">
        <f t="shared" si="14"/>
        <v>659714</v>
      </c>
      <c r="BQ20" s="25">
        <f t="shared" si="14"/>
        <v>659396</v>
      </c>
      <c r="BR20" s="25">
        <f t="shared" si="14"/>
        <v>658535</v>
      </c>
      <c r="BS20" s="25">
        <f t="shared" si="14"/>
        <v>649531</v>
      </c>
      <c r="BT20" s="25">
        <f t="shared" si="14"/>
        <v>646159</v>
      </c>
      <c r="BU20" s="25">
        <f t="shared" si="14"/>
        <v>644644</v>
      </c>
      <c r="BV20" s="25">
        <f t="shared" si="14"/>
        <v>643500</v>
      </c>
      <c r="BW20" s="25">
        <f t="shared" si="14"/>
        <v>642141</v>
      </c>
      <c r="BX20" s="25">
        <f t="shared" si="14"/>
        <v>641759</v>
      </c>
      <c r="BY20" s="25">
        <f t="shared" si="14"/>
        <v>642131</v>
      </c>
      <c r="BZ20" s="25">
        <f t="shared" si="14"/>
        <v>640273</v>
      </c>
      <c r="CA20" s="25">
        <f t="shared" si="14"/>
        <v>641502</v>
      </c>
      <c r="CB20" s="25">
        <f t="shared" si="14"/>
        <v>642518</v>
      </c>
      <c r="CC20" s="25">
        <f t="shared" si="14"/>
        <v>643444</v>
      </c>
      <c r="CD20" s="25">
        <f t="shared" si="14"/>
        <v>643808</v>
      </c>
      <c r="CE20" s="25">
        <f t="shared" si="14"/>
        <v>647532</v>
      </c>
      <c r="CF20" s="25">
        <f t="shared" si="14"/>
        <v>651755</v>
      </c>
      <c r="CG20" s="25">
        <f t="shared" si="14"/>
        <v>655026</v>
      </c>
      <c r="CH20" s="25">
        <f t="shared" si="14"/>
        <v>657516</v>
      </c>
      <c r="CI20" s="25">
        <f t="shared" si="14"/>
        <v>660656</v>
      </c>
      <c r="CJ20" s="25">
        <f t="shared" si="14"/>
        <v>662404</v>
      </c>
      <c r="CK20" s="25">
        <f t="shared" si="14"/>
        <v>663180</v>
      </c>
      <c r="CL20" s="25">
        <f t="shared" si="14"/>
        <v>665468</v>
      </c>
      <c r="CM20" s="25">
        <f t="shared" si="14"/>
        <v>667254</v>
      </c>
      <c r="CN20" s="25">
        <f t="shared" si="14"/>
        <v>668070</v>
      </c>
      <c r="CO20" s="25">
        <f t="shared" si="14"/>
        <v>670900</v>
      </c>
      <c r="CP20" s="25">
        <f t="shared" si="14"/>
        <v>672688</v>
      </c>
      <c r="CQ20" s="25">
        <f t="shared" si="14"/>
        <v>673441</v>
      </c>
      <c r="CR20" s="25">
        <f t="shared" si="14"/>
        <v>674221</v>
      </c>
      <c r="CS20" s="25">
        <f t="shared" si="14"/>
        <v>674763</v>
      </c>
      <c r="CT20" s="25">
        <f t="shared" si="14"/>
        <v>676533</v>
      </c>
      <c r="CU20" s="25">
        <f t="shared" si="14"/>
        <v>678132</v>
      </c>
      <c r="CV20" s="25">
        <f t="shared" si="14"/>
        <v>679968</v>
      </c>
      <c r="CW20" s="25">
        <f t="shared" si="14"/>
        <v>680569</v>
      </c>
      <c r="CX20" s="25">
        <f t="shared" si="14"/>
        <v>681531</v>
      </c>
      <c r="CY20" s="25">
        <f t="shared" si="14"/>
        <v>682012</v>
      </c>
      <c r="CZ20" s="25">
        <f t="shared" si="14"/>
        <v>683119</v>
      </c>
      <c r="DA20" s="25">
        <f t="shared" si="14"/>
        <v>685033</v>
      </c>
      <c r="DB20" s="25">
        <f t="shared" si="14"/>
        <v>686281</v>
      </c>
      <c r="DC20" s="25">
        <f t="shared" si="14"/>
        <v>687303</v>
      </c>
      <c r="DD20" s="25">
        <f t="shared" si="14"/>
        <v>688282</v>
      </c>
      <c r="DE20" s="25">
        <f t="shared" si="14"/>
        <v>689761</v>
      </c>
      <c r="DF20" s="25">
        <f t="shared" si="14"/>
        <v>689663</v>
      </c>
      <c r="DG20" s="25">
        <f t="shared" si="14"/>
        <v>690122</v>
      </c>
      <c r="DH20" s="25">
        <f t="shared" si="14"/>
        <v>691103</v>
      </c>
      <c r="DI20" s="25">
        <f t="shared" si="14"/>
        <v>691980</v>
      </c>
      <c r="DJ20" s="25">
        <f t="shared" si="14"/>
        <v>692553</v>
      </c>
      <c r="DK20" s="25">
        <f t="shared" si="14"/>
        <v>693110</v>
      </c>
      <c r="DL20" s="25">
        <f t="shared" si="14"/>
        <v>693548</v>
      </c>
      <c r="DM20" s="25">
        <f t="shared" si="14"/>
        <v>693823</v>
      </c>
      <c r="DN20" s="25">
        <f t="shared" si="14"/>
        <v>694383</v>
      </c>
      <c r="DO20" s="25">
        <f t="shared" si="14"/>
        <v>695911</v>
      </c>
      <c r="DP20" s="25">
        <f t="shared" si="14"/>
        <v>697001</v>
      </c>
      <c r="DQ20" s="25">
        <f t="shared" si="14"/>
        <v>696732</v>
      </c>
      <c r="DR20" s="25">
        <f t="shared" si="14"/>
        <v>697077</v>
      </c>
      <c r="DS20" s="25">
        <f t="shared" si="14"/>
        <v>696447</v>
      </c>
      <c r="DT20" s="25">
        <f t="shared" si="14"/>
        <v>696415</v>
      </c>
      <c r="DU20" s="25">
        <f t="shared" si="14"/>
        <v>696999</v>
      </c>
      <c r="DV20" s="25">
        <f t="shared" si="14"/>
        <v>696882</v>
      </c>
      <c r="DW20" s="25">
        <f t="shared" si="14"/>
        <v>697383</v>
      </c>
      <c r="DX20" s="25">
        <f t="shared" si="14"/>
        <v>696943</v>
      </c>
      <c r="DY20" s="25">
        <f>SUM(DY8:DY19)</f>
        <v>696083</v>
      </c>
      <c r="DZ20" s="25">
        <f t="shared" ref="DZ20:EB20" si="15">SUM(DZ8:DZ19)</f>
        <v>695731</v>
      </c>
      <c r="EA20" s="25">
        <f t="shared" si="15"/>
        <v>694572</v>
      </c>
      <c r="EB20" s="25">
        <f t="shared" si="15"/>
        <v>692560</v>
      </c>
      <c r="EC20" s="100"/>
      <c r="ED20" t="s">
        <v>138</v>
      </c>
      <c r="EE20" s="14">
        <f t="shared" ca="1" si="8"/>
        <v>692560</v>
      </c>
      <c r="EF20" s="14">
        <f t="shared" ca="1" si="9"/>
        <v>-2012</v>
      </c>
      <c r="EG20" s="7">
        <f t="shared" ca="1" si="10"/>
        <v>-2.8967479253410732E-3</v>
      </c>
      <c r="EH20" s="14">
        <f t="shared" ca="1" si="11"/>
        <v>-4441</v>
      </c>
      <c r="EI20" s="7">
        <f t="shared" ca="1" si="12"/>
        <v>-6.3715833980152112E-3</v>
      </c>
    </row>
    <row r="21" spans="1:139" x14ac:dyDescent="0.2">
      <c r="A21" t="s">
        <v>127</v>
      </c>
      <c r="B21">
        <v>113393</v>
      </c>
      <c r="C21">
        <v>113833</v>
      </c>
      <c r="D21">
        <v>113941</v>
      </c>
      <c r="E21">
        <v>114409</v>
      </c>
      <c r="F21">
        <v>114949</v>
      </c>
      <c r="G21">
        <v>115171</v>
      </c>
      <c r="H21">
        <v>115567</v>
      </c>
      <c r="I21">
        <v>115876</v>
      </c>
      <c r="J21">
        <v>115939</v>
      </c>
      <c r="K21">
        <v>116528</v>
      </c>
      <c r="L21">
        <v>116628</v>
      </c>
      <c r="M21">
        <v>116974</v>
      </c>
      <c r="N21">
        <v>117145</v>
      </c>
      <c r="O21">
        <v>117231</v>
      </c>
      <c r="P21">
        <v>117602</v>
      </c>
      <c r="Q21">
        <v>117652</v>
      </c>
      <c r="R21">
        <v>117772</v>
      </c>
      <c r="S21">
        <v>117690</v>
      </c>
      <c r="T21">
        <v>117749</v>
      </c>
      <c r="U21">
        <v>117871</v>
      </c>
      <c r="V21">
        <v>117841</v>
      </c>
      <c r="W21">
        <v>117823</v>
      </c>
      <c r="X21">
        <v>117924</v>
      </c>
      <c r="Y21">
        <v>117954</v>
      </c>
      <c r="Z21">
        <v>118000</v>
      </c>
      <c r="AA21">
        <v>118066</v>
      </c>
      <c r="AB21">
        <v>118288</v>
      </c>
      <c r="AC21">
        <v>118254</v>
      </c>
      <c r="AD21">
        <v>118544</v>
      </c>
      <c r="AE21">
        <v>118967</v>
      </c>
      <c r="AF21">
        <v>118930</v>
      </c>
      <c r="AG21">
        <v>119138</v>
      </c>
      <c r="AH21">
        <v>119597</v>
      </c>
      <c r="AI21">
        <v>119672</v>
      </c>
      <c r="AJ21">
        <v>120139</v>
      </c>
      <c r="AK21">
        <v>120248</v>
      </c>
      <c r="AL21">
        <v>120417</v>
      </c>
      <c r="AM21">
        <v>120647</v>
      </c>
      <c r="AN21">
        <v>120744</v>
      </c>
      <c r="AO21">
        <v>121040</v>
      </c>
      <c r="AP21">
        <v>121186</v>
      </c>
      <c r="AQ21">
        <v>121299</v>
      </c>
      <c r="AR21">
        <v>121391</v>
      </c>
      <c r="AS21">
        <v>121354</v>
      </c>
      <c r="AT21">
        <v>121065</v>
      </c>
      <c r="AU21">
        <v>121516</v>
      </c>
      <c r="AV21">
        <v>121428</v>
      </c>
      <c r="AW21">
        <v>121563</v>
      </c>
      <c r="AX21">
        <v>121761</v>
      </c>
      <c r="AY21">
        <v>121694</v>
      </c>
      <c r="AZ21">
        <v>121833</v>
      </c>
      <c r="BA21">
        <v>121923</v>
      </c>
      <c r="BB21">
        <v>122006</v>
      </c>
      <c r="BC21">
        <v>122088</v>
      </c>
      <c r="BD21">
        <v>122192</v>
      </c>
      <c r="BE21">
        <v>122295</v>
      </c>
      <c r="BF21">
        <v>122520</v>
      </c>
      <c r="BG21">
        <v>122721</v>
      </c>
      <c r="BH21">
        <v>122665</v>
      </c>
      <c r="BI21">
        <v>122724</v>
      </c>
      <c r="BJ21">
        <v>122738</v>
      </c>
      <c r="BK21">
        <v>122856</v>
      </c>
      <c r="BL21">
        <v>122993</v>
      </c>
      <c r="BM21">
        <v>122989</v>
      </c>
      <c r="BN21">
        <v>122812</v>
      </c>
      <c r="BO21">
        <v>123012</v>
      </c>
      <c r="BP21">
        <v>123149</v>
      </c>
      <c r="BQ21">
        <v>123310</v>
      </c>
      <c r="BR21">
        <v>123093</v>
      </c>
      <c r="BS21">
        <v>121476</v>
      </c>
      <c r="BT21">
        <v>120836</v>
      </c>
      <c r="BU21">
        <v>120742</v>
      </c>
      <c r="BV21">
        <v>120301</v>
      </c>
      <c r="BW21">
        <v>120302</v>
      </c>
      <c r="BX21">
        <v>120218</v>
      </c>
      <c r="BY21">
        <v>120221</v>
      </c>
      <c r="BZ21">
        <v>119689</v>
      </c>
      <c r="CA21">
        <v>119823</v>
      </c>
      <c r="CB21">
        <v>119957</v>
      </c>
      <c r="CC21">
        <v>119946</v>
      </c>
      <c r="CD21">
        <v>119884</v>
      </c>
      <c r="CE21">
        <v>120491</v>
      </c>
      <c r="CF21">
        <v>120992</v>
      </c>
      <c r="CG21">
        <v>121582</v>
      </c>
      <c r="CH21">
        <v>121918</v>
      </c>
      <c r="CI21">
        <v>122489</v>
      </c>
      <c r="CJ21">
        <v>122845</v>
      </c>
      <c r="CK21">
        <v>123130</v>
      </c>
      <c r="CL21">
        <v>123595</v>
      </c>
      <c r="CM21">
        <v>123957</v>
      </c>
      <c r="CN21">
        <v>124173</v>
      </c>
      <c r="CO21">
        <v>124828</v>
      </c>
      <c r="CP21">
        <v>125123</v>
      </c>
      <c r="CQ21">
        <v>125213</v>
      </c>
      <c r="CR21">
        <v>125481</v>
      </c>
      <c r="CS21">
        <v>125658</v>
      </c>
      <c r="CT21">
        <v>126014</v>
      </c>
      <c r="CU21">
        <v>126238</v>
      </c>
      <c r="CV21">
        <v>126705</v>
      </c>
      <c r="CW21">
        <v>126848</v>
      </c>
      <c r="CX21">
        <v>127085</v>
      </c>
      <c r="CY21">
        <v>127270</v>
      </c>
      <c r="CZ21">
        <v>127363</v>
      </c>
      <c r="DA21">
        <v>127748</v>
      </c>
      <c r="DB21">
        <v>128136</v>
      </c>
      <c r="DC21">
        <v>128371</v>
      </c>
      <c r="DD21">
        <v>128539</v>
      </c>
      <c r="DE21">
        <v>128964</v>
      </c>
      <c r="DF21">
        <v>129151</v>
      </c>
      <c r="DG21">
        <v>129277</v>
      </c>
      <c r="DH21">
        <v>129556</v>
      </c>
      <c r="DI21">
        <v>130002</v>
      </c>
      <c r="DJ21">
        <v>130103</v>
      </c>
      <c r="DK21">
        <v>130219</v>
      </c>
      <c r="DL21">
        <v>130452</v>
      </c>
      <c r="DM21">
        <v>130549</v>
      </c>
      <c r="DN21">
        <v>130547</v>
      </c>
      <c r="DO21">
        <v>131057</v>
      </c>
      <c r="DP21">
        <v>131187</v>
      </c>
      <c r="DQ21">
        <v>131306</v>
      </c>
      <c r="DR21">
        <v>131380</v>
      </c>
      <c r="DS21">
        <v>131321</v>
      </c>
      <c r="DT21">
        <v>131335</v>
      </c>
      <c r="DU21">
        <v>131415</v>
      </c>
      <c r="DV21">
        <v>131449</v>
      </c>
      <c r="DW21">
        <v>131528</v>
      </c>
      <c r="DX21">
        <v>131401</v>
      </c>
      <c r="DY21">
        <v>131344</v>
      </c>
      <c r="DZ21">
        <v>131238</v>
      </c>
      <c r="EA21">
        <v>131141</v>
      </c>
      <c r="EB21">
        <v>130673</v>
      </c>
      <c r="EC21" s="100"/>
      <c r="ED21" t="s">
        <v>127</v>
      </c>
      <c r="EE21" s="14">
        <f t="shared" ca="1" si="8"/>
        <v>130673</v>
      </c>
      <c r="EF21" s="14">
        <f t="shared" ca="1" si="9"/>
        <v>-468</v>
      </c>
      <c r="EG21" s="7">
        <f t="shared" ca="1" si="10"/>
        <v>-3.5686779878146423E-3</v>
      </c>
      <c r="EH21" s="14">
        <f t="shared" ca="1" si="11"/>
        <v>-514</v>
      </c>
      <c r="EI21" s="7">
        <f t="shared" ca="1" si="12"/>
        <v>-3.9180711503426406E-3</v>
      </c>
    </row>
    <row r="22" spans="1:139" x14ac:dyDescent="0.2">
      <c r="A22" t="s">
        <v>139</v>
      </c>
      <c r="B22" s="25">
        <f>SUM(B20:B21)</f>
        <v>713510</v>
      </c>
      <c r="C22" s="25">
        <f t="shared" ref="C22:BN22" si="16">SUM(C20:C21)</f>
        <v>715985</v>
      </c>
      <c r="D22" s="25">
        <f t="shared" si="16"/>
        <v>717551</v>
      </c>
      <c r="E22" s="25">
        <f t="shared" si="16"/>
        <v>717721</v>
      </c>
      <c r="F22" s="25">
        <f t="shared" si="16"/>
        <v>720714</v>
      </c>
      <c r="G22" s="25">
        <f t="shared" si="16"/>
        <v>722250</v>
      </c>
      <c r="H22" s="25">
        <f t="shared" si="16"/>
        <v>725150</v>
      </c>
      <c r="I22" s="25">
        <f t="shared" si="16"/>
        <v>726835</v>
      </c>
      <c r="J22" s="25">
        <f t="shared" si="16"/>
        <v>729004</v>
      </c>
      <c r="K22" s="25">
        <f t="shared" si="16"/>
        <v>730869</v>
      </c>
      <c r="L22" s="25">
        <f t="shared" si="16"/>
        <v>732557</v>
      </c>
      <c r="M22" s="25">
        <f t="shared" si="16"/>
        <v>734753</v>
      </c>
      <c r="N22" s="25">
        <f t="shared" si="16"/>
        <v>736788</v>
      </c>
      <c r="O22" s="25">
        <f t="shared" si="16"/>
        <v>738014</v>
      </c>
      <c r="P22" s="25">
        <f t="shared" si="16"/>
        <v>739487</v>
      </c>
      <c r="Q22" s="25">
        <f t="shared" si="16"/>
        <v>740225</v>
      </c>
      <c r="R22" s="25">
        <f t="shared" si="16"/>
        <v>741393</v>
      </c>
      <c r="S22" s="25">
        <f t="shared" si="16"/>
        <v>740844</v>
      </c>
      <c r="T22" s="25">
        <f t="shared" si="16"/>
        <v>741941</v>
      </c>
      <c r="U22" s="25">
        <f t="shared" si="16"/>
        <v>742879</v>
      </c>
      <c r="V22" s="25">
        <f t="shared" si="16"/>
        <v>742671</v>
      </c>
      <c r="W22" s="25">
        <f t="shared" si="16"/>
        <v>742264</v>
      </c>
      <c r="X22" s="25">
        <f t="shared" si="16"/>
        <v>743814</v>
      </c>
      <c r="Y22" s="25">
        <f t="shared" si="16"/>
        <v>744786</v>
      </c>
      <c r="Z22" s="25">
        <f t="shared" si="16"/>
        <v>745618</v>
      </c>
      <c r="AA22" s="25">
        <f t="shared" si="16"/>
        <v>745584</v>
      </c>
      <c r="AB22" s="25">
        <f t="shared" si="16"/>
        <v>747092</v>
      </c>
      <c r="AC22" s="25">
        <f t="shared" si="16"/>
        <v>748097</v>
      </c>
      <c r="AD22" s="25">
        <f t="shared" si="16"/>
        <v>749364</v>
      </c>
      <c r="AE22" s="25">
        <f t="shared" si="16"/>
        <v>750710</v>
      </c>
      <c r="AF22" s="25">
        <f t="shared" si="16"/>
        <v>751071</v>
      </c>
      <c r="AG22" s="25">
        <f t="shared" si="16"/>
        <v>752315</v>
      </c>
      <c r="AH22" s="25">
        <f t="shared" si="16"/>
        <v>753658</v>
      </c>
      <c r="AI22" s="25">
        <f t="shared" si="16"/>
        <v>756250</v>
      </c>
      <c r="AJ22" s="25">
        <f t="shared" si="16"/>
        <v>758205</v>
      </c>
      <c r="AK22" s="25">
        <f t="shared" si="16"/>
        <v>758698</v>
      </c>
      <c r="AL22" s="25">
        <f t="shared" si="16"/>
        <v>759029</v>
      </c>
      <c r="AM22" s="25">
        <f t="shared" si="16"/>
        <v>760010</v>
      </c>
      <c r="AN22" s="25">
        <f t="shared" si="16"/>
        <v>760973</v>
      </c>
      <c r="AO22" s="25">
        <f t="shared" si="16"/>
        <v>762148</v>
      </c>
      <c r="AP22" s="25">
        <f t="shared" si="16"/>
        <v>763342</v>
      </c>
      <c r="AQ22" s="25">
        <f t="shared" si="16"/>
        <v>763900</v>
      </c>
      <c r="AR22" s="25">
        <f t="shared" si="16"/>
        <v>764800</v>
      </c>
      <c r="AS22" s="25">
        <f t="shared" si="16"/>
        <v>764984</v>
      </c>
      <c r="AT22" s="25">
        <f t="shared" si="16"/>
        <v>764572</v>
      </c>
      <c r="AU22" s="25">
        <f t="shared" si="16"/>
        <v>766815</v>
      </c>
      <c r="AV22" s="25">
        <f t="shared" si="16"/>
        <v>766936</v>
      </c>
      <c r="AW22" s="25">
        <f t="shared" si="16"/>
        <v>767886</v>
      </c>
      <c r="AX22" s="25">
        <f t="shared" si="16"/>
        <v>769209</v>
      </c>
      <c r="AY22" s="25">
        <f t="shared" si="16"/>
        <v>770274</v>
      </c>
      <c r="AZ22" s="25">
        <f t="shared" si="16"/>
        <v>770519</v>
      </c>
      <c r="BA22" s="25">
        <f t="shared" si="16"/>
        <v>771390</v>
      </c>
      <c r="BB22" s="25">
        <f t="shared" si="16"/>
        <v>772788</v>
      </c>
      <c r="BC22" s="25">
        <f t="shared" si="16"/>
        <v>773295</v>
      </c>
      <c r="BD22" s="25">
        <f t="shared" si="16"/>
        <v>774510</v>
      </c>
      <c r="BE22" s="25">
        <f t="shared" si="16"/>
        <v>775858</v>
      </c>
      <c r="BF22" s="25">
        <f t="shared" si="16"/>
        <v>777326</v>
      </c>
      <c r="BG22" s="25">
        <f t="shared" si="16"/>
        <v>777838</v>
      </c>
      <c r="BH22" s="25">
        <f t="shared" si="16"/>
        <v>777854</v>
      </c>
      <c r="BI22" s="25">
        <f t="shared" si="16"/>
        <v>777710</v>
      </c>
      <c r="BJ22" s="25">
        <f t="shared" si="16"/>
        <v>777513</v>
      </c>
      <c r="BK22" s="25">
        <f t="shared" si="16"/>
        <v>778883</v>
      </c>
      <c r="BL22" s="25">
        <f t="shared" si="16"/>
        <v>780156</v>
      </c>
      <c r="BM22" s="25">
        <f t="shared" si="16"/>
        <v>780086</v>
      </c>
      <c r="BN22" s="25">
        <f t="shared" si="16"/>
        <v>780113</v>
      </c>
      <c r="BO22" s="25">
        <f t="shared" ref="BO22:DZ22" si="17">SUM(BO20:BO21)</f>
        <v>781251</v>
      </c>
      <c r="BP22" s="25">
        <f t="shared" si="17"/>
        <v>782863</v>
      </c>
      <c r="BQ22" s="25">
        <f t="shared" si="17"/>
        <v>782706</v>
      </c>
      <c r="BR22" s="25">
        <f t="shared" si="17"/>
        <v>781628</v>
      </c>
      <c r="BS22" s="25">
        <f t="shared" si="17"/>
        <v>771007</v>
      </c>
      <c r="BT22" s="25">
        <f t="shared" si="17"/>
        <v>766995</v>
      </c>
      <c r="BU22" s="25">
        <f t="shared" si="17"/>
        <v>765386</v>
      </c>
      <c r="BV22" s="25">
        <f t="shared" si="17"/>
        <v>763801</v>
      </c>
      <c r="BW22" s="25">
        <f t="shared" si="17"/>
        <v>762443</v>
      </c>
      <c r="BX22" s="25">
        <f t="shared" si="17"/>
        <v>761977</v>
      </c>
      <c r="BY22" s="25">
        <f t="shared" si="17"/>
        <v>762352</v>
      </c>
      <c r="BZ22" s="25">
        <f t="shared" si="17"/>
        <v>759962</v>
      </c>
      <c r="CA22" s="25">
        <f t="shared" si="17"/>
        <v>761325</v>
      </c>
      <c r="CB22" s="25">
        <f t="shared" si="17"/>
        <v>762475</v>
      </c>
      <c r="CC22" s="25">
        <f t="shared" si="17"/>
        <v>763390</v>
      </c>
      <c r="CD22" s="25">
        <f t="shared" si="17"/>
        <v>763692</v>
      </c>
      <c r="CE22" s="25">
        <f t="shared" si="17"/>
        <v>768023</v>
      </c>
      <c r="CF22" s="25">
        <f t="shared" si="17"/>
        <v>772747</v>
      </c>
      <c r="CG22" s="25">
        <f t="shared" si="17"/>
        <v>776608</v>
      </c>
      <c r="CH22" s="25">
        <f t="shared" si="17"/>
        <v>779434</v>
      </c>
      <c r="CI22" s="25">
        <f t="shared" si="17"/>
        <v>783145</v>
      </c>
      <c r="CJ22" s="25">
        <f t="shared" si="17"/>
        <v>785249</v>
      </c>
      <c r="CK22" s="25">
        <f t="shared" si="17"/>
        <v>786310</v>
      </c>
      <c r="CL22" s="25">
        <f t="shared" si="17"/>
        <v>789063</v>
      </c>
      <c r="CM22" s="25">
        <f t="shared" si="17"/>
        <v>791211</v>
      </c>
      <c r="CN22" s="25">
        <f t="shared" si="17"/>
        <v>792243</v>
      </c>
      <c r="CO22" s="25">
        <f t="shared" si="17"/>
        <v>795728</v>
      </c>
      <c r="CP22" s="25">
        <f t="shared" si="17"/>
        <v>797811</v>
      </c>
      <c r="CQ22" s="25">
        <f t="shared" si="17"/>
        <v>798654</v>
      </c>
      <c r="CR22" s="25">
        <f t="shared" si="17"/>
        <v>799702</v>
      </c>
      <c r="CS22" s="25">
        <f t="shared" si="17"/>
        <v>800421</v>
      </c>
      <c r="CT22" s="25">
        <f t="shared" si="17"/>
        <v>802547</v>
      </c>
      <c r="CU22" s="25">
        <f t="shared" si="17"/>
        <v>804370</v>
      </c>
      <c r="CV22" s="25">
        <f t="shared" si="17"/>
        <v>806673</v>
      </c>
      <c r="CW22" s="25">
        <f t="shared" si="17"/>
        <v>807417</v>
      </c>
      <c r="CX22" s="25">
        <f t="shared" si="17"/>
        <v>808616</v>
      </c>
      <c r="CY22" s="25">
        <f t="shared" si="17"/>
        <v>809282</v>
      </c>
      <c r="CZ22" s="25">
        <f t="shared" si="17"/>
        <v>810482</v>
      </c>
      <c r="DA22" s="25">
        <f t="shared" si="17"/>
        <v>812781</v>
      </c>
      <c r="DB22" s="25">
        <f t="shared" si="17"/>
        <v>814417</v>
      </c>
      <c r="DC22" s="25">
        <f t="shared" si="17"/>
        <v>815674</v>
      </c>
      <c r="DD22" s="25">
        <f t="shared" si="17"/>
        <v>816821</v>
      </c>
      <c r="DE22" s="25">
        <f t="shared" si="17"/>
        <v>818725</v>
      </c>
      <c r="DF22" s="25">
        <f t="shared" si="17"/>
        <v>818814</v>
      </c>
      <c r="DG22" s="25">
        <f t="shared" si="17"/>
        <v>819399</v>
      </c>
      <c r="DH22" s="25">
        <f t="shared" si="17"/>
        <v>820659</v>
      </c>
      <c r="DI22" s="25">
        <f t="shared" si="17"/>
        <v>821982</v>
      </c>
      <c r="DJ22" s="25">
        <f t="shared" si="17"/>
        <v>822656</v>
      </c>
      <c r="DK22" s="25">
        <f t="shared" si="17"/>
        <v>823329</v>
      </c>
      <c r="DL22" s="25">
        <f t="shared" si="17"/>
        <v>824000</v>
      </c>
      <c r="DM22" s="25">
        <f t="shared" si="17"/>
        <v>824372</v>
      </c>
      <c r="DN22" s="25">
        <f t="shared" si="17"/>
        <v>824930</v>
      </c>
      <c r="DO22" s="25">
        <f t="shared" si="17"/>
        <v>826968</v>
      </c>
      <c r="DP22" s="25">
        <f t="shared" si="17"/>
        <v>828188</v>
      </c>
      <c r="DQ22" s="25">
        <f t="shared" si="17"/>
        <v>828038</v>
      </c>
      <c r="DR22" s="25">
        <f t="shared" si="17"/>
        <v>828457</v>
      </c>
      <c r="DS22" s="25">
        <f t="shared" si="17"/>
        <v>827768</v>
      </c>
      <c r="DT22" s="25">
        <f t="shared" si="17"/>
        <v>827750</v>
      </c>
      <c r="DU22" s="25">
        <f t="shared" si="17"/>
        <v>828414</v>
      </c>
      <c r="DV22" s="25">
        <f t="shared" si="17"/>
        <v>828331</v>
      </c>
      <c r="DW22" s="25">
        <f t="shared" si="17"/>
        <v>828911</v>
      </c>
      <c r="DX22" s="25">
        <f t="shared" si="17"/>
        <v>828344</v>
      </c>
      <c r="DY22" s="25">
        <f t="shared" si="17"/>
        <v>827427</v>
      </c>
      <c r="DZ22" s="25">
        <f t="shared" si="17"/>
        <v>826969</v>
      </c>
      <c r="EA22" s="25">
        <f t="shared" ref="EA22:EB22" si="18">SUM(EA20:EA21)</f>
        <v>825713</v>
      </c>
      <c r="EB22" s="25">
        <f t="shared" si="18"/>
        <v>823233</v>
      </c>
      <c r="EC22" s="100"/>
      <c r="ED22" t="s">
        <v>139</v>
      </c>
      <c r="EE22" s="14">
        <f t="shared" ca="1" si="8"/>
        <v>823233</v>
      </c>
      <c r="EF22" s="14">
        <f t="shared" ca="1" si="9"/>
        <v>-2480</v>
      </c>
      <c r="EG22" s="7">
        <f t="shared" ca="1" si="10"/>
        <v>-3.003464884287882E-3</v>
      </c>
      <c r="EH22" s="14">
        <f t="shared" ca="1" si="11"/>
        <v>-4955</v>
      </c>
      <c r="EI22" s="7">
        <f t="shared" ca="1" si="12"/>
        <v>-5.9829410713509489E-3</v>
      </c>
    </row>
    <row r="23" spans="1:139" x14ac:dyDescent="0.2">
      <c r="A23" t="s">
        <v>1731</v>
      </c>
      <c r="B23">
        <v>3789790</v>
      </c>
      <c r="C23">
        <v>3799738</v>
      </c>
      <c r="D23">
        <v>3807226</v>
      </c>
      <c r="E23">
        <v>3808055</v>
      </c>
      <c r="F23">
        <v>3821903</v>
      </c>
      <c r="G23">
        <v>3828039</v>
      </c>
      <c r="H23">
        <v>3841743</v>
      </c>
      <c r="I23">
        <v>3849354</v>
      </c>
      <c r="J23">
        <v>3862220</v>
      </c>
      <c r="K23">
        <v>3865123</v>
      </c>
      <c r="L23">
        <v>3872912</v>
      </c>
      <c r="M23">
        <v>3881291</v>
      </c>
      <c r="N23">
        <v>3890616</v>
      </c>
      <c r="O23">
        <v>3897199</v>
      </c>
      <c r="P23">
        <v>3906154</v>
      </c>
      <c r="Q23">
        <v>3913254</v>
      </c>
      <c r="R23">
        <v>3920623</v>
      </c>
      <c r="S23">
        <v>3921330</v>
      </c>
      <c r="T23">
        <v>3926971</v>
      </c>
      <c r="U23">
        <v>3933268</v>
      </c>
      <c r="V23">
        <v>3936286</v>
      </c>
      <c r="W23">
        <v>3935031</v>
      </c>
      <c r="X23">
        <v>3941287</v>
      </c>
      <c r="Y23">
        <v>3947698</v>
      </c>
      <c r="Z23">
        <v>3953175</v>
      </c>
      <c r="AA23">
        <v>3953274</v>
      </c>
      <c r="AB23">
        <v>3958837</v>
      </c>
      <c r="AC23">
        <v>3962565</v>
      </c>
      <c r="AD23">
        <v>3965812</v>
      </c>
      <c r="AE23">
        <v>3970005</v>
      </c>
      <c r="AF23">
        <v>3972395</v>
      </c>
      <c r="AG23">
        <v>3977452</v>
      </c>
      <c r="AH23">
        <v>3982044</v>
      </c>
      <c r="AI23">
        <v>3989211</v>
      </c>
      <c r="AJ23">
        <v>3995082</v>
      </c>
      <c r="AK23">
        <v>3997428</v>
      </c>
      <c r="AL23">
        <v>3998773</v>
      </c>
      <c r="AM23">
        <v>4002531</v>
      </c>
      <c r="AN23">
        <v>4006404</v>
      </c>
      <c r="AO23">
        <v>4009722</v>
      </c>
      <c r="AP23">
        <v>4015245</v>
      </c>
      <c r="AQ23">
        <v>4017442</v>
      </c>
      <c r="AR23">
        <v>4022474</v>
      </c>
      <c r="AS23">
        <v>4023033</v>
      </c>
      <c r="AT23">
        <v>4023002</v>
      </c>
      <c r="AU23">
        <v>4029400</v>
      </c>
      <c r="AV23">
        <v>4030073</v>
      </c>
      <c r="AW23">
        <v>4032284</v>
      </c>
      <c r="AX23">
        <v>4038389</v>
      </c>
      <c r="AY23">
        <v>4044199</v>
      </c>
      <c r="AZ23">
        <v>4045816</v>
      </c>
      <c r="BA23">
        <v>4050741</v>
      </c>
      <c r="BB23">
        <v>4057753</v>
      </c>
      <c r="BC23">
        <v>4058510</v>
      </c>
      <c r="BD23">
        <v>4065406</v>
      </c>
      <c r="BE23">
        <v>4070309</v>
      </c>
      <c r="BF23">
        <v>4077327</v>
      </c>
      <c r="BG23">
        <v>4078367</v>
      </c>
      <c r="BH23">
        <v>4078357</v>
      </c>
      <c r="BI23">
        <v>4078368</v>
      </c>
      <c r="BJ23">
        <v>4077969</v>
      </c>
      <c r="BK23">
        <v>4083393</v>
      </c>
      <c r="BL23">
        <v>4088159</v>
      </c>
      <c r="BM23">
        <v>4090176</v>
      </c>
      <c r="BN23">
        <v>4091199</v>
      </c>
      <c r="BO23">
        <v>4098166</v>
      </c>
      <c r="BP23">
        <v>4106617</v>
      </c>
      <c r="BQ23">
        <v>4106004</v>
      </c>
      <c r="BR23">
        <v>4099433</v>
      </c>
      <c r="BS23">
        <v>4034505</v>
      </c>
      <c r="BT23">
        <v>4008617</v>
      </c>
      <c r="BU23">
        <v>3998271</v>
      </c>
      <c r="BV23">
        <v>3989413</v>
      </c>
      <c r="BW23">
        <v>3981652</v>
      </c>
      <c r="BX23">
        <v>3977560</v>
      </c>
      <c r="BY23">
        <v>3977143</v>
      </c>
      <c r="BZ23">
        <v>3966398</v>
      </c>
      <c r="CA23">
        <v>3971879</v>
      </c>
      <c r="CB23">
        <v>3972123</v>
      </c>
      <c r="CC23">
        <v>3973239</v>
      </c>
      <c r="CD23">
        <v>3976399</v>
      </c>
      <c r="CE23">
        <v>3995340</v>
      </c>
      <c r="CF23">
        <v>4019065</v>
      </c>
      <c r="CG23">
        <v>4040946</v>
      </c>
      <c r="CH23">
        <v>4055210</v>
      </c>
      <c r="CI23">
        <v>4078436</v>
      </c>
      <c r="CJ23">
        <v>4093439</v>
      </c>
      <c r="CK23">
        <v>4094557</v>
      </c>
      <c r="CL23">
        <v>4105763</v>
      </c>
      <c r="CM23">
        <v>4116065</v>
      </c>
      <c r="CN23">
        <v>4123220</v>
      </c>
      <c r="CO23">
        <v>4142038</v>
      </c>
      <c r="CP23">
        <v>4153816</v>
      </c>
      <c r="CQ23">
        <v>4158219</v>
      </c>
      <c r="CR23">
        <v>4161049</v>
      </c>
      <c r="CS23">
        <v>4164665</v>
      </c>
      <c r="CT23">
        <v>4176797</v>
      </c>
      <c r="CU23">
        <v>4185152</v>
      </c>
      <c r="CV23">
        <v>4199013</v>
      </c>
      <c r="CW23">
        <v>4204340</v>
      </c>
      <c r="CX23">
        <v>4212473</v>
      </c>
      <c r="CY23">
        <v>4217866</v>
      </c>
      <c r="CZ23">
        <v>4224270</v>
      </c>
      <c r="DA23">
        <v>4234223</v>
      </c>
      <c r="DB23">
        <v>4241956</v>
      </c>
      <c r="DC23">
        <v>4247213</v>
      </c>
      <c r="DD23">
        <v>4252505</v>
      </c>
      <c r="DE23">
        <v>4259211</v>
      </c>
      <c r="DF23">
        <v>4260580</v>
      </c>
      <c r="DG23">
        <v>4263410</v>
      </c>
      <c r="DH23">
        <v>4269792</v>
      </c>
      <c r="DI23">
        <v>4273427</v>
      </c>
      <c r="DJ23">
        <v>4276292</v>
      </c>
      <c r="DK23">
        <v>4279662</v>
      </c>
      <c r="DL23">
        <v>4282807</v>
      </c>
      <c r="DM23">
        <v>4283961</v>
      </c>
      <c r="DN23">
        <v>4286236</v>
      </c>
      <c r="DO23">
        <v>4290457</v>
      </c>
      <c r="DP23">
        <v>4295509</v>
      </c>
      <c r="DQ23">
        <v>4295650</v>
      </c>
      <c r="DR23">
        <v>4294998</v>
      </c>
      <c r="DS23">
        <v>4292490</v>
      </c>
      <c r="DT23">
        <v>4292393</v>
      </c>
      <c r="DU23">
        <v>4296395</v>
      </c>
      <c r="DV23">
        <v>4294867</v>
      </c>
      <c r="DW23">
        <v>4294650</v>
      </c>
      <c r="DX23">
        <v>4292964</v>
      </c>
      <c r="DY23">
        <v>4287562</v>
      </c>
      <c r="DZ23">
        <v>4284549</v>
      </c>
      <c r="EA23">
        <v>4275693</v>
      </c>
      <c r="EB23">
        <v>4258925</v>
      </c>
      <c r="EC23" s="100"/>
      <c r="ED23" t="s">
        <v>1731</v>
      </c>
      <c r="EE23" s="14">
        <f t="shared" ca="1" si="8"/>
        <v>4258925</v>
      </c>
      <c r="EF23" s="14">
        <f t="shared" ca="1" si="9"/>
        <v>-16768</v>
      </c>
      <c r="EG23" s="7">
        <f t="shared" ca="1" si="10"/>
        <v>-3.921703452516352E-3</v>
      </c>
      <c r="EH23" s="14">
        <f t="shared" ca="1" si="11"/>
        <v>-36584</v>
      </c>
      <c r="EI23" s="7">
        <f t="shared" ca="1" si="12"/>
        <v>-8.516802083292108E-3</v>
      </c>
    </row>
    <row r="24" spans="1:139" x14ac:dyDescent="0.2">
      <c r="A24" t="s">
        <v>141</v>
      </c>
      <c r="B24">
        <v>22602104</v>
      </c>
      <c r="C24">
        <v>22666295</v>
      </c>
      <c r="D24">
        <v>22720028</v>
      </c>
      <c r="E24">
        <v>22733801</v>
      </c>
      <c r="F24">
        <v>22817901</v>
      </c>
      <c r="G24">
        <v>22824912</v>
      </c>
      <c r="H24">
        <v>22949524</v>
      </c>
      <c r="I24">
        <v>23001576</v>
      </c>
      <c r="J24">
        <v>23076460</v>
      </c>
      <c r="K24">
        <v>23117948</v>
      </c>
      <c r="L24">
        <v>23171563</v>
      </c>
      <c r="M24">
        <v>23226615</v>
      </c>
      <c r="N24">
        <v>23278188</v>
      </c>
      <c r="O24">
        <v>23314051</v>
      </c>
      <c r="P24">
        <v>23362426</v>
      </c>
      <c r="Q24">
        <v>23415196</v>
      </c>
      <c r="R24">
        <v>23453093</v>
      </c>
      <c r="S24">
        <v>23433452</v>
      </c>
      <c r="T24">
        <v>23495266</v>
      </c>
      <c r="U24">
        <v>23527898</v>
      </c>
      <c r="V24">
        <v>23548681</v>
      </c>
      <c r="W24">
        <v>23550645</v>
      </c>
      <c r="X24">
        <v>23599234</v>
      </c>
      <c r="Y24">
        <v>23635914</v>
      </c>
      <c r="Z24">
        <v>23671334</v>
      </c>
      <c r="AA24">
        <v>23674640</v>
      </c>
      <c r="AB24">
        <v>23703384</v>
      </c>
      <c r="AC24">
        <v>23728967</v>
      </c>
      <c r="AD24">
        <v>23759394</v>
      </c>
      <c r="AE24">
        <v>23789330</v>
      </c>
      <c r="AF24">
        <v>23801401</v>
      </c>
      <c r="AG24">
        <v>23833290</v>
      </c>
      <c r="AH24">
        <v>23868421</v>
      </c>
      <c r="AI24">
        <v>23893215</v>
      </c>
      <c r="AJ24">
        <v>23929167</v>
      </c>
      <c r="AK24">
        <v>23958025</v>
      </c>
      <c r="AL24">
        <v>23977431</v>
      </c>
      <c r="AM24">
        <v>24006443</v>
      </c>
      <c r="AN24">
        <v>24039002</v>
      </c>
      <c r="AO24">
        <v>24068428</v>
      </c>
      <c r="AP24">
        <v>24097192</v>
      </c>
      <c r="AQ24">
        <v>24121068</v>
      </c>
      <c r="AR24">
        <v>24142249</v>
      </c>
      <c r="AS24">
        <v>24146382</v>
      </c>
      <c r="AT24">
        <v>24151484</v>
      </c>
      <c r="AU24">
        <v>24186533</v>
      </c>
      <c r="AV24">
        <v>24208995</v>
      </c>
      <c r="AW24">
        <v>24223213</v>
      </c>
      <c r="AX24">
        <v>24257419</v>
      </c>
      <c r="AY24">
        <v>24291264</v>
      </c>
      <c r="AZ24">
        <v>24300686</v>
      </c>
      <c r="BA24">
        <v>24326542</v>
      </c>
      <c r="BB24">
        <v>24375698</v>
      </c>
      <c r="BC24">
        <v>24381636</v>
      </c>
      <c r="BD24">
        <v>24414136</v>
      </c>
      <c r="BE24">
        <v>24438461</v>
      </c>
      <c r="BF24">
        <v>24481360</v>
      </c>
      <c r="BG24">
        <v>24498867</v>
      </c>
      <c r="BH24">
        <v>24508679</v>
      </c>
      <c r="BI24">
        <v>24512381</v>
      </c>
      <c r="BJ24">
        <v>24507442</v>
      </c>
      <c r="BK24">
        <v>24536933</v>
      </c>
      <c r="BL24">
        <v>24566313</v>
      </c>
      <c r="BM24">
        <v>24572429</v>
      </c>
      <c r="BN24">
        <v>24578015</v>
      </c>
      <c r="BO24">
        <v>24598533</v>
      </c>
      <c r="BP24">
        <v>24645037</v>
      </c>
      <c r="BQ24">
        <v>24635071</v>
      </c>
      <c r="BR24">
        <v>24606272</v>
      </c>
      <c r="BS24">
        <v>24225307</v>
      </c>
      <c r="BT24">
        <v>24090928</v>
      </c>
      <c r="BU24">
        <v>24048758</v>
      </c>
      <c r="BV24">
        <v>24016635</v>
      </c>
      <c r="BW24">
        <v>23968218</v>
      </c>
      <c r="BX24">
        <v>23910408</v>
      </c>
      <c r="BY24">
        <v>23884973</v>
      </c>
      <c r="BZ24">
        <v>23819938</v>
      </c>
      <c r="CA24">
        <v>23853782</v>
      </c>
      <c r="CB24">
        <v>23882344</v>
      </c>
      <c r="CC24">
        <v>23880091</v>
      </c>
      <c r="CD24">
        <v>23911149</v>
      </c>
      <c r="CE24">
        <v>24022223</v>
      </c>
      <c r="CF24">
        <v>24185989</v>
      </c>
      <c r="CG24">
        <v>24328594</v>
      </c>
      <c r="CH24">
        <v>24420353</v>
      </c>
      <c r="CI24">
        <v>24553822</v>
      </c>
      <c r="CJ24">
        <v>24646572</v>
      </c>
      <c r="CK24">
        <v>24658648</v>
      </c>
      <c r="CL24">
        <v>24742748</v>
      </c>
      <c r="CM24">
        <v>24811022</v>
      </c>
      <c r="CN24">
        <v>24855583</v>
      </c>
      <c r="CO24">
        <v>24953815</v>
      </c>
      <c r="CP24">
        <v>25020587</v>
      </c>
      <c r="CQ24">
        <v>25051671</v>
      </c>
      <c r="CR24">
        <v>25082246</v>
      </c>
      <c r="CS24">
        <v>25099584</v>
      </c>
      <c r="CT24">
        <v>25164122</v>
      </c>
      <c r="CU24">
        <v>25211763</v>
      </c>
      <c r="CV24">
        <v>25277127</v>
      </c>
      <c r="CW24">
        <v>25308742</v>
      </c>
      <c r="CX24">
        <v>25365838</v>
      </c>
      <c r="CY24">
        <v>25401654</v>
      </c>
      <c r="CZ24">
        <v>25429660</v>
      </c>
      <c r="DA24">
        <v>25474478</v>
      </c>
      <c r="DB24">
        <v>25516591</v>
      </c>
      <c r="DC24">
        <v>25557404</v>
      </c>
      <c r="DD24">
        <v>25594360</v>
      </c>
      <c r="DE24">
        <v>25632149</v>
      </c>
      <c r="DF24">
        <v>25635882</v>
      </c>
      <c r="DG24">
        <v>25652110</v>
      </c>
      <c r="DH24">
        <v>25684654</v>
      </c>
      <c r="DI24">
        <v>25707627</v>
      </c>
      <c r="DJ24">
        <v>25731627</v>
      </c>
      <c r="DK24">
        <v>25769964</v>
      </c>
      <c r="DL24">
        <v>25781941</v>
      </c>
      <c r="DM24">
        <v>25785999</v>
      </c>
      <c r="DN24">
        <v>25801487</v>
      </c>
      <c r="DO24">
        <v>25818270</v>
      </c>
      <c r="DP24">
        <v>25861790</v>
      </c>
      <c r="DQ24">
        <v>25863116</v>
      </c>
      <c r="DR24">
        <v>25865595</v>
      </c>
      <c r="DS24">
        <v>25842417</v>
      </c>
      <c r="DT24">
        <v>25842272</v>
      </c>
      <c r="DU24">
        <v>25861290</v>
      </c>
      <c r="DV24">
        <v>25836699</v>
      </c>
      <c r="DW24">
        <v>25826888</v>
      </c>
      <c r="DX24">
        <v>25818191</v>
      </c>
      <c r="DY24">
        <v>25794707</v>
      </c>
      <c r="DZ24">
        <v>25762739</v>
      </c>
      <c r="EA24">
        <v>25713653</v>
      </c>
      <c r="EB24">
        <v>25618095</v>
      </c>
      <c r="EC24" s="100"/>
      <c r="ED24" t="s">
        <v>141</v>
      </c>
      <c r="EE24" s="14">
        <f t="shared" ca="1" si="8"/>
        <v>25618095</v>
      </c>
      <c r="EF24" s="14">
        <f t="shared" ca="1" si="9"/>
        <v>-95558</v>
      </c>
      <c r="EG24" s="7">
        <f t="shared" ca="1" si="10"/>
        <v>-3.7162358844929581E-3</v>
      </c>
      <c r="EH24" s="14">
        <f t="shared" ca="1" si="11"/>
        <v>-243695</v>
      </c>
      <c r="EI24" s="7">
        <f t="shared" ca="1" si="12"/>
        <v>-9.4229749758234053E-3</v>
      </c>
    </row>
    <row r="25" spans="1:139" x14ac:dyDescent="0.2">
      <c r="A25" t="s">
        <v>226</v>
      </c>
      <c r="B25">
        <v>26088787</v>
      </c>
      <c r="C25">
        <v>26162302</v>
      </c>
      <c r="D25">
        <v>26216353</v>
      </c>
      <c r="E25">
        <v>26229658</v>
      </c>
      <c r="F25">
        <v>26322808</v>
      </c>
      <c r="G25">
        <v>26319917</v>
      </c>
      <c r="H25">
        <v>26473654</v>
      </c>
      <c r="I25">
        <v>26527904</v>
      </c>
      <c r="J25">
        <v>26606353</v>
      </c>
      <c r="K25">
        <v>26650099</v>
      </c>
      <c r="L25">
        <v>26707944</v>
      </c>
      <c r="M25">
        <v>26768074</v>
      </c>
      <c r="N25">
        <v>26824243</v>
      </c>
      <c r="O25">
        <v>26862495</v>
      </c>
      <c r="P25">
        <v>26913988</v>
      </c>
      <c r="Q25">
        <v>26972535</v>
      </c>
      <c r="R25">
        <v>27017399</v>
      </c>
      <c r="S25">
        <v>26984995</v>
      </c>
      <c r="T25">
        <v>27060218</v>
      </c>
      <c r="U25">
        <v>27094921</v>
      </c>
      <c r="V25">
        <v>27117089</v>
      </c>
      <c r="W25">
        <v>27114515</v>
      </c>
      <c r="X25">
        <v>27168882</v>
      </c>
      <c r="Y25">
        <v>27207420</v>
      </c>
      <c r="Z25">
        <v>27245832</v>
      </c>
      <c r="AA25">
        <v>27247773</v>
      </c>
      <c r="AB25">
        <v>27280084</v>
      </c>
      <c r="AC25">
        <v>27307108</v>
      </c>
      <c r="AD25">
        <v>27339764</v>
      </c>
      <c r="AE25">
        <v>27370657</v>
      </c>
      <c r="AF25">
        <v>27379526</v>
      </c>
      <c r="AG25">
        <v>27417664</v>
      </c>
      <c r="AH25">
        <v>27455429</v>
      </c>
      <c r="AI25">
        <v>27489543</v>
      </c>
      <c r="AJ25">
        <v>27527874</v>
      </c>
      <c r="AK25">
        <v>27560530</v>
      </c>
      <c r="AL25">
        <v>27580863</v>
      </c>
      <c r="AM25">
        <v>27614521</v>
      </c>
      <c r="AN25">
        <v>27650555</v>
      </c>
      <c r="AO25">
        <v>27681192</v>
      </c>
      <c r="AP25">
        <v>27712991</v>
      </c>
      <c r="AQ25">
        <v>27736547</v>
      </c>
      <c r="AR25">
        <v>27757439</v>
      </c>
      <c r="AS25">
        <v>27763667</v>
      </c>
      <c r="AT25">
        <v>27766820</v>
      </c>
      <c r="AU25">
        <v>27804259</v>
      </c>
      <c r="AV25">
        <v>27831478</v>
      </c>
      <c r="AW25">
        <v>27848863</v>
      </c>
      <c r="AX25">
        <v>27887419</v>
      </c>
      <c r="AY25">
        <v>27924552</v>
      </c>
      <c r="AZ25">
        <v>27933381</v>
      </c>
      <c r="BA25">
        <v>27963988</v>
      </c>
      <c r="BB25">
        <v>28018612</v>
      </c>
      <c r="BC25">
        <v>28017127</v>
      </c>
      <c r="BD25">
        <v>28054457</v>
      </c>
      <c r="BE25">
        <v>28081593</v>
      </c>
      <c r="BF25">
        <v>28129271</v>
      </c>
      <c r="BG25">
        <v>28143957</v>
      </c>
      <c r="BH25">
        <v>28157138</v>
      </c>
      <c r="BI25">
        <v>28160231</v>
      </c>
      <c r="BJ25">
        <v>28152046</v>
      </c>
      <c r="BK25">
        <v>28185797</v>
      </c>
      <c r="BL25">
        <v>28216125</v>
      </c>
      <c r="BM25">
        <v>28222047</v>
      </c>
      <c r="BN25">
        <v>28226825</v>
      </c>
      <c r="BO25">
        <v>28243747</v>
      </c>
      <c r="BP25">
        <v>28299619</v>
      </c>
      <c r="BQ25">
        <v>28286647</v>
      </c>
      <c r="BR25">
        <v>28250587</v>
      </c>
      <c r="BS25">
        <v>27819127</v>
      </c>
      <c r="BT25">
        <v>27667312</v>
      </c>
      <c r="BU25">
        <v>27613958</v>
      </c>
      <c r="BV25">
        <v>27581449</v>
      </c>
      <c r="BW25">
        <v>27519937</v>
      </c>
      <c r="BX25">
        <v>27457219</v>
      </c>
      <c r="BY25">
        <v>27426504</v>
      </c>
      <c r="BZ25">
        <v>27352579</v>
      </c>
      <c r="CA25">
        <v>27386699</v>
      </c>
      <c r="CB25">
        <v>27422247</v>
      </c>
      <c r="CC25">
        <v>27418692</v>
      </c>
      <c r="CD25">
        <v>27453609</v>
      </c>
      <c r="CE25">
        <v>27576104</v>
      </c>
      <c r="CF25">
        <v>27771082</v>
      </c>
      <c r="CG25">
        <v>27930030</v>
      </c>
      <c r="CH25">
        <v>28039308</v>
      </c>
      <c r="CI25">
        <v>28187736</v>
      </c>
      <c r="CJ25">
        <v>28290876</v>
      </c>
      <c r="CK25">
        <v>28308971</v>
      </c>
      <c r="CL25">
        <v>28404576</v>
      </c>
      <c r="CM25">
        <v>28481774</v>
      </c>
      <c r="CN25">
        <v>28528444</v>
      </c>
      <c r="CO25">
        <v>28644048</v>
      </c>
      <c r="CP25">
        <v>28717304</v>
      </c>
      <c r="CQ25">
        <v>28750420</v>
      </c>
      <c r="CR25">
        <v>28787678</v>
      </c>
      <c r="CS25">
        <v>28805812</v>
      </c>
      <c r="CT25">
        <v>28875385</v>
      </c>
      <c r="CU25">
        <v>28926621</v>
      </c>
      <c r="CV25">
        <v>28998677</v>
      </c>
      <c r="CW25">
        <v>29034144</v>
      </c>
      <c r="CX25">
        <v>29096813</v>
      </c>
      <c r="CY25">
        <v>29136715</v>
      </c>
      <c r="CZ25">
        <v>29162587</v>
      </c>
      <c r="DA25">
        <v>29216490</v>
      </c>
      <c r="DB25">
        <v>29264117</v>
      </c>
      <c r="DC25">
        <v>29319791</v>
      </c>
      <c r="DD25">
        <v>29357707</v>
      </c>
      <c r="DE25">
        <v>29399762</v>
      </c>
      <c r="DF25">
        <v>29404165</v>
      </c>
      <c r="DG25">
        <v>29421912</v>
      </c>
      <c r="DH25">
        <v>29456505</v>
      </c>
      <c r="DI25">
        <v>29481157</v>
      </c>
      <c r="DJ25">
        <v>29508301</v>
      </c>
      <c r="DK25">
        <v>29552425</v>
      </c>
      <c r="DL25">
        <v>29562858</v>
      </c>
      <c r="DM25">
        <v>29566937</v>
      </c>
      <c r="DN25">
        <v>29584113</v>
      </c>
      <c r="DO25">
        <v>29597859</v>
      </c>
      <c r="DP25">
        <v>29645085</v>
      </c>
      <c r="DQ25">
        <v>29646550</v>
      </c>
      <c r="DR25">
        <v>29650907</v>
      </c>
      <c r="DS25">
        <v>29624236</v>
      </c>
      <c r="DT25">
        <v>29623478</v>
      </c>
      <c r="DU25">
        <v>29644457</v>
      </c>
      <c r="DV25">
        <v>29617898</v>
      </c>
      <c r="DW25">
        <v>29598787</v>
      </c>
      <c r="DX25">
        <v>29593844</v>
      </c>
      <c r="DY25">
        <v>29564890</v>
      </c>
      <c r="DZ25">
        <v>29528474</v>
      </c>
      <c r="EA25">
        <v>29473728</v>
      </c>
      <c r="EB25">
        <v>29365126</v>
      </c>
      <c r="EC25" s="100"/>
      <c r="ED25" t="s">
        <v>226</v>
      </c>
      <c r="EE25" s="14">
        <f t="shared" ca="1" si="8"/>
        <v>29365126</v>
      </c>
      <c r="EF25" s="14">
        <f t="shared" ca="1" si="9"/>
        <v>-108602</v>
      </c>
      <c r="EG25" s="7">
        <f t="shared" ca="1" si="10"/>
        <v>-3.6847052398665007E-3</v>
      </c>
      <c r="EH25" s="14">
        <f t="shared" ca="1" si="11"/>
        <v>-279959</v>
      </c>
      <c r="EI25" s="7">
        <f t="shared" ca="1" si="12"/>
        <v>-9.4436902440994848E-3</v>
      </c>
    </row>
    <row r="26" spans="1:139" x14ac:dyDescent="0.2">
      <c r="A26" t="s">
        <v>227</v>
      </c>
      <c r="B26">
        <v>26763119</v>
      </c>
      <c r="C26">
        <v>26838158</v>
      </c>
      <c r="D26">
        <v>26893194</v>
      </c>
      <c r="E26">
        <v>26907475</v>
      </c>
      <c r="F26">
        <v>27002569</v>
      </c>
      <c r="G26">
        <v>26999703</v>
      </c>
      <c r="H26">
        <v>27158135</v>
      </c>
      <c r="I26">
        <v>27214852</v>
      </c>
      <c r="J26">
        <v>27294663</v>
      </c>
      <c r="K26">
        <v>27340844</v>
      </c>
      <c r="L26">
        <v>27399689</v>
      </c>
      <c r="M26">
        <v>27462395</v>
      </c>
      <c r="N26">
        <v>27520493</v>
      </c>
      <c r="O26">
        <v>27560004</v>
      </c>
      <c r="P26">
        <v>27614114</v>
      </c>
      <c r="Q26">
        <v>27673180</v>
      </c>
      <c r="R26">
        <v>27718885</v>
      </c>
      <c r="S26">
        <v>27686328</v>
      </c>
      <c r="T26">
        <v>27763159</v>
      </c>
      <c r="U26">
        <v>27798589</v>
      </c>
      <c r="V26">
        <v>27821809</v>
      </c>
      <c r="W26">
        <v>27818879</v>
      </c>
      <c r="X26">
        <v>27874340</v>
      </c>
      <c r="Y26">
        <v>27912964</v>
      </c>
      <c r="Z26">
        <v>27952167</v>
      </c>
      <c r="AA26">
        <v>27955675</v>
      </c>
      <c r="AB26">
        <v>27989384</v>
      </c>
      <c r="AC26">
        <v>28017575</v>
      </c>
      <c r="AD26">
        <v>28053012</v>
      </c>
      <c r="AE26">
        <v>28084454</v>
      </c>
      <c r="AF26">
        <v>28092338</v>
      </c>
      <c r="AG26">
        <v>28132448</v>
      </c>
      <c r="AH26">
        <v>28171762</v>
      </c>
      <c r="AI26">
        <v>28206011</v>
      </c>
      <c r="AJ26">
        <v>28246709</v>
      </c>
      <c r="AK26">
        <v>28281059</v>
      </c>
      <c r="AL26">
        <v>28302033</v>
      </c>
      <c r="AM26">
        <v>28337223</v>
      </c>
      <c r="AN26">
        <v>28374637</v>
      </c>
      <c r="AO26">
        <v>28406561</v>
      </c>
      <c r="AP26">
        <v>28439660</v>
      </c>
      <c r="AQ26">
        <v>28466498</v>
      </c>
      <c r="AR26">
        <v>28487247</v>
      </c>
      <c r="AS26">
        <v>28494933</v>
      </c>
      <c r="AT26">
        <v>28498725</v>
      </c>
      <c r="AU26">
        <v>28537270</v>
      </c>
      <c r="AV26">
        <v>28565957</v>
      </c>
      <c r="AW26">
        <v>28584142</v>
      </c>
      <c r="AX26">
        <v>28623899</v>
      </c>
      <c r="AY26">
        <v>28662628</v>
      </c>
      <c r="AZ26">
        <v>28672668</v>
      </c>
      <c r="BA26">
        <v>28704924</v>
      </c>
      <c r="BB26">
        <v>28760349</v>
      </c>
      <c r="BC26">
        <v>28760053</v>
      </c>
      <c r="BD26">
        <v>28798574</v>
      </c>
      <c r="BE26">
        <v>28826587</v>
      </c>
      <c r="BF26">
        <v>28875882</v>
      </c>
      <c r="BG26">
        <v>28890648</v>
      </c>
      <c r="BH26">
        <v>28904691</v>
      </c>
      <c r="BI26">
        <v>28906781</v>
      </c>
      <c r="BJ26">
        <v>28900579</v>
      </c>
      <c r="BK26">
        <v>28934742</v>
      </c>
      <c r="BL26">
        <v>28965640</v>
      </c>
      <c r="BM26">
        <v>28971915</v>
      </c>
      <c r="BN26">
        <v>28978254</v>
      </c>
      <c r="BO26">
        <v>28995579</v>
      </c>
      <c r="BP26">
        <v>29053147</v>
      </c>
      <c r="BQ26">
        <v>29041330</v>
      </c>
      <c r="BR26">
        <v>29005554</v>
      </c>
      <c r="BS26">
        <v>28562414</v>
      </c>
      <c r="BT26">
        <v>28410129</v>
      </c>
      <c r="BU26">
        <v>28356167</v>
      </c>
      <c r="BV26">
        <v>28324560</v>
      </c>
      <c r="BW26">
        <v>28259004</v>
      </c>
      <c r="BX26">
        <v>28196459</v>
      </c>
      <c r="BY26">
        <v>28164980</v>
      </c>
      <c r="BZ26">
        <v>28089437</v>
      </c>
      <c r="CA26">
        <v>28124551</v>
      </c>
      <c r="CB26">
        <v>28161996</v>
      </c>
      <c r="CC26">
        <v>28158912</v>
      </c>
      <c r="CD26">
        <v>28195088</v>
      </c>
      <c r="CE26">
        <v>28318421</v>
      </c>
      <c r="CF26">
        <v>28519750</v>
      </c>
      <c r="CG26">
        <v>28685321</v>
      </c>
      <c r="CH26">
        <v>28800426</v>
      </c>
      <c r="CI26">
        <v>28948685</v>
      </c>
      <c r="CJ26">
        <v>29053030</v>
      </c>
      <c r="CK26">
        <v>29072266</v>
      </c>
      <c r="CL26">
        <v>29170381</v>
      </c>
      <c r="CM26">
        <v>29250298</v>
      </c>
      <c r="CN26">
        <v>29299125</v>
      </c>
      <c r="CO26">
        <v>29415726</v>
      </c>
      <c r="CP26">
        <v>29490635</v>
      </c>
      <c r="CQ26">
        <v>29524979</v>
      </c>
      <c r="CR26">
        <v>29563987</v>
      </c>
      <c r="CS26">
        <v>29581743</v>
      </c>
      <c r="CT26">
        <v>29653230</v>
      </c>
      <c r="CU26">
        <v>29707398</v>
      </c>
      <c r="CV26">
        <v>29778930</v>
      </c>
      <c r="CW26">
        <v>29815423</v>
      </c>
      <c r="CX26">
        <v>29879649</v>
      </c>
      <c r="CY26">
        <v>29921492</v>
      </c>
      <c r="CZ26">
        <v>29947648</v>
      </c>
      <c r="DA26">
        <v>30002984</v>
      </c>
      <c r="DB26">
        <v>30053270</v>
      </c>
      <c r="DC26">
        <v>30108863</v>
      </c>
      <c r="DD26">
        <v>30147233</v>
      </c>
      <c r="DE26">
        <v>30189680</v>
      </c>
      <c r="DF26">
        <v>30194882</v>
      </c>
      <c r="DG26">
        <v>30214303</v>
      </c>
      <c r="DH26">
        <v>30251211</v>
      </c>
      <c r="DI26">
        <v>30277787</v>
      </c>
      <c r="DJ26">
        <v>30305821</v>
      </c>
      <c r="DK26">
        <v>30351185</v>
      </c>
      <c r="DL26">
        <v>30362125</v>
      </c>
      <c r="DM26">
        <v>30366864</v>
      </c>
      <c r="DN26">
        <v>30384061</v>
      </c>
      <c r="DO26">
        <v>30398922</v>
      </c>
      <c r="DP26">
        <v>30448453</v>
      </c>
      <c r="DQ26">
        <v>30451877</v>
      </c>
      <c r="DR26">
        <v>30456938</v>
      </c>
      <c r="DS26">
        <v>30430378</v>
      </c>
      <c r="DT26">
        <v>30429977</v>
      </c>
      <c r="DU26">
        <v>30450868</v>
      </c>
      <c r="DV26">
        <v>30424832</v>
      </c>
      <c r="DW26">
        <v>30405021</v>
      </c>
      <c r="DX26">
        <v>30402313</v>
      </c>
      <c r="DY26">
        <v>30374094</v>
      </c>
      <c r="DZ26">
        <v>30338948</v>
      </c>
      <c r="EA26">
        <v>30283952</v>
      </c>
      <c r="EB26">
        <v>30174813</v>
      </c>
      <c r="EC26" s="100"/>
      <c r="ED26" t="s">
        <v>227</v>
      </c>
      <c r="EE26" s="14">
        <f t="shared" ca="1" si="8"/>
        <v>30174813</v>
      </c>
      <c r="EF26" s="14">
        <f t="shared" ca="1" si="9"/>
        <v>-109139</v>
      </c>
      <c r="EG26" s="7">
        <f t="shared" ca="1" si="10"/>
        <v>-3.6038559300318532E-3</v>
      </c>
      <c r="EH26" s="14">
        <f t="shared" ca="1" si="11"/>
        <v>-273640</v>
      </c>
      <c r="EI26" s="7">
        <f t="shared" ca="1" si="12"/>
        <v>-8.986991884283908E-3</v>
      </c>
    </row>
    <row r="27" spans="1:139" x14ac:dyDescent="0.2">
      <c r="A27" t="s">
        <v>228</v>
      </c>
      <c r="B27" s="80">
        <f t="shared" ref="B27:BM27" si="19">SUM(B10,B13,B14,B16,B21)</f>
        <v>328253</v>
      </c>
      <c r="C27" s="80">
        <f t="shared" si="19"/>
        <v>329418</v>
      </c>
      <c r="D27" s="80">
        <f t="shared" si="19"/>
        <v>330080</v>
      </c>
      <c r="E27" s="80">
        <f t="shared" si="19"/>
        <v>330619</v>
      </c>
      <c r="F27" s="80">
        <f t="shared" si="19"/>
        <v>332173</v>
      </c>
      <c r="G27" s="80">
        <f t="shared" si="19"/>
        <v>332816</v>
      </c>
      <c r="H27" s="80">
        <f t="shared" si="19"/>
        <v>334484</v>
      </c>
      <c r="I27" s="80">
        <f t="shared" si="19"/>
        <v>335369</v>
      </c>
      <c r="J27" s="80">
        <f t="shared" si="19"/>
        <v>336112</v>
      </c>
      <c r="K27" s="80">
        <f t="shared" si="19"/>
        <v>337100</v>
      </c>
      <c r="L27" s="80">
        <f t="shared" si="19"/>
        <v>337877</v>
      </c>
      <c r="M27" s="80">
        <f t="shared" si="19"/>
        <v>339007</v>
      </c>
      <c r="N27" s="80">
        <f t="shared" si="19"/>
        <v>340001</v>
      </c>
      <c r="O27" s="80">
        <f t="shared" si="19"/>
        <v>340634</v>
      </c>
      <c r="P27" s="80">
        <f t="shared" si="19"/>
        <v>341460</v>
      </c>
      <c r="Q27" s="80">
        <f t="shared" si="19"/>
        <v>341801</v>
      </c>
      <c r="R27" s="80">
        <f t="shared" si="19"/>
        <v>342653</v>
      </c>
      <c r="S27" s="80">
        <f t="shared" si="19"/>
        <v>342370</v>
      </c>
      <c r="T27" s="80">
        <f t="shared" si="19"/>
        <v>342926</v>
      </c>
      <c r="U27" s="80">
        <f t="shared" si="19"/>
        <v>343474</v>
      </c>
      <c r="V27" s="80">
        <f t="shared" si="19"/>
        <v>343485</v>
      </c>
      <c r="W27" s="80">
        <f t="shared" si="19"/>
        <v>343226</v>
      </c>
      <c r="X27" s="80">
        <f t="shared" si="19"/>
        <v>344070</v>
      </c>
      <c r="Y27" s="80">
        <f t="shared" si="19"/>
        <v>344474</v>
      </c>
      <c r="Z27" s="80">
        <f t="shared" si="19"/>
        <v>344923</v>
      </c>
      <c r="AA27" s="80">
        <f t="shared" si="19"/>
        <v>344924</v>
      </c>
      <c r="AB27" s="80">
        <f t="shared" si="19"/>
        <v>345825</v>
      </c>
      <c r="AC27" s="80">
        <f t="shared" si="19"/>
        <v>346194</v>
      </c>
      <c r="AD27" s="80">
        <f t="shared" si="19"/>
        <v>346868</v>
      </c>
      <c r="AE27" s="80">
        <f t="shared" si="19"/>
        <v>347675</v>
      </c>
      <c r="AF27" s="80">
        <f t="shared" si="19"/>
        <v>347931</v>
      </c>
      <c r="AG27" s="80">
        <f t="shared" si="19"/>
        <v>348625</v>
      </c>
      <c r="AH27" s="80">
        <f t="shared" si="19"/>
        <v>349330</v>
      </c>
      <c r="AI27" s="80">
        <f t="shared" si="19"/>
        <v>350520</v>
      </c>
      <c r="AJ27" s="80">
        <f t="shared" si="19"/>
        <v>351665</v>
      </c>
      <c r="AK27" s="80">
        <f t="shared" si="19"/>
        <v>352000</v>
      </c>
      <c r="AL27" s="80">
        <f t="shared" si="19"/>
        <v>352303</v>
      </c>
      <c r="AM27" s="80">
        <f t="shared" si="19"/>
        <v>352932</v>
      </c>
      <c r="AN27" s="80">
        <f t="shared" si="19"/>
        <v>353399</v>
      </c>
      <c r="AO27" s="80">
        <f t="shared" si="19"/>
        <v>354175</v>
      </c>
      <c r="AP27" s="80">
        <f t="shared" si="19"/>
        <v>354864</v>
      </c>
      <c r="AQ27" s="80">
        <f t="shared" si="19"/>
        <v>355098</v>
      </c>
      <c r="AR27" s="80">
        <f t="shared" si="19"/>
        <v>355473</v>
      </c>
      <c r="AS27" s="80">
        <f t="shared" si="19"/>
        <v>355603</v>
      </c>
      <c r="AT27" s="80">
        <f t="shared" si="19"/>
        <v>355405</v>
      </c>
      <c r="AU27" s="80">
        <f t="shared" si="19"/>
        <v>356445</v>
      </c>
      <c r="AV27" s="80">
        <f t="shared" si="19"/>
        <v>356700</v>
      </c>
      <c r="AW27" s="80">
        <f t="shared" si="19"/>
        <v>357295</v>
      </c>
      <c r="AX27" s="80">
        <f t="shared" si="19"/>
        <v>358060</v>
      </c>
      <c r="AY27" s="80">
        <f t="shared" si="19"/>
        <v>358470</v>
      </c>
      <c r="AZ27" s="80">
        <f t="shared" si="19"/>
        <v>358931</v>
      </c>
      <c r="BA27" s="80">
        <f t="shared" si="19"/>
        <v>359363</v>
      </c>
      <c r="BB27" s="80">
        <f t="shared" si="19"/>
        <v>359922</v>
      </c>
      <c r="BC27" s="80">
        <f t="shared" si="19"/>
        <v>360217</v>
      </c>
      <c r="BD27" s="80">
        <f t="shared" si="19"/>
        <v>360884</v>
      </c>
      <c r="BE27" s="80">
        <f t="shared" si="19"/>
        <v>361643</v>
      </c>
      <c r="BF27" s="80">
        <f t="shared" si="19"/>
        <v>362445</v>
      </c>
      <c r="BG27" s="80">
        <f t="shared" si="19"/>
        <v>362771</v>
      </c>
      <c r="BH27" s="80">
        <f t="shared" si="19"/>
        <v>362727</v>
      </c>
      <c r="BI27" s="80">
        <f t="shared" si="19"/>
        <v>362820</v>
      </c>
      <c r="BJ27" s="80">
        <f t="shared" si="19"/>
        <v>362729</v>
      </c>
      <c r="BK27" s="80">
        <f t="shared" si="19"/>
        <v>363381</v>
      </c>
      <c r="BL27" s="80">
        <f t="shared" si="19"/>
        <v>364003</v>
      </c>
      <c r="BM27" s="80">
        <f t="shared" si="19"/>
        <v>364038</v>
      </c>
      <c r="BN27" s="80">
        <f t="shared" ref="BN27:CR27" si="20">SUM(BN10,BN13,BN14,BN16,BN21)</f>
        <v>363979</v>
      </c>
      <c r="BO27" s="80">
        <f t="shared" si="20"/>
        <v>364616</v>
      </c>
      <c r="BP27" s="80">
        <f t="shared" si="20"/>
        <v>365482</v>
      </c>
      <c r="BQ27" s="80">
        <f t="shared" si="20"/>
        <v>365372</v>
      </c>
      <c r="BR27" s="80">
        <f t="shared" si="20"/>
        <v>365021</v>
      </c>
      <c r="BS27" s="80">
        <f t="shared" si="20"/>
        <v>360377</v>
      </c>
      <c r="BT27" s="80">
        <f t="shared" si="20"/>
        <v>358732</v>
      </c>
      <c r="BU27" s="80">
        <f t="shared" si="20"/>
        <v>358450</v>
      </c>
      <c r="BV27" s="80">
        <f t="shared" si="20"/>
        <v>357716</v>
      </c>
      <c r="BW27" s="80">
        <f t="shared" si="20"/>
        <v>357348</v>
      </c>
      <c r="BX27" s="80">
        <f t="shared" si="20"/>
        <v>357303</v>
      </c>
      <c r="BY27" s="80">
        <f t="shared" si="20"/>
        <v>357221</v>
      </c>
      <c r="BZ27" s="80">
        <f t="shared" si="20"/>
        <v>355808</v>
      </c>
      <c r="CA27" s="80">
        <f t="shared" si="20"/>
        <v>356493</v>
      </c>
      <c r="CB27" s="80">
        <f t="shared" si="20"/>
        <v>356909</v>
      </c>
      <c r="CC27" s="80">
        <f t="shared" si="20"/>
        <v>357207</v>
      </c>
      <c r="CD27" s="80">
        <f t="shared" si="20"/>
        <v>357466</v>
      </c>
      <c r="CE27" s="80">
        <f t="shared" si="20"/>
        <v>359680</v>
      </c>
      <c r="CF27" s="80">
        <f t="shared" si="20"/>
        <v>361727</v>
      </c>
      <c r="CG27" s="80">
        <f t="shared" si="20"/>
        <v>363436</v>
      </c>
      <c r="CH27" s="80">
        <f t="shared" si="20"/>
        <v>364667</v>
      </c>
      <c r="CI27" s="80">
        <f t="shared" si="20"/>
        <v>366636</v>
      </c>
      <c r="CJ27" s="80">
        <f t="shared" si="20"/>
        <v>367588</v>
      </c>
      <c r="CK27" s="80">
        <f t="shared" si="20"/>
        <v>368441</v>
      </c>
      <c r="CL27" s="80">
        <f t="shared" si="20"/>
        <v>369861</v>
      </c>
      <c r="CM27" s="80">
        <f t="shared" si="20"/>
        <v>370875</v>
      </c>
      <c r="CN27" s="80">
        <f t="shared" si="20"/>
        <v>371398</v>
      </c>
      <c r="CO27" s="80">
        <f t="shared" si="20"/>
        <v>373319</v>
      </c>
      <c r="CP27" s="80">
        <f t="shared" si="20"/>
        <v>374404</v>
      </c>
      <c r="CQ27" s="80">
        <f t="shared" si="20"/>
        <v>374926</v>
      </c>
      <c r="CR27" s="80">
        <f t="shared" si="20"/>
        <v>375552</v>
      </c>
      <c r="CS27" s="80">
        <f t="shared" ref="CS27:CU27" si="21">SUM(CS10,CS13,CS14,CS16,CS21)</f>
        <v>376091</v>
      </c>
      <c r="CT27" s="80">
        <f t="shared" si="21"/>
        <v>377247</v>
      </c>
      <c r="CU27" s="80">
        <f t="shared" si="21"/>
        <v>378100</v>
      </c>
      <c r="CV27" s="80">
        <f t="shared" ref="CV27:CX27" si="22">SUM(CV10,CV13,CV14,CV16,CV21)</f>
        <v>379390</v>
      </c>
      <c r="CW27" s="80">
        <f t="shared" si="22"/>
        <v>379971</v>
      </c>
      <c r="CX27" s="80">
        <f t="shared" si="22"/>
        <v>380489</v>
      </c>
      <c r="CY27" s="80">
        <f t="shared" ref="CY27:DA27" si="23">SUM(CY10,CY13,CY14,CY16,CY21)</f>
        <v>381048</v>
      </c>
      <c r="CZ27" s="80">
        <f t="shared" si="23"/>
        <v>381491</v>
      </c>
      <c r="DA27" s="80">
        <f t="shared" si="23"/>
        <v>382723</v>
      </c>
      <c r="DB27" s="80">
        <f t="shared" ref="DB27:DD27" si="24">SUM(DB10,DB13,DB14,DB16,DB21)</f>
        <v>383383</v>
      </c>
      <c r="DC27" s="80">
        <f t="shared" si="24"/>
        <v>384225</v>
      </c>
      <c r="DD27" s="80">
        <f t="shared" si="24"/>
        <v>384649</v>
      </c>
      <c r="DE27" s="80">
        <f t="shared" ref="DE27:DG27" si="25">SUM(DE10,DE13,DE14,DE16,DE21)</f>
        <v>385592</v>
      </c>
      <c r="DF27" s="80">
        <f t="shared" si="25"/>
        <v>385719</v>
      </c>
      <c r="DG27" s="80">
        <f t="shared" si="25"/>
        <v>386383</v>
      </c>
      <c r="DH27" s="80">
        <f t="shared" ref="DH27:DJ27" si="26">SUM(DH10,DH13,DH14,DH16,DH21)</f>
        <v>387157</v>
      </c>
      <c r="DI27" s="80">
        <f t="shared" si="26"/>
        <v>388196</v>
      </c>
      <c r="DJ27" s="80">
        <f t="shared" si="26"/>
        <v>388621</v>
      </c>
      <c r="DK27" s="80">
        <f t="shared" ref="DK27:DM27" si="27">SUM(DK10,DK13,DK14,DK16,DK21)</f>
        <v>388891</v>
      </c>
      <c r="DL27" s="80">
        <f t="shared" si="27"/>
        <v>389469</v>
      </c>
      <c r="DM27" s="80">
        <f t="shared" si="27"/>
        <v>389653</v>
      </c>
      <c r="DN27" s="80">
        <f t="shared" ref="DN27:DP27" si="28">SUM(DN10,DN13,DN14,DN16,DN21)</f>
        <v>390140</v>
      </c>
      <c r="DO27" s="80">
        <f t="shared" si="28"/>
        <v>390983</v>
      </c>
      <c r="DP27" s="80">
        <f t="shared" si="28"/>
        <v>391696</v>
      </c>
      <c r="DQ27" s="80">
        <f t="shared" ref="DQ27:DS27" si="29">SUM(DQ10,DQ13,DQ14,DQ16,DQ21)</f>
        <v>391889</v>
      </c>
      <c r="DR27" s="80">
        <f t="shared" si="29"/>
        <v>392151</v>
      </c>
      <c r="DS27" s="80">
        <f t="shared" si="29"/>
        <v>391805</v>
      </c>
      <c r="DT27" s="80">
        <f t="shared" ref="DT27:DV27" si="30">SUM(DT10,DT13,DT14,DT16,DT21)</f>
        <v>391965</v>
      </c>
      <c r="DU27" s="80">
        <f t="shared" si="30"/>
        <v>392146</v>
      </c>
      <c r="DV27" s="80">
        <f t="shared" si="30"/>
        <v>392241</v>
      </c>
      <c r="DW27" s="80">
        <f t="shared" ref="DW27:DY27" si="31">SUM(DW10,DW13,DW14,DW16,DW21)</f>
        <v>392577</v>
      </c>
      <c r="DX27" s="80">
        <f t="shared" si="31"/>
        <v>392440</v>
      </c>
      <c r="DY27" s="80">
        <f t="shared" si="31"/>
        <v>392266</v>
      </c>
      <c r="DZ27" s="80">
        <f t="shared" ref="DZ27:EB27" si="32">SUM(DZ10,DZ13,DZ14,DZ16,DZ21)</f>
        <v>392029</v>
      </c>
      <c r="EA27" s="80">
        <f t="shared" si="32"/>
        <v>391407</v>
      </c>
      <c r="EB27" s="80">
        <f t="shared" si="32"/>
        <v>389935</v>
      </c>
      <c r="EC27" s="100"/>
      <c r="ED27" t="s">
        <v>228</v>
      </c>
      <c r="EE27" s="14">
        <f t="shared" ca="1" si="8"/>
        <v>389935</v>
      </c>
      <c r="EF27" s="14">
        <f t="shared" ca="1" si="9"/>
        <v>-1472</v>
      </c>
      <c r="EG27" s="7">
        <f t="shared" ca="1" si="10"/>
        <v>-3.7607911968871276E-3</v>
      </c>
      <c r="EH27" s="14">
        <f t="shared" ca="1" si="11"/>
        <v>-1761</v>
      </c>
      <c r="EI27" s="7">
        <f t="shared" ca="1" si="12"/>
        <v>-4.4958335035333525E-3</v>
      </c>
    </row>
    <row r="28" spans="1:139" x14ac:dyDescent="0.2">
      <c r="A28" t="s">
        <v>229</v>
      </c>
      <c r="B28" s="80">
        <f t="shared" ref="B28:BM28" si="33">SUM(B15,B18,B19)</f>
        <v>145981</v>
      </c>
      <c r="C28" s="80">
        <f t="shared" si="33"/>
        <v>146531</v>
      </c>
      <c r="D28" s="80">
        <f t="shared" si="33"/>
        <v>146830</v>
      </c>
      <c r="E28" s="80">
        <f t="shared" si="33"/>
        <v>146833</v>
      </c>
      <c r="F28" s="80">
        <f t="shared" si="33"/>
        <v>147513</v>
      </c>
      <c r="G28" s="80">
        <f t="shared" si="33"/>
        <v>147747</v>
      </c>
      <c r="H28" s="80">
        <f t="shared" si="33"/>
        <v>148093</v>
      </c>
      <c r="I28" s="80">
        <f t="shared" si="33"/>
        <v>148274</v>
      </c>
      <c r="J28" s="80">
        <f t="shared" si="33"/>
        <v>148820</v>
      </c>
      <c r="K28" s="80">
        <f t="shared" si="33"/>
        <v>148974</v>
      </c>
      <c r="L28" s="80">
        <f t="shared" si="33"/>
        <v>149383</v>
      </c>
      <c r="M28" s="80">
        <f t="shared" si="33"/>
        <v>149828</v>
      </c>
      <c r="N28" s="80">
        <f t="shared" si="33"/>
        <v>150136</v>
      </c>
      <c r="O28" s="80">
        <f t="shared" si="33"/>
        <v>150255</v>
      </c>
      <c r="P28" s="80">
        <f t="shared" si="33"/>
        <v>150533</v>
      </c>
      <c r="Q28" s="80">
        <f t="shared" si="33"/>
        <v>150759</v>
      </c>
      <c r="R28" s="80">
        <f t="shared" si="33"/>
        <v>151038</v>
      </c>
      <c r="S28" s="80">
        <f t="shared" si="33"/>
        <v>150986</v>
      </c>
      <c r="T28" s="80">
        <f t="shared" si="33"/>
        <v>151209</v>
      </c>
      <c r="U28" s="80">
        <f t="shared" si="33"/>
        <v>151437</v>
      </c>
      <c r="V28" s="80">
        <f t="shared" si="33"/>
        <v>151317</v>
      </c>
      <c r="W28" s="80">
        <f t="shared" si="33"/>
        <v>151220</v>
      </c>
      <c r="X28" s="80">
        <f t="shared" si="33"/>
        <v>151529</v>
      </c>
      <c r="Y28" s="80">
        <f t="shared" si="33"/>
        <v>151827</v>
      </c>
      <c r="Z28" s="80">
        <f t="shared" si="33"/>
        <v>151921</v>
      </c>
      <c r="AA28" s="80">
        <f t="shared" si="33"/>
        <v>151867</v>
      </c>
      <c r="AB28" s="80">
        <f t="shared" si="33"/>
        <v>152279</v>
      </c>
      <c r="AC28" s="80">
        <f t="shared" si="33"/>
        <v>152496</v>
      </c>
      <c r="AD28" s="80">
        <f t="shared" si="33"/>
        <v>152619</v>
      </c>
      <c r="AE28" s="80">
        <f t="shared" si="33"/>
        <v>152789</v>
      </c>
      <c r="AF28" s="80">
        <f t="shared" si="33"/>
        <v>152927</v>
      </c>
      <c r="AG28" s="80">
        <f t="shared" si="33"/>
        <v>153137</v>
      </c>
      <c r="AH28" s="80">
        <f t="shared" si="33"/>
        <v>153377</v>
      </c>
      <c r="AI28" s="80">
        <f t="shared" si="33"/>
        <v>153766</v>
      </c>
      <c r="AJ28" s="80">
        <f t="shared" si="33"/>
        <v>154228</v>
      </c>
      <c r="AK28" s="80">
        <f t="shared" si="33"/>
        <v>154165</v>
      </c>
      <c r="AL28" s="80">
        <f t="shared" si="33"/>
        <v>154158</v>
      </c>
      <c r="AM28" s="80">
        <f t="shared" si="33"/>
        <v>154360</v>
      </c>
      <c r="AN28" s="80">
        <f t="shared" si="33"/>
        <v>154516</v>
      </c>
      <c r="AO28" s="80">
        <f t="shared" si="33"/>
        <v>154615</v>
      </c>
      <c r="AP28" s="80">
        <f t="shared" si="33"/>
        <v>154922</v>
      </c>
      <c r="AQ28" s="80">
        <f t="shared" si="33"/>
        <v>155047</v>
      </c>
      <c r="AR28" s="80">
        <f t="shared" si="33"/>
        <v>155214</v>
      </c>
      <c r="AS28" s="80">
        <f t="shared" si="33"/>
        <v>155222</v>
      </c>
      <c r="AT28" s="80">
        <f t="shared" si="33"/>
        <v>155155</v>
      </c>
      <c r="AU28" s="80">
        <f t="shared" si="33"/>
        <v>155551</v>
      </c>
      <c r="AV28" s="80">
        <f t="shared" si="33"/>
        <v>155635</v>
      </c>
      <c r="AW28" s="80">
        <f t="shared" si="33"/>
        <v>155766</v>
      </c>
      <c r="AX28" s="80">
        <f t="shared" si="33"/>
        <v>155951</v>
      </c>
      <c r="AY28" s="80">
        <f t="shared" si="33"/>
        <v>156131</v>
      </c>
      <c r="AZ28" s="80">
        <f t="shared" si="33"/>
        <v>156213</v>
      </c>
      <c r="BA28" s="80">
        <f t="shared" si="33"/>
        <v>156219</v>
      </c>
      <c r="BB28" s="80">
        <f t="shared" si="33"/>
        <v>156645</v>
      </c>
      <c r="BC28" s="80">
        <f t="shared" si="33"/>
        <v>156803</v>
      </c>
      <c r="BD28" s="80">
        <f t="shared" si="33"/>
        <v>156940</v>
      </c>
      <c r="BE28" s="80">
        <f t="shared" si="33"/>
        <v>157097</v>
      </c>
      <c r="BF28" s="80">
        <f t="shared" si="33"/>
        <v>157354</v>
      </c>
      <c r="BG28" s="80">
        <f t="shared" si="33"/>
        <v>157554</v>
      </c>
      <c r="BH28" s="80">
        <f t="shared" si="33"/>
        <v>157687</v>
      </c>
      <c r="BI28" s="80">
        <f t="shared" si="33"/>
        <v>157714</v>
      </c>
      <c r="BJ28" s="80">
        <f t="shared" si="33"/>
        <v>157679</v>
      </c>
      <c r="BK28" s="80">
        <f t="shared" si="33"/>
        <v>157765</v>
      </c>
      <c r="BL28" s="80">
        <f t="shared" si="33"/>
        <v>158066</v>
      </c>
      <c r="BM28" s="80">
        <f t="shared" si="33"/>
        <v>157988</v>
      </c>
      <c r="BN28" s="80">
        <f t="shared" ref="BN28:CR28" si="34">SUM(BN15,BN18,BN19)</f>
        <v>157926</v>
      </c>
      <c r="BO28" s="80">
        <f t="shared" si="34"/>
        <v>158168</v>
      </c>
      <c r="BP28" s="80">
        <f t="shared" si="34"/>
        <v>158620</v>
      </c>
      <c r="BQ28" s="80">
        <f t="shared" si="34"/>
        <v>158656</v>
      </c>
      <c r="BR28" s="80">
        <f t="shared" si="34"/>
        <v>158399</v>
      </c>
      <c r="BS28" s="80">
        <f t="shared" si="34"/>
        <v>156511</v>
      </c>
      <c r="BT28" s="80">
        <f t="shared" si="34"/>
        <v>156003</v>
      </c>
      <c r="BU28" s="80">
        <f t="shared" si="34"/>
        <v>155647</v>
      </c>
      <c r="BV28" s="80">
        <f t="shared" si="34"/>
        <v>155309</v>
      </c>
      <c r="BW28" s="80">
        <f t="shared" si="34"/>
        <v>155040</v>
      </c>
      <c r="BX28" s="80">
        <f t="shared" si="34"/>
        <v>154915</v>
      </c>
      <c r="BY28" s="80">
        <f t="shared" si="34"/>
        <v>154857</v>
      </c>
      <c r="BZ28" s="80">
        <f t="shared" si="34"/>
        <v>154452</v>
      </c>
      <c r="CA28" s="80">
        <f t="shared" si="34"/>
        <v>154445</v>
      </c>
      <c r="CB28" s="80">
        <f t="shared" si="34"/>
        <v>154519</v>
      </c>
      <c r="CC28" s="80">
        <f t="shared" si="34"/>
        <v>154695</v>
      </c>
      <c r="CD28" s="80">
        <f t="shared" si="34"/>
        <v>154923</v>
      </c>
      <c r="CE28" s="80">
        <f t="shared" si="34"/>
        <v>155779</v>
      </c>
      <c r="CF28" s="80">
        <f t="shared" si="34"/>
        <v>156638</v>
      </c>
      <c r="CG28" s="80">
        <f t="shared" si="34"/>
        <v>157426</v>
      </c>
      <c r="CH28" s="80">
        <f t="shared" si="34"/>
        <v>157963</v>
      </c>
      <c r="CI28" s="80">
        <f t="shared" si="34"/>
        <v>158576</v>
      </c>
      <c r="CJ28" s="80">
        <f t="shared" si="34"/>
        <v>158779</v>
      </c>
      <c r="CK28" s="80">
        <f t="shared" si="34"/>
        <v>158808</v>
      </c>
      <c r="CL28" s="80">
        <f t="shared" si="34"/>
        <v>159258</v>
      </c>
      <c r="CM28" s="80">
        <f t="shared" si="34"/>
        <v>159596</v>
      </c>
      <c r="CN28" s="80">
        <f t="shared" si="34"/>
        <v>159915</v>
      </c>
      <c r="CO28" s="80">
        <f t="shared" si="34"/>
        <v>160441</v>
      </c>
      <c r="CP28" s="80">
        <f t="shared" si="34"/>
        <v>160728</v>
      </c>
      <c r="CQ28" s="80">
        <f t="shared" si="34"/>
        <v>160885</v>
      </c>
      <c r="CR28" s="80">
        <f t="shared" si="34"/>
        <v>161054</v>
      </c>
      <c r="CS28" s="80">
        <f t="shared" ref="CS28:CU28" si="35">SUM(CS15,CS18,CS19)</f>
        <v>161082</v>
      </c>
      <c r="CT28" s="80">
        <f t="shared" si="35"/>
        <v>161469</v>
      </c>
      <c r="CU28" s="80">
        <f t="shared" si="35"/>
        <v>161716</v>
      </c>
      <c r="CV28" s="80">
        <f t="shared" ref="CV28:CX28" si="36">SUM(CV15,CV18,CV19)</f>
        <v>162128</v>
      </c>
      <c r="CW28" s="80">
        <f t="shared" si="36"/>
        <v>162115</v>
      </c>
      <c r="CX28" s="80">
        <f t="shared" si="36"/>
        <v>162348</v>
      </c>
      <c r="CY28" s="80">
        <f t="shared" ref="CY28:DA28" si="37">SUM(CY15,CY18,CY19)</f>
        <v>162228</v>
      </c>
      <c r="CZ28" s="80">
        <f t="shared" si="37"/>
        <v>162544</v>
      </c>
      <c r="DA28" s="80">
        <f t="shared" si="37"/>
        <v>162930</v>
      </c>
      <c r="DB28" s="80">
        <f t="shared" ref="DB28:DD28" si="38">SUM(DB15,DB18,DB19)</f>
        <v>163166</v>
      </c>
      <c r="DC28" s="80">
        <f t="shared" si="38"/>
        <v>163147</v>
      </c>
      <c r="DD28" s="80">
        <f t="shared" si="38"/>
        <v>163463</v>
      </c>
      <c r="DE28" s="80">
        <f t="shared" ref="DE28:DG28" si="39">SUM(DE15,DE18,DE19)</f>
        <v>163773</v>
      </c>
      <c r="DF28" s="80">
        <f t="shared" si="39"/>
        <v>163742</v>
      </c>
      <c r="DG28" s="80">
        <f t="shared" si="39"/>
        <v>163681</v>
      </c>
      <c r="DH28" s="80">
        <f t="shared" ref="DH28:DJ28" si="40">SUM(DH15,DH18,DH19)</f>
        <v>163863</v>
      </c>
      <c r="DI28" s="80">
        <f t="shared" si="40"/>
        <v>163893</v>
      </c>
      <c r="DJ28" s="80">
        <f t="shared" si="40"/>
        <v>163993</v>
      </c>
      <c r="DK28" s="80">
        <f t="shared" ref="DK28:DM28" si="41">SUM(DK15,DK18,DK19)</f>
        <v>164058</v>
      </c>
      <c r="DL28" s="80">
        <f t="shared" si="41"/>
        <v>164158</v>
      </c>
      <c r="DM28" s="80">
        <f t="shared" si="41"/>
        <v>164124</v>
      </c>
      <c r="DN28" s="80">
        <f t="shared" ref="DN28:DP28" si="42">SUM(DN15,DN18,DN19)</f>
        <v>164105</v>
      </c>
      <c r="DO28" s="80">
        <f t="shared" si="42"/>
        <v>164620</v>
      </c>
      <c r="DP28" s="80">
        <f t="shared" si="42"/>
        <v>164520</v>
      </c>
      <c r="DQ28" s="80">
        <f t="shared" ref="DQ28:DS28" si="43">SUM(DQ15,DQ18,DQ19)</f>
        <v>164485</v>
      </c>
      <c r="DR28" s="80">
        <f t="shared" si="43"/>
        <v>164479</v>
      </c>
      <c r="DS28" s="80">
        <f t="shared" si="43"/>
        <v>164369</v>
      </c>
      <c r="DT28" s="80">
        <f t="shared" ref="DT28:DV28" si="44">SUM(DT15,DT18,DT19)</f>
        <v>164277</v>
      </c>
      <c r="DU28" s="80">
        <f t="shared" si="44"/>
        <v>164487</v>
      </c>
      <c r="DV28" s="80">
        <f t="shared" si="44"/>
        <v>164602</v>
      </c>
      <c r="DW28" s="80">
        <f t="shared" ref="DW28:DY28" si="45">SUM(DW15,DW18,DW19)</f>
        <v>164591</v>
      </c>
      <c r="DX28" s="80">
        <f t="shared" si="45"/>
        <v>164551</v>
      </c>
      <c r="DY28" s="80">
        <f t="shared" si="45"/>
        <v>164344</v>
      </c>
      <c r="DZ28" s="80">
        <f t="shared" ref="DZ28:EB28" si="46">SUM(DZ15,DZ18,DZ19)</f>
        <v>164163</v>
      </c>
      <c r="EA28" s="80">
        <f t="shared" si="46"/>
        <v>163921</v>
      </c>
      <c r="EB28" s="80">
        <f t="shared" si="46"/>
        <v>163573</v>
      </c>
      <c r="EC28" s="100"/>
      <c r="ED28" t="s">
        <v>229</v>
      </c>
      <c r="EE28" s="14">
        <f t="shared" ca="1" si="8"/>
        <v>163573</v>
      </c>
      <c r="EF28" s="14">
        <f t="shared" ca="1" si="9"/>
        <v>-348</v>
      </c>
      <c r="EG28" s="7">
        <f t="shared" ca="1" si="10"/>
        <v>-2.1229738715600808E-3</v>
      </c>
      <c r="EH28" s="14">
        <f t="shared" ca="1" si="11"/>
        <v>-947</v>
      </c>
      <c r="EI28" s="7">
        <f t="shared" ca="1" si="12"/>
        <v>-5.7561390712375397E-3</v>
      </c>
    </row>
    <row r="29" spans="1:139" x14ac:dyDescent="0.2">
      <c r="A29" t="s">
        <v>230</v>
      </c>
      <c r="B29" s="80">
        <f t="shared" ref="B29:BM29" si="47">SUM(B9,B11,B12,B17)</f>
        <v>187622</v>
      </c>
      <c r="C29" s="80">
        <f t="shared" si="47"/>
        <v>188206</v>
      </c>
      <c r="D29" s="80">
        <f t="shared" si="47"/>
        <v>188745</v>
      </c>
      <c r="E29" s="80">
        <f t="shared" si="47"/>
        <v>188416</v>
      </c>
      <c r="F29" s="80">
        <f t="shared" si="47"/>
        <v>189039</v>
      </c>
      <c r="G29" s="80">
        <f t="shared" si="47"/>
        <v>189555</v>
      </c>
      <c r="H29" s="80">
        <f t="shared" si="47"/>
        <v>190190</v>
      </c>
      <c r="I29" s="80">
        <f t="shared" si="47"/>
        <v>190682</v>
      </c>
      <c r="J29" s="80">
        <f t="shared" si="47"/>
        <v>191344</v>
      </c>
      <c r="K29" s="80">
        <f t="shared" si="47"/>
        <v>191920</v>
      </c>
      <c r="L29" s="80">
        <f t="shared" si="47"/>
        <v>192303</v>
      </c>
      <c r="M29" s="80">
        <f t="shared" si="47"/>
        <v>192783</v>
      </c>
      <c r="N29" s="80">
        <f t="shared" si="47"/>
        <v>193380</v>
      </c>
      <c r="O29" s="80">
        <f t="shared" si="47"/>
        <v>193764</v>
      </c>
      <c r="P29" s="80">
        <f t="shared" si="47"/>
        <v>194014</v>
      </c>
      <c r="Q29" s="80">
        <f t="shared" si="47"/>
        <v>194122</v>
      </c>
      <c r="R29" s="80">
        <f t="shared" si="47"/>
        <v>193987</v>
      </c>
      <c r="S29" s="80">
        <f t="shared" si="47"/>
        <v>193786</v>
      </c>
      <c r="T29" s="80">
        <f t="shared" si="47"/>
        <v>194047</v>
      </c>
      <c r="U29" s="80">
        <f t="shared" si="47"/>
        <v>194153</v>
      </c>
      <c r="V29" s="80">
        <f t="shared" si="47"/>
        <v>194073</v>
      </c>
      <c r="W29" s="80">
        <f t="shared" si="47"/>
        <v>194018</v>
      </c>
      <c r="X29" s="80">
        <f t="shared" si="47"/>
        <v>194267</v>
      </c>
      <c r="Y29" s="80">
        <f t="shared" si="47"/>
        <v>194398</v>
      </c>
      <c r="Z29" s="80">
        <f t="shared" si="47"/>
        <v>194685</v>
      </c>
      <c r="AA29" s="80">
        <f t="shared" si="47"/>
        <v>194668</v>
      </c>
      <c r="AB29" s="80">
        <f t="shared" si="47"/>
        <v>194812</v>
      </c>
      <c r="AC29" s="80">
        <f t="shared" si="47"/>
        <v>195147</v>
      </c>
      <c r="AD29" s="80">
        <f t="shared" si="47"/>
        <v>195516</v>
      </c>
      <c r="AE29" s="80">
        <f t="shared" si="47"/>
        <v>195835</v>
      </c>
      <c r="AF29" s="80">
        <f t="shared" si="47"/>
        <v>195837</v>
      </c>
      <c r="AG29" s="80">
        <f t="shared" si="47"/>
        <v>196096</v>
      </c>
      <c r="AH29" s="80">
        <f t="shared" si="47"/>
        <v>196338</v>
      </c>
      <c r="AI29" s="80">
        <f t="shared" si="47"/>
        <v>197217</v>
      </c>
      <c r="AJ29" s="80">
        <f t="shared" si="47"/>
        <v>197337</v>
      </c>
      <c r="AK29" s="80">
        <f t="shared" si="47"/>
        <v>197527</v>
      </c>
      <c r="AL29" s="80">
        <f t="shared" si="47"/>
        <v>197490</v>
      </c>
      <c r="AM29" s="80">
        <f t="shared" si="47"/>
        <v>197574</v>
      </c>
      <c r="AN29" s="80">
        <f t="shared" si="47"/>
        <v>197782</v>
      </c>
      <c r="AO29" s="80">
        <f t="shared" si="47"/>
        <v>197935</v>
      </c>
      <c r="AP29" s="80">
        <f t="shared" si="47"/>
        <v>198122</v>
      </c>
      <c r="AQ29" s="80">
        <f t="shared" si="47"/>
        <v>198245</v>
      </c>
      <c r="AR29" s="80">
        <f t="shared" si="47"/>
        <v>198524</v>
      </c>
      <c r="AS29" s="80">
        <f t="shared" si="47"/>
        <v>198577</v>
      </c>
      <c r="AT29" s="80">
        <f t="shared" si="47"/>
        <v>198487</v>
      </c>
      <c r="AU29" s="80">
        <f t="shared" si="47"/>
        <v>199150</v>
      </c>
      <c r="AV29" s="80">
        <f t="shared" si="47"/>
        <v>198839</v>
      </c>
      <c r="AW29" s="80">
        <f t="shared" si="47"/>
        <v>198949</v>
      </c>
      <c r="AX29" s="80">
        <f t="shared" si="47"/>
        <v>199219</v>
      </c>
      <c r="AY29" s="80">
        <f t="shared" si="47"/>
        <v>199597</v>
      </c>
      <c r="AZ29" s="80">
        <f t="shared" si="47"/>
        <v>199253</v>
      </c>
      <c r="BA29" s="80">
        <f t="shared" si="47"/>
        <v>199705</v>
      </c>
      <c r="BB29" s="80">
        <f t="shared" si="47"/>
        <v>200023</v>
      </c>
      <c r="BC29" s="80">
        <f t="shared" si="47"/>
        <v>200012</v>
      </c>
      <c r="BD29" s="80">
        <f t="shared" si="47"/>
        <v>200254</v>
      </c>
      <c r="BE29" s="80">
        <f t="shared" si="47"/>
        <v>200550</v>
      </c>
      <c r="BF29" s="80">
        <f t="shared" si="47"/>
        <v>200847</v>
      </c>
      <c r="BG29" s="80">
        <f t="shared" si="47"/>
        <v>200970</v>
      </c>
      <c r="BH29" s="80">
        <f t="shared" si="47"/>
        <v>200783</v>
      </c>
      <c r="BI29" s="80">
        <f t="shared" si="47"/>
        <v>200615</v>
      </c>
      <c r="BJ29" s="80">
        <f t="shared" si="47"/>
        <v>200535</v>
      </c>
      <c r="BK29" s="80">
        <f t="shared" si="47"/>
        <v>201004</v>
      </c>
      <c r="BL29" s="80">
        <f t="shared" si="47"/>
        <v>201260</v>
      </c>
      <c r="BM29" s="80">
        <f t="shared" si="47"/>
        <v>201121</v>
      </c>
      <c r="BN29" s="80">
        <f t="shared" ref="BN29:CR29" si="48">SUM(BN9,BN11,BN12,BN17)</f>
        <v>201190</v>
      </c>
      <c r="BO29" s="80">
        <f t="shared" si="48"/>
        <v>201410</v>
      </c>
      <c r="BP29" s="80">
        <f t="shared" si="48"/>
        <v>201547</v>
      </c>
      <c r="BQ29" s="80">
        <f t="shared" si="48"/>
        <v>201454</v>
      </c>
      <c r="BR29" s="80">
        <f t="shared" si="48"/>
        <v>200977</v>
      </c>
      <c r="BS29" s="80">
        <f t="shared" si="48"/>
        <v>197753</v>
      </c>
      <c r="BT29" s="80">
        <f t="shared" si="48"/>
        <v>196121</v>
      </c>
      <c r="BU29" s="80">
        <f t="shared" si="48"/>
        <v>195250</v>
      </c>
      <c r="BV29" s="80">
        <f t="shared" si="48"/>
        <v>194824</v>
      </c>
      <c r="BW29" s="80">
        <f t="shared" si="48"/>
        <v>194232</v>
      </c>
      <c r="BX29" s="80">
        <f t="shared" si="48"/>
        <v>193972</v>
      </c>
      <c r="BY29" s="80">
        <f t="shared" si="48"/>
        <v>194427</v>
      </c>
      <c r="BZ29" s="80">
        <f t="shared" si="48"/>
        <v>194031</v>
      </c>
      <c r="CA29" s="80">
        <f t="shared" si="48"/>
        <v>194620</v>
      </c>
      <c r="CB29" s="80">
        <f t="shared" si="48"/>
        <v>195207</v>
      </c>
      <c r="CC29" s="80">
        <f t="shared" si="48"/>
        <v>195491</v>
      </c>
      <c r="CD29" s="80">
        <f t="shared" si="48"/>
        <v>195173</v>
      </c>
      <c r="CE29" s="80">
        <f t="shared" si="48"/>
        <v>196143</v>
      </c>
      <c r="CF29" s="80">
        <f t="shared" si="48"/>
        <v>197321</v>
      </c>
      <c r="CG29" s="80">
        <f t="shared" si="48"/>
        <v>198394</v>
      </c>
      <c r="CH29" s="80">
        <f t="shared" si="48"/>
        <v>199220</v>
      </c>
      <c r="CI29" s="80">
        <f t="shared" si="48"/>
        <v>200052</v>
      </c>
      <c r="CJ29" s="80">
        <f t="shared" si="48"/>
        <v>200796</v>
      </c>
      <c r="CK29" s="80">
        <f t="shared" si="48"/>
        <v>201028</v>
      </c>
      <c r="CL29" s="80">
        <f t="shared" si="48"/>
        <v>201741</v>
      </c>
      <c r="CM29" s="80">
        <f t="shared" si="48"/>
        <v>202306</v>
      </c>
      <c r="CN29" s="80">
        <f t="shared" si="48"/>
        <v>202349</v>
      </c>
      <c r="CO29" s="80">
        <f t="shared" si="48"/>
        <v>203039</v>
      </c>
      <c r="CP29" s="80">
        <f t="shared" si="48"/>
        <v>203600</v>
      </c>
      <c r="CQ29" s="80">
        <f t="shared" si="48"/>
        <v>203646</v>
      </c>
      <c r="CR29" s="80">
        <f t="shared" si="48"/>
        <v>203700</v>
      </c>
      <c r="CS29" s="80">
        <f t="shared" ref="CS29:CU29" si="49">SUM(CS9,CS11,CS12,CS17)</f>
        <v>203877</v>
      </c>
      <c r="CT29" s="80">
        <f t="shared" si="49"/>
        <v>204338</v>
      </c>
      <c r="CU29" s="80">
        <f t="shared" si="49"/>
        <v>204808</v>
      </c>
      <c r="CV29" s="80">
        <f t="shared" ref="CV29:CX29" si="50">SUM(CV9,CV11,CV12,CV17)</f>
        <v>205204</v>
      </c>
      <c r="CW29" s="80">
        <f t="shared" si="50"/>
        <v>205414</v>
      </c>
      <c r="CX29" s="80">
        <f t="shared" si="50"/>
        <v>205744</v>
      </c>
      <c r="CY29" s="80">
        <f t="shared" ref="CY29:DA29" si="51">SUM(CY9,CY11,CY12,CY17)</f>
        <v>205915</v>
      </c>
      <c r="CZ29" s="80">
        <f t="shared" si="51"/>
        <v>206203</v>
      </c>
      <c r="DA29" s="80">
        <f t="shared" si="51"/>
        <v>206706</v>
      </c>
      <c r="DB29" s="80">
        <f t="shared" ref="DB29:DD29" si="52">SUM(DB9,DB11,DB12,DB17)</f>
        <v>207246</v>
      </c>
      <c r="DC29" s="80">
        <f t="shared" si="52"/>
        <v>207525</v>
      </c>
      <c r="DD29" s="80">
        <f t="shared" si="52"/>
        <v>207699</v>
      </c>
      <c r="DE29" s="80">
        <f t="shared" ref="DE29:DG29" si="53">SUM(DE9,DE11,DE12,DE17)</f>
        <v>208127</v>
      </c>
      <c r="DF29" s="80">
        <f t="shared" si="53"/>
        <v>208055</v>
      </c>
      <c r="DG29" s="80">
        <f t="shared" si="53"/>
        <v>208042</v>
      </c>
      <c r="DH29" s="80">
        <f t="shared" ref="DH29:DJ29" si="54">SUM(DH9,DH11,DH12,DH17)</f>
        <v>208293</v>
      </c>
      <c r="DI29" s="80">
        <f t="shared" si="54"/>
        <v>208442</v>
      </c>
      <c r="DJ29" s="80">
        <f t="shared" si="54"/>
        <v>208607</v>
      </c>
      <c r="DK29" s="80">
        <f t="shared" ref="DK29:DM29" si="55">SUM(DK9,DK11,DK12,DK17)</f>
        <v>208870</v>
      </c>
      <c r="DL29" s="80">
        <f t="shared" si="55"/>
        <v>208845</v>
      </c>
      <c r="DM29" s="80">
        <f t="shared" si="55"/>
        <v>209049</v>
      </c>
      <c r="DN29" s="80">
        <f t="shared" ref="DN29:DP29" si="56">SUM(DN9,DN11,DN12,DN17)</f>
        <v>209112</v>
      </c>
      <c r="DO29" s="80">
        <f t="shared" si="56"/>
        <v>209629</v>
      </c>
      <c r="DP29" s="80">
        <f t="shared" si="56"/>
        <v>210048</v>
      </c>
      <c r="DQ29" s="80">
        <f t="shared" ref="DQ29:DS29" si="57">SUM(DQ9,DQ11,DQ12,DQ17)</f>
        <v>209869</v>
      </c>
      <c r="DR29" s="80">
        <f t="shared" si="57"/>
        <v>209991</v>
      </c>
      <c r="DS29" s="80">
        <f t="shared" si="57"/>
        <v>209788</v>
      </c>
      <c r="DT29" s="80">
        <f t="shared" ref="DT29:DV29" si="58">SUM(DT9,DT11,DT12,DT17)</f>
        <v>209673</v>
      </c>
      <c r="DU29" s="80">
        <f t="shared" si="58"/>
        <v>209837</v>
      </c>
      <c r="DV29" s="80">
        <f t="shared" si="58"/>
        <v>209673</v>
      </c>
      <c r="DW29" s="80">
        <f t="shared" ref="DW29:DY29" si="59">SUM(DW9,DW11,DW12,DW17)</f>
        <v>209824</v>
      </c>
      <c r="DX29" s="80">
        <f t="shared" si="59"/>
        <v>209531</v>
      </c>
      <c r="DY29" s="80">
        <f t="shared" si="59"/>
        <v>209076</v>
      </c>
      <c r="DZ29" s="80">
        <f t="shared" ref="DZ29:EB29" si="60">SUM(DZ9,DZ11,DZ12,DZ17)</f>
        <v>208981</v>
      </c>
      <c r="EA29" s="80">
        <f t="shared" si="60"/>
        <v>208806</v>
      </c>
      <c r="EB29" s="80">
        <f t="shared" si="60"/>
        <v>208099</v>
      </c>
      <c r="EC29" s="100"/>
      <c r="ED29" t="s">
        <v>230</v>
      </c>
      <c r="EE29" s="14">
        <f t="shared" ca="1" si="8"/>
        <v>208099</v>
      </c>
      <c r="EF29" s="14">
        <f t="shared" ca="1" si="9"/>
        <v>-707</v>
      </c>
      <c r="EG29" s="7">
        <f t="shared" ca="1" si="10"/>
        <v>-3.3859180291754068E-3</v>
      </c>
      <c r="EH29" s="14">
        <f t="shared" ca="1" si="11"/>
        <v>-1949</v>
      </c>
      <c r="EI29" s="7">
        <f t="shared" ca="1" si="12"/>
        <v>-9.2788315051797691E-3</v>
      </c>
    </row>
    <row r="30" spans="1:139" x14ac:dyDescent="0.2">
      <c r="A30" t="s">
        <v>231</v>
      </c>
      <c r="B30" s="80">
        <f t="shared" ref="B30:BM30" si="61">SUM(B8,B14)</f>
        <v>121553</v>
      </c>
      <c r="C30" s="80">
        <f t="shared" si="61"/>
        <v>122015</v>
      </c>
      <c r="D30" s="80">
        <f t="shared" si="61"/>
        <v>122225</v>
      </c>
      <c r="E30" s="80">
        <f t="shared" si="61"/>
        <v>122132</v>
      </c>
      <c r="F30" s="80">
        <f t="shared" si="61"/>
        <v>122540</v>
      </c>
      <c r="G30" s="80">
        <f t="shared" si="61"/>
        <v>122846</v>
      </c>
      <c r="H30" s="80">
        <f t="shared" si="61"/>
        <v>123434</v>
      </c>
      <c r="I30" s="80">
        <f t="shared" si="61"/>
        <v>123758</v>
      </c>
      <c r="J30" s="80">
        <f t="shared" si="61"/>
        <v>124233</v>
      </c>
      <c r="K30" s="80">
        <f t="shared" si="61"/>
        <v>124454</v>
      </c>
      <c r="L30" s="80">
        <f t="shared" si="61"/>
        <v>124728</v>
      </c>
      <c r="M30" s="80">
        <f t="shared" si="61"/>
        <v>125205</v>
      </c>
      <c r="N30" s="80">
        <f t="shared" si="61"/>
        <v>125542</v>
      </c>
      <c r="O30" s="80">
        <f t="shared" si="61"/>
        <v>125797</v>
      </c>
      <c r="P30" s="80">
        <f t="shared" si="61"/>
        <v>126026</v>
      </c>
      <c r="Q30" s="80">
        <f t="shared" si="61"/>
        <v>126183</v>
      </c>
      <c r="R30" s="80">
        <f t="shared" si="61"/>
        <v>126677</v>
      </c>
      <c r="S30" s="80">
        <f t="shared" si="61"/>
        <v>126645</v>
      </c>
      <c r="T30" s="80">
        <f t="shared" si="61"/>
        <v>126826</v>
      </c>
      <c r="U30" s="80">
        <f t="shared" si="61"/>
        <v>126973</v>
      </c>
      <c r="V30" s="80">
        <f t="shared" si="61"/>
        <v>126901</v>
      </c>
      <c r="W30" s="80">
        <f t="shared" si="61"/>
        <v>126830</v>
      </c>
      <c r="X30" s="80">
        <f t="shared" si="61"/>
        <v>127115</v>
      </c>
      <c r="Y30" s="80">
        <f t="shared" si="61"/>
        <v>127367</v>
      </c>
      <c r="Z30" s="80">
        <f t="shared" si="61"/>
        <v>127476</v>
      </c>
      <c r="AA30" s="80">
        <f t="shared" si="61"/>
        <v>127468</v>
      </c>
      <c r="AB30" s="80">
        <f t="shared" si="61"/>
        <v>127684</v>
      </c>
      <c r="AC30" s="80">
        <f t="shared" si="61"/>
        <v>127945</v>
      </c>
      <c r="AD30" s="80">
        <f t="shared" si="61"/>
        <v>128086</v>
      </c>
      <c r="AE30" s="80">
        <f t="shared" si="61"/>
        <v>128231</v>
      </c>
      <c r="AF30" s="80">
        <f t="shared" si="61"/>
        <v>128241</v>
      </c>
      <c r="AG30" s="80">
        <f t="shared" si="61"/>
        <v>128486</v>
      </c>
      <c r="AH30" s="80">
        <f t="shared" si="61"/>
        <v>128757</v>
      </c>
      <c r="AI30" s="80">
        <f t="shared" si="61"/>
        <v>129078</v>
      </c>
      <c r="AJ30" s="80">
        <f t="shared" si="61"/>
        <v>129542</v>
      </c>
      <c r="AK30" s="80">
        <f t="shared" si="61"/>
        <v>129646</v>
      </c>
      <c r="AL30" s="80">
        <f t="shared" si="61"/>
        <v>129813</v>
      </c>
      <c r="AM30" s="80">
        <f t="shared" si="61"/>
        <v>130072</v>
      </c>
      <c r="AN30" s="80">
        <f t="shared" si="61"/>
        <v>130338</v>
      </c>
      <c r="AO30" s="80">
        <f t="shared" si="61"/>
        <v>130601</v>
      </c>
      <c r="AP30" s="80">
        <f t="shared" si="61"/>
        <v>130812</v>
      </c>
      <c r="AQ30" s="80">
        <f t="shared" si="61"/>
        <v>130907</v>
      </c>
      <c r="AR30" s="80">
        <f t="shared" si="61"/>
        <v>131043</v>
      </c>
      <c r="AS30" s="80">
        <f t="shared" si="61"/>
        <v>131161</v>
      </c>
      <c r="AT30" s="80">
        <f t="shared" si="61"/>
        <v>131180</v>
      </c>
      <c r="AU30" s="80">
        <f t="shared" si="61"/>
        <v>131461</v>
      </c>
      <c r="AV30" s="80">
        <f t="shared" si="61"/>
        <v>131670</v>
      </c>
      <c r="AW30" s="80">
        <f t="shared" si="61"/>
        <v>131980</v>
      </c>
      <c r="AX30" s="80">
        <f t="shared" si="61"/>
        <v>132240</v>
      </c>
      <c r="AY30" s="80">
        <f t="shared" si="61"/>
        <v>132432</v>
      </c>
      <c r="AZ30" s="80">
        <f t="shared" si="61"/>
        <v>132521</v>
      </c>
      <c r="BA30" s="80">
        <f t="shared" si="61"/>
        <v>132581</v>
      </c>
      <c r="BB30" s="80">
        <f t="shared" si="61"/>
        <v>132734</v>
      </c>
      <c r="BC30" s="80">
        <f t="shared" si="61"/>
        <v>132905</v>
      </c>
      <c r="BD30" s="80">
        <f t="shared" si="61"/>
        <v>133289</v>
      </c>
      <c r="BE30" s="80">
        <f t="shared" si="61"/>
        <v>133658</v>
      </c>
      <c r="BF30" s="80">
        <f t="shared" si="61"/>
        <v>133967</v>
      </c>
      <c r="BG30" s="80">
        <f t="shared" si="61"/>
        <v>133890</v>
      </c>
      <c r="BH30" s="80">
        <f t="shared" si="61"/>
        <v>134213</v>
      </c>
      <c r="BI30" s="80">
        <f t="shared" si="61"/>
        <v>134096</v>
      </c>
      <c r="BJ30" s="80">
        <f t="shared" si="61"/>
        <v>134165</v>
      </c>
      <c r="BK30" s="80">
        <f t="shared" si="61"/>
        <v>134486</v>
      </c>
      <c r="BL30" s="80">
        <f t="shared" si="61"/>
        <v>134762</v>
      </c>
      <c r="BM30" s="80">
        <f t="shared" si="61"/>
        <v>134830</v>
      </c>
      <c r="BN30" s="80">
        <f t="shared" ref="BN30:CR30" si="62">SUM(BN8,BN14)</f>
        <v>134980</v>
      </c>
      <c r="BO30" s="80">
        <f t="shared" si="62"/>
        <v>135258</v>
      </c>
      <c r="BP30" s="80">
        <f t="shared" si="62"/>
        <v>135689</v>
      </c>
      <c r="BQ30" s="80">
        <f t="shared" si="62"/>
        <v>135582</v>
      </c>
      <c r="BR30" s="80">
        <f t="shared" si="62"/>
        <v>135547</v>
      </c>
      <c r="BS30" s="80">
        <f t="shared" si="62"/>
        <v>133901</v>
      </c>
      <c r="BT30" s="80">
        <f t="shared" si="62"/>
        <v>133529</v>
      </c>
      <c r="BU30" s="80">
        <f t="shared" si="62"/>
        <v>133253</v>
      </c>
      <c r="BV30" s="80">
        <f t="shared" si="62"/>
        <v>133049</v>
      </c>
      <c r="BW30" s="80">
        <f t="shared" si="62"/>
        <v>132772</v>
      </c>
      <c r="BX30" s="80">
        <f t="shared" si="62"/>
        <v>132843</v>
      </c>
      <c r="BY30" s="80">
        <f t="shared" si="62"/>
        <v>132997</v>
      </c>
      <c r="BZ30" s="80">
        <f t="shared" si="62"/>
        <v>132593</v>
      </c>
      <c r="CA30" s="80">
        <f t="shared" si="62"/>
        <v>132818</v>
      </c>
      <c r="CB30" s="80">
        <f t="shared" si="62"/>
        <v>132973</v>
      </c>
      <c r="CC30" s="80">
        <f t="shared" si="62"/>
        <v>133267</v>
      </c>
      <c r="CD30" s="80">
        <f t="shared" si="62"/>
        <v>133617</v>
      </c>
      <c r="CE30" s="80">
        <f t="shared" si="62"/>
        <v>134442</v>
      </c>
      <c r="CF30" s="80">
        <f t="shared" si="62"/>
        <v>135676</v>
      </c>
      <c r="CG30" s="80">
        <f t="shared" si="62"/>
        <v>136498</v>
      </c>
      <c r="CH30" s="80">
        <f t="shared" si="62"/>
        <v>137211</v>
      </c>
      <c r="CI30" s="80">
        <f t="shared" si="62"/>
        <v>137921</v>
      </c>
      <c r="CJ30" s="80">
        <f t="shared" si="62"/>
        <v>138373</v>
      </c>
      <c r="CK30" s="80">
        <f t="shared" si="62"/>
        <v>138589</v>
      </c>
      <c r="CL30" s="80">
        <f t="shared" si="62"/>
        <v>139127</v>
      </c>
      <c r="CM30" s="80">
        <f t="shared" si="62"/>
        <v>139503</v>
      </c>
      <c r="CN30" s="80">
        <f t="shared" si="62"/>
        <v>139808</v>
      </c>
      <c r="CO30" s="80">
        <f t="shared" si="62"/>
        <v>140581</v>
      </c>
      <c r="CP30" s="80">
        <f t="shared" si="62"/>
        <v>141046</v>
      </c>
      <c r="CQ30" s="80">
        <f t="shared" si="62"/>
        <v>141336</v>
      </c>
      <c r="CR30" s="80">
        <f t="shared" si="62"/>
        <v>141718</v>
      </c>
      <c r="CS30" s="80">
        <f t="shared" ref="CS30:CU30" si="63">SUM(CS8,CS14)</f>
        <v>141897</v>
      </c>
      <c r="CT30" s="80">
        <f t="shared" si="63"/>
        <v>142157</v>
      </c>
      <c r="CU30" s="80">
        <f t="shared" si="63"/>
        <v>142674</v>
      </c>
      <c r="CV30" s="80">
        <f t="shared" ref="CV30:CX30" si="64">SUM(CV8,CV14)</f>
        <v>143060</v>
      </c>
      <c r="CW30" s="80">
        <f t="shared" si="64"/>
        <v>143233</v>
      </c>
      <c r="CX30" s="80">
        <f t="shared" si="64"/>
        <v>143423</v>
      </c>
      <c r="CY30" s="80">
        <f t="shared" ref="CY30:DA30" si="65">SUM(CY8,CY14)</f>
        <v>143665</v>
      </c>
      <c r="CZ30" s="80">
        <f t="shared" si="65"/>
        <v>143987</v>
      </c>
      <c r="DA30" s="80">
        <f t="shared" si="65"/>
        <v>144483</v>
      </c>
      <c r="DB30" s="80">
        <f t="shared" ref="DB30:DD30" si="66">SUM(DB8,DB14)</f>
        <v>144760</v>
      </c>
      <c r="DC30" s="80">
        <f t="shared" si="66"/>
        <v>145002</v>
      </c>
      <c r="DD30" s="80">
        <f t="shared" si="66"/>
        <v>145417</v>
      </c>
      <c r="DE30" s="80">
        <f t="shared" ref="DE30:DG30" si="67">SUM(DE8,DE14)</f>
        <v>145753</v>
      </c>
      <c r="DF30" s="80">
        <f t="shared" si="67"/>
        <v>145856</v>
      </c>
      <c r="DG30" s="80">
        <f t="shared" si="67"/>
        <v>145885</v>
      </c>
      <c r="DH30" s="80">
        <f t="shared" ref="DH30:DJ30" si="68">SUM(DH8,DH14)</f>
        <v>146049</v>
      </c>
      <c r="DI30" s="80">
        <f t="shared" si="68"/>
        <v>146257</v>
      </c>
      <c r="DJ30" s="80">
        <f t="shared" si="68"/>
        <v>146484</v>
      </c>
      <c r="DK30" s="80">
        <f t="shared" ref="DK30:DM30" si="69">SUM(DK8,DK14)</f>
        <v>146630</v>
      </c>
      <c r="DL30" s="80">
        <f t="shared" si="69"/>
        <v>146793</v>
      </c>
      <c r="DM30" s="80">
        <f t="shared" si="69"/>
        <v>146867</v>
      </c>
      <c r="DN30" s="80">
        <f t="shared" ref="DN30:DP30" si="70">SUM(DN8,DN14)</f>
        <v>147032</v>
      </c>
      <c r="DO30" s="80">
        <f t="shared" si="70"/>
        <v>147536</v>
      </c>
      <c r="DP30" s="80">
        <f t="shared" si="70"/>
        <v>147898</v>
      </c>
      <c r="DQ30" s="80">
        <f t="shared" ref="DQ30:DS30" si="71">SUM(DQ8,DQ14)</f>
        <v>147855</v>
      </c>
      <c r="DR30" s="80">
        <f t="shared" si="71"/>
        <v>147968</v>
      </c>
      <c r="DS30" s="80">
        <f t="shared" si="71"/>
        <v>147874</v>
      </c>
      <c r="DT30" s="80">
        <f t="shared" ref="DT30:DV30" si="72">SUM(DT8,DT14)</f>
        <v>148147</v>
      </c>
      <c r="DU30" s="80">
        <f t="shared" si="72"/>
        <v>148406</v>
      </c>
      <c r="DV30" s="80">
        <f t="shared" si="72"/>
        <v>148211</v>
      </c>
      <c r="DW30" s="80">
        <f t="shared" ref="DW30:DY30" si="73">SUM(DW8,DW14)</f>
        <v>148450</v>
      </c>
      <c r="DX30" s="80">
        <f t="shared" si="73"/>
        <v>148381</v>
      </c>
      <c r="DY30" s="80">
        <f t="shared" si="73"/>
        <v>148235</v>
      </c>
      <c r="DZ30" s="80">
        <f t="shared" ref="DZ30:EB30" si="74">SUM(DZ8,DZ14)</f>
        <v>148342</v>
      </c>
      <c r="EA30" s="80">
        <f t="shared" si="74"/>
        <v>147810</v>
      </c>
      <c r="EB30" s="80">
        <f t="shared" si="74"/>
        <v>147599</v>
      </c>
      <c r="EC30" s="100"/>
      <c r="ED30" t="s">
        <v>231</v>
      </c>
      <c r="EE30" s="14">
        <f t="shared" ca="1" si="8"/>
        <v>147599</v>
      </c>
      <c r="EF30" s="14">
        <f t="shared" ca="1" si="9"/>
        <v>-211</v>
      </c>
      <c r="EG30" s="7">
        <f t="shared" ca="1" si="10"/>
        <v>-1.427508287666599E-3</v>
      </c>
      <c r="EH30" s="14">
        <f t="shared" ca="1" si="11"/>
        <v>-299</v>
      </c>
      <c r="EI30" s="7">
        <f t="shared" ca="1" si="12"/>
        <v>-2.0216635789530621E-3</v>
      </c>
    </row>
  </sheetData>
  <phoneticPr fontId="3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F146-F461-4F6C-811C-204A200AEA53}">
  <sheetPr codeName="Sheet36"/>
  <dimension ref="A1:EI30"/>
  <sheetViews>
    <sheetView topLeftCell="DV1" workbookViewId="0">
      <selection activeCell="Y201" sqref="Y201"/>
    </sheetView>
  </sheetViews>
  <sheetFormatPr defaultRowHeight="14.25" x14ac:dyDescent="0.2"/>
  <sheetData>
    <row r="1" spans="1:139" x14ac:dyDescent="0.2">
      <c r="B1" t="str">
        <f>B7</f>
        <v>July 2014</v>
      </c>
      <c r="C1" t="str">
        <f t="shared" ref="C1:BN1" si="0">C7</f>
        <v>August 2014</v>
      </c>
      <c r="D1" t="str">
        <f t="shared" si="0"/>
        <v>September 2014</v>
      </c>
      <c r="E1" t="str">
        <f t="shared" si="0"/>
        <v>October 2014</v>
      </c>
      <c r="F1" t="str">
        <f t="shared" si="0"/>
        <v>November 2014</v>
      </c>
      <c r="G1" t="str">
        <f t="shared" si="0"/>
        <v>December 2014</v>
      </c>
      <c r="H1" t="str">
        <f t="shared" si="0"/>
        <v>January 2015</v>
      </c>
      <c r="I1" t="str">
        <f t="shared" si="0"/>
        <v>February 2015</v>
      </c>
      <c r="J1" t="str">
        <f t="shared" si="0"/>
        <v>March 2015</v>
      </c>
      <c r="K1" t="str">
        <f t="shared" si="0"/>
        <v>April 2015</v>
      </c>
      <c r="L1" t="str">
        <f t="shared" si="0"/>
        <v>May 2015</v>
      </c>
      <c r="M1" t="str">
        <f t="shared" si="0"/>
        <v>June 2015</v>
      </c>
      <c r="N1" t="str">
        <f t="shared" si="0"/>
        <v>July 2015</v>
      </c>
      <c r="O1" t="str">
        <f t="shared" si="0"/>
        <v>August 2015</v>
      </c>
      <c r="P1" t="str">
        <f t="shared" si="0"/>
        <v>September 2015</v>
      </c>
      <c r="Q1" t="str">
        <f t="shared" si="0"/>
        <v>October 2015</v>
      </c>
      <c r="R1" t="str">
        <f t="shared" si="0"/>
        <v>November 2015</v>
      </c>
      <c r="S1" t="str">
        <f t="shared" si="0"/>
        <v>December 2015</v>
      </c>
      <c r="T1" t="str">
        <f t="shared" si="0"/>
        <v>January 2016</v>
      </c>
      <c r="U1" t="str">
        <f t="shared" si="0"/>
        <v>February 2016</v>
      </c>
      <c r="V1" t="str">
        <f t="shared" si="0"/>
        <v>March 2016</v>
      </c>
      <c r="W1" t="str">
        <f t="shared" si="0"/>
        <v>April 2016</v>
      </c>
      <c r="X1" t="str">
        <f t="shared" si="0"/>
        <v>May 2016</v>
      </c>
      <c r="Y1" t="str">
        <f t="shared" si="0"/>
        <v>June 2016</v>
      </c>
      <c r="Z1" t="str">
        <f t="shared" si="0"/>
        <v>July 2016</v>
      </c>
      <c r="AA1" t="str">
        <f t="shared" si="0"/>
        <v>August 2016</v>
      </c>
      <c r="AB1" t="str">
        <f t="shared" si="0"/>
        <v>September 2016</v>
      </c>
      <c r="AC1" t="str">
        <f t="shared" si="0"/>
        <v>October 2016</v>
      </c>
      <c r="AD1" t="str">
        <f t="shared" si="0"/>
        <v>November 2016</v>
      </c>
      <c r="AE1" t="str">
        <f t="shared" si="0"/>
        <v>December 2016</v>
      </c>
      <c r="AF1" t="str">
        <f t="shared" si="0"/>
        <v>January 2017</v>
      </c>
      <c r="AG1" t="str">
        <f t="shared" si="0"/>
        <v>February 2017</v>
      </c>
      <c r="AH1" t="str">
        <f t="shared" si="0"/>
        <v>March 2017</v>
      </c>
      <c r="AI1" t="str">
        <f t="shared" si="0"/>
        <v>April 2017</v>
      </c>
      <c r="AJ1" t="str">
        <f t="shared" si="0"/>
        <v>May 2017</v>
      </c>
      <c r="AK1" t="str">
        <f t="shared" si="0"/>
        <v>June 2017</v>
      </c>
      <c r="AL1" t="str">
        <f t="shared" si="0"/>
        <v>July 2017</v>
      </c>
      <c r="AM1" t="str">
        <f t="shared" si="0"/>
        <v>August 2017</v>
      </c>
      <c r="AN1" t="str">
        <f t="shared" si="0"/>
        <v>September 2017</v>
      </c>
      <c r="AO1" t="str">
        <f t="shared" si="0"/>
        <v>October 2017</v>
      </c>
      <c r="AP1" t="str">
        <f t="shared" si="0"/>
        <v>November 2017</v>
      </c>
      <c r="AQ1" t="str">
        <f t="shared" si="0"/>
        <v>December 2017</v>
      </c>
      <c r="AR1" t="str">
        <f t="shared" si="0"/>
        <v>January 2018</v>
      </c>
      <c r="AS1" t="str">
        <f t="shared" si="0"/>
        <v>February 2018</v>
      </c>
      <c r="AT1" t="str">
        <f t="shared" si="0"/>
        <v>March 2018</v>
      </c>
      <c r="AU1" t="str">
        <f t="shared" si="0"/>
        <v>April 2018</v>
      </c>
      <c r="AV1" t="str">
        <f t="shared" si="0"/>
        <v>May 2018</v>
      </c>
      <c r="AW1" t="str">
        <f t="shared" si="0"/>
        <v>June 2018</v>
      </c>
      <c r="AX1" t="str">
        <f t="shared" si="0"/>
        <v>July 2018</v>
      </c>
      <c r="AY1" t="str">
        <f t="shared" si="0"/>
        <v>August 2018</v>
      </c>
      <c r="AZ1" t="str">
        <f t="shared" si="0"/>
        <v>September 2018</v>
      </c>
      <c r="BA1" t="str">
        <f t="shared" si="0"/>
        <v>October 2018</v>
      </c>
      <c r="BB1" t="str">
        <f t="shared" si="0"/>
        <v>November 2018</v>
      </c>
      <c r="BC1" t="str">
        <f t="shared" si="0"/>
        <v>December 2018</v>
      </c>
      <c r="BD1" t="str">
        <f t="shared" si="0"/>
        <v>January 2019</v>
      </c>
      <c r="BE1" t="str">
        <f t="shared" si="0"/>
        <v>February 2019</v>
      </c>
      <c r="BF1" t="str">
        <f t="shared" si="0"/>
        <v>March 2019</v>
      </c>
      <c r="BG1" t="str">
        <f t="shared" si="0"/>
        <v>April 2019</v>
      </c>
      <c r="BH1" t="str">
        <f t="shared" si="0"/>
        <v>May 2019</v>
      </c>
      <c r="BI1" t="str">
        <f t="shared" si="0"/>
        <v>June 2019</v>
      </c>
      <c r="BJ1" t="str">
        <f t="shared" si="0"/>
        <v>July 2019</v>
      </c>
      <c r="BK1" t="str">
        <f t="shared" si="0"/>
        <v>August 2019</v>
      </c>
      <c r="BL1" t="str">
        <f t="shared" si="0"/>
        <v>September 2019</v>
      </c>
      <c r="BM1" t="str">
        <f t="shared" si="0"/>
        <v>October 2019</v>
      </c>
      <c r="BN1" t="str">
        <f t="shared" si="0"/>
        <v>November 2019</v>
      </c>
      <c r="BO1" t="str">
        <f t="shared" ref="BO1:DG1" si="1">BO7</f>
        <v>December 2019</v>
      </c>
      <c r="BP1" t="str">
        <f t="shared" si="1"/>
        <v>January 2020</v>
      </c>
      <c r="BQ1" t="str">
        <f t="shared" si="1"/>
        <v>February 2020</v>
      </c>
      <c r="BR1" t="str">
        <f t="shared" si="1"/>
        <v>March 2020</v>
      </c>
      <c r="BS1" t="str">
        <f t="shared" si="1"/>
        <v>April 2020</v>
      </c>
      <c r="BT1" t="str">
        <f t="shared" si="1"/>
        <v>May 2020</v>
      </c>
      <c r="BU1" t="str">
        <f t="shared" si="1"/>
        <v>June 2020</v>
      </c>
      <c r="BV1" t="str">
        <f t="shared" si="1"/>
        <v>July 2020</v>
      </c>
      <c r="BW1" t="str">
        <f t="shared" si="1"/>
        <v>August 2020</v>
      </c>
      <c r="BX1" t="str">
        <f t="shared" si="1"/>
        <v>September 2020</v>
      </c>
      <c r="BY1" t="str">
        <f t="shared" si="1"/>
        <v>October 2020</v>
      </c>
      <c r="BZ1" t="str">
        <f t="shared" si="1"/>
        <v>November 2020</v>
      </c>
      <c r="CA1" t="str">
        <f t="shared" si="1"/>
        <v>December 2020</v>
      </c>
      <c r="CB1" t="str">
        <f t="shared" si="1"/>
        <v>January 2021</v>
      </c>
      <c r="CC1" t="str">
        <f t="shared" si="1"/>
        <v>February 2021</v>
      </c>
      <c r="CD1" t="str">
        <f t="shared" si="1"/>
        <v>March 2021</v>
      </c>
      <c r="CE1" t="str">
        <f t="shared" si="1"/>
        <v>April 2021</v>
      </c>
      <c r="CF1" t="str">
        <f t="shared" si="1"/>
        <v>May 2021</v>
      </c>
      <c r="CG1" t="str">
        <f t="shared" si="1"/>
        <v>June 2021</v>
      </c>
      <c r="CH1" t="str">
        <f t="shared" si="1"/>
        <v>July 2021</v>
      </c>
      <c r="CI1" t="str">
        <f t="shared" si="1"/>
        <v>August 2021</v>
      </c>
      <c r="CJ1" t="str">
        <f t="shared" si="1"/>
        <v>September 2021</v>
      </c>
      <c r="CK1" t="str">
        <f t="shared" si="1"/>
        <v>October 2021</v>
      </c>
      <c r="CL1" t="str">
        <f t="shared" si="1"/>
        <v>November 2021</v>
      </c>
      <c r="CM1" t="str">
        <f t="shared" si="1"/>
        <v>December 2021</v>
      </c>
      <c r="CN1" t="str">
        <f t="shared" si="1"/>
        <v>January 2022</v>
      </c>
      <c r="CO1" t="str">
        <f t="shared" si="1"/>
        <v>February 2022</v>
      </c>
      <c r="CP1" t="str">
        <f t="shared" si="1"/>
        <v>March 2022</v>
      </c>
      <c r="CQ1" t="str">
        <f t="shared" si="1"/>
        <v>April 2022</v>
      </c>
      <c r="CR1" t="str">
        <f t="shared" si="1"/>
        <v>May 2022</v>
      </c>
      <c r="CS1" t="str">
        <f t="shared" si="1"/>
        <v>June 2022</v>
      </c>
      <c r="CT1" t="str">
        <f t="shared" si="1"/>
        <v>July 2022</v>
      </c>
      <c r="CU1" t="str">
        <f t="shared" si="1"/>
        <v>August 2022</v>
      </c>
      <c r="CV1" t="str">
        <f t="shared" si="1"/>
        <v>September 2022</v>
      </c>
      <c r="CW1" t="str">
        <f t="shared" si="1"/>
        <v>October 2022</v>
      </c>
      <c r="CX1" t="str">
        <f t="shared" si="1"/>
        <v>November 2022</v>
      </c>
      <c r="CY1" t="str">
        <f t="shared" si="1"/>
        <v>December 2022</v>
      </c>
      <c r="CZ1" t="str">
        <f t="shared" si="1"/>
        <v>January 2023</v>
      </c>
      <c r="DA1" t="str">
        <f t="shared" si="1"/>
        <v>February 2023</v>
      </c>
      <c r="DB1" t="str">
        <f t="shared" si="1"/>
        <v>March 2023</v>
      </c>
      <c r="DC1" t="str">
        <f t="shared" si="1"/>
        <v>April 2023</v>
      </c>
      <c r="DD1" t="str">
        <f t="shared" si="1"/>
        <v>May 2023</v>
      </c>
      <c r="DE1" t="str">
        <f t="shared" si="1"/>
        <v>June 2023</v>
      </c>
      <c r="DF1" t="str">
        <f t="shared" si="1"/>
        <v>July 2023</v>
      </c>
      <c r="DG1" t="str">
        <f t="shared" si="1"/>
        <v>August 2023</v>
      </c>
      <c r="DH1" t="str">
        <f t="shared" ref="DH1:DJ1" si="2">DH7</f>
        <v>September 2023</v>
      </c>
      <c r="DI1" t="str">
        <f t="shared" si="2"/>
        <v>October 2023</v>
      </c>
      <c r="DJ1" t="str">
        <f t="shared" si="2"/>
        <v>November 2023</v>
      </c>
      <c r="DK1" t="str">
        <f t="shared" ref="DK1:DM1" si="3">DK7</f>
        <v>December 2023</v>
      </c>
      <c r="DL1" t="str">
        <f t="shared" si="3"/>
        <v>January 2024</v>
      </c>
      <c r="DM1" t="str">
        <f t="shared" si="3"/>
        <v>February 2024</v>
      </c>
      <c r="DN1" t="str">
        <f t="shared" ref="DN1:DP1" si="4">DN7</f>
        <v>March 2024</v>
      </c>
      <c r="DO1" t="str">
        <f t="shared" si="4"/>
        <v>April 2024</v>
      </c>
      <c r="DP1" t="str">
        <f t="shared" si="4"/>
        <v>May 2024</v>
      </c>
      <c r="DQ1" t="str">
        <f t="shared" ref="DQ1:DS1" si="5">DQ7</f>
        <v>June 2024</v>
      </c>
      <c r="DR1" t="str">
        <f t="shared" si="5"/>
        <v>July 2024</v>
      </c>
      <c r="DS1" t="str">
        <f t="shared" si="5"/>
        <v>August 2024</v>
      </c>
      <c r="DT1" t="str">
        <f t="shared" ref="DT1:DV1" si="6">DT7</f>
        <v>September 2024</v>
      </c>
      <c r="DU1" t="str">
        <f t="shared" si="6"/>
        <v>October 2024</v>
      </c>
      <c r="DV1" t="str">
        <f t="shared" si="6"/>
        <v>November 2024</v>
      </c>
      <c r="DW1" t="str">
        <f t="shared" ref="DW1:DY1" si="7">DW7</f>
        <v>December 2024</v>
      </c>
      <c r="DX1" t="str">
        <f t="shared" si="7"/>
        <v>January 2025</v>
      </c>
      <c r="DY1" t="str">
        <f t="shared" si="7"/>
        <v>February 2025</v>
      </c>
      <c r="DZ1" t="str">
        <f t="shared" ref="DZ1:EB1" si="8">DZ7</f>
        <v>March 2025</v>
      </c>
      <c r="EA1" t="str">
        <f t="shared" si="8"/>
        <v>April 2025</v>
      </c>
      <c r="EB1" t="str">
        <f t="shared" si="8"/>
        <v>May 2025</v>
      </c>
      <c r="EC1" s="100"/>
      <c r="EF1" t="s">
        <v>219</v>
      </c>
      <c r="EH1" t="s">
        <v>220</v>
      </c>
    </row>
    <row r="2" spans="1:139" x14ac:dyDescent="0.2">
      <c r="A2" s="25" t="str" cm="1">
        <f t="array" ref="A2">INDEX(A8:A30,Control!$B$3)</f>
        <v>Ashford</v>
      </c>
      <c r="B2" s="25" cm="1">
        <f t="array" ref="B2">INDEX(B8:B30,Control!$B$3)</f>
        <v>1564</v>
      </c>
      <c r="C2" s="25" cm="1">
        <f t="array" ref="C2">INDEX(C8:C30,Control!$B$3)</f>
        <v>1565</v>
      </c>
      <c r="D2" s="25" cm="1">
        <f t="array" ref="D2">INDEX(D8:D30,Control!$B$3)</f>
        <v>1562</v>
      </c>
      <c r="E2" s="25" cm="1">
        <f t="array" ref="E2">INDEX(E8:E30,Control!$B$3)</f>
        <v>1561</v>
      </c>
      <c r="F2" s="25" cm="1">
        <f t="array" ref="F2">INDEX(F8:F30,Control!$B$3)</f>
        <v>1566</v>
      </c>
      <c r="G2" s="25" cm="1">
        <f t="array" ref="G2">INDEX(G8:G30,Control!$B$3)</f>
        <v>1567</v>
      </c>
      <c r="H2" s="25" cm="1">
        <f t="array" ref="H2">INDEX(H8:H30,Control!$B$3)</f>
        <v>1575</v>
      </c>
      <c r="I2" s="25" cm="1">
        <f t="array" ref="I2">INDEX(I8:I30,Control!$B$3)</f>
        <v>1577</v>
      </c>
      <c r="J2" s="25" cm="1">
        <f t="array" ref="J2">INDEX(J8:J30,Control!$B$3)</f>
        <v>1591</v>
      </c>
      <c r="K2" s="25" cm="1">
        <f t="array" ref="K2">INDEX(K8:K30,Control!$B$3)</f>
        <v>1583</v>
      </c>
      <c r="L2" s="25" cm="1">
        <f t="array" ref="L2">INDEX(L8:L30,Control!$B$3)</f>
        <v>1579</v>
      </c>
      <c r="M2" s="25" cm="1">
        <f t="array" ref="M2">INDEX(M8:M30,Control!$B$3)</f>
        <v>1575</v>
      </c>
      <c r="N2" s="25" cm="1">
        <f t="array" ref="N2">INDEX(N8:N30,Control!$B$3)</f>
        <v>1576</v>
      </c>
      <c r="O2" s="25" cm="1">
        <f t="array" ref="O2">INDEX(O8:O30,Control!$B$3)</f>
        <v>1575</v>
      </c>
      <c r="P2" s="25" cm="1">
        <f t="array" ref="P2">INDEX(P8:P30,Control!$B$3)</f>
        <v>1575</v>
      </c>
      <c r="Q2" s="25" cm="1">
        <f t="array" ref="Q2">INDEX(Q8:Q30,Control!$B$3)</f>
        <v>1597</v>
      </c>
      <c r="R2" s="25" cm="1">
        <f t="array" ref="R2">INDEX(R8:R30,Control!$B$3)</f>
        <v>1606</v>
      </c>
      <c r="S2" s="25" cm="1">
        <f t="array" ref="S2">INDEX(S8:S30,Control!$B$3)</f>
        <v>1578</v>
      </c>
      <c r="T2" s="25" cm="1">
        <f t="array" ref="T2">INDEX(T8:T30,Control!$B$3)</f>
        <v>1620</v>
      </c>
      <c r="U2" s="25" cm="1">
        <f t="array" ref="U2">INDEX(U8:U30,Control!$B$3)</f>
        <v>1617</v>
      </c>
      <c r="V2" s="25" cm="1">
        <f t="array" ref="V2">INDEX(V8:V30,Control!$B$3)</f>
        <v>1625</v>
      </c>
      <c r="W2" s="25" cm="1">
        <f t="array" ref="W2">INDEX(W8:W30,Control!$B$3)</f>
        <v>1615</v>
      </c>
      <c r="X2" s="25" cm="1">
        <f t="array" ref="X2">INDEX(X8:X30,Control!$B$3)</f>
        <v>1613</v>
      </c>
      <c r="Y2" s="25" cm="1">
        <f t="array" ref="Y2">INDEX(Y8:Y30,Control!$B$3)</f>
        <v>1611</v>
      </c>
      <c r="Z2" s="25" cm="1">
        <f t="array" ref="Z2">INDEX(Z8:Z30,Control!$B$3)</f>
        <v>1631</v>
      </c>
      <c r="AA2" s="25" cm="1">
        <f t="array" ref="AA2">INDEX(AA8:AA30,Control!$B$3)</f>
        <v>1630</v>
      </c>
      <c r="AB2" s="25" cm="1">
        <f t="array" ref="AB2">INDEX(AB8:AB30,Control!$B$3)</f>
        <v>1638</v>
      </c>
      <c r="AC2" s="25" cm="1">
        <f t="array" ref="AC2">INDEX(AC8:AC30,Control!$B$3)</f>
        <v>1636</v>
      </c>
      <c r="AD2" s="25" cm="1">
        <f t="array" ref="AD2">INDEX(AD8:AD30,Control!$B$3)</f>
        <v>1635</v>
      </c>
      <c r="AE2" s="25" cm="1">
        <f t="array" ref="AE2">INDEX(AE8:AE30,Control!$B$3)</f>
        <v>1644</v>
      </c>
      <c r="AF2" s="25" cm="1">
        <f t="array" ref="AF2">INDEX(AF8:AF30,Control!$B$3)</f>
        <v>1641</v>
      </c>
      <c r="AG2" s="25" cm="1">
        <f t="array" ref="AG2">INDEX(AG8:AG30,Control!$B$3)</f>
        <v>1653</v>
      </c>
      <c r="AH2" s="25" cm="1">
        <f t="array" ref="AH2">INDEX(AH8:AH30,Control!$B$3)</f>
        <v>1662</v>
      </c>
      <c r="AI2" s="25" cm="1">
        <f t="array" ref="AI2">INDEX(AI8:AI30,Control!$B$3)</f>
        <v>1669</v>
      </c>
      <c r="AJ2" s="25" cm="1">
        <f t="array" ref="AJ2">INDEX(AJ8:AJ30,Control!$B$3)</f>
        <v>1671</v>
      </c>
      <c r="AK2" s="25" cm="1">
        <f t="array" ref="AK2">INDEX(AK8:AK30,Control!$B$3)</f>
        <v>1672</v>
      </c>
      <c r="AL2" s="25" cm="1">
        <f t="array" ref="AL2">INDEX(AL8:AL30,Control!$B$3)</f>
        <v>1674</v>
      </c>
      <c r="AM2" s="25" cm="1">
        <f t="array" ref="AM2">INDEX(AM8:AM30,Control!$B$3)</f>
        <v>1680</v>
      </c>
      <c r="AN2" s="25" cm="1">
        <f t="array" ref="AN2">INDEX(AN8:AN30,Control!$B$3)</f>
        <v>1684</v>
      </c>
      <c r="AO2" s="25" cm="1">
        <f t="array" ref="AO2">INDEX(AO8:AO30,Control!$B$3)</f>
        <v>1690</v>
      </c>
      <c r="AP2" s="25" cm="1">
        <f t="array" ref="AP2">INDEX(AP8:AP30,Control!$B$3)</f>
        <v>1694</v>
      </c>
      <c r="AQ2" s="25" cm="1">
        <f t="array" ref="AQ2">INDEX(AQ8:AQ30,Control!$B$3)</f>
        <v>1699</v>
      </c>
      <c r="AR2" s="25" cm="1">
        <f t="array" ref="AR2">INDEX(AR8:AR30,Control!$B$3)</f>
        <v>1705</v>
      </c>
      <c r="AS2" s="25" cm="1">
        <f t="array" ref="AS2">INDEX(AS8:AS30,Control!$B$3)</f>
        <v>1707</v>
      </c>
      <c r="AT2" s="25" cm="1">
        <f t="array" ref="AT2">INDEX(AT8:AT30,Control!$B$3)</f>
        <v>1707</v>
      </c>
      <c r="AU2" s="25" cm="1">
        <f t="array" ref="AU2">INDEX(AU8:AU30,Control!$B$3)</f>
        <v>1718</v>
      </c>
      <c r="AV2" s="25" cm="1">
        <f t="array" ref="AV2">INDEX(AV8:AV30,Control!$B$3)</f>
        <v>1733</v>
      </c>
      <c r="AW2" s="25" cm="1">
        <f t="array" ref="AW2">INDEX(AW8:AW30,Control!$B$3)</f>
        <v>1743</v>
      </c>
      <c r="AX2" s="25" cm="1">
        <f t="array" ref="AX2">INDEX(AX8:AX30,Control!$B$3)</f>
        <v>1738</v>
      </c>
      <c r="AY2" s="25" cm="1">
        <f t="array" ref="AY2">INDEX(AY8:AY30,Control!$B$3)</f>
        <v>1747</v>
      </c>
      <c r="AZ2" s="25" cm="1">
        <f t="array" ref="AZ2">INDEX(AZ8:AZ30,Control!$B$3)</f>
        <v>1734</v>
      </c>
      <c r="BA2" s="25" cm="1">
        <f t="array" ref="BA2">INDEX(BA8:BA30,Control!$B$3)</f>
        <v>1741</v>
      </c>
      <c r="BB2" s="25" cm="1">
        <f t="array" ref="BB2">INDEX(BB8:BB30,Control!$B$3)</f>
        <v>1753</v>
      </c>
      <c r="BC2" s="25" cm="1">
        <f t="array" ref="BC2">INDEX(BC8:BC30,Control!$B$3)</f>
        <v>1743</v>
      </c>
      <c r="BD2" s="25" cm="1">
        <f t="array" ref="BD2">INDEX(BD8:BD30,Control!$B$3)</f>
        <v>1751</v>
      </c>
      <c r="BE2" s="25" cm="1">
        <f t="array" ref="BE2">INDEX(BE8:BE30,Control!$B$3)</f>
        <v>1762</v>
      </c>
      <c r="BF2" s="25" cm="1">
        <f t="array" ref="BF2">INDEX(BF8:BF30,Control!$B$3)</f>
        <v>1774</v>
      </c>
      <c r="BG2" s="25" cm="1">
        <f t="array" ref="BG2">INDEX(BG8:BG30,Control!$B$3)</f>
        <v>1783</v>
      </c>
      <c r="BH2" s="25" cm="1">
        <f t="array" ref="BH2">INDEX(BH8:BH30,Control!$B$3)</f>
        <v>1793</v>
      </c>
      <c r="BI2" s="25" cm="1">
        <f t="array" ref="BI2">INDEX(BI8:BI30,Control!$B$3)</f>
        <v>1787</v>
      </c>
      <c r="BJ2" s="25" cm="1">
        <f t="array" ref="BJ2">INDEX(BJ8:BJ30,Control!$B$3)</f>
        <v>1792</v>
      </c>
      <c r="BK2" s="25" cm="1">
        <f t="array" ref="BK2">INDEX(BK8:BK30,Control!$B$3)</f>
        <v>1790</v>
      </c>
      <c r="BL2" s="25" cm="1">
        <f t="array" ref="BL2">INDEX(BL8:BL30,Control!$B$3)</f>
        <v>1792</v>
      </c>
      <c r="BM2" s="25" cm="1">
        <f t="array" ref="BM2">INDEX(BM8:BM30,Control!$B$3)</f>
        <v>1792</v>
      </c>
      <c r="BN2" s="25" cm="1">
        <f t="array" ref="BN2">INDEX(BN8:BN30,Control!$B$3)</f>
        <v>1799</v>
      </c>
      <c r="BO2" s="25" cm="1">
        <f t="array" ref="BO2">INDEX(BO8:BO30,Control!$B$3)</f>
        <v>1803</v>
      </c>
      <c r="BP2" s="25" cm="1">
        <f t="array" ref="BP2">INDEX(BP8:BP30,Control!$B$3)</f>
        <v>1827</v>
      </c>
      <c r="BQ2" s="25" cm="1">
        <f t="array" ref="BQ2">INDEX(BQ8:BQ30,Control!$B$3)</f>
        <v>1826</v>
      </c>
      <c r="BR2" s="25" cm="1">
        <f t="array" ref="BR2">INDEX(BR8:BR30,Control!$B$3)</f>
        <v>1817</v>
      </c>
      <c r="BS2" s="25" cm="1">
        <f t="array" ref="BS2">INDEX(BS8:BS30,Control!$B$3)</f>
        <v>1759</v>
      </c>
      <c r="BT2" s="25" cm="1">
        <f t="array" ref="BT2">INDEX(BT8:BT30,Control!$B$3)</f>
        <v>1772</v>
      </c>
      <c r="BU2" s="25" cm="1">
        <f t="array" ref="BU2">INDEX(BU8:BU30,Control!$B$3)</f>
        <v>1798</v>
      </c>
      <c r="BV2" s="25" cm="1">
        <f t="array" ref="BV2">INDEX(BV8:BV30,Control!$B$3)</f>
        <v>1835</v>
      </c>
      <c r="BW2" s="25" cm="1">
        <f t="array" ref="BW2">INDEX(BW8:BW30,Control!$B$3)</f>
        <v>1866</v>
      </c>
      <c r="BX2" s="25" cm="1">
        <f t="array" ref="BX2">INDEX(BX8:BX30,Control!$B$3)</f>
        <v>1880</v>
      </c>
      <c r="BY2" s="25" cm="1">
        <f t="array" ref="BY2">INDEX(BY8:BY30,Control!$B$3)</f>
        <v>1894</v>
      </c>
      <c r="BZ2" s="25" cm="1">
        <f t="array" ref="BZ2">INDEX(BZ8:BZ30,Control!$B$3)</f>
        <v>1895</v>
      </c>
      <c r="CA2" s="25" cm="1">
        <f t="array" ref="CA2">INDEX(CA8:CA30,Control!$B$3)</f>
        <v>1918</v>
      </c>
      <c r="CB2" s="25" cm="1">
        <f t="array" ref="CB2">INDEX(CB8:CB30,Control!$B$3)</f>
        <v>1918</v>
      </c>
      <c r="CC2" s="25" cm="1">
        <f t="array" ref="CC2">INDEX(CC8:CC30,Control!$B$3)</f>
        <v>1932</v>
      </c>
      <c r="CD2" s="25" cm="1">
        <f t="array" ref="CD2">INDEX(CD8:CD30,Control!$B$3)</f>
        <v>1953</v>
      </c>
      <c r="CE2" s="25" cm="1">
        <f t="array" ref="CE2">INDEX(CE8:CE30,Control!$B$3)</f>
        <v>1959</v>
      </c>
      <c r="CF2" s="25" cm="1">
        <f t="array" ref="CF2">INDEX(CF8:CF30,Control!$B$3)</f>
        <v>1961</v>
      </c>
      <c r="CG2" s="25" cm="1">
        <f t="array" ref="CG2">INDEX(CG8:CG30,Control!$B$3)</f>
        <v>1973</v>
      </c>
      <c r="CH2" s="25" cm="1">
        <f t="array" ref="CH2">INDEX(CH8:CH30,Control!$B$3)</f>
        <v>1972</v>
      </c>
      <c r="CI2" s="25" cm="1">
        <f t="array" ref="CI2">INDEX(CI8:CI30,Control!$B$3)</f>
        <v>1972</v>
      </c>
      <c r="CJ2" s="25" cm="1">
        <f t="array" ref="CJ2">INDEX(CJ8:CJ30,Control!$B$3)</f>
        <v>2003</v>
      </c>
      <c r="CK2" s="25" cm="1">
        <f t="array" ref="CK2">INDEX(CK8:CK30,Control!$B$3)</f>
        <v>2022</v>
      </c>
      <c r="CL2" s="25" cm="1">
        <f t="array" ref="CL2">INDEX(CL8:CL30,Control!$B$3)</f>
        <v>2042</v>
      </c>
      <c r="CM2" s="25" cm="1">
        <f t="array" ref="CM2">INDEX(CM8:CM30,Control!$B$3)</f>
        <v>2075</v>
      </c>
      <c r="CN2" s="25" cm="1">
        <f t="array" ref="CN2">INDEX(CN8:CN30,Control!$B$3)</f>
        <v>2060</v>
      </c>
      <c r="CO2" s="25" cm="1">
        <f t="array" ref="CO2">INDEX(CO8:CO30,Control!$B$3)</f>
        <v>2065</v>
      </c>
      <c r="CP2" s="25" cm="1">
        <f t="array" ref="CP2">INDEX(CP8:CP30,Control!$B$3)</f>
        <v>2082</v>
      </c>
      <c r="CQ2" s="25" cm="1">
        <f t="array" ref="CQ2">INDEX(CQ8:CQ30,Control!$B$3)</f>
        <v>2091</v>
      </c>
      <c r="CR2" s="25" cm="1">
        <f t="array" ref="CR2">INDEX(CR8:CR30,Control!$B$3)</f>
        <v>2095</v>
      </c>
      <c r="CS2" s="25" cm="1">
        <f t="array" ref="CS2">INDEX(CS8:CS30,Control!$B$3)</f>
        <v>2107</v>
      </c>
      <c r="CT2" s="25" cm="1">
        <f t="array" ref="CT2">INDEX(CT8:CT30,Control!$B$3)</f>
        <v>2115</v>
      </c>
      <c r="CU2" s="25" cm="1">
        <f t="array" ref="CU2">INDEX(CU8:CU30,Control!$B$3)</f>
        <v>2128</v>
      </c>
      <c r="CV2" s="25" cm="1">
        <f t="array" ref="CV2">INDEX(CV8:CV30,Control!$B$3)</f>
        <v>2161</v>
      </c>
      <c r="CW2" s="25" cm="1">
        <f t="array" ref="CW2">INDEX(CW8:CW30,Control!$B$3)</f>
        <v>2165</v>
      </c>
      <c r="CX2" s="25" cm="1">
        <f t="array" ref="CX2">INDEX(CX8:CX30,Control!$B$3)</f>
        <v>2175</v>
      </c>
      <c r="CY2" s="25" cm="1">
        <f t="array" ref="CY2">INDEX(CY8:CY30,Control!$B$3)</f>
        <v>2191</v>
      </c>
      <c r="CZ2" s="25" cm="1">
        <f t="array" ref="CZ2">INDEX(CZ8:CZ30,Control!$B$3)</f>
        <v>2202</v>
      </c>
      <c r="DA2" s="25" cm="1">
        <f t="array" ref="DA2">INDEX(DA8:DA30,Control!$B$3)</f>
        <v>2214</v>
      </c>
      <c r="DB2" s="25" cm="1">
        <f t="array" ref="DB2">INDEX(DB8:DB30,Control!$B$3)</f>
        <v>2229</v>
      </c>
      <c r="DC2" s="25" cm="1">
        <f t="array" ref="DC2">INDEX(DC8:DC30,Control!$B$3)</f>
        <v>2221</v>
      </c>
      <c r="DD2" s="25" cm="1">
        <f t="array" ref="DD2">INDEX(DD8:DD30,Control!$B$3)</f>
        <v>2271</v>
      </c>
      <c r="DE2" s="25" cm="1">
        <f t="array" ref="DE2">INDEX(DE8:DE30,Control!$B$3)</f>
        <v>2324</v>
      </c>
      <c r="DF2" s="25" cm="1">
        <f t="array" ref="DF2">INDEX(DF8:DF30,Control!$B$3)</f>
        <v>2276</v>
      </c>
      <c r="DG2" s="25" cm="1">
        <f t="array" ref="DG2">INDEX(DG8:DG30,Control!$B$3)</f>
        <v>2287</v>
      </c>
      <c r="DH2" s="25" cm="1">
        <f t="array" ref="DH2">INDEX(DH8:DH30,Control!$B$3)</f>
        <v>2278</v>
      </c>
      <c r="DI2" s="25" cm="1">
        <f t="array" ref="DI2">INDEX(DI8:DI30,Control!$B$3)</f>
        <v>2278</v>
      </c>
      <c r="DJ2" s="25" cm="1">
        <f t="array" ref="DJ2">INDEX(DJ8:DJ30,Control!$B$3)</f>
        <v>2305</v>
      </c>
      <c r="DK2" s="25" cm="1">
        <f t="array" ref="DK2">INDEX(DK8:DK30,Control!$B$3)</f>
        <v>2319</v>
      </c>
      <c r="DL2" s="25" cm="1">
        <f t="array" ref="DL2">INDEX(DL8:DL30,Control!$B$3)</f>
        <v>2340</v>
      </c>
      <c r="DM2" s="25" cm="1">
        <f t="array" ref="DM2">INDEX(DM8:DM30,Control!$B$3)</f>
        <v>2357</v>
      </c>
      <c r="DN2" s="25" cm="1">
        <f t="array" ref="DN2">INDEX(DN8:DN30,Control!$B$3)</f>
        <v>2361</v>
      </c>
      <c r="DO2" s="25" cm="1">
        <f t="array" ref="DO2">INDEX(DO8:DO30,Control!$B$3)</f>
        <v>2364</v>
      </c>
      <c r="DP2" s="25" cm="1">
        <f t="array" ref="DP2">INDEX(DP8:DP30,Control!$B$3)</f>
        <v>2377</v>
      </c>
      <c r="DQ2" s="25" cm="1">
        <f t="array" ref="DQ2">INDEX(DQ8:DQ30,Control!$B$3)</f>
        <v>2377</v>
      </c>
      <c r="DR2" s="25" cm="1">
        <f t="array" ref="DR2">INDEX(DR8:DR30,Control!$B$3)</f>
        <v>2399</v>
      </c>
      <c r="DS2" s="25" cm="1">
        <f t="array" ref="DS2">INDEX(DS8:DS30,Control!$B$3)</f>
        <v>2410</v>
      </c>
      <c r="DT2" s="25" cm="1">
        <f t="array" ref="DT2">INDEX(DT8:DT30,Control!$B$3)</f>
        <v>2416</v>
      </c>
      <c r="DU2" s="25" cm="1">
        <f t="array" ref="DU2">INDEX(DU8:DU30,Control!$B$3)</f>
        <v>2461</v>
      </c>
      <c r="DV2" s="25" cm="1">
        <f t="array" ref="DV2">INDEX(DV8:DV30,Control!$B$3)</f>
        <v>2440</v>
      </c>
      <c r="DW2" s="25" cm="1">
        <f t="array" ref="DW2">INDEX(DW8:DW30,Control!$B$3)</f>
        <v>2450</v>
      </c>
      <c r="DX2" s="25" cm="1">
        <f t="array" ref="DX2">INDEX(DX8:DX30,Control!$B$3)</f>
        <v>2460</v>
      </c>
      <c r="DY2" s="25" cm="1">
        <f t="array" ref="DY2">INDEX(DY8:DY30,Control!$B$3)</f>
        <v>2463</v>
      </c>
      <c r="DZ2" s="25" cm="1">
        <f t="array" ref="DZ2">INDEX(DZ8:DZ30,Control!$B$3)</f>
        <v>2478</v>
      </c>
      <c r="EA2" s="25" cm="1">
        <f t="array" ref="EA2">INDEX(EA8:EA30,Control!$B$3)</f>
        <v>2510</v>
      </c>
      <c r="EB2" s="25" cm="1">
        <f t="array" ref="EB2">INDEX(EB8:EB30,Control!$B$3)</f>
        <v>2528</v>
      </c>
      <c r="EC2" s="100"/>
      <c r="EE2" s="130" t="str">
        <f ca="1">EE7</f>
        <v>May 2025</v>
      </c>
      <c r="EF2" t="s">
        <v>163</v>
      </c>
      <c r="EG2" t="s">
        <v>1713</v>
      </c>
      <c r="EH2" t="s">
        <v>163</v>
      </c>
      <c r="EI2" t="s">
        <v>1713</v>
      </c>
    </row>
    <row r="3" spans="1:139" x14ac:dyDescent="0.2">
      <c r="EC3" s="100"/>
      <c r="ED3" t="str" cm="1">
        <f t="array" ref="ED3">INDEX(ED8:ED30,Control!$B$3)</f>
        <v>Ashford</v>
      </c>
      <c r="EE3" s="14" cm="1">
        <f t="array" aca="1" ref="EE3" ca="1">INDEX(EE8:EE30,Control!$B$3)</f>
        <v>2528</v>
      </c>
      <c r="EF3" s="14" cm="1">
        <f t="array" aca="1" ref="EF3" ca="1">INDEX(EF8:EF30,Control!$B$3)</f>
        <v>18</v>
      </c>
      <c r="EG3" s="7" cm="1">
        <f t="array" aca="1" ref="EG3" ca="1">INDEX(EG8:EG30,Control!$B$3)</f>
        <v>7.1713147410358566E-3</v>
      </c>
      <c r="EH3" s="14" cm="1">
        <f t="array" aca="1" ref="EH3" ca="1">INDEX(EH8:EH30,Control!$B$3)</f>
        <v>151</v>
      </c>
      <c r="EI3" s="7" cm="1">
        <f t="array" aca="1" ref="EI3" ca="1">INDEX(EI8:EI30,Control!$B$3)</f>
        <v>6.352545225073622E-2</v>
      </c>
    </row>
    <row r="4" spans="1:139" x14ac:dyDescent="0.2">
      <c r="EC4" s="100"/>
    </row>
    <row r="5" spans="1:139" x14ac:dyDescent="0.2">
      <c r="EC5" s="100"/>
      <c r="EF5" t="str">
        <f ca="1">"Change since "&amp;EF6</f>
        <v>Change since Apr 2025</v>
      </c>
      <c r="EH5" t="str">
        <f ca="1">"Change since "&amp;EH6</f>
        <v>Change since May 2024</v>
      </c>
    </row>
    <row r="6" spans="1:139" x14ac:dyDescent="0.2">
      <c r="EC6" s="100"/>
      <c r="EF6" t="str">
        <f ca="1">TEXT(OFFSET(EC7,0,-2),"mmm yyyy")</f>
        <v>Apr 2025</v>
      </c>
      <c r="EH6" t="str">
        <f ca="1">TEXT(OFFSET(EC7,0,-13),"mmm yyyy")</f>
        <v>May 2024</v>
      </c>
    </row>
    <row r="7" spans="1:139" x14ac:dyDescent="0.2">
      <c r="B7" t="s">
        <v>1519</v>
      </c>
      <c r="C7" t="s">
        <v>1520</v>
      </c>
      <c r="D7" t="s">
        <v>1521</v>
      </c>
      <c r="E7" t="s">
        <v>1522</v>
      </c>
      <c r="F7" t="s">
        <v>1523</v>
      </c>
      <c r="G7" t="s">
        <v>1524</v>
      </c>
      <c r="H7" t="s">
        <v>1525</v>
      </c>
      <c r="I7" t="s">
        <v>1526</v>
      </c>
      <c r="J7" t="s">
        <v>1527</v>
      </c>
      <c r="K7" t="s">
        <v>1528</v>
      </c>
      <c r="L7" t="s">
        <v>1529</v>
      </c>
      <c r="M7" t="s">
        <v>1530</v>
      </c>
      <c r="N7" t="s">
        <v>1531</v>
      </c>
      <c r="O7" t="s">
        <v>1532</v>
      </c>
      <c r="P7" t="s">
        <v>1533</v>
      </c>
      <c r="Q7" t="s">
        <v>1534</v>
      </c>
      <c r="R7" t="s">
        <v>1535</v>
      </c>
      <c r="S7" t="s">
        <v>1536</v>
      </c>
      <c r="T7" t="s">
        <v>1537</v>
      </c>
      <c r="U7" t="s">
        <v>1538</v>
      </c>
      <c r="V7" t="s">
        <v>1539</v>
      </c>
      <c r="W7" t="s">
        <v>1540</v>
      </c>
      <c r="X7" t="s">
        <v>1541</v>
      </c>
      <c r="Y7" t="s">
        <v>1542</v>
      </c>
      <c r="Z7" t="s">
        <v>1543</v>
      </c>
      <c r="AA7" t="s">
        <v>1544</v>
      </c>
      <c r="AB7" t="s">
        <v>1545</v>
      </c>
      <c r="AC7" t="s">
        <v>1546</v>
      </c>
      <c r="AD7" t="s">
        <v>1547</v>
      </c>
      <c r="AE7" t="s">
        <v>1548</v>
      </c>
      <c r="AF7" t="s">
        <v>1549</v>
      </c>
      <c r="AG7" t="s">
        <v>1550</v>
      </c>
      <c r="AH7" t="s">
        <v>1551</v>
      </c>
      <c r="AI7" t="s">
        <v>1552</v>
      </c>
      <c r="AJ7" t="s">
        <v>1553</v>
      </c>
      <c r="AK7" t="s">
        <v>1554</v>
      </c>
      <c r="AL7" t="s">
        <v>1555</v>
      </c>
      <c r="AM7" t="s">
        <v>1556</v>
      </c>
      <c r="AN7" t="s">
        <v>1557</v>
      </c>
      <c r="AO7" t="s">
        <v>1558</v>
      </c>
      <c r="AP7" t="s">
        <v>1559</v>
      </c>
      <c r="AQ7" t="s">
        <v>1560</v>
      </c>
      <c r="AR7" t="s">
        <v>1561</v>
      </c>
      <c r="AS7" t="s">
        <v>1562</v>
      </c>
      <c r="AT7" t="s">
        <v>1563</v>
      </c>
      <c r="AU7" t="s">
        <v>1564</v>
      </c>
      <c r="AV7" t="s">
        <v>1565</v>
      </c>
      <c r="AW7" t="s">
        <v>1566</v>
      </c>
      <c r="AX7" t="s">
        <v>1567</v>
      </c>
      <c r="AY7" t="s">
        <v>1568</v>
      </c>
      <c r="AZ7" t="s">
        <v>1569</v>
      </c>
      <c r="BA7" t="s">
        <v>1570</v>
      </c>
      <c r="BB7" t="s">
        <v>1571</v>
      </c>
      <c r="BC7" t="s">
        <v>1572</v>
      </c>
      <c r="BD7" t="s">
        <v>1573</v>
      </c>
      <c r="BE7" t="s">
        <v>1574</v>
      </c>
      <c r="BF7" t="s">
        <v>1575</v>
      </c>
      <c r="BG7" t="s">
        <v>1576</v>
      </c>
      <c r="BH7" t="s">
        <v>1577</v>
      </c>
      <c r="BI7" t="s">
        <v>1578</v>
      </c>
      <c r="BJ7" t="s">
        <v>1579</v>
      </c>
      <c r="BK7" t="s">
        <v>1580</v>
      </c>
      <c r="BL7" t="s">
        <v>1581</v>
      </c>
      <c r="BM7" t="s">
        <v>1582</v>
      </c>
      <c r="BN7" t="s">
        <v>1583</v>
      </c>
      <c r="BO7" t="s">
        <v>1584</v>
      </c>
      <c r="BP7" t="s">
        <v>1585</v>
      </c>
      <c r="BQ7" t="s">
        <v>1586</v>
      </c>
      <c r="BR7" t="s">
        <v>1587</v>
      </c>
      <c r="BS7" t="s">
        <v>1588</v>
      </c>
      <c r="BT7" t="s">
        <v>1589</v>
      </c>
      <c r="BU7" t="s">
        <v>1590</v>
      </c>
      <c r="BV7" t="s">
        <v>1744</v>
      </c>
      <c r="BW7" t="s">
        <v>1745</v>
      </c>
      <c r="BX7" t="s">
        <v>1746</v>
      </c>
      <c r="BY7" t="s">
        <v>1747</v>
      </c>
      <c r="BZ7" t="s">
        <v>1748</v>
      </c>
      <c r="CA7" t="s">
        <v>1749</v>
      </c>
      <c r="CB7" t="s">
        <v>1750</v>
      </c>
      <c r="CC7" t="s">
        <v>1751</v>
      </c>
      <c r="CD7" t="s">
        <v>1752</v>
      </c>
      <c r="CE7" t="s">
        <v>1753</v>
      </c>
      <c r="CF7" t="s">
        <v>1754</v>
      </c>
      <c r="CG7" t="s">
        <v>1755</v>
      </c>
      <c r="CH7" t="s">
        <v>1756</v>
      </c>
      <c r="CI7" t="s">
        <v>1757</v>
      </c>
      <c r="CJ7" t="s">
        <v>1758</v>
      </c>
      <c r="CK7" t="s">
        <v>1759</v>
      </c>
      <c r="CL7" t="s">
        <v>1760</v>
      </c>
      <c r="CM7" t="s">
        <v>1761</v>
      </c>
      <c r="CN7" t="s">
        <v>1762</v>
      </c>
      <c r="CO7" t="s">
        <v>1763</v>
      </c>
      <c r="CP7" t="s">
        <v>1764</v>
      </c>
      <c r="CQ7" t="s">
        <v>1765</v>
      </c>
      <c r="CR7" t="s">
        <v>1766</v>
      </c>
      <c r="CS7" t="s">
        <v>1767</v>
      </c>
      <c r="CT7" t="s">
        <v>1768</v>
      </c>
      <c r="CU7" t="s">
        <v>1769</v>
      </c>
      <c r="CV7" t="s">
        <v>1770</v>
      </c>
      <c r="CW7" t="s">
        <v>1771</v>
      </c>
      <c r="CX7" t="s">
        <v>1772</v>
      </c>
      <c r="CY7" t="s">
        <v>1773</v>
      </c>
      <c r="CZ7" t="s">
        <v>1774</v>
      </c>
      <c r="DA7" t="s">
        <v>1775</v>
      </c>
      <c r="DB7" t="s">
        <v>1776</v>
      </c>
      <c r="DC7" t="s">
        <v>1777</v>
      </c>
      <c r="DD7" t="s">
        <v>1778</v>
      </c>
      <c r="DE7" t="s">
        <v>1779</v>
      </c>
      <c r="DF7" t="s">
        <v>1780</v>
      </c>
      <c r="DG7" t="s">
        <v>1781</v>
      </c>
      <c r="DH7" t="s">
        <v>1782</v>
      </c>
      <c r="DI7" t="s">
        <v>1783</v>
      </c>
      <c r="DJ7" t="s">
        <v>1784</v>
      </c>
      <c r="DK7" t="s">
        <v>1785</v>
      </c>
      <c r="DL7" t="s">
        <v>1786</v>
      </c>
      <c r="DM7" t="s">
        <v>1787</v>
      </c>
      <c r="DN7" t="s">
        <v>1788</v>
      </c>
      <c r="DO7" t="s">
        <v>1789</v>
      </c>
      <c r="DP7" t="s">
        <v>1790</v>
      </c>
      <c r="DQ7" t="s">
        <v>1791</v>
      </c>
      <c r="DR7" t="s">
        <v>1792</v>
      </c>
      <c r="DS7" t="s">
        <v>1793</v>
      </c>
      <c r="DT7" t="s">
        <v>2007</v>
      </c>
      <c r="DU7" t="s">
        <v>2081</v>
      </c>
      <c r="DV7" t="s">
        <v>2085</v>
      </c>
      <c r="DW7" t="s">
        <v>2110</v>
      </c>
      <c r="DX7" t="s">
        <v>2113</v>
      </c>
      <c r="DY7" t="s">
        <v>2114</v>
      </c>
      <c r="DZ7" t="s">
        <v>2153</v>
      </c>
      <c r="EA7" t="s">
        <v>2179</v>
      </c>
      <c r="EB7" t="s">
        <v>2183</v>
      </c>
      <c r="EC7" s="100"/>
      <c r="EE7" s="130" t="str">
        <f t="shared" ref="EE7:EE30" ca="1" si="9">OFFSET(EC7,0,-1)</f>
        <v>May 2025</v>
      </c>
      <c r="EF7" t="s">
        <v>163</v>
      </c>
      <c r="EG7" t="s">
        <v>1713</v>
      </c>
      <c r="EH7" t="s">
        <v>163</v>
      </c>
      <c r="EI7" t="s">
        <v>1713</v>
      </c>
    </row>
    <row r="8" spans="1:139" x14ac:dyDescent="0.2">
      <c r="A8" t="s">
        <v>115</v>
      </c>
      <c r="B8">
        <v>1564</v>
      </c>
      <c r="C8">
        <v>1565</v>
      </c>
      <c r="D8">
        <v>1562</v>
      </c>
      <c r="E8">
        <v>1561</v>
      </c>
      <c r="F8">
        <v>1566</v>
      </c>
      <c r="G8">
        <v>1567</v>
      </c>
      <c r="H8">
        <v>1575</v>
      </c>
      <c r="I8">
        <v>1577</v>
      </c>
      <c r="J8">
        <v>1591</v>
      </c>
      <c r="K8">
        <v>1583</v>
      </c>
      <c r="L8">
        <v>1579</v>
      </c>
      <c r="M8">
        <v>1575</v>
      </c>
      <c r="N8">
        <v>1576</v>
      </c>
      <c r="O8">
        <v>1575</v>
      </c>
      <c r="P8">
        <v>1575</v>
      </c>
      <c r="Q8">
        <v>1597</v>
      </c>
      <c r="R8">
        <v>1606</v>
      </c>
      <c r="S8">
        <v>1578</v>
      </c>
      <c r="T8">
        <v>1620</v>
      </c>
      <c r="U8">
        <v>1617</v>
      </c>
      <c r="V8">
        <v>1625</v>
      </c>
      <c r="W8">
        <v>1615</v>
      </c>
      <c r="X8">
        <v>1613</v>
      </c>
      <c r="Y8">
        <v>1611</v>
      </c>
      <c r="Z8">
        <v>1631</v>
      </c>
      <c r="AA8">
        <v>1630</v>
      </c>
      <c r="AB8">
        <v>1638</v>
      </c>
      <c r="AC8">
        <v>1636</v>
      </c>
      <c r="AD8">
        <v>1635</v>
      </c>
      <c r="AE8">
        <v>1644</v>
      </c>
      <c r="AF8">
        <v>1641</v>
      </c>
      <c r="AG8">
        <v>1653</v>
      </c>
      <c r="AH8">
        <v>1662</v>
      </c>
      <c r="AI8">
        <v>1669</v>
      </c>
      <c r="AJ8">
        <v>1671</v>
      </c>
      <c r="AK8">
        <v>1672</v>
      </c>
      <c r="AL8">
        <v>1674</v>
      </c>
      <c r="AM8">
        <v>1680</v>
      </c>
      <c r="AN8">
        <v>1684</v>
      </c>
      <c r="AO8">
        <v>1690</v>
      </c>
      <c r="AP8">
        <v>1694</v>
      </c>
      <c r="AQ8">
        <v>1699</v>
      </c>
      <c r="AR8">
        <v>1705</v>
      </c>
      <c r="AS8">
        <v>1707</v>
      </c>
      <c r="AT8">
        <v>1707</v>
      </c>
      <c r="AU8">
        <v>1718</v>
      </c>
      <c r="AV8">
        <v>1733</v>
      </c>
      <c r="AW8">
        <v>1743</v>
      </c>
      <c r="AX8">
        <v>1738</v>
      </c>
      <c r="AY8">
        <v>1747</v>
      </c>
      <c r="AZ8">
        <v>1734</v>
      </c>
      <c r="BA8">
        <v>1741</v>
      </c>
      <c r="BB8">
        <v>1753</v>
      </c>
      <c r="BC8">
        <v>1743</v>
      </c>
      <c r="BD8">
        <v>1751</v>
      </c>
      <c r="BE8">
        <v>1762</v>
      </c>
      <c r="BF8">
        <v>1774</v>
      </c>
      <c r="BG8">
        <v>1783</v>
      </c>
      <c r="BH8">
        <v>1793</v>
      </c>
      <c r="BI8">
        <v>1787</v>
      </c>
      <c r="BJ8">
        <v>1792</v>
      </c>
      <c r="BK8">
        <v>1790</v>
      </c>
      <c r="BL8">
        <v>1792</v>
      </c>
      <c r="BM8">
        <v>1792</v>
      </c>
      <c r="BN8">
        <v>1799</v>
      </c>
      <c r="BO8">
        <v>1803</v>
      </c>
      <c r="BP8">
        <v>1827</v>
      </c>
      <c r="BQ8">
        <v>1826</v>
      </c>
      <c r="BR8">
        <v>1817</v>
      </c>
      <c r="BS8">
        <v>1759</v>
      </c>
      <c r="BT8">
        <v>1772</v>
      </c>
      <c r="BU8">
        <v>1798</v>
      </c>
      <c r="BV8">
        <v>1835</v>
      </c>
      <c r="BW8">
        <v>1866</v>
      </c>
      <c r="BX8">
        <v>1880</v>
      </c>
      <c r="BY8">
        <v>1894</v>
      </c>
      <c r="BZ8">
        <v>1895</v>
      </c>
      <c r="CA8">
        <v>1918</v>
      </c>
      <c r="CB8">
        <v>1918</v>
      </c>
      <c r="CC8">
        <v>1932</v>
      </c>
      <c r="CD8">
        <v>1953</v>
      </c>
      <c r="CE8">
        <v>1959</v>
      </c>
      <c r="CF8">
        <v>1961</v>
      </c>
      <c r="CG8">
        <v>1973</v>
      </c>
      <c r="CH8">
        <v>1972</v>
      </c>
      <c r="CI8">
        <v>1972</v>
      </c>
      <c r="CJ8">
        <v>2003</v>
      </c>
      <c r="CK8">
        <v>2022</v>
      </c>
      <c r="CL8">
        <v>2042</v>
      </c>
      <c r="CM8">
        <v>2075</v>
      </c>
      <c r="CN8">
        <v>2060</v>
      </c>
      <c r="CO8">
        <v>2065</v>
      </c>
      <c r="CP8">
        <v>2082</v>
      </c>
      <c r="CQ8">
        <v>2091</v>
      </c>
      <c r="CR8">
        <v>2095</v>
      </c>
      <c r="CS8">
        <v>2107</v>
      </c>
      <c r="CT8">
        <v>2115</v>
      </c>
      <c r="CU8">
        <v>2128</v>
      </c>
      <c r="CV8">
        <v>2161</v>
      </c>
      <c r="CW8">
        <v>2165</v>
      </c>
      <c r="CX8">
        <v>2175</v>
      </c>
      <c r="CY8">
        <v>2191</v>
      </c>
      <c r="CZ8">
        <v>2202</v>
      </c>
      <c r="DA8">
        <v>2214</v>
      </c>
      <c r="DB8">
        <v>2229</v>
      </c>
      <c r="DC8">
        <v>2221</v>
      </c>
      <c r="DD8">
        <v>2271</v>
      </c>
      <c r="DE8">
        <v>2324</v>
      </c>
      <c r="DF8">
        <v>2276</v>
      </c>
      <c r="DG8">
        <v>2287</v>
      </c>
      <c r="DH8">
        <v>2278</v>
      </c>
      <c r="DI8">
        <v>2278</v>
      </c>
      <c r="DJ8">
        <v>2305</v>
      </c>
      <c r="DK8">
        <v>2319</v>
      </c>
      <c r="DL8">
        <v>2340</v>
      </c>
      <c r="DM8">
        <v>2357</v>
      </c>
      <c r="DN8">
        <v>2361</v>
      </c>
      <c r="DO8">
        <v>2364</v>
      </c>
      <c r="DP8">
        <v>2377</v>
      </c>
      <c r="DQ8">
        <v>2377</v>
      </c>
      <c r="DR8">
        <v>2399</v>
      </c>
      <c r="DS8">
        <v>2410</v>
      </c>
      <c r="DT8">
        <v>2416</v>
      </c>
      <c r="DU8">
        <v>2461</v>
      </c>
      <c r="DV8">
        <v>2440</v>
      </c>
      <c r="DW8">
        <v>2450</v>
      </c>
      <c r="DX8">
        <v>2460</v>
      </c>
      <c r="DY8">
        <v>2463</v>
      </c>
      <c r="DZ8">
        <v>2478</v>
      </c>
      <c r="EA8">
        <v>2510</v>
      </c>
      <c r="EB8">
        <v>2528</v>
      </c>
      <c r="EC8" s="100"/>
      <c r="ED8" t="s">
        <v>115</v>
      </c>
      <c r="EE8" s="14">
        <f t="shared" ca="1" si="9"/>
        <v>2528</v>
      </c>
      <c r="EF8" s="14">
        <f t="shared" ref="EF8:EF30" ca="1" si="10">EE8-OFFSET(EC8,0,-2)</f>
        <v>18</v>
      </c>
      <c r="EG8" s="7">
        <f t="shared" ref="EG8:EG30" ca="1" si="11">EF8/OFFSET(EC8,0,-2)</f>
        <v>7.1713147410358566E-3</v>
      </c>
      <c r="EH8" s="14">
        <f t="shared" ref="EH8:EH30" ca="1" si="12">EE8-OFFSET(EC8,0,-13)</f>
        <v>151</v>
      </c>
      <c r="EI8" s="7">
        <f t="shared" ref="EI8:EI30" ca="1" si="13">EH8/OFFSET(EC8,0,-13)</f>
        <v>6.352545225073622E-2</v>
      </c>
    </row>
    <row r="9" spans="1:139" x14ac:dyDescent="0.2">
      <c r="A9" t="s">
        <v>116</v>
      </c>
      <c r="B9">
        <v>1496</v>
      </c>
      <c r="C9">
        <v>1487</v>
      </c>
      <c r="D9">
        <v>1500</v>
      </c>
      <c r="E9">
        <v>1509</v>
      </c>
      <c r="F9">
        <v>1519</v>
      </c>
      <c r="G9">
        <v>1513</v>
      </c>
      <c r="H9">
        <v>1526</v>
      </c>
      <c r="I9">
        <v>1529</v>
      </c>
      <c r="J9">
        <v>1520</v>
      </c>
      <c r="K9">
        <v>1522</v>
      </c>
      <c r="L9">
        <v>1518</v>
      </c>
      <c r="M9">
        <v>1523</v>
      </c>
      <c r="N9">
        <v>1525</v>
      </c>
      <c r="O9">
        <v>1519</v>
      </c>
      <c r="P9">
        <v>1509</v>
      </c>
      <c r="Q9">
        <v>1528</v>
      </c>
      <c r="R9">
        <v>1537</v>
      </c>
      <c r="S9">
        <v>1515</v>
      </c>
      <c r="T9">
        <v>1556</v>
      </c>
      <c r="U9">
        <v>1501</v>
      </c>
      <c r="V9">
        <v>1555</v>
      </c>
      <c r="W9">
        <v>1553</v>
      </c>
      <c r="X9">
        <v>1554</v>
      </c>
      <c r="Y9">
        <v>1554</v>
      </c>
      <c r="Z9">
        <v>1552</v>
      </c>
      <c r="AA9">
        <v>1556</v>
      </c>
      <c r="AB9">
        <v>1560</v>
      </c>
      <c r="AC9">
        <v>1561</v>
      </c>
      <c r="AD9">
        <v>1561</v>
      </c>
      <c r="AE9">
        <v>1574</v>
      </c>
      <c r="AF9">
        <v>1573</v>
      </c>
      <c r="AG9">
        <v>1591</v>
      </c>
      <c r="AH9">
        <v>1588</v>
      </c>
      <c r="AI9">
        <v>1588</v>
      </c>
      <c r="AJ9">
        <v>1590</v>
      </c>
      <c r="AK9">
        <v>1592</v>
      </c>
      <c r="AL9">
        <v>1599</v>
      </c>
      <c r="AM9">
        <v>1594</v>
      </c>
      <c r="AN9">
        <v>1600</v>
      </c>
      <c r="AO9">
        <v>1605</v>
      </c>
      <c r="AP9">
        <v>1610</v>
      </c>
      <c r="AQ9">
        <v>1617</v>
      </c>
      <c r="AR9">
        <v>1621</v>
      </c>
      <c r="AS9">
        <v>1629</v>
      </c>
      <c r="AT9">
        <v>1551</v>
      </c>
      <c r="AU9">
        <v>1626</v>
      </c>
      <c r="AV9">
        <v>1642</v>
      </c>
      <c r="AW9">
        <v>1648</v>
      </c>
      <c r="AX9">
        <v>1654</v>
      </c>
      <c r="AY9">
        <v>1661</v>
      </c>
      <c r="AZ9">
        <v>1661</v>
      </c>
      <c r="BA9">
        <v>1669</v>
      </c>
      <c r="BB9">
        <v>1664</v>
      </c>
      <c r="BC9">
        <v>1666</v>
      </c>
      <c r="BD9">
        <v>1671</v>
      </c>
      <c r="BE9">
        <v>1694</v>
      </c>
      <c r="BF9">
        <v>1689</v>
      </c>
      <c r="BG9">
        <v>1696</v>
      </c>
      <c r="BH9">
        <v>1696</v>
      </c>
      <c r="BI9">
        <v>1698</v>
      </c>
      <c r="BJ9">
        <v>1704</v>
      </c>
      <c r="BK9">
        <v>1713</v>
      </c>
      <c r="BL9">
        <v>1715</v>
      </c>
      <c r="BM9">
        <v>1713</v>
      </c>
      <c r="BN9">
        <v>1719</v>
      </c>
      <c r="BO9">
        <v>1728</v>
      </c>
      <c r="BP9">
        <v>1744</v>
      </c>
      <c r="BQ9">
        <v>1700</v>
      </c>
      <c r="BR9">
        <v>1666</v>
      </c>
      <c r="BS9">
        <v>1698</v>
      </c>
      <c r="BT9">
        <v>1697</v>
      </c>
      <c r="BU9">
        <v>1735</v>
      </c>
      <c r="BV9">
        <v>1760</v>
      </c>
      <c r="BW9">
        <v>1799</v>
      </c>
      <c r="BX9">
        <v>1792</v>
      </c>
      <c r="BY9">
        <v>1801</v>
      </c>
      <c r="BZ9">
        <v>1811</v>
      </c>
      <c r="CA9">
        <v>1816</v>
      </c>
      <c r="CB9">
        <v>1825</v>
      </c>
      <c r="CC9">
        <v>1835</v>
      </c>
      <c r="CD9">
        <v>1844</v>
      </c>
      <c r="CE9">
        <v>1846</v>
      </c>
      <c r="CF9">
        <v>1853</v>
      </c>
      <c r="CG9">
        <v>1853</v>
      </c>
      <c r="CH9">
        <v>1865</v>
      </c>
      <c r="CI9">
        <v>1858</v>
      </c>
      <c r="CJ9">
        <v>1897</v>
      </c>
      <c r="CK9">
        <v>1899</v>
      </c>
      <c r="CL9">
        <v>1911</v>
      </c>
      <c r="CM9">
        <v>1920</v>
      </c>
      <c r="CN9">
        <v>1941</v>
      </c>
      <c r="CO9">
        <v>1950</v>
      </c>
      <c r="CP9">
        <v>1942</v>
      </c>
      <c r="CQ9">
        <v>1950</v>
      </c>
      <c r="CR9">
        <v>1958</v>
      </c>
      <c r="CS9">
        <v>1976</v>
      </c>
      <c r="CT9">
        <v>1990</v>
      </c>
      <c r="CU9">
        <v>1995</v>
      </c>
      <c r="CV9">
        <v>2012</v>
      </c>
      <c r="CW9">
        <v>2026</v>
      </c>
      <c r="CX9">
        <v>2026</v>
      </c>
      <c r="CY9">
        <v>2050</v>
      </c>
      <c r="CZ9">
        <v>2055</v>
      </c>
      <c r="DA9">
        <v>2064</v>
      </c>
      <c r="DB9">
        <v>2067</v>
      </c>
      <c r="DC9">
        <v>2088</v>
      </c>
      <c r="DD9">
        <v>2127</v>
      </c>
      <c r="DE9">
        <v>2152</v>
      </c>
      <c r="DF9">
        <v>2137</v>
      </c>
      <c r="DG9">
        <v>2143</v>
      </c>
      <c r="DH9">
        <v>2140</v>
      </c>
      <c r="DI9">
        <v>2146</v>
      </c>
      <c r="DJ9">
        <v>2167</v>
      </c>
      <c r="DK9">
        <v>2166</v>
      </c>
      <c r="DL9">
        <v>2211</v>
      </c>
      <c r="DM9">
        <v>2162</v>
      </c>
      <c r="DN9">
        <v>2232</v>
      </c>
      <c r="DO9">
        <v>2244</v>
      </c>
      <c r="DP9">
        <v>2244</v>
      </c>
      <c r="DQ9">
        <v>2256</v>
      </c>
      <c r="DR9">
        <v>2268</v>
      </c>
      <c r="DS9">
        <v>2271</v>
      </c>
      <c r="DT9">
        <v>2282</v>
      </c>
      <c r="DU9">
        <v>2333</v>
      </c>
      <c r="DV9">
        <v>2321</v>
      </c>
      <c r="DW9">
        <v>2334</v>
      </c>
      <c r="DX9">
        <v>2336</v>
      </c>
      <c r="DY9">
        <v>2342</v>
      </c>
      <c r="DZ9">
        <v>2367</v>
      </c>
      <c r="EA9">
        <v>2389</v>
      </c>
      <c r="EB9">
        <v>2390</v>
      </c>
      <c r="EC9" s="100"/>
      <c r="ED9" t="s">
        <v>116</v>
      </c>
      <c r="EE9" s="14">
        <f t="shared" ca="1" si="9"/>
        <v>2390</v>
      </c>
      <c r="EF9" s="14">
        <f t="shared" ca="1" si="10"/>
        <v>1</v>
      </c>
      <c r="EG9" s="7">
        <f t="shared" ca="1" si="11"/>
        <v>4.1858518208455421E-4</v>
      </c>
      <c r="EH9" s="14">
        <f t="shared" ca="1" si="12"/>
        <v>146</v>
      </c>
      <c r="EI9" s="7">
        <f t="shared" ca="1" si="13"/>
        <v>6.5062388591800357E-2</v>
      </c>
    </row>
    <row r="10" spans="1:139" x14ac:dyDescent="0.2">
      <c r="A10" t="s">
        <v>117</v>
      </c>
      <c r="B10">
        <v>1839</v>
      </c>
      <c r="C10">
        <v>1834</v>
      </c>
      <c r="D10">
        <v>1840</v>
      </c>
      <c r="E10">
        <v>1847</v>
      </c>
      <c r="F10">
        <v>1845</v>
      </c>
      <c r="G10">
        <v>1843</v>
      </c>
      <c r="H10">
        <v>1855</v>
      </c>
      <c r="I10">
        <v>1861</v>
      </c>
      <c r="J10">
        <v>1851</v>
      </c>
      <c r="K10">
        <v>1853</v>
      </c>
      <c r="L10">
        <v>1855</v>
      </c>
      <c r="M10">
        <v>1859</v>
      </c>
      <c r="N10">
        <v>1860</v>
      </c>
      <c r="O10">
        <v>1865</v>
      </c>
      <c r="P10">
        <v>1867</v>
      </c>
      <c r="Q10">
        <v>1869</v>
      </c>
      <c r="R10">
        <v>1877</v>
      </c>
      <c r="S10">
        <v>1854</v>
      </c>
      <c r="T10">
        <v>1891</v>
      </c>
      <c r="U10">
        <v>1878</v>
      </c>
      <c r="V10">
        <v>1895</v>
      </c>
      <c r="W10">
        <v>1893</v>
      </c>
      <c r="X10">
        <v>1898</v>
      </c>
      <c r="Y10">
        <v>1903</v>
      </c>
      <c r="Z10">
        <v>1914</v>
      </c>
      <c r="AA10">
        <v>1916</v>
      </c>
      <c r="AB10">
        <v>1920</v>
      </c>
      <c r="AC10">
        <v>1917</v>
      </c>
      <c r="AD10">
        <v>1921</v>
      </c>
      <c r="AE10">
        <v>1925</v>
      </c>
      <c r="AF10">
        <v>1916</v>
      </c>
      <c r="AG10">
        <v>1932</v>
      </c>
      <c r="AH10">
        <v>1947</v>
      </c>
      <c r="AI10">
        <v>1956</v>
      </c>
      <c r="AJ10">
        <v>1960</v>
      </c>
      <c r="AK10">
        <v>1966</v>
      </c>
      <c r="AL10">
        <v>1967</v>
      </c>
      <c r="AM10">
        <v>1973</v>
      </c>
      <c r="AN10">
        <v>1974</v>
      </c>
      <c r="AO10">
        <v>1987</v>
      </c>
      <c r="AP10">
        <v>1990</v>
      </c>
      <c r="AQ10">
        <v>1994</v>
      </c>
      <c r="AR10">
        <v>1996</v>
      </c>
      <c r="AS10">
        <v>2004</v>
      </c>
      <c r="AT10">
        <v>2010</v>
      </c>
      <c r="AU10">
        <v>2019</v>
      </c>
      <c r="AV10">
        <v>2025</v>
      </c>
      <c r="AW10">
        <v>2028</v>
      </c>
      <c r="AX10">
        <v>2034</v>
      </c>
      <c r="AY10">
        <v>2048</v>
      </c>
      <c r="AZ10">
        <v>2039</v>
      </c>
      <c r="BA10">
        <v>2046</v>
      </c>
      <c r="BB10">
        <v>2053</v>
      </c>
      <c r="BC10">
        <v>2052</v>
      </c>
      <c r="BD10">
        <v>2072</v>
      </c>
      <c r="BE10">
        <v>2074</v>
      </c>
      <c r="BF10">
        <v>2087</v>
      </c>
      <c r="BG10">
        <v>2099</v>
      </c>
      <c r="BH10">
        <v>2101</v>
      </c>
      <c r="BI10">
        <v>2101</v>
      </c>
      <c r="BJ10">
        <v>2117</v>
      </c>
      <c r="BK10">
        <v>2111</v>
      </c>
      <c r="BL10">
        <v>2115</v>
      </c>
      <c r="BM10">
        <v>2112</v>
      </c>
      <c r="BN10">
        <v>2127</v>
      </c>
      <c r="BO10">
        <v>2129</v>
      </c>
      <c r="BP10">
        <v>2140</v>
      </c>
      <c r="BQ10">
        <v>2164</v>
      </c>
      <c r="BR10">
        <v>2149</v>
      </c>
      <c r="BS10">
        <v>2086</v>
      </c>
      <c r="BT10">
        <v>2103</v>
      </c>
      <c r="BU10">
        <v>2119</v>
      </c>
      <c r="BV10">
        <v>2163</v>
      </c>
      <c r="BW10">
        <v>2185</v>
      </c>
      <c r="BX10">
        <v>2205</v>
      </c>
      <c r="BY10">
        <v>2226</v>
      </c>
      <c r="BZ10">
        <v>2228</v>
      </c>
      <c r="CA10">
        <v>2235</v>
      </c>
      <c r="CB10">
        <v>2244</v>
      </c>
      <c r="CC10">
        <v>2259</v>
      </c>
      <c r="CD10">
        <v>2277</v>
      </c>
      <c r="CE10">
        <v>2281</v>
      </c>
      <c r="CF10">
        <v>2290</v>
      </c>
      <c r="CG10">
        <v>2311</v>
      </c>
      <c r="CH10">
        <v>2322</v>
      </c>
      <c r="CI10">
        <v>2332</v>
      </c>
      <c r="CJ10">
        <v>2350</v>
      </c>
      <c r="CK10">
        <v>2365</v>
      </c>
      <c r="CL10">
        <v>2364</v>
      </c>
      <c r="CM10">
        <v>2384</v>
      </c>
      <c r="CN10">
        <v>2389</v>
      </c>
      <c r="CO10">
        <v>2414</v>
      </c>
      <c r="CP10">
        <v>2418</v>
      </c>
      <c r="CQ10">
        <v>2419</v>
      </c>
      <c r="CR10">
        <v>2437</v>
      </c>
      <c r="CS10">
        <v>2439</v>
      </c>
      <c r="CT10">
        <v>2458</v>
      </c>
      <c r="CU10">
        <v>2486</v>
      </c>
      <c r="CV10">
        <v>2533</v>
      </c>
      <c r="CW10">
        <v>2509</v>
      </c>
      <c r="CX10">
        <v>2525</v>
      </c>
      <c r="CY10">
        <v>2545</v>
      </c>
      <c r="CZ10">
        <v>2552</v>
      </c>
      <c r="DA10">
        <v>2555</v>
      </c>
      <c r="DB10">
        <v>2566</v>
      </c>
      <c r="DC10">
        <v>2565</v>
      </c>
      <c r="DD10">
        <v>2612</v>
      </c>
      <c r="DE10">
        <v>2668</v>
      </c>
      <c r="DF10">
        <v>2634</v>
      </c>
      <c r="DG10">
        <v>2631</v>
      </c>
      <c r="DH10">
        <v>2623</v>
      </c>
      <c r="DI10">
        <v>2630</v>
      </c>
      <c r="DJ10">
        <v>2658</v>
      </c>
      <c r="DK10">
        <v>2684</v>
      </c>
      <c r="DL10">
        <v>2682</v>
      </c>
      <c r="DM10">
        <v>2690</v>
      </c>
      <c r="DN10">
        <v>2703</v>
      </c>
      <c r="DO10">
        <v>2719</v>
      </c>
      <c r="DP10">
        <v>2717</v>
      </c>
      <c r="DQ10">
        <v>2728</v>
      </c>
      <c r="DR10">
        <v>2747</v>
      </c>
      <c r="DS10">
        <v>2754</v>
      </c>
      <c r="DT10">
        <v>2762</v>
      </c>
      <c r="DU10">
        <v>2838</v>
      </c>
      <c r="DV10">
        <v>2816</v>
      </c>
      <c r="DW10">
        <v>2812</v>
      </c>
      <c r="DX10">
        <v>2834</v>
      </c>
      <c r="DY10">
        <v>2843</v>
      </c>
      <c r="DZ10">
        <v>2853</v>
      </c>
      <c r="EA10">
        <v>2869</v>
      </c>
      <c r="EB10">
        <v>2880</v>
      </c>
      <c r="EC10" s="100"/>
      <c r="ED10" t="s">
        <v>117</v>
      </c>
      <c r="EE10" s="14">
        <f t="shared" ca="1" si="9"/>
        <v>2880</v>
      </c>
      <c r="EF10" s="14">
        <f t="shared" ca="1" si="10"/>
        <v>11</v>
      </c>
      <c r="EG10" s="7">
        <f t="shared" ca="1" si="11"/>
        <v>3.8340885325897525E-3</v>
      </c>
      <c r="EH10" s="14">
        <f t="shared" ca="1" si="12"/>
        <v>163</v>
      </c>
      <c r="EI10" s="7">
        <f t="shared" ca="1" si="13"/>
        <v>5.9992638940007365E-2</v>
      </c>
    </row>
    <row r="11" spans="1:139" x14ac:dyDescent="0.2">
      <c r="A11" t="s">
        <v>118</v>
      </c>
      <c r="B11">
        <v>1504</v>
      </c>
      <c r="C11">
        <v>1505</v>
      </c>
      <c r="D11">
        <v>1507</v>
      </c>
      <c r="E11">
        <v>1515</v>
      </c>
      <c r="F11">
        <v>1512</v>
      </c>
      <c r="G11">
        <v>1518</v>
      </c>
      <c r="H11">
        <v>1521</v>
      </c>
      <c r="I11">
        <v>1529</v>
      </c>
      <c r="J11">
        <v>1525</v>
      </c>
      <c r="K11">
        <v>1533</v>
      </c>
      <c r="L11">
        <v>1525</v>
      </c>
      <c r="M11">
        <v>1532</v>
      </c>
      <c r="N11">
        <v>1539</v>
      </c>
      <c r="O11">
        <v>1535</v>
      </c>
      <c r="P11">
        <v>1541</v>
      </c>
      <c r="Q11">
        <v>1546</v>
      </c>
      <c r="R11">
        <v>1557</v>
      </c>
      <c r="S11">
        <v>1536</v>
      </c>
      <c r="T11">
        <v>1565</v>
      </c>
      <c r="U11">
        <v>1566</v>
      </c>
      <c r="V11">
        <v>1576</v>
      </c>
      <c r="W11">
        <v>1572</v>
      </c>
      <c r="X11">
        <v>1570</v>
      </c>
      <c r="Y11">
        <v>1567</v>
      </c>
      <c r="Z11">
        <v>1570</v>
      </c>
      <c r="AA11">
        <v>1573</v>
      </c>
      <c r="AB11">
        <v>1588</v>
      </c>
      <c r="AC11">
        <v>1576</v>
      </c>
      <c r="AD11">
        <v>1574</v>
      </c>
      <c r="AE11">
        <v>1581</v>
      </c>
      <c r="AF11">
        <v>1593</v>
      </c>
      <c r="AG11">
        <v>1592</v>
      </c>
      <c r="AH11">
        <v>1608</v>
      </c>
      <c r="AI11">
        <v>1605</v>
      </c>
      <c r="AJ11">
        <v>1609</v>
      </c>
      <c r="AK11">
        <v>1613</v>
      </c>
      <c r="AL11">
        <v>1612</v>
      </c>
      <c r="AM11">
        <v>1613</v>
      </c>
      <c r="AN11">
        <v>1626</v>
      </c>
      <c r="AO11">
        <v>1632</v>
      </c>
      <c r="AP11">
        <v>1638</v>
      </c>
      <c r="AQ11">
        <v>1644</v>
      </c>
      <c r="AR11">
        <v>1639</v>
      </c>
      <c r="AS11">
        <v>1646</v>
      </c>
      <c r="AT11">
        <v>1637</v>
      </c>
      <c r="AU11">
        <v>1648</v>
      </c>
      <c r="AV11">
        <v>1664</v>
      </c>
      <c r="AW11">
        <v>1672</v>
      </c>
      <c r="AX11">
        <v>1676</v>
      </c>
      <c r="AY11">
        <v>1691</v>
      </c>
      <c r="AZ11">
        <v>1685</v>
      </c>
      <c r="BA11">
        <v>1678</v>
      </c>
      <c r="BB11">
        <v>1690</v>
      </c>
      <c r="BC11">
        <v>1684</v>
      </c>
      <c r="BD11">
        <v>1689</v>
      </c>
      <c r="BE11">
        <v>1727</v>
      </c>
      <c r="BF11">
        <v>1716</v>
      </c>
      <c r="BG11">
        <v>1735</v>
      </c>
      <c r="BH11">
        <v>1744</v>
      </c>
      <c r="BI11">
        <v>1737</v>
      </c>
      <c r="BJ11">
        <v>1740</v>
      </c>
      <c r="BK11">
        <v>1736</v>
      </c>
      <c r="BL11">
        <v>1733</v>
      </c>
      <c r="BM11">
        <v>1747</v>
      </c>
      <c r="BN11">
        <v>1751</v>
      </c>
      <c r="BO11">
        <v>1751</v>
      </c>
      <c r="BP11">
        <v>1762</v>
      </c>
      <c r="BQ11">
        <v>1773</v>
      </c>
      <c r="BR11">
        <v>1760</v>
      </c>
      <c r="BS11">
        <v>1725</v>
      </c>
      <c r="BT11">
        <v>1731</v>
      </c>
      <c r="BU11">
        <v>1763</v>
      </c>
      <c r="BV11">
        <v>1784</v>
      </c>
      <c r="BW11">
        <v>1803</v>
      </c>
      <c r="BX11">
        <v>1810</v>
      </c>
      <c r="BY11">
        <v>1827</v>
      </c>
      <c r="BZ11">
        <v>1816</v>
      </c>
      <c r="CA11">
        <v>1846</v>
      </c>
      <c r="CB11">
        <v>1842</v>
      </c>
      <c r="CC11">
        <v>1853</v>
      </c>
      <c r="CD11">
        <v>1862</v>
      </c>
      <c r="CE11">
        <v>1870</v>
      </c>
      <c r="CF11">
        <v>1864</v>
      </c>
      <c r="CG11">
        <v>1897</v>
      </c>
      <c r="CH11">
        <v>1893</v>
      </c>
      <c r="CI11">
        <v>1905</v>
      </c>
      <c r="CJ11">
        <v>1921</v>
      </c>
      <c r="CK11">
        <v>1927</v>
      </c>
      <c r="CL11">
        <v>1938</v>
      </c>
      <c r="CM11">
        <v>1953</v>
      </c>
      <c r="CN11">
        <v>1962</v>
      </c>
      <c r="CO11">
        <v>1969</v>
      </c>
      <c r="CP11">
        <v>1981</v>
      </c>
      <c r="CQ11">
        <v>1981</v>
      </c>
      <c r="CR11">
        <v>1992</v>
      </c>
      <c r="CS11">
        <v>2005</v>
      </c>
      <c r="CT11">
        <v>2018</v>
      </c>
      <c r="CU11">
        <v>2031</v>
      </c>
      <c r="CV11">
        <v>2052</v>
      </c>
      <c r="CW11">
        <v>2049</v>
      </c>
      <c r="CX11">
        <v>2059</v>
      </c>
      <c r="CY11">
        <v>2102</v>
      </c>
      <c r="CZ11">
        <v>2088</v>
      </c>
      <c r="DA11">
        <v>2108</v>
      </c>
      <c r="DB11">
        <v>2125</v>
      </c>
      <c r="DC11">
        <v>2123</v>
      </c>
      <c r="DD11">
        <v>2175</v>
      </c>
      <c r="DE11">
        <v>2207</v>
      </c>
      <c r="DF11">
        <v>2187</v>
      </c>
      <c r="DG11">
        <v>2197</v>
      </c>
      <c r="DH11">
        <v>2198</v>
      </c>
      <c r="DI11">
        <v>2210</v>
      </c>
      <c r="DJ11">
        <v>2232</v>
      </c>
      <c r="DK11">
        <v>2230</v>
      </c>
      <c r="DL11">
        <v>2255</v>
      </c>
      <c r="DM11">
        <v>2266</v>
      </c>
      <c r="DN11">
        <v>2279</v>
      </c>
      <c r="DO11">
        <v>2289</v>
      </c>
      <c r="DP11">
        <v>2298</v>
      </c>
      <c r="DQ11">
        <v>2306</v>
      </c>
      <c r="DR11">
        <v>2316</v>
      </c>
      <c r="DS11">
        <v>2319</v>
      </c>
      <c r="DT11">
        <v>2328</v>
      </c>
      <c r="DU11">
        <v>2368</v>
      </c>
      <c r="DV11">
        <v>2365</v>
      </c>
      <c r="DW11">
        <v>2366</v>
      </c>
      <c r="DX11">
        <v>2375</v>
      </c>
      <c r="DY11">
        <v>2364</v>
      </c>
      <c r="DZ11">
        <v>2390</v>
      </c>
      <c r="EA11">
        <v>2418</v>
      </c>
      <c r="EB11">
        <v>2422</v>
      </c>
      <c r="EC11" s="100"/>
      <c r="ED11" t="s">
        <v>118</v>
      </c>
      <c r="EE11" s="14">
        <f t="shared" ca="1" si="9"/>
        <v>2422</v>
      </c>
      <c r="EF11" s="14">
        <f t="shared" ca="1" si="10"/>
        <v>4</v>
      </c>
      <c r="EG11" s="7">
        <f t="shared" ca="1" si="11"/>
        <v>1.6542597187758478E-3</v>
      </c>
      <c r="EH11" s="14">
        <f t="shared" ca="1" si="12"/>
        <v>124</v>
      </c>
      <c r="EI11" s="7">
        <f t="shared" ca="1" si="13"/>
        <v>5.3959965187119235E-2</v>
      </c>
    </row>
    <row r="12" spans="1:139" x14ac:dyDescent="0.2">
      <c r="A12" t="s">
        <v>1730</v>
      </c>
      <c r="B12">
        <v>1519</v>
      </c>
      <c r="C12">
        <v>1517</v>
      </c>
      <c r="D12">
        <v>1518</v>
      </c>
      <c r="E12">
        <v>1521</v>
      </c>
      <c r="F12">
        <v>1528</v>
      </c>
      <c r="G12">
        <v>1542</v>
      </c>
      <c r="H12">
        <v>1529</v>
      </c>
      <c r="I12">
        <v>1543</v>
      </c>
      <c r="J12">
        <v>1534</v>
      </c>
      <c r="K12">
        <v>1536</v>
      </c>
      <c r="L12">
        <v>1528</v>
      </c>
      <c r="M12">
        <v>1535</v>
      </c>
      <c r="N12">
        <v>1540</v>
      </c>
      <c r="O12">
        <v>1531</v>
      </c>
      <c r="P12">
        <v>1529</v>
      </c>
      <c r="Q12">
        <v>1551</v>
      </c>
      <c r="R12">
        <v>1567</v>
      </c>
      <c r="S12">
        <v>1545</v>
      </c>
      <c r="T12">
        <v>1571</v>
      </c>
      <c r="U12">
        <v>1562</v>
      </c>
      <c r="V12">
        <v>1574</v>
      </c>
      <c r="W12">
        <v>1570</v>
      </c>
      <c r="X12">
        <v>1569</v>
      </c>
      <c r="Y12">
        <v>1571</v>
      </c>
      <c r="Z12">
        <v>1577</v>
      </c>
      <c r="AA12">
        <v>1587</v>
      </c>
      <c r="AB12">
        <v>1597</v>
      </c>
      <c r="AC12">
        <v>1588</v>
      </c>
      <c r="AD12">
        <v>1585</v>
      </c>
      <c r="AE12">
        <v>1586</v>
      </c>
      <c r="AF12">
        <v>1593</v>
      </c>
      <c r="AG12">
        <v>1598</v>
      </c>
      <c r="AH12">
        <v>1616</v>
      </c>
      <c r="AI12">
        <v>1617</v>
      </c>
      <c r="AJ12">
        <v>1624</v>
      </c>
      <c r="AK12">
        <v>1626</v>
      </c>
      <c r="AL12">
        <v>1628</v>
      </c>
      <c r="AM12">
        <v>1637</v>
      </c>
      <c r="AN12">
        <v>1639</v>
      </c>
      <c r="AO12">
        <v>1632</v>
      </c>
      <c r="AP12">
        <v>1650</v>
      </c>
      <c r="AQ12">
        <v>1657</v>
      </c>
      <c r="AR12">
        <v>1651</v>
      </c>
      <c r="AS12">
        <v>1651</v>
      </c>
      <c r="AT12">
        <v>1633</v>
      </c>
      <c r="AU12">
        <v>1637</v>
      </c>
      <c r="AV12">
        <v>1666</v>
      </c>
      <c r="AW12">
        <v>1677</v>
      </c>
      <c r="AX12">
        <v>1664</v>
      </c>
      <c r="AY12">
        <v>1671</v>
      </c>
      <c r="AZ12">
        <v>1679</v>
      </c>
      <c r="BA12">
        <v>1676</v>
      </c>
      <c r="BB12">
        <v>1700</v>
      </c>
      <c r="BC12">
        <v>1679</v>
      </c>
      <c r="BD12">
        <v>1683</v>
      </c>
      <c r="BE12">
        <v>1702</v>
      </c>
      <c r="BF12">
        <v>1700</v>
      </c>
      <c r="BG12">
        <v>1728</v>
      </c>
      <c r="BH12">
        <v>1733</v>
      </c>
      <c r="BI12">
        <v>1734</v>
      </c>
      <c r="BJ12">
        <v>1743</v>
      </c>
      <c r="BK12">
        <v>1742</v>
      </c>
      <c r="BL12">
        <v>1724</v>
      </c>
      <c r="BM12">
        <v>1753</v>
      </c>
      <c r="BN12">
        <v>1747</v>
      </c>
      <c r="BO12">
        <v>1748</v>
      </c>
      <c r="BP12">
        <v>1772</v>
      </c>
      <c r="BQ12">
        <v>1772</v>
      </c>
      <c r="BR12">
        <v>1769</v>
      </c>
      <c r="BS12">
        <v>1705</v>
      </c>
      <c r="BT12">
        <v>1701</v>
      </c>
      <c r="BU12">
        <v>1763</v>
      </c>
      <c r="BV12">
        <v>1779</v>
      </c>
      <c r="BW12">
        <v>1788</v>
      </c>
      <c r="BX12">
        <v>1795</v>
      </c>
      <c r="BY12">
        <v>1820</v>
      </c>
      <c r="BZ12">
        <v>1819</v>
      </c>
      <c r="CA12">
        <v>1842</v>
      </c>
      <c r="CB12">
        <v>1820</v>
      </c>
      <c r="CC12">
        <v>1866</v>
      </c>
      <c r="CD12">
        <v>1860</v>
      </c>
      <c r="CE12">
        <v>1855</v>
      </c>
      <c r="CF12">
        <v>1860</v>
      </c>
      <c r="CG12">
        <v>1886</v>
      </c>
      <c r="CH12">
        <v>1893</v>
      </c>
      <c r="CI12">
        <v>1902</v>
      </c>
      <c r="CJ12">
        <v>1945</v>
      </c>
      <c r="CK12">
        <v>1929</v>
      </c>
      <c r="CL12">
        <v>1944</v>
      </c>
      <c r="CM12">
        <v>1995</v>
      </c>
      <c r="CN12">
        <v>1974</v>
      </c>
      <c r="CO12">
        <v>1960</v>
      </c>
      <c r="CP12">
        <v>1992</v>
      </c>
      <c r="CQ12">
        <v>1998</v>
      </c>
      <c r="CR12">
        <v>1981</v>
      </c>
      <c r="CS12">
        <v>2029</v>
      </c>
      <c r="CT12">
        <v>2036</v>
      </c>
      <c r="CU12">
        <v>2057</v>
      </c>
      <c r="CV12">
        <v>2073</v>
      </c>
      <c r="CW12">
        <v>2073</v>
      </c>
      <c r="CX12">
        <v>2073</v>
      </c>
      <c r="CY12">
        <v>2124</v>
      </c>
      <c r="CZ12">
        <v>2094</v>
      </c>
      <c r="DA12">
        <v>2127</v>
      </c>
      <c r="DB12">
        <v>2139</v>
      </c>
      <c r="DC12">
        <v>2133</v>
      </c>
      <c r="DD12">
        <v>2180</v>
      </c>
      <c r="DE12">
        <v>2227</v>
      </c>
      <c r="DF12">
        <v>2182</v>
      </c>
      <c r="DG12">
        <v>2192</v>
      </c>
      <c r="DH12">
        <v>2187</v>
      </c>
      <c r="DI12">
        <v>2213</v>
      </c>
      <c r="DJ12">
        <v>2245</v>
      </c>
      <c r="DK12">
        <v>2219</v>
      </c>
      <c r="DL12">
        <v>2278</v>
      </c>
      <c r="DM12">
        <v>2284</v>
      </c>
      <c r="DN12">
        <v>2301</v>
      </c>
      <c r="DO12">
        <v>2286</v>
      </c>
      <c r="DP12">
        <v>2313</v>
      </c>
      <c r="DQ12">
        <v>2307</v>
      </c>
      <c r="DR12">
        <v>2337</v>
      </c>
      <c r="DS12">
        <v>2344</v>
      </c>
      <c r="DT12">
        <v>2354</v>
      </c>
      <c r="DU12">
        <v>2363</v>
      </c>
      <c r="DV12">
        <v>2387</v>
      </c>
      <c r="DW12">
        <v>2396</v>
      </c>
      <c r="DX12">
        <v>2386</v>
      </c>
      <c r="DY12">
        <v>2384</v>
      </c>
      <c r="DZ12">
        <v>2394</v>
      </c>
      <c r="EA12">
        <v>2449</v>
      </c>
      <c r="EB12">
        <v>2442</v>
      </c>
      <c r="EC12" s="100"/>
      <c r="ED12" t="s">
        <v>1730</v>
      </c>
      <c r="EE12" s="14">
        <f t="shared" ca="1" si="9"/>
        <v>2442</v>
      </c>
      <c r="EF12" s="14">
        <f t="shared" ca="1" si="10"/>
        <v>-7</v>
      </c>
      <c r="EG12" s="7">
        <f t="shared" ca="1" si="11"/>
        <v>-2.8583095140873828E-3</v>
      </c>
      <c r="EH12" s="14">
        <f t="shared" ca="1" si="12"/>
        <v>129</v>
      </c>
      <c r="EI12" s="7">
        <f t="shared" ca="1" si="13"/>
        <v>5.5771725032425425E-2</v>
      </c>
    </row>
    <row r="13" spans="1:139" x14ac:dyDescent="0.2">
      <c r="A13" t="s">
        <v>120</v>
      </c>
      <c r="B13">
        <v>1623</v>
      </c>
      <c r="C13">
        <v>1625</v>
      </c>
      <c r="D13">
        <v>1621</v>
      </c>
      <c r="E13">
        <v>1623</v>
      </c>
      <c r="F13">
        <v>1616</v>
      </c>
      <c r="G13">
        <v>1626</v>
      </c>
      <c r="H13">
        <v>1637</v>
      </c>
      <c r="I13">
        <v>1631</v>
      </c>
      <c r="J13">
        <v>1632</v>
      </c>
      <c r="K13">
        <v>1632</v>
      </c>
      <c r="L13">
        <v>1633</v>
      </c>
      <c r="M13">
        <v>1632</v>
      </c>
      <c r="N13">
        <v>1636</v>
      </c>
      <c r="O13">
        <v>1636</v>
      </c>
      <c r="P13">
        <v>1635</v>
      </c>
      <c r="Q13">
        <v>1647</v>
      </c>
      <c r="R13">
        <v>1654</v>
      </c>
      <c r="S13">
        <v>1624</v>
      </c>
      <c r="T13">
        <v>1671</v>
      </c>
      <c r="U13">
        <v>1653</v>
      </c>
      <c r="V13">
        <v>1663</v>
      </c>
      <c r="W13">
        <v>1686</v>
      </c>
      <c r="X13">
        <v>1667</v>
      </c>
      <c r="Y13">
        <v>1672</v>
      </c>
      <c r="Z13">
        <v>1677</v>
      </c>
      <c r="AA13">
        <v>1682</v>
      </c>
      <c r="AB13">
        <v>1688</v>
      </c>
      <c r="AC13">
        <v>1680</v>
      </c>
      <c r="AD13">
        <v>1685</v>
      </c>
      <c r="AE13">
        <v>1685</v>
      </c>
      <c r="AF13">
        <v>1686</v>
      </c>
      <c r="AG13">
        <v>1695</v>
      </c>
      <c r="AH13">
        <v>1707</v>
      </c>
      <c r="AI13">
        <v>1715</v>
      </c>
      <c r="AJ13">
        <v>1725</v>
      </c>
      <c r="AK13">
        <v>1734</v>
      </c>
      <c r="AL13">
        <v>1718</v>
      </c>
      <c r="AM13">
        <v>1723</v>
      </c>
      <c r="AN13">
        <v>1733</v>
      </c>
      <c r="AO13">
        <v>1735</v>
      </c>
      <c r="AP13">
        <v>1738</v>
      </c>
      <c r="AQ13">
        <v>1747</v>
      </c>
      <c r="AR13">
        <v>1752</v>
      </c>
      <c r="AS13">
        <v>1761</v>
      </c>
      <c r="AT13">
        <v>1765</v>
      </c>
      <c r="AU13">
        <v>1769</v>
      </c>
      <c r="AV13">
        <v>1782</v>
      </c>
      <c r="AW13">
        <v>1783</v>
      </c>
      <c r="AX13">
        <v>1784</v>
      </c>
      <c r="AY13">
        <v>1805</v>
      </c>
      <c r="AZ13">
        <v>1806</v>
      </c>
      <c r="BA13">
        <v>1807</v>
      </c>
      <c r="BB13">
        <v>1812</v>
      </c>
      <c r="BC13">
        <v>1819</v>
      </c>
      <c r="BD13">
        <v>1819</v>
      </c>
      <c r="BE13">
        <v>1830</v>
      </c>
      <c r="BF13">
        <v>1839</v>
      </c>
      <c r="BG13">
        <v>1851</v>
      </c>
      <c r="BH13">
        <v>1855</v>
      </c>
      <c r="BI13">
        <v>1855</v>
      </c>
      <c r="BJ13">
        <v>1858</v>
      </c>
      <c r="BK13">
        <v>1861</v>
      </c>
      <c r="BL13">
        <v>1863</v>
      </c>
      <c r="BM13">
        <v>1867</v>
      </c>
      <c r="BN13">
        <v>1875</v>
      </c>
      <c r="BO13">
        <v>1881</v>
      </c>
      <c r="BP13">
        <v>1888</v>
      </c>
      <c r="BQ13">
        <v>1912</v>
      </c>
      <c r="BR13">
        <v>1891</v>
      </c>
      <c r="BS13">
        <v>1835</v>
      </c>
      <c r="BT13">
        <v>1841</v>
      </c>
      <c r="BU13">
        <v>1869</v>
      </c>
      <c r="BV13">
        <v>1898</v>
      </c>
      <c r="BW13">
        <v>1918</v>
      </c>
      <c r="BX13">
        <v>1934</v>
      </c>
      <c r="BY13">
        <v>1949</v>
      </c>
      <c r="BZ13">
        <v>1956</v>
      </c>
      <c r="CA13">
        <v>1964</v>
      </c>
      <c r="CB13">
        <v>1975</v>
      </c>
      <c r="CC13">
        <v>1990</v>
      </c>
      <c r="CD13">
        <v>2001</v>
      </c>
      <c r="CE13">
        <v>2019</v>
      </c>
      <c r="CF13">
        <v>2014</v>
      </c>
      <c r="CG13">
        <v>2025</v>
      </c>
      <c r="CH13">
        <v>2027</v>
      </c>
      <c r="CI13">
        <v>2030</v>
      </c>
      <c r="CJ13">
        <v>2043</v>
      </c>
      <c r="CK13">
        <v>2084</v>
      </c>
      <c r="CL13">
        <v>2089</v>
      </c>
      <c r="CM13">
        <v>2102</v>
      </c>
      <c r="CN13">
        <v>2121</v>
      </c>
      <c r="CO13">
        <v>2118</v>
      </c>
      <c r="CP13">
        <v>2124</v>
      </c>
      <c r="CQ13">
        <v>2125</v>
      </c>
      <c r="CR13">
        <v>2135</v>
      </c>
      <c r="CS13">
        <v>2136</v>
      </c>
      <c r="CT13">
        <v>2151</v>
      </c>
      <c r="CU13">
        <v>2172</v>
      </c>
      <c r="CV13">
        <v>2196</v>
      </c>
      <c r="CW13">
        <v>2192</v>
      </c>
      <c r="CX13">
        <v>2224</v>
      </c>
      <c r="CY13">
        <v>2225</v>
      </c>
      <c r="CZ13">
        <v>2233</v>
      </c>
      <c r="DA13">
        <v>2248</v>
      </c>
      <c r="DB13">
        <v>2266</v>
      </c>
      <c r="DC13">
        <v>2284</v>
      </c>
      <c r="DD13">
        <v>2298</v>
      </c>
      <c r="DE13">
        <v>2338</v>
      </c>
      <c r="DF13">
        <v>2319</v>
      </c>
      <c r="DG13">
        <v>2321</v>
      </c>
      <c r="DH13">
        <v>2322</v>
      </c>
      <c r="DI13">
        <v>2326</v>
      </c>
      <c r="DJ13">
        <v>2347</v>
      </c>
      <c r="DK13">
        <v>2354</v>
      </c>
      <c r="DL13">
        <v>2364</v>
      </c>
      <c r="DM13">
        <v>2379</v>
      </c>
      <c r="DN13">
        <v>2391</v>
      </c>
      <c r="DO13">
        <v>2410</v>
      </c>
      <c r="DP13">
        <v>2410</v>
      </c>
      <c r="DQ13">
        <v>2419</v>
      </c>
      <c r="DR13">
        <v>2434</v>
      </c>
      <c r="DS13">
        <v>2445</v>
      </c>
      <c r="DT13">
        <v>2459</v>
      </c>
      <c r="DU13">
        <v>2494</v>
      </c>
      <c r="DV13">
        <v>2492</v>
      </c>
      <c r="DW13">
        <v>2508</v>
      </c>
      <c r="DX13">
        <v>2528</v>
      </c>
      <c r="DY13">
        <v>2527</v>
      </c>
      <c r="DZ13">
        <v>2529</v>
      </c>
      <c r="EA13">
        <v>2539</v>
      </c>
      <c r="EB13">
        <v>2558</v>
      </c>
      <c r="EC13" s="100"/>
      <c r="ED13" t="s">
        <v>120</v>
      </c>
      <c r="EE13" s="14">
        <f t="shared" ca="1" si="9"/>
        <v>2558</v>
      </c>
      <c r="EF13" s="14">
        <f t="shared" ca="1" si="10"/>
        <v>19</v>
      </c>
      <c r="EG13" s="7">
        <f t="shared" ca="1" si="11"/>
        <v>7.4832611264277274E-3</v>
      </c>
      <c r="EH13" s="14">
        <f t="shared" ca="1" si="12"/>
        <v>148</v>
      </c>
      <c r="EI13" s="7">
        <f t="shared" ca="1" si="13"/>
        <v>6.1410788381742736E-2</v>
      </c>
    </row>
    <row r="14" spans="1:139" x14ac:dyDescent="0.2">
      <c r="A14" t="s">
        <v>121</v>
      </c>
      <c r="B14">
        <v>1665</v>
      </c>
      <c r="C14">
        <v>1658</v>
      </c>
      <c r="D14">
        <v>1651</v>
      </c>
      <c r="E14">
        <v>1669</v>
      </c>
      <c r="F14">
        <v>1671</v>
      </c>
      <c r="G14">
        <v>1673</v>
      </c>
      <c r="H14">
        <v>1672</v>
      </c>
      <c r="I14">
        <v>1686</v>
      </c>
      <c r="J14">
        <v>1686</v>
      </c>
      <c r="K14">
        <v>1683</v>
      </c>
      <c r="L14">
        <v>1673</v>
      </c>
      <c r="M14">
        <v>1665</v>
      </c>
      <c r="N14">
        <v>1670</v>
      </c>
      <c r="O14">
        <v>1668</v>
      </c>
      <c r="P14">
        <v>1676</v>
      </c>
      <c r="Q14">
        <v>1693</v>
      </c>
      <c r="R14">
        <v>1711</v>
      </c>
      <c r="S14">
        <v>1667</v>
      </c>
      <c r="T14">
        <v>1715</v>
      </c>
      <c r="U14">
        <v>1709</v>
      </c>
      <c r="V14">
        <v>1711</v>
      </c>
      <c r="W14">
        <v>1720</v>
      </c>
      <c r="X14">
        <v>1714</v>
      </c>
      <c r="Y14">
        <v>1718</v>
      </c>
      <c r="Z14">
        <v>1722</v>
      </c>
      <c r="AA14">
        <v>1733</v>
      </c>
      <c r="AB14">
        <v>1734</v>
      </c>
      <c r="AC14">
        <v>1725</v>
      </c>
      <c r="AD14">
        <v>1727</v>
      </c>
      <c r="AE14">
        <v>1735</v>
      </c>
      <c r="AF14">
        <v>1714</v>
      </c>
      <c r="AG14">
        <v>1746</v>
      </c>
      <c r="AH14">
        <v>1759</v>
      </c>
      <c r="AI14">
        <v>1762</v>
      </c>
      <c r="AJ14">
        <v>1768</v>
      </c>
      <c r="AK14">
        <v>1769</v>
      </c>
      <c r="AL14">
        <v>1769</v>
      </c>
      <c r="AM14">
        <v>1765</v>
      </c>
      <c r="AN14">
        <v>1779</v>
      </c>
      <c r="AO14">
        <v>1782</v>
      </c>
      <c r="AP14">
        <v>1781</v>
      </c>
      <c r="AQ14">
        <v>1790</v>
      </c>
      <c r="AR14">
        <v>1793</v>
      </c>
      <c r="AS14">
        <v>1790</v>
      </c>
      <c r="AT14">
        <v>1783</v>
      </c>
      <c r="AU14">
        <v>1799</v>
      </c>
      <c r="AV14">
        <v>1816</v>
      </c>
      <c r="AW14">
        <v>1828</v>
      </c>
      <c r="AX14">
        <v>1827</v>
      </c>
      <c r="AY14">
        <v>1834</v>
      </c>
      <c r="AZ14">
        <v>1833</v>
      </c>
      <c r="BA14">
        <v>1842</v>
      </c>
      <c r="BB14">
        <v>1854</v>
      </c>
      <c r="BC14">
        <v>1845</v>
      </c>
      <c r="BD14">
        <v>1847</v>
      </c>
      <c r="BE14">
        <v>1864</v>
      </c>
      <c r="BF14">
        <v>1874</v>
      </c>
      <c r="BG14">
        <v>1883</v>
      </c>
      <c r="BH14">
        <v>1884</v>
      </c>
      <c r="BI14">
        <v>1881</v>
      </c>
      <c r="BJ14">
        <v>1888</v>
      </c>
      <c r="BK14">
        <v>1912</v>
      </c>
      <c r="BL14">
        <v>1897</v>
      </c>
      <c r="BM14">
        <v>1905</v>
      </c>
      <c r="BN14">
        <v>1909</v>
      </c>
      <c r="BO14">
        <v>1912</v>
      </c>
      <c r="BP14">
        <v>1928</v>
      </c>
      <c r="BQ14">
        <v>1938</v>
      </c>
      <c r="BR14">
        <v>1933</v>
      </c>
      <c r="BS14">
        <v>1882</v>
      </c>
      <c r="BT14">
        <v>1873</v>
      </c>
      <c r="BU14">
        <v>1913</v>
      </c>
      <c r="BV14">
        <v>1938</v>
      </c>
      <c r="BW14">
        <v>1963</v>
      </c>
      <c r="BX14">
        <v>1964</v>
      </c>
      <c r="BY14">
        <v>1983</v>
      </c>
      <c r="BZ14">
        <v>1995</v>
      </c>
      <c r="CA14">
        <v>2007</v>
      </c>
      <c r="CB14">
        <v>1996</v>
      </c>
      <c r="CC14">
        <v>2030</v>
      </c>
      <c r="CD14">
        <v>2037</v>
      </c>
      <c r="CE14">
        <v>2043</v>
      </c>
      <c r="CF14">
        <v>2034</v>
      </c>
      <c r="CG14">
        <v>2090</v>
      </c>
      <c r="CH14">
        <v>2083</v>
      </c>
      <c r="CI14">
        <v>2090</v>
      </c>
      <c r="CJ14">
        <v>2114</v>
      </c>
      <c r="CK14">
        <v>2092</v>
      </c>
      <c r="CL14">
        <v>2105</v>
      </c>
      <c r="CM14">
        <v>2127</v>
      </c>
      <c r="CN14">
        <v>2140</v>
      </c>
      <c r="CO14">
        <v>2139</v>
      </c>
      <c r="CP14">
        <v>2158</v>
      </c>
      <c r="CQ14">
        <v>2166</v>
      </c>
      <c r="CR14">
        <v>2158</v>
      </c>
      <c r="CS14">
        <v>2181</v>
      </c>
      <c r="CT14">
        <v>2184</v>
      </c>
      <c r="CU14">
        <v>2200</v>
      </c>
      <c r="CV14">
        <v>2239</v>
      </c>
      <c r="CW14">
        <v>2223</v>
      </c>
      <c r="CX14">
        <v>2240</v>
      </c>
      <c r="CY14">
        <v>2252</v>
      </c>
      <c r="CZ14">
        <v>2259</v>
      </c>
      <c r="DA14">
        <v>2284</v>
      </c>
      <c r="DB14">
        <v>2284</v>
      </c>
      <c r="DC14">
        <v>2296</v>
      </c>
      <c r="DD14">
        <v>2338</v>
      </c>
      <c r="DE14">
        <v>2372</v>
      </c>
      <c r="DF14">
        <v>2316</v>
      </c>
      <c r="DG14">
        <v>2335</v>
      </c>
      <c r="DH14">
        <v>2355</v>
      </c>
      <c r="DI14">
        <v>2365</v>
      </c>
      <c r="DJ14">
        <v>2379</v>
      </c>
      <c r="DK14">
        <v>2388</v>
      </c>
      <c r="DL14">
        <v>2403</v>
      </c>
      <c r="DM14">
        <v>2420</v>
      </c>
      <c r="DN14">
        <v>2440</v>
      </c>
      <c r="DO14">
        <v>2449</v>
      </c>
      <c r="DP14">
        <v>2453</v>
      </c>
      <c r="DQ14">
        <v>2446</v>
      </c>
      <c r="DR14">
        <v>2464</v>
      </c>
      <c r="DS14">
        <v>2480</v>
      </c>
      <c r="DT14">
        <v>2480</v>
      </c>
      <c r="DU14">
        <v>2520</v>
      </c>
      <c r="DV14">
        <v>2517</v>
      </c>
      <c r="DW14">
        <v>2522</v>
      </c>
      <c r="DX14">
        <v>2531</v>
      </c>
      <c r="DY14">
        <v>2528</v>
      </c>
      <c r="DZ14">
        <v>2548</v>
      </c>
      <c r="EA14">
        <v>2610</v>
      </c>
      <c r="EB14">
        <v>2592</v>
      </c>
      <c r="EC14" s="100"/>
      <c r="ED14" t="s">
        <v>121</v>
      </c>
      <c r="EE14" s="14">
        <f t="shared" ca="1" si="9"/>
        <v>2592</v>
      </c>
      <c r="EF14" s="14">
        <f t="shared" ca="1" si="10"/>
        <v>-18</v>
      </c>
      <c r="EG14" s="7">
        <f t="shared" ca="1" si="11"/>
        <v>-6.8965517241379309E-3</v>
      </c>
      <c r="EH14" s="14">
        <f t="shared" ca="1" si="12"/>
        <v>139</v>
      </c>
      <c r="EI14" s="7">
        <f t="shared" ca="1" si="13"/>
        <v>5.6665307786384018E-2</v>
      </c>
    </row>
    <row r="15" spans="1:139" x14ac:dyDescent="0.2">
      <c r="A15" t="s">
        <v>122</v>
      </c>
      <c r="B15">
        <v>1863</v>
      </c>
      <c r="C15">
        <v>1867</v>
      </c>
      <c r="D15">
        <v>1865</v>
      </c>
      <c r="E15">
        <v>1869</v>
      </c>
      <c r="F15">
        <v>1879</v>
      </c>
      <c r="G15">
        <v>1882</v>
      </c>
      <c r="H15">
        <v>1888</v>
      </c>
      <c r="I15">
        <v>1900</v>
      </c>
      <c r="J15">
        <v>1890</v>
      </c>
      <c r="K15">
        <v>1890</v>
      </c>
      <c r="L15">
        <v>1886</v>
      </c>
      <c r="M15">
        <v>1886</v>
      </c>
      <c r="N15">
        <v>1893</v>
      </c>
      <c r="O15">
        <v>1890</v>
      </c>
      <c r="P15">
        <v>1895</v>
      </c>
      <c r="Q15">
        <v>1898</v>
      </c>
      <c r="R15">
        <v>1899</v>
      </c>
      <c r="S15">
        <v>1887</v>
      </c>
      <c r="T15">
        <v>1915</v>
      </c>
      <c r="U15">
        <v>1908</v>
      </c>
      <c r="V15">
        <v>1912</v>
      </c>
      <c r="W15">
        <v>1921</v>
      </c>
      <c r="X15">
        <v>1920</v>
      </c>
      <c r="Y15">
        <v>1926</v>
      </c>
      <c r="Z15">
        <v>1933</v>
      </c>
      <c r="AA15">
        <v>1935</v>
      </c>
      <c r="AB15">
        <v>1939</v>
      </c>
      <c r="AC15">
        <v>1928</v>
      </c>
      <c r="AD15">
        <v>1942</v>
      </c>
      <c r="AE15">
        <v>1948</v>
      </c>
      <c r="AF15">
        <v>1942</v>
      </c>
      <c r="AG15">
        <v>1950</v>
      </c>
      <c r="AH15">
        <v>1951</v>
      </c>
      <c r="AI15">
        <v>1956</v>
      </c>
      <c r="AJ15">
        <v>1959</v>
      </c>
      <c r="AK15">
        <v>1967</v>
      </c>
      <c r="AL15">
        <v>1959</v>
      </c>
      <c r="AM15">
        <v>1966</v>
      </c>
      <c r="AN15">
        <v>1975</v>
      </c>
      <c r="AO15">
        <v>1981</v>
      </c>
      <c r="AP15">
        <v>1982</v>
      </c>
      <c r="AQ15">
        <v>1990</v>
      </c>
      <c r="AR15">
        <v>2003</v>
      </c>
      <c r="AS15">
        <v>1996</v>
      </c>
      <c r="AT15">
        <v>2007</v>
      </c>
      <c r="AU15">
        <v>2018</v>
      </c>
      <c r="AV15">
        <v>2032</v>
      </c>
      <c r="AW15">
        <v>2032</v>
      </c>
      <c r="AX15">
        <v>2043</v>
      </c>
      <c r="AY15">
        <v>2048</v>
      </c>
      <c r="AZ15">
        <v>2038</v>
      </c>
      <c r="BA15">
        <v>2056</v>
      </c>
      <c r="BB15">
        <v>2076</v>
      </c>
      <c r="BC15">
        <v>2069</v>
      </c>
      <c r="BD15">
        <v>2071</v>
      </c>
      <c r="BE15">
        <v>2087</v>
      </c>
      <c r="BF15">
        <v>2092</v>
      </c>
      <c r="BG15">
        <v>2101</v>
      </c>
      <c r="BH15">
        <v>2109</v>
      </c>
      <c r="BI15">
        <v>2114</v>
      </c>
      <c r="BJ15">
        <v>2120</v>
      </c>
      <c r="BK15">
        <v>2125</v>
      </c>
      <c r="BL15">
        <v>2122</v>
      </c>
      <c r="BM15">
        <v>2120</v>
      </c>
      <c r="BN15">
        <v>2128</v>
      </c>
      <c r="BO15">
        <v>2137</v>
      </c>
      <c r="BP15">
        <v>2150</v>
      </c>
      <c r="BQ15">
        <v>2155</v>
      </c>
      <c r="BR15">
        <v>2147</v>
      </c>
      <c r="BS15">
        <v>2089</v>
      </c>
      <c r="BT15">
        <v>2086</v>
      </c>
      <c r="BU15">
        <v>2122</v>
      </c>
      <c r="BV15">
        <v>2172</v>
      </c>
      <c r="BW15">
        <v>2193</v>
      </c>
      <c r="BX15">
        <v>2218</v>
      </c>
      <c r="BY15">
        <v>2232</v>
      </c>
      <c r="BZ15">
        <v>2253</v>
      </c>
      <c r="CA15">
        <v>2265</v>
      </c>
      <c r="CB15">
        <v>2259</v>
      </c>
      <c r="CC15">
        <v>2279</v>
      </c>
      <c r="CD15">
        <v>2284</v>
      </c>
      <c r="CE15">
        <v>2293</v>
      </c>
      <c r="CF15">
        <v>2306</v>
      </c>
      <c r="CG15">
        <v>2321</v>
      </c>
      <c r="CH15">
        <v>2326</v>
      </c>
      <c r="CI15">
        <v>2337</v>
      </c>
      <c r="CJ15">
        <v>2355</v>
      </c>
      <c r="CK15">
        <v>2363</v>
      </c>
      <c r="CL15">
        <v>2368</v>
      </c>
      <c r="CM15">
        <v>2381</v>
      </c>
      <c r="CN15">
        <v>2397</v>
      </c>
      <c r="CO15">
        <v>2412</v>
      </c>
      <c r="CP15">
        <v>2427</v>
      </c>
      <c r="CQ15">
        <v>2431</v>
      </c>
      <c r="CR15">
        <v>2440</v>
      </c>
      <c r="CS15">
        <v>2457</v>
      </c>
      <c r="CT15">
        <v>2471</v>
      </c>
      <c r="CU15">
        <v>2489</v>
      </c>
      <c r="CV15">
        <v>2509</v>
      </c>
      <c r="CW15">
        <v>2520</v>
      </c>
      <c r="CX15">
        <v>2523</v>
      </c>
      <c r="CY15">
        <v>2542</v>
      </c>
      <c r="CZ15">
        <v>2548</v>
      </c>
      <c r="DA15">
        <v>2557</v>
      </c>
      <c r="DB15">
        <v>2563</v>
      </c>
      <c r="DC15">
        <v>2568</v>
      </c>
      <c r="DD15">
        <v>2602</v>
      </c>
      <c r="DE15">
        <v>2648</v>
      </c>
      <c r="DF15">
        <v>2625</v>
      </c>
      <c r="DG15">
        <v>2637</v>
      </c>
      <c r="DH15">
        <v>2643</v>
      </c>
      <c r="DI15">
        <v>2651</v>
      </c>
      <c r="DJ15">
        <v>2685</v>
      </c>
      <c r="DK15">
        <v>2692</v>
      </c>
      <c r="DL15">
        <v>2712</v>
      </c>
      <c r="DM15">
        <v>2718</v>
      </c>
      <c r="DN15">
        <v>2725</v>
      </c>
      <c r="DO15">
        <v>2742</v>
      </c>
      <c r="DP15">
        <v>2741</v>
      </c>
      <c r="DQ15">
        <v>2749</v>
      </c>
      <c r="DR15">
        <v>2762</v>
      </c>
      <c r="DS15">
        <v>2769</v>
      </c>
      <c r="DT15">
        <v>2776</v>
      </c>
      <c r="DU15">
        <v>2827</v>
      </c>
      <c r="DV15">
        <v>2822</v>
      </c>
      <c r="DW15">
        <v>2826</v>
      </c>
      <c r="DX15">
        <v>2833</v>
      </c>
      <c r="DY15">
        <v>2840</v>
      </c>
      <c r="DZ15">
        <v>2864</v>
      </c>
      <c r="EA15">
        <v>2893</v>
      </c>
      <c r="EB15">
        <v>2893</v>
      </c>
      <c r="EC15" s="100"/>
      <c r="ED15" t="s">
        <v>122</v>
      </c>
      <c r="EE15" s="14">
        <f t="shared" ca="1" si="9"/>
        <v>2893</v>
      </c>
      <c r="EF15" s="14">
        <f t="shared" ca="1" si="10"/>
        <v>0</v>
      </c>
      <c r="EG15" s="7">
        <f t="shared" ca="1" si="11"/>
        <v>0</v>
      </c>
      <c r="EH15" s="14">
        <f t="shared" ca="1" si="12"/>
        <v>152</v>
      </c>
      <c r="EI15" s="7">
        <f t="shared" ca="1" si="13"/>
        <v>5.5454213790587376E-2</v>
      </c>
    </row>
    <row r="16" spans="1:139" x14ac:dyDescent="0.2">
      <c r="A16" t="s">
        <v>123</v>
      </c>
      <c r="B16">
        <v>1562</v>
      </c>
      <c r="C16">
        <v>1568</v>
      </c>
      <c r="D16">
        <v>1563</v>
      </c>
      <c r="E16">
        <v>1578</v>
      </c>
      <c r="F16">
        <v>1577</v>
      </c>
      <c r="G16">
        <v>1584</v>
      </c>
      <c r="H16">
        <v>1590</v>
      </c>
      <c r="I16">
        <v>1597</v>
      </c>
      <c r="J16">
        <v>1594</v>
      </c>
      <c r="K16">
        <v>1596</v>
      </c>
      <c r="L16">
        <v>1588</v>
      </c>
      <c r="M16">
        <v>1583</v>
      </c>
      <c r="N16">
        <v>1593</v>
      </c>
      <c r="O16">
        <v>1585</v>
      </c>
      <c r="P16">
        <v>1586</v>
      </c>
      <c r="Q16">
        <v>1603</v>
      </c>
      <c r="R16">
        <v>1623</v>
      </c>
      <c r="S16">
        <v>1590</v>
      </c>
      <c r="T16">
        <v>1626</v>
      </c>
      <c r="U16">
        <v>1623</v>
      </c>
      <c r="V16">
        <v>1631</v>
      </c>
      <c r="W16">
        <v>1642</v>
      </c>
      <c r="X16">
        <v>1632</v>
      </c>
      <c r="Y16">
        <v>1627</v>
      </c>
      <c r="Z16">
        <v>1644</v>
      </c>
      <c r="AA16">
        <v>1650</v>
      </c>
      <c r="AB16">
        <v>1658</v>
      </c>
      <c r="AC16">
        <v>1655</v>
      </c>
      <c r="AD16">
        <v>1658</v>
      </c>
      <c r="AE16">
        <v>1658</v>
      </c>
      <c r="AF16">
        <v>1629</v>
      </c>
      <c r="AG16">
        <v>1672</v>
      </c>
      <c r="AH16">
        <v>1689</v>
      </c>
      <c r="AI16">
        <v>1688</v>
      </c>
      <c r="AJ16">
        <v>1696</v>
      </c>
      <c r="AK16">
        <v>1698</v>
      </c>
      <c r="AL16">
        <v>1694</v>
      </c>
      <c r="AM16">
        <v>1698</v>
      </c>
      <c r="AN16">
        <v>1699</v>
      </c>
      <c r="AO16">
        <v>1702</v>
      </c>
      <c r="AP16">
        <v>1702</v>
      </c>
      <c r="AQ16">
        <v>1709</v>
      </c>
      <c r="AR16">
        <v>1715</v>
      </c>
      <c r="AS16">
        <v>1718</v>
      </c>
      <c r="AT16">
        <v>1715</v>
      </c>
      <c r="AU16">
        <v>1727</v>
      </c>
      <c r="AV16">
        <v>1757</v>
      </c>
      <c r="AW16">
        <v>1755</v>
      </c>
      <c r="AX16">
        <v>1750</v>
      </c>
      <c r="AY16">
        <v>1766</v>
      </c>
      <c r="AZ16">
        <v>1768</v>
      </c>
      <c r="BA16">
        <v>1772</v>
      </c>
      <c r="BB16">
        <v>1772</v>
      </c>
      <c r="BC16">
        <v>1780</v>
      </c>
      <c r="BD16">
        <v>1781</v>
      </c>
      <c r="BE16">
        <v>1797</v>
      </c>
      <c r="BF16">
        <v>1802</v>
      </c>
      <c r="BG16">
        <v>1818</v>
      </c>
      <c r="BH16">
        <v>1820</v>
      </c>
      <c r="BI16">
        <v>1812</v>
      </c>
      <c r="BJ16">
        <v>1820</v>
      </c>
      <c r="BK16">
        <v>1823</v>
      </c>
      <c r="BL16">
        <v>1821</v>
      </c>
      <c r="BM16">
        <v>1824</v>
      </c>
      <c r="BN16">
        <v>1833</v>
      </c>
      <c r="BO16">
        <v>1832</v>
      </c>
      <c r="BP16">
        <v>1852</v>
      </c>
      <c r="BQ16">
        <v>1844</v>
      </c>
      <c r="BR16">
        <v>1834</v>
      </c>
      <c r="BS16">
        <v>1808</v>
      </c>
      <c r="BT16">
        <v>1823</v>
      </c>
      <c r="BU16">
        <v>1850</v>
      </c>
      <c r="BV16">
        <v>1871</v>
      </c>
      <c r="BW16">
        <v>1902</v>
      </c>
      <c r="BX16">
        <v>1895</v>
      </c>
      <c r="BY16">
        <v>1909</v>
      </c>
      <c r="BZ16">
        <v>1921</v>
      </c>
      <c r="CA16">
        <v>1931</v>
      </c>
      <c r="CB16">
        <v>1915</v>
      </c>
      <c r="CC16">
        <v>1942</v>
      </c>
      <c r="CD16">
        <v>1960</v>
      </c>
      <c r="CE16">
        <v>1964</v>
      </c>
      <c r="CF16">
        <v>1970</v>
      </c>
      <c r="CG16">
        <v>1978</v>
      </c>
      <c r="CH16">
        <v>1983</v>
      </c>
      <c r="CI16">
        <v>1990</v>
      </c>
      <c r="CJ16">
        <v>2005</v>
      </c>
      <c r="CK16">
        <v>2008</v>
      </c>
      <c r="CL16">
        <v>2019</v>
      </c>
      <c r="CM16">
        <v>2042</v>
      </c>
      <c r="CN16">
        <v>2049</v>
      </c>
      <c r="CO16">
        <v>2056</v>
      </c>
      <c r="CP16">
        <v>2049</v>
      </c>
      <c r="CQ16">
        <v>2079</v>
      </c>
      <c r="CR16">
        <v>2091</v>
      </c>
      <c r="CS16">
        <v>2099</v>
      </c>
      <c r="CT16">
        <v>2106</v>
      </c>
      <c r="CU16">
        <v>2120</v>
      </c>
      <c r="CV16">
        <v>2145</v>
      </c>
      <c r="CW16">
        <v>2155</v>
      </c>
      <c r="CX16">
        <v>2163</v>
      </c>
      <c r="CY16">
        <v>2174</v>
      </c>
      <c r="CZ16">
        <v>2183</v>
      </c>
      <c r="DA16">
        <v>2197</v>
      </c>
      <c r="DB16">
        <v>2212</v>
      </c>
      <c r="DC16">
        <v>2227</v>
      </c>
      <c r="DD16">
        <v>2253</v>
      </c>
      <c r="DE16">
        <v>2279</v>
      </c>
      <c r="DF16">
        <v>2275</v>
      </c>
      <c r="DG16">
        <v>2273</v>
      </c>
      <c r="DH16">
        <v>2270</v>
      </c>
      <c r="DI16">
        <v>2279</v>
      </c>
      <c r="DJ16">
        <v>2294</v>
      </c>
      <c r="DK16">
        <v>2298</v>
      </c>
      <c r="DL16">
        <v>2314</v>
      </c>
      <c r="DM16">
        <v>2334</v>
      </c>
      <c r="DN16">
        <v>2348</v>
      </c>
      <c r="DO16">
        <v>2366</v>
      </c>
      <c r="DP16">
        <v>2367</v>
      </c>
      <c r="DQ16">
        <v>2373</v>
      </c>
      <c r="DR16">
        <v>2386</v>
      </c>
      <c r="DS16">
        <v>2400</v>
      </c>
      <c r="DT16">
        <v>2398</v>
      </c>
      <c r="DU16">
        <v>2437</v>
      </c>
      <c r="DV16">
        <v>2441</v>
      </c>
      <c r="DW16">
        <v>2440</v>
      </c>
      <c r="DX16">
        <v>2462</v>
      </c>
      <c r="DY16">
        <v>2464</v>
      </c>
      <c r="DZ16">
        <v>2477</v>
      </c>
      <c r="EA16">
        <v>2499</v>
      </c>
      <c r="EB16">
        <v>2512</v>
      </c>
      <c r="EC16" s="100"/>
      <c r="ED16" t="s">
        <v>123</v>
      </c>
      <c r="EE16" s="14">
        <f t="shared" ca="1" si="9"/>
        <v>2512</v>
      </c>
      <c r="EF16" s="14">
        <f t="shared" ca="1" si="10"/>
        <v>13</v>
      </c>
      <c r="EG16" s="7">
        <f t="shared" ca="1" si="11"/>
        <v>5.202080832332933E-3</v>
      </c>
      <c r="EH16" s="14">
        <f t="shared" ca="1" si="12"/>
        <v>145</v>
      </c>
      <c r="EI16" s="7">
        <f t="shared" ca="1" si="13"/>
        <v>6.1258977608787492E-2</v>
      </c>
    </row>
    <row r="17" spans="1:139" x14ac:dyDescent="0.2">
      <c r="A17" t="s">
        <v>124</v>
      </c>
      <c r="B17">
        <v>1373</v>
      </c>
      <c r="C17">
        <v>1368</v>
      </c>
      <c r="D17">
        <v>1371</v>
      </c>
      <c r="E17">
        <v>1374</v>
      </c>
      <c r="F17">
        <v>1380</v>
      </c>
      <c r="G17">
        <v>1392</v>
      </c>
      <c r="H17">
        <v>1389</v>
      </c>
      <c r="I17">
        <v>1388</v>
      </c>
      <c r="J17">
        <v>1388</v>
      </c>
      <c r="K17">
        <v>1379</v>
      </c>
      <c r="L17">
        <v>1376</v>
      </c>
      <c r="M17">
        <v>1378</v>
      </c>
      <c r="N17">
        <v>1382</v>
      </c>
      <c r="O17">
        <v>1379</v>
      </c>
      <c r="P17">
        <v>1387</v>
      </c>
      <c r="Q17">
        <v>1395</v>
      </c>
      <c r="R17">
        <v>1409</v>
      </c>
      <c r="S17">
        <v>1391</v>
      </c>
      <c r="T17">
        <v>1421</v>
      </c>
      <c r="U17">
        <v>1411</v>
      </c>
      <c r="V17">
        <v>1425</v>
      </c>
      <c r="W17">
        <v>1420</v>
      </c>
      <c r="X17">
        <v>1417</v>
      </c>
      <c r="Y17">
        <v>1416</v>
      </c>
      <c r="Z17">
        <v>1417</v>
      </c>
      <c r="AA17">
        <v>1432</v>
      </c>
      <c r="AB17">
        <v>1444</v>
      </c>
      <c r="AC17">
        <v>1433</v>
      </c>
      <c r="AD17">
        <v>1437</v>
      </c>
      <c r="AE17">
        <v>1443</v>
      </c>
      <c r="AF17">
        <v>1450</v>
      </c>
      <c r="AG17">
        <v>1450</v>
      </c>
      <c r="AH17">
        <v>1463</v>
      </c>
      <c r="AI17">
        <v>1468</v>
      </c>
      <c r="AJ17">
        <v>1470</v>
      </c>
      <c r="AK17">
        <v>1472</v>
      </c>
      <c r="AL17">
        <v>1467</v>
      </c>
      <c r="AM17">
        <v>1473</v>
      </c>
      <c r="AN17">
        <v>1475</v>
      </c>
      <c r="AO17">
        <v>1477</v>
      </c>
      <c r="AP17">
        <v>1484</v>
      </c>
      <c r="AQ17">
        <v>1505</v>
      </c>
      <c r="AR17">
        <v>1492</v>
      </c>
      <c r="AS17">
        <v>1492</v>
      </c>
      <c r="AT17">
        <v>1493</v>
      </c>
      <c r="AU17">
        <v>1501</v>
      </c>
      <c r="AV17">
        <v>1512</v>
      </c>
      <c r="AW17">
        <v>1519</v>
      </c>
      <c r="AX17">
        <v>1531</v>
      </c>
      <c r="AY17">
        <v>1535</v>
      </c>
      <c r="AZ17">
        <v>1525</v>
      </c>
      <c r="BA17">
        <v>1523</v>
      </c>
      <c r="BB17">
        <v>1540</v>
      </c>
      <c r="BC17">
        <v>1559</v>
      </c>
      <c r="BD17">
        <v>1548</v>
      </c>
      <c r="BE17">
        <v>1556</v>
      </c>
      <c r="BF17">
        <v>1564</v>
      </c>
      <c r="BG17">
        <v>1573</v>
      </c>
      <c r="BH17">
        <v>1582</v>
      </c>
      <c r="BI17">
        <v>1581</v>
      </c>
      <c r="BJ17">
        <v>1591</v>
      </c>
      <c r="BK17">
        <v>1595</v>
      </c>
      <c r="BL17">
        <v>1592</v>
      </c>
      <c r="BM17">
        <v>1593</v>
      </c>
      <c r="BN17">
        <v>1601</v>
      </c>
      <c r="BO17">
        <v>1616</v>
      </c>
      <c r="BP17">
        <v>1618</v>
      </c>
      <c r="BQ17">
        <v>1620</v>
      </c>
      <c r="BR17">
        <v>1608</v>
      </c>
      <c r="BS17">
        <v>1577</v>
      </c>
      <c r="BT17">
        <v>1581</v>
      </c>
      <c r="BU17">
        <v>1619</v>
      </c>
      <c r="BV17">
        <v>1636</v>
      </c>
      <c r="BW17">
        <v>1661</v>
      </c>
      <c r="BX17">
        <v>1666</v>
      </c>
      <c r="BY17">
        <v>1672</v>
      </c>
      <c r="BZ17">
        <v>1678</v>
      </c>
      <c r="CA17">
        <v>1694</v>
      </c>
      <c r="CB17">
        <v>1704</v>
      </c>
      <c r="CC17">
        <v>1705</v>
      </c>
      <c r="CD17">
        <v>1732</v>
      </c>
      <c r="CE17">
        <v>1734</v>
      </c>
      <c r="CF17">
        <v>1727</v>
      </c>
      <c r="CG17">
        <v>1754</v>
      </c>
      <c r="CH17">
        <v>1747</v>
      </c>
      <c r="CI17">
        <v>1751</v>
      </c>
      <c r="CJ17">
        <v>1767</v>
      </c>
      <c r="CK17">
        <v>1770</v>
      </c>
      <c r="CL17">
        <v>1776</v>
      </c>
      <c r="CM17">
        <v>1807</v>
      </c>
      <c r="CN17">
        <v>1803</v>
      </c>
      <c r="CO17">
        <v>1805</v>
      </c>
      <c r="CP17">
        <v>1818</v>
      </c>
      <c r="CQ17">
        <v>1831</v>
      </c>
      <c r="CR17">
        <v>1841</v>
      </c>
      <c r="CS17">
        <v>1854</v>
      </c>
      <c r="CT17">
        <v>1865</v>
      </c>
      <c r="CU17">
        <v>1882</v>
      </c>
      <c r="CV17">
        <v>1900</v>
      </c>
      <c r="CW17">
        <v>1908</v>
      </c>
      <c r="CX17">
        <v>1922</v>
      </c>
      <c r="CY17">
        <v>1953</v>
      </c>
      <c r="CZ17">
        <v>1945</v>
      </c>
      <c r="DA17">
        <v>1960</v>
      </c>
      <c r="DB17">
        <v>1983</v>
      </c>
      <c r="DC17">
        <v>2003</v>
      </c>
      <c r="DD17">
        <v>2037</v>
      </c>
      <c r="DE17">
        <v>2076</v>
      </c>
      <c r="DF17">
        <v>2048</v>
      </c>
      <c r="DG17">
        <v>2055</v>
      </c>
      <c r="DH17">
        <v>2057</v>
      </c>
      <c r="DI17">
        <v>2053</v>
      </c>
      <c r="DJ17">
        <v>2091</v>
      </c>
      <c r="DK17">
        <v>2105</v>
      </c>
      <c r="DL17">
        <v>2123</v>
      </c>
      <c r="DM17">
        <v>2139</v>
      </c>
      <c r="DN17">
        <v>2143</v>
      </c>
      <c r="DO17">
        <v>2154</v>
      </c>
      <c r="DP17">
        <v>2160</v>
      </c>
      <c r="DQ17">
        <v>2168</v>
      </c>
      <c r="DR17">
        <v>2183</v>
      </c>
      <c r="DS17">
        <v>2189</v>
      </c>
      <c r="DT17">
        <v>2193</v>
      </c>
      <c r="DU17">
        <v>2228</v>
      </c>
      <c r="DV17">
        <v>2225</v>
      </c>
      <c r="DW17">
        <v>2237</v>
      </c>
      <c r="DX17">
        <v>2245</v>
      </c>
      <c r="DY17">
        <v>2245</v>
      </c>
      <c r="DZ17">
        <v>2264</v>
      </c>
      <c r="EA17">
        <v>2296</v>
      </c>
      <c r="EB17">
        <v>2306</v>
      </c>
      <c r="EC17" s="100"/>
      <c r="ED17" t="s">
        <v>124</v>
      </c>
      <c r="EE17" s="14">
        <f t="shared" ca="1" si="9"/>
        <v>2306</v>
      </c>
      <c r="EF17" s="14">
        <f t="shared" ca="1" si="10"/>
        <v>10</v>
      </c>
      <c r="EG17" s="7">
        <f t="shared" ca="1" si="11"/>
        <v>4.3554006968641113E-3</v>
      </c>
      <c r="EH17" s="14">
        <f t="shared" ca="1" si="12"/>
        <v>146</v>
      </c>
      <c r="EI17" s="7">
        <f t="shared" ca="1" si="13"/>
        <v>6.7592592592592593E-2</v>
      </c>
    </row>
    <row r="18" spans="1:139" x14ac:dyDescent="0.2">
      <c r="A18" t="s">
        <v>1702</v>
      </c>
      <c r="B18">
        <v>1760</v>
      </c>
      <c r="C18">
        <v>1757</v>
      </c>
      <c r="D18">
        <v>1762</v>
      </c>
      <c r="E18">
        <v>1764</v>
      </c>
      <c r="F18">
        <v>1765</v>
      </c>
      <c r="G18">
        <v>1767</v>
      </c>
      <c r="H18">
        <v>1778</v>
      </c>
      <c r="I18">
        <v>1785</v>
      </c>
      <c r="J18">
        <v>1787</v>
      </c>
      <c r="K18">
        <v>1774</v>
      </c>
      <c r="L18">
        <v>1783</v>
      </c>
      <c r="M18">
        <v>1783</v>
      </c>
      <c r="N18">
        <v>1791</v>
      </c>
      <c r="O18">
        <v>1791</v>
      </c>
      <c r="P18">
        <v>1793</v>
      </c>
      <c r="Q18">
        <v>1808</v>
      </c>
      <c r="R18">
        <v>1817</v>
      </c>
      <c r="S18">
        <v>1795</v>
      </c>
      <c r="T18">
        <v>1827</v>
      </c>
      <c r="U18">
        <v>1818</v>
      </c>
      <c r="V18">
        <v>1832</v>
      </c>
      <c r="W18">
        <v>1835</v>
      </c>
      <c r="X18">
        <v>1833</v>
      </c>
      <c r="Y18">
        <v>1836</v>
      </c>
      <c r="Z18">
        <v>1846</v>
      </c>
      <c r="AA18">
        <v>1855</v>
      </c>
      <c r="AB18">
        <v>1854</v>
      </c>
      <c r="AC18">
        <v>1848</v>
      </c>
      <c r="AD18">
        <v>1851</v>
      </c>
      <c r="AE18">
        <v>1857</v>
      </c>
      <c r="AF18">
        <v>1859</v>
      </c>
      <c r="AG18">
        <v>1870</v>
      </c>
      <c r="AH18">
        <v>1869</v>
      </c>
      <c r="AI18">
        <v>1888</v>
      </c>
      <c r="AJ18">
        <v>1889</v>
      </c>
      <c r="AK18">
        <v>1900</v>
      </c>
      <c r="AL18">
        <v>1891</v>
      </c>
      <c r="AM18">
        <v>1892</v>
      </c>
      <c r="AN18">
        <v>1906</v>
      </c>
      <c r="AO18">
        <v>1911</v>
      </c>
      <c r="AP18">
        <v>1911</v>
      </c>
      <c r="AQ18">
        <v>1919</v>
      </c>
      <c r="AR18">
        <v>1925</v>
      </c>
      <c r="AS18">
        <v>1923</v>
      </c>
      <c r="AT18">
        <v>1929</v>
      </c>
      <c r="AU18">
        <v>1933</v>
      </c>
      <c r="AV18">
        <v>1953</v>
      </c>
      <c r="AW18">
        <v>1962</v>
      </c>
      <c r="AX18">
        <v>1959</v>
      </c>
      <c r="AY18">
        <v>1969</v>
      </c>
      <c r="AZ18">
        <v>1963</v>
      </c>
      <c r="BA18">
        <v>1972</v>
      </c>
      <c r="BB18">
        <v>1982</v>
      </c>
      <c r="BC18">
        <v>1980</v>
      </c>
      <c r="BD18">
        <v>1987</v>
      </c>
      <c r="BE18">
        <v>2001</v>
      </c>
      <c r="BF18">
        <v>2014</v>
      </c>
      <c r="BG18">
        <v>2022</v>
      </c>
      <c r="BH18">
        <v>2026</v>
      </c>
      <c r="BI18">
        <v>2022</v>
      </c>
      <c r="BJ18">
        <v>2034</v>
      </c>
      <c r="BK18">
        <v>2030</v>
      </c>
      <c r="BL18">
        <v>2029</v>
      </c>
      <c r="BM18">
        <v>2041</v>
      </c>
      <c r="BN18">
        <v>2047</v>
      </c>
      <c r="BO18">
        <v>2050</v>
      </c>
      <c r="BP18">
        <v>2071</v>
      </c>
      <c r="BQ18">
        <v>2075</v>
      </c>
      <c r="BR18">
        <v>2057</v>
      </c>
      <c r="BS18">
        <v>2011</v>
      </c>
      <c r="BT18">
        <v>2017</v>
      </c>
      <c r="BU18">
        <v>2035</v>
      </c>
      <c r="BV18">
        <v>2067</v>
      </c>
      <c r="BW18">
        <v>2093</v>
      </c>
      <c r="BX18">
        <v>2109</v>
      </c>
      <c r="BY18">
        <v>2112</v>
      </c>
      <c r="BZ18">
        <v>2124</v>
      </c>
      <c r="CA18">
        <v>2147</v>
      </c>
      <c r="CB18">
        <v>2138</v>
      </c>
      <c r="CC18">
        <v>2150</v>
      </c>
      <c r="CD18">
        <v>2168</v>
      </c>
      <c r="CE18">
        <v>2177</v>
      </c>
      <c r="CF18">
        <v>2180</v>
      </c>
      <c r="CG18">
        <v>2192</v>
      </c>
      <c r="CH18">
        <v>2200</v>
      </c>
      <c r="CI18">
        <v>2205</v>
      </c>
      <c r="CJ18">
        <v>2221</v>
      </c>
      <c r="CK18">
        <v>2227</v>
      </c>
      <c r="CL18">
        <v>2238</v>
      </c>
      <c r="CM18">
        <v>2269</v>
      </c>
      <c r="CN18">
        <v>2267</v>
      </c>
      <c r="CO18">
        <v>2280</v>
      </c>
      <c r="CP18">
        <v>2300</v>
      </c>
      <c r="CQ18">
        <v>2302</v>
      </c>
      <c r="CR18">
        <v>2314</v>
      </c>
      <c r="CS18">
        <v>2332</v>
      </c>
      <c r="CT18">
        <v>2333</v>
      </c>
      <c r="CU18">
        <v>2344</v>
      </c>
      <c r="CV18">
        <v>2374</v>
      </c>
      <c r="CW18">
        <v>2394</v>
      </c>
      <c r="CX18">
        <v>2403</v>
      </c>
      <c r="CY18">
        <v>2428</v>
      </c>
      <c r="CZ18">
        <v>2434</v>
      </c>
      <c r="DA18">
        <v>2453</v>
      </c>
      <c r="DB18">
        <v>2453</v>
      </c>
      <c r="DC18">
        <v>2470</v>
      </c>
      <c r="DD18">
        <v>2502</v>
      </c>
      <c r="DE18">
        <v>2535</v>
      </c>
      <c r="DF18">
        <v>2497</v>
      </c>
      <c r="DG18">
        <v>2528</v>
      </c>
      <c r="DH18">
        <v>2522</v>
      </c>
      <c r="DI18">
        <v>2528</v>
      </c>
      <c r="DJ18">
        <v>2542</v>
      </c>
      <c r="DK18">
        <v>2547</v>
      </c>
      <c r="DL18">
        <v>2564</v>
      </c>
      <c r="DM18">
        <v>2577</v>
      </c>
      <c r="DN18">
        <v>2594</v>
      </c>
      <c r="DO18">
        <v>2604</v>
      </c>
      <c r="DP18">
        <v>2613</v>
      </c>
      <c r="DQ18">
        <v>2616</v>
      </c>
      <c r="DR18">
        <v>2629</v>
      </c>
      <c r="DS18">
        <v>2634</v>
      </c>
      <c r="DT18">
        <v>2639</v>
      </c>
      <c r="DU18">
        <v>2686</v>
      </c>
      <c r="DV18">
        <v>2681</v>
      </c>
      <c r="DW18">
        <v>2684</v>
      </c>
      <c r="DX18">
        <v>2694</v>
      </c>
      <c r="DY18">
        <v>2691</v>
      </c>
      <c r="DZ18">
        <v>2710</v>
      </c>
      <c r="EA18">
        <v>2740</v>
      </c>
      <c r="EB18">
        <v>2749</v>
      </c>
      <c r="EC18" s="100"/>
      <c r="ED18" t="s">
        <v>1702</v>
      </c>
      <c r="EE18" s="14">
        <f t="shared" ca="1" si="9"/>
        <v>2749</v>
      </c>
      <c r="EF18" s="14">
        <f t="shared" ca="1" si="10"/>
        <v>9</v>
      </c>
      <c r="EG18" s="7">
        <f t="shared" ca="1" si="11"/>
        <v>3.2846715328467154E-3</v>
      </c>
      <c r="EH18" s="14">
        <f t="shared" ca="1" si="12"/>
        <v>136</v>
      </c>
      <c r="EI18" s="7">
        <f t="shared" ca="1" si="13"/>
        <v>5.2047455032529659E-2</v>
      </c>
    </row>
    <row r="19" spans="1:139" x14ac:dyDescent="0.2">
      <c r="A19" t="s">
        <v>126</v>
      </c>
      <c r="B19">
        <v>1730</v>
      </c>
      <c r="C19">
        <v>1726</v>
      </c>
      <c r="D19">
        <v>1730</v>
      </c>
      <c r="E19">
        <v>1727</v>
      </c>
      <c r="F19">
        <v>1730</v>
      </c>
      <c r="G19">
        <v>1739</v>
      </c>
      <c r="H19">
        <v>1749</v>
      </c>
      <c r="I19">
        <v>1776</v>
      </c>
      <c r="J19">
        <v>1744</v>
      </c>
      <c r="K19">
        <v>1746</v>
      </c>
      <c r="L19">
        <v>1751</v>
      </c>
      <c r="M19">
        <v>1754</v>
      </c>
      <c r="N19">
        <v>1761</v>
      </c>
      <c r="O19">
        <v>1753</v>
      </c>
      <c r="P19">
        <v>1753</v>
      </c>
      <c r="Q19">
        <v>1767</v>
      </c>
      <c r="R19">
        <v>1767</v>
      </c>
      <c r="S19">
        <v>1763</v>
      </c>
      <c r="T19">
        <v>1781</v>
      </c>
      <c r="U19">
        <v>1792</v>
      </c>
      <c r="V19">
        <v>1788</v>
      </c>
      <c r="W19">
        <v>1812</v>
      </c>
      <c r="X19">
        <v>1787</v>
      </c>
      <c r="Y19">
        <v>1796</v>
      </c>
      <c r="Z19">
        <v>1794</v>
      </c>
      <c r="AA19">
        <v>1806</v>
      </c>
      <c r="AB19">
        <v>1805</v>
      </c>
      <c r="AC19">
        <v>1795</v>
      </c>
      <c r="AD19">
        <v>1808</v>
      </c>
      <c r="AE19">
        <v>1815</v>
      </c>
      <c r="AF19">
        <v>1813</v>
      </c>
      <c r="AG19">
        <v>1837</v>
      </c>
      <c r="AH19">
        <v>1811</v>
      </c>
      <c r="AI19">
        <v>1836</v>
      </c>
      <c r="AJ19">
        <v>1835</v>
      </c>
      <c r="AK19">
        <v>1833</v>
      </c>
      <c r="AL19">
        <v>1837</v>
      </c>
      <c r="AM19">
        <v>1836</v>
      </c>
      <c r="AN19">
        <v>1846</v>
      </c>
      <c r="AO19">
        <v>1849</v>
      </c>
      <c r="AP19">
        <v>1855</v>
      </c>
      <c r="AQ19">
        <v>1852</v>
      </c>
      <c r="AR19">
        <v>1860</v>
      </c>
      <c r="AS19">
        <v>1856</v>
      </c>
      <c r="AT19">
        <v>1871</v>
      </c>
      <c r="AU19">
        <v>1873</v>
      </c>
      <c r="AV19">
        <v>1891</v>
      </c>
      <c r="AW19">
        <v>1893</v>
      </c>
      <c r="AX19">
        <v>1903</v>
      </c>
      <c r="AY19">
        <v>1916</v>
      </c>
      <c r="AZ19">
        <v>1915</v>
      </c>
      <c r="BA19">
        <v>1917</v>
      </c>
      <c r="BB19">
        <v>1923</v>
      </c>
      <c r="BC19">
        <v>1920</v>
      </c>
      <c r="BD19">
        <v>1924</v>
      </c>
      <c r="BE19">
        <v>1930</v>
      </c>
      <c r="BF19">
        <v>1943</v>
      </c>
      <c r="BG19">
        <v>1943</v>
      </c>
      <c r="BH19">
        <v>1948</v>
      </c>
      <c r="BI19">
        <v>1951</v>
      </c>
      <c r="BJ19">
        <v>1964</v>
      </c>
      <c r="BK19">
        <v>1963</v>
      </c>
      <c r="BL19">
        <v>1969</v>
      </c>
      <c r="BM19">
        <v>1985</v>
      </c>
      <c r="BN19">
        <v>1990</v>
      </c>
      <c r="BO19">
        <v>2000</v>
      </c>
      <c r="BP19">
        <v>2013</v>
      </c>
      <c r="BQ19">
        <v>2023</v>
      </c>
      <c r="BR19">
        <v>2004</v>
      </c>
      <c r="BS19">
        <v>1944</v>
      </c>
      <c r="BT19">
        <v>1937</v>
      </c>
      <c r="BU19">
        <v>1967</v>
      </c>
      <c r="BV19">
        <v>2013</v>
      </c>
      <c r="BW19">
        <v>2038</v>
      </c>
      <c r="BX19">
        <v>2039</v>
      </c>
      <c r="BY19">
        <v>2050</v>
      </c>
      <c r="BZ19">
        <v>2068</v>
      </c>
      <c r="CA19">
        <v>2085</v>
      </c>
      <c r="CB19">
        <v>2084</v>
      </c>
      <c r="CC19">
        <v>2094</v>
      </c>
      <c r="CD19">
        <v>2100</v>
      </c>
      <c r="CE19">
        <v>2120</v>
      </c>
      <c r="CF19">
        <v>2134</v>
      </c>
      <c r="CG19">
        <v>2153</v>
      </c>
      <c r="CH19">
        <v>2159</v>
      </c>
      <c r="CI19">
        <v>2172</v>
      </c>
      <c r="CJ19">
        <v>2198</v>
      </c>
      <c r="CK19">
        <v>2192</v>
      </c>
      <c r="CL19">
        <v>2208</v>
      </c>
      <c r="CM19">
        <v>2247</v>
      </c>
      <c r="CN19">
        <v>2234</v>
      </c>
      <c r="CO19">
        <v>2250</v>
      </c>
      <c r="CP19">
        <v>2274</v>
      </c>
      <c r="CQ19">
        <v>2276</v>
      </c>
      <c r="CR19">
        <v>2276</v>
      </c>
      <c r="CS19">
        <v>2297</v>
      </c>
      <c r="CT19">
        <v>2328</v>
      </c>
      <c r="CU19">
        <v>2332</v>
      </c>
      <c r="CV19">
        <v>2362</v>
      </c>
      <c r="CW19">
        <v>2387</v>
      </c>
      <c r="CX19">
        <v>2388</v>
      </c>
      <c r="CY19">
        <v>2408</v>
      </c>
      <c r="CZ19">
        <v>2411</v>
      </c>
      <c r="DA19">
        <v>2428</v>
      </c>
      <c r="DB19">
        <v>2441</v>
      </c>
      <c r="DC19">
        <v>2450</v>
      </c>
      <c r="DD19">
        <v>2487</v>
      </c>
      <c r="DE19">
        <v>2521</v>
      </c>
      <c r="DF19">
        <v>2469</v>
      </c>
      <c r="DG19">
        <v>2491</v>
      </c>
      <c r="DH19">
        <v>2492</v>
      </c>
      <c r="DI19">
        <v>2497</v>
      </c>
      <c r="DJ19">
        <v>2538</v>
      </c>
      <c r="DK19">
        <v>2514</v>
      </c>
      <c r="DL19">
        <v>2551</v>
      </c>
      <c r="DM19">
        <v>2561</v>
      </c>
      <c r="DN19">
        <v>2566</v>
      </c>
      <c r="DO19">
        <v>2573</v>
      </c>
      <c r="DP19">
        <v>2588</v>
      </c>
      <c r="DQ19">
        <v>2590</v>
      </c>
      <c r="DR19">
        <v>2601</v>
      </c>
      <c r="DS19">
        <v>2614</v>
      </c>
      <c r="DT19">
        <v>2616</v>
      </c>
      <c r="DU19">
        <v>2655</v>
      </c>
      <c r="DV19">
        <v>2635</v>
      </c>
      <c r="DW19">
        <v>2639</v>
      </c>
      <c r="DX19">
        <v>2658</v>
      </c>
      <c r="DY19">
        <v>2659</v>
      </c>
      <c r="DZ19">
        <v>2683</v>
      </c>
      <c r="EA19">
        <v>2713</v>
      </c>
      <c r="EB19">
        <v>2725</v>
      </c>
      <c r="EC19" s="100"/>
      <c r="ED19" t="s">
        <v>126</v>
      </c>
      <c r="EE19" s="14">
        <f t="shared" ca="1" si="9"/>
        <v>2725</v>
      </c>
      <c r="EF19" s="14">
        <f t="shared" ca="1" si="10"/>
        <v>12</v>
      </c>
      <c r="EG19" s="7">
        <f t="shared" ca="1" si="11"/>
        <v>4.4231478068558795E-3</v>
      </c>
      <c r="EH19" s="14">
        <f t="shared" ca="1" si="12"/>
        <v>137</v>
      </c>
      <c r="EI19" s="7">
        <f t="shared" ca="1" si="13"/>
        <v>5.2936630602782073E-2</v>
      </c>
    </row>
    <row r="20" spans="1:139" x14ac:dyDescent="0.2">
      <c r="A20" t="s">
        <v>138</v>
      </c>
      <c r="B20" s="25" t="s">
        <v>1797</v>
      </c>
      <c r="C20" s="25" t="s">
        <v>1797</v>
      </c>
      <c r="D20" s="25" t="s">
        <v>1797</v>
      </c>
      <c r="E20" s="25" t="s">
        <v>1797</v>
      </c>
      <c r="F20" s="25" t="s">
        <v>1797</v>
      </c>
      <c r="G20" s="25" t="s">
        <v>1797</v>
      </c>
      <c r="H20" s="25" t="s">
        <v>1797</v>
      </c>
      <c r="I20" s="25" t="s">
        <v>1797</v>
      </c>
      <c r="J20" s="25" t="s">
        <v>1797</v>
      </c>
      <c r="K20" s="25" t="s">
        <v>1797</v>
      </c>
      <c r="L20" s="25" t="s">
        <v>1797</v>
      </c>
      <c r="M20" s="25" t="s">
        <v>1797</v>
      </c>
      <c r="N20" s="25" t="s">
        <v>1797</v>
      </c>
      <c r="O20" s="25" t="s">
        <v>1797</v>
      </c>
      <c r="P20" s="25" t="s">
        <v>1797</v>
      </c>
      <c r="Q20" s="25" t="s">
        <v>1797</v>
      </c>
      <c r="R20" s="25" t="s">
        <v>1797</v>
      </c>
      <c r="S20" s="25" t="s">
        <v>1797</v>
      </c>
      <c r="T20" s="25" t="s">
        <v>1797</v>
      </c>
      <c r="U20" s="25" t="s">
        <v>1797</v>
      </c>
      <c r="V20" s="25" t="s">
        <v>1797</v>
      </c>
      <c r="W20" s="25" t="s">
        <v>1797</v>
      </c>
      <c r="X20" s="25" t="s">
        <v>1797</v>
      </c>
      <c r="Y20" s="25" t="s">
        <v>1797</v>
      </c>
      <c r="Z20" s="25" t="s">
        <v>1797</v>
      </c>
      <c r="AA20" s="25" t="s">
        <v>1797</v>
      </c>
      <c r="AB20" s="25" t="s">
        <v>1797</v>
      </c>
      <c r="AC20" s="25" t="s">
        <v>1797</v>
      </c>
      <c r="AD20" s="25" t="s">
        <v>1797</v>
      </c>
      <c r="AE20" s="25" t="s">
        <v>1797</v>
      </c>
      <c r="AF20" s="25" t="s">
        <v>1797</v>
      </c>
      <c r="AG20" s="25" t="s">
        <v>1797</v>
      </c>
      <c r="AH20" s="25" t="s">
        <v>1797</v>
      </c>
      <c r="AI20" s="25" t="s">
        <v>1797</v>
      </c>
      <c r="AJ20" s="25" t="s">
        <v>1797</v>
      </c>
      <c r="AK20" s="25" t="s">
        <v>1797</v>
      </c>
      <c r="AL20" s="25" t="s">
        <v>1797</v>
      </c>
      <c r="AM20" s="25" t="s">
        <v>1797</v>
      </c>
      <c r="AN20" s="25" t="s">
        <v>1797</v>
      </c>
      <c r="AO20" s="25" t="s">
        <v>1797</v>
      </c>
      <c r="AP20" s="25" t="s">
        <v>1797</v>
      </c>
      <c r="AQ20" s="25" t="s">
        <v>1797</v>
      </c>
      <c r="AR20" s="25" t="s">
        <v>1797</v>
      </c>
      <c r="AS20" s="25" t="s">
        <v>1797</v>
      </c>
      <c r="AT20" s="25" t="s">
        <v>1797</v>
      </c>
      <c r="AU20" s="25" t="s">
        <v>1797</v>
      </c>
      <c r="AV20" s="25" t="s">
        <v>1797</v>
      </c>
      <c r="AW20" s="25" t="s">
        <v>1797</v>
      </c>
      <c r="AX20" s="25" t="s">
        <v>1797</v>
      </c>
      <c r="AY20" s="25" t="s">
        <v>1797</v>
      </c>
      <c r="AZ20" s="25" t="s">
        <v>1797</v>
      </c>
      <c r="BA20" s="25" t="s">
        <v>1797</v>
      </c>
      <c r="BB20" s="25" t="s">
        <v>1797</v>
      </c>
      <c r="BC20" s="25" t="s">
        <v>1797</v>
      </c>
      <c r="BD20" s="25" t="s">
        <v>1797</v>
      </c>
      <c r="BE20" s="25" t="s">
        <v>1797</v>
      </c>
      <c r="BF20" s="25" t="s">
        <v>1797</v>
      </c>
      <c r="BG20" s="25" t="s">
        <v>1797</v>
      </c>
      <c r="BH20" s="25" t="s">
        <v>1797</v>
      </c>
      <c r="BI20" s="25" t="s">
        <v>1797</v>
      </c>
      <c r="BJ20" s="25" t="s">
        <v>1797</v>
      </c>
      <c r="BK20" s="25" t="s">
        <v>1797</v>
      </c>
      <c r="BL20" s="25" t="s">
        <v>1797</v>
      </c>
      <c r="BM20" s="25" t="s">
        <v>1797</v>
      </c>
      <c r="BN20" s="25" t="s">
        <v>1797</v>
      </c>
      <c r="BO20" s="25" t="s">
        <v>1797</v>
      </c>
      <c r="BP20" s="25" t="s">
        <v>1797</v>
      </c>
      <c r="BQ20" s="25" t="s">
        <v>1797</v>
      </c>
      <c r="BR20" s="25" t="s">
        <v>1797</v>
      </c>
      <c r="BS20" s="25" t="s">
        <v>1797</v>
      </c>
      <c r="BT20" s="25" t="s">
        <v>1797</v>
      </c>
      <c r="BU20" s="25" t="s">
        <v>1797</v>
      </c>
      <c r="BV20" s="25" t="s">
        <v>1797</v>
      </c>
      <c r="BW20" s="25" t="s">
        <v>1797</v>
      </c>
      <c r="BX20" s="25" t="s">
        <v>1797</v>
      </c>
      <c r="BY20" s="25" t="s">
        <v>1797</v>
      </c>
      <c r="BZ20" s="25" t="s">
        <v>1797</v>
      </c>
      <c r="CA20" s="25" t="s">
        <v>1797</v>
      </c>
      <c r="CB20" s="25" t="s">
        <v>1797</v>
      </c>
      <c r="CC20" s="25" t="s">
        <v>1797</v>
      </c>
      <c r="CD20" s="25" t="s">
        <v>1797</v>
      </c>
      <c r="CE20" s="25" t="s">
        <v>1797</v>
      </c>
      <c r="CF20" s="25" t="s">
        <v>1797</v>
      </c>
      <c r="CG20" s="25" t="s">
        <v>1797</v>
      </c>
      <c r="CH20" s="25" t="s">
        <v>1797</v>
      </c>
      <c r="CI20" s="25" t="s">
        <v>1797</v>
      </c>
      <c r="CJ20" s="25" t="s">
        <v>1797</v>
      </c>
      <c r="CK20" s="25" t="s">
        <v>1797</v>
      </c>
      <c r="CL20" s="25" t="s">
        <v>1797</v>
      </c>
      <c r="CM20" s="25" t="s">
        <v>1797</v>
      </c>
      <c r="CN20" s="25" t="s">
        <v>1797</v>
      </c>
      <c r="CO20" s="25" t="s">
        <v>1797</v>
      </c>
      <c r="CP20" s="25" t="s">
        <v>1797</v>
      </c>
      <c r="CQ20" s="25" t="s">
        <v>1797</v>
      </c>
      <c r="CR20" s="25" t="s">
        <v>1797</v>
      </c>
      <c r="CS20" s="25" t="s">
        <v>1797</v>
      </c>
      <c r="CT20" s="25" t="s">
        <v>1797</v>
      </c>
      <c r="CU20" s="25" t="s">
        <v>1797</v>
      </c>
      <c r="CV20" s="25" t="s">
        <v>1797</v>
      </c>
      <c r="CW20" s="25" t="s">
        <v>1797</v>
      </c>
      <c r="CX20" s="25" t="s">
        <v>1797</v>
      </c>
      <c r="CY20" s="25" t="s">
        <v>1797</v>
      </c>
      <c r="CZ20" s="25" t="s">
        <v>1797</v>
      </c>
      <c r="DA20" s="25" t="s">
        <v>1797</v>
      </c>
      <c r="DB20" s="25" t="s">
        <v>1797</v>
      </c>
      <c r="DC20" s="25" t="s">
        <v>1797</v>
      </c>
      <c r="DD20" s="25" t="s">
        <v>1797</v>
      </c>
      <c r="DE20" s="25" t="s">
        <v>1797</v>
      </c>
      <c r="DF20" s="25" t="s">
        <v>1797</v>
      </c>
      <c r="DG20" s="25" t="s">
        <v>1797</v>
      </c>
      <c r="DH20" s="25" t="s">
        <v>1797</v>
      </c>
      <c r="DI20" s="25" t="s">
        <v>1797</v>
      </c>
      <c r="DJ20" s="25" t="s">
        <v>1797</v>
      </c>
      <c r="DK20" s="25" t="s">
        <v>1797</v>
      </c>
      <c r="DL20" s="25" t="s">
        <v>1797</v>
      </c>
      <c r="DM20" s="25" t="s">
        <v>1797</v>
      </c>
      <c r="DN20" s="25" t="s">
        <v>1797</v>
      </c>
      <c r="DO20" s="25" t="s">
        <v>1797</v>
      </c>
      <c r="DP20" s="25" t="s">
        <v>1797</v>
      </c>
      <c r="DQ20" s="25" t="s">
        <v>1797</v>
      </c>
      <c r="DR20" s="25" t="s">
        <v>1797</v>
      </c>
      <c r="DS20" s="25" t="s">
        <v>1797</v>
      </c>
      <c r="DT20" s="25" t="s">
        <v>1797</v>
      </c>
      <c r="DU20" s="25" t="s">
        <v>1797</v>
      </c>
      <c r="DV20" s="25" t="s">
        <v>1797</v>
      </c>
      <c r="DW20" s="25" t="s">
        <v>1797</v>
      </c>
      <c r="DX20" s="25" t="s">
        <v>1797</v>
      </c>
      <c r="DY20" s="25" t="s">
        <v>1797</v>
      </c>
      <c r="DZ20" s="25" t="s">
        <v>1797</v>
      </c>
      <c r="EA20" s="25" t="s">
        <v>1797</v>
      </c>
      <c r="EB20" s="25" t="s">
        <v>1797</v>
      </c>
      <c r="EC20" s="100"/>
      <c r="ED20" t="s">
        <v>138</v>
      </c>
      <c r="EE20" s="14" t="str">
        <f t="shared" ca="1" si="9"/>
        <v>n/a</v>
      </c>
      <c r="EF20" s="14" t="e">
        <f t="shared" ca="1" si="10"/>
        <v>#VALUE!</v>
      </c>
      <c r="EG20" s="7" t="e">
        <f t="shared" ca="1" si="11"/>
        <v>#VALUE!</v>
      </c>
      <c r="EH20" s="14" t="e">
        <f t="shared" ca="1" si="12"/>
        <v>#VALUE!</v>
      </c>
      <c r="EI20" s="7" t="e">
        <f t="shared" ca="1" si="13"/>
        <v>#VALUE!</v>
      </c>
    </row>
    <row r="21" spans="1:139" x14ac:dyDescent="0.2">
      <c r="A21" t="s">
        <v>127</v>
      </c>
      <c r="B21">
        <v>1656</v>
      </c>
      <c r="C21">
        <v>1655</v>
      </c>
      <c r="D21">
        <v>1649</v>
      </c>
      <c r="E21">
        <v>1660</v>
      </c>
      <c r="F21">
        <v>1662</v>
      </c>
      <c r="G21">
        <v>1664</v>
      </c>
      <c r="H21">
        <v>1666</v>
      </c>
      <c r="I21">
        <v>1670</v>
      </c>
      <c r="J21">
        <v>1670</v>
      </c>
      <c r="K21">
        <v>1666</v>
      </c>
      <c r="L21">
        <v>1663</v>
      </c>
      <c r="M21">
        <v>1663</v>
      </c>
      <c r="N21">
        <v>1675</v>
      </c>
      <c r="O21">
        <v>1670</v>
      </c>
      <c r="P21">
        <v>1670</v>
      </c>
      <c r="Q21">
        <v>1680</v>
      </c>
      <c r="R21">
        <v>1691</v>
      </c>
      <c r="S21">
        <v>1678</v>
      </c>
      <c r="T21">
        <v>1694</v>
      </c>
      <c r="U21">
        <v>1692</v>
      </c>
      <c r="V21">
        <v>1703</v>
      </c>
      <c r="W21">
        <v>1705</v>
      </c>
      <c r="X21">
        <v>1698</v>
      </c>
      <c r="Y21">
        <v>1710</v>
      </c>
      <c r="Z21">
        <v>1735</v>
      </c>
      <c r="AA21">
        <v>1713</v>
      </c>
      <c r="AB21">
        <v>1718</v>
      </c>
      <c r="AC21">
        <v>1745</v>
      </c>
      <c r="AD21">
        <v>1718</v>
      </c>
      <c r="AE21">
        <v>1720</v>
      </c>
      <c r="AF21">
        <v>1707</v>
      </c>
      <c r="AG21">
        <v>1735</v>
      </c>
      <c r="AH21">
        <v>1743</v>
      </c>
      <c r="AI21">
        <v>1748</v>
      </c>
      <c r="AJ21">
        <v>1759</v>
      </c>
      <c r="AK21">
        <v>1764</v>
      </c>
      <c r="AL21">
        <v>1763</v>
      </c>
      <c r="AM21">
        <v>1765</v>
      </c>
      <c r="AN21">
        <v>1769</v>
      </c>
      <c r="AO21">
        <v>1772</v>
      </c>
      <c r="AP21">
        <v>1775</v>
      </c>
      <c r="AQ21">
        <v>1785</v>
      </c>
      <c r="AR21">
        <v>1784</v>
      </c>
      <c r="AS21">
        <v>1784</v>
      </c>
      <c r="AT21">
        <v>1780</v>
      </c>
      <c r="AU21">
        <v>1787</v>
      </c>
      <c r="AV21">
        <v>1812</v>
      </c>
      <c r="AW21">
        <v>1817</v>
      </c>
      <c r="AX21">
        <v>1823</v>
      </c>
      <c r="AY21">
        <v>1838</v>
      </c>
      <c r="AZ21">
        <v>1829</v>
      </c>
      <c r="BA21">
        <v>1827</v>
      </c>
      <c r="BB21">
        <v>1837</v>
      </c>
      <c r="BC21">
        <v>1835</v>
      </c>
      <c r="BD21">
        <v>1841</v>
      </c>
      <c r="BE21">
        <v>1855</v>
      </c>
      <c r="BF21">
        <v>1865</v>
      </c>
      <c r="BG21">
        <v>1869</v>
      </c>
      <c r="BH21">
        <v>1875</v>
      </c>
      <c r="BI21">
        <v>1873</v>
      </c>
      <c r="BJ21">
        <v>1887</v>
      </c>
      <c r="BK21">
        <v>1882</v>
      </c>
      <c r="BL21">
        <v>1880</v>
      </c>
      <c r="BM21">
        <v>1890</v>
      </c>
      <c r="BN21">
        <v>1893</v>
      </c>
      <c r="BO21">
        <v>1902</v>
      </c>
      <c r="BP21">
        <v>1913</v>
      </c>
      <c r="BQ21">
        <v>1926</v>
      </c>
      <c r="BR21">
        <v>1918</v>
      </c>
      <c r="BS21">
        <v>1857</v>
      </c>
      <c r="BT21">
        <v>1866</v>
      </c>
      <c r="BU21">
        <v>1898</v>
      </c>
      <c r="BV21">
        <v>1924</v>
      </c>
      <c r="BW21">
        <v>1947</v>
      </c>
      <c r="BX21">
        <v>1961</v>
      </c>
      <c r="BY21">
        <v>1968</v>
      </c>
      <c r="BZ21">
        <v>1975</v>
      </c>
      <c r="CA21">
        <v>1988</v>
      </c>
      <c r="CB21">
        <v>1982</v>
      </c>
      <c r="CC21">
        <v>2005</v>
      </c>
      <c r="CD21">
        <v>2018</v>
      </c>
      <c r="CE21">
        <v>2026</v>
      </c>
      <c r="CF21">
        <v>2026</v>
      </c>
      <c r="CG21">
        <v>2035</v>
      </c>
      <c r="CH21">
        <v>2041</v>
      </c>
      <c r="CI21">
        <v>2051</v>
      </c>
      <c r="CJ21">
        <v>2072</v>
      </c>
      <c r="CK21">
        <v>2084</v>
      </c>
      <c r="CL21">
        <v>2072</v>
      </c>
      <c r="CM21">
        <v>2101</v>
      </c>
      <c r="CN21">
        <v>2112</v>
      </c>
      <c r="CO21">
        <v>2124</v>
      </c>
      <c r="CP21">
        <v>2131</v>
      </c>
      <c r="CQ21">
        <v>2132</v>
      </c>
      <c r="CR21">
        <v>2140</v>
      </c>
      <c r="CS21">
        <v>2161</v>
      </c>
      <c r="CT21">
        <v>2175</v>
      </c>
      <c r="CU21">
        <v>2191</v>
      </c>
      <c r="CV21">
        <v>2218</v>
      </c>
      <c r="CW21">
        <v>2216</v>
      </c>
      <c r="CX21">
        <v>2234</v>
      </c>
      <c r="CY21">
        <v>2247</v>
      </c>
      <c r="CZ21">
        <v>2246</v>
      </c>
      <c r="DA21">
        <v>2263</v>
      </c>
      <c r="DB21">
        <v>2274</v>
      </c>
      <c r="DC21">
        <v>2281</v>
      </c>
      <c r="DD21">
        <v>2332</v>
      </c>
      <c r="DE21">
        <v>2377</v>
      </c>
      <c r="DF21">
        <v>2333</v>
      </c>
      <c r="DG21">
        <v>2339</v>
      </c>
      <c r="DH21">
        <v>2332</v>
      </c>
      <c r="DI21">
        <v>2343</v>
      </c>
      <c r="DJ21">
        <v>2365</v>
      </c>
      <c r="DK21">
        <v>2376</v>
      </c>
      <c r="DL21">
        <v>2389</v>
      </c>
      <c r="DM21">
        <v>2402</v>
      </c>
      <c r="DN21">
        <v>2421</v>
      </c>
      <c r="DO21">
        <v>2433</v>
      </c>
      <c r="DP21">
        <v>2441</v>
      </c>
      <c r="DQ21">
        <v>2445</v>
      </c>
      <c r="DR21">
        <v>2462</v>
      </c>
      <c r="DS21">
        <v>2474</v>
      </c>
      <c r="DT21">
        <v>2490</v>
      </c>
      <c r="DU21">
        <v>2532</v>
      </c>
      <c r="DV21">
        <v>2514</v>
      </c>
      <c r="DW21">
        <v>2520</v>
      </c>
      <c r="DX21">
        <v>2541</v>
      </c>
      <c r="DY21">
        <v>2541</v>
      </c>
      <c r="DZ21">
        <v>2555</v>
      </c>
      <c r="EA21">
        <v>2573</v>
      </c>
      <c r="EB21">
        <v>2584</v>
      </c>
      <c r="EC21" s="100"/>
      <c r="ED21" t="s">
        <v>127</v>
      </c>
      <c r="EE21" s="14">
        <f t="shared" ca="1" si="9"/>
        <v>2584</v>
      </c>
      <c r="EF21" s="14">
        <f t="shared" ca="1" si="10"/>
        <v>11</v>
      </c>
      <c r="EG21" s="7">
        <f t="shared" ca="1" si="11"/>
        <v>4.275165176836378E-3</v>
      </c>
      <c r="EH21" s="14">
        <f t="shared" ca="1" si="12"/>
        <v>143</v>
      </c>
      <c r="EI21" s="7">
        <f t="shared" ca="1" si="13"/>
        <v>5.8582548136009834E-2</v>
      </c>
    </row>
    <row r="22" spans="1:139" x14ac:dyDescent="0.2">
      <c r="A22" t="s">
        <v>139</v>
      </c>
      <c r="B22" s="25" t="s">
        <v>1797</v>
      </c>
      <c r="C22" s="25" t="s">
        <v>1797</v>
      </c>
      <c r="D22" s="25" t="s">
        <v>1797</v>
      </c>
      <c r="E22" s="25" t="s">
        <v>1797</v>
      </c>
      <c r="F22" s="25" t="s">
        <v>1797</v>
      </c>
      <c r="G22" s="25" t="s">
        <v>1797</v>
      </c>
      <c r="H22" s="25" t="s">
        <v>1797</v>
      </c>
      <c r="I22" s="25" t="s">
        <v>1797</v>
      </c>
      <c r="J22" s="25" t="s">
        <v>1797</v>
      </c>
      <c r="K22" s="25" t="s">
        <v>1797</v>
      </c>
      <c r="L22" s="25" t="s">
        <v>1797</v>
      </c>
      <c r="M22" s="25" t="s">
        <v>1797</v>
      </c>
      <c r="N22" s="25" t="s">
        <v>1797</v>
      </c>
      <c r="O22" s="25" t="s">
        <v>1797</v>
      </c>
      <c r="P22" s="25" t="s">
        <v>1797</v>
      </c>
      <c r="Q22" s="25" t="s">
        <v>1797</v>
      </c>
      <c r="R22" s="25" t="s">
        <v>1797</v>
      </c>
      <c r="S22" s="25" t="s">
        <v>1797</v>
      </c>
      <c r="T22" s="25" t="s">
        <v>1797</v>
      </c>
      <c r="U22" s="25" t="s">
        <v>1797</v>
      </c>
      <c r="V22" s="25" t="s">
        <v>1797</v>
      </c>
      <c r="W22" s="25" t="s">
        <v>1797</v>
      </c>
      <c r="X22" s="25" t="s">
        <v>1797</v>
      </c>
      <c r="Y22" s="25" t="s">
        <v>1797</v>
      </c>
      <c r="Z22" s="25" t="s">
        <v>1797</v>
      </c>
      <c r="AA22" s="25" t="s">
        <v>1797</v>
      </c>
      <c r="AB22" s="25" t="s">
        <v>1797</v>
      </c>
      <c r="AC22" s="25" t="s">
        <v>1797</v>
      </c>
      <c r="AD22" s="25" t="s">
        <v>1797</v>
      </c>
      <c r="AE22" s="25" t="s">
        <v>1797</v>
      </c>
      <c r="AF22" s="25" t="s">
        <v>1797</v>
      </c>
      <c r="AG22" s="25" t="s">
        <v>1797</v>
      </c>
      <c r="AH22" s="25" t="s">
        <v>1797</v>
      </c>
      <c r="AI22" s="25" t="s">
        <v>1797</v>
      </c>
      <c r="AJ22" s="25" t="s">
        <v>1797</v>
      </c>
      <c r="AK22" s="25" t="s">
        <v>1797</v>
      </c>
      <c r="AL22" s="25" t="s">
        <v>1797</v>
      </c>
      <c r="AM22" s="25" t="s">
        <v>1797</v>
      </c>
      <c r="AN22" s="25" t="s">
        <v>1797</v>
      </c>
      <c r="AO22" s="25" t="s">
        <v>1797</v>
      </c>
      <c r="AP22" s="25" t="s">
        <v>1797</v>
      </c>
      <c r="AQ22" s="25" t="s">
        <v>1797</v>
      </c>
      <c r="AR22" s="25" t="s">
        <v>1797</v>
      </c>
      <c r="AS22" s="25" t="s">
        <v>1797</v>
      </c>
      <c r="AT22" s="25" t="s">
        <v>1797</v>
      </c>
      <c r="AU22" s="25" t="s">
        <v>1797</v>
      </c>
      <c r="AV22" s="25" t="s">
        <v>1797</v>
      </c>
      <c r="AW22" s="25" t="s">
        <v>1797</v>
      </c>
      <c r="AX22" s="25" t="s">
        <v>1797</v>
      </c>
      <c r="AY22" s="25" t="s">
        <v>1797</v>
      </c>
      <c r="AZ22" s="25" t="s">
        <v>1797</v>
      </c>
      <c r="BA22" s="25" t="s">
        <v>1797</v>
      </c>
      <c r="BB22" s="25" t="s">
        <v>1797</v>
      </c>
      <c r="BC22" s="25" t="s">
        <v>1797</v>
      </c>
      <c r="BD22" s="25" t="s">
        <v>1797</v>
      </c>
      <c r="BE22" s="25" t="s">
        <v>1797</v>
      </c>
      <c r="BF22" s="25" t="s">
        <v>1797</v>
      </c>
      <c r="BG22" s="25" t="s">
        <v>1797</v>
      </c>
      <c r="BH22" s="25" t="s">
        <v>1797</v>
      </c>
      <c r="BI22" s="25" t="s">
        <v>1797</v>
      </c>
      <c r="BJ22" s="25" t="s">
        <v>1797</v>
      </c>
      <c r="BK22" s="25" t="s">
        <v>1797</v>
      </c>
      <c r="BL22" s="25" t="s">
        <v>1797</v>
      </c>
      <c r="BM22" s="25" t="s">
        <v>1797</v>
      </c>
      <c r="BN22" s="25" t="s">
        <v>1797</v>
      </c>
      <c r="BO22" s="25" t="s">
        <v>1797</v>
      </c>
      <c r="BP22" s="25" t="s">
        <v>1797</v>
      </c>
      <c r="BQ22" s="25" t="s">
        <v>1797</v>
      </c>
      <c r="BR22" s="25" t="s">
        <v>1797</v>
      </c>
      <c r="BS22" s="25" t="s">
        <v>1797</v>
      </c>
      <c r="BT22" s="25" t="s">
        <v>1797</v>
      </c>
      <c r="BU22" s="25" t="s">
        <v>1797</v>
      </c>
      <c r="BV22" s="25" t="s">
        <v>1797</v>
      </c>
      <c r="BW22" s="25" t="s">
        <v>1797</v>
      </c>
      <c r="BX22" s="25" t="s">
        <v>1797</v>
      </c>
      <c r="BY22" s="25" t="s">
        <v>1797</v>
      </c>
      <c r="BZ22" s="25" t="s">
        <v>1797</v>
      </c>
      <c r="CA22" s="25" t="s">
        <v>1797</v>
      </c>
      <c r="CB22" s="25" t="s">
        <v>1797</v>
      </c>
      <c r="CC22" s="25" t="s">
        <v>1797</v>
      </c>
      <c r="CD22" s="25" t="s">
        <v>1797</v>
      </c>
      <c r="CE22" s="25" t="s">
        <v>1797</v>
      </c>
      <c r="CF22" s="25" t="s">
        <v>1797</v>
      </c>
      <c r="CG22" s="25" t="s">
        <v>1797</v>
      </c>
      <c r="CH22" s="25" t="s">
        <v>1797</v>
      </c>
      <c r="CI22" s="25" t="s">
        <v>1797</v>
      </c>
      <c r="CJ22" s="25" t="s">
        <v>1797</v>
      </c>
      <c r="CK22" s="25" t="s">
        <v>1797</v>
      </c>
      <c r="CL22" s="25" t="s">
        <v>1797</v>
      </c>
      <c r="CM22" s="25" t="s">
        <v>1797</v>
      </c>
      <c r="CN22" s="25" t="s">
        <v>1797</v>
      </c>
      <c r="CO22" s="25" t="s">
        <v>1797</v>
      </c>
      <c r="CP22" s="25" t="s">
        <v>1797</v>
      </c>
      <c r="CQ22" s="25" t="s">
        <v>1797</v>
      </c>
      <c r="CR22" s="25" t="s">
        <v>1797</v>
      </c>
      <c r="CS22" s="25" t="s">
        <v>1797</v>
      </c>
      <c r="CT22" s="25" t="s">
        <v>1797</v>
      </c>
      <c r="CU22" s="25" t="s">
        <v>1797</v>
      </c>
      <c r="CV22" s="25" t="s">
        <v>1797</v>
      </c>
      <c r="CW22" s="25" t="s">
        <v>1797</v>
      </c>
      <c r="CX22" s="25" t="s">
        <v>1797</v>
      </c>
      <c r="CY22" s="25" t="s">
        <v>1797</v>
      </c>
      <c r="CZ22" s="25" t="s">
        <v>1797</v>
      </c>
      <c r="DA22" s="25" t="s">
        <v>1797</v>
      </c>
      <c r="DB22" s="25" t="s">
        <v>1797</v>
      </c>
      <c r="DC22" s="25" t="s">
        <v>1797</v>
      </c>
      <c r="DD22" s="25" t="s">
        <v>1797</v>
      </c>
      <c r="DE22" s="25" t="s">
        <v>1797</v>
      </c>
      <c r="DF22" s="25" t="s">
        <v>1797</v>
      </c>
      <c r="DG22" s="25" t="s">
        <v>1797</v>
      </c>
      <c r="DH22" s="25" t="s">
        <v>1797</v>
      </c>
      <c r="DI22" s="25" t="s">
        <v>1797</v>
      </c>
      <c r="DJ22" s="25" t="s">
        <v>1797</v>
      </c>
      <c r="DK22" s="25" t="s">
        <v>1797</v>
      </c>
      <c r="DL22" s="25" t="s">
        <v>1797</v>
      </c>
      <c r="DM22" s="25" t="s">
        <v>1797</v>
      </c>
      <c r="DN22" s="25" t="s">
        <v>1797</v>
      </c>
      <c r="DO22" s="25" t="s">
        <v>1797</v>
      </c>
      <c r="DP22" s="25" t="s">
        <v>1797</v>
      </c>
      <c r="DQ22" s="25" t="s">
        <v>1797</v>
      </c>
      <c r="DR22" s="25" t="s">
        <v>1797</v>
      </c>
      <c r="DS22" s="25" t="s">
        <v>1797</v>
      </c>
      <c r="DT22" s="25" t="s">
        <v>1797</v>
      </c>
      <c r="DU22" s="25" t="s">
        <v>1797</v>
      </c>
      <c r="DV22" s="25" t="s">
        <v>1797</v>
      </c>
      <c r="DW22" s="25" t="s">
        <v>1797</v>
      </c>
      <c r="DX22" s="25" t="s">
        <v>1797</v>
      </c>
      <c r="DY22" s="25" t="s">
        <v>1797</v>
      </c>
      <c r="DZ22" s="25" t="s">
        <v>1797</v>
      </c>
      <c r="EA22" s="25" t="s">
        <v>1797</v>
      </c>
      <c r="EB22" s="25" t="s">
        <v>1797</v>
      </c>
      <c r="EC22" s="100"/>
      <c r="ED22" t="s">
        <v>139</v>
      </c>
      <c r="EE22" s="14" t="str">
        <f t="shared" ca="1" si="9"/>
        <v>n/a</v>
      </c>
      <c r="EF22" s="14" t="e">
        <f t="shared" ca="1" si="10"/>
        <v>#VALUE!</v>
      </c>
      <c r="EG22" s="7" t="e">
        <f t="shared" ca="1" si="11"/>
        <v>#VALUE!</v>
      </c>
      <c r="EH22" s="14" t="e">
        <f t="shared" ca="1" si="12"/>
        <v>#VALUE!</v>
      </c>
      <c r="EI22" s="7" t="e">
        <f t="shared" ca="1" si="13"/>
        <v>#VALUE!</v>
      </c>
    </row>
    <row r="23" spans="1:139" x14ac:dyDescent="0.2">
      <c r="A23" t="s">
        <v>1731</v>
      </c>
      <c r="B23">
        <v>1713</v>
      </c>
      <c r="C23">
        <v>1716</v>
      </c>
      <c r="D23">
        <v>1718</v>
      </c>
      <c r="E23">
        <v>1722</v>
      </c>
      <c r="F23">
        <v>1724</v>
      </c>
      <c r="G23">
        <v>1730</v>
      </c>
      <c r="H23">
        <v>1731</v>
      </c>
      <c r="I23">
        <v>1736</v>
      </c>
      <c r="J23">
        <v>1734</v>
      </c>
      <c r="K23">
        <v>1731</v>
      </c>
      <c r="L23">
        <v>1732</v>
      </c>
      <c r="M23">
        <v>1733</v>
      </c>
      <c r="N23">
        <v>1738</v>
      </c>
      <c r="O23">
        <v>1734</v>
      </c>
      <c r="P23">
        <v>1739</v>
      </c>
      <c r="Q23">
        <v>1746</v>
      </c>
      <c r="R23">
        <v>1750</v>
      </c>
      <c r="S23">
        <v>1750</v>
      </c>
      <c r="T23">
        <v>1759</v>
      </c>
      <c r="U23">
        <v>1760</v>
      </c>
      <c r="V23">
        <v>1768</v>
      </c>
      <c r="W23">
        <v>1773</v>
      </c>
      <c r="X23">
        <v>1772</v>
      </c>
      <c r="Y23">
        <v>1776</v>
      </c>
      <c r="Z23">
        <v>1781</v>
      </c>
      <c r="AA23">
        <v>1784</v>
      </c>
      <c r="AB23">
        <v>1784</v>
      </c>
      <c r="AC23">
        <v>1784</v>
      </c>
      <c r="AD23">
        <v>1786</v>
      </c>
      <c r="AE23">
        <v>1792</v>
      </c>
      <c r="AF23">
        <v>1787</v>
      </c>
      <c r="AG23">
        <v>1800</v>
      </c>
      <c r="AH23">
        <v>1810</v>
      </c>
      <c r="AI23">
        <v>1812</v>
      </c>
      <c r="AJ23">
        <v>1820</v>
      </c>
      <c r="AK23">
        <v>1822</v>
      </c>
      <c r="AL23">
        <v>1820</v>
      </c>
      <c r="AM23">
        <v>1825</v>
      </c>
      <c r="AN23">
        <v>1833</v>
      </c>
      <c r="AO23">
        <v>1837</v>
      </c>
      <c r="AP23">
        <v>1844</v>
      </c>
      <c r="AQ23">
        <v>1848</v>
      </c>
      <c r="AR23">
        <v>1853</v>
      </c>
      <c r="AS23">
        <v>1853</v>
      </c>
      <c r="AT23">
        <v>1851</v>
      </c>
      <c r="AU23">
        <v>1853</v>
      </c>
      <c r="AV23">
        <v>1878</v>
      </c>
      <c r="AW23">
        <v>1883</v>
      </c>
      <c r="AX23">
        <v>1876</v>
      </c>
      <c r="AY23">
        <v>1893</v>
      </c>
      <c r="AZ23">
        <v>1892</v>
      </c>
      <c r="BA23">
        <v>1895</v>
      </c>
      <c r="BB23">
        <v>1906</v>
      </c>
      <c r="BC23">
        <v>1901</v>
      </c>
      <c r="BD23">
        <v>1910</v>
      </c>
      <c r="BE23">
        <v>1922</v>
      </c>
      <c r="BF23">
        <v>1928</v>
      </c>
      <c r="BG23">
        <v>1938</v>
      </c>
      <c r="BH23">
        <v>1944</v>
      </c>
      <c r="BI23">
        <v>1943</v>
      </c>
      <c r="BJ23">
        <v>1952</v>
      </c>
      <c r="BK23">
        <v>1953</v>
      </c>
      <c r="BL23">
        <v>1953</v>
      </c>
      <c r="BM23">
        <v>1960</v>
      </c>
      <c r="BN23">
        <v>1964</v>
      </c>
      <c r="BO23">
        <v>1966</v>
      </c>
      <c r="BP23">
        <v>1986</v>
      </c>
      <c r="BQ23">
        <v>1993</v>
      </c>
      <c r="BR23">
        <v>1978</v>
      </c>
      <c r="BS23">
        <v>1919</v>
      </c>
      <c r="BT23">
        <v>1926</v>
      </c>
      <c r="BU23">
        <v>1957</v>
      </c>
      <c r="BV23">
        <v>1990</v>
      </c>
      <c r="BW23">
        <v>2015</v>
      </c>
      <c r="BX23">
        <v>2031</v>
      </c>
      <c r="BY23">
        <v>2044</v>
      </c>
      <c r="BZ23">
        <v>2046</v>
      </c>
      <c r="CA23">
        <v>2059</v>
      </c>
      <c r="CB23">
        <v>2061</v>
      </c>
      <c r="CC23">
        <v>2079</v>
      </c>
      <c r="CD23">
        <v>2086</v>
      </c>
      <c r="CE23">
        <v>2100</v>
      </c>
      <c r="CF23">
        <v>2104</v>
      </c>
      <c r="CG23">
        <v>2114</v>
      </c>
      <c r="CH23">
        <v>2118</v>
      </c>
      <c r="CI23">
        <v>2120</v>
      </c>
      <c r="CJ23">
        <v>2150</v>
      </c>
      <c r="CK23">
        <v>2154</v>
      </c>
      <c r="CL23">
        <v>2157</v>
      </c>
      <c r="CM23">
        <v>2175</v>
      </c>
      <c r="CN23">
        <v>2190</v>
      </c>
      <c r="CO23">
        <v>2194</v>
      </c>
      <c r="CP23">
        <v>2206</v>
      </c>
      <c r="CQ23">
        <v>2209</v>
      </c>
      <c r="CR23">
        <v>2219</v>
      </c>
      <c r="CS23">
        <v>2239</v>
      </c>
      <c r="CT23">
        <v>2252</v>
      </c>
      <c r="CU23">
        <v>2270</v>
      </c>
      <c r="CV23">
        <v>2302</v>
      </c>
      <c r="CW23">
        <v>2301</v>
      </c>
      <c r="CX23">
        <v>2320</v>
      </c>
      <c r="CY23">
        <v>2341</v>
      </c>
      <c r="CZ23">
        <v>2337</v>
      </c>
      <c r="DA23">
        <v>2350</v>
      </c>
      <c r="DB23">
        <v>2365</v>
      </c>
      <c r="DC23">
        <v>2361</v>
      </c>
      <c r="DD23">
        <v>2403</v>
      </c>
      <c r="DE23">
        <v>2456</v>
      </c>
      <c r="DF23">
        <v>2405</v>
      </c>
      <c r="DG23">
        <v>2423</v>
      </c>
      <c r="DH23">
        <v>2422</v>
      </c>
      <c r="DI23">
        <v>2434</v>
      </c>
      <c r="DJ23">
        <v>2457</v>
      </c>
      <c r="DK23">
        <v>2468</v>
      </c>
      <c r="DL23">
        <v>2481</v>
      </c>
      <c r="DM23">
        <v>2491</v>
      </c>
      <c r="DN23">
        <v>2504</v>
      </c>
      <c r="DO23">
        <v>2511</v>
      </c>
      <c r="DP23">
        <v>2528</v>
      </c>
      <c r="DQ23">
        <v>2523</v>
      </c>
      <c r="DR23">
        <v>2541</v>
      </c>
      <c r="DS23">
        <v>2547</v>
      </c>
      <c r="DT23">
        <v>2550</v>
      </c>
      <c r="DU23">
        <v>2606</v>
      </c>
      <c r="DV23">
        <v>2595</v>
      </c>
      <c r="DW23">
        <v>2590</v>
      </c>
      <c r="DX23">
        <v>2604</v>
      </c>
      <c r="DY23">
        <v>2611</v>
      </c>
      <c r="DZ23">
        <v>2617</v>
      </c>
      <c r="EA23">
        <v>2646</v>
      </c>
      <c r="EB23">
        <v>2656</v>
      </c>
      <c r="EC23" s="100"/>
      <c r="ED23" t="s">
        <v>1731</v>
      </c>
      <c r="EE23" s="14">
        <f t="shared" ca="1" si="9"/>
        <v>2656</v>
      </c>
      <c r="EF23" s="14">
        <f t="shared" ca="1" si="10"/>
        <v>10</v>
      </c>
      <c r="EG23" s="7">
        <f t="shared" ca="1" si="11"/>
        <v>3.779289493575208E-3</v>
      </c>
      <c r="EH23" s="14">
        <f t="shared" ca="1" si="12"/>
        <v>128</v>
      </c>
      <c r="EI23" s="7">
        <f t="shared" ca="1" si="13"/>
        <v>5.0632911392405063E-2</v>
      </c>
    </row>
    <row r="24" spans="1:139" x14ac:dyDescent="0.2">
      <c r="A24" t="s">
        <v>141</v>
      </c>
      <c r="B24" s="25" t="s">
        <v>1797</v>
      </c>
      <c r="C24" s="25" t="s">
        <v>1797</v>
      </c>
      <c r="D24" s="25" t="s">
        <v>1797</v>
      </c>
      <c r="E24" s="25" t="s">
        <v>1797</v>
      </c>
      <c r="F24" s="25" t="s">
        <v>1797</v>
      </c>
      <c r="G24" s="25" t="s">
        <v>1797</v>
      </c>
      <c r="H24" s="25" t="s">
        <v>1797</v>
      </c>
      <c r="I24" s="25" t="s">
        <v>1797</v>
      </c>
      <c r="J24" s="25" t="s">
        <v>1797</v>
      </c>
      <c r="K24" s="25" t="s">
        <v>1797</v>
      </c>
      <c r="L24" s="25" t="s">
        <v>1797</v>
      </c>
      <c r="M24" s="25" t="s">
        <v>1797</v>
      </c>
      <c r="N24" s="25" t="s">
        <v>1797</v>
      </c>
      <c r="O24" s="25" t="s">
        <v>1797</v>
      </c>
      <c r="P24" s="25" t="s">
        <v>1797</v>
      </c>
      <c r="Q24" s="25" t="s">
        <v>1797</v>
      </c>
      <c r="R24" s="25" t="s">
        <v>1797</v>
      </c>
      <c r="S24" s="25" t="s">
        <v>1797</v>
      </c>
      <c r="T24" s="25" t="s">
        <v>1797</v>
      </c>
      <c r="U24" s="25" t="s">
        <v>1797</v>
      </c>
      <c r="V24" s="25" t="s">
        <v>1797</v>
      </c>
      <c r="W24" s="25" t="s">
        <v>1797</v>
      </c>
      <c r="X24" s="25" t="s">
        <v>1797</v>
      </c>
      <c r="Y24" s="25" t="s">
        <v>1797</v>
      </c>
      <c r="Z24" s="25" t="s">
        <v>1797</v>
      </c>
      <c r="AA24" s="25" t="s">
        <v>1797</v>
      </c>
      <c r="AB24" s="25" t="s">
        <v>1797</v>
      </c>
      <c r="AC24" s="25" t="s">
        <v>1797</v>
      </c>
      <c r="AD24" s="25" t="s">
        <v>1797</v>
      </c>
      <c r="AE24" s="25" t="s">
        <v>1797</v>
      </c>
      <c r="AF24" s="25" t="s">
        <v>1797</v>
      </c>
      <c r="AG24" s="25" t="s">
        <v>1797</v>
      </c>
      <c r="AH24" s="25" t="s">
        <v>1797</v>
      </c>
      <c r="AI24" s="25" t="s">
        <v>1797</v>
      </c>
      <c r="AJ24" s="25" t="s">
        <v>1797</v>
      </c>
      <c r="AK24" s="25" t="s">
        <v>1797</v>
      </c>
      <c r="AL24" s="25" t="s">
        <v>1797</v>
      </c>
      <c r="AM24" s="25" t="s">
        <v>1797</v>
      </c>
      <c r="AN24" s="25" t="s">
        <v>1797</v>
      </c>
      <c r="AO24" s="25" t="s">
        <v>1797</v>
      </c>
      <c r="AP24" s="25" t="s">
        <v>1797</v>
      </c>
      <c r="AQ24" s="25" t="s">
        <v>1797</v>
      </c>
      <c r="AR24" s="25" t="s">
        <v>1797</v>
      </c>
      <c r="AS24" s="25" t="s">
        <v>1797</v>
      </c>
      <c r="AT24" s="25" t="s">
        <v>1797</v>
      </c>
      <c r="AU24" s="25" t="s">
        <v>1797</v>
      </c>
      <c r="AV24" s="25" t="s">
        <v>1797</v>
      </c>
      <c r="AW24" s="25" t="s">
        <v>1797</v>
      </c>
      <c r="AX24" s="25" t="s">
        <v>1797</v>
      </c>
      <c r="AY24" s="25" t="s">
        <v>1797</v>
      </c>
      <c r="AZ24" s="25" t="s">
        <v>1797</v>
      </c>
      <c r="BA24" s="25" t="s">
        <v>1797</v>
      </c>
      <c r="BB24" s="25" t="s">
        <v>1797</v>
      </c>
      <c r="BC24" s="25" t="s">
        <v>1797</v>
      </c>
      <c r="BD24" s="25" t="s">
        <v>1797</v>
      </c>
      <c r="BE24" s="25" t="s">
        <v>1797</v>
      </c>
      <c r="BF24" s="25" t="s">
        <v>1797</v>
      </c>
      <c r="BG24" s="25" t="s">
        <v>1797</v>
      </c>
      <c r="BH24" s="25" t="s">
        <v>1797</v>
      </c>
      <c r="BI24" s="25" t="s">
        <v>1797</v>
      </c>
      <c r="BJ24" s="25" t="s">
        <v>1797</v>
      </c>
      <c r="BK24" s="25" t="s">
        <v>1797</v>
      </c>
      <c r="BL24" s="25" t="s">
        <v>1797</v>
      </c>
      <c r="BM24" s="25" t="s">
        <v>1797</v>
      </c>
      <c r="BN24" s="25" t="s">
        <v>1797</v>
      </c>
      <c r="BO24" s="25" t="s">
        <v>1797</v>
      </c>
      <c r="BP24" s="25" t="s">
        <v>1797</v>
      </c>
      <c r="BQ24" s="25" t="s">
        <v>1797</v>
      </c>
      <c r="BR24" s="25" t="s">
        <v>1797</v>
      </c>
      <c r="BS24" s="25" t="s">
        <v>1797</v>
      </c>
      <c r="BT24" s="25" t="s">
        <v>1797</v>
      </c>
      <c r="BU24" s="25" t="s">
        <v>1797</v>
      </c>
      <c r="BV24" s="25" t="s">
        <v>1797</v>
      </c>
      <c r="BW24" s="25" t="s">
        <v>1797</v>
      </c>
      <c r="BX24" s="25" t="s">
        <v>1797</v>
      </c>
      <c r="BY24" s="25" t="s">
        <v>1797</v>
      </c>
      <c r="BZ24" s="25" t="s">
        <v>1797</v>
      </c>
      <c r="CA24" s="25" t="s">
        <v>1797</v>
      </c>
      <c r="CB24" s="25" t="s">
        <v>1797</v>
      </c>
      <c r="CC24" s="25" t="s">
        <v>1797</v>
      </c>
      <c r="CD24" s="25" t="s">
        <v>1797</v>
      </c>
      <c r="CE24" s="25" t="s">
        <v>1797</v>
      </c>
      <c r="CF24" s="25" t="s">
        <v>1797</v>
      </c>
      <c r="CG24" s="25" t="s">
        <v>1797</v>
      </c>
      <c r="CH24" s="25" t="s">
        <v>1797</v>
      </c>
      <c r="CI24" s="25" t="s">
        <v>1797</v>
      </c>
      <c r="CJ24" s="25" t="s">
        <v>1797</v>
      </c>
      <c r="CK24" s="25" t="s">
        <v>1797</v>
      </c>
      <c r="CL24" s="25" t="s">
        <v>1797</v>
      </c>
      <c r="CM24" s="25" t="s">
        <v>1797</v>
      </c>
      <c r="CN24" s="25" t="s">
        <v>1797</v>
      </c>
      <c r="CO24" s="25" t="s">
        <v>1797</v>
      </c>
      <c r="CP24" s="25" t="s">
        <v>1797</v>
      </c>
      <c r="CQ24" s="25" t="s">
        <v>1797</v>
      </c>
      <c r="CR24" s="25" t="s">
        <v>1797</v>
      </c>
      <c r="CS24" s="25" t="s">
        <v>1797</v>
      </c>
      <c r="CT24" s="25" t="s">
        <v>1797</v>
      </c>
      <c r="CU24" s="25" t="s">
        <v>1797</v>
      </c>
      <c r="CV24" s="25" t="s">
        <v>1797</v>
      </c>
      <c r="CW24" s="25" t="s">
        <v>1797</v>
      </c>
      <c r="CX24" s="25" t="s">
        <v>1797</v>
      </c>
      <c r="CY24" s="25" t="s">
        <v>1797</v>
      </c>
      <c r="CZ24" s="25" t="s">
        <v>1797</v>
      </c>
      <c r="DA24" s="25" t="s">
        <v>1797</v>
      </c>
      <c r="DB24" s="25" t="s">
        <v>1797</v>
      </c>
      <c r="DC24" s="25" t="s">
        <v>1797</v>
      </c>
      <c r="DD24" s="25" t="s">
        <v>1797</v>
      </c>
      <c r="DE24" s="25" t="s">
        <v>1797</v>
      </c>
      <c r="DF24" s="25" t="s">
        <v>1797</v>
      </c>
      <c r="DG24" s="25" t="s">
        <v>1797</v>
      </c>
      <c r="DH24" s="25" t="s">
        <v>1797</v>
      </c>
      <c r="DI24" s="25" t="s">
        <v>1797</v>
      </c>
      <c r="DJ24" s="25" t="s">
        <v>1797</v>
      </c>
      <c r="DK24" s="25" t="s">
        <v>1797</v>
      </c>
      <c r="DL24" s="25" t="s">
        <v>1797</v>
      </c>
      <c r="DM24" s="25" t="s">
        <v>1797</v>
      </c>
      <c r="DN24" s="25" t="s">
        <v>1797</v>
      </c>
      <c r="DO24" s="25" t="s">
        <v>1797</v>
      </c>
      <c r="DP24" s="25" t="s">
        <v>1797</v>
      </c>
      <c r="DQ24" s="25" t="s">
        <v>1797</v>
      </c>
      <c r="DR24" s="25" t="s">
        <v>1797</v>
      </c>
      <c r="DS24" s="25" t="s">
        <v>1797</v>
      </c>
      <c r="DT24" s="25" t="s">
        <v>1797</v>
      </c>
      <c r="DU24" s="25" t="s">
        <v>1797</v>
      </c>
      <c r="DV24" s="25" t="s">
        <v>1797</v>
      </c>
      <c r="DW24" s="25" t="s">
        <v>1797</v>
      </c>
      <c r="DX24" s="25" t="s">
        <v>1797</v>
      </c>
      <c r="DY24" s="25" t="s">
        <v>1797</v>
      </c>
      <c r="DZ24" s="25" t="s">
        <v>1797</v>
      </c>
      <c r="EA24" s="25" t="s">
        <v>1797</v>
      </c>
      <c r="EB24" s="25" t="s">
        <v>1797</v>
      </c>
      <c r="EC24" s="100"/>
      <c r="ED24" t="s">
        <v>141</v>
      </c>
      <c r="EE24" s="14" t="str">
        <f t="shared" ca="1" si="9"/>
        <v>n/a</v>
      </c>
      <c r="EF24" s="14" t="e">
        <f t="shared" ca="1" si="10"/>
        <v>#VALUE!</v>
      </c>
      <c r="EG24" s="7" t="e">
        <f t="shared" ca="1" si="11"/>
        <v>#VALUE!</v>
      </c>
      <c r="EH24" s="14" t="e">
        <f t="shared" ca="1" si="12"/>
        <v>#VALUE!</v>
      </c>
      <c r="EI24" s="7" t="e">
        <f t="shared" ca="1" si="13"/>
        <v>#VALUE!</v>
      </c>
    </row>
    <row r="25" spans="1:139" x14ac:dyDescent="0.2">
      <c r="A25" t="s">
        <v>226</v>
      </c>
      <c r="B25" s="25" t="s">
        <v>1797</v>
      </c>
      <c r="C25" s="25" t="s">
        <v>1797</v>
      </c>
      <c r="D25" s="25" t="s">
        <v>1797</v>
      </c>
      <c r="E25" s="25" t="s">
        <v>1797</v>
      </c>
      <c r="F25" s="25" t="s">
        <v>1797</v>
      </c>
      <c r="G25" s="25" t="s">
        <v>1797</v>
      </c>
      <c r="H25" s="25" t="s">
        <v>1797</v>
      </c>
      <c r="I25" s="25" t="s">
        <v>1797</v>
      </c>
      <c r="J25" s="25" t="s">
        <v>1797</v>
      </c>
      <c r="K25" s="25" t="s">
        <v>1797</v>
      </c>
      <c r="L25" s="25" t="s">
        <v>1797</v>
      </c>
      <c r="M25" s="25" t="s">
        <v>1797</v>
      </c>
      <c r="N25" s="25" t="s">
        <v>1797</v>
      </c>
      <c r="O25" s="25" t="s">
        <v>1797</v>
      </c>
      <c r="P25" s="25" t="s">
        <v>1797</v>
      </c>
      <c r="Q25" s="25" t="s">
        <v>1797</v>
      </c>
      <c r="R25" s="25" t="s">
        <v>1797</v>
      </c>
      <c r="S25" s="25" t="s">
        <v>1797</v>
      </c>
      <c r="T25" s="25" t="s">
        <v>1797</v>
      </c>
      <c r="U25" s="25" t="s">
        <v>1797</v>
      </c>
      <c r="V25" s="25" t="s">
        <v>1797</v>
      </c>
      <c r="W25" s="25" t="s">
        <v>1797</v>
      </c>
      <c r="X25" s="25" t="s">
        <v>1797</v>
      </c>
      <c r="Y25" s="25" t="s">
        <v>1797</v>
      </c>
      <c r="Z25" s="25" t="s">
        <v>1797</v>
      </c>
      <c r="AA25" s="25" t="s">
        <v>1797</v>
      </c>
      <c r="AB25" s="25" t="s">
        <v>1797</v>
      </c>
      <c r="AC25" s="25" t="s">
        <v>1797</v>
      </c>
      <c r="AD25" s="25" t="s">
        <v>1797</v>
      </c>
      <c r="AE25" s="25" t="s">
        <v>1797</v>
      </c>
      <c r="AF25" s="25" t="s">
        <v>1797</v>
      </c>
      <c r="AG25" s="25" t="s">
        <v>1797</v>
      </c>
      <c r="AH25" s="25" t="s">
        <v>1797</v>
      </c>
      <c r="AI25" s="25" t="s">
        <v>1797</v>
      </c>
      <c r="AJ25" s="25" t="s">
        <v>1797</v>
      </c>
      <c r="AK25" s="25" t="s">
        <v>1797</v>
      </c>
      <c r="AL25" s="25" t="s">
        <v>1797</v>
      </c>
      <c r="AM25" s="25" t="s">
        <v>1797</v>
      </c>
      <c r="AN25" s="25" t="s">
        <v>1797</v>
      </c>
      <c r="AO25" s="25" t="s">
        <v>1797</v>
      </c>
      <c r="AP25" s="25" t="s">
        <v>1797</v>
      </c>
      <c r="AQ25" s="25" t="s">
        <v>1797</v>
      </c>
      <c r="AR25" s="25" t="s">
        <v>1797</v>
      </c>
      <c r="AS25" s="25" t="s">
        <v>1797</v>
      </c>
      <c r="AT25" s="25" t="s">
        <v>1797</v>
      </c>
      <c r="AU25" s="25" t="s">
        <v>1797</v>
      </c>
      <c r="AV25" s="25" t="s">
        <v>1797</v>
      </c>
      <c r="AW25" s="25" t="s">
        <v>1797</v>
      </c>
      <c r="AX25" s="25" t="s">
        <v>1797</v>
      </c>
      <c r="AY25" s="25" t="s">
        <v>1797</v>
      </c>
      <c r="AZ25" s="25" t="s">
        <v>1797</v>
      </c>
      <c r="BA25" s="25" t="s">
        <v>1797</v>
      </c>
      <c r="BB25" s="25" t="s">
        <v>1797</v>
      </c>
      <c r="BC25" s="25" t="s">
        <v>1797</v>
      </c>
      <c r="BD25" s="25" t="s">
        <v>1797</v>
      </c>
      <c r="BE25" s="25" t="s">
        <v>1797</v>
      </c>
      <c r="BF25" s="25" t="s">
        <v>1797</v>
      </c>
      <c r="BG25" s="25" t="s">
        <v>1797</v>
      </c>
      <c r="BH25" s="25" t="s">
        <v>1797</v>
      </c>
      <c r="BI25" s="25" t="s">
        <v>1797</v>
      </c>
      <c r="BJ25" s="25" t="s">
        <v>1797</v>
      </c>
      <c r="BK25" s="25" t="s">
        <v>1797</v>
      </c>
      <c r="BL25" s="25" t="s">
        <v>1797</v>
      </c>
      <c r="BM25" s="25" t="s">
        <v>1797</v>
      </c>
      <c r="BN25" s="25" t="s">
        <v>1797</v>
      </c>
      <c r="BO25" s="25" t="s">
        <v>1797</v>
      </c>
      <c r="BP25" s="25" t="s">
        <v>1797</v>
      </c>
      <c r="BQ25" s="25" t="s">
        <v>1797</v>
      </c>
      <c r="BR25" s="25" t="s">
        <v>1797</v>
      </c>
      <c r="BS25" s="25" t="s">
        <v>1797</v>
      </c>
      <c r="BT25" s="25" t="s">
        <v>1797</v>
      </c>
      <c r="BU25" s="25" t="s">
        <v>1797</v>
      </c>
      <c r="BV25" s="25" t="s">
        <v>1797</v>
      </c>
      <c r="BW25" s="25" t="s">
        <v>1797</v>
      </c>
      <c r="BX25" s="25" t="s">
        <v>1797</v>
      </c>
      <c r="BY25" s="25" t="s">
        <v>1797</v>
      </c>
      <c r="BZ25" s="25" t="s">
        <v>1797</v>
      </c>
      <c r="CA25" s="25" t="s">
        <v>1797</v>
      </c>
      <c r="CB25" s="25" t="s">
        <v>1797</v>
      </c>
      <c r="CC25" s="25" t="s">
        <v>1797</v>
      </c>
      <c r="CD25" s="25" t="s">
        <v>1797</v>
      </c>
      <c r="CE25" s="25" t="s">
        <v>1797</v>
      </c>
      <c r="CF25" s="25" t="s">
        <v>1797</v>
      </c>
      <c r="CG25" s="25" t="s">
        <v>1797</v>
      </c>
      <c r="CH25" s="25" t="s">
        <v>1797</v>
      </c>
      <c r="CI25" s="25" t="s">
        <v>1797</v>
      </c>
      <c r="CJ25" s="25" t="s">
        <v>1797</v>
      </c>
      <c r="CK25" s="25" t="s">
        <v>1797</v>
      </c>
      <c r="CL25" s="25" t="s">
        <v>1797</v>
      </c>
      <c r="CM25" s="25" t="s">
        <v>1797</v>
      </c>
      <c r="CN25" s="25" t="s">
        <v>1797</v>
      </c>
      <c r="CO25" s="25" t="s">
        <v>1797</v>
      </c>
      <c r="CP25" s="25" t="s">
        <v>1797</v>
      </c>
      <c r="CQ25" s="25" t="s">
        <v>1797</v>
      </c>
      <c r="CR25" s="25" t="s">
        <v>1797</v>
      </c>
      <c r="CS25" s="25" t="s">
        <v>1797</v>
      </c>
      <c r="CT25" s="25" t="s">
        <v>1797</v>
      </c>
      <c r="CU25" s="25" t="s">
        <v>1797</v>
      </c>
      <c r="CV25" s="25" t="s">
        <v>1797</v>
      </c>
      <c r="CW25" s="25" t="s">
        <v>1797</v>
      </c>
      <c r="CX25" s="25" t="s">
        <v>1797</v>
      </c>
      <c r="CY25" s="25" t="s">
        <v>1797</v>
      </c>
      <c r="CZ25" s="25" t="s">
        <v>1797</v>
      </c>
      <c r="DA25" s="25" t="s">
        <v>1797</v>
      </c>
      <c r="DB25" s="25" t="s">
        <v>1797</v>
      </c>
      <c r="DC25" s="25" t="s">
        <v>1797</v>
      </c>
      <c r="DD25" s="25" t="s">
        <v>1797</v>
      </c>
      <c r="DE25" s="25" t="s">
        <v>1797</v>
      </c>
      <c r="DF25" s="25" t="s">
        <v>1797</v>
      </c>
      <c r="DG25" s="25" t="s">
        <v>1797</v>
      </c>
      <c r="DH25" s="25" t="s">
        <v>1797</v>
      </c>
      <c r="DI25" s="25" t="s">
        <v>1797</v>
      </c>
      <c r="DJ25" s="25" t="s">
        <v>1797</v>
      </c>
      <c r="DK25" s="25" t="s">
        <v>1797</v>
      </c>
      <c r="DL25" s="25" t="s">
        <v>1797</v>
      </c>
      <c r="DM25" s="25" t="s">
        <v>1797</v>
      </c>
      <c r="DN25" s="25" t="s">
        <v>1797</v>
      </c>
      <c r="DO25" s="25" t="s">
        <v>1797</v>
      </c>
      <c r="DP25" s="25" t="s">
        <v>1797</v>
      </c>
      <c r="DQ25" s="25" t="s">
        <v>1797</v>
      </c>
      <c r="DR25" s="25" t="s">
        <v>1797</v>
      </c>
      <c r="DS25" s="25" t="s">
        <v>1797</v>
      </c>
      <c r="DT25" s="25" t="s">
        <v>1797</v>
      </c>
      <c r="DU25" s="25" t="s">
        <v>1797</v>
      </c>
      <c r="DV25" s="25" t="s">
        <v>1797</v>
      </c>
      <c r="DW25" s="25" t="s">
        <v>1797</v>
      </c>
      <c r="DX25" s="25" t="s">
        <v>1797</v>
      </c>
      <c r="DY25" s="25" t="s">
        <v>1797</v>
      </c>
      <c r="DZ25" s="25" t="s">
        <v>1797</v>
      </c>
      <c r="EA25" s="25" t="s">
        <v>1797</v>
      </c>
      <c r="EB25" s="25" t="s">
        <v>1797</v>
      </c>
      <c r="EC25" s="100"/>
      <c r="ED25" t="s">
        <v>226</v>
      </c>
      <c r="EE25" s="14" t="str">
        <f t="shared" ca="1" si="9"/>
        <v>n/a</v>
      </c>
      <c r="EF25" s="14" t="e">
        <f t="shared" ca="1" si="10"/>
        <v>#VALUE!</v>
      </c>
      <c r="EG25" s="7" t="e">
        <f t="shared" ca="1" si="11"/>
        <v>#VALUE!</v>
      </c>
      <c r="EH25" s="14" t="e">
        <f t="shared" ca="1" si="12"/>
        <v>#VALUE!</v>
      </c>
      <c r="EI25" s="7" t="e">
        <f t="shared" ca="1" si="13"/>
        <v>#VALUE!</v>
      </c>
    </row>
    <row r="26" spans="1:139" x14ac:dyDescent="0.2">
      <c r="A26" t="s">
        <v>227</v>
      </c>
      <c r="B26">
        <v>1598</v>
      </c>
      <c r="C26">
        <v>1602</v>
      </c>
      <c r="D26">
        <v>1601</v>
      </c>
      <c r="E26">
        <v>1605</v>
      </c>
      <c r="F26">
        <v>1607</v>
      </c>
      <c r="G26">
        <v>1616</v>
      </c>
      <c r="H26">
        <v>1620</v>
      </c>
      <c r="I26">
        <v>1620</v>
      </c>
      <c r="J26">
        <v>1618</v>
      </c>
      <c r="K26">
        <v>1613</v>
      </c>
      <c r="L26">
        <v>1616</v>
      </c>
      <c r="M26">
        <v>1617</v>
      </c>
      <c r="N26">
        <v>1620</v>
      </c>
      <c r="O26">
        <v>1616</v>
      </c>
      <c r="P26">
        <v>1619</v>
      </c>
      <c r="Q26">
        <v>1626</v>
      </c>
      <c r="R26">
        <v>1629</v>
      </c>
      <c r="S26">
        <v>1631</v>
      </c>
      <c r="T26">
        <v>1638</v>
      </c>
      <c r="U26">
        <v>1640</v>
      </c>
      <c r="V26">
        <v>1645</v>
      </c>
      <c r="W26">
        <v>1651</v>
      </c>
      <c r="X26">
        <v>1652</v>
      </c>
      <c r="Y26">
        <v>1654</v>
      </c>
      <c r="Z26">
        <v>1659</v>
      </c>
      <c r="AA26">
        <v>1660</v>
      </c>
      <c r="AB26">
        <v>1664</v>
      </c>
      <c r="AC26">
        <v>1663</v>
      </c>
      <c r="AD26">
        <v>1666</v>
      </c>
      <c r="AE26">
        <v>1667</v>
      </c>
      <c r="AF26">
        <v>1668</v>
      </c>
      <c r="AG26">
        <v>1677</v>
      </c>
      <c r="AH26">
        <v>1686</v>
      </c>
      <c r="AI26">
        <v>1688</v>
      </c>
      <c r="AJ26">
        <v>1690</v>
      </c>
      <c r="AK26">
        <v>1695</v>
      </c>
      <c r="AL26">
        <v>1693</v>
      </c>
      <c r="AM26">
        <v>1700</v>
      </c>
      <c r="AN26">
        <v>1704</v>
      </c>
      <c r="AO26">
        <v>1706</v>
      </c>
      <c r="AP26">
        <v>1713</v>
      </c>
      <c r="AQ26">
        <v>1721</v>
      </c>
      <c r="AR26">
        <v>1725</v>
      </c>
      <c r="AS26">
        <v>1728</v>
      </c>
      <c r="AT26">
        <v>1729</v>
      </c>
      <c r="AU26">
        <v>1729</v>
      </c>
      <c r="AV26">
        <v>1749</v>
      </c>
      <c r="AW26">
        <v>1756</v>
      </c>
      <c r="AX26">
        <v>1751</v>
      </c>
      <c r="AY26">
        <v>1772</v>
      </c>
      <c r="AZ26">
        <v>1761</v>
      </c>
      <c r="BA26">
        <v>1767</v>
      </c>
      <c r="BB26">
        <v>1778</v>
      </c>
      <c r="BC26">
        <v>1772</v>
      </c>
      <c r="BD26">
        <v>1784</v>
      </c>
      <c r="BE26">
        <v>1791</v>
      </c>
      <c r="BF26">
        <v>1799</v>
      </c>
      <c r="BG26">
        <v>1808</v>
      </c>
      <c r="BH26">
        <v>1815</v>
      </c>
      <c r="BI26">
        <v>1812</v>
      </c>
      <c r="BJ26">
        <v>1819</v>
      </c>
      <c r="BK26">
        <v>1826</v>
      </c>
      <c r="BL26">
        <v>1820</v>
      </c>
      <c r="BM26">
        <v>1825</v>
      </c>
      <c r="BN26">
        <v>1830</v>
      </c>
      <c r="BO26">
        <v>1836</v>
      </c>
      <c r="BP26">
        <v>1852</v>
      </c>
      <c r="BQ26">
        <v>1861</v>
      </c>
      <c r="BR26">
        <v>1845</v>
      </c>
      <c r="BS26">
        <v>1791</v>
      </c>
      <c r="BT26">
        <v>1798</v>
      </c>
      <c r="BU26">
        <v>1829</v>
      </c>
      <c r="BV26">
        <v>1859</v>
      </c>
      <c r="BW26">
        <v>1881</v>
      </c>
      <c r="BX26">
        <v>1899</v>
      </c>
      <c r="BY26">
        <v>1911</v>
      </c>
      <c r="BZ26">
        <v>1913</v>
      </c>
      <c r="CA26">
        <v>1925</v>
      </c>
      <c r="CB26">
        <v>1930</v>
      </c>
      <c r="CC26">
        <v>1942</v>
      </c>
      <c r="CD26">
        <v>1948</v>
      </c>
      <c r="CE26">
        <v>1963</v>
      </c>
      <c r="CF26">
        <v>1962</v>
      </c>
      <c r="CG26">
        <v>1975</v>
      </c>
      <c r="CH26">
        <v>1979</v>
      </c>
      <c r="CI26">
        <v>1987</v>
      </c>
      <c r="CJ26">
        <v>2007</v>
      </c>
      <c r="CK26">
        <v>2009</v>
      </c>
      <c r="CL26">
        <v>2016</v>
      </c>
      <c r="CM26">
        <v>2035</v>
      </c>
      <c r="CN26">
        <v>2050</v>
      </c>
      <c r="CO26">
        <v>2055</v>
      </c>
      <c r="CP26">
        <v>2076</v>
      </c>
      <c r="CQ26">
        <v>2077</v>
      </c>
      <c r="CR26">
        <v>2084</v>
      </c>
      <c r="CS26">
        <v>2103</v>
      </c>
      <c r="CT26">
        <v>2110</v>
      </c>
      <c r="CU26">
        <v>2119</v>
      </c>
      <c r="CV26">
        <v>2147</v>
      </c>
      <c r="CW26">
        <v>2147</v>
      </c>
      <c r="CX26">
        <v>2190</v>
      </c>
      <c r="CY26">
        <v>2189</v>
      </c>
      <c r="CZ26">
        <v>2194</v>
      </c>
      <c r="DA26">
        <v>2208</v>
      </c>
      <c r="DB26">
        <v>2216</v>
      </c>
      <c r="DC26">
        <v>2226</v>
      </c>
      <c r="DD26">
        <v>2252</v>
      </c>
      <c r="DE26">
        <v>2302</v>
      </c>
      <c r="DF26">
        <v>2267</v>
      </c>
      <c r="DG26">
        <v>2277</v>
      </c>
      <c r="DH26">
        <v>2273</v>
      </c>
      <c r="DI26">
        <v>2278</v>
      </c>
      <c r="DJ26">
        <v>2327</v>
      </c>
      <c r="DK26">
        <v>2324</v>
      </c>
      <c r="DL26">
        <v>2334</v>
      </c>
      <c r="DM26">
        <v>2345</v>
      </c>
      <c r="DN26">
        <v>2356</v>
      </c>
      <c r="DO26">
        <v>2370</v>
      </c>
      <c r="DP26">
        <v>2383</v>
      </c>
      <c r="DQ26">
        <v>2387</v>
      </c>
      <c r="DR26">
        <v>2398</v>
      </c>
      <c r="DS26">
        <v>2410</v>
      </c>
      <c r="DT26">
        <v>2408</v>
      </c>
      <c r="DU26">
        <v>2456</v>
      </c>
      <c r="DV26">
        <v>2475</v>
      </c>
      <c r="DW26">
        <v>2451</v>
      </c>
      <c r="DX26">
        <v>2474</v>
      </c>
      <c r="DY26">
        <v>2481</v>
      </c>
      <c r="DZ26">
        <v>2489</v>
      </c>
      <c r="EA26">
        <v>2518</v>
      </c>
      <c r="EB26">
        <v>2521</v>
      </c>
      <c r="EC26" s="100"/>
      <c r="ED26" t="s">
        <v>227</v>
      </c>
      <c r="EE26" s="14">
        <f t="shared" ca="1" si="9"/>
        <v>2521</v>
      </c>
      <c r="EF26" s="14">
        <f t="shared" ca="1" si="10"/>
        <v>3</v>
      </c>
      <c r="EG26" s="7">
        <f t="shared" ca="1" si="11"/>
        <v>1.1914217633042098E-3</v>
      </c>
      <c r="EH26" s="14">
        <f t="shared" ca="1" si="12"/>
        <v>138</v>
      </c>
      <c r="EI26" s="7">
        <f t="shared" ca="1" si="13"/>
        <v>5.791019723038187E-2</v>
      </c>
    </row>
    <row r="27" spans="1:139" x14ac:dyDescent="0.2">
      <c r="A27" t="s">
        <v>228</v>
      </c>
      <c r="B27" s="25" t="s">
        <v>1797</v>
      </c>
      <c r="C27" s="25" t="s">
        <v>1797</v>
      </c>
      <c r="D27" s="25" t="s">
        <v>1797</v>
      </c>
      <c r="E27" s="25" t="s">
        <v>1797</v>
      </c>
      <c r="F27" s="25" t="s">
        <v>1797</v>
      </c>
      <c r="G27" s="25" t="s">
        <v>1797</v>
      </c>
      <c r="H27" s="25" t="s">
        <v>1797</v>
      </c>
      <c r="I27" s="25" t="s">
        <v>1797</v>
      </c>
      <c r="J27" s="25" t="s">
        <v>1797</v>
      </c>
      <c r="K27" s="25" t="s">
        <v>1797</v>
      </c>
      <c r="L27" s="25" t="s">
        <v>1797</v>
      </c>
      <c r="M27" s="25" t="s">
        <v>1797</v>
      </c>
      <c r="N27" s="25" t="s">
        <v>1797</v>
      </c>
      <c r="O27" s="25" t="s">
        <v>1797</v>
      </c>
      <c r="P27" s="25" t="s">
        <v>1797</v>
      </c>
      <c r="Q27" s="25" t="s">
        <v>1797</v>
      </c>
      <c r="R27" s="25" t="s">
        <v>1797</v>
      </c>
      <c r="S27" s="25" t="s">
        <v>1797</v>
      </c>
      <c r="T27" s="25" t="s">
        <v>1797</v>
      </c>
      <c r="U27" s="25" t="s">
        <v>1797</v>
      </c>
      <c r="V27" s="25" t="s">
        <v>1797</v>
      </c>
      <c r="W27" s="25" t="s">
        <v>1797</v>
      </c>
      <c r="X27" s="25" t="s">
        <v>1797</v>
      </c>
      <c r="Y27" s="25" t="s">
        <v>1797</v>
      </c>
      <c r="Z27" s="25" t="s">
        <v>1797</v>
      </c>
      <c r="AA27" s="25" t="s">
        <v>1797</v>
      </c>
      <c r="AB27" s="25" t="s">
        <v>1797</v>
      </c>
      <c r="AC27" s="25" t="s">
        <v>1797</v>
      </c>
      <c r="AD27" s="25" t="s">
        <v>1797</v>
      </c>
      <c r="AE27" s="25" t="s">
        <v>1797</v>
      </c>
      <c r="AF27" s="25" t="s">
        <v>1797</v>
      </c>
      <c r="AG27" s="25" t="s">
        <v>1797</v>
      </c>
      <c r="AH27" s="25" t="s">
        <v>1797</v>
      </c>
      <c r="AI27" s="25" t="s">
        <v>1797</v>
      </c>
      <c r="AJ27" s="25" t="s">
        <v>1797</v>
      </c>
      <c r="AK27" s="25" t="s">
        <v>1797</v>
      </c>
      <c r="AL27" s="25" t="s">
        <v>1797</v>
      </c>
      <c r="AM27" s="25" t="s">
        <v>1797</v>
      </c>
      <c r="AN27" s="25" t="s">
        <v>1797</v>
      </c>
      <c r="AO27" s="25" t="s">
        <v>1797</v>
      </c>
      <c r="AP27" s="25" t="s">
        <v>1797</v>
      </c>
      <c r="AQ27" s="25" t="s">
        <v>1797</v>
      </c>
      <c r="AR27" s="25" t="s">
        <v>1797</v>
      </c>
      <c r="AS27" s="25" t="s">
        <v>1797</v>
      </c>
      <c r="AT27" s="25" t="s">
        <v>1797</v>
      </c>
      <c r="AU27" s="25" t="s">
        <v>1797</v>
      </c>
      <c r="AV27" s="25" t="s">
        <v>1797</v>
      </c>
      <c r="AW27" s="25" t="s">
        <v>1797</v>
      </c>
      <c r="AX27" s="25" t="s">
        <v>1797</v>
      </c>
      <c r="AY27" s="25" t="s">
        <v>1797</v>
      </c>
      <c r="AZ27" s="25" t="s">
        <v>1797</v>
      </c>
      <c r="BA27" s="25" t="s">
        <v>1797</v>
      </c>
      <c r="BB27" s="25" t="s">
        <v>1797</v>
      </c>
      <c r="BC27" s="25" t="s">
        <v>1797</v>
      </c>
      <c r="BD27" s="25" t="s">
        <v>1797</v>
      </c>
      <c r="BE27" s="25" t="s">
        <v>1797</v>
      </c>
      <c r="BF27" s="25" t="s">
        <v>1797</v>
      </c>
      <c r="BG27" s="25" t="s">
        <v>1797</v>
      </c>
      <c r="BH27" s="25" t="s">
        <v>1797</v>
      </c>
      <c r="BI27" s="25" t="s">
        <v>1797</v>
      </c>
      <c r="BJ27" s="25" t="s">
        <v>1797</v>
      </c>
      <c r="BK27" s="25" t="s">
        <v>1797</v>
      </c>
      <c r="BL27" s="25" t="s">
        <v>1797</v>
      </c>
      <c r="BM27" s="25" t="s">
        <v>1797</v>
      </c>
      <c r="BN27" s="25" t="s">
        <v>1797</v>
      </c>
      <c r="BO27" s="25" t="s">
        <v>1797</v>
      </c>
      <c r="BP27" s="25" t="s">
        <v>1797</v>
      </c>
      <c r="BQ27" s="25" t="s">
        <v>1797</v>
      </c>
      <c r="BR27" s="25" t="s">
        <v>1797</v>
      </c>
      <c r="BS27" s="25" t="s">
        <v>1797</v>
      </c>
      <c r="BT27" s="25" t="s">
        <v>1797</v>
      </c>
      <c r="BU27" s="25" t="s">
        <v>1797</v>
      </c>
      <c r="BV27" s="25" t="s">
        <v>1797</v>
      </c>
      <c r="BW27" s="25" t="s">
        <v>1797</v>
      </c>
      <c r="BX27" s="25" t="s">
        <v>1797</v>
      </c>
      <c r="BY27" s="25" t="s">
        <v>1797</v>
      </c>
      <c r="BZ27" s="25" t="s">
        <v>1797</v>
      </c>
      <c r="CA27" s="25" t="s">
        <v>1797</v>
      </c>
      <c r="CB27" s="25" t="s">
        <v>1797</v>
      </c>
      <c r="CC27" s="25" t="s">
        <v>1797</v>
      </c>
      <c r="CD27" s="25" t="s">
        <v>1797</v>
      </c>
      <c r="CE27" s="25" t="s">
        <v>1797</v>
      </c>
      <c r="CF27" s="25" t="s">
        <v>1797</v>
      </c>
      <c r="CG27" s="25" t="s">
        <v>1797</v>
      </c>
      <c r="CH27" s="25" t="s">
        <v>1797</v>
      </c>
      <c r="CI27" s="25" t="s">
        <v>1797</v>
      </c>
      <c r="CJ27" s="25" t="s">
        <v>1797</v>
      </c>
      <c r="CK27" s="25" t="s">
        <v>1797</v>
      </c>
      <c r="CL27" s="25" t="s">
        <v>1797</v>
      </c>
      <c r="CM27" s="25" t="s">
        <v>1797</v>
      </c>
      <c r="CN27" s="25" t="s">
        <v>1797</v>
      </c>
      <c r="CO27" s="25" t="s">
        <v>1797</v>
      </c>
      <c r="CP27" s="25" t="s">
        <v>1797</v>
      </c>
      <c r="CQ27" s="25" t="s">
        <v>1797</v>
      </c>
      <c r="CR27" s="25" t="s">
        <v>1797</v>
      </c>
      <c r="CS27" s="25" t="s">
        <v>1797</v>
      </c>
      <c r="CT27" s="25" t="s">
        <v>1797</v>
      </c>
      <c r="CU27" s="25" t="s">
        <v>1797</v>
      </c>
      <c r="CV27" s="25" t="s">
        <v>1797</v>
      </c>
      <c r="CW27" s="25" t="s">
        <v>1797</v>
      </c>
      <c r="CX27" s="25" t="s">
        <v>1797</v>
      </c>
      <c r="CY27" s="25" t="s">
        <v>1797</v>
      </c>
      <c r="CZ27" s="25" t="s">
        <v>1797</v>
      </c>
      <c r="DA27" s="25" t="s">
        <v>1797</v>
      </c>
      <c r="DB27" s="25" t="s">
        <v>1797</v>
      </c>
      <c r="DC27" s="25" t="s">
        <v>1797</v>
      </c>
      <c r="DD27" s="25" t="s">
        <v>1797</v>
      </c>
      <c r="DE27" s="25" t="s">
        <v>1797</v>
      </c>
      <c r="DF27" s="25" t="s">
        <v>1797</v>
      </c>
      <c r="DG27" s="25" t="s">
        <v>1797</v>
      </c>
      <c r="DH27" s="25" t="s">
        <v>1797</v>
      </c>
      <c r="DI27" s="25" t="s">
        <v>1797</v>
      </c>
      <c r="DJ27" s="25" t="s">
        <v>1797</v>
      </c>
      <c r="DK27" s="25" t="s">
        <v>1797</v>
      </c>
      <c r="DL27" s="25" t="s">
        <v>1797</v>
      </c>
      <c r="DM27" s="25" t="s">
        <v>1797</v>
      </c>
      <c r="DN27" s="25" t="s">
        <v>1797</v>
      </c>
      <c r="DO27" s="25" t="s">
        <v>1797</v>
      </c>
      <c r="DP27" s="25" t="s">
        <v>1797</v>
      </c>
      <c r="DQ27" s="25" t="s">
        <v>1797</v>
      </c>
      <c r="DR27" s="25" t="s">
        <v>1797</v>
      </c>
      <c r="DS27" s="25" t="s">
        <v>1797</v>
      </c>
      <c r="DT27" s="25" t="s">
        <v>1797</v>
      </c>
      <c r="DU27" s="25" t="s">
        <v>1797</v>
      </c>
      <c r="DV27" s="25" t="s">
        <v>1797</v>
      </c>
      <c r="DW27" s="25" t="s">
        <v>1797</v>
      </c>
      <c r="DX27" s="25" t="s">
        <v>1797</v>
      </c>
      <c r="DY27" s="25" t="s">
        <v>1797</v>
      </c>
      <c r="DZ27" s="25" t="s">
        <v>1797</v>
      </c>
      <c r="EA27" s="25" t="s">
        <v>1797</v>
      </c>
      <c r="EB27" s="25" t="s">
        <v>1797</v>
      </c>
      <c r="EC27" s="100"/>
      <c r="ED27" t="s">
        <v>228</v>
      </c>
      <c r="EE27" s="14" t="str">
        <f t="shared" ca="1" si="9"/>
        <v>n/a</v>
      </c>
      <c r="EF27" s="14" t="e">
        <f t="shared" ca="1" si="10"/>
        <v>#VALUE!</v>
      </c>
      <c r="EG27" s="7" t="e">
        <f t="shared" ca="1" si="11"/>
        <v>#VALUE!</v>
      </c>
      <c r="EH27" s="14" t="e">
        <f t="shared" ca="1" si="12"/>
        <v>#VALUE!</v>
      </c>
      <c r="EI27" s="7" t="e">
        <f t="shared" ca="1" si="13"/>
        <v>#VALUE!</v>
      </c>
    </row>
    <row r="28" spans="1:139" x14ac:dyDescent="0.2">
      <c r="A28" t="s">
        <v>229</v>
      </c>
      <c r="B28" s="25" t="s">
        <v>1797</v>
      </c>
      <c r="C28" s="25" t="s">
        <v>1797</v>
      </c>
      <c r="D28" s="25" t="s">
        <v>1797</v>
      </c>
      <c r="E28" s="25" t="s">
        <v>1797</v>
      </c>
      <c r="F28" s="25" t="s">
        <v>1797</v>
      </c>
      <c r="G28" s="25" t="s">
        <v>1797</v>
      </c>
      <c r="H28" s="25" t="s">
        <v>1797</v>
      </c>
      <c r="I28" s="25" t="s">
        <v>1797</v>
      </c>
      <c r="J28" s="25" t="s">
        <v>1797</v>
      </c>
      <c r="K28" s="25" t="s">
        <v>1797</v>
      </c>
      <c r="L28" s="25" t="s">
        <v>1797</v>
      </c>
      <c r="M28" s="25" t="s">
        <v>1797</v>
      </c>
      <c r="N28" s="25" t="s">
        <v>1797</v>
      </c>
      <c r="O28" s="25" t="s">
        <v>1797</v>
      </c>
      <c r="P28" s="25" t="s">
        <v>1797</v>
      </c>
      <c r="Q28" s="25" t="s">
        <v>1797</v>
      </c>
      <c r="R28" s="25" t="s">
        <v>1797</v>
      </c>
      <c r="S28" s="25" t="s">
        <v>1797</v>
      </c>
      <c r="T28" s="25" t="s">
        <v>1797</v>
      </c>
      <c r="U28" s="25" t="s">
        <v>1797</v>
      </c>
      <c r="V28" s="25" t="s">
        <v>1797</v>
      </c>
      <c r="W28" s="25" t="s">
        <v>1797</v>
      </c>
      <c r="X28" s="25" t="s">
        <v>1797</v>
      </c>
      <c r="Y28" s="25" t="s">
        <v>1797</v>
      </c>
      <c r="Z28" s="25" t="s">
        <v>1797</v>
      </c>
      <c r="AA28" s="25" t="s">
        <v>1797</v>
      </c>
      <c r="AB28" s="25" t="s">
        <v>1797</v>
      </c>
      <c r="AC28" s="25" t="s">
        <v>1797</v>
      </c>
      <c r="AD28" s="25" t="s">
        <v>1797</v>
      </c>
      <c r="AE28" s="25" t="s">
        <v>1797</v>
      </c>
      <c r="AF28" s="25" t="s">
        <v>1797</v>
      </c>
      <c r="AG28" s="25" t="s">
        <v>1797</v>
      </c>
      <c r="AH28" s="25" t="s">
        <v>1797</v>
      </c>
      <c r="AI28" s="25" t="s">
        <v>1797</v>
      </c>
      <c r="AJ28" s="25" t="s">
        <v>1797</v>
      </c>
      <c r="AK28" s="25" t="s">
        <v>1797</v>
      </c>
      <c r="AL28" s="25" t="s">
        <v>1797</v>
      </c>
      <c r="AM28" s="25" t="s">
        <v>1797</v>
      </c>
      <c r="AN28" s="25" t="s">
        <v>1797</v>
      </c>
      <c r="AO28" s="25" t="s">
        <v>1797</v>
      </c>
      <c r="AP28" s="25" t="s">
        <v>1797</v>
      </c>
      <c r="AQ28" s="25" t="s">
        <v>1797</v>
      </c>
      <c r="AR28" s="25" t="s">
        <v>1797</v>
      </c>
      <c r="AS28" s="25" t="s">
        <v>1797</v>
      </c>
      <c r="AT28" s="25" t="s">
        <v>1797</v>
      </c>
      <c r="AU28" s="25" t="s">
        <v>1797</v>
      </c>
      <c r="AV28" s="25" t="s">
        <v>1797</v>
      </c>
      <c r="AW28" s="25" t="s">
        <v>1797</v>
      </c>
      <c r="AX28" s="25" t="s">
        <v>1797</v>
      </c>
      <c r="AY28" s="25" t="s">
        <v>1797</v>
      </c>
      <c r="AZ28" s="25" t="s">
        <v>1797</v>
      </c>
      <c r="BA28" s="25" t="s">
        <v>1797</v>
      </c>
      <c r="BB28" s="25" t="s">
        <v>1797</v>
      </c>
      <c r="BC28" s="25" t="s">
        <v>1797</v>
      </c>
      <c r="BD28" s="25" t="s">
        <v>1797</v>
      </c>
      <c r="BE28" s="25" t="s">
        <v>1797</v>
      </c>
      <c r="BF28" s="25" t="s">
        <v>1797</v>
      </c>
      <c r="BG28" s="25" t="s">
        <v>1797</v>
      </c>
      <c r="BH28" s="25" t="s">
        <v>1797</v>
      </c>
      <c r="BI28" s="25" t="s">
        <v>1797</v>
      </c>
      <c r="BJ28" s="25" t="s">
        <v>1797</v>
      </c>
      <c r="BK28" s="25" t="s">
        <v>1797</v>
      </c>
      <c r="BL28" s="25" t="s">
        <v>1797</v>
      </c>
      <c r="BM28" s="25" t="s">
        <v>1797</v>
      </c>
      <c r="BN28" s="25" t="s">
        <v>1797</v>
      </c>
      <c r="BO28" s="25" t="s">
        <v>1797</v>
      </c>
      <c r="BP28" s="25" t="s">
        <v>1797</v>
      </c>
      <c r="BQ28" s="25" t="s">
        <v>1797</v>
      </c>
      <c r="BR28" s="25" t="s">
        <v>1797</v>
      </c>
      <c r="BS28" s="25" t="s">
        <v>1797</v>
      </c>
      <c r="BT28" s="25" t="s">
        <v>1797</v>
      </c>
      <c r="BU28" s="25" t="s">
        <v>1797</v>
      </c>
      <c r="BV28" s="25" t="s">
        <v>1797</v>
      </c>
      <c r="BW28" s="25" t="s">
        <v>1797</v>
      </c>
      <c r="BX28" s="25" t="s">
        <v>1797</v>
      </c>
      <c r="BY28" s="25" t="s">
        <v>1797</v>
      </c>
      <c r="BZ28" s="25" t="s">
        <v>1797</v>
      </c>
      <c r="CA28" s="25" t="s">
        <v>1797</v>
      </c>
      <c r="CB28" s="25" t="s">
        <v>1797</v>
      </c>
      <c r="CC28" s="25" t="s">
        <v>1797</v>
      </c>
      <c r="CD28" s="25" t="s">
        <v>1797</v>
      </c>
      <c r="CE28" s="25" t="s">
        <v>1797</v>
      </c>
      <c r="CF28" s="25" t="s">
        <v>1797</v>
      </c>
      <c r="CG28" s="25" t="s">
        <v>1797</v>
      </c>
      <c r="CH28" s="25" t="s">
        <v>1797</v>
      </c>
      <c r="CI28" s="25" t="s">
        <v>1797</v>
      </c>
      <c r="CJ28" s="25" t="s">
        <v>1797</v>
      </c>
      <c r="CK28" s="25" t="s">
        <v>1797</v>
      </c>
      <c r="CL28" s="25" t="s">
        <v>1797</v>
      </c>
      <c r="CM28" s="25" t="s">
        <v>1797</v>
      </c>
      <c r="CN28" s="25" t="s">
        <v>1797</v>
      </c>
      <c r="CO28" s="25" t="s">
        <v>1797</v>
      </c>
      <c r="CP28" s="25" t="s">
        <v>1797</v>
      </c>
      <c r="CQ28" s="25" t="s">
        <v>1797</v>
      </c>
      <c r="CR28" s="25" t="s">
        <v>1797</v>
      </c>
      <c r="CS28" s="25" t="s">
        <v>1797</v>
      </c>
      <c r="CT28" s="25" t="s">
        <v>1797</v>
      </c>
      <c r="CU28" s="25" t="s">
        <v>1797</v>
      </c>
      <c r="CV28" s="25" t="s">
        <v>1797</v>
      </c>
      <c r="CW28" s="25" t="s">
        <v>1797</v>
      </c>
      <c r="CX28" s="25" t="s">
        <v>1797</v>
      </c>
      <c r="CY28" s="25" t="s">
        <v>1797</v>
      </c>
      <c r="CZ28" s="25" t="s">
        <v>1797</v>
      </c>
      <c r="DA28" s="25" t="s">
        <v>1797</v>
      </c>
      <c r="DB28" s="25" t="s">
        <v>1797</v>
      </c>
      <c r="DC28" s="25" t="s">
        <v>1797</v>
      </c>
      <c r="DD28" s="25" t="s">
        <v>1797</v>
      </c>
      <c r="DE28" s="25" t="s">
        <v>1797</v>
      </c>
      <c r="DF28" s="25" t="s">
        <v>1797</v>
      </c>
      <c r="DG28" s="25" t="s">
        <v>1797</v>
      </c>
      <c r="DH28" s="25" t="s">
        <v>1797</v>
      </c>
      <c r="DI28" s="25" t="s">
        <v>1797</v>
      </c>
      <c r="DJ28" s="25" t="s">
        <v>1797</v>
      </c>
      <c r="DK28" s="25" t="s">
        <v>1797</v>
      </c>
      <c r="DL28" s="25" t="s">
        <v>1797</v>
      </c>
      <c r="DM28" s="25" t="s">
        <v>1797</v>
      </c>
      <c r="DN28" s="25" t="s">
        <v>1797</v>
      </c>
      <c r="DO28" s="25" t="s">
        <v>1797</v>
      </c>
      <c r="DP28" s="25" t="s">
        <v>1797</v>
      </c>
      <c r="DQ28" s="25" t="s">
        <v>1797</v>
      </c>
      <c r="DR28" s="25" t="s">
        <v>1797</v>
      </c>
      <c r="DS28" s="25" t="s">
        <v>1797</v>
      </c>
      <c r="DT28" s="25" t="s">
        <v>1797</v>
      </c>
      <c r="DU28" s="25" t="s">
        <v>1797</v>
      </c>
      <c r="DV28" s="25" t="s">
        <v>1797</v>
      </c>
      <c r="DW28" s="25" t="s">
        <v>1797</v>
      </c>
      <c r="DX28" s="25" t="s">
        <v>1797</v>
      </c>
      <c r="DY28" s="25" t="s">
        <v>1797</v>
      </c>
      <c r="DZ28" s="25" t="s">
        <v>1797</v>
      </c>
      <c r="EA28" s="25" t="s">
        <v>1797</v>
      </c>
      <c r="EB28" s="25" t="s">
        <v>1797</v>
      </c>
      <c r="EC28" s="100"/>
      <c r="ED28" t="s">
        <v>229</v>
      </c>
      <c r="EE28" s="14" t="str">
        <f t="shared" ca="1" si="9"/>
        <v>n/a</v>
      </c>
      <c r="EF28" s="14" t="e">
        <f t="shared" ca="1" si="10"/>
        <v>#VALUE!</v>
      </c>
      <c r="EG28" s="7" t="e">
        <f t="shared" ca="1" si="11"/>
        <v>#VALUE!</v>
      </c>
      <c r="EH28" s="14" t="e">
        <f t="shared" ca="1" si="12"/>
        <v>#VALUE!</v>
      </c>
      <c r="EI28" s="7" t="e">
        <f t="shared" ca="1" si="13"/>
        <v>#VALUE!</v>
      </c>
    </row>
    <row r="29" spans="1:139" x14ac:dyDescent="0.2">
      <c r="A29" t="s">
        <v>230</v>
      </c>
      <c r="B29" s="25" t="s">
        <v>1797</v>
      </c>
      <c r="C29" s="25" t="s">
        <v>1797</v>
      </c>
      <c r="D29" s="25" t="s">
        <v>1797</v>
      </c>
      <c r="E29" s="25" t="s">
        <v>1797</v>
      </c>
      <c r="F29" s="25" t="s">
        <v>1797</v>
      </c>
      <c r="G29" s="25" t="s">
        <v>1797</v>
      </c>
      <c r="H29" s="25" t="s">
        <v>1797</v>
      </c>
      <c r="I29" s="25" t="s">
        <v>1797</v>
      </c>
      <c r="J29" s="25" t="s">
        <v>1797</v>
      </c>
      <c r="K29" s="25" t="s">
        <v>1797</v>
      </c>
      <c r="L29" s="25" t="s">
        <v>1797</v>
      </c>
      <c r="M29" s="25" t="s">
        <v>1797</v>
      </c>
      <c r="N29" s="25" t="s">
        <v>1797</v>
      </c>
      <c r="O29" s="25" t="s">
        <v>1797</v>
      </c>
      <c r="P29" s="25" t="s">
        <v>1797</v>
      </c>
      <c r="Q29" s="25" t="s">
        <v>1797</v>
      </c>
      <c r="R29" s="25" t="s">
        <v>1797</v>
      </c>
      <c r="S29" s="25" t="s">
        <v>1797</v>
      </c>
      <c r="T29" s="25" t="s">
        <v>1797</v>
      </c>
      <c r="U29" s="25" t="s">
        <v>1797</v>
      </c>
      <c r="V29" s="25" t="s">
        <v>1797</v>
      </c>
      <c r="W29" s="25" t="s">
        <v>1797</v>
      </c>
      <c r="X29" s="25" t="s">
        <v>1797</v>
      </c>
      <c r="Y29" s="25" t="s">
        <v>1797</v>
      </c>
      <c r="Z29" s="25" t="s">
        <v>1797</v>
      </c>
      <c r="AA29" s="25" t="s">
        <v>1797</v>
      </c>
      <c r="AB29" s="25" t="s">
        <v>1797</v>
      </c>
      <c r="AC29" s="25" t="s">
        <v>1797</v>
      </c>
      <c r="AD29" s="25" t="s">
        <v>1797</v>
      </c>
      <c r="AE29" s="25" t="s">
        <v>1797</v>
      </c>
      <c r="AF29" s="25" t="s">
        <v>1797</v>
      </c>
      <c r="AG29" s="25" t="s">
        <v>1797</v>
      </c>
      <c r="AH29" s="25" t="s">
        <v>1797</v>
      </c>
      <c r="AI29" s="25" t="s">
        <v>1797</v>
      </c>
      <c r="AJ29" s="25" t="s">
        <v>1797</v>
      </c>
      <c r="AK29" s="25" t="s">
        <v>1797</v>
      </c>
      <c r="AL29" s="25" t="s">
        <v>1797</v>
      </c>
      <c r="AM29" s="25" t="s">
        <v>1797</v>
      </c>
      <c r="AN29" s="25" t="s">
        <v>1797</v>
      </c>
      <c r="AO29" s="25" t="s">
        <v>1797</v>
      </c>
      <c r="AP29" s="25" t="s">
        <v>1797</v>
      </c>
      <c r="AQ29" s="25" t="s">
        <v>1797</v>
      </c>
      <c r="AR29" s="25" t="s">
        <v>1797</v>
      </c>
      <c r="AS29" s="25" t="s">
        <v>1797</v>
      </c>
      <c r="AT29" s="25" t="s">
        <v>1797</v>
      </c>
      <c r="AU29" s="25" t="s">
        <v>1797</v>
      </c>
      <c r="AV29" s="25" t="s">
        <v>1797</v>
      </c>
      <c r="AW29" s="25" t="s">
        <v>1797</v>
      </c>
      <c r="AX29" s="25" t="s">
        <v>1797</v>
      </c>
      <c r="AY29" s="25" t="s">
        <v>1797</v>
      </c>
      <c r="AZ29" s="25" t="s">
        <v>1797</v>
      </c>
      <c r="BA29" s="25" t="s">
        <v>1797</v>
      </c>
      <c r="BB29" s="25" t="s">
        <v>1797</v>
      </c>
      <c r="BC29" s="25" t="s">
        <v>1797</v>
      </c>
      <c r="BD29" s="25" t="s">
        <v>1797</v>
      </c>
      <c r="BE29" s="25" t="s">
        <v>1797</v>
      </c>
      <c r="BF29" s="25" t="s">
        <v>1797</v>
      </c>
      <c r="BG29" s="25" t="s">
        <v>1797</v>
      </c>
      <c r="BH29" s="25" t="s">
        <v>1797</v>
      </c>
      <c r="BI29" s="25" t="s">
        <v>1797</v>
      </c>
      <c r="BJ29" s="25" t="s">
        <v>1797</v>
      </c>
      <c r="BK29" s="25" t="s">
        <v>1797</v>
      </c>
      <c r="BL29" s="25" t="s">
        <v>1797</v>
      </c>
      <c r="BM29" s="25" t="s">
        <v>1797</v>
      </c>
      <c r="BN29" s="25" t="s">
        <v>1797</v>
      </c>
      <c r="BO29" s="25" t="s">
        <v>1797</v>
      </c>
      <c r="BP29" s="25" t="s">
        <v>1797</v>
      </c>
      <c r="BQ29" s="25" t="s">
        <v>1797</v>
      </c>
      <c r="BR29" s="25" t="s">
        <v>1797</v>
      </c>
      <c r="BS29" s="25" t="s">
        <v>1797</v>
      </c>
      <c r="BT29" s="25" t="s">
        <v>1797</v>
      </c>
      <c r="BU29" s="25" t="s">
        <v>1797</v>
      </c>
      <c r="BV29" s="25" t="s">
        <v>1797</v>
      </c>
      <c r="BW29" s="25" t="s">
        <v>1797</v>
      </c>
      <c r="BX29" s="25" t="s">
        <v>1797</v>
      </c>
      <c r="BY29" s="25" t="s">
        <v>1797</v>
      </c>
      <c r="BZ29" s="25" t="s">
        <v>1797</v>
      </c>
      <c r="CA29" s="25" t="s">
        <v>1797</v>
      </c>
      <c r="CB29" s="25" t="s">
        <v>1797</v>
      </c>
      <c r="CC29" s="25" t="s">
        <v>1797</v>
      </c>
      <c r="CD29" s="25" t="s">
        <v>1797</v>
      </c>
      <c r="CE29" s="25" t="s">
        <v>1797</v>
      </c>
      <c r="CF29" s="25" t="s">
        <v>1797</v>
      </c>
      <c r="CG29" s="25" t="s">
        <v>1797</v>
      </c>
      <c r="CH29" s="25" t="s">
        <v>1797</v>
      </c>
      <c r="CI29" s="25" t="s">
        <v>1797</v>
      </c>
      <c r="CJ29" s="25" t="s">
        <v>1797</v>
      </c>
      <c r="CK29" s="25" t="s">
        <v>1797</v>
      </c>
      <c r="CL29" s="25" t="s">
        <v>1797</v>
      </c>
      <c r="CM29" s="25" t="s">
        <v>1797</v>
      </c>
      <c r="CN29" s="25" t="s">
        <v>1797</v>
      </c>
      <c r="CO29" s="25" t="s">
        <v>1797</v>
      </c>
      <c r="CP29" s="25" t="s">
        <v>1797</v>
      </c>
      <c r="CQ29" s="25" t="s">
        <v>1797</v>
      </c>
      <c r="CR29" s="25" t="s">
        <v>1797</v>
      </c>
      <c r="CS29" s="25" t="s">
        <v>1797</v>
      </c>
      <c r="CT29" s="25" t="s">
        <v>1797</v>
      </c>
      <c r="CU29" s="25" t="s">
        <v>1797</v>
      </c>
      <c r="CV29" s="25" t="s">
        <v>1797</v>
      </c>
      <c r="CW29" s="25" t="s">
        <v>1797</v>
      </c>
      <c r="CX29" s="25" t="s">
        <v>1797</v>
      </c>
      <c r="CY29" s="25" t="s">
        <v>1797</v>
      </c>
      <c r="CZ29" s="25" t="s">
        <v>1797</v>
      </c>
      <c r="DA29" s="25" t="s">
        <v>1797</v>
      </c>
      <c r="DB29" s="25" t="s">
        <v>1797</v>
      </c>
      <c r="DC29" s="25" t="s">
        <v>1797</v>
      </c>
      <c r="DD29" s="25" t="s">
        <v>1797</v>
      </c>
      <c r="DE29" s="25" t="s">
        <v>1797</v>
      </c>
      <c r="DF29" s="25" t="s">
        <v>1797</v>
      </c>
      <c r="DG29" s="25" t="s">
        <v>1797</v>
      </c>
      <c r="DH29" s="25" t="s">
        <v>1797</v>
      </c>
      <c r="DI29" s="25" t="s">
        <v>1797</v>
      </c>
      <c r="DJ29" s="25" t="s">
        <v>1797</v>
      </c>
      <c r="DK29" s="25" t="s">
        <v>1797</v>
      </c>
      <c r="DL29" s="25" t="s">
        <v>1797</v>
      </c>
      <c r="DM29" s="25" t="s">
        <v>1797</v>
      </c>
      <c r="DN29" s="25" t="s">
        <v>1797</v>
      </c>
      <c r="DO29" s="25" t="s">
        <v>1797</v>
      </c>
      <c r="DP29" s="25" t="s">
        <v>1797</v>
      </c>
      <c r="DQ29" s="25" t="s">
        <v>1797</v>
      </c>
      <c r="DR29" s="25" t="s">
        <v>1797</v>
      </c>
      <c r="DS29" s="25" t="s">
        <v>1797</v>
      </c>
      <c r="DT29" s="25" t="s">
        <v>1797</v>
      </c>
      <c r="DU29" s="25" t="s">
        <v>1797</v>
      </c>
      <c r="DV29" s="25" t="s">
        <v>1797</v>
      </c>
      <c r="DW29" s="25" t="s">
        <v>1797</v>
      </c>
      <c r="DX29" s="25" t="s">
        <v>1797</v>
      </c>
      <c r="DY29" s="25" t="s">
        <v>1797</v>
      </c>
      <c r="DZ29" s="25" t="s">
        <v>1797</v>
      </c>
      <c r="EA29" s="25" t="s">
        <v>1797</v>
      </c>
      <c r="EB29" s="25" t="s">
        <v>1797</v>
      </c>
      <c r="EC29" s="100"/>
      <c r="ED29" t="s">
        <v>230</v>
      </c>
      <c r="EE29" s="14" t="str">
        <f t="shared" ca="1" si="9"/>
        <v>n/a</v>
      </c>
      <c r="EF29" s="14" t="e">
        <f t="shared" ca="1" si="10"/>
        <v>#VALUE!</v>
      </c>
      <c r="EG29" s="7" t="e">
        <f t="shared" ca="1" si="11"/>
        <v>#VALUE!</v>
      </c>
      <c r="EH29" s="14" t="e">
        <f t="shared" ca="1" si="12"/>
        <v>#VALUE!</v>
      </c>
      <c r="EI29" s="7" t="e">
        <f t="shared" ca="1" si="13"/>
        <v>#VALUE!</v>
      </c>
    </row>
    <row r="30" spans="1:139" x14ac:dyDescent="0.2">
      <c r="A30" t="s">
        <v>231</v>
      </c>
      <c r="B30" s="25" t="s">
        <v>1797</v>
      </c>
      <c r="C30" s="25" t="s">
        <v>1797</v>
      </c>
      <c r="D30" s="25" t="s">
        <v>1797</v>
      </c>
      <c r="E30" s="25" t="s">
        <v>1797</v>
      </c>
      <c r="F30" s="25" t="s">
        <v>1797</v>
      </c>
      <c r="G30" s="25" t="s">
        <v>1797</v>
      </c>
      <c r="H30" s="25" t="s">
        <v>1797</v>
      </c>
      <c r="I30" s="25" t="s">
        <v>1797</v>
      </c>
      <c r="J30" s="25" t="s">
        <v>1797</v>
      </c>
      <c r="K30" s="25" t="s">
        <v>1797</v>
      </c>
      <c r="L30" s="25" t="s">
        <v>1797</v>
      </c>
      <c r="M30" s="25" t="s">
        <v>1797</v>
      </c>
      <c r="N30" s="25" t="s">
        <v>1797</v>
      </c>
      <c r="O30" s="25" t="s">
        <v>1797</v>
      </c>
      <c r="P30" s="25" t="s">
        <v>1797</v>
      </c>
      <c r="Q30" s="25" t="s">
        <v>1797</v>
      </c>
      <c r="R30" s="25" t="s">
        <v>1797</v>
      </c>
      <c r="S30" s="25" t="s">
        <v>1797</v>
      </c>
      <c r="T30" s="25" t="s">
        <v>1797</v>
      </c>
      <c r="U30" s="25" t="s">
        <v>1797</v>
      </c>
      <c r="V30" s="25" t="s">
        <v>1797</v>
      </c>
      <c r="W30" s="25" t="s">
        <v>1797</v>
      </c>
      <c r="X30" s="25" t="s">
        <v>1797</v>
      </c>
      <c r="Y30" s="25" t="s">
        <v>1797</v>
      </c>
      <c r="Z30" s="25" t="s">
        <v>1797</v>
      </c>
      <c r="AA30" s="25" t="s">
        <v>1797</v>
      </c>
      <c r="AB30" s="25" t="s">
        <v>1797</v>
      </c>
      <c r="AC30" s="25" t="s">
        <v>1797</v>
      </c>
      <c r="AD30" s="25" t="s">
        <v>1797</v>
      </c>
      <c r="AE30" s="25" t="s">
        <v>1797</v>
      </c>
      <c r="AF30" s="25" t="s">
        <v>1797</v>
      </c>
      <c r="AG30" s="25" t="s">
        <v>1797</v>
      </c>
      <c r="AH30" s="25" t="s">
        <v>1797</v>
      </c>
      <c r="AI30" s="25" t="s">
        <v>1797</v>
      </c>
      <c r="AJ30" s="25" t="s">
        <v>1797</v>
      </c>
      <c r="AK30" s="25" t="s">
        <v>1797</v>
      </c>
      <c r="AL30" s="25" t="s">
        <v>1797</v>
      </c>
      <c r="AM30" s="25" t="s">
        <v>1797</v>
      </c>
      <c r="AN30" s="25" t="s">
        <v>1797</v>
      </c>
      <c r="AO30" s="25" t="s">
        <v>1797</v>
      </c>
      <c r="AP30" s="25" t="s">
        <v>1797</v>
      </c>
      <c r="AQ30" s="25" t="s">
        <v>1797</v>
      </c>
      <c r="AR30" s="25" t="s">
        <v>1797</v>
      </c>
      <c r="AS30" s="25" t="s">
        <v>1797</v>
      </c>
      <c r="AT30" s="25" t="s">
        <v>1797</v>
      </c>
      <c r="AU30" s="25" t="s">
        <v>1797</v>
      </c>
      <c r="AV30" s="25" t="s">
        <v>1797</v>
      </c>
      <c r="AW30" s="25" t="s">
        <v>1797</v>
      </c>
      <c r="AX30" s="25" t="s">
        <v>1797</v>
      </c>
      <c r="AY30" s="25" t="s">
        <v>1797</v>
      </c>
      <c r="AZ30" s="25" t="s">
        <v>1797</v>
      </c>
      <c r="BA30" s="25" t="s">
        <v>1797</v>
      </c>
      <c r="BB30" s="25" t="s">
        <v>1797</v>
      </c>
      <c r="BC30" s="25" t="s">
        <v>1797</v>
      </c>
      <c r="BD30" s="25" t="s">
        <v>1797</v>
      </c>
      <c r="BE30" s="25" t="s">
        <v>1797</v>
      </c>
      <c r="BF30" s="25" t="s">
        <v>1797</v>
      </c>
      <c r="BG30" s="25" t="s">
        <v>1797</v>
      </c>
      <c r="BH30" s="25" t="s">
        <v>1797</v>
      </c>
      <c r="BI30" s="25" t="s">
        <v>1797</v>
      </c>
      <c r="BJ30" s="25" t="s">
        <v>1797</v>
      </c>
      <c r="BK30" s="25" t="s">
        <v>1797</v>
      </c>
      <c r="BL30" s="25" t="s">
        <v>1797</v>
      </c>
      <c r="BM30" s="25" t="s">
        <v>1797</v>
      </c>
      <c r="BN30" s="25" t="s">
        <v>1797</v>
      </c>
      <c r="BO30" s="25" t="s">
        <v>1797</v>
      </c>
      <c r="BP30" s="25" t="s">
        <v>1797</v>
      </c>
      <c r="BQ30" s="25" t="s">
        <v>1797</v>
      </c>
      <c r="BR30" s="25" t="s">
        <v>1797</v>
      </c>
      <c r="BS30" s="25" t="s">
        <v>1797</v>
      </c>
      <c r="BT30" s="25" t="s">
        <v>1797</v>
      </c>
      <c r="BU30" s="25" t="s">
        <v>1797</v>
      </c>
      <c r="BV30" s="25" t="s">
        <v>1797</v>
      </c>
      <c r="BW30" s="25" t="s">
        <v>1797</v>
      </c>
      <c r="BX30" s="25" t="s">
        <v>1797</v>
      </c>
      <c r="BY30" s="25" t="s">
        <v>1797</v>
      </c>
      <c r="BZ30" s="25" t="s">
        <v>1797</v>
      </c>
      <c r="CA30" s="25" t="s">
        <v>1797</v>
      </c>
      <c r="CB30" s="25" t="s">
        <v>1797</v>
      </c>
      <c r="CC30" s="25" t="s">
        <v>1797</v>
      </c>
      <c r="CD30" s="25" t="s">
        <v>1797</v>
      </c>
      <c r="CE30" s="25" t="s">
        <v>1797</v>
      </c>
      <c r="CF30" s="25" t="s">
        <v>1797</v>
      </c>
      <c r="CG30" s="25" t="s">
        <v>1797</v>
      </c>
      <c r="CH30" s="25" t="s">
        <v>1797</v>
      </c>
      <c r="CI30" s="25" t="s">
        <v>1797</v>
      </c>
      <c r="CJ30" s="25" t="s">
        <v>1797</v>
      </c>
      <c r="CK30" s="25" t="s">
        <v>1797</v>
      </c>
      <c r="CL30" s="25" t="s">
        <v>1797</v>
      </c>
      <c r="CM30" s="25" t="s">
        <v>1797</v>
      </c>
      <c r="CN30" s="25" t="s">
        <v>1797</v>
      </c>
      <c r="CO30" s="25" t="s">
        <v>1797</v>
      </c>
      <c r="CP30" s="25" t="s">
        <v>1797</v>
      </c>
      <c r="CQ30" s="25" t="s">
        <v>1797</v>
      </c>
      <c r="CR30" s="25" t="s">
        <v>1797</v>
      </c>
      <c r="CS30" s="25" t="s">
        <v>1797</v>
      </c>
      <c r="CT30" s="25" t="s">
        <v>1797</v>
      </c>
      <c r="CU30" s="25" t="s">
        <v>1797</v>
      </c>
      <c r="CV30" s="25" t="s">
        <v>1797</v>
      </c>
      <c r="CW30" s="25" t="s">
        <v>1797</v>
      </c>
      <c r="CX30" s="25" t="s">
        <v>1797</v>
      </c>
      <c r="CY30" s="25" t="s">
        <v>1797</v>
      </c>
      <c r="CZ30" s="25" t="s">
        <v>1797</v>
      </c>
      <c r="DA30" s="25" t="s">
        <v>1797</v>
      </c>
      <c r="DB30" s="25" t="s">
        <v>1797</v>
      </c>
      <c r="DC30" s="25" t="s">
        <v>1797</v>
      </c>
      <c r="DD30" s="25" t="s">
        <v>1797</v>
      </c>
      <c r="DE30" s="25" t="s">
        <v>1797</v>
      </c>
      <c r="DF30" s="25" t="s">
        <v>1797</v>
      </c>
      <c r="DG30" s="25" t="s">
        <v>1797</v>
      </c>
      <c r="DH30" s="25" t="s">
        <v>1797</v>
      </c>
      <c r="DI30" s="25" t="s">
        <v>1797</v>
      </c>
      <c r="DJ30" s="25" t="s">
        <v>1797</v>
      </c>
      <c r="DK30" s="25" t="s">
        <v>1797</v>
      </c>
      <c r="DL30" s="25" t="s">
        <v>1797</v>
      </c>
      <c r="DM30" s="25" t="s">
        <v>1797</v>
      </c>
      <c r="DN30" s="25" t="s">
        <v>1797</v>
      </c>
      <c r="DO30" s="25" t="s">
        <v>1797</v>
      </c>
      <c r="DP30" s="25" t="s">
        <v>1797</v>
      </c>
      <c r="DQ30" s="25" t="s">
        <v>1797</v>
      </c>
      <c r="DR30" s="25" t="s">
        <v>1797</v>
      </c>
      <c r="DS30" s="25" t="s">
        <v>1797</v>
      </c>
      <c r="DT30" s="25" t="s">
        <v>1797</v>
      </c>
      <c r="DU30" s="25" t="s">
        <v>1797</v>
      </c>
      <c r="DV30" s="25" t="s">
        <v>1797</v>
      </c>
      <c r="DW30" s="25" t="s">
        <v>1797</v>
      </c>
      <c r="DX30" s="25" t="s">
        <v>1797</v>
      </c>
      <c r="DY30" s="25" t="s">
        <v>1797</v>
      </c>
      <c r="DZ30" s="25" t="s">
        <v>1797</v>
      </c>
      <c r="EA30" s="25" t="s">
        <v>1797</v>
      </c>
      <c r="EB30" s="25" t="s">
        <v>1797</v>
      </c>
      <c r="EC30" s="100"/>
      <c r="ED30" t="s">
        <v>231</v>
      </c>
      <c r="EE30" s="14" t="str">
        <f t="shared" ca="1" si="9"/>
        <v>n/a</v>
      </c>
      <c r="EF30" s="14" t="e">
        <f t="shared" ca="1" si="10"/>
        <v>#VALUE!</v>
      </c>
      <c r="EG30" s="7" t="e">
        <f t="shared" ca="1" si="11"/>
        <v>#VALUE!</v>
      </c>
      <c r="EH30" s="14" t="e">
        <f t="shared" ca="1" si="12"/>
        <v>#VALUE!</v>
      </c>
      <c r="EI30" s="7" t="e">
        <f t="shared" ca="1" si="13"/>
        <v>#VALUE!</v>
      </c>
    </row>
  </sheetData>
  <phoneticPr fontId="3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3446-B0D2-4D90-A380-83631CB3B7B5}">
  <sheetPr codeName="Sheet37"/>
  <dimension ref="A1:P146"/>
  <sheetViews>
    <sheetView workbookViewId="0">
      <pane ySplit="14" topLeftCell="A15" activePane="bottomLeft" state="frozen"/>
      <selection activeCell="Y201" sqref="Y201"/>
      <selection pane="bottomLeft" activeCell="Y201" sqref="Y201"/>
    </sheetView>
  </sheetViews>
  <sheetFormatPr defaultColWidth="9" defaultRowHeight="14.25" x14ac:dyDescent="0.2"/>
  <cols>
    <col min="1" max="1" width="34.75" style="179" customWidth="1"/>
    <col min="2" max="8" width="9" style="179"/>
    <col min="9" max="9" width="9" style="180"/>
    <col min="10" max="16384" width="9" style="179"/>
  </cols>
  <sheetData>
    <row r="1" spans="1:8" x14ac:dyDescent="0.2">
      <c r="A1" s="186" t="s">
        <v>2006</v>
      </c>
    </row>
    <row r="2" spans="1:8" x14ac:dyDescent="0.2">
      <c r="A2" s="182" t="str" cm="1">
        <f t="array" ref="A2">INDEX(A19:A25,Control!$F$3)</f>
        <v>Medway</v>
      </c>
      <c r="B2" s="181">
        <v>2017</v>
      </c>
      <c r="C2" s="181">
        <v>2018</v>
      </c>
      <c r="D2" s="181">
        <v>2019</v>
      </c>
      <c r="E2" s="181">
        <v>2020</v>
      </c>
      <c r="F2" s="181">
        <v>2021</v>
      </c>
      <c r="G2" s="181">
        <v>2022</v>
      </c>
      <c r="H2" s="181">
        <v>2023</v>
      </c>
    </row>
    <row r="3" spans="1:8" x14ac:dyDescent="0.2">
      <c r="A3" s="179" t="s">
        <v>1798</v>
      </c>
      <c r="B3" s="184" cm="1">
        <f t="array" ref="B3">INDEX(B19:B25,Control!$F$3)</f>
        <v>597</v>
      </c>
      <c r="C3" s="184" cm="1">
        <f t="array" ref="C3">INDEX(C19:C25,Control!$F$3)</f>
        <v>589</v>
      </c>
      <c r="D3" s="184" cm="1">
        <f t="array" ref="D3">INDEX(D19:D25,Control!$F$3)</f>
        <v>620</v>
      </c>
      <c r="E3" s="184" cm="1">
        <f t="array" ref="E3">INDEX(E19:E25,Control!$F$3)</f>
        <v>587</v>
      </c>
      <c r="F3" s="184" cm="1">
        <f t="array" ref="F3">INDEX(F19:F25,Control!$F$3)</f>
        <v>792</v>
      </c>
      <c r="G3" s="184" cm="1">
        <f t="array" ref="G3">INDEX(G19:G25,Control!$F$3)</f>
        <v>861</v>
      </c>
      <c r="H3" s="184" cm="1">
        <f t="array" ref="H3">INDEX(H19:H25,Control!$F$3)</f>
        <v>822</v>
      </c>
    </row>
    <row r="4" spans="1:8" x14ac:dyDescent="0.2">
      <c r="A4" s="179" t="s">
        <v>1799</v>
      </c>
      <c r="B4" s="184" cm="1">
        <f t="array" ref="B4">INDEX(B30:B36,Control!$F$3)</f>
        <v>312</v>
      </c>
      <c r="C4" s="184" cm="1">
        <f t="array" ref="C4">INDEX(C30:C36,Control!$F$3)</f>
        <v>292</v>
      </c>
      <c r="D4" s="184" cm="1">
        <f t="array" ref="D4">INDEX(D30:D36,Control!$F$3)</f>
        <v>306</v>
      </c>
      <c r="E4" s="184" cm="1">
        <f t="array" ref="E4">INDEX(E30:E36,Control!$F$3)</f>
        <v>248</v>
      </c>
      <c r="F4" s="184" cm="1">
        <f t="array" ref="F4">INDEX(F30:F36,Control!$F$3)</f>
        <v>358</v>
      </c>
      <c r="G4" s="184" cm="1">
        <f t="array" ref="G4">INDEX(G30:G36,Control!$F$3)</f>
        <v>474</v>
      </c>
      <c r="H4" s="184" cm="1">
        <f t="array" ref="H4">INDEX(H30:H36,Control!$F$3)</f>
        <v>509</v>
      </c>
    </row>
    <row r="5" spans="1:8" x14ac:dyDescent="0.2">
      <c r="A5" s="179" t="s">
        <v>1800</v>
      </c>
      <c r="B5" s="184" cm="1">
        <f t="array" ref="B5">INDEX(B41:B47,Control!$F$3)</f>
        <v>285</v>
      </c>
      <c r="C5" s="184" cm="1">
        <f t="array" ref="C5">INDEX(C41:C47,Control!$F$3)</f>
        <v>297</v>
      </c>
      <c r="D5" s="184" cm="1">
        <f t="array" ref="D5">INDEX(D41:D47,Control!$F$3)</f>
        <v>314</v>
      </c>
      <c r="E5" s="184" cm="1">
        <f t="array" ref="E5">INDEX(E41:E47,Control!$F$3)</f>
        <v>339</v>
      </c>
      <c r="F5" s="184" cm="1">
        <f t="array" ref="F5">INDEX(F41:F47,Control!$F$3)</f>
        <v>434</v>
      </c>
      <c r="G5" s="184" cm="1">
        <f t="array" ref="G5">INDEX(G41:G47,Control!$F$3)</f>
        <v>387</v>
      </c>
      <c r="H5" s="184" cm="1">
        <f t="array" ref="H5">INDEX(H41:H47,Control!$F$3)</f>
        <v>313</v>
      </c>
    </row>
    <row r="6" spans="1:8" x14ac:dyDescent="0.2">
      <c r="A6" s="179" t="s">
        <v>1801</v>
      </c>
      <c r="B6" s="184" cm="1">
        <f t="array" ref="B6">INDEX(B52:B58,Control!$F$3)</f>
        <v>463</v>
      </c>
      <c r="C6" s="184" cm="1">
        <f t="array" ref="C6">INDEX(C52:C58,Control!$F$3)</f>
        <v>393</v>
      </c>
      <c r="D6" s="184" cm="1">
        <f t="array" ref="D6">INDEX(D52:D58,Control!$F$3)</f>
        <v>381</v>
      </c>
      <c r="E6" s="184" cm="1">
        <f t="array" ref="E6">INDEX(E52:E58,Control!$F$3)</f>
        <v>323</v>
      </c>
      <c r="F6" s="184" cm="1">
        <f t="array" ref="F6">INDEX(F52:F58,Control!$F$3)</f>
        <v>395</v>
      </c>
      <c r="G6" s="184" cm="1">
        <f t="array" ref="G6">INDEX(G52:G58,Control!$F$3)</f>
        <v>431</v>
      </c>
      <c r="H6" s="184" cm="1">
        <f t="array" ref="H6">INDEX(H52:H58,Control!$F$3)</f>
        <v>455</v>
      </c>
    </row>
    <row r="7" spans="1:8" x14ac:dyDescent="0.2">
      <c r="A7" s="179" t="s">
        <v>1802</v>
      </c>
      <c r="B7" s="184" cm="1">
        <f t="array" ref="B7">INDEX(B63:B69,Control!$F$3)</f>
        <v>206</v>
      </c>
      <c r="C7" s="184" cm="1">
        <f t="array" ref="C7">INDEX(C63:C69,Control!$F$3)</f>
        <v>185</v>
      </c>
      <c r="D7" s="184" cm="1">
        <f t="array" ref="D7">INDEX(D63:D69,Control!$F$3)</f>
        <v>191</v>
      </c>
      <c r="E7" s="184" cm="1">
        <f t="array" ref="E7">INDEX(E63:E69,Control!$F$3)</f>
        <v>161</v>
      </c>
      <c r="F7" s="184" cm="1">
        <f t="array" ref="F7">INDEX(F63:F69,Control!$F$3)</f>
        <v>205</v>
      </c>
      <c r="G7" s="184" cm="1">
        <f t="array" ref="G7">INDEX(G63:G69,Control!$F$3)</f>
        <v>209</v>
      </c>
      <c r="H7" s="184" cm="1">
        <f t="array" ref="H7">INDEX(H63:H69,Control!$F$3)</f>
        <v>221</v>
      </c>
    </row>
    <row r="8" spans="1:8" x14ac:dyDescent="0.2">
      <c r="A8" s="179" t="s">
        <v>1803</v>
      </c>
      <c r="B8" s="184" cm="1">
        <f t="array" ref="B8">INDEX(B74:B80,Control!$F$3)</f>
        <v>257</v>
      </c>
      <c r="C8" s="184" cm="1">
        <f t="array" ref="C8">INDEX(C74:C80,Control!$F$3)</f>
        <v>208</v>
      </c>
      <c r="D8" s="184" cm="1">
        <f t="array" ref="D8">INDEX(D74:D80,Control!$F$3)</f>
        <v>190</v>
      </c>
      <c r="E8" s="184" cm="1">
        <f t="array" ref="E8">INDEX(E74:E80,Control!$F$3)</f>
        <v>162</v>
      </c>
      <c r="F8" s="184" cm="1">
        <f t="array" ref="F8">INDEX(F74:F80,Control!$F$3)</f>
        <v>190</v>
      </c>
      <c r="G8" s="184" cm="1">
        <f t="array" ref="G8">INDEX(G74:G80,Control!$F$3)</f>
        <v>222</v>
      </c>
      <c r="H8" s="184" cm="1">
        <f t="array" ref="H8">INDEX(H74:H80,Control!$F$3)</f>
        <v>234</v>
      </c>
    </row>
    <row r="9" spans="1:8" x14ac:dyDescent="0.2">
      <c r="A9" s="179" t="s">
        <v>1804</v>
      </c>
      <c r="B9" s="184" cm="1">
        <f t="array" ref="B9">INDEX(B85:B91,Control!$F$3)</f>
        <v>1298</v>
      </c>
      <c r="C9" s="184" cm="1">
        <f t="array" ref="C9">INDEX(C85:C91,Control!$F$3)</f>
        <v>1300</v>
      </c>
      <c r="D9" s="184" cm="1">
        <f t="array" ref="D9">INDEX(D85:D91,Control!$F$3)</f>
        <v>1338</v>
      </c>
      <c r="E9" s="184" cm="1">
        <f t="array" ref="E9">INDEX(E85:E91,Control!$F$3)</f>
        <v>1303</v>
      </c>
      <c r="F9" s="184" cm="1">
        <f t="array" ref="F9">INDEX(F85:F91,Control!$F$3)</f>
        <v>1396</v>
      </c>
      <c r="G9" s="184" cm="1">
        <f t="array" ref="G9">INDEX(G85:G91,Control!$F$3)</f>
        <v>1351</v>
      </c>
      <c r="H9" s="184" cm="1">
        <f t="array" ref="H9">INDEX(H85:H91,Control!$F$3)</f>
        <v>1351</v>
      </c>
    </row>
    <row r="10" spans="1:8" x14ac:dyDescent="0.2">
      <c r="A10" s="179" t="s">
        <v>1805</v>
      </c>
      <c r="B10" s="184" cm="1">
        <f t="array" ref="B10">INDEX(B96:B102,Control!$F$3)</f>
        <v>732</v>
      </c>
      <c r="C10" s="184" cm="1">
        <f t="array" ref="C10">INDEX(C96:C102,Control!$F$3)</f>
        <v>751</v>
      </c>
      <c r="D10" s="184" cm="1">
        <f t="array" ref="D10">INDEX(D96:D102,Control!$F$3)</f>
        <v>761</v>
      </c>
      <c r="E10" s="184" cm="1">
        <f t="array" ref="E10">INDEX(E96:E102,Control!$F$3)</f>
        <v>716</v>
      </c>
      <c r="F10" s="184" cm="1">
        <f t="array" ref="F10">INDEX(F96:F102,Control!$F$3)</f>
        <v>750</v>
      </c>
      <c r="G10" s="184" cm="1">
        <f t="array" ref="G10">INDEX(G96:G102,Control!$F$3)</f>
        <v>744</v>
      </c>
      <c r="H10" s="184" cm="1">
        <f t="array" ref="H10">INDEX(H96:H102,Control!$F$3)</f>
        <v>749</v>
      </c>
    </row>
    <row r="11" spans="1:8" x14ac:dyDescent="0.2">
      <c r="A11" s="179" t="s">
        <v>1806</v>
      </c>
      <c r="B11" s="184" cm="1">
        <f t="array" ref="B11">INDEX(B107:B113,Control!$F$3)</f>
        <v>566</v>
      </c>
      <c r="C11" s="184" cm="1">
        <f t="array" ref="C11">INDEX(C107:C113,Control!$F$3)</f>
        <v>549</v>
      </c>
      <c r="D11" s="184" cm="1">
        <f t="array" ref="D11">INDEX(D107:D113,Control!$F$3)</f>
        <v>577</v>
      </c>
      <c r="E11" s="184" cm="1">
        <f t="array" ref="E11">INDEX(E107:E113,Control!$F$3)</f>
        <v>587</v>
      </c>
      <c r="F11" s="184" cm="1">
        <f t="array" ref="F11">INDEX(F107:F113,Control!$F$3)</f>
        <v>646</v>
      </c>
      <c r="G11" s="184" cm="1">
        <f t="array" ref="G11">INDEX(G107:G113,Control!$F$3)</f>
        <v>607</v>
      </c>
      <c r="H11" s="184" cm="1">
        <f t="array" ref="H11">INDEX(H107:H113,Control!$F$3)</f>
        <v>602</v>
      </c>
    </row>
    <row r="12" spans="1:8" x14ac:dyDescent="0.2">
      <c r="A12" s="179" t="s">
        <v>1807</v>
      </c>
      <c r="B12" s="184" cm="1">
        <f t="array" ref="B12">INDEX(B118:B124,Control!$F$3)</f>
        <v>946</v>
      </c>
      <c r="C12" s="184" cm="1">
        <f t="array" ref="C12">INDEX(C118:C124,Control!$F$3)</f>
        <v>953</v>
      </c>
      <c r="D12" s="184" cm="1">
        <f t="array" ref="D12">INDEX(D118:D124,Control!$F$3)</f>
        <v>980</v>
      </c>
      <c r="E12" s="184" cm="1">
        <f t="array" ref="E12">INDEX(E118:E124,Control!$F$3)</f>
        <v>909</v>
      </c>
      <c r="F12" s="184" cm="1">
        <f t="array" ref="F12">INDEX(F118:F124,Control!$F$3)</f>
        <v>943</v>
      </c>
      <c r="G12" s="184" cm="1">
        <f t="array" ref="G12">INDEX(G118:G124,Control!$F$3)</f>
        <v>960</v>
      </c>
      <c r="H12" s="184" cm="1">
        <f t="array" ref="H12">INDEX(H118:H124,Control!$F$3)</f>
        <v>917</v>
      </c>
    </row>
    <row r="13" spans="1:8" x14ac:dyDescent="0.2">
      <c r="A13" s="179" t="s">
        <v>1808</v>
      </c>
      <c r="B13" s="184" cm="1">
        <f t="array" ref="B13">INDEX(B129:B135,Control!$F$3)</f>
        <v>520</v>
      </c>
      <c r="C13" s="184" cm="1">
        <f t="array" ref="C13">INDEX(C129:C135,Control!$F$3)</f>
        <v>517</v>
      </c>
      <c r="D13" s="184" cm="1">
        <f t="array" ref="D13">INDEX(D129:D135,Control!$F$3)</f>
        <v>525</v>
      </c>
      <c r="E13" s="184" cm="1">
        <f t="array" ref="E13">INDEX(E129:E135,Control!$F$3)</f>
        <v>472</v>
      </c>
      <c r="F13" s="184" cm="1">
        <f t="array" ref="F13">INDEX(F129:F135,Control!$F$3)</f>
        <v>522</v>
      </c>
      <c r="G13" s="184" cm="1">
        <f t="array" ref="G13">INDEX(G129:G135,Control!$F$3)</f>
        <v>538</v>
      </c>
      <c r="H13" s="184" cm="1">
        <f t="array" ref="H13">INDEX(H129:H135,Control!$F$3)</f>
        <v>525</v>
      </c>
    </row>
    <row r="14" spans="1:8" x14ac:dyDescent="0.2">
      <c r="A14" s="179" t="s">
        <v>1809</v>
      </c>
      <c r="B14" s="184" cm="1">
        <f t="array" ref="B14">INDEX(B140:B146,Control!$F$3)</f>
        <v>426</v>
      </c>
      <c r="C14" s="184" cm="1">
        <f t="array" ref="C14">INDEX(C140:C146,Control!$F$3)</f>
        <v>436</v>
      </c>
      <c r="D14" s="184" cm="1">
        <f t="array" ref="D14">INDEX(D140:D146,Control!$F$3)</f>
        <v>455</v>
      </c>
      <c r="E14" s="184" cm="1">
        <f t="array" ref="E14">INDEX(E140:E146,Control!$F$3)</f>
        <v>437</v>
      </c>
      <c r="F14" s="184" cm="1">
        <f t="array" ref="F14">INDEX(F140:F146,Control!$F$3)</f>
        <v>421</v>
      </c>
      <c r="G14" s="184" cm="1">
        <f t="array" ref="G14">INDEX(G140:G146,Control!$F$3)</f>
        <v>422</v>
      </c>
      <c r="H14" s="184" cm="1">
        <f t="array" ref="H14">INDEX(H140:H146,Control!$F$3)</f>
        <v>392</v>
      </c>
    </row>
    <row r="15" spans="1:8" x14ac:dyDescent="0.2">
      <c r="B15" s="184"/>
      <c r="C15" s="184"/>
      <c r="D15" s="184"/>
      <c r="E15" s="184"/>
      <c r="F15" s="184"/>
      <c r="G15" s="184"/>
      <c r="H15" s="184"/>
    </row>
    <row r="17" spans="1:8" x14ac:dyDescent="0.2">
      <c r="A17" s="179" t="s">
        <v>1798</v>
      </c>
    </row>
    <row r="18" spans="1:8" x14ac:dyDescent="0.2">
      <c r="A18" s="181"/>
      <c r="B18" s="181">
        <v>2017</v>
      </c>
      <c r="C18" s="181">
        <v>2018</v>
      </c>
      <c r="D18" s="181">
        <v>2019</v>
      </c>
      <c r="E18" s="181">
        <v>2020</v>
      </c>
      <c r="F18" s="181">
        <v>2021</v>
      </c>
      <c r="G18" s="181">
        <v>2022</v>
      </c>
      <c r="H18" s="181">
        <v>2023</v>
      </c>
    </row>
    <row r="19" spans="1:8" x14ac:dyDescent="0.2">
      <c r="A19" s="179" t="s">
        <v>127</v>
      </c>
      <c r="B19" s="183">
        <v>597</v>
      </c>
      <c r="C19" s="183">
        <v>589</v>
      </c>
      <c r="D19" s="183">
        <v>620</v>
      </c>
      <c r="E19" s="183">
        <v>587</v>
      </c>
      <c r="F19" s="183">
        <v>792</v>
      </c>
      <c r="G19" s="183">
        <v>861</v>
      </c>
      <c r="H19" s="183">
        <v>822</v>
      </c>
    </row>
    <row r="20" spans="1:8" x14ac:dyDescent="0.2">
      <c r="A20" s="179" t="s">
        <v>1794</v>
      </c>
      <c r="B20" s="183">
        <v>2441</v>
      </c>
      <c r="C20" s="183">
        <v>2492</v>
      </c>
      <c r="D20" s="183">
        <v>2581</v>
      </c>
      <c r="E20" s="183">
        <v>2228</v>
      </c>
      <c r="F20" s="183">
        <v>2310</v>
      </c>
      <c r="G20" s="183">
        <v>2539</v>
      </c>
      <c r="H20" s="183">
        <v>2535</v>
      </c>
    </row>
    <row r="21" spans="1:8" x14ac:dyDescent="0.2">
      <c r="A21" s="179" t="s">
        <v>230</v>
      </c>
      <c r="B21" s="183">
        <v>1289</v>
      </c>
      <c r="C21" s="183">
        <v>1355</v>
      </c>
      <c r="D21" s="183">
        <v>1408</v>
      </c>
      <c r="E21" s="183">
        <v>1282</v>
      </c>
      <c r="F21" s="183">
        <v>2041</v>
      </c>
      <c r="G21" s="183">
        <v>2643</v>
      </c>
      <c r="H21" s="183">
        <v>1768</v>
      </c>
    </row>
    <row r="22" spans="1:8" x14ac:dyDescent="0.2">
      <c r="A22" s="179" t="s">
        <v>231</v>
      </c>
      <c r="B22" s="183">
        <v>1539</v>
      </c>
      <c r="C22" s="183">
        <v>1467</v>
      </c>
      <c r="D22" s="183">
        <v>1545</v>
      </c>
      <c r="E22" s="183">
        <v>1278</v>
      </c>
      <c r="F22" s="183">
        <v>1468</v>
      </c>
      <c r="G22" s="183">
        <v>1981</v>
      </c>
      <c r="H22" s="183">
        <v>1998</v>
      </c>
    </row>
    <row r="23" spans="1:8" x14ac:dyDescent="0.2">
      <c r="A23" s="179" t="s">
        <v>229</v>
      </c>
      <c r="B23" s="183">
        <v>1619</v>
      </c>
      <c r="C23" s="183">
        <v>1763</v>
      </c>
      <c r="D23" s="183">
        <v>1597</v>
      </c>
      <c r="E23" s="183">
        <v>1403</v>
      </c>
      <c r="F23" s="183">
        <v>1313</v>
      </c>
      <c r="G23" s="183">
        <v>1745</v>
      </c>
      <c r="H23" s="183">
        <v>1624</v>
      </c>
    </row>
    <row r="24" spans="1:8" x14ac:dyDescent="0.2">
      <c r="A24" s="179" t="s">
        <v>138</v>
      </c>
      <c r="B24" s="184">
        <f>SUM(B20:B23)</f>
        <v>6888</v>
      </c>
      <c r="C24" s="184">
        <f t="shared" ref="C24:H24" si="0">SUM(C20:C23)</f>
        <v>7077</v>
      </c>
      <c r="D24" s="184">
        <f t="shared" si="0"/>
        <v>7131</v>
      </c>
      <c r="E24" s="184">
        <f t="shared" si="0"/>
        <v>6191</v>
      </c>
      <c r="F24" s="184">
        <f t="shared" si="0"/>
        <v>7132</v>
      </c>
      <c r="G24" s="184">
        <f t="shared" si="0"/>
        <v>8908</v>
      </c>
      <c r="H24" s="184">
        <f t="shared" si="0"/>
        <v>7925</v>
      </c>
    </row>
    <row r="25" spans="1:8" x14ac:dyDescent="0.2">
      <c r="A25" s="179" t="s">
        <v>1810</v>
      </c>
      <c r="B25" s="183">
        <v>7485</v>
      </c>
      <c r="C25" s="183">
        <v>7666</v>
      </c>
      <c r="D25" s="183">
        <v>7751</v>
      </c>
      <c r="E25" s="183">
        <v>6778</v>
      </c>
      <c r="F25" s="183">
        <v>7924</v>
      </c>
      <c r="G25" s="183">
        <v>9769</v>
      </c>
      <c r="H25" s="286">
        <v>8747</v>
      </c>
    </row>
    <row r="28" spans="1:8" x14ac:dyDescent="0.2">
      <c r="A28" s="179" t="s">
        <v>1799</v>
      </c>
    </row>
    <row r="29" spans="1:8" x14ac:dyDescent="0.2">
      <c r="A29" s="181"/>
      <c r="B29" s="181">
        <v>2017</v>
      </c>
      <c r="C29" s="181">
        <v>2018</v>
      </c>
      <c r="D29" s="181">
        <v>2019</v>
      </c>
      <c r="E29" s="181">
        <v>2020</v>
      </c>
      <c r="F29" s="181">
        <v>2021</v>
      </c>
      <c r="G29" s="181">
        <v>2022</v>
      </c>
      <c r="H29" s="181">
        <v>2023</v>
      </c>
    </row>
    <row r="30" spans="1:8" x14ac:dyDescent="0.2">
      <c r="A30" s="179" t="s">
        <v>127</v>
      </c>
      <c r="B30" s="183">
        <v>312</v>
      </c>
      <c r="C30" s="183">
        <v>292</v>
      </c>
      <c r="D30" s="183">
        <v>306</v>
      </c>
      <c r="E30" s="183">
        <v>248</v>
      </c>
      <c r="F30" s="183">
        <v>358</v>
      </c>
      <c r="G30" s="183">
        <v>474</v>
      </c>
      <c r="H30" s="183">
        <v>509</v>
      </c>
    </row>
    <row r="31" spans="1:8" x14ac:dyDescent="0.2">
      <c r="A31" s="179" t="s">
        <v>1794</v>
      </c>
      <c r="B31" s="183">
        <v>1486</v>
      </c>
      <c r="C31" s="183">
        <v>1606</v>
      </c>
      <c r="D31" s="183">
        <v>1737</v>
      </c>
      <c r="E31" s="183">
        <v>1439</v>
      </c>
      <c r="F31" s="183">
        <v>1289</v>
      </c>
      <c r="G31" s="183">
        <v>1295</v>
      </c>
      <c r="H31" s="183">
        <v>1045</v>
      </c>
    </row>
    <row r="32" spans="1:8" x14ac:dyDescent="0.2">
      <c r="A32" s="179" t="s">
        <v>230</v>
      </c>
      <c r="B32" s="183">
        <v>692</v>
      </c>
      <c r="C32" s="183">
        <v>637</v>
      </c>
      <c r="D32" s="183">
        <v>789</v>
      </c>
      <c r="E32" s="183">
        <v>863</v>
      </c>
      <c r="F32" s="183">
        <v>1547</v>
      </c>
      <c r="G32" s="183">
        <v>2092</v>
      </c>
      <c r="H32" s="183">
        <v>1303</v>
      </c>
    </row>
    <row r="33" spans="1:8" x14ac:dyDescent="0.2">
      <c r="A33" s="179" t="s">
        <v>231</v>
      </c>
      <c r="B33" s="183">
        <v>787</v>
      </c>
      <c r="C33" s="183">
        <v>729</v>
      </c>
      <c r="D33" s="183">
        <v>760</v>
      </c>
      <c r="E33" s="183">
        <v>648</v>
      </c>
      <c r="F33" s="183">
        <v>654</v>
      </c>
      <c r="G33" s="183">
        <v>868</v>
      </c>
      <c r="H33" s="183">
        <v>901</v>
      </c>
    </row>
    <row r="34" spans="1:8" x14ac:dyDescent="0.2">
      <c r="A34" s="179" t="s">
        <v>229</v>
      </c>
      <c r="B34" s="183">
        <v>924</v>
      </c>
      <c r="C34" s="183">
        <v>1031</v>
      </c>
      <c r="D34" s="183">
        <v>878</v>
      </c>
      <c r="E34" s="183">
        <v>761</v>
      </c>
      <c r="F34" s="183">
        <v>635</v>
      </c>
      <c r="G34" s="183">
        <v>1013</v>
      </c>
      <c r="H34" s="183">
        <v>950</v>
      </c>
    </row>
    <row r="35" spans="1:8" x14ac:dyDescent="0.2">
      <c r="A35" s="179" t="s">
        <v>138</v>
      </c>
      <c r="B35" s="184">
        <f>SUM(B31:B34)</f>
        <v>3889</v>
      </c>
      <c r="C35" s="184">
        <f t="shared" ref="C35" si="1">SUM(C31:C34)</f>
        <v>4003</v>
      </c>
      <c r="D35" s="184">
        <f t="shared" ref="D35" si="2">SUM(D31:D34)</f>
        <v>4164</v>
      </c>
      <c r="E35" s="184">
        <f t="shared" ref="E35" si="3">SUM(E31:E34)</f>
        <v>3711</v>
      </c>
      <c r="F35" s="184">
        <f t="shared" ref="F35" si="4">SUM(F31:F34)</f>
        <v>4125</v>
      </c>
      <c r="G35" s="184">
        <f t="shared" ref="G35:H35" si="5">SUM(G31:G34)</f>
        <v>5268</v>
      </c>
      <c r="H35" s="184">
        <f t="shared" si="5"/>
        <v>4199</v>
      </c>
    </row>
    <row r="36" spans="1:8" x14ac:dyDescent="0.2">
      <c r="A36" s="179" t="s">
        <v>1810</v>
      </c>
      <c r="B36" s="183">
        <v>4201</v>
      </c>
      <c r="C36" s="183">
        <v>4295</v>
      </c>
      <c r="D36" s="183">
        <v>4470</v>
      </c>
      <c r="E36" s="183">
        <v>3959</v>
      </c>
      <c r="F36" s="183">
        <v>4483</v>
      </c>
      <c r="G36" s="183">
        <v>5742</v>
      </c>
      <c r="H36" s="183">
        <v>4708</v>
      </c>
    </row>
    <row r="39" spans="1:8" x14ac:dyDescent="0.2">
      <c r="A39" s="179" t="s">
        <v>1800</v>
      </c>
    </row>
    <row r="40" spans="1:8" x14ac:dyDescent="0.2">
      <c r="A40" s="181"/>
      <c r="B40" s="181">
        <v>2017</v>
      </c>
      <c r="C40" s="181">
        <v>2018</v>
      </c>
      <c r="D40" s="181">
        <v>2019</v>
      </c>
      <c r="E40" s="181">
        <v>2020</v>
      </c>
      <c r="F40" s="181">
        <v>2021</v>
      </c>
      <c r="G40" s="181">
        <v>2022</v>
      </c>
      <c r="H40" s="181">
        <v>2023</v>
      </c>
    </row>
    <row r="41" spans="1:8" x14ac:dyDescent="0.2">
      <c r="A41" s="179" t="s">
        <v>127</v>
      </c>
      <c r="B41" s="183">
        <v>285</v>
      </c>
      <c r="C41" s="183">
        <v>297</v>
      </c>
      <c r="D41" s="183">
        <v>314</v>
      </c>
      <c r="E41" s="183">
        <v>339</v>
      </c>
      <c r="F41" s="183">
        <v>434</v>
      </c>
      <c r="G41" s="183">
        <v>387</v>
      </c>
      <c r="H41" s="183">
        <v>313</v>
      </c>
    </row>
    <row r="42" spans="1:8" x14ac:dyDescent="0.2">
      <c r="A42" s="179" t="s">
        <v>1794</v>
      </c>
      <c r="B42" s="183">
        <v>955</v>
      </c>
      <c r="C42" s="183">
        <v>886</v>
      </c>
      <c r="D42" s="183">
        <v>844</v>
      </c>
      <c r="E42" s="183">
        <v>789</v>
      </c>
      <c r="F42" s="183">
        <v>1021</v>
      </c>
      <c r="G42" s="183">
        <v>1244</v>
      </c>
      <c r="H42" s="183">
        <v>1490</v>
      </c>
    </row>
    <row r="43" spans="1:8" x14ac:dyDescent="0.2">
      <c r="A43" s="179" t="s">
        <v>230</v>
      </c>
      <c r="B43" s="183">
        <v>597</v>
      </c>
      <c r="C43" s="183">
        <v>718</v>
      </c>
      <c r="D43" s="183">
        <v>619</v>
      </c>
      <c r="E43" s="183">
        <v>419</v>
      </c>
      <c r="F43" s="183">
        <v>494</v>
      </c>
      <c r="G43" s="183">
        <v>551</v>
      </c>
      <c r="H43" s="183">
        <v>465</v>
      </c>
    </row>
    <row r="44" spans="1:8" x14ac:dyDescent="0.2">
      <c r="A44" s="179" t="s">
        <v>231</v>
      </c>
      <c r="B44" s="183">
        <v>752</v>
      </c>
      <c r="C44" s="183">
        <v>738</v>
      </c>
      <c r="D44" s="183">
        <v>785</v>
      </c>
      <c r="E44" s="183">
        <v>630</v>
      </c>
      <c r="F44" s="183">
        <v>814</v>
      </c>
      <c r="G44" s="183">
        <v>1113</v>
      </c>
      <c r="H44" s="183">
        <v>1097</v>
      </c>
    </row>
    <row r="45" spans="1:8" x14ac:dyDescent="0.2">
      <c r="A45" s="179" t="s">
        <v>229</v>
      </c>
      <c r="B45" s="183">
        <v>695</v>
      </c>
      <c r="C45" s="183">
        <v>732</v>
      </c>
      <c r="D45" s="183">
        <v>719</v>
      </c>
      <c r="E45" s="183">
        <v>642</v>
      </c>
      <c r="F45" s="183">
        <v>678</v>
      </c>
      <c r="G45" s="183">
        <v>732</v>
      </c>
      <c r="H45" s="183">
        <v>674</v>
      </c>
    </row>
    <row r="46" spans="1:8" x14ac:dyDescent="0.2">
      <c r="A46" s="179" t="s">
        <v>138</v>
      </c>
      <c r="B46" s="184">
        <f>SUM(B42:B45)</f>
        <v>2999</v>
      </c>
      <c r="C46" s="184">
        <f t="shared" ref="C46" si="6">SUM(C42:C45)</f>
        <v>3074</v>
      </c>
      <c r="D46" s="184">
        <f t="shared" ref="D46" si="7">SUM(D42:D45)</f>
        <v>2967</v>
      </c>
      <c r="E46" s="184">
        <f t="shared" ref="E46" si="8">SUM(E42:E45)</f>
        <v>2480</v>
      </c>
      <c r="F46" s="184">
        <f t="shared" ref="F46" si="9">SUM(F42:F45)</f>
        <v>3007</v>
      </c>
      <c r="G46" s="184">
        <f t="shared" ref="G46:H46" si="10">SUM(G42:G45)</f>
        <v>3640</v>
      </c>
      <c r="H46" s="184">
        <f t="shared" si="10"/>
        <v>3726</v>
      </c>
    </row>
    <row r="47" spans="1:8" x14ac:dyDescent="0.2">
      <c r="A47" s="179" t="s">
        <v>1810</v>
      </c>
      <c r="B47" s="183">
        <v>3284</v>
      </c>
      <c r="C47" s="183">
        <v>3371</v>
      </c>
      <c r="D47" s="183">
        <v>3281</v>
      </c>
      <c r="E47" s="183">
        <v>2819</v>
      </c>
      <c r="F47" s="183">
        <v>3441</v>
      </c>
      <c r="G47" s="183">
        <v>4027</v>
      </c>
      <c r="H47" s="183">
        <v>4039</v>
      </c>
    </row>
    <row r="50" spans="1:16" x14ac:dyDescent="0.2">
      <c r="A50" s="179" t="s">
        <v>1801</v>
      </c>
    </row>
    <row r="51" spans="1:16" x14ac:dyDescent="0.2">
      <c r="A51" s="181"/>
      <c r="B51" s="181">
        <v>2017</v>
      </c>
      <c r="C51" s="181">
        <v>2018</v>
      </c>
      <c r="D51" s="181">
        <v>2019</v>
      </c>
      <c r="E51" s="181">
        <v>2020</v>
      </c>
      <c r="F51" s="181">
        <v>2021</v>
      </c>
      <c r="G51" s="181">
        <v>2022</v>
      </c>
      <c r="H51" s="181">
        <v>2023</v>
      </c>
      <c r="J51" s="181"/>
      <c r="K51" s="181"/>
      <c r="L51" s="181"/>
      <c r="M51" s="181"/>
      <c r="N51" s="181"/>
      <c r="O51" s="181"/>
      <c r="P51" s="181"/>
    </row>
    <row r="52" spans="1:16" x14ac:dyDescent="0.2">
      <c r="A52" s="179" t="s">
        <v>127</v>
      </c>
      <c r="B52" s="183">
        <v>463</v>
      </c>
      <c r="C52" s="183">
        <v>393</v>
      </c>
      <c r="D52" s="183">
        <v>381</v>
      </c>
      <c r="E52" s="183">
        <v>323</v>
      </c>
      <c r="F52" s="183">
        <v>395</v>
      </c>
      <c r="G52" s="183">
        <v>431</v>
      </c>
      <c r="H52" s="183">
        <v>455</v>
      </c>
    </row>
    <row r="53" spans="1:16" x14ac:dyDescent="0.2">
      <c r="A53" s="179" t="s">
        <v>1794</v>
      </c>
      <c r="B53" s="183">
        <v>613</v>
      </c>
      <c r="C53" s="183">
        <v>730</v>
      </c>
      <c r="D53" s="183">
        <v>827</v>
      </c>
      <c r="E53" s="183">
        <v>1105</v>
      </c>
      <c r="F53" s="183">
        <v>1259</v>
      </c>
      <c r="G53" s="183">
        <v>1400</v>
      </c>
      <c r="H53" s="183">
        <v>1205</v>
      </c>
    </row>
    <row r="54" spans="1:16" x14ac:dyDescent="0.2">
      <c r="A54" s="179" t="s">
        <v>230</v>
      </c>
      <c r="B54" s="183">
        <v>1077</v>
      </c>
      <c r="C54" s="183">
        <v>897</v>
      </c>
      <c r="D54" s="183">
        <v>1321</v>
      </c>
      <c r="E54" s="183">
        <v>744</v>
      </c>
      <c r="F54" s="183">
        <v>694</v>
      </c>
      <c r="G54" s="183">
        <v>694</v>
      </c>
      <c r="H54" s="183">
        <v>703</v>
      </c>
    </row>
    <row r="55" spans="1:16" x14ac:dyDescent="0.2">
      <c r="A55" s="179" t="s">
        <v>231</v>
      </c>
      <c r="B55" s="183">
        <v>979</v>
      </c>
      <c r="C55" s="183">
        <v>810</v>
      </c>
      <c r="D55" s="183">
        <v>730</v>
      </c>
      <c r="E55" s="183">
        <v>562</v>
      </c>
      <c r="F55" s="183">
        <v>645</v>
      </c>
      <c r="G55" s="183">
        <v>730</v>
      </c>
      <c r="H55" s="183">
        <v>780</v>
      </c>
    </row>
    <row r="56" spans="1:16" x14ac:dyDescent="0.2">
      <c r="A56" s="179" t="s">
        <v>229</v>
      </c>
      <c r="B56" s="183">
        <v>511</v>
      </c>
      <c r="C56" s="183">
        <v>580</v>
      </c>
      <c r="D56" s="183">
        <v>569</v>
      </c>
      <c r="E56" s="183">
        <v>477</v>
      </c>
      <c r="F56" s="183">
        <v>533</v>
      </c>
      <c r="G56" s="183">
        <v>570</v>
      </c>
      <c r="H56" s="183">
        <v>550</v>
      </c>
    </row>
    <row r="57" spans="1:16" x14ac:dyDescent="0.2">
      <c r="A57" s="179" t="s">
        <v>138</v>
      </c>
      <c r="B57" s="184">
        <f>SUM(B53:B56)</f>
        <v>3180</v>
      </c>
      <c r="C57" s="184">
        <f t="shared" ref="C57" si="11">SUM(C53:C56)</f>
        <v>3017</v>
      </c>
      <c r="D57" s="184">
        <f t="shared" ref="D57" si="12">SUM(D53:D56)</f>
        <v>3447</v>
      </c>
      <c r="E57" s="184">
        <f t="shared" ref="E57" si="13">SUM(E53:E56)</f>
        <v>2888</v>
      </c>
      <c r="F57" s="184">
        <f t="shared" ref="F57" si="14">SUM(F53:F56)</f>
        <v>3131</v>
      </c>
      <c r="G57" s="184">
        <f t="shared" ref="G57:H57" si="15">SUM(G53:G56)</f>
        <v>3394</v>
      </c>
      <c r="H57" s="184">
        <f t="shared" si="15"/>
        <v>3238</v>
      </c>
    </row>
    <row r="58" spans="1:16" x14ac:dyDescent="0.2">
      <c r="A58" s="179" t="s">
        <v>1810</v>
      </c>
      <c r="B58" s="183">
        <v>3643</v>
      </c>
      <c r="C58" s="183">
        <v>3410</v>
      </c>
      <c r="D58" s="183">
        <v>3828</v>
      </c>
      <c r="E58" s="183">
        <v>3211</v>
      </c>
      <c r="F58" s="183">
        <v>3526</v>
      </c>
      <c r="G58" s="183">
        <v>3825</v>
      </c>
      <c r="H58" s="183">
        <v>3693</v>
      </c>
    </row>
    <row r="61" spans="1:16" x14ac:dyDescent="0.2">
      <c r="A61" s="179" t="s">
        <v>2112</v>
      </c>
    </row>
    <row r="62" spans="1:16" x14ac:dyDescent="0.2">
      <c r="A62" s="181"/>
      <c r="B62" s="181">
        <v>2017</v>
      </c>
      <c r="C62" s="181">
        <v>2018</v>
      </c>
      <c r="D62" s="181">
        <v>2019</v>
      </c>
      <c r="E62" s="181">
        <v>2020</v>
      </c>
      <c r="F62" s="181">
        <v>2021</v>
      </c>
      <c r="G62" s="181">
        <v>2022</v>
      </c>
      <c r="H62" s="181">
        <v>2023</v>
      </c>
    </row>
    <row r="63" spans="1:16" x14ac:dyDescent="0.2">
      <c r="A63" s="179" t="s">
        <v>127</v>
      </c>
      <c r="B63" s="179">
        <v>206</v>
      </c>
      <c r="C63" s="179">
        <v>185</v>
      </c>
      <c r="D63" s="179">
        <v>191</v>
      </c>
      <c r="E63" s="179">
        <v>161</v>
      </c>
      <c r="F63" s="179">
        <v>205</v>
      </c>
      <c r="G63" s="179">
        <v>209</v>
      </c>
      <c r="H63" s="179">
        <v>221</v>
      </c>
    </row>
    <row r="64" spans="1:16" x14ac:dyDescent="0.2">
      <c r="A64" s="179" t="s">
        <v>1794</v>
      </c>
      <c r="B64" s="179">
        <v>391</v>
      </c>
      <c r="C64" s="179">
        <v>429</v>
      </c>
      <c r="D64" s="179">
        <v>432</v>
      </c>
      <c r="E64" s="179">
        <v>438</v>
      </c>
      <c r="F64" s="179">
        <v>596</v>
      </c>
      <c r="G64" s="179">
        <v>784</v>
      </c>
      <c r="H64" s="179">
        <v>591</v>
      </c>
    </row>
    <row r="65" spans="1:8" x14ac:dyDescent="0.2">
      <c r="A65" s="179" t="s">
        <v>230</v>
      </c>
      <c r="B65" s="179">
        <v>467</v>
      </c>
      <c r="C65" s="179">
        <v>373</v>
      </c>
      <c r="D65" s="179">
        <v>460</v>
      </c>
      <c r="E65" s="179">
        <v>445</v>
      </c>
      <c r="F65" s="179">
        <v>370</v>
      </c>
      <c r="G65" s="179">
        <v>356</v>
      </c>
      <c r="H65" s="179">
        <v>350</v>
      </c>
    </row>
    <row r="66" spans="1:8" x14ac:dyDescent="0.2">
      <c r="A66" s="179" t="s">
        <v>231</v>
      </c>
      <c r="B66" s="179">
        <v>686</v>
      </c>
      <c r="C66" s="179">
        <v>554</v>
      </c>
      <c r="D66" s="179">
        <v>488</v>
      </c>
      <c r="E66" s="179">
        <v>358</v>
      </c>
      <c r="F66" s="179">
        <v>418</v>
      </c>
      <c r="G66" s="179">
        <v>466</v>
      </c>
      <c r="H66" s="179">
        <v>531</v>
      </c>
    </row>
    <row r="67" spans="1:8" x14ac:dyDescent="0.2">
      <c r="A67" s="179" t="s">
        <v>229</v>
      </c>
      <c r="B67" s="179">
        <v>291</v>
      </c>
      <c r="C67" s="179">
        <v>321</v>
      </c>
      <c r="D67" s="179">
        <v>305</v>
      </c>
      <c r="E67" s="179">
        <v>273</v>
      </c>
      <c r="F67" s="179">
        <v>286</v>
      </c>
      <c r="G67" s="179">
        <v>312</v>
      </c>
      <c r="H67" s="179">
        <v>299</v>
      </c>
    </row>
    <row r="68" spans="1:8" x14ac:dyDescent="0.2">
      <c r="A68" s="179" t="s">
        <v>138</v>
      </c>
      <c r="B68" s="184">
        <f>SUM(B64:B67)</f>
        <v>1835</v>
      </c>
      <c r="C68" s="184">
        <f t="shared" ref="C68" si="16">SUM(C64:C67)</f>
        <v>1677</v>
      </c>
      <c r="D68" s="184">
        <f t="shared" ref="D68" si="17">SUM(D64:D67)</f>
        <v>1685</v>
      </c>
      <c r="E68" s="184">
        <f t="shared" ref="E68" si="18">SUM(E64:E67)</f>
        <v>1514</v>
      </c>
      <c r="F68" s="184">
        <f t="shared" ref="F68" si="19">SUM(F64:F67)</f>
        <v>1670</v>
      </c>
      <c r="G68" s="184">
        <f t="shared" ref="G68:H68" si="20">SUM(G64:G67)</f>
        <v>1918</v>
      </c>
      <c r="H68" s="184">
        <f t="shared" si="20"/>
        <v>1771</v>
      </c>
    </row>
    <row r="69" spans="1:8" x14ac:dyDescent="0.2">
      <c r="A69" s="179" t="s">
        <v>1810</v>
      </c>
      <c r="B69" s="179">
        <v>2041</v>
      </c>
      <c r="C69" s="179">
        <v>1862</v>
      </c>
      <c r="D69" s="179">
        <v>1876</v>
      </c>
      <c r="E69" s="179">
        <v>1675</v>
      </c>
      <c r="F69" s="179">
        <v>1875</v>
      </c>
      <c r="G69" s="179">
        <v>2127</v>
      </c>
      <c r="H69" s="179">
        <v>1992</v>
      </c>
    </row>
    <row r="72" spans="1:8" x14ac:dyDescent="0.2">
      <c r="A72" s="179" t="s">
        <v>1803</v>
      </c>
    </row>
    <row r="73" spans="1:8" x14ac:dyDescent="0.2">
      <c r="A73" s="181"/>
      <c r="B73" s="181">
        <v>2017</v>
      </c>
      <c r="C73" s="181">
        <v>2018</v>
      </c>
      <c r="D73" s="181">
        <v>2019</v>
      </c>
      <c r="E73" s="181">
        <v>2020</v>
      </c>
      <c r="F73" s="181">
        <v>2021</v>
      </c>
      <c r="G73" s="181">
        <v>2022</v>
      </c>
      <c r="H73" s="181">
        <v>2023</v>
      </c>
    </row>
    <row r="74" spans="1:8" x14ac:dyDescent="0.2">
      <c r="A74" s="179" t="s">
        <v>127</v>
      </c>
      <c r="B74" s="179">
        <v>257</v>
      </c>
      <c r="C74" s="179">
        <v>208</v>
      </c>
      <c r="D74" s="179">
        <v>190</v>
      </c>
      <c r="E74" s="179">
        <v>162</v>
      </c>
      <c r="F74" s="179">
        <v>190</v>
      </c>
      <c r="G74" s="179">
        <v>222</v>
      </c>
      <c r="H74" s="179">
        <v>234</v>
      </c>
    </row>
    <row r="75" spans="1:8" x14ac:dyDescent="0.2">
      <c r="A75" s="179" t="s">
        <v>1794</v>
      </c>
      <c r="B75" s="179">
        <v>222</v>
      </c>
      <c r="C75" s="179">
        <v>301</v>
      </c>
      <c r="D75" s="179">
        <v>395</v>
      </c>
      <c r="E75" s="179">
        <v>667</v>
      </c>
      <c r="F75" s="179">
        <v>663</v>
      </c>
      <c r="G75" s="179">
        <v>616</v>
      </c>
      <c r="H75" s="179">
        <v>614</v>
      </c>
    </row>
    <row r="76" spans="1:8" x14ac:dyDescent="0.2">
      <c r="A76" s="179" t="s">
        <v>230</v>
      </c>
      <c r="B76" s="179">
        <v>610</v>
      </c>
      <c r="C76" s="179">
        <v>524</v>
      </c>
      <c r="D76" s="179">
        <v>861</v>
      </c>
      <c r="E76" s="179">
        <v>299</v>
      </c>
      <c r="F76" s="179">
        <v>324</v>
      </c>
      <c r="G76" s="179">
        <v>338</v>
      </c>
      <c r="H76" s="179">
        <v>353</v>
      </c>
    </row>
    <row r="77" spans="1:8" x14ac:dyDescent="0.2">
      <c r="A77" s="179" t="s">
        <v>231</v>
      </c>
      <c r="B77" s="179">
        <v>293</v>
      </c>
      <c r="C77" s="179">
        <v>256</v>
      </c>
      <c r="D77" s="179">
        <v>242</v>
      </c>
      <c r="E77" s="179">
        <v>204</v>
      </c>
      <c r="F77" s="179">
        <v>227</v>
      </c>
      <c r="G77" s="179">
        <v>264</v>
      </c>
      <c r="H77" s="179">
        <v>249</v>
      </c>
    </row>
    <row r="78" spans="1:8" x14ac:dyDescent="0.2">
      <c r="A78" s="179" t="s">
        <v>229</v>
      </c>
      <c r="B78" s="179">
        <v>220</v>
      </c>
      <c r="C78" s="179">
        <v>259</v>
      </c>
      <c r="D78" s="179">
        <v>264</v>
      </c>
      <c r="E78" s="179">
        <v>204</v>
      </c>
      <c r="F78" s="179">
        <v>247</v>
      </c>
      <c r="G78" s="179">
        <v>258</v>
      </c>
      <c r="H78" s="179">
        <v>251</v>
      </c>
    </row>
    <row r="79" spans="1:8" x14ac:dyDescent="0.2">
      <c r="A79" s="179" t="s">
        <v>138</v>
      </c>
      <c r="B79" s="184">
        <f>SUM(B75:B78)</f>
        <v>1345</v>
      </c>
      <c r="C79" s="184">
        <f t="shared" ref="C79" si="21">SUM(C75:C78)</f>
        <v>1340</v>
      </c>
      <c r="D79" s="184">
        <f t="shared" ref="D79" si="22">SUM(D75:D78)</f>
        <v>1762</v>
      </c>
      <c r="E79" s="184">
        <f t="shared" ref="E79" si="23">SUM(E75:E78)</f>
        <v>1374</v>
      </c>
      <c r="F79" s="184">
        <f t="shared" ref="F79" si="24">SUM(F75:F78)</f>
        <v>1461</v>
      </c>
      <c r="G79" s="184">
        <f t="shared" ref="G79:H79" si="25">SUM(G75:G78)</f>
        <v>1476</v>
      </c>
      <c r="H79" s="184">
        <f t="shared" si="25"/>
        <v>1467</v>
      </c>
    </row>
    <row r="80" spans="1:8" x14ac:dyDescent="0.2">
      <c r="A80" s="179" t="s">
        <v>1810</v>
      </c>
      <c r="B80" s="179">
        <v>1602</v>
      </c>
      <c r="C80" s="179">
        <v>1548</v>
      </c>
      <c r="D80" s="179">
        <v>1952</v>
      </c>
      <c r="E80" s="179">
        <v>1536</v>
      </c>
      <c r="F80" s="179">
        <v>1651</v>
      </c>
      <c r="G80" s="179">
        <v>1698</v>
      </c>
      <c r="H80" s="179">
        <v>1701</v>
      </c>
    </row>
    <row r="83" spans="1:8" x14ac:dyDescent="0.2">
      <c r="A83" s="179" t="s">
        <v>1804</v>
      </c>
    </row>
    <row r="84" spans="1:8" x14ac:dyDescent="0.2">
      <c r="A84" s="181"/>
      <c r="B84" s="181">
        <v>2017</v>
      </c>
      <c r="C84" s="181">
        <v>2018</v>
      </c>
      <c r="D84" s="181">
        <v>2019</v>
      </c>
      <c r="E84" s="181">
        <v>2020</v>
      </c>
      <c r="F84" s="181">
        <v>2021</v>
      </c>
      <c r="G84" s="181">
        <v>2022</v>
      </c>
      <c r="H84" s="181">
        <v>2023</v>
      </c>
    </row>
    <row r="85" spans="1:8" x14ac:dyDescent="0.2">
      <c r="A85" s="179" t="s">
        <v>127</v>
      </c>
      <c r="B85" s="183">
        <v>1298</v>
      </c>
      <c r="C85" s="183">
        <v>1300</v>
      </c>
      <c r="D85" s="183">
        <v>1338</v>
      </c>
      <c r="E85" s="183">
        <v>1303</v>
      </c>
      <c r="F85" s="183">
        <v>1396</v>
      </c>
      <c r="G85" s="183">
        <v>1351</v>
      </c>
      <c r="H85" s="183">
        <v>1351</v>
      </c>
    </row>
    <row r="86" spans="1:8" x14ac:dyDescent="0.2">
      <c r="A86" s="179" t="s">
        <v>1794</v>
      </c>
      <c r="B86" s="183">
        <v>2038</v>
      </c>
      <c r="C86" s="183">
        <v>2064</v>
      </c>
      <c r="D86" s="183">
        <v>2042</v>
      </c>
      <c r="E86" s="183">
        <v>2015</v>
      </c>
      <c r="F86" s="183">
        <v>2118</v>
      </c>
      <c r="G86" s="183">
        <v>2127</v>
      </c>
      <c r="H86" s="183">
        <v>2114</v>
      </c>
    </row>
    <row r="87" spans="1:8" x14ac:dyDescent="0.2">
      <c r="A87" s="179" t="s">
        <v>230</v>
      </c>
      <c r="B87" s="183">
        <v>2266</v>
      </c>
      <c r="C87" s="183">
        <v>2313</v>
      </c>
      <c r="D87" s="183">
        <v>2432</v>
      </c>
      <c r="E87" s="183">
        <v>2304</v>
      </c>
      <c r="F87" s="183">
        <v>2361</v>
      </c>
      <c r="G87" s="183">
        <v>2359</v>
      </c>
      <c r="H87" s="183">
        <v>2290</v>
      </c>
    </row>
    <row r="88" spans="1:8" x14ac:dyDescent="0.2">
      <c r="A88" s="179" t="s">
        <v>231</v>
      </c>
      <c r="B88" s="183">
        <v>2281</v>
      </c>
      <c r="C88" s="183">
        <v>2365</v>
      </c>
      <c r="D88" s="183">
        <v>2440</v>
      </c>
      <c r="E88" s="183">
        <v>2190</v>
      </c>
      <c r="F88" s="183">
        <v>2230</v>
      </c>
      <c r="G88" s="183">
        <v>2233</v>
      </c>
      <c r="H88" s="183">
        <v>2248</v>
      </c>
    </row>
    <row r="89" spans="1:8" x14ac:dyDescent="0.2">
      <c r="A89" s="179" t="s">
        <v>229</v>
      </c>
      <c r="B89" s="183">
        <v>3024</v>
      </c>
      <c r="C89" s="183">
        <v>3006</v>
      </c>
      <c r="D89" s="183">
        <v>3036</v>
      </c>
      <c r="E89" s="183">
        <v>2835</v>
      </c>
      <c r="F89" s="183">
        <v>2835</v>
      </c>
      <c r="G89" s="183">
        <v>2856</v>
      </c>
      <c r="H89" s="183">
        <v>2818</v>
      </c>
    </row>
    <row r="90" spans="1:8" x14ac:dyDescent="0.2">
      <c r="A90" s="179" t="s">
        <v>138</v>
      </c>
      <c r="B90" s="184">
        <f>SUM(B86:B89)</f>
        <v>9609</v>
      </c>
      <c r="C90" s="184">
        <f t="shared" ref="C90:G90" si="26">SUM(C86:C89)</f>
        <v>9748</v>
      </c>
      <c r="D90" s="184">
        <f t="shared" si="26"/>
        <v>9950</v>
      </c>
      <c r="E90" s="184">
        <f t="shared" si="26"/>
        <v>9344</v>
      </c>
      <c r="F90" s="184">
        <f t="shared" si="26"/>
        <v>9544</v>
      </c>
      <c r="G90" s="184">
        <f t="shared" si="26"/>
        <v>9575</v>
      </c>
      <c r="H90" s="184">
        <f t="shared" ref="H90" si="27">SUM(H86:H89)</f>
        <v>9470</v>
      </c>
    </row>
    <row r="91" spans="1:8" x14ac:dyDescent="0.2">
      <c r="A91" s="179" t="s">
        <v>1810</v>
      </c>
      <c r="B91" s="184">
        <f>SUM(B85,B90)</f>
        <v>10907</v>
      </c>
      <c r="C91" s="184">
        <f>SUM(C85,C90)</f>
        <v>11048</v>
      </c>
      <c r="D91" s="184">
        <f t="shared" ref="D91:G91" si="28">SUM(D85,D90)</f>
        <v>11288</v>
      </c>
      <c r="E91" s="184">
        <f t="shared" si="28"/>
        <v>10647</v>
      </c>
      <c r="F91" s="184">
        <f t="shared" si="28"/>
        <v>10940</v>
      </c>
      <c r="G91" s="184">
        <f t="shared" si="28"/>
        <v>10926</v>
      </c>
      <c r="H91" s="184">
        <f t="shared" ref="H91" si="29">SUM(H85,H90)</f>
        <v>10821</v>
      </c>
    </row>
    <row r="94" spans="1:8" x14ac:dyDescent="0.2">
      <c r="A94" s="179" t="s">
        <v>1805</v>
      </c>
    </row>
    <row r="95" spans="1:8" x14ac:dyDescent="0.2">
      <c r="A95" s="181"/>
      <c r="B95" s="181">
        <v>2017</v>
      </c>
      <c r="C95" s="181">
        <v>2018</v>
      </c>
      <c r="D95" s="181">
        <v>2019</v>
      </c>
      <c r="E95" s="181">
        <v>2020</v>
      </c>
      <c r="F95" s="181">
        <v>2021</v>
      </c>
      <c r="G95" s="181">
        <v>2022</v>
      </c>
      <c r="H95" s="181">
        <v>2023</v>
      </c>
    </row>
    <row r="96" spans="1:8" x14ac:dyDescent="0.2">
      <c r="A96" s="179" t="s">
        <v>127</v>
      </c>
      <c r="B96" s="183">
        <v>732</v>
      </c>
      <c r="C96" s="183">
        <v>751</v>
      </c>
      <c r="D96" s="183">
        <v>761</v>
      </c>
      <c r="E96" s="183">
        <v>716</v>
      </c>
      <c r="F96" s="183">
        <v>750</v>
      </c>
      <c r="G96" s="183">
        <v>744</v>
      </c>
      <c r="H96" s="183">
        <v>749</v>
      </c>
    </row>
    <row r="97" spans="1:8" x14ac:dyDescent="0.2">
      <c r="A97" s="179" t="s">
        <v>1794</v>
      </c>
      <c r="B97" s="183">
        <v>1148</v>
      </c>
      <c r="C97" s="183">
        <v>1171</v>
      </c>
      <c r="D97" s="183">
        <v>1160</v>
      </c>
      <c r="E97" s="183">
        <v>1094</v>
      </c>
      <c r="F97" s="183">
        <v>1186</v>
      </c>
      <c r="G97" s="183">
        <v>1205</v>
      </c>
      <c r="H97" s="183">
        <v>1170</v>
      </c>
    </row>
    <row r="98" spans="1:8" x14ac:dyDescent="0.2">
      <c r="A98" s="179" t="s">
        <v>230</v>
      </c>
      <c r="B98" s="183">
        <v>1365</v>
      </c>
      <c r="C98" s="183">
        <v>1403</v>
      </c>
      <c r="D98" s="183">
        <v>1477</v>
      </c>
      <c r="E98" s="183">
        <v>1355</v>
      </c>
      <c r="F98" s="183">
        <v>1338</v>
      </c>
      <c r="G98" s="183">
        <v>1350</v>
      </c>
      <c r="H98" s="183">
        <v>1295</v>
      </c>
    </row>
    <row r="99" spans="1:8" x14ac:dyDescent="0.2">
      <c r="A99" s="179" t="s">
        <v>231</v>
      </c>
      <c r="B99" s="183">
        <v>1282</v>
      </c>
      <c r="C99" s="183">
        <v>1329</v>
      </c>
      <c r="D99" s="183">
        <v>1357</v>
      </c>
      <c r="E99" s="183">
        <v>1284</v>
      </c>
      <c r="F99" s="183">
        <v>1276</v>
      </c>
      <c r="G99" s="183">
        <v>1282</v>
      </c>
      <c r="H99" s="183">
        <v>1272</v>
      </c>
    </row>
    <row r="100" spans="1:8" x14ac:dyDescent="0.2">
      <c r="A100" s="179" t="s">
        <v>229</v>
      </c>
      <c r="B100" s="183">
        <v>1767</v>
      </c>
      <c r="C100" s="183">
        <v>1788</v>
      </c>
      <c r="D100" s="183">
        <v>1815</v>
      </c>
      <c r="E100" s="183">
        <v>1643</v>
      </c>
      <c r="F100" s="183">
        <v>1633</v>
      </c>
      <c r="G100" s="183">
        <v>1659</v>
      </c>
      <c r="H100" s="183">
        <v>1623</v>
      </c>
    </row>
    <row r="101" spans="1:8" x14ac:dyDescent="0.2">
      <c r="A101" s="179" t="s">
        <v>138</v>
      </c>
      <c r="B101" s="184">
        <f>SUM(B97:B100)</f>
        <v>5562</v>
      </c>
      <c r="C101" s="184">
        <f t="shared" ref="C101:G101" si="30">SUM(C97:C100)</f>
        <v>5691</v>
      </c>
      <c r="D101" s="184">
        <f t="shared" si="30"/>
        <v>5809</v>
      </c>
      <c r="E101" s="184">
        <f t="shared" si="30"/>
        <v>5376</v>
      </c>
      <c r="F101" s="184">
        <f t="shared" si="30"/>
        <v>5433</v>
      </c>
      <c r="G101" s="184">
        <f t="shared" si="30"/>
        <v>5496</v>
      </c>
      <c r="H101" s="184">
        <f t="shared" ref="H101" si="31">SUM(H97:H100)</f>
        <v>5360</v>
      </c>
    </row>
    <row r="102" spans="1:8" x14ac:dyDescent="0.2">
      <c r="A102" s="179" t="s">
        <v>1810</v>
      </c>
      <c r="B102" s="184">
        <f>SUM(B96,B101)</f>
        <v>6294</v>
      </c>
      <c r="C102" s="184">
        <f>SUM(C96,C101)</f>
        <v>6442</v>
      </c>
      <c r="D102" s="184">
        <f t="shared" ref="D102:G102" si="32">SUM(D96,D101)</f>
        <v>6570</v>
      </c>
      <c r="E102" s="184">
        <f t="shared" si="32"/>
        <v>6092</v>
      </c>
      <c r="F102" s="184">
        <f t="shared" si="32"/>
        <v>6183</v>
      </c>
      <c r="G102" s="184">
        <f t="shared" si="32"/>
        <v>6240</v>
      </c>
      <c r="H102" s="184">
        <f t="shared" ref="H102" si="33">SUM(H96,H101)</f>
        <v>6109</v>
      </c>
    </row>
    <row r="105" spans="1:8" x14ac:dyDescent="0.2">
      <c r="A105" s="179" t="s">
        <v>1806</v>
      </c>
    </row>
    <row r="106" spans="1:8" x14ac:dyDescent="0.2">
      <c r="A106" s="181"/>
      <c r="B106" s="181">
        <v>2017</v>
      </c>
      <c r="C106" s="181">
        <v>2018</v>
      </c>
      <c r="D106" s="181">
        <v>2019</v>
      </c>
      <c r="E106" s="181">
        <v>2020</v>
      </c>
      <c r="F106" s="181">
        <v>2021</v>
      </c>
      <c r="G106" s="181">
        <v>2022</v>
      </c>
      <c r="H106" s="181">
        <v>2023</v>
      </c>
    </row>
    <row r="107" spans="1:8" x14ac:dyDescent="0.2">
      <c r="A107" s="179" t="s">
        <v>127</v>
      </c>
      <c r="B107" s="183">
        <v>566</v>
      </c>
      <c r="C107" s="183">
        <v>549</v>
      </c>
      <c r="D107" s="183">
        <v>577</v>
      </c>
      <c r="E107" s="183">
        <v>587</v>
      </c>
      <c r="F107" s="183">
        <v>646</v>
      </c>
      <c r="G107" s="183">
        <v>607</v>
      </c>
      <c r="H107" s="183">
        <v>602</v>
      </c>
    </row>
    <row r="108" spans="1:8" x14ac:dyDescent="0.2">
      <c r="A108" s="179" t="s">
        <v>1794</v>
      </c>
      <c r="B108" s="183">
        <v>890</v>
      </c>
      <c r="C108" s="183">
        <v>893</v>
      </c>
      <c r="D108" s="183">
        <v>882</v>
      </c>
      <c r="E108" s="183">
        <v>921</v>
      </c>
      <c r="F108" s="183">
        <v>932</v>
      </c>
      <c r="G108" s="183">
        <v>922</v>
      </c>
      <c r="H108" s="183">
        <v>944</v>
      </c>
    </row>
    <row r="109" spans="1:8" x14ac:dyDescent="0.2">
      <c r="A109" s="179" t="s">
        <v>230</v>
      </c>
      <c r="B109" s="183">
        <v>901</v>
      </c>
      <c r="C109" s="183">
        <v>910</v>
      </c>
      <c r="D109" s="183">
        <v>955</v>
      </c>
      <c r="E109" s="183">
        <v>949</v>
      </c>
      <c r="F109" s="183">
        <v>1023</v>
      </c>
      <c r="G109" s="183">
        <v>1009</v>
      </c>
      <c r="H109" s="183">
        <v>995</v>
      </c>
    </row>
    <row r="110" spans="1:8" x14ac:dyDescent="0.2">
      <c r="A110" s="179" t="s">
        <v>231</v>
      </c>
      <c r="B110" s="183">
        <v>999</v>
      </c>
      <c r="C110" s="183">
        <v>1036</v>
      </c>
      <c r="D110" s="183">
        <v>1083</v>
      </c>
      <c r="E110" s="183">
        <v>906</v>
      </c>
      <c r="F110" s="183">
        <v>954</v>
      </c>
      <c r="G110" s="183">
        <v>951</v>
      </c>
      <c r="H110" s="183">
        <v>976</v>
      </c>
    </row>
    <row r="111" spans="1:8" x14ac:dyDescent="0.2">
      <c r="A111" s="179" t="s">
        <v>229</v>
      </c>
      <c r="B111" s="183">
        <v>1257</v>
      </c>
      <c r="C111" s="183">
        <v>1218</v>
      </c>
      <c r="D111" s="183">
        <v>1221</v>
      </c>
      <c r="E111" s="183">
        <v>1192</v>
      </c>
      <c r="F111" s="183">
        <v>1202</v>
      </c>
      <c r="G111" s="183">
        <v>1197</v>
      </c>
      <c r="H111" s="183">
        <v>1195</v>
      </c>
    </row>
    <row r="112" spans="1:8" x14ac:dyDescent="0.2">
      <c r="A112" s="179" t="s">
        <v>138</v>
      </c>
      <c r="B112" s="184">
        <f>SUM(B108:B111)</f>
        <v>4047</v>
      </c>
      <c r="C112" s="184">
        <f t="shared" ref="C112:G112" si="34">SUM(C108:C111)</f>
        <v>4057</v>
      </c>
      <c r="D112" s="184">
        <f t="shared" si="34"/>
        <v>4141</v>
      </c>
      <c r="E112" s="184">
        <f t="shared" si="34"/>
        <v>3968</v>
      </c>
      <c r="F112" s="184">
        <f t="shared" si="34"/>
        <v>4111</v>
      </c>
      <c r="G112" s="184">
        <f t="shared" si="34"/>
        <v>4079</v>
      </c>
      <c r="H112" s="184">
        <f t="shared" ref="H112" si="35">SUM(H108:H111)</f>
        <v>4110</v>
      </c>
    </row>
    <row r="113" spans="1:8" x14ac:dyDescent="0.2">
      <c r="A113" s="179" t="s">
        <v>1810</v>
      </c>
      <c r="B113" s="184">
        <f>SUM(B107,B112)</f>
        <v>4613</v>
      </c>
      <c r="C113" s="184">
        <f>SUM(C107,C112)</f>
        <v>4606</v>
      </c>
      <c r="D113" s="184">
        <f t="shared" ref="D113:G113" si="36">SUM(D107,D112)</f>
        <v>4718</v>
      </c>
      <c r="E113" s="184">
        <f t="shared" si="36"/>
        <v>4555</v>
      </c>
      <c r="F113" s="184">
        <f t="shared" si="36"/>
        <v>4757</v>
      </c>
      <c r="G113" s="184">
        <f t="shared" si="36"/>
        <v>4686</v>
      </c>
      <c r="H113" s="184">
        <f t="shared" ref="H113" si="37">SUM(H107,H112)</f>
        <v>4712</v>
      </c>
    </row>
    <row r="116" spans="1:8" x14ac:dyDescent="0.2">
      <c r="A116" s="179" t="s">
        <v>1807</v>
      </c>
    </row>
    <row r="117" spans="1:8" x14ac:dyDescent="0.2">
      <c r="A117" s="181"/>
      <c r="B117" s="181">
        <v>2017</v>
      </c>
      <c r="C117" s="181">
        <v>2018</v>
      </c>
      <c r="D117" s="181">
        <v>2019</v>
      </c>
      <c r="E117" s="181">
        <v>2020</v>
      </c>
      <c r="F117" s="181">
        <v>2021</v>
      </c>
      <c r="G117" s="181">
        <v>2022</v>
      </c>
      <c r="H117" s="181">
        <v>2023</v>
      </c>
    </row>
    <row r="118" spans="1:8" x14ac:dyDescent="0.2">
      <c r="A118" s="179" t="s">
        <v>127</v>
      </c>
      <c r="B118" s="183">
        <v>946</v>
      </c>
      <c r="C118" s="183">
        <v>953</v>
      </c>
      <c r="D118" s="183">
        <v>980</v>
      </c>
      <c r="E118" s="183">
        <v>909</v>
      </c>
      <c r="F118" s="183">
        <v>943</v>
      </c>
      <c r="G118" s="183">
        <v>960</v>
      </c>
      <c r="H118" s="183">
        <v>917</v>
      </c>
    </row>
    <row r="119" spans="1:8" x14ac:dyDescent="0.2">
      <c r="A119" s="179" t="s">
        <v>1794</v>
      </c>
      <c r="B119" s="183">
        <v>1535</v>
      </c>
      <c r="C119" s="183">
        <v>1555</v>
      </c>
      <c r="D119" s="183">
        <v>1515</v>
      </c>
      <c r="E119" s="183">
        <v>1467</v>
      </c>
      <c r="F119" s="183">
        <v>1543</v>
      </c>
      <c r="G119" s="183">
        <v>1514</v>
      </c>
      <c r="H119" s="183">
        <v>1499</v>
      </c>
    </row>
    <row r="120" spans="1:8" x14ac:dyDescent="0.2">
      <c r="A120" s="179" t="s">
        <v>230</v>
      </c>
      <c r="B120" s="183">
        <v>1659</v>
      </c>
      <c r="C120" s="183">
        <v>1656</v>
      </c>
      <c r="D120" s="183">
        <v>1655</v>
      </c>
      <c r="E120" s="183">
        <v>1549</v>
      </c>
      <c r="F120" s="183">
        <v>1600</v>
      </c>
      <c r="G120" s="183">
        <v>1574</v>
      </c>
      <c r="H120" s="183">
        <v>1574</v>
      </c>
    </row>
    <row r="121" spans="1:8" x14ac:dyDescent="0.2">
      <c r="A121" s="179" t="s">
        <v>231</v>
      </c>
      <c r="B121" s="183">
        <v>1634</v>
      </c>
      <c r="C121" s="183">
        <v>1642</v>
      </c>
      <c r="D121" s="183">
        <v>1645</v>
      </c>
      <c r="E121" s="183">
        <v>1529</v>
      </c>
      <c r="F121" s="183">
        <v>1602</v>
      </c>
      <c r="G121" s="183">
        <v>1533</v>
      </c>
      <c r="H121" s="183">
        <v>1532</v>
      </c>
    </row>
    <row r="122" spans="1:8" x14ac:dyDescent="0.2">
      <c r="A122" s="179" t="s">
        <v>229</v>
      </c>
      <c r="B122" s="183">
        <v>2148</v>
      </c>
      <c r="C122" s="183">
        <v>2140</v>
      </c>
      <c r="D122" s="183">
        <v>2131</v>
      </c>
      <c r="E122" s="183">
        <v>1920</v>
      </c>
      <c r="F122" s="183">
        <v>1978</v>
      </c>
      <c r="G122" s="183">
        <v>1974</v>
      </c>
      <c r="H122" s="183">
        <v>1891</v>
      </c>
    </row>
    <row r="123" spans="1:8" x14ac:dyDescent="0.2">
      <c r="A123" s="179" t="s">
        <v>138</v>
      </c>
      <c r="B123" s="184">
        <f>SUM(B119:B122)</f>
        <v>6976</v>
      </c>
      <c r="C123" s="184">
        <f t="shared" ref="C123:G123" si="38">SUM(C119:C122)</f>
        <v>6993</v>
      </c>
      <c r="D123" s="184">
        <f t="shared" si="38"/>
        <v>6946</v>
      </c>
      <c r="E123" s="184">
        <f t="shared" si="38"/>
        <v>6465</v>
      </c>
      <c r="F123" s="184">
        <f t="shared" si="38"/>
        <v>6723</v>
      </c>
      <c r="G123" s="184">
        <f t="shared" si="38"/>
        <v>6595</v>
      </c>
      <c r="H123" s="184">
        <f t="shared" ref="H123" si="39">SUM(H119:H122)</f>
        <v>6496</v>
      </c>
    </row>
    <row r="124" spans="1:8" x14ac:dyDescent="0.2">
      <c r="A124" s="179" t="s">
        <v>1810</v>
      </c>
      <c r="B124" s="184">
        <f>SUM(B118,B123)</f>
        <v>7922</v>
      </c>
      <c r="C124" s="184">
        <f>SUM(C118,C123)</f>
        <v>7946</v>
      </c>
      <c r="D124" s="184">
        <f t="shared" ref="D124:G124" si="40">SUM(D118,D123)</f>
        <v>7926</v>
      </c>
      <c r="E124" s="184">
        <f t="shared" si="40"/>
        <v>7374</v>
      </c>
      <c r="F124" s="184">
        <f t="shared" si="40"/>
        <v>7666</v>
      </c>
      <c r="G124" s="184">
        <f t="shared" si="40"/>
        <v>7555</v>
      </c>
      <c r="H124" s="184">
        <f t="shared" ref="H124" si="41">SUM(H118,H123)</f>
        <v>7413</v>
      </c>
    </row>
    <row r="127" spans="1:8" x14ac:dyDescent="0.2">
      <c r="A127" s="179" t="s">
        <v>1808</v>
      </c>
    </row>
    <row r="128" spans="1:8" x14ac:dyDescent="0.2">
      <c r="A128" s="181"/>
      <c r="B128" s="181">
        <v>2017</v>
      </c>
      <c r="C128" s="181">
        <v>2018</v>
      </c>
      <c r="D128" s="181">
        <v>2019</v>
      </c>
      <c r="E128" s="181">
        <v>2020</v>
      </c>
      <c r="F128" s="181">
        <v>2021</v>
      </c>
      <c r="G128" s="181">
        <v>2022</v>
      </c>
      <c r="H128" s="181">
        <v>2023</v>
      </c>
    </row>
    <row r="129" spans="1:8" x14ac:dyDescent="0.2">
      <c r="A129" s="179" t="s">
        <v>127</v>
      </c>
      <c r="B129" s="183">
        <v>520</v>
      </c>
      <c r="C129" s="183">
        <v>517</v>
      </c>
      <c r="D129" s="183">
        <v>525</v>
      </c>
      <c r="E129" s="183">
        <v>472</v>
      </c>
      <c r="F129" s="183">
        <v>522</v>
      </c>
      <c r="G129" s="183">
        <v>538</v>
      </c>
      <c r="H129" s="183">
        <v>525</v>
      </c>
    </row>
    <row r="130" spans="1:8" x14ac:dyDescent="0.2">
      <c r="A130" s="179" t="s">
        <v>1794</v>
      </c>
      <c r="B130" s="183">
        <v>837</v>
      </c>
      <c r="C130" s="183">
        <v>860</v>
      </c>
      <c r="D130" s="183">
        <v>816</v>
      </c>
      <c r="E130" s="183">
        <v>771</v>
      </c>
      <c r="F130" s="183">
        <v>866</v>
      </c>
      <c r="G130" s="183">
        <v>847</v>
      </c>
      <c r="H130" s="183">
        <v>824</v>
      </c>
    </row>
    <row r="131" spans="1:8" x14ac:dyDescent="0.2">
      <c r="A131" s="179" t="s">
        <v>230</v>
      </c>
      <c r="B131" s="183">
        <v>953</v>
      </c>
      <c r="C131" s="183">
        <v>944</v>
      </c>
      <c r="D131" s="183">
        <v>929</v>
      </c>
      <c r="E131" s="183">
        <v>842</v>
      </c>
      <c r="F131" s="183">
        <v>885</v>
      </c>
      <c r="G131" s="183">
        <v>867</v>
      </c>
      <c r="H131" s="183">
        <v>855</v>
      </c>
    </row>
    <row r="132" spans="1:8" x14ac:dyDescent="0.2">
      <c r="A132" s="179" t="s">
        <v>231</v>
      </c>
      <c r="B132" s="183">
        <v>938</v>
      </c>
      <c r="C132" s="183">
        <v>949</v>
      </c>
      <c r="D132" s="183">
        <v>929</v>
      </c>
      <c r="E132" s="183">
        <v>838</v>
      </c>
      <c r="F132" s="183">
        <v>904</v>
      </c>
      <c r="G132" s="183">
        <v>866</v>
      </c>
      <c r="H132" s="183">
        <v>859</v>
      </c>
    </row>
    <row r="133" spans="1:8" x14ac:dyDescent="0.2">
      <c r="A133" s="179" t="s">
        <v>229</v>
      </c>
      <c r="B133" s="183">
        <v>1237</v>
      </c>
      <c r="C133" s="183">
        <v>1207</v>
      </c>
      <c r="D133" s="183">
        <v>1186</v>
      </c>
      <c r="E133" s="183">
        <v>1035</v>
      </c>
      <c r="F133" s="183">
        <v>1111</v>
      </c>
      <c r="G133" s="183">
        <v>1108</v>
      </c>
      <c r="H133" s="183">
        <v>1051</v>
      </c>
    </row>
    <row r="134" spans="1:8" x14ac:dyDescent="0.2">
      <c r="A134" s="179" t="s">
        <v>138</v>
      </c>
      <c r="B134" s="184">
        <f>SUM(B130:B133)</f>
        <v>3965</v>
      </c>
      <c r="C134" s="184">
        <f t="shared" ref="C134:G134" si="42">SUM(C130:C133)</f>
        <v>3960</v>
      </c>
      <c r="D134" s="184">
        <f t="shared" si="42"/>
        <v>3860</v>
      </c>
      <c r="E134" s="184">
        <f t="shared" si="42"/>
        <v>3486</v>
      </c>
      <c r="F134" s="184">
        <f t="shared" si="42"/>
        <v>3766</v>
      </c>
      <c r="G134" s="184">
        <f t="shared" si="42"/>
        <v>3688</v>
      </c>
      <c r="H134" s="184">
        <f t="shared" ref="H134" si="43">SUM(H130:H133)</f>
        <v>3589</v>
      </c>
    </row>
    <row r="135" spans="1:8" x14ac:dyDescent="0.2">
      <c r="A135" s="179" t="s">
        <v>1810</v>
      </c>
      <c r="B135" s="184">
        <f>SUM(B129,B134)</f>
        <v>4485</v>
      </c>
      <c r="C135" s="184">
        <f>SUM(C129,C134)</f>
        <v>4477</v>
      </c>
      <c r="D135" s="184">
        <f t="shared" ref="D135:G135" si="44">SUM(D129,D134)</f>
        <v>4385</v>
      </c>
      <c r="E135" s="184">
        <f t="shared" si="44"/>
        <v>3958</v>
      </c>
      <c r="F135" s="184">
        <f t="shared" si="44"/>
        <v>4288</v>
      </c>
      <c r="G135" s="184">
        <f t="shared" si="44"/>
        <v>4226</v>
      </c>
      <c r="H135" s="184">
        <f t="shared" ref="H135" si="45">SUM(H129,H134)</f>
        <v>4114</v>
      </c>
    </row>
    <row r="138" spans="1:8" x14ac:dyDescent="0.2">
      <c r="A138" s="179" t="s">
        <v>1809</v>
      </c>
    </row>
    <row r="139" spans="1:8" x14ac:dyDescent="0.2">
      <c r="A139" s="181"/>
      <c r="B139" s="181">
        <v>2017</v>
      </c>
      <c r="C139" s="181">
        <v>2018</v>
      </c>
      <c r="D139" s="181">
        <v>2019</v>
      </c>
      <c r="E139" s="181">
        <v>2020</v>
      </c>
      <c r="F139" s="181">
        <v>2021</v>
      </c>
      <c r="G139" s="181">
        <v>2022</v>
      </c>
      <c r="H139" s="181">
        <v>2023</v>
      </c>
    </row>
    <row r="140" spans="1:8" x14ac:dyDescent="0.2">
      <c r="A140" s="179" t="s">
        <v>127</v>
      </c>
      <c r="B140" s="183">
        <v>426</v>
      </c>
      <c r="C140" s="183">
        <v>436</v>
      </c>
      <c r="D140" s="183">
        <v>455</v>
      </c>
      <c r="E140" s="183">
        <v>437</v>
      </c>
      <c r="F140" s="183">
        <v>421</v>
      </c>
      <c r="G140" s="183">
        <v>422</v>
      </c>
      <c r="H140" s="183">
        <v>392</v>
      </c>
    </row>
    <row r="141" spans="1:8" x14ac:dyDescent="0.2">
      <c r="A141" s="179" t="s">
        <v>1794</v>
      </c>
      <c r="B141" s="183">
        <v>698</v>
      </c>
      <c r="C141" s="183">
        <v>695</v>
      </c>
      <c r="D141" s="183">
        <v>699</v>
      </c>
      <c r="E141" s="183">
        <v>696</v>
      </c>
      <c r="F141" s="183">
        <v>677</v>
      </c>
      <c r="G141" s="183">
        <v>667</v>
      </c>
      <c r="H141" s="183">
        <v>675</v>
      </c>
    </row>
    <row r="142" spans="1:8" x14ac:dyDescent="0.2">
      <c r="A142" s="179" t="s">
        <v>230</v>
      </c>
      <c r="B142" s="183">
        <v>706</v>
      </c>
      <c r="C142" s="183">
        <v>712</v>
      </c>
      <c r="D142" s="183">
        <v>726</v>
      </c>
      <c r="E142" s="183">
        <v>707</v>
      </c>
      <c r="F142" s="183">
        <v>715</v>
      </c>
      <c r="G142" s="183">
        <v>707</v>
      </c>
      <c r="H142" s="183">
        <v>719</v>
      </c>
    </row>
    <row r="143" spans="1:8" x14ac:dyDescent="0.2">
      <c r="A143" s="179" t="s">
        <v>231</v>
      </c>
      <c r="B143" s="183">
        <v>696</v>
      </c>
      <c r="C143" s="183">
        <v>693</v>
      </c>
      <c r="D143" s="183">
        <v>716</v>
      </c>
      <c r="E143" s="183">
        <v>691</v>
      </c>
      <c r="F143" s="183">
        <v>698</v>
      </c>
      <c r="G143" s="183">
        <v>667</v>
      </c>
      <c r="H143" s="183">
        <v>673</v>
      </c>
    </row>
    <row r="144" spans="1:8" x14ac:dyDescent="0.2">
      <c r="A144" s="179" t="s">
        <v>229</v>
      </c>
      <c r="B144" s="183">
        <v>911</v>
      </c>
      <c r="C144" s="183">
        <v>933</v>
      </c>
      <c r="D144" s="183">
        <v>945</v>
      </c>
      <c r="E144" s="183">
        <v>885</v>
      </c>
      <c r="F144" s="183">
        <v>867</v>
      </c>
      <c r="G144" s="183">
        <v>866</v>
      </c>
      <c r="H144" s="183">
        <v>840</v>
      </c>
    </row>
    <row r="145" spans="1:8" x14ac:dyDescent="0.2">
      <c r="A145" s="179" t="s">
        <v>138</v>
      </c>
      <c r="B145" s="184">
        <f>SUM(B141:B144)</f>
        <v>3011</v>
      </c>
      <c r="C145" s="184">
        <f t="shared" ref="C145:G145" si="46">SUM(C141:C144)</f>
        <v>3033</v>
      </c>
      <c r="D145" s="184">
        <f t="shared" si="46"/>
        <v>3086</v>
      </c>
      <c r="E145" s="184">
        <f t="shared" si="46"/>
        <v>2979</v>
      </c>
      <c r="F145" s="184">
        <f t="shared" si="46"/>
        <v>2957</v>
      </c>
      <c r="G145" s="184">
        <f t="shared" si="46"/>
        <v>2907</v>
      </c>
      <c r="H145" s="184">
        <f t="shared" ref="H145" si="47">SUM(H141:H144)</f>
        <v>2907</v>
      </c>
    </row>
    <row r="146" spans="1:8" x14ac:dyDescent="0.2">
      <c r="A146" s="179" t="s">
        <v>1810</v>
      </c>
      <c r="B146" s="184">
        <f>SUM(B140,B145)</f>
        <v>3437</v>
      </c>
      <c r="C146" s="184">
        <f>SUM(C140,C145)</f>
        <v>3469</v>
      </c>
      <c r="D146" s="184">
        <f t="shared" ref="D146:G146" si="48">SUM(D140,D145)</f>
        <v>3541</v>
      </c>
      <c r="E146" s="184">
        <f t="shared" si="48"/>
        <v>3416</v>
      </c>
      <c r="F146" s="184">
        <f t="shared" si="48"/>
        <v>3378</v>
      </c>
      <c r="G146" s="184">
        <f t="shared" si="48"/>
        <v>3329</v>
      </c>
      <c r="H146" s="184">
        <f t="shared" ref="H146" si="49">SUM(H140,H145)</f>
        <v>3299</v>
      </c>
    </row>
  </sheetData>
  <hyperlinks>
    <hyperlink ref="A1" r:id="rId1" display="https://www.gov.uk/government/collections/uk-regional-trade-in-goods-statistics-disaggregated-by-smaller-geographical-areas" xr:uid="{B1F3BAAF-A445-4987-B7F7-5FB5FEC43AE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CD4CF-F392-4570-BD2B-0E03257F5568}">
  <sheetPr codeName="Sheet10"/>
  <dimension ref="A5:K135"/>
  <sheetViews>
    <sheetView showGridLines="0" workbookViewId="0">
      <pane ySplit="3" topLeftCell="A4" activePane="bottomLeft" state="frozen"/>
      <selection pane="bottomLeft" activeCell="A4" sqref="A4"/>
    </sheetView>
  </sheetViews>
  <sheetFormatPr defaultRowHeight="14.25" x14ac:dyDescent="0.2"/>
  <cols>
    <col min="1" max="1" width="22.125" customWidth="1"/>
    <col min="2" max="2" width="16.125" customWidth="1"/>
    <col min="3" max="7" width="13.875" customWidth="1"/>
    <col min="11" max="11" width="9" style="230"/>
  </cols>
  <sheetData>
    <row r="5" spans="1:5" ht="18" x14ac:dyDescent="0.25">
      <c r="A5" s="210" t="s">
        <v>128</v>
      </c>
      <c r="E5" s="198"/>
    </row>
    <row r="6" spans="1:5" x14ac:dyDescent="0.2">
      <c r="A6" s="217" t="s">
        <v>129</v>
      </c>
    </row>
    <row r="24" spans="1:11" ht="30" x14ac:dyDescent="0.25">
      <c r="A24" s="199" t="s">
        <v>130</v>
      </c>
      <c r="B24" s="212" t="str">
        <f>Population!A3</f>
        <v>Ashford</v>
      </c>
      <c r="E24" s="218" t="s">
        <v>131</v>
      </c>
      <c r="F24" s="212" t="str">
        <f>Population!A3</f>
        <v>Ashford</v>
      </c>
    </row>
    <row r="25" spans="1:11" s="2" customFormat="1" ht="15.75" x14ac:dyDescent="0.25">
      <c r="A25" s="218">
        <f ca="1">Population!AB16</f>
        <v>2023</v>
      </c>
      <c r="B25" s="260">
        <f ca="1">Population!AB17</f>
        <v>138283</v>
      </c>
      <c r="E25" s="218">
        <f ca="1">Population!AB16</f>
        <v>2023</v>
      </c>
      <c r="F25" s="260">
        <f ca="1">Population!AB18</f>
        <v>83926</v>
      </c>
      <c r="K25" s="259"/>
    </row>
    <row r="26" spans="1:11" ht="15.75" x14ac:dyDescent="0.25">
      <c r="A26" s="261" t="s">
        <v>132</v>
      </c>
      <c r="B26" s="205">
        <f ca="1">Population!AC4</f>
        <v>2542</v>
      </c>
      <c r="E26" s="261" t="s">
        <v>132</v>
      </c>
      <c r="F26" s="205">
        <f ca="1">Population!AC5</f>
        <v>1646</v>
      </c>
    </row>
    <row r="27" spans="1:11" ht="15.75" x14ac:dyDescent="0.25">
      <c r="A27" s="261" t="s">
        <v>133</v>
      </c>
      <c r="B27" s="206">
        <f ca="1">Population!AD4</f>
        <v>1.8726840085162184E-2</v>
      </c>
      <c r="E27" s="261" t="s">
        <v>133</v>
      </c>
      <c r="F27" s="206">
        <f ca="1">Population!AD5</f>
        <v>2.0004861448711716E-2</v>
      </c>
    </row>
    <row r="28" spans="1:11" ht="15.75" x14ac:dyDescent="0.25">
      <c r="A28" s="261" t="s">
        <v>134</v>
      </c>
      <c r="B28" s="205">
        <f ca="1">Population!AA4</f>
        <v>8582</v>
      </c>
      <c r="E28" s="261" t="s">
        <v>134</v>
      </c>
      <c r="F28" s="205">
        <f ca="1">Population!AA5</f>
        <v>5070</v>
      </c>
    </row>
    <row r="29" spans="1:11" ht="15.75" x14ac:dyDescent="0.25">
      <c r="A29" s="261" t="s">
        <v>135</v>
      </c>
      <c r="B29" s="206">
        <f ca="1">Population!AB4</f>
        <v>6.6167570026445438E-2</v>
      </c>
      <c r="E29" s="261" t="s">
        <v>135</v>
      </c>
      <c r="F29" s="206">
        <f ca="1">Population!AB5</f>
        <v>6.4294410063913968E-2</v>
      </c>
    </row>
    <row r="33" spans="1:4" ht="18" x14ac:dyDescent="0.25">
      <c r="A33" s="210" t="s">
        <v>136</v>
      </c>
    </row>
    <row r="34" spans="1:4" x14ac:dyDescent="0.2">
      <c r="A34" s="217" t="s">
        <v>137</v>
      </c>
    </row>
    <row r="35" spans="1:4" ht="30" x14ac:dyDescent="0.25">
      <c r="A35" s="204"/>
      <c r="B35" s="212">
        <f ca="1">'Dwelling Stock'!T9</f>
        <v>2024</v>
      </c>
      <c r="C35" s="212" t="s">
        <v>134</v>
      </c>
      <c r="D35" s="212" t="s">
        <v>135</v>
      </c>
    </row>
    <row r="36" spans="1:4" ht="15.75" x14ac:dyDescent="0.25">
      <c r="A36" s="211" t="s">
        <v>115</v>
      </c>
      <c r="B36" s="265">
        <f ca="1">'Dwelling Stock'!T10</f>
        <v>58752</v>
      </c>
      <c r="C36" s="205">
        <f ca="1">'Dwelling Stock'!U10</f>
        <v>3996.5999999999985</v>
      </c>
      <c r="D36" s="206">
        <f ca="1">'Dwelling Stock'!V10</f>
        <v>7.6191747133229723E-2</v>
      </c>
    </row>
    <row r="37" spans="1:4" ht="15.75" x14ac:dyDescent="0.25">
      <c r="A37" s="211" t="s">
        <v>116</v>
      </c>
      <c r="B37" s="265">
        <f ca="1">'Dwelling Stock'!T11</f>
        <v>69942</v>
      </c>
      <c r="C37" s="205">
        <f ca="1">'Dwelling Stock'!U11</f>
        <v>2732.1999999999971</v>
      </c>
      <c r="D37" s="206">
        <f ca="1">'Dwelling Stock'!V11</f>
        <v>4.1661774460395956E-2</v>
      </c>
    </row>
    <row r="38" spans="1:4" ht="15.75" x14ac:dyDescent="0.25">
      <c r="A38" s="211" t="s">
        <v>117</v>
      </c>
      <c r="B38" s="265">
        <f ca="1">'Dwelling Stock'!T12</f>
        <v>49836</v>
      </c>
      <c r="C38" s="205">
        <f ca="1">'Dwelling Stock'!U12</f>
        <v>2954.1999999999971</v>
      </c>
      <c r="D38" s="206">
        <f ca="1">'Dwelling Stock'!V12</f>
        <v>6.7392097819144015E-2</v>
      </c>
    </row>
    <row r="39" spans="1:4" ht="15.75" x14ac:dyDescent="0.25">
      <c r="A39" s="211" t="s">
        <v>118</v>
      </c>
      <c r="B39" s="265">
        <f ca="1">'Dwelling Stock'!T13</f>
        <v>56607</v>
      </c>
      <c r="C39" s="205">
        <f ca="1">'Dwelling Stock'!U13</f>
        <v>2668.1999999999971</v>
      </c>
      <c r="D39" s="206">
        <f ca="1">'Dwelling Stock'!V13</f>
        <v>5.0485804297026461E-2</v>
      </c>
    </row>
    <row r="40" spans="1:4" ht="15.75" x14ac:dyDescent="0.25">
      <c r="A40" s="211" t="s">
        <v>119</v>
      </c>
      <c r="B40" s="265">
        <f ca="1">'Dwelling Stock'!T14</f>
        <v>54389</v>
      </c>
      <c r="C40" s="205">
        <f ca="1">'Dwelling Stock'!U14</f>
        <v>2210.1999999999971</v>
      </c>
      <c r="D40" s="206">
        <f ca="1">'Dwelling Stock'!V14</f>
        <v>4.3625956081914573E-2</v>
      </c>
    </row>
    <row r="41" spans="1:4" ht="15.75" x14ac:dyDescent="0.25">
      <c r="A41" s="211" t="s">
        <v>120</v>
      </c>
      <c r="B41" s="265">
        <f ca="1">'Dwelling Stock'!T15</f>
        <v>45204</v>
      </c>
      <c r="C41" s="205">
        <f ca="1">'Dwelling Stock'!U15</f>
        <v>1556.5999999999985</v>
      </c>
      <c r="D41" s="206">
        <f ca="1">'Dwelling Stock'!V15</f>
        <v>3.6295380884650327E-2</v>
      </c>
    </row>
    <row r="42" spans="1:4" ht="15.75" x14ac:dyDescent="0.25">
      <c r="A42" s="211" t="s">
        <v>121</v>
      </c>
      <c r="B42" s="265">
        <f ca="1">'Dwelling Stock'!T16</f>
        <v>79289</v>
      </c>
      <c r="C42" s="205">
        <f ca="1">'Dwelling Stock'!U16</f>
        <v>6601.3999999999942</v>
      </c>
      <c r="D42" s="206">
        <f ca="1">'Dwelling Stock'!V16</f>
        <v>9.5807149180732243E-2</v>
      </c>
    </row>
    <row r="43" spans="1:4" ht="15.75" x14ac:dyDescent="0.25">
      <c r="A43" s="211" t="s">
        <v>122</v>
      </c>
      <c r="B43" s="265">
        <f ca="1">'Dwelling Stock'!T17</f>
        <v>52247</v>
      </c>
      <c r="C43" s="205">
        <f ca="1">'Dwelling Stock'!U17</f>
        <v>1379.4000000000015</v>
      </c>
      <c r="D43" s="206">
        <f ca="1">'Dwelling Stock'!V17</f>
        <v>2.7716605047420059E-2</v>
      </c>
    </row>
    <row r="44" spans="1:4" ht="15.75" x14ac:dyDescent="0.25">
      <c r="A44" s="211" t="s">
        <v>123</v>
      </c>
      <c r="B44" s="265">
        <f ca="1">'Dwelling Stock'!T18</f>
        <v>68764</v>
      </c>
      <c r="C44" s="205">
        <f ca="1">'Dwelling Stock'!U18</f>
        <v>4521.1999999999971</v>
      </c>
      <c r="D44" s="206">
        <f ca="1">'Dwelling Stock'!V18</f>
        <v>7.3416960987293417E-2</v>
      </c>
    </row>
    <row r="45" spans="1:4" ht="15.75" x14ac:dyDescent="0.25">
      <c r="A45" s="211" t="s">
        <v>124</v>
      </c>
      <c r="B45" s="265">
        <f ca="1">'Dwelling Stock'!T19</f>
        <v>70973</v>
      </c>
      <c r="C45" s="205">
        <f ca="1">'Dwelling Stock'!U19</f>
        <v>3032.8000000000029</v>
      </c>
      <c r="D45" s="206">
        <f ca="1">'Dwelling Stock'!V19</f>
        <v>4.5368597415031159E-2</v>
      </c>
    </row>
    <row r="46" spans="1:4" ht="15.75" x14ac:dyDescent="0.25">
      <c r="A46" s="211" t="s">
        <v>125</v>
      </c>
      <c r="B46" s="265">
        <f ca="1">'Dwelling Stock'!T20</f>
        <v>56823</v>
      </c>
      <c r="C46" s="205">
        <f ca="1">'Dwelling Stock'!U20</f>
        <v>2126.1999999999971</v>
      </c>
      <c r="D46" s="206">
        <f ca="1">'Dwelling Stock'!V20</f>
        <v>4.0528768716106042E-2</v>
      </c>
    </row>
    <row r="47" spans="1:4" ht="15.75" x14ac:dyDescent="0.25">
      <c r="A47" s="211" t="s">
        <v>126</v>
      </c>
      <c r="B47" s="265">
        <f ca="1">'Dwelling Stock'!T21</f>
        <v>52700</v>
      </c>
      <c r="C47" s="205">
        <f ca="1">'Dwelling Stock'!U21</f>
        <v>2615.4000000000015</v>
      </c>
      <c r="D47" s="206">
        <f ca="1">'Dwelling Stock'!V21</f>
        <v>5.3268972259562536E-2</v>
      </c>
    </row>
    <row r="48" spans="1:4" ht="15.75" x14ac:dyDescent="0.25">
      <c r="A48" s="211" t="s">
        <v>138</v>
      </c>
      <c r="B48" s="265">
        <f ca="1">'Dwelling Stock'!T22</f>
        <v>715526</v>
      </c>
      <c r="C48" s="205">
        <f ca="1">'Dwelling Stock'!U22</f>
        <v>36394.400000000023</v>
      </c>
      <c r="D48" s="206">
        <f ca="1">'Dwelling Stock'!V22</f>
        <v>5.5400558961962616E-2</v>
      </c>
    </row>
    <row r="49" spans="1:7" ht="15.75" x14ac:dyDescent="0.25">
      <c r="A49" s="211" t="s">
        <v>127</v>
      </c>
      <c r="B49" s="265">
        <f ca="1">'Dwelling Stock'!T23</f>
        <v>120809</v>
      </c>
      <c r="C49" s="205">
        <f ca="1">'Dwelling Stock'!U23</f>
        <v>5594.3999999999942</v>
      </c>
      <c r="D49" s="206">
        <f ca="1">'Dwelling Stock'!V23</f>
        <v>4.9415474576345993E-2</v>
      </c>
    </row>
    <row r="50" spans="1:7" ht="15.75" x14ac:dyDescent="0.25">
      <c r="A50" s="211" t="s">
        <v>139</v>
      </c>
      <c r="B50" s="265">
        <f ca="1">'Dwelling Stock'!T24</f>
        <v>836335</v>
      </c>
      <c r="C50" s="205">
        <f ca="1">'Dwelling Stock'!U24</f>
        <v>41988.800000000047</v>
      </c>
      <c r="D50" s="206">
        <f ca="1">'Dwelling Stock'!V24</f>
        <v>5.4520748405978946E-2</v>
      </c>
    </row>
    <row r="51" spans="1:7" ht="15.75" x14ac:dyDescent="0.25">
      <c r="A51" s="211" t="s">
        <v>140</v>
      </c>
      <c r="B51" s="265">
        <f ca="1">'Dwelling Stock'!T25</f>
        <v>4148547</v>
      </c>
      <c r="C51" s="205">
        <f ca="1">'Dwelling Stock'!U25</f>
        <v>202739.68999999994</v>
      </c>
      <c r="D51" s="206">
        <f ca="1">'Dwelling Stock'!V25</f>
        <v>5.2967915536146923E-2</v>
      </c>
    </row>
    <row r="52" spans="1:7" ht="15.75" x14ac:dyDescent="0.25">
      <c r="A52" s="211" t="s">
        <v>141</v>
      </c>
      <c r="B52" s="265">
        <f ca="1">'Dwelling Stock'!T26</f>
        <v>25617413</v>
      </c>
      <c r="C52" s="205">
        <f ca="1">'Dwelling Stock'!U26</f>
        <v>1156170.2199999988</v>
      </c>
      <c r="D52" s="206">
        <f ca="1">'Dwelling Stock'!V26</f>
        <v>4.8656118797415701E-2</v>
      </c>
    </row>
    <row r="53" spans="1:7" ht="15.75" x14ac:dyDescent="0.25">
      <c r="E53" s="211"/>
      <c r="F53" s="205"/>
      <c r="G53" s="206"/>
    </row>
    <row r="54" spans="1:7" ht="15.75" x14ac:dyDescent="0.25">
      <c r="E54" s="211"/>
      <c r="F54" s="205"/>
      <c r="G54" s="206"/>
    </row>
    <row r="55" spans="1:7" ht="15.75" x14ac:dyDescent="0.25">
      <c r="E55" s="204"/>
      <c r="F55" s="205"/>
      <c r="G55" s="206"/>
    </row>
    <row r="56" spans="1:7" ht="18" x14ac:dyDescent="0.25">
      <c r="A56" s="210" t="s">
        <v>142</v>
      </c>
    </row>
    <row r="57" spans="1:7" x14ac:dyDescent="0.2">
      <c r="A57" s="217" t="s">
        <v>143</v>
      </c>
    </row>
    <row r="59" spans="1:7" ht="15" x14ac:dyDescent="0.25">
      <c r="A59" s="198" t="str">
        <f>"New EPCs by energy rating in "&amp;EPC!A6</f>
        <v>New EPCs by energy rating in Ashford</v>
      </c>
    </row>
    <row r="61" spans="1:7" ht="15.75" x14ac:dyDescent="0.25">
      <c r="A61" s="213" t="s">
        <v>144</v>
      </c>
      <c r="B61" s="209" t="str">
        <f>EPC!AZ9</f>
        <v>Q1 2025</v>
      </c>
    </row>
    <row r="62" spans="1:7" ht="15.75" x14ac:dyDescent="0.25">
      <c r="A62" s="213" t="s">
        <v>145</v>
      </c>
      <c r="B62" s="208" cm="1">
        <f t="array" ref="B62">INDEX(EPC!BA11:BA33,Control!B3)</f>
        <v>15</v>
      </c>
    </row>
    <row r="63" spans="1:7" ht="15.75" x14ac:dyDescent="0.25">
      <c r="A63" s="213" t="s">
        <v>146</v>
      </c>
      <c r="B63" s="208" cm="1">
        <f t="array" ref="B63">INDEX(EPC!BB11:BB33,Control!B3)</f>
        <v>51</v>
      </c>
    </row>
    <row r="64" spans="1:7" ht="15.75" x14ac:dyDescent="0.25">
      <c r="A64" s="213" t="s">
        <v>147</v>
      </c>
      <c r="B64" s="208" cm="1">
        <f t="array" ref="B64">INDEX(EPC!BC11:BC33,Control!B3)</f>
        <v>6</v>
      </c>
    </row>
    <row r="65" spans="1:7" ht="15.75" x14ac:dyDescent="0.25">
      <c r="A65" s="213" t="s">
        <v>148</v>
      </c>
      <c r="B65" s="208" cm="1">
        <f t="array" ref="B65">INDEX(EPC!BD11:BD33,Control!B3)</f>
        <v>1</v>
      </c>
    </row>
    <row r="66" spans="1:7" ht="15.75" x14ac:dyDescent="0.25">
      <c r="A66" s="213" t="s">
        <v>149</v>
      </c>
      <c r="B66" s="208" cm="1">
        <f t="array" ref="B66">INDEX(EPC!BE12:BE33,Control!B3)</f>
        <v>0</v>
      </c>
    </row>
    <row r="67" spans="1:7" ht="15.75" x14ac:dyDescent="0.25">
      <c r="A67" s="213" t="s">
        <v>150</v>
      </c>
      <c r="B67" s="208" cm="1">
        <f t="array" ref="B67">INDEX(EPC!BF11:BF33,Control!B3)</f>
        <v>0</v>
      </c>
    </row>
    <row r="68" spans="1:7" ht="15.75" x14ac:dyDescent="0.25">
      <c r="A68" s="213" t="s">
        <v>151</v>
      </c>
      <c r="B68" s="208" cm="1">
        <f t="array" ref="B68">INDEX(EPC!BG11:BG33,Control!B3)</f>
        <v>0</v>
      </c>
    </row>
    <row r="69" spans="1:7" ht="15.75" x14ac:dyDescent="0.25">
      <c r="A69" s="213" t="s">
        <v>152</v>
      </c>
      <c r="B69" s="208">
        <f>SUM(B62:B68)</f>
        <v>73</v>
      </c>
    </row>
    <row r="77" spans="1:7" ht="18" x14ac:dyDescent="0.25">
      <c r="A77" s="210" t="s">
        <v>153</v>
      </c>
    </row>
    <row r="78" spans="1:7" x14ac:dyDescent="0.2">
      <c r="A78" s="217" t="s">
        <v>154</v>
      </c>
    </row>
    <row r="80" spans="1:7" ht="45" x14ac:dyDescent="0.25">
      <c r="E80" s="218" t="s">
        <v>155</v>
      </c>
      <c r="F80" s="218" t="s">
        <v>156</v>
      </c>
      <c r="G80" s="218" t="s">
        <v>157</v>
      </c>
    </row>
    <row r="81" spans="1:7" ht="15" x14ac:dyDescent="0.25">
      <c r="D81" s="200">
        <f>Broadband!B3</f>
        <v>2020</v>
      </c>
      <c r="E81" s="214">
        <f>Broadband!B4/100</f>
        <v>0.90099999999999991</v>
      </c>
      <c r="F81" s="214">
        <f>Broadband!B5/100</f>
        <v>0.44</v>
      </c>
      <c r="G81" s="214">
        <f>Broadband!B6/100</f>
        <v>0.06</v>
      </c>
    </row>
    <row r="82" spans="1:7" ht="15" x14ac:dyDescent="0.25">
      <c r="D82" s="200">
        <f>Broadband!C3</f>
        <v>2021</v>
      </c>
      <c r="E82" s="214">
        <f>Broadband!C4/100</f>
        <v>0.89700000000000002</v>
      </c>
      <c r="F82" s="214">
        <f>Broadband!C5/100</f>
        <v>0.45100000000000001</v>
      </c>
      <c r="G82" s="214">
        <f>Broadband!C6/100</f>
        <v>7.8E-2</v>
      </c>
    </row>
    <row r="83" spans="1:7" ht="15" x14ac:dyDescent="0.25">
      <c r="D83" s="200">
        <f>Broadband!D3</f>
        <v>2022</v>
      </c>
      <c r="E83" s="214">
        <f>Broadband!D4/100</f>
        <v>0.92299999999999993</v>
      </c>
      <c r="F83" s="214">
        <f>Broadband!D5/100</f>
        <v>0.63700000000000001</v>
      </c>
      <c r="G83" s="214">
        <f>Broadband!D6/100</f>
        <v>0.40600000000000003</v>
      </c>
    </row>
    <row r="84" spans="1:7" ht="15" x14ac:dyDescent="0.25">
      <c r="D84" s="200">
        <f>Broadband!E3</f>
        <v>2023</v>
      </c>
      <c r="E84" s="214">
        <f>Broadband!E4/100</f>
        <v>0.93</v>
      </c>
      <c r="F84" s="214">
        <f>Broadband!E5/100</f>
        <v>0.66099999999999992</v>
      </c>
      <c r="G84" s="214">
        <f>Broadband!E6/100</f>
        <v>0.46799999999999997</v>
      </c>
    </row>
    <row r="96" spans="1:7" ht="18" x14ac:dyDescent="0.25">
      <c r="A96" s="210" t="s">
        <v>158</v>
      </c>
    </row>
    <row r="97" spans="1:5" x14ac:dyDescent="0.2">
      <c r="A97" s="217" t="s">
        <v>159</v>
      </c>
    </row>
    <row r="98" spans="1:5" x14ac:dyDescent="0.2">
      <c r="B98" s="20"/>
      <c r="C98" s="20"/>
      <c r="D98" s="20"/>
      <c r="E98" s="20"/>
    </row>
    <row r="99" spans="1:5" ht="15" x14ac:dyDescent="0.25">
      <c r="A99" s="215"/>
      <c r="B99" s="212" t="str">
        <f>'EV charging points'!A2</f>
        <v>Ashford</v>
      </c>
      <c r="C99" s="212" t="str">
        <f>'EV charging points'!A3</f>
        <v>England</v>
      </c>
    </row>
    <row r="100" spans="1:5" ht="15" x14ac:dyDescent="0.25">
      <c r="A100" s="215">
        <f>'EV charging points'!B1</f>
        <v>43831</v>
      </c>
      <c r="B100" s="216">
        <f>'EV charging points'!B2</f>
        <v>22.064809671995192</v>
      </c>
      <c r="C100" s="216">
        <f>'EV charging points'!B3</f>
        <v>24.356441961105645</v>
      </c>
    </row>
    <row r="101" spans="1:5" ht="15" x14ac:dyDescent="0.25">
      <c r="A101" s="215">
        <f>'EV charging points'!C1</f>
        <v>44197</v>
      </c>
      <c r="B101" s="216">
        <f>'EV charging points'!C2</f>
        <v>24.770869457517957</v>
      </c>
      <c r="C101" s="216">
        <f>'EV charging points'!C3</f>
        <v>30.870893200024025</v>
      </c>
    </row>
    <row r="102" spans="1:5" ht="15" x14ac:dyDescent="0.25">
      <c r="A102" s="215">
        <f>'EV charging points'!D1</f>
        <v>44562</v>
      </c>
      <c r="B102" s="216">
        <f>'EV charging points'!D2</f>
        <v>26.521095321236771</v>
      </c>
      <c r="C102" s="216">
        <f>'EV charging points'!D3</f>
        <v>42.300691151166063</v>
      </c>
    </row>
    <row r="103" spans="1:5" ht="15" x14ac:dyDescent="0.25">
      <c r="A103" s="215">
        <f>'EV charging points'!E1</f>
        <v>44927</v>
      </c>
      <c r="B103" s="216">
        <f>'EV charging points'!E2</f>
        <v>32.541961050888396</v>
      </c>
      <c r="C103" s="216">
        <f>'EV charging points'!E3</f>
        <v>54.542943016630367</v>
      </c>
    </row>
    <row r="104" spans="1:5" ht="15" x14ac:dyDescent="0.25">
      <c r="A104" s="215">
        <f>'EV charging points'!F1</f>
        <v>45292</v>
      </c>
      <c r="B104" s="216">
        <f>'EV charging points'!F2</f>
        <v>50.620828301381948</v>
      </c>
      <c r="C104" s="216">
        <f>'EV charging points'!F3</f>
        <v>80.38436532934648</v>
      </c>
    </row>
    <row r="105" spans="1:5" ht="15" x14ac:dyDescent="0.25">
      <c r="A105" s="215">
        <f>'EV charging points'!G1</f>
        <v>45658</v>
      </c>
      <c r="B105" s="216">
        <f>'EV charging points'!G2</f>
        <v>78.100706522132157</v>
      </c>
      <c r="C105" s="216">
        <f>'EV charging points'!G3</f>
        <v>109.87804661797438</v>
      </c>
    </row>
    <row r="116" spans="1:4" ht="18" x14ac:dyDescent="0.25">
      <c r="A116" s="210" t="s">
        <v>2146</v>
      </c>
    </row>
    <row r="117" spans="1:4" x14ac:dyDescent="0.2">
      <c r="A117" s="217" t="s">
        <v>2150</v>
      </c>
    </row>
    <row r="118" spans="1:4" x14ac:dyDescent="0.2">
      <c r="A118" s="217" t="s">
        <v>2151</v>
      </c>
    </row>
    <row r="119" spans="1:4" ht="59.25" customHeight="1" x14ac:dyDescent="0.25">
      <c r="A119" s="211" t="str">
        <f ca="1">OFFSET('Housing Affordability'!Y4,0,-1)</f>
        <v>2024</v>
      </c>
      <c r="B119" s="212" t="s">
        <v>2148</v>
      </c>
      <c r="C119" s="212" t="s">
        <v>2149</v>
      </c>
      <c r="D119" s="212" t="s">
        <v>2147</v>
      </c>
    </row>
    <row r="120" spans="1:4" ht="15" x14ac:dyDescent="0.25">
      <c r="A120" s="211" t="s">
        <v>115</v>
      </c>
      <c r="B120" s="290">
        <f ca="1">OFFSET('Housing Affordability'!Y17,0,-1)</f>
        <v>345000</v>
      </c>
      <c r="C120" s="290">
        <f ca="1">OFFSET('Housing Affordability'!Y44,0,-1)</f>
        <v>36605</v>
      </c>
      <c r="D120" s="289">
        <f ca="1">OFFSET('Housing Affordability'!Y71,0,-1)</f>
        <v>9.4249419478213365</v>
      </c>
    </row>
    <row r="121" spans="1:4" ht="15" x14ac:dyDescent="0.25">
      <c r="A121" s="211" t="s">
        <v>116</v>
      </c>
      <c r="B121" s="290">
        <f ca="1">OFFSET('Housing Affordability'!Y18,0,-1)</f>
        <v>340000</v>
      </c>
      <c r="C121" s="290">
        <f ca="1">OFFSET('Housing Affordability'!Y45,0,-1)</f>
        <v>36294</v>
      </c>
      <c r="D121" s="289">
        <f ca="1">OFFSET('Housing Affordability'!Y72,0,-1)</f>
        <v>9.3679396043423147</v>
      </c>
    </row>
    <row r="122" spans="1:4" ht="15" x14ac:dyDescent="0.25">
      <c r="A122" s="211" t="s">
        <v>117</v>
      </c>
      <c r="B122" s="290">
        <f ca="1">OFFSET('Housing Affordability'!Y19,0,-1)</f>
        <v>360000</v>
      </c>
      <c r="C122" s="290">
        <f ca="1">OFFSET('Housing Affordability'!Y46,0,-1)</f>
        <v>43516</v>
      </c>
      <c r="D122" s="289">
        <f ca="1">OFFSET('Housing Affordability'!Y73,0,-1)</f>
        <v>8.2728191929405277</v>
      </c>
    </row>
    <row r="123" spans="1:4" ht="15" x14ac:dyDescent="0.25">
      <c r="A123" s="211" t="s">
        <v>118</v>
      </c>
      <c r="B123" s="290">
        <f ca="1">OFFSET('Housing Affordability'!Y20,0,-1)</f>
        <v>286948</v>
      </c>
      <c r="C123" s="290">
        <f ca="1">OFFSET('Housing Affordability'!Y47,0,-1)</f>
        <v>38985</v>
      </c>
      <c r="D123" s="289">
        <f ca="1">OFFSET('Housing Affordability'!Y74,0,-1)</f>
        <v>7.3604719764011799</v>
      </c>
    </row>
    <row r="124" spans="1:4" ht="15" x14ac:dyDescent="0.25">
      <c r="A124" s="211" t="s">
        <v>119</v>
      </c>
      <c r="B124" s="290">
        <f ca="1">OFFSET('Housing Affordability'!Y21,0,-1)</f>
        <v>300000</v>
      </c>
      <c r="C124" s="290">
        <f ca="1">OFFSET('Housing Affordability'!Y48,0,-1)</f>
        <v>36515</v>
      </c>
      <c r="D124" s="289">
        <f ca="1">OFFSET('Housing Affordability'!Y75,0,-1)</f>
        <v>8.2158017253183626</v>
      </c>
    </row>
    <row r="125" spans="1:4" ht="15" x14ac:dyDescent="0.25">
      <c r="A125" s="211" t="s">
        <v>120</v>
      </c>
      <c r="B125" s="290">
        <f ca="1">OFFSET('Housing Affordability'!Y22,0,-1)</f>
        <v>350000</v>
      </c>
      <c r="C125" s="290">
        <f ca="1">OFFSET('Housing Affordability'!Y49,0,-1)</f>
        <v>37809</v>
      </c>
      <c r="D125" s="289">
        <f ca="1">OFFSET('Housing Affordability'!Y76,0,-1)</f>
        <v>9.2570551984977119</v>
      </c>
    </row>
    <row r="126" spans="1:4" ht="15" x14ac:dyDescent="0.25">
      <c r="A126" s="211" t="s">
        <v>121</v>
      </c>
      <c r="B126" s="290">
        <f ca="1">OFFSET('Housing Affordability'!Y23,0,-1)</f>
        <v>350000</v>
      </c>
      <c r="C126" s="290">
        <f ca="1">OFFSET('Housing Affordability'!Y50,0,-1)</f>
        <v>35917</v>
      </c>
      <c r="D126" s="289">
        <f ca="1">OFFSET('Housing Affordability'!Y77,0,-1)</f>
        <v>9.7446891444162933</v>
      </c>
    </row>
    <row r="127" spans="1:4" ht="15" x14ac:dyDescent="0.25">
      <c r="A127" s="211" t="s">
        <v>122</v>
      </c>
      <c r="B127" s="290">
        <f ca="1">OFFSET('Housing Affordability'!Y24,0,-1)</f>
        <v>475000</v>
      </c>
      <c r="C127" s="290">
        <f ca="1">OFFSET('Housing Affordability'!Y51,0,-1)</f>
        <v>45565</v>
      </c>
      <c r="D127" s="289">
        <f ca="1">OFFSET('Housing Affordability'!Y78,0,-1)</f>
        <v>10.424668056622407</v>
      </c>
    </row>
    <row r="128" spans="1:4" ht="15" x14ac:dyDescent="0.25">
      <c r="A128" s="211" t="s">
        <v>123</v>
      </c>
      <c r="B128" s="290">
        <f ca="1">OFFSET('Housing Affordability'!Y25,0,-1)</f>
        <v>300000</v>
      </c>
      <c r="C128" s="290">
        <f ca="1">OFFSET('Housing Affordability'!Y52,0,-1)</f>
        <v>38388</v>
      </c>
      <c r="D128" s="289">
        <f ca="1">OFFSET('Housing Affordability'!Y79,0,-1)</f>
        <v>7.8149421694279466</v>
      </c>
    </row>
    <row r="129" spans="1:4" ht="15" x14ac:dyDescent="0.25">
      <c r="A129" s="211" t="s">
        <v>124</v>
      </c>
      <c r="B129" s="290">
        <f ca="1">OFFSET('Housing Affordability'!Y26,0,-1)</f>
        <v>292500</v>
      </c>
      <c r="C129" s="290">
        <f ca="1">OFFSET('Housing Affordability'!Y53,0,-1)</f>
        <v>37034</v>
      </c>
      <c r="D129" s="289">
        <f ca="1">OFFSET('Housing Affordability'!Y80,0,-1)</f>
        <v>7.8981476481071446</v>
      </c>
    </row>
    <row r="130" spans="1:4" ht="15" x14ac:dyDescent="0.25">
      <c r="A130" s="211" t="s">
        <v>125</v>
      </c>
      <c r="B130" s="290">
        <f ca="1">OFFSET('Housing Affordability'!Y27,0,-1)</f>
        <v>390000</v>
      </c>
      <c r="C130" s="290">
        <f ca="1">OFFSET('Housing Affordability'!Y54,0,-1)</f>
        <v>38587</v>
      </c>
      <c r="D130" s="289">
        <f ca="1">OFFSET('Housing Affordability'!Y81,0,-1)</f>
        <v>10.107030865317334</v>
      </c>
    </row>
    <row r="131" spans="1:4" ht="15" x14ac:dyDescent="0.25">
      <c r="A131" s="211" t="s">
        <v>126</v>
      </c>
      <c r="B131" s="290">
        <f ca="1">OFFSET('Housing Affordability'!Y28,0,-1)</f>
        <v>430000</v>
      </c>
      <c r="C131" s="290">
        <f ca="1">OFFSET('Housing Affordability'!Y55,0,-1)</f>
        <v>45105</v>
      </c>
      <c r="D131" s="289">
        <f ca="1">OFFSET('Housing Affordability'!Y82,0,-1)</f>
        <v>9.5333111628422564</v>
      </c>
    </row>
    <row r="132" spans="1:4" ht="15" x14ac:dyDescent="0.25">
      <c r="A132" s="211" t="s">
        <v>138</v>
      </c>
      <c r="B132" s="290">
        <f ca="1">OFFSET('Housing Affordability'!Y29,0,-1)</f>
        <v>340000</v>
      </c>
      <c r="C132" s="290">
        <f ca="1">OFFSET('Housing Affordability'!Y56,0,-1)</f>
        <v>38998</v>
      </c>
      <c r="D132" s="289">
        <f ca="1">OFFSET('Housing Affordability'!Y83,0,-1)</f>
        <v>8.7183958151700089</v>
      </c>
    </row>
    <row r="133" spans="1:4" ht="15" x14ac:dyDescent="0.25">
      <c r="A133" s="211" t="s">
        <v>127</v>
      </c>
      <c r="B133" s="290">
        <f ca="1">OFFSET('Housing Affordability'!Y30,0,-1)</f>
        <v>300000</v>
      </c>
      <c r="C133" s="290">
        <f ca="1">OFFSET('Housing Affordability'!Y57,0,-1)</f>
        <v>38329</v>
      </c>
      <c r="D133" s="289">
        <f ca="1">OFFSET('Housing Affordability'!Y84,0,-1)</f>
        <v>7.8269717446320017</v>
      </c>
    </row>
    <row r="134" spans="1:4" ht="15" x14ac:dyDescent="0.25">
      <c r="A134" s="211" t="s">
        <v>140</v>
      </c>
      <c r="B134" s="290">
        <f ca="1">OFFSET('Housing Affordability'!Y32,0,-1)</f>
        <v>375000</v>
      </c>
      <c r="C134" s="290">
        <f ca="1">OFFSET('Housing Affordability'!Y59,0,-1)</f>
        <v>40339</v>
      </c>
      <c r="D134" s="289">
        <f ca="1">OFFSET('Housing Affordability'!Y86,0,-1)</f>
        <v>9.2962145814224453</v>
      </c>
    </row>
    <row r="135" spans="1:4" ht="15" x14ac:dyDescent="0.25">
      <c r="A135" s="211" t="s">
        <v>141</v>
      </c>
      <c r="B135" s="290">
        <f ca="1">OFFSET('Housing Affordability'!Y33,0,-1)</f>
        <v>289995</v>
      </c>
      <c r="C135" s="290">
        <f ca="1">OFFSET('Housing Affordability'!Y60,0,-1)</f>
        <v>37617</v>
      </c>
      <c r="D135" s="289">
        <f ca="1">OFFSET('Housing Affordability'!Y87,0,-1)</f>
        <v>7.7091474599250338</v>
      </c>
    </row>
  </sheetData>
  <phoneticPr fontId="37"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6" r:id="rId3" name="Drop Down 2">
              <controlPr defaultSize="0" autoLine="0" autoPict="0" altText="Drop down box to select geographical area_x000d__x000a_">
                <anchor moveWithCells="1">
                  <from>
                    <xdr:col>0</xdr:col>
                    <xdr:colOff>95250</xdr:colOff>
                    <xdr:row>0</xdr:row>
                    <xdr:rowOff>38100</xdr:rowOff>
                  </from>
                  <to>
                    <xdr:col>2</xdr:col>
                    <xdr:colOff>47625</xdr:colOff>
                    <xdr:row>2</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3851F-521D-4564-A320-F7D68A213B9C}">
  <sheetPr codeName="Sheet38"/>
  <dimension ref="A1:U59"/>
  <sheetViews>
    <sheetView workbookViewId="0">
      <pane xSplit="1" ySplit="8" topLeftCell="B9"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17" max="17" width="9" style="165"/>
  </cols>
  <sheetData>
    <row r="1" spans="1:21" x14ac:dyDescent="0.2">
      <c r="A1" t="s">
        <v>1811</v>
      </c>
      <c r="R1" t="str">
        <f ca="1">"Full-time weekly earnings "&amp; OFFSET(Q2,0,-1)</f>
        <v>Full-time weekly earnings 2024</v>
      </c>
    </row>
    <row r="2" spans="1:21" x14ac:dyDescent="0.2">
      <c r="A2" s="25" t="str" cm="1">
        <f t="array" ref="A2">"Resident &amp; workplace full-time weekly earnings in "&amp;INDEX(A9:A31,Control!B3)</f>
        <v>Resident &amp; workplace full-time weekly earnings in Ashford</v>
      </c>
      <c r="B2">
        <f>B8</f>
        <v>2010</v>
      </c>
      <c r="C2">
        <f t="shared" ref="C2:N2" si="0">C8</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O8</f>
        <v>2023</v>
      </c>
      <c r="P2">
        <f>P8</f>
        <v>2024</v>
      </c>
      <c r="R2" t="s">
        <v>1812</v>
      </c>
      <c r="S2" t="s">
        <v>133</v>
      </c>
      <c r="T2" t="s">
        <v>134</v>
      </c>
      <c r="U2" t="s">
        <v>184</v>
      </c>
    </row>
    <row r="3" spans="1:21" x14ac:dyDescent="0.2">
      <c r="A3" t="s">
        <v>180</v>
      </c>
      <c r="B3" s="25">
        <f>IF(ISERROR((INDEX(B9:B31,Control!$B$3))),"-",(INDEX(B9:B31,Control!$B$3)))</f>
        <v>470</v>
      </c>
      <c r="C3" s="25">
        <f>IF(ISERROR((INDEX(C9:C31,Control!$B$3))),"-",(INDEX(C9:C31,Control!$B$3)))</f>
        <v>507.9</v>
      </c>
      <c r="D3" s="25">
        <f>IF(ISERROR((INDEX(D9:D31,Control!$B$3))),"-",(INDEX(D9:D31,Control!$B$3)))</f>
        <v>496.6</v>
      </c>
      <c r="E3" s="25">
        <f>IF(ISERROR((INDEX(E9:E31,Control!$B$3))),"-",(INDEX(E9:E31,Control!$B$3)))</f>
        <v>512.5</v>
      </c>
      <c r="F3" s="25">
        <f>IF(ISERROR((INDEX(F9:F31,Control!$B$3))),"-",(INDEX(F9:F31,Control!$B$3)))</f>
        <v>507.4</v>
      </c>
      <c r="G3" s="25">
        <f>IF(ISERROR((INDEX(G9:G31,Control!$B$3))),"-",(INDEX(G9:G31,Control!$B$3)))</f>
        <v>549</v>
      </c>
      <c r="H3" s="25">
        <f>IF(ISERROR((INDEX(H9:H31,Control!$B$3))),"-",(INDEX(H9:H31,Control!$B$3)))</f>
        <v>544.29999999999995</v>
      </c>
      <c r="I3" s="25">
        <f>IF(ISERROR((INDEX(I9:I31,Control!$B$3))),"-",(INDEX(I9:I31,Control!$B$3)))</f>
        <v>559.29999999999995</v>
      </c>
      <c r="J3" s="25">
        <f>IF(ISERROR((INDEX(J9:J31,Control!$B$3))),"-",(INDEX(J9:J31,Control!$B$3)))</f>
        <v>580.1</v>
      </c>
      <c r="K3" s="25">
        <f>IF(ISERROR((INDEX(K9:K31,Control!$B$3))),"-",(INDEX(K9:K31,Control!$B$3)))</f>
        <v>607.5</v>
      </c>
      <c r="L3" s="25">
        <f>IF(ISERROR((INDEX(L9:L31,Control!$B$3))),"-",(INDEX(L9:L31,Control!$B$3)))</f>
        <v>571.9</v>
      </c>
      <c r="M3" s="25">
        <f>IF(ISERROR((INDEX(M9:M31,Control!$B$3))),"-",(INDEX(M9:M31,Control!$B$3)))</f>
        <v>597.9</v>
      </c>
      <c r="N3" s="25">
        <f>IF(ISERROR((INDEX(N9:N31,Control!$B$3))),"-",(INDEX(N9:N31,Control!$B$3)))</f>
        <v>673.4</v>
      </c>
      <c r="O3" s="25">
        <f>IF(ISERROR((INDEX(O9:O31,Control!$B$3))),"-",(INDEX(O9:O31,Control!$B$3)))</f>
        <v>667.5</v>
      </c>
      <c r="P3" s="25">
        <f>IF(ISERROR((INDEX(P9:P31,Control!$B$3))),"-",(INDEX(P9:P31,Control!$B$3)))</f>
        <v>700.2</v>
      </c>
      <c r="R3" s="25">
        <f ca="1">IF(ISERROR((OFFSET(Q3,0,-1)-OFFSET(Q3,0,-2))),"-",(OFFSET(Q3,0,-1)-OFFSET(Q3,0,-2)))</f>
        <v>32.700000000000045</v>
      </c>
      <c r="S3" s="30">
        <f ca="1">IF(ISERROR((R3/OFFSET(Q3,0,-2))),"-",(R3/OFFSET(Q3,0,-2)))</f>
        <v>4.8988764044943886E-2</v>
      </c>
      <c r="T3" s="25">
        <f ca="1">IF(ISERROR((OFFSET(Q3,0,-1)-OFFSET(Q3,0,-6))),"-",(OFFSET(Q3,0,-1)-OFFSET(Q3,0,-6)))</f>
        <v>92.700000000000045</v>
      </c>
      <c r="U3" s="30">
        <f ca="1">IF(ISERROR((T3/OFFSET(Q3,0,-6))),"-",(T3/OFFSET(Q3,0,-6)))</f>
        <v>0.15259259259259267</v>
      </c>
    </row>
    <row r="4" spans="1:21" x14ac:dyDescent="0.2">
      <c r="A4" t="s">
        <v>181</v>
      </c>
      <c r="B4" s="25">
        <f>IF(ISERROR((INDEX(B37:B59,Control!$B$3))),"-",(INDEX(B37:B59,Control!$B$3)))</f>
        <v>462.2</v>
      </c>
      <c r="C4" s="25">
        <f>IF(ISERROR((INDEX(C37:C59,Control!$B$3))),"-",(INDEX(C37:C59,Control!$B$3)))</f>
        <v>472.2</v>
      </c>
      <c r="D4" s="25">
        <f>IF(ISERROR((INDEX(D37:D59,Control!$B$3))),"-",(INDEX(D37:D59,Control!$B$3)))</f>
        <v>467.7</v>
      </c>
      <c r="E4" s="25">
        <f>IF(ISERROR((INDEX(E37:E59,Control!$B$3))),"-",(INDEX(E37:E59,Control!$B$3)))</f>
        <v>476.1</v>
      </c>
      <c r="F4" s="25">
        <f>IF(ISERROR((INDEX(F37:F59,Control!$B$3))),"-",(INDEX(F37:F59,Control!$B$3)))</f>
        <v>469.5</v>
      </c>
      <c r="G4" s="25">
        <f>IF(ISERROR((INDEX(G37:G59,Control!$B$3))),"-",(INDEX(G37:G59,Control!$B$3)))</f>
        <v>493.4</v>
      </c>
      <c r="H4" s="25">
        <f>IF(ISERROR((INDEX(H37:H59,Control!$B$3))),"-",(INDEX(H37:H59,Control!$B$3)))</f>
        <v>541.9</v>
      </c>
      <c r="I4" s="25">
        <f>IF(ISERROR((INDEX(I37:I59,Control!$B$3))),"-",(INDEX(I37:I59,Control!$B$3)))</f>
        <v>523.5</v>
      </c>
      <c r="J4" s="25">
        <f>IF(ISERROR((INDEX(J37:J59,Control!$B$3))),"-",(INDEX(J37:J59,Control!$B$3)))</f>
        <v>552.6</v>
      </c>
      <c r="K4" s="25">
        <f>IF(ISERROR((INDEX(K37:K59,Control!$B$3))),"-",(INDEX(K37:K59,Control!$B$3)))</f>
        <v>571.5</v>
      </c>
      <c r="L4" s="25">
        <f>IF(ISERROR((INDEX(L37:L59,Control!$B$3))),"-",(INDEX(L37:L59,Control!$B$3)))</f>
        <v>519.20000000000005</v>
      </c>
      <c r="M4" s="25">
        <f>IF(ISERROR((INDEX(M37:M59,Control!$B$3))),"-",(INDEX(M37:M59,Control!$B$3)))</f>
        <v>571.70000000000005</v>
      </c>
      <c r="N4" s="25">
        <f>IF(ISERROR((INDEX(N37:N59,Control!$B$3))),"-",(INDEX(N37:N59,Control!$B$3)))</f>
        <v>592.20000000000005</v>
      </c>
      <c r="O4" s="25">
        <f>IF(ISERROR((INDEX(O37:O59,Control!$B$3))),"-",(INDEX(O37:O59,Control!$B$3)))</f>
        <v>600.29999999999995</v>
      </c>
      <c r="P4" s="25">
        <f>IF(ISERROR((INDEX(P37:P59,Control!$B$3))),"-",(INDEX(P37:P59,Control!$B$3)))</f>
        <v>678.3</v>
      </c>
      <c r="R4" s="25">
        <f ca="1">IF(ISERROR((OFFSET(Q4,0,-1)-OFFSET(Q4,0,-2))),"-",(OFFSET(Q4,0,-1)-OFFSET(Q4,0,-2)))</f>
        <v>78</v>
      </c>
      <c r="S4" s="30">
        <f ca="1">IF(ISERROR((R4/OFFSET(Q4,0,-2))),"-",(R4/OFFSET(Q4,0,-2)))</f>
        <v>0.12993503248375812</v>
      </c>
      <c r="T4" s="25">
        <f ca="1">IF(ISERROR((OFFSET(Q4,0,-1)-OFFSET(Q4,0,-6))),"-",(OFFSET(Q4,0,-1)-OFFSET(Q4,0,-6)))</f>
        <v>106.79999999999995</v>
      </c>
      <c r="U4" s="30">
        <f ca="1">IF(ISERROR((T4/OFFSET(Q4,0,-6))),"-",(T4/OFFSET(Q4,0,-6)))</f>
        <v>0.18687664041994742</v>
      </c>
    </row>
    <row r="7" spans="1:21" x14ac:dyDescent="0.2">
      <c r="A7" t="s">
        <v>180</v>
      </c>
    </row>
    <row r="8" spans="1:21" s="18" customFormat="1" ht="15" x14ac:dyDescent="0.25">
      <c r="B8" s="18">
        <v>2010</v>
      </c>
      <c r="C8" s="18">
        <v>2011</v>
      </c>
      <c r="D8" s="18">
        <v>2012</v>
      </c>
      <c r="E8" s="18">
        <v>2013</v>
      </c>
      <c r="F8" s="18">
        <v>2014</v>
      </c>
      <c r="G8" s="18">
        <v>2015</v>
      </c>
      <c r="H8" s="18">
        <v>2016</v>
      </c>
      <c r="I8" s="18">
        <v>2017</v>
      </c>
      <c r="J8" s="18">
        <v>2018</v>
      </c>
      <c r="K8" s="18">
        <v>2019</v>
      </c>
      <c r="L8" s="18">
        <v>2020</v>
      </c>
      <c r="M8" s="18">
        <v>2021</v>
      </c>
      <c r="N8" s="18">
        <v>2022</v>
      </c>
      <c r="O8" s="18">
        <v>2023</v>
      </c>
      <c r="P8" s="18">
        <v>2024</v>
      </c>
      <c r="Q8" s="166"/>
    </row>
    <row r="9" spans="1:21" x14ac:dyDescent="0.2">
      <c r="A9" t="s">
        <v>115</v>
      </c>
      <c r="B9">
        <v>470</v>
      </c>
      <c r="C9">
        <v>507.9</v>
      </c>
      <c r="D9">
        <v>496.6</v>
      </c>
      <c r="E9">
        <v>512.5</v>
      </c>
      <c r="F9">
        <v>507.4</v>
      </c>
      <c r="G9">
        <v>549</v>
      </c>
      <c r="H9">
        <v>544.29999999999995</v>
      </c>
      <c r="I9">
        <v>559.29999999999995</v>
      </c>
      <c r="J9">
        <v>580.1</v>
      </c>
      <c r="K9">
        <v>607.5</v>
      </c>
      <c r="L9">
        <v>571.9</v>
      </c>
      <c r="M9">
        <v>597.9</v>
      </c>
      <c r="N9">
        <v>673.4</v>
      </c>
      <c r="O9">
        <v>667.5</v>
      </c>
      <c r="P9">
        <v>700.2</v>
      </c>
    </row>
    <row r="10" spans="1:21" x14ac:dyDescent="0.2">
      <c r="A10" t="s">
        <v>116</v>
      </c>
      <c r="B10">
        <v>510.9</v>
      </c>
      <c r="C10">
        <v>559.70000000000005</v>
      </c>
      <c r="D10">
        <v>545.6</v>
      </c>
      <c r="E10">
        <v>577.5</v>
      </c>
      <c r="F10">
        <v>573.1</v>
      </c>
      <c r="G10">
        <v>582</v>
      </c>
      <c r="H10">
        <v>558.4</v>
      </c>
      <c r="I10">
        <v>555.79999999999995</v>
      </c>
      <c r="J10">
        <v>582.5</v>
      </c>
      <c r="K10">
        <v>626.5</v>
      </c>
      <c r="L10">
        <v>598.4</v>
      </c>
      <c r="M10">
        <v>577.6</v>
      </c>
      <c r="N10">
        <v>654.29999999999995</v>
      </c>
      <c r="O10">
        <v>667.5</v>
      </c>
      <c r="P10">
        <v>728.3</v>
      </c>
    </row>
    <row r="11" spans="1:21" x14ac:dyDescent="0.2">
      <c r="A11" t="s">
        <v>117</v>
      </c>
      <c r="B11">
        <v>561.79999999999995</v>
      </c>
      <c r="C11">
        <v>592.70000000000005</v>
      </c>
      <c r="D11">
        <v>568</v>
      </c>
      <c r="E11">
        <v>537.79999999999995</v>
      </c>
      <c r="F11">
        <v>562.20000000000005</v>
      </c>
      <c r="G11">
        <v>575.70000000000005</v>
      </c>
      <c r="H11">
        <v>618.1</v>
      </c>
      <c r="I11">
        <v>642.29999999999995</v>
      </c>
      <c r="J11">
        <v>633.6</v>
      </c>
      <c r="K11">
        <v>648.1</v>
      </c>
      <c r="L11">
        <v>687</v>
      </c>
      <c r="M11">
        <v>693</v>
      </c>
      <c r="N11">
        <v>753.2</v>
      </c>
      <c r="O11">
        <v>778.7</v>
      </c>
      <c r="P11">
        <v>813.6</v>
      </c>
    </row>
    <row r="12" spans="1:21" x14ac:dyDescent="0.2">
      <c r="A12" t="s">
        <v>118</v>
      </c>
      <c r="B12">
        <v>510</v>
      </c>
      <c r="C12">
        <v>507.7</v>
      </c>
      <c r="D12">
        <v>507.9</v>
      </c>
      <c r="E12">
        <v>501.8</v>
      </c>
      <c r="F12">
        <v>532.9</v>
      </c>
      <c r="G12">
        <v>497.7</v>
      </c>
      <c r="H12">
        <v>501.4</v>
      </c>
      <c r="I12">
        <v>523</v>
      </c>
      <c r="J12">
        <v>574.6</v>
      </c>
      <c r="K12">
        <v>594.5</v>
      </c>
      <c r="L12">
        <v>610.6</v>
      </c>
      <c r="M12">
        <v>642.5</v>
      </c>
      <c r="N12">
        <v>675.1</v>
      </c>
      <c r="O12">
        <v>676</v>
      </c>
      <c r="P12">
        <v>750</v>
      </c>
    </row>
    <row r="13" spans="1:21" x14ac:dyDescent="0.2">
      <c r="A13" t="s">
        <v>119</v>
      </c>
      <c r="B13">
        <v>480.8</v>
      </c>
      <c r="C13">
        <v>491</v>
      </c>
      <c r="D13">
        <v>474.9</v>
      </c>
      <c r="E13">
        <v>500.5</v>
      </c>
      <c r="F13">
        <v>481.6</v>
      </c>
      <c r="G13">
        <v>540.4</v>
      </c>
      <c r="H13">
        <v>490.5</v>
      </c>
      <c r="I13">
        <v>520</v>
      </c>
      <c r="J13">
        <v>515.5</v>
      </c>
      <c r="K13">
        <v>561.29999999999995</v>
      </c>
      <c r="L13">
        <v>552.6</v>
      </c>
      <c r="M13">
        <v>607.79999999999995</v>
      </c>
      <c r="N13">
        <v>684.2</v>
      </c>
      <c r="O13">
        <v>670.1</v>
      </c>
      <c r="P13">
        <v>695.1</v>
      </c>
    </row>
    <row r="14" spans="1:21" x14ac:dyDescent="0.2">
      <c r="A14" t="s">
        <v>120</v>
      </c>
      <c r="B14">
        <v>550.9</v>
      </c>
      <c r="C14">
        <v>548.5</v>
      </c>
      <c r="D14">
        <v>552.5</v>
      </c>
      <c r="E14">
        <v>525.79999999999995</v>
      </c>
      <c r="F14">
        <v>536.6</v>
      </c>
      <c r="G14">
        <v>546.20000000000005</v>
      </c>
      <c r="H14">
        <v>545.9</v>
      </c>
      <c r="I14">
        <v>550</v>
      </c>
      <c r="J14">
        <v>577.20000000000005</v>
      </c>
      <c r="K14">
        <v>621.1</v>
      </c>
      <c r="L14">
        <v>551.1</v>
      </c>
      <c r="M14">
        <v>612.20000000000005</v>
      </c>
      <c r="N14">
        <v>660.9</v>
      </c>
      <c r="O14">
        <v>759.8</v>
      </c>
      <c r="P14">
        <v>690.5</v>
      </c>
    </row>
    <row r="15" spans="1:21" x14ac:dyDescent="0.2">
      <c r="A15" t="s">
        <v>121</v>
      </c>
      <c r="B15">
        <v>558.4</v>
      </c>
      <c r="C15">
        <v>538.29999999999995</v>
      </c>
      <c r="D15">
        <v>542.9</v>
      </c>
      <c r="E15">
        <v>500.9</v>
      </c>
      <c r="F15">
        <v>518.5</v>
      </c>
      <c r="G15">
        <v>558.20000000000005</v>
      </c>
      <c r="H15">
        <v>545.1</v>
      </c>
      <c r="I15">
        <v>562.9</v>
      </c>
      <c r="J15">
        <v>589.20000000000005</v>
      </c>
      <c r="K15">
        <v>596.6</v>
      </c>
      <c r="L15">
        <v>579</v>
      </c>
      <c r="M15">
        <v>629.1</v>
      </c>
      <c r="N15">
        <v>617.6</v>
      </c>
      <c r="O15">
        <v>672.3</v>
      </c>
      <c r="P15">
        <v>692</v>
      </c>
    </row>
    <row r="16" spans="1:21" x14ac:dyDescent="0.2">
      <c r="A16" t="s">
        <v>122</v>
      </c>
      <c r="B16">
        <v>613.29999999999995</v>
      </c>
      <c r="C16">
        <v>650.79999999999995</v>
      </c>
      <c r="D16">
        <v>582.9</v>
      </c>
      <c r="E16">
        <v>597.70000000000005</v>
      </c>
      <c r="F16">
        <v>628.6</v>
      </c>
      <c r="G16">
        <v>592.4</v>
      </c>
      <c r="H16">
        <v>586</v>
      </c>
      <c r="I16">
        <v>613.29999999999995</v>
      </c>
      <c r="J16">
        <v>585.29999999999995</v>
      </c>
      <c r="K16">
        <v>703.7</v>
      </c>
      <c r="L16">
        <v>716.3</v>
      </c>
      <c r="M16">
        <v>713</v>
      </c>
      <c r="N16">
        <v>728.3</v>
      </c>
      <c r="O16">
        <v>764.4</v>
      </c>
      <c r="P16">
        <v>915.2</v>
      </c>
    </row>
    <row r="17" spans="1:21" x14ac:dyDescent="0.2">
      <c r="A17" t="s">
        <v>123</v>
      </c>
      <c r="B17">
        <v>523.1</v>
      </c>
      <c r="C17">
        <v>538.4</v>
      </c>
      <c r="D17">
        <v>536.6</v>
      </c>
      <c r="E17">
        <v>538.70000000000005</v>
      </c>
      <c r="F17">
        <v>538.5</v>
      </c>
      <c r="G17">
        <v>537.79999999999995</v>
      </c>
      <c r="H17">
        <v>546.20000000000005</v>
      </c>
      <c r="I17">
        <v>568.9</v>
      </c>
      <c r="J17">
        <v>598.29999999999995</v>
      </c>
      <c r="K17">
        <v>582.29999999999995</v>
      </c>
      <c r="L17">
        <v>574.29999999999995</v>
      </c>
      <c r="M17">
        <v>583.29999999999995</v>
      </c>
      <c r="N17">
        <v>670.3</v>
      </c>
      <c r="O17">
        <v>709.1</v>
      </c>
      <c r="P17">
        <v>752.1</v>
      </c>
    </row>
    <row r="18" spans="1:21" x14ac:dyDescent="0.2">
      <c r="A18" t="s">
        <v>124</v>
      </c>
      <c r="B18">
        <v>402.9</v>
      </c>
      <c r="C18">
        <v>419.6</v>
      </c>
      <c r="D18">
        <v>414.6</v>
      </c>
      <c r="E18">
        <v>445.8</v>
      </c>
      <c r="F18">
        <v>450.4</v>
      </c>
      <c r="G18">
        <v>438</v>
      </c>
      <c r="H18">
        <v>462.3</v>
      </c>
      <c r="I18">
        <v>480.2</v>
      </c>
      <c r="J18">
        <v>522.79999999999995</v>
      </c>
      <c r="K18">
        <v>509.1</v>
      </c>
      <c r="L18">
        <v>522.5</v>
      </c>
      <c r="M18">
        <v>556.6</v>
      </c>
      <c r="N18">
        <v>596.70000000000005</v>
      </c>
      <c r="O18">
        <v>625.4</v>
      </c>
      <c r="P18">
        <v>685.2</v>
      </c>
    </row>
    <row r="19" spans="1:21" s="165" customFormat="1" x14ac:dyDescent="0.2">
      <c r="A19" t="s">
        <v>125</v>
      </c>
      <c r="B19">
        <v>552.1</v>
      </c>
      <c r="C19">
        <v>600</v>
      </c>
      <c r="D19">
        <v>600.20000000000005</v>
      </c>
      <c r="E19">
        <v>600</v>
      </c>
      <c r="F19">
        <v>573.4</v>
      </c>
      <c r="G19">
        <v>636.20000000000005</v>
      </c>
      <c r="H19">
        <v>654.4</v>
      </c>
      <c r="I19">
        <v>619.9</v>
      </c>
      <c r="J19">
        <v>657.6</v>
      </c>
      <c r="K19">
        <v>670.1</v>
      </c>
      <c r="L19">
        <v>689.9</v>
      </c>
      <c r="M19">
        <v>701.5</v>
      </c>
      <c r="N19">
        <v>713</v>
      </c>
      <c r="O19">
        <v>773.2</v>
      </c>
      <c r="P19">
        <v>789.5</v>
      </c>
      <c r="R19"/>
      <c r="S19"/>
      <c r="T19"/>
      <c r="U19"/>
    </row>
    <row r="20" spans="1:21" s="165" customFormat="1" x14ac:dyDescent="0.2">
      <c r="A20" t="s">
        <v>126</v>
      </c>
      <c r="B20">
        <v>592.4</v>
      </c>
      <c r="C20">
        <v>613.4</v>
      </c>
      <c r="D20">
        <v>613.29999999999995</v>
      </c>
      <c r="E20">
        <v>645</v>
      </c>
      <c r="F20">
        <v>640.29999999999995</v>
      </c>
      <c r="G20">
        <v>562.1</v>
      </c>
      <c r="H20">
        <v>554.9</v>
      </c>
      <c r="I20">
        <v>583.4</v>
      </c>
      <c r="J20">
        <v>664.1</v>
      </c>
      <c r="K20">
        <v>688.5</v>
      </c>
      <c r="L20">
        <v>690.1</v>
      </c>
      <c r="M20">
        <v>698.5</v>
      </c>
      <c r="N20">
        <v>670</v>
      </c>
      <c r="O20">
        <v>774.8</v>
      </c>
      <c r="P20">
        <v>839.6</v>
      </c>
      <c r="R20"/>
      <c r="S20"/>
      <c r="T20"/>
      <c r="U20"/>
    </row>
    <row r="21" spans="1:21" s="165" customFormat="1" x14ac:dyDescent="0.2">
      <c r="A21" t="s">
        <v>138</v>
      </c>
      <c r="B21">
        <v>530.4</v>
      </c>
      <c r="C21">
        <v>546.79999999999995</v>
      </c>
      <c r="D21">
        <v>538.9</v>
      </c>
      <c r="E21">
        <v>538.6</v>
      </c>
      <c r="F21">
        <v>541.70000000000005</v>
      </c>
      <c r="G21">
        <v>551.5</v>
      </c>
      <c r="H21">
        <v>554.6</v>
      </c>
      <c r="I21">
        <v>574.9</v>
      </c>
      <c r="J21">
        <v>598.29999999999995</v>
      </c>
      <c r="K21">
        <v>616.29999999999995</v>
      </c>
      <c r="L21">
        <v>606.6</v>
      </c>
      <c r="M21">
        <v>629.79999999999995</v>
      </c>
      <c r="N21">
        <v>670.8</v>
      </c>
      <c r="O21">
        <v>700.4</v>
      </c>
      <c r="P21">
        <v>751.8</v>
      </c>
      <c r="R21"/>
      <c r="S21"/>
      <c r="T21"/>
      <c r="U21"/>
    </row>
    <row r="22" spans="1:21" s="165" customFormat="1" x14ac:dyDescent="0.2">
      <c r="A22" t="s">
        <v>127</v>
      </c>
      <c r="B22">
        <v>518.70000000000005</v>
      </c>
      <c r="C22">
        <v>532.29999999999995</v>
      </c>
      <c r="D22">
        <v>527.20000000000005</v>
      </c>
      <c r="E22">
        <v>539.29999999999995</v>
      </c>
      <c r="F22">
        <v>548.6</v>
      </c>
      <c r="G22">
        <v>547.9</v>
      </c>
      <c r="H22">
        <v>565</v>
      </c>
      <c r="I22">
        <v>558</v>
      </c>
      <c r="J22">
        <v>588.5</v>
      </c>
      <c r="K22">
        <v>610</v>
      </c>
      <c r="L22">
        <v>600.4</v>
      </c>
      <c r="M22">
        <v>602.79999999999995</v>
      </c>
      <c r="N22">
        <v>605.29999999999995</v>
      </c>
      <c r="O22">
        <v>689.9</v>
      </c>
      <c r="P22">
        <v>754.6</v>
      </c>
      <c r="R22"/>
      <c r="S22"/>
      <c r="T22"/>
      <c r="U22"/>
    </row>
    <row r="23" spans="1:21" s="165" customFormat="1" x14ac:dyDescent="0.2">
      <c r="A23" t="s">
        <v>139</v>
      </c>
      <c r="B23" t="s">
        <v>496</v>
      </c>
      <c r="C23" t="s">
        <v>496</v>
      </c>
      <c r="D23" t="s">
        <v>496</v>
      </c>
      <c r="E23" t="s">
        <v>496</v>
      </c>
      <c r="F23" t="s">
        <v>496</v>
      </c>
      <c r="G23" t="s">
        <v>496</v>
      </c>
      <c r="H23" t="s">
        <v>496</v>
      </c>
      <c r="I23" t="s">
        <v>496</v>
      </c>
      <c r="J23" t="s">
        <v>496</v>
      </c>
      <c r="K23" t="s">
        <v>496</v>
      </c>
      <c r="L23" t="s">
        <v>496</v>
      </c>
      <c r="M23" t="s">
        <v>496</v>
      </c>
      <c r="N23" t="s">
        <v>496</v>
      </c>
      <c r="O23" t="s">
        <v>496</v>
      </c>
      <c r="P23"/>
      <c r="R23"/>
      <c r="S23"/>
      <c r="T23"/>
      <c r="U23"/>
    </row>
    <row r="24" spans="1:21" s="165" customFormat="1" x14ac:dyDescent="0.2">
      <c r="A24" t="s">
        <v>140</v>
      </c>
      <c r="B24">
        <v>547.79999999999995</v>
      </c>
      <c r="C24">
        <v>554.6</v>
      </c>
      <c r="D24">
        <v>555.79999999999995</v>
      </c>
      <c r="E24">
        <v>557.6</v>
      </c>
      <c r="F24">
        <v>567.20000000000005</v>
      </c>
      <c r="G24">
        <v>574.9</v>
      </c>
      <c r="H24">
        <v>581.79999999999995</v>
      </c>
      <c r="I24">
        <v>595.9</v>
      </c>
      <c r="J24">
        <v>614.9</v>
      </c>
      <c r="K24">
        <v>636.29999999999995</v>
      </c>
      <c r="L24">
        <v>629</v>
      </c>
      <c r="M24">
        <v>660</v>
      </c>
      <c r="N24">
        <v>689</v>
      </c>
      <c r="O24">
        <v>728.3</v>
      </c>
      <c r="P24">
        <v>779.2</v>
      </c>
      <c r="R24"/>
      <c r="S24"/>
      <c r="T24"/>
      <c r="U24"/>
    </row>
    <row r="25" spans="1:21" s="165" customFormat="1" x14ac:dyDescent="0.2">
      <c r="A25" t="s">
        <v>141</v>
      </c>
      <c r="B25">
        <v>506</v>
      </c>
      <c r="C25">
        <v>504.7</v>
      </c>
      <c r="D25">
        <v>513.20000000000005</v>
      </c>
      <c r="E25">
        <v>520.6</v>
      </c>
      <c r="F25">
        <v>523.6</v>
      </c>
      <c r="G25">
        <v>531.9</v>
      </c>
      <c r="H25">
        <v>544.70000000000005</v>
      </c>
      <c r="I25">
        <v>555.79999999999995</v>
      </c>
      <c r="J25">
        <v>574.79999999999995</v>
      </c>
      <c r="K25">
        <v>592.1</v>
      </c>
      <c r="L25">
        <v>589.9</v>
      </c>
      <c r="M25">
        <v>613.29999999999995</v>
      </c>
      <c r="N25">
        <v>648.20000000000005</v>
      </c>
      <c r="O25">
        <v>689.9</v>
      </c>
      <c r="P25">
        <v>732</v>
      </c>
      <c r="R25"/>
      <c r="S25"/>
      <c r="T25"/>
      <c r="U25"/>
    </row>
    <row r="26" spans="1:21" s="165" customFormat="1" x14ac:dyDescent="0.2">
      <c r="A26" t="s">
        <v>226</v>
      </c>
      <c r="B26">
        <v>501.7</v>
      </c>
      <c r="C26">
        <v>500.2</v>
      </c>
      <c r="D26">
        <v>508.3</v>
      </c>
      <c r="E26">
        <v>517.9</v>
      </c>
      <c r="F26">
        <v>521.1</v>
      </c>
      <c r="G26">
        <v>529</v>
      </c>
      <c r="H26">
        <v>540.9</v>
      </c>
      <c r="I26">
        <v>552.29999999999995</v>
      </c>
      <c r="J26">
        <v>570.5</v>
      </c>
      <c r="K26">
        <v>587.5</v>
      </c>
      <c r="L26">
        <v>587.4</v>
      </c>
      <c r="M26">
        <v>612.20000000000005</v>
      </c>
      <c r="N26">
        <v>644.70000000000005</v>
      </c>
      <c r="O26">
        <v>689.7</v>
      </c>
      <c r="P26">
        <v>729.8</v>
      </c>
      <c r="R26"/>
      <c r="S26"/>
      <c r="T26"/>
      <c r="U26"/>
    </row>
    <row r="27" spans="1:21" s="165" customFormat="1" x14ac:dyDescent="0.2">
      <c r="A27" t="s">
        <v>227</v>
      </c>
      <c r="B27">
        <v>498.5</v>
      </c>
      <c r="C27">
        <v>498.3</v>
      </c>
      <c r="D27">
        <v>506.1</v>
      </c>
      <c r="E27">
        <v>517.4</v>
      </c>
      <c r="F27">
        <v>518.29999999999995</v>
      </c>
      <c r="G27">
        <v>527.1</v>
      </c>
      <c r="H27">
        <v>538.6</v>
      </c>
      <c r="I27">
        <v>550</v>
      </c>
      <c r="J27">
        <v>568.29999999999995</v>
      </c>
      <c r="K27">
        <v>585.20000000000005</v>
      </c>
      <c r="L27">
        <v>585.70000000000005</v>
      </c>
      <c r="M27">
        <v>609.79999999999995</v>
      </c>
      <c r="N27">
        <v>641.79999999999995</v>
      </c>
      <c r="O27">
        <v>687</v>
      </c>
      <c r="P27">
        <v>728.3</v>
      </c>
      <c r="R27"/>
      <c r="S27"/>
      <c r="T27"/>
      <c r="U27"/>
    </row>
    <row r="28" spans="1:21" s="165" customFormat="1" x14ac:dyDescent="0.2">
      <c r="A28" t="s">
        <v>228</v>
      </c>
      <c r="B28" s="80" t="s">
        <v>496</v>
      </c>
      <c r="C28" s="80" t="s">
        <v>496</v>
      </c>
      <c r="D28" s="80" t="s">
        <v>496</v>
      </c>
      <c r="E28" s="80" t="s">
        <v>496</v>
      </c>
      <c r="F28" s="80" t="s">
        <v>496</v>
      </c>
      <c r="G28" s="80" t="s">
        <v>496</v>
      </c>
      <c r="H28" s="80" t="s">
        <v>496</v>
      </c>
      <c r="I28" s="80" t="s">
        <v>496</v>
      </c>
      <c r="J28" s="80" t="s">
        <v>496</v>
      </c>
      <c r="K28" s="80" t="s">
        <v>496</v>
      </c>
      <c r="L28" s="80" t="s">
        <v>496</v>
      </c>
      <c r="M28" s="80" t="s">
        <v>496</v>
      </c>
      <c r="N28" s="80" t="s">
        <v>496</v>
      </c>
      <c r="O28" s="80" t="s">
        <v>496</v>
      </c>
      <c r="P28" s="80"/>
      <c r="R28"/>
      <c r="S28"/>
      <c r="T28"/>
      <c r="U28"/>
    </row>
    <row r="29" spans="1:21" s="165" customFormat="1" x14ac:dyDescent="0.2">
      <c r="A29" t="s">
        <v>229</v>
      </c>
      <c r="B29" s="80" t="s">
        <v>496</v>
      </c>
      <c r="C29" s="80" t="s">
        <v>496</v>
      </c>
      <c r="D29" s="80" t="s">
        <v>496</v>
      </c>
      <c r="E29" s="80" t="s">
        <v>496</v>
      </c>
      <c r="F29" s="80" t="s">
        <v>496</v>
      </c>
      <c r="G29" s="80" t="s">
        <v>496</v>
      </c>
      <c r="H29" s="80" t="s">
        <v>496</v>
      </c>
      <c r="I29" s="80" t="s">
        <v>496</v>
      </c>
      <c r="J29" s="80" t="s">
        <v>496</v>
      </c>
      <c r="K29" s="80" t="s">
        <v>496</v>
      </c>
      <c r="L29" s="80" t="s">
        <v>496</v>
      </c>
      <c r="M29" s="80" t="s">
        <v>496</v>
      </c>
      <c r="N29" s="80" t="s">
        <v>496</v>
      </c>
      <c r="O29" s="80" t="s">
        <v>496</v>
      </c>
      <c r="P29" s="80"/>
      <c r="R29"/>
      <c r="S29"/>
      <c r="T29"/>
      <c r="U29"/>
    </row>
    <row r="30" spans="1:21" s="165" customFormat="1" x14ac:dyDescent="0.2">
      <c r="A30" t="s">
        <v>230</v>
      </c>
      <c r="B30" s="80" t="s">
        <v>496</v>
      </c>
      <c r="C30" s="80" t="s">
        <v>496</v>
      </c>
      <c r="D30" s="80" t="s">
        <v>496</v>
      </c>
      <c r="E30" s="80" t="s">
        <v>496</v>
      </c>
      <c r="F30" s="80" t="s">
        <v>496</v>
      </c>
      <c r="G30" s="80" t="s">
        <v>496</v>
      </c>
      <c r="H30" s="80" t="s">
        <v>496</v>
      </c>
      <c r="I30" s="80" t="s">
        <v>496</v>
      </c>
      <c r="J30" s="80" t="s">
        <v>496</v>
      </c>
      <c r="K30" s="80" t="s">
        <v>496</v>
      </c>
      <c r="L30" s="80" t="s">
        <v>496</v>
      </c>
      <c r="M30" s="80" t="s">
        <v>496</v>
      </c>
      <c r="N30" s="80" t="s">
        <v>496</v>
      </c>
      <c r="O30" s="80" t="s">
        <v>496</v>
      </c>
      <c r="P30" s="80"/>
      <c r="R30"/>
      <c r="S30"/>
      <c r="T30"/>
      <c r="U30"/>
    </row>
    <row r="31" spans="1:21" s="165" customFormat="1" x14ac:dyDescent="0.2">
      <c r="A31" t="s">
        <v>231</v>
      </c>
      <c r="B31" s="80" t="s">
        <v>496</v>
      </c>
      <c r="C31" s="80" t="s">
        <v>496</v>
      </c>
      <c r="D31" s="80" t="s">
        <v>496</v>
      </c>
      <c r="E31" s="80" t="s">
        <v>496</v>
      </c>
      <c r="F31" s="80" t="s">
        <v>496</v>
      </c>
      <c r="G31" s="80" t="s">
        <v>496</v>
      </c>
      <c r="H31" s="80" t="s">
        <v>496</v>
      </c>
      <c r="I31" s="80" t="s">
        <v>496</v>
      </c>
      <c r="J31" s="80" t="s">
        <v>496</v>
      </c>
      <c r="K31" s="80" t="s">
        <v>496</v>
      </c>
      <c r="L31" s="80" t="s">
        <v>496</v>
      </c>
      <c r="M31" s="80" t="s">
        <v>496</v>
      </c>
      <c r="N31" s="80" t="s">
        <v>496</v>
      </c>
      <c r="O31" s="80" t="s">
        <v>496</v>
      </c>
      <c r="P31" s="80"/>
      <c r="R31"/>
      <c r="S31"/>
      <c r="T31"/>
      <c r="U31"/>
    </row>
    <row r="35" spans="1:21" x14ac:dyDescent="0.2">
      <c r="A35" t="s">
        <v>181</v>
      </c>
    </row>
    <row r="36" spans="1:21" s="18" customFormat="1" ht="15" x14ac:dyDescent="0.25">
      <c r="B36" s="18">
        <v>2010</v>
      </c>
      <c r="C36" s="18">
        <v>2011</v>
      </c>
      <c r="D36" s="18">
        <v>2012</v>
      </c>
      <c r="E36" s="18">
        <v>2013</v>
      </c>
      <c r="F36" s="18">
        <v>2014</v>
      </c>
      <c r="G36" s="18">
        <v>2015</v>
      </c>
      <c r="H36" s="18">
        <v>2016</v>
      </c>
      <c r="I36" s="18">
        <v>2017</v>
      </c>
      <c r="J36" s="18">
        <v>2018</v>
      </c>
      <c r="K36" s="18">
        <v>2019</v>
      </c>
      <c r="L36" s="18">
        <v>2020</v>
      </c>
      <c r="M36" s="18">
        <v>2021</v>
      </c>
      <c r="N36" s="18">
        <v>2022</v>
      </c>
      <c r="O36" s="18">
        <v>2023</v>
      </c>
      <c r="P36" s="18">
        <v>2024</v>
      </c>
      <c r="Q36" s="166"/>
    </row>
    <row r="37" spans="1:21" x14ac:dyDescent="0.2">
      <c r="A37" t="s">
        <v>115</v>
      </c>
      <c r="B37">
        <v>462.2</v>
      </c>
      <c r="C37">
        <v>472.2</v>
      </c>
      <c r="D37">
        <v>467.7</v>
      </c>
      <c r="E37">
        <v>476.1</v>
      </c>
      <c r="F37">
        <v>469.5</v>
      </c>
      <c r="G37">
        <v>493.4</v>
      </c>
      <c r="H37">
        <v>541.9</v>
      </c>
      <c r="I37">
        <v>523.5</v>
      </c>
      <c r="J37">
        <v>552.6</v>
      </c>
      <c r="K37">
        <v>571.5</v>
      </c>
      <c r="L37">
        <v>519.20000000000005</v>
      </c>
      <c r="M37">
        <v>571.70000000000005</v>
      </c>
      <c r="N37">
        <v>592.20000000000005</v>
      </c>
      <c r="O37">
        <v>600.29999999999995</v>
      </c>
      <c r="P37">
        <v>678.3</v>
      </c>
    </row>
    <row r="38" spans="1:21" x14ac:dyDescent="0.2">
      <c r="A38" t="s">
        <v>116</v>
      </c>
      <c r="B38">
        <v>459.2</v>
      </c>
      <c r="C38">
        <v>509.5</v>
      </c>
      <c r="D38">
        <v>466.2</v>
      </c>
      <c r="E38">
        <v>465.6</v>
      </c>
      <c r="F38">
        <v>488.4</v>
      </c>
      <c r="G38">
        <v>466.2</v>
      </c>
      <c r="H38">
        <v>481.9</v>
      </c>
      <c r="I38">
        <v>484.8</v>
      </c>
      <c r="J38">
        <v>514.6</v>
      </c>
      <c r="K38">
        <v>536.4</v>
      </c>
      <c r="L38">
        <v>525.1</v>
      </c>
      <c r="M38">
        <v>520.4</v>
      </c>
      <c r="N38">
        <v>623.29999999999995</v>
      </c>
      <c r="O38">
        <v>655.29999999999995</v>
      </c>
      <c r="P38">
        <v>704.1</v>
      </c>
    </row>
    <row r="39" spans="1:21" x14ac:dyDescent="0.2">
      <c r="A39" t="s">
        <v>117</v>
      </c>
      <c r="B39">
        <v>556.29999999999995</v>
      </c>
      <c r="C39">
        <v>564.4</v>
      </c>
      <c r="D39">
        <v>560.20000000000005</v>
      </c>
      <c r="E39">
        <v>527.70000000000005</v>
      </c>
      <c r="F39">
        <v>539.9</v>
      </c>
      <c r="G39">
        <v>567.1</v>
      </c>
      <c r="H39">
        <v>599.1</v>
      </c>
      <c r="I39">
        <v>602.5</v>
      </c>
      <c r="J39">
        <v>622.5</v>
      </c>
      <c r="K39">
        <v>651.79999999999995</v>
      </c>
      <c r="L39">
        <v>574.9</v>
      </c>
      <c r="M39">
        <v>712.9</v>
      </c>
      <c r="N39">
        <v>713.5</v>
      </c>
      <c r="O39">
        <v>741</v>
      </c>
      <c r="P39">
        <v>709.1</v>
      </c>
    </row>
    <row r="40" spans="1:21" x14ac:dyDescent="0.2">
      <c r="A40" t="s">
        <v>118</v>
      </c>
      <c r="B40">
        <v>508.6</v>
      </c>
      <c r="C40">
        <v>496.3</v>
      </c>
      <c r="D40">
        <v>498.6</v>
      </c>
      <c r="E40">
        <v>480.6</v>
      </c>
      <c r="F40">
        <v>508.6</v>
      </c>
      <c r="G40">
        <v>504.9</v>
      </c>
      <c r="H40">
        <v>520</v>
      </c>
      <c r="I40">
        <v>522.1</v>
      </c>
      <c r="J40">
        <v>540.20000000000005</v>
      </c>
      <c r="K40">
        <v>596.79999999999995</v>
      </c>
      <c r="L40">
        <v>615.1</v>
      </c>
      <c r="M40">
        <v>607.6</v>
      </c>
      <c r="N40">
        <v>614.1</v>
      </c>
      <c r="O40">
        <v>704.4</v>
      </c>
      <c r="P40">
        <v>749.6</v>
      </c>
    </row>
    <row r="41" spans="1:21" x14ac:dyDescent="0.2">
      <c r="A41" t="s">
        <v>119</v>
      </c>
      <c r="B41">
        <v>452</v>
      </c>
      <c r="C41">
        <v>465.1</v>
      </c>
      <c r="D41">
        <v>482.3</v>
      </c>
      <c r="E41">
        <v>455.9</v>
      </c>
      <c r="F41">
        <v>467.7</v>
      </c>
      <c r="G41">
        <v>473</v>
      </c>
      <c r="H41">
        <v>458.4</v>
      </c>
      <c r="I41">
        <v>493.6</v>
      </c>
      <c r="J41">
        <v>505.8</v>
      </c>
      <c r="K41">
        <v>500</v>
      </c>
      <c r="L41">
        <v>489.9</v>
      </c>
      <c r="M41">
        <v>561.20000000000005</v>
      </c>
      <c r="N41">
        <v>646</v>
      </c>
      <c r="O41">
        <v>648</v>
      </c>
      <c r="P41">
        <v>666.9</v>
      </c>
    </row>
    <row r="42" spans="1:21" x14ac:dyDescent="0.2">
      <c r="A42" t="s">
        <v>120</v>
      </c>
      <c r="B42">
        <v>532</v>
      </c>
      <c r="C42">
        <v>604.6</v>
      </c>
      <c r="D42">
        <v>530.79999999999995</v>
      </c>
      <c r="E42">
        <v>561</v>
      </c>
      <c r="F42">
        <v>529.4</v>
      </c>
      <c r="G42">
        <v>535.5</v>
      </c>
      <c r="H42">
        <v>542.1</v>
      </c>
      <c r="I42">
        <v>538.6</v>
      </c>
      <c r="J42">
        <v>538.20000000000005</v>
      </c>
      <c r="K42">
        <v>679.4</v>
      </c>
      <c r="L42">
        <v>651</v>
      </c>
      <c r="M42">
        <v>600.6</v>
      </c>
      <c r="N42">
        <v>653.4</v>
      </c>
      <c r="O42">
        <v>772.7</v>
      </c>
      <c r="P42">
        <v>759.8</v>
      </c>
    </row>
    <row r="43" spans="1:21" x14ac:dyDescent="0.2">
      <c r="A43" t="s">
        <v>121</v>
      </c>
      <c r="B43">
        <v>474.3</v>
      </c>
      <c r="C43">
        <v>461.8</v>
      </c>
      <c r="D43">
        <v>479.9</v>
      </c>
      <c r="E43">
        <v>435.5</v>
      </c>
      <c r="F43">
        <v>458.5</v>
      </c>
      <c r="G43">
        <v>498.6</v>
      </c>
      <c r="H43">
        <v>514.79999999999995</v>
      </c>
      <c r="I43">
        <v>555.29999999999995</v>
      </c>
      <c r="J43">
        <v>540.9</v>
      </c>
      <c r="K43">
        <v>569.1</v>
      </c>
      <c r="L43">
        <v>545</v>
      </c>
      <c r="M43">
        <v>595.79999999999995</v>
      </c>
      <c r="N43">
        <v>589.1</v>
      </c>
      <c r="O43">
        <v>617</v>
      </c>
      <c r="P43">
        <v>681.4</v>
      </c>
    </row>
    <row r="44" spans="1:21" x14ac:dyDescent="0.2">
      <c r="A44" t="s">
        <v>122</v>
      </c>
      <c r="B44">
        <v>518.29999999999995</v>
      </c>
      <c r="C44">
        <v>503</v>
      </c>
      <c r="D44">
        <v>507.4</v>
      </c>
      <c r="E44">
        <v>527.6</v>
      </c>
      <c r="F44">
        <v>532.70000000000005</v>
      </c>
      <c r="G44">
        <v>490.9</v>
      </c>
      <c r="H44">
        <v>534.9</v>
      </c>
      <c r="I44">
        <v>542.9</v>
      </c>
      <c r="J44">
        <v>536.79999999999995</v>
      </c>
      <c r="K44">
        <v>594</v>
      </c>
      <c r="L44">
        <v>583.79999999999995</v>
      </c>
      <c r="M44">
        <v>587.1</v>
      </c>
      <c r="N44">
        <v>603.5</v>
      </c>
      <c r="O44">
        <v>603.70000000000005</v>
      </c>
      <c r="P44">
        <v>713.2</v>
      </c>
    </row>
    <row r="45" spans="1:21" x14ac:dyDescent="0.2">
      <c r="A45" t="s">
        <v>123</v>
      </c>
      <c r="B45">
        <v>482.9</v>
      </c>
      <c r="C45">
        <v>457.1</v>
      </c>
      <c r="D45">
        <v>427.2</v>
      </c>
      <c r="E45">
        <v>476.3</v>
      </c>
      <c r="F45">
        <v>468.4</v>
      </c>
      <c r="G45">
        <v>501.6</v>
      </c>
      <c r="H45">
        <v>497</v>
      </c>
      <c r="I45">
        <v>488.5</v>
      </c>
      <c r="J45">
        <v>535.6</v>
      </c>
      <c r="K45">
        <v>508.9</v>
      </c>
      <c r="L45">
        <v>480.9</v>
      </c>
      <c r="M45">
        <v>532.70000000000005</v>
      </c>
      <c r="N45">
        <v>547.4</v>
      </c>
      <c r="O45">
        <v>642.20000000000005</v>
      </c>
      <c r="P45">
        <v>671.1</v>
      </c>
    </row>
    <row r="46" spans="1:21" x14ac:dyDescent="0.2">
      <c r="A46" t="s">
        <v>124</v>
      </c>
      <c r="B46">
        <v>370.3</v>
      </c>
      <c r="C46">
        <v>396.1</v>
      </c>
      <c r="D46">
        <v>383.3</v>
      </c>
      <c r="E46">
        <v>402.1</v>
      </c>
      <c r="F46">
        <v>391</v>
      </c>
      <c r="G46">
        <v>411</v>
      </c>
      <c r="H46">
        <v>420</v>
      </c>
      <c r="I46">
        <v>422.9</v>
      </c>
      <c r="J46">
        <v>462.9</v>
      </c>
      <c r="K46">
        <v>504.7</v>
      </c>
      <c r="L46">
        <v>473.2</v>
      </c>
      <c r="M46">
        <v>527.20000000000005</v>
      </c>
      <c r="N46">
        <v>541.5</v>
      </c>
      <c r="O46">
        <v>562.6</v>
      </c>
      <c r="P46">
        <v>638.70000000000005</v>
      </c>
    </row>
    <row r="47" spans="1:21" s="165" customFormat="1" x14ac:dyDescent="0.2">
      <c r="A47" t="s">
        <v>125</v>
      </c>
      <c r="B47">
        <v>533.79999999999995</v>
      </c>
      <c r="C47">
        <v>491.9</v>
      </c>
      <c r="D47">
        <v>527.70000000000005</v>
      </c>
      <c r="E47">
        <v>522.20000000000005</v>
      </c>
      <c r="F47">
        <v>528</v>
      </c>
      <c r="G47">
        <v>517.1</v>
      </c>
      <c r="H47">
        <v>540.6</v>
      </c>
      <c r="I47">
        <v>534.4</v>
      </c>
      <c r="J47">
        <v>548.70000000000005</v>
      </c>
      <c r="K47">
        <v>551.79999999999995</v>
      </c>
      <c r="L47">
        <v>562.29999999999995</v>
      </c>
      <c r="M47">
        <v>579.9</v>
      </c>
      <c r="N47">
        <v>612.1</v>
      </c>
      <c r="O47">
        <v>635.79999999999995</v>
      </c>
      <c r="P47">
        <v>718.7</v>
      </c>
      <c r="R47"/>
      <c r="S47"/>
      <c r="T47"/>
      <c r="U47"/>
    </row>
    <row r="48" spans="1:21" s="165" customFormat="1" x14ac:dyDescent="0.2">
      <c r="A48" t="s">
        <v>126</v>
      </c>
      <c r="B48">
        <v>483</v>
      </c>
      <c r="C48">
        <v>488.7</v>
      </c>
      <c r="D48">
        <v>555.1</v>
      </c>
      <c r="E48">
        <v>513.70000000000005</v>
      </c>
      <c r="F48">
        <v>521.1</v>
      </c>
      <c r="G48">
        <v>517.9</v>
      </c>
      <c r="H48">
        <v>523.9</v>
      </c>
      <c r="I48">
        <v>514.79999999999995</v>
      </c>
      <c r="J48">
        <v>536.4</v>
      </c>
      <c r="K48">
        <v>564</v>
      </c>
      <c r="L48">
        <v>560.1</v>
      </c>
      <c r="M48">
        <v>576.5</v>
      </c>
      <c r="N48">
        <v>623.6</v>
      </c>
      <c r="O48">
        <v>684.1</v>
      </c>
      <c r="P48">
        <v>686.4</v>
      </c>
      <c r="R48"/>
      <c r="S48"/>
      <c r="T48"/>
      <c r="U48"/>
    </row>
    <row r="49" spans="1:21" s="165" customFormat="1" x14ac:dyDescent="0.2">
      <c r="A49" t="s">
        <v>138</v>
      </c>
      <c r="B49">
        <v>488.1</v>
      </c>
      <c r="C49">
        <v>489.2</v>
      </c>
      <c r="D49">
        <v>490.8</v>
      </c>
      <c r="E49">
        <v>481.5</v>
      </c>
      <c r="F49">
        <v>489.8</v>
      </c>
      <c r="G49">
        <v>503.4</v>
      </c>
      <c r="H49">
        <v>517.5</v>
      </c>
      <c r="I49">
        <v>519.70000000000005</v>
      </c>
      <c r="J49">
        <v>541</v>
      </c>
      <c r="K49">
        <v>572.6</v>
      </c>
      <c r="L49">
        <v>543.6</v>
      </c>
      <c r="M49">
        <v>574.9</v>
      </c>
      <c r="N49">
        <v>605</v>
      </c>
      <c r="O49">
        <v>653.70000000000005</v>
      </c>
      <c r="P49">
        <v>689.9</v>
      </c>
      <c r="R49"/>
      <c r="S49"/>
      <c r="T49"/>
      <c r="U49"/>
    </row>
    <row r="50" spans="1:21" s="165" customFormat="1" x14ac:dyDescent="0.2">
      <c r="A50" t="s">
        <v>127</v>
      </c>
      <c r="B50">
        <v>505.2</v>
      </c>
      <c r="C50">
        <v>502.3</v>
      </c>
      <c r="D50">
        <v>488</v>
      </c>
      <c r="E50">
        <v>489.2</v>
      </c>
      <c r="F50">
        <v>504.5</v>
      </c>
      <c r="G50">
        <v>504.9</v>
      </c>
      <c r="H50">
        <v>522.5</v>
      </c>
      <c r="I50">
        <v>524.1</v>
      </c>
      <c r="J50">
        <v>536.6</v>
      </c>
      <c r="K50">
        <v>569.9</v>
      </c>
      <c r="L50">
        <v>603.79999999999995</v>
      </c>
      <c r="M50">
        <v>575.70000000000005</v>
      </c>
      <c r="N50">
        <v>611</v>
      </c>
      <c r="O50">
        <v>649.29999999999995</v>
      </c>
      <c r="P50">
        <v>703.5</v>
      </c>
      <c r="R50"/>
      <c r="S50"/>
      <c r="T50"/>
      <c r="U50"/>
    </row>
    <row r="51" spans="1:21" s="165" customFormat="1" x14ac:dyDescent="0.2">
      <c r="A51" t="s">
        <v>139</v>
      </c>
      <c r="B51" t="s">
        <v>496</v>
      </c>
      <c r="C51" t="s">
        <v>496</v>
      </c>
      <c r="D51" t="s">
        <v>496</v>
      </c>
      <c r="E51" t="s">
        <v>496</v>
      </c>
      <c r="F51" t="s">
        <v>496</v>
      </c>
      <c r="G51" t="s">
        <v>496</v>
      </c>
      <c r="H51" t="s">
        <v>496</v>
      </c>
      <c r="I51" t="s">
        <v>496</v>
      </c>
      <c r="J51" t="s">
        <v>496</v>
      </c>
      <c r="K51" t="s">
        <v>496</v>
      </c>
      <c r="L51" t="s">
        <v>496</v>
      </c>
      <c r="M51" t="s">
        <v>496</v>
      </c>
      <c r="N51" t="s">
        <v>496</v>
      </c>
      <c r="O51" t="s">
        <v>496</v>
      </c>
      <c r="P51"/>
      <c r="R51"/>
      <c r="S51"/>
      <c r="T51"/>
      <c r="U51"/>
    </row>
    <row r="52" spans="1:21" s="165" customFormat="1" x14ac:dyDescent="0.2">
      <c r="A52" t="s">
        <v>140</v>
      </c>
      <c r="B52">
        <v>523.79999999999995</v>
      </c>
      <c r="C52">
        <v>529</v>
      </c>
      <c r="D52">
        <v>536.6</v>
      </c>
      <c r="E52">
        <v>536.6</v>
      </c>
      <c r="F52">
        <v>541.70000000000005</v>
      </c>
      <c r="G52">
        <v>552</v>
      </c>
      <c r="H52">
        <v>565.4</v>
      </c>
      <c r="I52">
        <v>574.9</v>
      </c>
      <c r="J52">
        <v>589.1</v>
      </c>
      <c r="K52">
        <v>614</v>
      </c>
      <c r="L52">
        <v>604.70000000000005</v>
      </c>
      <c r="M52">
        <v>635.79999999999995</v>
      </c>
      <c r="N52">
        <v>666.1</v>
      </c>
      <c r="O52">
        <v>709.1</v>
      </c>
      <c r="P52">
        <v>754.1</v>
      </c>
      <c r="R52"/>
      <c r="S52"/>
      <c r="T52"/>
      <c r="U52"/>
    </row>
    <row r="53" spans="1:21" s="165" customFormat="1" x14ac:dyDescent="0.2">
      <c r="A53" t="s">
        <v>141</v>
      </c>
      <c r="B53">
        <v>504.5</v>
      </c>
      <c r="C53">
        <v>504</v>
      </c>
      <c r="D53">
        <v>512.6</v>
      </c>
      <c r="E53">
        <v>520.29999999999995</v>
      </c>
      <c r="F53">
        <v>523.5</v>
      </c>
      <c r="G53">
        <v>531.6</v>
      </c>
      <c r="H53">
        <v>544.20000000000005</v>
      </c>
      <c r="I53">
        <v>555.79999999999995</v>
      </c>
      <c r="J53">
        <v>574.79999999999995</v>
      </c>
      <c r="K53">
        <v>592.20000000000005</v>
      </c>
      <c r="L53">
        <v>590</v>
      </c>
      <c r="M53">
        <v>613.29999999999995</v>
      </c>
      <c r="N53">
        <v>648.20000000000005</v>
      </c>
      <c r="O53">
        <v>689.9</v>
      </c>
      <c r="P53">
        <v>732.1</v>
      </c>
      <c r="R53"/>
      <c r="S53"/>
      <c r="T53"/>
      <c r="U53"/>
    </row>
    <row r="54" spans="1:21" s="165" customFormat="1" x14ac:dyDescent="0.2">
      <c r="A54" t="s">
        <v>226</v>
      </c>
      <c r="B54">
        <v>500.3</v>
      </c>
      <c r="C54">
        <v>500</v>
      </c>
      <c r="D54">
        <v>507.9</v>
      </c>
      <c r="E54">
        <v>517.6</v>
      </c>
      <c r="F54">
        <v>520.4</v>
      </c>
      <c r="G54">
        <v>528.5</v>
      </c>
      <c r="H54">
        <v>540.1</v>
      </c>
      <c r="I54">
        <v>552</v>
      </c>
      <c r="J54">
        <v>570.20000000000005</v>
      </c>
      <c r="K54">
        <v>587</v>
      </c>
      <c r="L54">
        <v>586.79999999999995</v>
      </c>
      <c r="M54">
        <v>611.9</v>
      </c>
      <c r="N54">
        <v>644.20000000000005</v>
      </c>
      <c r="O54">
        <v>689.6</v>
      </c>
      <c r="P54">
        <v>729.6</v>
      </c>
      <c r="R54"/>
      <c r="S54"/>
      <c r="T54"/>
      <c r="U54"/>
    </row>
    <row r="55" spans="1:21" s="165" customFormat="1" x14ac:dyDescent="0.2">
      <c r="A55" t="s">
        <v>227</v>
      </c>
      <c r="B55">
        <v>498.5</v>
      </c>
      <c r="C55">
        <v>498.3</v>
      </c>
      <c r="D55">
        <v>506.1</v>
      </c>
      <c r="E55">
        <v>517.4</v>
      </c>
      <c r="F55">
        <v>518.29999999999995</v>
      </c>
      <c r="G55">
        <v>527.1</v>
      </c>
      <c r="H55">
        <v>538.6</v>
      </c>
      <c r="I55">
        <v>550</v>
      </c>
      <c r="J55">
        <v>568.29999999999995</v>
      </c>
      <c r="K55">
        <v>585.20000000000005</v>
      </c>
      <c r="L55">
        <v>585.70000000000005</v>
      </c>
      <c r="M55">
        <v>609.79999999999995</v>
      </c>
      <c r="N55">
        <v>641.79999999999995</v>
      </c>
      <c r="O55">
        <v>687</v>
      </c>
      <c r="P55">
        <v>728.3</v>
      </c>
      <c r="R55"/>
      <c r="S55"/>
      <c r="T55"/>
      <c r="U55"/>
    </row>
    <row r="56" spans="1:21" s="165" customFormat="1" x14ac:dyDescent="0.2">
      <c r="A56" t="s">
        <v>228</v>
      </c>
      <c r="B56" s="80" t="s">
        <v>496</v>
      </c>
      <c r="C56" s="80" t="s">
        <v>496</v>
      </c>
      <c r="D56" s="80" t="s">
        <v>496</v>
      </c>
      <c r="E56" s="80" t="s">
        <v>496</v>
      </c>
      <c r="F56" s="80" t="s">
        <v>496</v>
      </c>
      <c r="G56" s="80" t="s">
        <v>496</v>
      </c>
      <c r="H56" s="80" t="s">
        <v>496</v>
      </c>
      <c r="I56" s="80" t="s">
        <v>496</v>
      </c>
      <c r="J56" s="80" t="s">
        <v>496</v>
      </c>
      <c r="K56" s="80" t="s">
        <v>496</v>
      </c>
      <c r="L56" s="80" t="s">
        <v>496</v>
      </c>
      <c r="M56" s="80" t="s">
        <v>496</v>
      </c>
      <c r="N56" s="80" t="s">
        <v>496</v>
      </c>
      <c r="O56" s="80" t="s">
        <v>496</v>
      </c>
      <c r="P56" s="80"/>
      <c r="R56"/>
      <c r="S56"/>
      <c r="T56"/>
      <c r="U56"/>
    </row>
    <row r="57" spans="1:21" s="165" customFormat="1" x14ac:dyDescent="0.2">
      <c r="A57" t="s">
        <v>229</v>
      </c>
      <c r="B57" s="80" t="s">
        <v>496</v>
      </c>
      <c r="C57" s="80" t="s">
        <v>496</v>
      </c>
      <c r="D57" s="80" t="s">
        <v>496</v>
      </c>
      <c r="E57" s="80" t="s">
        <v>496</v>
      </c>
      <c r="F57" s="80" t="s">
        <v>496</v>
      </c>
      <c r="G57" s="80" t="s">
        <v>496</v>
      </c>
      <c r="H57" s="80" t="s">
        <v>496</v>
      </c>
      <c r="I57" s="80" t="s">
        <v>496</v>
      </c>
      <c r="J57" s="80" t="s">
        <v>496</v>
      </c>
      <c r="K57" s="80" t="s">
        <v>496</v>
      </c>
      <c r="L57" s="80" t="s">
        <v>496</v>
      </c>
      <c r="M57" s="80" t="s">
        <v>496</v>
      </c>
      <c r="N57" s="80" t="s">
        <v>496</v>
      </c>
      <c r="O57" s="80" t="s">
        <v>496</v>
      </c>
      <c r="P57" s="80"/>
      <c r="R57"/>
      <c r="S57"/>
      <c r="T57"/>
      <c r="U57"/>
    </row>
    <row r="58" spans="1:21" s="165" customFormat="1" x14ac:dyDescent="0.2">
      <c r="A58" t="s">
        <v>230</v>
      </c>
      <c r="B58" s="80" t="s">
        <v>496</v>
      </c>
      <c r="C58" s="80" t="s">
        <v>496</v>
      </c>
      <c r="D58" s="80" t="s">
        <v>496</v>
      </c>
      <c r="E58" s="80" t="s">
        <v>496</v>
      </c>
      <c r="F58" s="80" t="s">
        <v>496</v>
      </c>
      <c r="G58" s="80" t="s">
        <v>496</v>
      </c>
      <c r="H58" s="80" t="s">
        <v>496</v>
      </c>
      <c r="I58" s="80" t="s">
        <v>496</v>
      </c>
      <c r="J58" s="80" t="s">
        <v>496</v>
      </c>
      <c r="K58" s="80" t="s">
        <v>496</v>
      </c>
      <c r="L58" s="80" t="s">
        <v>496</v>
      </c>
      <c r="M58" s="80" t="s">
        <v>496</v>
      </c>
      <c r="N58" s="80" t="s">
        <v>496</v>
      </c>
      <c r="O58" s="80" t="s">
        <v>496</v>
      </c>
      <c r="P58" s="80"/>
      <c r="R58"/>
      <c r="S58"/>
      <c r="T58"/>
      <c r="U58"/>
    </row>
    <row r="59" spans="1:21" s="165" customFormat="1" x14ac:dyDescent="0.2">
      <c r="A59" t="s">
        <v>231</v>
      </c>
      <c r="B59" s="80" t="s">
        <v>496</v>
      </c>
      <c r="C59" s="80" t="s">
        <v>496</v>
      </c>
      <c r="D59" s="80" t="s">
        <v>496</v>
      </c>
      <c r="E59" s="80" t="s">
        <v>496</v>
      </c>
      <c r="F59" s="80" t="s">
        <v>496</v>
      </c>
      <c r="G59" s="80" t="s">
        <v>496</v>
      </c>
      <c r="H59" s="80" t="s">
        <v>496</v>
      </c>
      <c r="I59" s="80" t="s">
        <v>496</v>
      </c>
      <c r="J59" s="80" t="s">
        <v>496</v>
      </c>
      <c r="K59" s="80" t="s">
        <v>496</v>
      </c>
      <c r="L59" s="80" t="s">
        <v>496</v>
      </c>
      <c r="M59" s="80" t="s">
        <v>496</v>
      </c>
      <c r="N59" s="80" t="s">
        <v>496</v>
      </c>
      <c r="O59" s="80" t="s">
        <v>496</v>
      </c>
      <c r="P59" s="80"/>
      <c r="R59"/>
      <c r="S59"/>
      <c r="T59"/>
      <c r="U59"/>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E696-0629-4CDB-BA43-3773907D340C}">
  <sheetPr codeName="Sheet39"/>
  <dimension ref="A1:AI30"/>
  <sheetViews>
    <sheetView workbookViewId="0">
      <pane xSplit="1" ySplit="7" topLeftCell="N8"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23" max="23" width="9" style="165"/>
  </cols>
  <sheetData>
    <row r="1" spans="1:27" x14ac:dyDescent="0.2">
      <c r="A1" t="s">
        <v>1813</v>
      </c>
    </row>
    <row r="2" spans="1:27" x14ac:dyDescent="0.2">
      <c r="B2" t="str">
        <f>B7</f>
        <v>Jan 2004-Dec 2004</v>
      </c>
      <c r="C2" t="str">
        <f t="shared" ref="C2:O2" si="0">C7</f>
        <v>Jan 2005-Dec 2005</v>
      </c>
      <c r="D2" t="str">
        <f t="shared" si="0"/>
        <v>Jan 2006-Dec 2006</v>
      </c>
      <c r="E2" t="str">
        <f t="shared" si="0"/>
        <v>Jan 2007-Dec 2007</v>
      </c>
      <c r="F2" t="str">
        <f t="shared" si="0"/>
        <v>Jan 2008-Dec 2008</v>
      </c>
      <c r="G2" t="str">
        <f t="shared" si="0"/>
        <v>Jan 2009-Dec 2009</v>
      </c>
      <c r="H2" t="str">
        <f t="shared" si="0"/>
        <v>Jan 2010-Dec 2010</v>
      </c>
      <c r="I2" t="str">
        <f t="shared" si="0"/>
        <v>Jan 2011-Dec 2011</v>
      </c>
      <c r="J2" t="str">
        <f t="shared" si="0"/>
        <v>Jan 2012-Dec 2012</v>
      </c>
      <c r="K2" t="str">
        <f t="shared" si="0"/>
        <v>Jan 2013-Dec 2013</v>
      </c>
      <c r="L2" t="str">
        <f t="shared" si="0"/>
        <v>Jan 2014-Dec 2014</v>
      </c>
      <c r="M2" t="str">
        <f t="shared" si="0"/>
        <v>Jan 2015-Dec 2015</v>
      </c>
      <c r="N2" t="str">
        <f t="shared" si="0"/>
        <v>Jan 2016-Dec 2016</v>
      </c>
      <c r="O2" t="str">
        <f t="shared" si="0"/>
        <v>Jan 2017-Dec 2017</v>
      </c>
      <c r="P2" t="str">
        <f t="shared" ref="P2:U2" si="1">P7</f>
        <v>Jan 2018-Dec 2018</v>
      </c>
      <c r="Q2" t="str">
        <f t="shared" si="1"/>
        <v>Jan 2019-Dec 2019</v>
      </c>
      <c r="R2" t="str">
        <f t="shared" si="1"/>
        <v>Jan 2020-Dec 2020</v>
      </c>
      <c r="S2" t="str">
        <f t="shared" si="1"/>
        <v>Jan 2021-Dec 2021</v>
      </c>
      <c r="T2" t="str">
        <f t="shared" si="1"/>
        <v>Jan 2022-Dec 2022</v>
      </c>
      <c r="U2" t="str">
        <f t="shared" si="1"/>
        <v>Jan 2023-Dec 2023</v>
      </c>
      <c r="V2" t="str">
        <f t="shared" ref="V2" si="2">V7</f>
        <v>Jan 2024-Dec 2024</v>
      </c>
      <c r="X2" t="s">
        <v>1812</v>
      </c>
      <c r="Y2" t="s">
        <v>133</v>
      </c>
      <c r="Z2" t="s">
        <v>134</v>
      </c>
      <c r="AA2" t="s">
        <v>184</v>
      </c>
    </row>
    <row r="3" spans="1:27" x14ac:dyDescent="0.2">
      <c r="A3" s="25" t="str" cm="1">
        <f t="array" ref="A3">INDEX(A8:A30,Control!B3)</f>
        <v>Ashford</v>
      </c>
      <c r="B3" s="30" cm="1">
        <f t="array" ref="B3">INDEX(B8:B30,Control!$B$3)/100</f>
        <v>0.79400000000000004</v>
      </c>
      <c r="C3" s="30" cm="1">
        <f t="array" ref="C3">INDEX(C8:C30,Control!$B$3)/100</f>
        <v>0.78799999999999992</v>
      </c>
      <c r="D3" s="30" cm="1">
        <f t="array" ref="D3">INDEX(D8:D30,Control!$B$3)/100</f>
        <v>0.748</v>
      </c>
      <c r="E3" s="30" cm="1">
        <f t="array" ref="E3">INDEX(E8:E30,Control!$B$3)/100</f>
        <v>0.80500000000000005</v>
      </c>
      <c r="F3" s="30" cm="1">
        <f t="array" ref="F3">INDEX(F8:F30,Control!$B$3)/100</f>
        <v>0.79500000000000004</v>
      </c>
      <c r="G3" s="30" cm="1">
        <f t="array" ref="G3">INDEX(G8:G30,Control!$B$3)/100</f>
        <v>0.78500000000000003</v>
      </c>
      <c r="H3" s="30" cm="1">
        <f t="array" ref="H3">INDEX(H8:H30,Control!$B$3)/100</f>
        <v>0.76900000000000002</v>
      </c>
      <c r="I3" s="30" cm="1">
        <f t="array" ref="I3">INDEX(I8:I30,Control!$B$3)/100</f>
        <v>0.72499999999999998</v>
      </c>
      <c r="J3" s="30" cm="1">
        <f t="array" ref="J3">INDEX(J8:J30,Control!$B$3)/100</f>
        <v>0.74199999999999999</v>
      </c>
      <c r="K3" s="30" cm="1">
        <f t="array" ref="K3">INDEX(K8:K30,Control!$B$3)/100</f>
        <v>0.79200000000000004</v>
      </c>
      <c r="L3" s="30" cm="1">
        <f t="array" ref="L3">INDEX(L8:L30,Control!$B$3)/100</f>
        <v>0.76800000000000002</v>
      </c>
      <c r="M3" s="30" cm="1">
        <f t="array" ref="M3">INDEX(M8:M30,Control!$B$3)/100</f>
        <v>0.75700000000000001</v>
      </c>
      <c r="N3" s="30" cm="1">
        <f t="array" ref="N3">INDEX(N8:N30,Control!$B$3)/100</f>
        <v>0.79099999999999993</v>
      </c>
      <c r="O3" s="30" cm="1">
        <f t="array" ref="O3">INDEX(O8:O30,Control!$B$3)/100</f>
        <v>0.76300000000000001</v>
      </c>
      <c r="P3" s="30" cm="1">
        <f t="array" ref="P3">INDEX(P8:P30,Control!$B$3)/100</f>
        <v>0.79900000000000004</v>
      </c>
      <c r="Q3" s="30" cm="1">
        <f t="array" ref="Q3">INDEX(Q8:Q30,Control!$B$3)/100</f>
        <v>0.78799999999999992</v>
      </c>
      <c r="R3" s="30" cm="1">
        <f t="array" ref="R3">INDEX(R8:R30,Control!$B$3)/100</f>
        <v>0.79799999999999993</v>
      </c>
      <c r="S3" s="30" cm="1">
        <f t="array" ref="S3">INDEX(S8:S30,Control!$B$3)/100</f>
        <v>0.73299999999999998</v>
      </c>
      <c r="T3" s="30" cm="1">
        <f t="array" ref="T3">INDEX(T8:T30,Control!$B$3)/100</f>
        <v>0.76200000000000001</v>
      </c>
      <c r="U3" s="30" cm="1">
        <f t="array" ref="U3">INDEX(U8:U30,Control!$B$3)/100</f>
        <v>0.8</v>
      </c>
      <c r="V3" s="30" cm="1">
        <f t="array" ref="V3">INDEX(V8:V30,Control!$B$3)/100</f>
        <v>0.77099999999999991</v>
      </c>
      <c r="X3" s="25">
        <f ca="1">OFFSET(W3,0,-1)-OFFSET(W3,0,-2)</f>
        <v>-2.9000000000000137E-2</v>
      </c>
      <c r="Y3" s="7">
        <f ca="1">X3/OFFSET(W3,0,-2)</f>
        <v>-3.6250000000000171E-2</v>
      </c>
      <c r="Z3">
        <f ca="1">OFFSET(W3,0,-1)-OFFSET(W3,0,-6)</f>
        <v>-1.7000000000000015E-2</v>
      </c>
      <c r="AA3" s="7">
        <f ca="1">Z3/OFFSET(W3,0,-6)</f>
        <v>-2.1573604060913725E-2</v>
      </c>
    </row>
    <row r="4" spans="1:27" x14ac:dyDescent="0.2">
      <c r="A4" t="str">
        <f>A20</f>
        <v>Kent</v>
      </c>
      <c r="B4" s="30">
        <f>B20/100</f>
        <v>0.754</v>
      </c>
      <c r="C4" s="30">
        <f t="shared" ref="C4:T4" si="3">C20/100</f>
        <v>0.75700000000000001</v>
      </c>
      <c r="D4" s="30">
        <f t="shared" si="3"/>
        <v>0.74</v>
      </c>
      <c r="E4" s="30">
        <f t="shared" si="3"/>
        <v>0.74099999999999999</v>
      </c>
      <c r="F4" s="30">
        <f t="shared" si="3"/>
        <v>0.73499999999999999</v>
      </c>
      <c r="G4" s="30">
        <f t="shared" si="3"/>
        <v>0.74400000000000011</v>
      </c>
      <c r="H4" s="30">
        <f t="shared" si="3"/>
        <v>0.73</v>
      </c>
      <c r="I4" s="30">
        <f t="shared" si="3"/>
        <v>0.72</v>
      </c>
      <c r="J4" s="30">
        <f t="shared" si="3"/>
        <v>0.71400000000000008</v>
      </c>
      <c r="K4" s="30">
        <f t="shared" si="3"/>
        <v>0.72799999999999998</v>
      </c>
      <c r="L4" s="30">
        <f t="shared" si="3"/>
        <v>0.7390000000000001</v>
      </c>
      <c r="M4" s="30">
        <f t="shared" si="3"/>
        <v>0.73699999999999999</v>
      </c>
      <c r="N4" s="30">
        <f t="shared" si="3"/>
        <v>0.747</v>
      </c>
      <c r="O4" s="30">
        <f t="shared" si="3"/>
        <v>0.77200000000000002</v>
      </c>
      <c r="P4" s="30">
        <f t="shared" si="3"/>
        <v>0.75700000000000001</v>
      </c>
      <c r="Q4" s="30">
        <f t="shared" si="3"/>
        <v>0.78200000000000003</v>
      </c>
      <c r="R4" s="30">
        <f t="shared" si="3"/>
        <v>0.78700000000000003</v>
      </c>
      <c r="S4" s="30">
        <f t="shared" si="3"/>
        <v>0.746</v>
      </c>
      <c r="T4" s="30">
        <f t="shared" si="3"/>
        <v>0.76400000000000001</v>
      </c>
      <c r="U4" s="30">
        <f t="shared" ref="U4:V4" si="4">U20/100</f>
        <v>0.81499999999999995</v>
      </c>
      <c r="V4" s="30">
        <f t="shared" si="4"/>
        <v>0.75900000000000001</v>
      </c>
      <c r="X4" s="25"/>
      <c r="Y4" s="7"/>
      <c r="AA4" s="7"/>
    </row>
    <row r="7" spans="1:27" s="18" customFormat="1" ht="25.5" x14ac:dyDescent="0.25">
      <c r="B7" s="24" t="s">
        <v>1600</v>
      </c>
      <c r="C7" s="24" t="s">
        <v>1601</v>
      </c>
      <c r="D7" s="24" t="s">
        <v>1602</v>
      </c>
      <c r="E7" s="24" t="s">
        <v>1603</v>
      </c>
      <c r="F7" s="24" t="s">
        <v>1604</v>
      </c>
      <c r="G7" s="24" t="s">
        <v>1605</v>
      </c>
      <c r="H7" s="24" t="s">
        <v>1606</v>
      </c>
      <c r="I7" s="24" t="s">
        <v>1607</v>
      </c>
      <c r="J7" s="24" t="s">
        <v>1608</v>
      </c>
      <c r="K7" s="24" t="s">
        <v>1609</v>
      </c>
      <c r="L7" s="24" t="s">
        <v>1610</v>
      </c>
      <c r="M7" s="24" t="s">
        <v>1611</v>
      </c>
      <c r="N7" s="24" t="s">
        <v>1612</v>
      </c>
      <c r="O7" s="24" t="s">
        <v>1613</v>
      </c>
      <c r="P7" s="24" t="s">
        <v>1614</v>
      </c>
      <c r="Q7" s="24" t="s">
        <v>1615</v>
      </c>
      <c r="R7" s="24" t="s">
        <v>1616</v>
      </c>
      <c r="S7" s="24" t="s">
        <v>553</v>
      </c>
      <c r="T7" s="24" t="s">
        <v>545</v>
      </c>
      <c r="U7" s="24" t="s">
        <v>1617</v>
      </c>
      <c r="V7" s="24" t="s">
        <v>2154</v>
      </c>
      <c r="W7" s="166"/>
    </row>
    <row r="8" spans="1:27" x14ac:dyDescent="0.2">
      <c r="A8" t="s">
        <v>115</v>
      </c>
      <c r="B8">
        <v>79.400000000000006</v>
      </c>
      <c r="C8">
        <v>78.8</v>
      </c>
      <c r="D8">
        <v>74.8</v>
      </c>
      <c r="E8">
        <v>80.5</v>
      </c>
      <c r="F8">
        <v>79.5</v>
      </c>
      <c r="G8">
        <v>78.5</v>
      </c>
      <c r="H8">
        <v>76.900000000000006</v>
      </c>
      <c r="I8">
        <v>72.5</v>
      </c>
      <c r="J8">
        <v>74.2</v>
      </c>
      <c r="K8">
        <v>79.2</v>
      </c>
      <c r="L8">
        <v>76.8</v>
      </c>
      <c r="M8">
        <v>75.7</v>
      </c>
      <c r="N8">
        <v>79.099999999999994</v>
      </c>
      <c r="O8">
        <v>76.3</v>
      </c>
      <c r="P8">
        <v>79.900000000000006</v>
      </c>
      <c r="Q8">
        <v>78.8</v>
      </c>
      <c r="R8">
        <v>79.8</v>
      </c>
      <c r="S8">
        <v>73.3</v>
      </c>
      <c r="T8">
        <v>76.2</v>
      </c>
      <c r="U8">
        <v>80</v>
      </c>
      <c r="V8">
        <v>77.099999999999994</v>
      </c>
    </row>
    <row r="9" spans="1:27" x14ac:dyDescent="0.2">
      <c r="A9" t="s">
        <v>116</v>
      </c>
      <c r="B9">
        <v>74.400000000000006</v>
      </c>
      <c r="C9">
        <v>73.5</v>
      </c>
      <c r="D9">
        <v>71.900000000000006</v>
      </c>
      <c r="E9">
        <v>75.900000000000006</v>
      </c>
      <c r="F9">
        <v>72.8</v>
      </c>
      <c r="G9">
        <v>71.099999999999994</v>
      </c>
      <c r="H9">
        <v>67.5</v>
      </c>
      <c r="I9">
        <v>65.400000000000006</v>
      </c>
      <c r="J9">
        <v>63.5</v>
      </c>
      <c r="K9">
        <v>62.7</v>
      </c>
      <c r="L9">
        <v>69.400000000000006</v>
      </c>
      <c r="M9">
        <v>64</v>
      </c>
      <c r="N9">
        <v>65.8</v>
      </c>
      <c r="O9">
        <v>73.599999999999994</v>
      </c>
      <c r="P9">
        <v>65.8</v>
      </c>
      <c r="Q9">
        <v>69.3</v>
      </c>
      <c r="R9">
        <v>80.3</v>
      </c>
      <c r="S9">
        <v>76.5</v>
      </c>
      <c r="T9">
        <v>69</v>
      </c>
      <c r="U9">
        <v>88.4</v>
      </c>
      <c r="V9">
        <v>67.900000000000006</v>
      </c>
    </row>
    <row r="10" spans="1:27" x14ac:dyDescent="0.2">
      <c r="A10" t="s">
        <v>117</v>
      </c>
      <c r="B10">
        <v>74.099999999999994</v>
      </c>
      <c r="C10">
        <v>76.3</v>
      </c>
      <c r="D10">
        <v>76.400000000000006</v>
      </c>
      <c r="E10">
        <v>75.5</v>
      </c>
      <c r="F10">
        <v>67.2</v>
      </c>
      <c r="G10">
        <v>78.099999999999994</v>
      </c>
      <c r="H10">
        <v>73.5</v>
      </c>
      <c r="I10">
        <v>70.3</v>
      </c>
      <c r="J10">
        <v>75.599999999999994</v>
      </c>
      <c r="K10">
        <v>77.099999999999994</v>
      </c>
      <c r="L10">
        <v>83.3</v>
      </c>
      <c r="M10">
        <v>73</v>
      </c>
      <c r="N10">
        <v>81.7</v>
      </c>
      <c r="O10">
        <v>90.9</v>
      </c>
      <c r="P10">
        <v>85.3</v>
      </c>
      <c r="Q10">
        <v>88.8</v>
      </c>
      <c r="R10">
        <v>83.1</v>
      </c>
      <c r="S10">
        <v>67</v>
      </c>
      <c r="T10">
        <v>81.099999999999994</v>
      </c>
      <c r="U10">
        <v>89.1</v>
      </c>
      <c r="V10">
        <v>70</v>
      </c>
    </row>
    <row r="11" spans="1:27" x14ac:dyDescent="0.2">
      <c r="A11" t="s">
        <v>118</v>
      </c>
      <c r="B11">
        <v>71.099999999999994</v>
      </c>
      <c r="C11">
        <v>72.400000000000006</v>
      </c>
      <c r="D11">
        <v>69.3</v>
      </c>
      <c r="E11">
        <v>75.099999999999994</v>
      </c>
      <c r="F11">
        <v>75.8</v>
      </c>
      <c r="G11">
        <v>70.900000000000006</v>
      </c>
      <c r="H11">
        <v>71.2</v>
      </c>
      <c r="I11">
        <v>69.5</v>
      </c>
      <c r="J11">
        <v>67.900000000000006</v>
      </c>
      <c r="K11">
        <v>71.7</v>
      </c>
      <c r="L11">
        <v>64.7</v>
      </c>
      <c r="M11">
        <v>69.400000000000006</v>
      </c>
      <c r="N11">
        <v>76.8</v>
      </c>
      <c r="O11">
        <v>75.099999999999994</v>
      </c>
      <c r="P11">
        <v>82.1</v>
      </c>
      <c r="Q11">
        <v>73</v>
      </c>
      <c r="R11">
        <v>76.099999999999994</v>
      </c>
      <c r="S11">
        <v>73.5</v>
      </c>
      <c r="T11">
        <v>72.400000000000006</v>
      </c>
      <c r="U11">
        <v>84.4</v>
      </c>
      <c r="V11">
        <v>71.3</v>
      </c>
    </row>
    <row r="12" spans="1:27" x14ac:dyDescent="0.2">
      <c r="A12" t="s">
        <v>119</v>
      </c>
      <c r="B12">
        <v>71.3</v>
      </c>
      <c r="C12">
        <v>75.7</v>
      </c>
      <c r="D12">
        <v>72.8</v>
      </c>
      <c r="E12">
        <v>74.400000000000006</v>
      </c>
      <c r="F12">
        <v>75.5</v>
      </c>
      <c r="G12">
        <v>73.7</v>
      </c>
      <c r="H12">
        <v>70.3</v>
      </c>
      <c r="I12">
        <v>75.099999999999994</v>
      </c>
      <c r="J12">
        <v>75.900000000000006</v>
      </c>
      <c r="K12">
        <v>75</v>
      </c>
      <c r="L12">
        <v>77.099999999999994</v>
      </c>
      <c r="M12">
        <v>78.400000000000006</v>
      </c>
      <c r="N12">
        <v>77.400000000000006</v>
      </c>
      <c r="O12">
        <v>75.7</v>
      </c>
      <c r="P12">
        <v>73.7</v>
      </c>
      <c r="Q12">
        <v>82.3</v>
      </c>
      <c r="R12">
        <v>81.8</v>
      </c>
      <c r="S12">
        <v>75.5</v>
      </c>
      <c r="T12">
        <v>81.7</v>
      </c>
      <c r="U12">
        <v>82.6</v>
      </c>
      <c r="V12">
        <v>80.5</v>
      </c>
    </row>
    <row r="13" spans="1:27" x14ac:dyDescent="0.2">
      <c r="A13" t="s">
        <v>120</v>
      </c>
      <c r="B13">
        <v>77.400000000000006</v>
      </c>
      <c r="C13">
        <v>75.599999999999994</v>
      </c>
      <c r="D13">
        <v>79.3</v>
      </c>
      <c r="E13">
        <v>71.900000000000006</v>
      </c>
      <c r="F13">
        <v>76</v>
      </c>
      <c r="G13">
        <v>74.099999999999994</v>
      </c>
      <c r="H13">
        <v>76.3</v>
      </c>
      <c r="I13">
        <v>65.400000000000006</v>
      </c>
      <c r="J13">
        <v>65.7</v>
      </c>
      <c r="K13">
        <v>73.5</v>
      </c>
      <c r="L13">
        <v>73.599999999999994</v>
      </c>
      <c r="M13">
        <v>69.3</v>
      </c>
      <c r="N13">
        <v>63</v>
      </c>
      <c r="O13">
        <v>75.400000000000006</v>
      </c>
      <c r="P13">
        <v>79.8</v>
      </c>
      <c r="Q13">
        <v>80.7</v>
      </c>
      <c r="R13">
        <v>78.7</v>
      </c>
      <c r="S13">
        <v>77.8</v>
      </c>
      <c r="T13">
        <v>81.599999999999994</v>
      </c>
      <c r="U13">
        <v>77</v>
      </c>
      <c r="V13">
        <v>71.599999999999994</v>
      </c>
    </row>
    <row r="14" spans="1:27" x14ac:dyDescent="0.2">
      <c r="A14" t="s">
        <v>121</v>
      </c>
      <c r="B14">
        <v>79.400000000000006</v>
      </c>
      <c r="C14">
        <v>75</v>
      </c>
      <c r="D14">
        <v>74</v>
      </c>
      <c r="E14">
        <v>73</v>
      </c>
      <c r="F14">
        <v>70.5</v>
      </c>
      <c r="G14">
        <v>75.900000000000006</v>
      </c>
      <c r="H14">
        <v>81.099999999999994</v>
      </c>
      <c r="I14">
        <v>83.6</v>
      </c>
      <c r="J14">
        <v>76.8</v>
      </c>
      <c r="K14">
        <v>77</v>
      </c>
      <c r="L14">
        <v>76.8</v>
      </c>
      <c r="M14">
        <v>80.900000000000006</v>
      </c>
      <c r="N14">
        <v>74.099999999999994</v>
      </c>
      <c r="O14">
        <v>77.400000000000006</v>
      </c>
      <c r="P14">
        <v>79.5</v>
      </c>
      <c r="Q14">
        <v>82.1</v>
      </c>
      <c r="R14">
        <v>80</v>
      </c>
      <c r="S14">
        <v>82.1</v>
      </c>
      <c r="T14">
        <v>82.4</v>
      </c>
      <c r="U14">
        <v>82.6</v>
      </c>
      <c r="V14">
        <v>79.900000000000006</v>
      </c>
    </row>
    <row r="15" spans="1:27" x14ac:dyDescent="0.2">
      <c r="A15" t="s">
        <v>122</v>
      </c>
      <c r="B15">
        <v>75</v>
      </c>
      <c r="C15">
        <v>75.900000000000006</v>
      </c>
      <c r="D15">
        <v>75.400000000000006</v>
      </c>
      <c r="E15">
        <v>84.1</v>
      </c>
      <c r="F15">
        <v>72.599999999999994</v>
      </c>
      <c r="G15">
        <v>76.2</v>
      </c>
      <c r="H15">
        <v>67.599999999999994</v>
      </c>
      <c r="I15">
        <v>76.5</v>
      </c>
      <c r="J15">
        <v>78.2</v>
      </c>
      <c r="K15">
        <v>77</v>
      </c>
      <c r="L15">
        <v>72.5</v>
      </c>
      <c r="M15">
        <v>74.599999999999994</v>
      </c>
      <c r="N15">
        <v>71.7</v>
      </c>
      <c r="O15">
        <v>73.599999999999994</v>
      </c>
      <c r="P15">
        <v>73.5</v>
      </c>
      <c r="Q15">
        <v>79.099999999999994</v>
      </c>
      <c r="R15">
        <v>73.900000000000006</v>
      </c>
      <c r="S15">
        <v>70.2</v>
      </c>
      <c r="T15">
        <v>73.599999999999994</v>
      </c>
      <c r="U15">
        <v>81.5</v>
      </c>
      <c r="V15">
        <v>79.7</v>
      </c>
    </row>
    <row r="16" spans="1:27" x14ac:dyDescent="0.2">
      <c r="A16" t="s">
        <v>123</v>
      </c>
      <c r="B16">
        <v>75.7</v>
      </c>
      <c r="C16">
        <v>77</v>
      </c>
      <c r="D16">
        <v>73.599999999999994</v>
      </c>
      <c r="E16">
        <v>69.599999999999994</v>
      </c>
      <c r="F16">
        <v>74.2</v>
      </c>
      <c r="G16">
        <v>68.5</v>
      </c>
      <c r="H16">
        <v>70.8</v>
      </c>
      <c r="I16">
        <v>74.3</v>
      </c>
      <c r="J16">
        <v>75.599999999999994</v>
      </c>
      <c r="K16">
        <v>71.2</v>
      </c>
      <c r="L16">
        <v>78.2</v>
      </c>
      <c r="M16">
        <v>73.599999999999994</v>
      </c>
      <c r="N16">
        <v>76.400000000000006</v>
      </c>
      <c r="O16">
        <v>73</v>
      </c>
      <c r="P16">
        <v>66.5</v>
      </c>
      <c r="Q16">
        <v>72.099999999999994</v>
      </c>
      <c r="R16">
        <v>78.400000000000006</v>
      </c>
      <c r="S16">
        <v>74.3</v>
      </c>
      <c r="T16">
        <v>81.099999999999994</v>
      </c>
      <c r="U16">
        <v>77</v>
      </c>
      <c r="V16">
        <v>77.7</v>
      </c>
    </row>
    <row r="17" spans="1:35" x14ac:dyDescent="0.2">
      <c r="A17" t="s">
        <v>124</v>
      </c>
      <c r="B17">
        <v>71.900000000000006</v>
      </c>
      <c r="C17">
        <v>71.8</v>
      </c>
      <c r="D17">
        <v>67.2</v>
      </c>
      <c r="E17">
        <v>63.6</v>
      </c>
      <c r="F17">
        <v>71</v>
      </c>
      <c r="G17">
        <v>73.3</v>
      </c>
      <c r="H17">
        <v>70.5</v>
      </c>
      <c r="I17">
        <v>59</v>
      </c>
      <c r="J17">
        <v>63.6</v>
      </c>
      <c r="K17">
        <v>61.4</v>
      </c>
      <c r="L17">
        <v>62.6</v>
      </c>
      <c r="M17">
        <v>71.900000000000006</v>
      </c>
      <c r="N17">
        <v>75.099999999999994</v>
      </c>
      <c r="O17">
        <v>80.2</v>
      </c>
      <c r="P17">
        <v>71.5</v>
      </c>
      <c r="Q17">
        <v>71.5</v>
      </c>
      <c r="R17">
        <v>70.2</v>
      </c>
      <c r="S17">
        <v>64</v>
      </c>
      <c r="T17">
        <v>75.099999999999994</v>
      </c>
      <c r="U17">
        <v>75.7</v>
      </c>
      <c r="V17">
        <v>71.2</v>
      </c>
    </row>
    <row r="18" spans="1:35" s="165" customFormat="1" x14ac:dyDescent="0.2">
      <c r="A18" t="s">
        <v>125</v>
      </c>
      <c r="B18">
        <v>75.599999999999994</v>
      </c>
      <c r="C18">
        <v>78</v>
      </c>
      <c r="D18">
        <v>76.599999999999994</v>
      </c>
      <c r="E18">
        <v>72.2</v>
      </c>
      <c r="F18">
        <v>73</v>
      </c>
      <c r="G18">
        <v>77.900000000000006</v>
      </c>
      <c r="H18">
        <v>74.3</v>
      </c>
      <c r="I18">
        <v>72.8</v>
      </c>
      <c r="J18">
        <v>63.3</v>
      </c>
      <c r="K18">
        <v>73.8</v>
      </c>
      <c r="L18">
        <v>81.3</v>
      </c>
      <c r="M18">
        <v>81.3</v>
      </c>
      <c r="N18">
        <v>77.2</v>
      </c>
      <c r="O18">
        <v>74.8</v>
      </c>
      <c r="P18">
        <v>81.5</v>
      </c>
      <c r="Q18">
        <v>84.4</v>
      </c>
      <c r="R18">
        <v>81.7</v>
      </c>
      <c r="S18">
        <v>80.400000000000006</v>
      </c>
      <c r="T18">
        <v>75.2</v>
      </c>
      <c r="U18">
        <v>82.4</v>
      </c>
      <c r="V18">
        <v>85.9</v>
      </c>
      <c r="X18"/>
      <c r="Y18"/>
      <c r="Z18"/>
      <c r="AA18"/>
      <c r="AB18"/>
      <c r="AC18"/>
      <c r="AD18"/>
      <c r="AE18"/>
      <c r="AF18"/>
      <c r="AG18"/>
      <c r="AH18"/>
      <c r="AI18"/>
    </row>
    <row r="19" spans="1:35" s="165" customFormat="1" x14ac:dyDescent="0.2">
      <c r="A19" t="s">
        <v>126</v>
      </c>
      <c r="B19">
        <v>78.5</v>
      </c>
      <c r="C19">
        <v>79.900000000000006</v>
      </c>
      <c r="D19">
        <v>78.3</v>
      </c>
      <c r="E19">
        <v>75.7</v>
      </c>
      <c r="F19">
        <v>74.599999999999994</v>
      </c>
      <c r="G19">
        <v>76.5</v>
      </c>
      <c r="H19">
        <v>75.3</v>
      </c>
      <c r="I19">
        <v>78.599999999999994</v>
      </c>
      <c r="J19">
        <v>77.8</v>
      </c>
      <c r="K19">
        <v>78.400000000000006</v>
      </c>
      <c r="L19">
        <v>72.599999999999994</v>
      </c>
      <c r="M19">
        <v>73.099999999999994</v>
      </c>
      <c r="N19">
        <v>82</v>
      </c>
      <c r="O19">
        <v>83</v>
      </c>
      <c r="P19">
        <v>74.2</v>
      </c>
      <c r="Q19">
        <v>81.099999999999994</v>
      </c>
      <c r="R19">
        <v>79.900000000000006</v>
      </c>
      <c r="S19">
        <v>77.2</v>
      </c>
      <c r="T19">
        <v>68.400000000000006</v>
      </c>
      <c r="U19">
        <v>77.2</v>
      </c>
      <c r="V19">
        <v>79.5</v>
      </c>
      <c r="X19"/>
      <c r="Y19"/>
      <c r="Z19"/>
      <c r="AA19"/>
      <c r="AB19"/>
      <c r="AC19"/>
      <c r="AD19"/>
      <c r="AE19"/>
      <c r="AF19"/>
      <c r="AG19"/>
      <c r="AH19"/>
      <c r="AI19"/>
    </row>
    <row r="20" spans="1:35" s="165" customFormat="1" x14ac:dyDescent="0.2">
      <c r="A20" t="s">
        <v>138</v>
      </c>
      <c r="B20">
        <v>75.400000000000006</v>
      </c>
      <c r="C20">
        <v>75.7</v>
      </c>
      <c r="D20">
        <v>74</v>
      </c>
      <c r="E20">
        <v>74.099999999999994</v>
      </c>
      <c r="F20">
        <v>73.5</v>
      </c>
      <c r="G20">
        <v>74.400000000000006</v>
      </c>
      <c r="H20">
        <v>73</v>
      </c>
      <c r="I20">
        <v>72</v>
      </c>
      <c r="J20">
        <v>71.400000000000006</v>
      </c>
      <c r="K20">
        <v>72.8</v>
      </c>
      <c r="L20">
        <v>73.900000000000006</v>
      </c>
      <c r="M20">
        <v>73.7</v>
      </c>
      <c r="N20">
        <v>74.7</v>
      </c>
      <c r="O20">
        <v>77.2</v>
      </c>
      <c r="P20">
        <v>75.7</v>
      </c>
      <c r="Q20">
        <v>78.2</v>
      </c>
      <c r="R20">
        <v>78.7</v>
      </c>
      <c r="S20">
        <v>74.599999999999994</v>
      </c>
      <c r="T20">
        <v>76.400000000000006</v>
      </c>
      <c r="U20">
        <v>81.5</v>
      </c>
      <c r="V20">
        <v>75.900000000000006</v>
      </c>
      <c r="X20"/>
      <c r="Y20"/>
      <c r="Z20"/>
      <c r="AA20"/>
      <c r="AB20"/>
      <c r="AC20"/>
      <c r="AD20"/>
      <c r="AE20"/>
      <c r="AF20"/>
      <c r="AG20"/>
      <c r="AH20"/>
      <c r="AI20"/>
    </row>
    <row r="21" spans="1:35" s="165" customFormat="1" x14ac:dyDescent="0.2">
      <c r="A21" t="s">
        <v>127</v>
      </c>
      <c r="B21">
        <v>73.599999999999994</v>
      </c>
      <c r="C21">
        <v>74</v>
      </c>
      <c r="D21">
        <v>74.7</v>
      </c>
      <c r="E21">
        <v>75.900000000000006</v>
      </c>
      <c r="F21">
        <v>72.7</v>
      </c>
      <c r="G21">
        <v>67.900000000000006</v>
      </c>
      <c r="H21">
        <v>68.400000000000006</v>
      </c>
      <c r="I21">
        <v>69.5</v>
      </c>
      <c r="J21">
        <v>70.599999999999994</v>
      </c>
      <c r="K21">
        <v>68.5</v>
      </c>
      <c r="L21">
        <v>71.099999999999994</v>
      </c>
      <c r="M21">
        <v>69.8</v>
      </c>
      <c r="N21">
        <v>74.8</v>
      </c>
      <c r="O21">
        <v>76.8</v>
      </c>
      <c r="P21">
        <v>77.8</v>
      </c>
      <c r="Q21">
        <v>77.900000000000006</v>
      </c>
      <c r="R21">
        <v>74.8</v>
      </c>
      <c r="S21">
        <v>77.8</v>
      </c>
      <c r="T21">
        <v>81.2</v>
      </c>
      <c r="U21">
        <v>84.1</v>
      </c>
      <c r="V21">
        <v>79.599999999999994</v>
      </c>
      <c r="X21"/>
      <c r="Y21"/>
      <c r="Z21"/>
      <c r="AA21"/>
      <c r="AB21"/>
      <c r="AC21"/>
      <c r="AD21"/>
      <c r="AE21"/>
      <c r="AF21"/>
      <c r="AG21"/>
      <c r="AH21"/>
      <c r="AI21"/>
    </row>
    <row r="22" spans="1:35" s="165" customFormat="1" x14ac:dyDescent="0.2">
      <c r="A22" t="s">
        <v>139</v>
      </c>
      <c r="B22">
        <v>75.099999999999994</v>
      </c>
      <c r="C22">
        <v>75.400000000000006</v>
      </c>
      <c r="D22">
        <v>74.099999999999994</v>
      </c>
      <c r="E22">
        <v>74.400000000000006</v>
      </c>
      <c r="F22">
        <v>73.3</v>
      </c>
      <c r="G22">
        <v>73.400000000000006</v>
      </c>
      <c r="H22">
        <v>72.3</v>
      </c>
      <c r="I22">
        <v>71.599999999999994</v>
      </c>
      <c r="J22">
        <v>71.2</v>
      </c>
      <c r="K22">
        <v>72.099999999999994</v>
      </c>
      <c r="L22">
        <v>73.5</v>
      </c>
      <c r="M22">
        <v>73.099999999999994</v>
      </c>
      <c r="N22">
        <v>74.8</v>
      </c>
      <c r="O22">
        <v>77.099999999999994</v>
      </c>
      <c r="P22">
        <v>76</v>
      </c>
      <c r="Q22">
        <v>78.2</v>
      </c>
      <c r="R22">
        <v>78.099999999999994</v>
      </c>
      <c r="S22">
        <v>75.099999999999994</v>
      </c>
      <c r="T22">
        <v>77.2</v>
      </c>
      <c r="U22">
        <v>81.900000000000006</v>
      </c>
      <c r="V22">
        <v>76.5</v>
      </c>
      <c r="X22"/>
      <c r="Y22"/>
      <c r="Z22"/>
      <c r="AA22"/>
      <c r="AB22"/>
      <c r="AC22"/>
      <c r="AD22"/>
      <c r="AE22"/>
      <c r="AF22"/>
      <c r="AG22"/>
      <c r="AH22"/>
      <c r="AI22"/>
    </row>
    <row r="23" spans="1:35" s="165" customFormat="1" x14ac:dyDescent="0.2">
      <c r="A23" t="s">
        <v>140</v>
      </c>
      <c r="B23">
        <v>77.2</v>
      </c>
      <c r="C23">
        <v>77.400000000000006</v>
      </c>
      <c r="D23">
        <v>76.8</v>
      </c>
      <c r="E23">
        <v>76.7</v>
      </c>
      <c r="F23">
        <v>76.599999999999994</v>
      </c>
      <c r="G23">
        <v>75.099999999999994</v>
      </c>
      <c r="H23">
        <v>74.599999999999994</v>
      </c>
      <c r="I23">
        <v>74.2</v>
      </c>
      <c r="J23">
        <v>74.7</v>
      </c>
      <c r="K23">
        <v>75.400000000000006</v>
      </c>
      <c r="L23">
        <v>75.8</v>
      </c>
      <c r="M23">
        <v>76.8</v>
      </c>
      <c r="N23">
        <v>77.599999999999994</v>
      </c>
      <c r="O23">
        <v>78.8</v>
      </c>
      <c r="P23">
        <v>78</v>
      </c>
      <c r="Q23">
        <v>79.5</v>
      </c>
      <c r="R23">
        <v>78.2</v>
      </c>
      <c r="S23">
        <v>77.7</v>
      </c>
      <c r="T23">
        <v>78.099999999999994</v>
      </c>
      <c r="U23">
        <v>86.1</v>
      </c>
      <c r="V23">
        <v>78.7</v>
      </c>
      <c r="X23"/>
      <c r="Y23"/>
      <c r="Z23"/>
      <c r="AA23"/>
      <c r="AB23"/>
      <c r="AC23"/>
      <c r="AD23"/>
      <c r="AE23"/>
      <c r="AF23"/>
      <c r="AG23"/>
      <c r="AH23"/>
      <c r="AI23"/>
    </row>
    <row r="24" spans="1:35" s="165" customFormat="1" x14ac:dyDescent="0.2">
      <c r="A24" t="s">
        <v>141</v>
      </c>
      <c r="B24">
        <v>72.8</v>
      </c>
      <c r="C24">
        <v>72.900000000000006</v>
      </c>
      <c r="D24">
        <v>72.599999999999994</v>
      </c>
      <c r="E24">
        <v>72.599999999999994</v>
      </c>
      <c r="F24">
        <v>72.3</v>
      </c>
      <c r="G24">
        <v>70.8</v>
      </c>
      <c r="H24">
        <v>70.3</v>
      </c>
      <c r="I24">
        <v>70</v>
      </c>
      <c r="J24">
        <v>70.8</v>
      </c>
      <c r="K24">
        <v>71.5</v>
      </c>
      <c r="L24">
        <v>72.5</v>
      </c>
      <c r="M24">
        <v>73.8</v>
      </c>
      <c r="N24">
        <v>74.2</v>
      </c>
      <c r="O24">
        <v>75.099999999999994</v>
      </c>
      <c r="P24">
        <v>75.400000000000006</v>
      </c>
      <c r="Q24">
        <v>76</v>
      </c>
      <c r="R24">
        <v>75.599999999999994</v>
      </c>
      <c r="S24">
        <v>75.099999999999994</v>
      </c>
      <c r="T24">
        <v>75.8</v>
      </c>
      <c r="U24">
        <v>86.1</v>
      </c>
      <c r="V24">
        <v>75.7</v>
      </c>
      <c r="X24"/>
      <c r="Y24"/>
      <c r="Z24"/>
      <c r="AA24"/>
      <c r="AB24"/>
      <c r="AC24"/>
      <c r="AD24"/>
      <c r="AE24"/>
      <c r="AF24"/>
      <c r="AG24"/>
      <c r="AH24"/>
      <c r="AI24"/>
    </row>
    <row r="25" spans="1:35" s="165" customFormat="1" x14ac:dyDescent="0.2">
      <c r="A25" t="s">
        <v>226</v>
      </c>
      <c r="B25">
        <v>72.599999999999994</v>
      </c>
      <c r="C25">
        <v>72.7</v>
      </c>
      <c r="D25">
        <v>72.599999999999994</v>
      </c>
      <c r="E25">
        <v>72.5</v>
      </c>
      <c r="F25">
        <v>72.2</v>
      </c>
      <c r="G25">
        <v>70.7</v>
      </c>
      <c r="H25">
        <v>70.2</v>
      </c>
      <c r="I25">
        <v>69.900000000000006</v>
      </c>
      <c r="J25">
        <v>70.599999999999994</v>
      </c>
      <c r="K25">
        <v>71.3</v>
      </c>
      <c r="L25">
        <v>72.400000000000006</v>
      </c>
      <c r="M25">
        <v>73.599999999999994</v>
      </c>
      <c r="N25">
        <v>74</v>
      </c>
      <c r="O25">
        <v>74.900000000000006</v>
      </c>
      <c r="P25">
        <v>75.099999999999994</v>
      </c>
      <c r="Q25">
        <v>75.8</v>
      </c>
      <c r="R25">
        <v>75.3</v>
      </c>
      <c r="S25">
        <v>74.900000000000006</v>
      </c>
      <c r="T25">
        <v>75.599999999999994</v>
      </c>
      <c r="U25">
        <v>86.3</v>
      </c>
      <c r="V25">
        <v>75.5</v>
      </c>
      <c r="X25"/>
      <c r="Y25"/>
      <c r="Z25"/>
      <c r="AA25"/>
      <c r="AB25"/>
      <c r="AC25"/>
      <c r="AD25"/>
      <c r="AE25"/>
      <c r="AF25"/>
      <c r="AG25"/>
      <c r="AH25"/>
      <c r="AI25"/>
    </row>
    <row r="26" spans="1:35" s="165" customFormat="1" x14ac:dyDescent="0.2">
      <c r="A26" t="s">
        <v>227</v>
      </c>
      <c r="B26">
        <v>72.5</v>
      </c>
      <c r="C26">
        <v>72.5</v>
      </c>
      <c r="D26">
        <v>72.400000000000006</v>
      </c>
      <c r="E26">
        <v>72.400000000000006</v>
      </c>
      <c r="F26">
        <v>72.099999999999994</v>
      </c>
      <c r="G26">
        <v>70.599999999999994</v>
      </c>
      <c r="H26">
        <v>70.099999999999994</v>
      </c>
      <c r="I26">
        <v>69.8</v>
      </c>
      <c r="J26">
        <v>70.5</v>
      </c>
      <c r="K26">
        <v>71.2</v>
      </c>
      <c r="L26">
        <v>72.3</v>
      </c>
      <c r="M26">
        <v>73.400000000000006</v>
      </c>
      <c r="N26">
        <v>73.8</v>
      </c>
      <c r="O26">
        <v>74.7</v>
      </c>
      <c r="P26">
        <v>75</v>
      </c>
      <c r="Q26">
        <v>75.599999999999994</v>
      </c>
      <c r="R26">
        <v>75.099999999999994</v>
      </c>
      <c r="S26">
        <v>74.7</v>
      </c>
      <c r="T26">
        <v>75.5</v>
      </c>
      <c r="U26">
        <v>86.3</v>
      </c>
      <c r="V26">
        <v>75.5</v>
      </c>
      <c r="X26"/>
      <c r="Y26"/>
      <c r="Z26"/>
      <c r="AA26"/>
      <c r="AB26"/>
      <c r="AC26"/>
      <c r="AD26"/>
      <c r="AE26"/>
      <c r="AF26"/>
      <c r="AG26"/>
      <c r="AH26"/>
      <c r="AI26"/>
    </row>
    <row r="27" spans="1:35" s="165" customFormat="1" x14ac:dyDescent="0.2">
      <c r="A27" t="s">
        <v>228</v>
      </c>
      <c r="B27" s="187">
        <v>75.7</v>
      </c>
      <c r="C27" s="187">
        <v>75.2</v>
      </c>
      <c r="D27" s="187">
        <v>75.2</v>
      </c>
      <c r="E27" s="187">
        <v>73.599999999999994</v>
      </c>
      <c r="F27" s="187">
        <v>72.2</v>
      </c>
      <c r="G27" s="187">
        <v>71.8</v>
      </c>
      <c r="H27" s="187">
        <v>73.099999999999994</v>
      </c>
      <c r="I27" s="187">
        <v>72.7</v>
      </c>
      <c r="J27" s="187">
        <v>72.7</v>
      </c>
      <c r="K27" s="187">
        <v>72.5</v>
      </c>
      <c r="L27" s="187">
        <v>75.5</v>
      </c>
      <c r="M27" s="187">
        <v>73.099999999999994</v>
      </c>
      <c r="N27" s="187">
        <v>74.3</v>
      </c>
      <c r="O27" s="187">
        <v>78</v>
      </c>
      <c r="P27" s="187">
        <v>77.5</v>
      </c>
      <c r="Q27" s="187">
        <v>79.599999999999994</v>
      </c>
      <c r="R27" s="187">
        <v>78.2</v>
      </c>
      <c r="S27" s="187">
        <v>76.599999999999994</v>
      </c>
      <c r="T27" s="187">
        <v>81.5</v>
      </c>
      <c r="U27" s="187">
        <v>82.2</v>
      </c>
      <c r="V27" s="187">
        <v>76.900000000000006</v>
      </c>
      <c r="X27"/>
      <c r="Y27"/>
      <c r="Z27"/>
      <c r="AA27"/>
      <c r="AB27"/>
      <c r="AC27"/>
      <c r="AD27"/>
      <c r="AE27"/>
      <c r="AF27"/>
      <c r="AG27"/>
      <c r="AH27"/>
      <c r="AI27"/>
    </row>
    <row r="28" spans="1:35" s="165" customFormat="1" x14ac:dyDescent="0.2">
      <c r="A28" t="s">
        <v>229</v>
      </c>
      <c r="B28" s="187">
        <v>76.3</v>
      </c>
      <c r="C28" s="187">
        <v>77.900000000000006</v>
      </c>
      <c r="D28" s="187">
        <v>76.7</v>
      </c>
      <c r="E28" s="187">
        <v>77.3</v>
      </c>
      <c r="F28" s="187">
        <v>73.400000000000006</v>
      </c>
      <c r="G28" s="187">
        <v>76.900000000000006</v>
      </c>
      <c r="H28" s="187">
        <v>72.400000000000006</v>
      </c>
      <c r="I28" s="187">
        <v>75.900000000000006</v>
      </c>
      <c r="J28" s="187">
        <v>72.8</v>
      </c>
      <c r="K28" s="187">
        <v>76.400000000000006</v>
      </c>
      <c r="L28" s="187">
        <v>75.599999999999994</v>
      </c>
      <c r="M28" s="187">
        <v>76.5</v>
      </c>
      <c r="N28" s="187">
        <v>77</v>
      </c>
      <c r="O28" s="187">
        <v>77</v>
      </c>
      <c r="P28" s="187">
        <v>76.599999999999994</v>
      </c>
      <c r="Q28" s="187">
        <v>81.7</v>
      </c>
      <c r="R28" s="187">
        <v>78.599999999999994</v>
      </c>
      <c r="S28" s="187">
        <v>76</v>
      </c>
      <c r="T28" s="187">
        <v>72.5</v>
      </c>
      <c r="U28" s="187">
        <v>80.400000000000006</v>
      </c>
      <c r="V28" s="187">
        <v>81.900000000000006</v>
      </c>
      <c r="X28"/>
      <c r="Y28"/>
      <c r="Z28"/>
      <c r="AA28"/>
      <c r="AB28"/>
      <c r="AC28"/>
      <c r="AD28"/>
      <c r="AE28"/>
      <c r="AF28"/>
      <c r="AG28"/>
      <c r="AH28"/>
      <c r="AI28"/>
    </row>
    <row r="29" spans="1:35" s="165" customFormat="1" x14ac:dyDescent="0.2">
      <c r="A29" t="s">
        <v>230</v>
      </c>
      <c r="B29" s="187">
        <v>72.400000000000006</v>
      </c>
      <c r="C29" s="187">
        <v>73.3</v>
      </c>
      <c r="D29" s="187">
        <v>70.3</v>
      </c>
      <c r="E29" s="187">
        <v>72.2</v>
      </c>
      <c r="F29" s="187">
        <v>73.599999999999994</v>
      </c>
      <c r="G29" s="187">
        <v>72.2</v>
      </c>
      <c r="H29" s="187">
        <v>69.7</v>
      </c>
      <c r="I29" s="187">
        <v>66.7</v>
      </c>
      <c r="J29" s="187">
        <v>67</v>
      </c>
      <c r="K29" s="187">
        <v>66.8</v>
      </c>
      <c r="L29" s="187">
        <v>68.099999999999994</v>
      </c>
      <c r="M29" s="187">
        <v>70.2</v>
      </c>
      <c r="N29" s="187">
        <v>72.900000000000006</v>
      </c>
      <c r="O29" s="187">
        <v>76</v>
      </c>
      <c r="P29" s="187">
        <v>72.3</v>
      </c>
      <c r="Q29" s="187">
        <v>73.3</v>
      </c>
      <c r="R29" s="187">
        <v>77.099999999999994</v>
      </c>
      <c r="S29" s="187">
        <v>72.400000000000006</v>
      </c>
      <c r="T29" s="187">
        <v>73.900000000000006</v>
      </c>
      <c r="U29" s="187">
        <v>83.1</v>
      </c>
      <c r="V29" s="187">
        <v>71.900000000000006</v>
      </c>
      <c r="X29"/>
      <c r="Y29"/>
      <c r="Z29"/>
      <c r="AA29"/>
      <c r="AB29"/>
      <c r="AC29"/>
      <c r="AD29"/>
      <c r="AE29"/>
      <c r="AF29"/>
      <c r="AG29"/>
      <c r="AH29"/>
      <c r="AI29"/>
    </row>
    <row r="30" spans="1:35" s="165" customFormat="1" x14ac:dyDescent="0.2">
      <c r="A30" t="s">
        <v>231</v>
      </c>
      <c r="B30" s="187">
        <v>79.400000000000006</v>
      </c>
      <c r="C30" s="187">
        <v>76.599999999999994</v>
      </c>
      <c r="D30" s="187">
        <v>74.400000000000006</v>
      </c>
      <c r="E30" s="187">
        <v>76.2</v>
      </c>
      <c r="F30" s="187">
        <v>74.400000000000006</v>
      </c>
      <c r="G30" s="187">
        <v>77</v>
      </c>
      <c r="H30" s="187">
        <v>79.3</v>
      </c>
      <c r="I30" s="187">
        <v>78.900000000000006</v>
      </c>
      <c r="J30" s="187">
        <v>75.7</v>
      </c>
      <c r="K30" s="187">
        <v>77.900000000000006</v>
      </c>
      <c r="L30" s="187">
        <v>76.8</v>
      </c>
      <c r="M30" s="187">
        <v>78.8</v>
      </c>
      <c r="N30" s="187">
        <v>76.2</v>
      </c>
      <c r="O30" s="187">
        <v>76.900000000000006</v>
      </c>
      <c r="P30" s="187">
        <v>79.7</v>
      </c>
      <c r="Q30" s="187">
        <v>80.7</v>
      </c>
      <c r="R30" s="187">
        <v>79.900000000000006</v>
      </c>
      <c r="S30" s="187">
        <v>78.400000000000006</v>
      </c>
      <c r="T30" s="187">
        <v>79.8</v>
      </c>
      <c r="U30" s="187">
        <v>81.5</v>
      </c>
      <c r="V30" s="187">
        <v>78.7</v>
      </c>
      <c r="X30"/>
      <c r="Y30"/>
      <c r="Z30"/>
      <c r="AA30"/>
      <c r="AB30"/>
      <c r="AC30"/>
      <c r="AD30"/>
      <c r="AE30"/>
      <c r="AF30"/>
      <c r="AG30"/>
      <c r="AH30"/>
      <c r="AI30"/>
    </row>
  </sheetData>
  <phoneticPr fontId="3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0DFB3-EE5E-4E8F-BFFE-2A1124EE30F7}">
  <sheetPr codeName="Sheet40"/>
  <dimension ref="A1:AI30"/>
  <sheetViews>
    <sheetView workbookViewId="0">
      <pane xSplit="1" ySplit="7" topLeftCell="N8"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23" max="23" width="9" style="165"/>
  </cols>
  <sheetData>
    <row r="1" spans="1:27" x14ac:dyDescent="0.2">
      <c r="A1" t="s">
        <v>2155</v>
      </c>
    </row>
    <row r="2" spans="1:27" x14ac:dyDescent="0.2">
      <c r="B2" t="str">
        <f>B7</f>
        <v>Jan 2004-Dec 2004</v>
      </c>
      <c r="C2" t="str">
        <f t="shared" ref="C2:U2" si="0">C7</f>
        <v>Jan 2005-Dec 2005</v>
      </c>
      <c r="D2" t="str">
        <f t="shared" si="0"/>
        <v>Jan 2006-Dec 2006</v>
      </c>
      <c r="E2" t="str">
        <f t="shared" si="0"/>
        <v>Jan 2007-Dec 2007</v>
      </c>
      <c r="F2" t="str">
        <f t="shared" si="0"/>
        <v>Jan 2008-Dec 2008</v>
      </c>
      <c r="G2" t="str">
        <f t="shared" si="0"/>
        <v>Jan 2009-Dec 2009</v>
      </c>
      <c r="H2" t="str">
        <f t="shared" si="0"/>
        <v>Jan 2010-Dec 2010</v>
      </c>
      <c r="I2" t="str">
        <f t="shared" si="0"/>
        <v>Jan 2011-Dec 2011</v>
      </c>
      <c r="J2" t="str">
        <f t="shared" si="0"/>
        <v>Jan 2012-Dec 2012</v>
      </c>
      <c r="K2" t="str">
        <f t="shared" si="0"/>
        <v>Jan 2013-Dec 2013</v>
      </c>
      <c r="L2" t="str">
        <f t="shared" si="0"/>
        <v>Jan 2014-Dec 2014</v>
      </c>
      <c r="M2" t="str">
        <f t="shared" si="0"/>
        <v>Jan 2015-Dec 2015</v>
      </c>
      <c r="N2" t="str">
        <f t="shared" si="0"/>
        <v>Jan 2016-Dec 2016</v>
      </c>
      <c r="O2" t="str">
        <f t="shared" si="0"/>
        <v>Jan 2017-Dec 2017</v>
      </c>
      <c r="P2" t="str">
        <f t="shared" si="0"/>
        <v>Jan 2018-Dec 2018</v>
      </c>
      <c r="Q2" t="str">
        <f t="shared" si="0"/>
        <v>Jan 2019-Dec 2019</v>
      </c>
      <c r="R2" t="str">
        <f t="shared" si="0"/>
        <v>Jan 2020-Dec 2020</v>
      </c>
      <c r="S2" t="str">
        <f t="shared" si="0"/>
        <v>Jan 2021-Dec 2021</v>
      </c>
      <c r="T2" t="str">
        <f t="shared" si="0"/>
        <v>Jan 2022-Dec 2022</v>
      </c>
      <c r="U2" t="str">
        <f t="shared" si="0"/>
        <v>Jan 2023-Dec 2023</v>
      </c>
      <c r="V2" t="s">
        <v>2154</v>
      </c>
      <c r="X2" t="s">
        <v>1812</v>
      </c>
      <c r="Y2" t="s">
        <v>133</v>
      </c>
      <c r="Z2" t="s">
        <v>134</v>
      </c>
      <c r="AA2" t="s">
        <v>184</v>
      </c>
    </row>
    <row r="3" spans="1:27" x14ac:dyDescent="0.2">
      <c r="A3" s="25" t="str" cm="1">
        <f t="array" ref="A3">INDEX(A8:A30,Control!B3)</f>
        <v>Ashford</v>
      </c>
      <c r="B3" s="30" cm="1">
        <f t="array" ref="B3">INDEX(B8:B30,Control!$B$3)/100</f>
        <v>0.13900000000000001</v>
      </c>
      <c r="C3" s="30" cm="1">
        <f t="array" ref="C3">INDEX(C8:C30,Control!$B$3)/100</f>
        <v>0.12</v>
      </c>
      <c r="D3" s="30" cm="1">
        <f t="array" ref="D3">INDEX(D8:D30,Control!$B$3)/100</f>
        <v>0.11900000000000001</v>
      </c>
      <c r="E3" s="30" cm="1">
        <f t="array" ref="E3">INDEX(E8:E30,Control!$B$3)/100</f>
        <v>0.127</v>
      </c>
      <c r="F3" s="30" cm="1">
        <f t="array" ref="F3">INDEX(F8:F30,Control!$B$3)/100</f>
        <v>9.1999999999999998E-2</v>
      </c>
      <c r="G3" s="30" cm="1">
        <f t="array" ref="G3">INDEX(G8:G30,Control!$B$3)/100</f>
        <v>9.0999999999999998E-2</v>
      </c>
      <c r="H3" s="30" cm="1">
        <f t="array" ref="H3">INDEX(H8:H30,Control!$B$3)/100</f>
        <v>7.0000000000000007E-2</v>
      </c>
      <c r="I3" s="30" cm="1">
        <f t="array" ref="I3">INDEX(I8:I30,Control!$B$3)/100</f>
        <v>9.0999999999999998E-2</v>
      </c>
      <c r="J3" s="30" cm="1">
        <f t="array" ref="J3">INDEX(J8:J30,Control!$B$3)/100</f>
        <v>0.10300000000000001</v>
      </c>
      <c r="K3" s="30" cm="1">
        <f t="array" ref="K3">INDEX(K8:K30,Control!$B$3)/100</f>
        <v>0.109</v>
      </c>
      <c r="L3" s="30" cm="1">
        <f t="array" ref="L3">INDEX(L8:L30,Control!$B$3)/100</f>
        <v>0.106</v>
      </c>
      <c r="M3" s="30" cm="1">
        <f t="array" ref="M3">INDEX(M8:M30,Control!$B$3)/100</f>
        <v>8.199999999999999E-2</v>
      </c>
      <c r="N3" s="30" cm="1">
        <f t="array" ref="N3">INDEX(N8:N30,Control!$B$3)/100</f>
        <v>0.14699999999999999</v>
      </c>
      <c r="O3" s="30" cm="1">
        <f t="array" ref="O3">INDEX(O8:O30,Control!$B$3)/100</f>
        <v>0.18</v>
      </c>
      <c r="P3" s="30" cm="1">
        <f t="array" ref="P3">INDEX(P8:P30,Control!$B$3)/100</f>
        <v>0.10199999999999999</v>
      </c>
      <c r="Q3" s="30" cm="1">
        <f t="array" ref="Q3">INDEX(Q8:Q30,Control!$B$3)/100</f>
        <v>8.900000000000001E-2</v>
      </c>
      <c r="R3" s="30" cm="1">
        <f t="array" ref="R3">INDEX(R8:R30,Control!$B$3)/100</f>
        <v>9.5000000000000001E-2</v>
      </c>
      <c r="S3" s="30" cm="1">
        <f t="array" ref="S3">INDEX(S8:S30,Control!$B$3)/100</f>
        <v>7.400000000000001E-2</v>
      </c>
      <c r="T3" s="30" cm="1">
        <f t="array" ref="T3">INDEX(T8:T30,Control!$B$3)/100</f>
        <v>0.16200000000000001</v>
      </c>
      <c r="U3" s="30" cm="1">
        <f t="array" ref="U3">INDEX(U8:U30,Control!$B$3)/100</f>
        <v>0.17399999999999999</v>
      </c>
      <c r="V3" s="30" cm="1">
        <f t="array" ref="V3">INDEX(V8:V30,Control!$B$3)/100</f>
        <v>0.14000000000000001</v>
      </c>
      <c r="X3" s="25">
        <f ca="1">OFFSET(W3,0,-1)-OFFSET(W3,0,-2)</f>
        <v>-3.3999999999999975E-2</v>
      </c>
      <c r="Y3" s="7">
        <f ca="1">X3/OFFSET(W3,0,-2)</f>
        <v>-0.19540229885057459</v>
      </c>
      <c r="Z3">
        <f ca="1">OFFSET(W3,0,-1)-OFFSET(W3,0,-6)</f>
        <v>5.1000000000000004E-2</v>
      </c>
      <c r="AA3" s="7">
        <f ca="1">Z3/OFFSET(W3,0,-6)</f>
        <v>0.5730337078651685</v>
      </c>
    </row>
    <row r="4" spans="1:27" x14ac:dyDescent="0.2">
      <c r="A4" t="str">
        <f>A20</f>
        <v>Kent</v>
      </c>
      <c r="B4" s="30">
        <f>B20/100</f>
        <v>0.10400000000000001</v>
      </c>
      <c r="C4" s="30">
        <f t="shared" ref="C4:T4" si="1">C20/100</f>
        <v>0.10099999999999999</v>
      </c>
      <c r="D4" s="30">
        <f t="shared" si="1"/>
        <v>0.10099999999999999</v>
      </c>
      <c r="E4" s="30">
        <f t="shared" si="1"/>
        <v>0.10800000000000001</v>
      </c>
      <c r="F4" s="30">
        <f t="shared" si="1"/>
        <v>0.105</v>
      </c>
      <c r="G4" s="30">
        <f t="shared" si="1"/>
        <v>0.106</v>
      </c>
      <c r="H4" s="30">
        <f t="shared" si="1"/>
        <v>0.1</v>
      </c>
      <c r="I4" s="30">
        <f t="shared" si="1"/>
        <v>0.11199999999999999</v>
      </c>
      <c r="J4" s="30">
        <f t="shared" si="1"/>
        <v>0.10300000000000001</v>
      </c>
      <c r="K4" s="30">
        <f t="shared" si="1"/>
        <v>0.11</v>
      </c>
      <c r="L4" s="30">
        <f t="shared" si="1"/>
        <v>0.122</v>
      </c>
      <c r="M4" s="30">
        <f t="shared" si="1"/>
        <v>0.115</v>
      </c>
      <c r="N4" s="30">
        <f t="shared" si="1"/>
        <v>0.13500000000000001</v>
      </c>
      <c r="O4" s="30">
        <f t="shared" si="1"/>
        <v>0.13100000000000001</v>
      </c>
      <c r="P4" s="30">
        <f t="shared" si="1"/>
        <v>0.11599999999999999</v>
      </c>
      <c r="Q4" s="30">
        <f t="shared" si="1"/>
        <v>0.13300000000000001</v>
      </c>
      <c r="R4" s="30">
        <f t="shared" si="1"/>
        <v>0.129</v>
      </c>
      <c r="S4" s="30">
        <f t="shared" si="1"/>
        <v>0.121</v>
      </c>
      <c r="T4" s="30">
        <f t="shared" si="1"/>
        <v>0.125</v>
      </c>
      <c r="U4" s="30">
        <f t="shared" ref="U4:V4" si="2">U20/100</f>
        <v>0.182</v>
      </c>
      <c r="V4" s="30">
        <f t="shared" si="2"/>
        <v>0.11900000000000001</v>
      </c>
      <c r="X4" s="25"/>
      <c r="Y4" s="7"/>
      <c r="AA4" s="7"/>
    </row>
    <row r="7" spans="1:27" s="18" customFormat="1" ht="25.5" x14ac:dyDescent="0.25">
      <c r="B7" s="24" t="s">
        <v>1600</v>
      </c>
      <c r="C7" s="24" t="s">
        <v>1601</v>
      </c>
      <c r="D7" s="24" t="s">
        <v>1602</v>
      </c>
      <c r="E7" s="24" t="s">
        <v>1603</v>
      </c>
      <c r="F7" s="24" t="s">
        <v>1604</v>
      </c>
      <c r="G7" s="24" t="s">
        <v>1605</v>
      </c>
      <c r="H7" s="24" t="s">
        <v>1606</v>
      </c>
      <c r="I7" s="24" t="s">
        <v>1607</v>
      </c>
      <c r="J7" s="24" t="s">
        <v>1608</v>
      </c>
      <c r="K7" s="24" t="s">
        <v>1609</v>
      </c>
      <c r="L7" s="24" t="s">
        <v>1610</v>
      </c>
      <c r="M7" s="24" t="s">
        <v>1611</v>
      </c>
      <c r="N7" s="24" t="s">
        <v>1612</v>
      </c>
      <c r="O7" s="24" t="s">
        <v>1613</v>
      </c>
      <c r="P7" s="24" t="s">
        <v>1614</v>
      </c>
      <c r="Q7" s="24" t="s">
        <v>1615</v>
      </c>
      <c r="R7" s="24" t="s">
        <v>1616</v>
      </c>
      <c r="S7" s="24" t="s">
        <v>553</v>
      </c>
      <c r="T7" s="24" t="s">
        <v>545</v>
      </c>
      <c r="U7" s="24" t="s">
        <v>1617</v>
      </c>
      <c r="V7" s="24" t="s">
        <v>2154</v>
      </c>
      <c r="W7" s="166"/>
    </row>
    <row r="8" spans="1:27" x14ac:dyDescent="0.2">
      <c r="A8" t="s">
        <v>115</v>
      </c>
      <c r="B8">
        <v>13.9</v>
      </c>
      <c r="C8">
        <v>12</v>
      </c>
      <c r="D8">
        <v>11.9</v>
      </c>
      <c r="E8">
        <v>12.7</v>
      </c>
      <c r="F8">
        <v>9.1999999999999993</v>
      </c>
      <c r="G8">
        <v>9.1</v>
      </c>
      <c r="H8">
        <v>7</v>
      </c>
      <c r="I8">
        <v>9.1</v>
      </c>
      <c r="J8">
        <v>10.3</v>
      </c>
      <c r="K8">
        <v>10.9</v>
      </c>
      <c r="L8">
        <v>10.6</v>
      </c>
      <c r="M8">
        <v>8.1999999999999993</v>
      </c>
      <c r="N8">
        <v>14.7</v>
      </c>
      <c r="O8">
        <v>18</v>
      </c>
      <c r="P8">
        <v>10.199999999999999</v>
      </c>
      <c r="Q8">
        <v>8.9</v>
      </c>
      <c r="R8">
        <v>9.5</v>
      </c>
      <c r="S8">
        <v>7.4</v>
      </c>
      <c r="T8">
        <v>16.2</v>
      </c>
      <c r="U8">
        <v>17.399999999999999</v>
      </c>
      <c r="V8">
        <v>14</v>
      </c>
    </row>
    <row r="9" spans="1:27" x14ac:dyDescent="0.2">
      <c r="A9" t="s">
        <v>116</v>
      </c>
      <c r="B9">
        <v>9.6</v>
      </c>
      <c r="C9">
        <v>8.6</v>
      </c>
      <c r="D9">
        <v>9.9</v>
      </c>
      <c r="E9">
        <v>12</v>
      </c>
      <c r="F9">
        <v>11.8</v>
      </c>
      <c r="G9">
        <v>8.3000000000000007</v>
      </c>
      <c r="H9">
        <v>8.5</v>
      </c>
      <c r="I9">
        <v>12.5</v>
      </c>
      <c r="J9">
        <v>11.1</v>
      </c>
      <c r="K9">
        <v>8.9</v>
      </c>
      <c r="L9">
        <v>10.1</v>
      </c>
      <c r="M9">
        <v>12.3</v>
      </c>
      <c r="N9">
        <v>17</v>
      </c>
      <c r="O9">
        <v>16.100000000000001</v>
      </c>
      <c r="P9">
        <v>13.2</v>
      </c>
      <c r="Q9">
        <v>15</v>
      </c>
      <c r="R9">
        <v>13.5</v>
      </c>
      <c r="S9">
        <v>11.2</v>
      </c>
      <c r="T9">
        <v>16.100000000000001</v>
      </c>
      <c r="U9">
        <v>11.6</v>
      </c>
      <c r="V9">
        <v>11.4</v>
      </c>
    </row>
    <row r="10" spans="1:27" x14ac:dyDescent="0.2">
      <c r="A10" t="s">
        <v>117</v>
      </c>
      <c r="B10">
        <v>9</v>
      </c>
      <c r="C10">
        <v>6.4</v>
      </c>
      <c r="D10">
        <v>8</v>
      </c>
      <c r="E10">
        <v>11.2</v>
      </c>
      <c r="F10">
        <v>10.3</v>
      </c>
      <c r="G10">
        <v>12.5</v>
      </c>
      <c r="H10">
        <v>10.1</v>
      </c>
      <c r="I10">
        <v>10.1</v>
      </c>
      <c r="J10">
        <v>6.8</v>
      </c>
      <c r="K10">
        <v>7</v>
      </c>
      <c r="L10">
        <v>13.6</v>
      </c>
      <c r="M10">
        <v>9.6</v>
      </c>
      <c r="N10">
        <v>12.3</v>
      </c>
      <c r="O10">
        <v>8.8000000000000007</v>
      </c>
      <c r="P10">
        <v>8.5</v>
      </c>
      <c r="Q10">
        <v>9.6999999999999993</v>
      </c>
      <c r="R10">
        <v>23</v>
      </c>
      <c r="S10">
        <v>15.9</v>
      </c>
      <c r="T10">
        <v>4.8</v>
      </c>
      <c r="U10">
        <v>10.9</v>
      </c>
      <c r="V10" s="256" t="s">
        <v>496</v>
      </c>
    </row>
    <row r="11" spans="1:27" x14ac:dyDescent="0.2">
      <c r="A11" t="s">
        <v>118</v>
      </c>
      <c r="B11">
        <v>7.7</v>
      </c>
      <c r="C11">
        <v>7.1</v>
      </c>
      <c r="D11">
        <v>8.5</v>
      </c>
      <c r="E11">
        <v>11</v>
      </c>
      <c r="F11">
        <v>13.8</v>
      </c>
      <c r="G11">
        <v>9</v>
      </c>
      <c r="H11">
        <v>9.5</v>
      </c>
      <c r="I11">
        <v>7.5</v>
      </c>
      <c r="J11">
        <v>8.1999999999999993</v>
      </c>
      <c r="K11">
        <v>14</v>
      </c>
      <c r="L11">
        <v>13.2</v>
      </c>
      <c r="M11">
        <v>9.4</v>
      </c>
      <c r="N11">
        <v>8.3000000000000007</v>
      </c>
      <c r="O11">
        <v>11.8</v>
      </c>
      <c r="P11">
        <v>10.1</v>
      </c>
      <c r="Q11">
        <v>9.8000000000000007</v>
      </c>
      <c r="R11">
        <v>11</v>
      </c>
      <c r="S11">
        <v>11.9</v>
      </c>
      <c r="T11">
        <v>13.6</v>
      </c>
      <c r="U11">
        <v>15.6</v>
      </c>
      <c r="V11">
        <v>14.4</v>
      </c>
    </row>
    <row r="12" spans="1:27" x14ac:dyDescent="0.2">
      <c r="A12" t="s">
        <v>119</v>
      </c>
      <c r="B12">
        <v>9.5</v>
      </c>
      <c r="C12">
        <v>11.9</v>
      </c>
      <c r="D12">
        <v>12.1</v>
      </c>
      <c r="E12">
        <v>12.3</v>
      </c>
      <c r="F12">
        <v>16.2</v>
      </c>
      <c r="G12">
        <v>12</v>
      </c>
      <c r="H12">
        <v>9</v>
      </c>
      <c r="I12">
        <v>10.3</v>
      </c>
      <c r="J12">
        <v>12.4</v>
      </c>
      <c r="K12">
        <v>13.4</v>
      </c>
      <c r="L12">
        <v>16.600000000000001</v>
      </c>
      <c r="M12">
        <v>14.8</v>
      </c>
      <c r="N12">
        <v>12.7</v>
      </c>
      <c r="O12">
        <v>11.2</v>
      </c>
      <c r="P12">
        <v>7.5</v>
      </c>
      <c r="Q12">
        <v>14.6</v>
      </c>
      <c r="R12">
        <v>16.899999999999999</v>
      </c>
      <c r="S12">
        <v>12.1</v>
      </c>
      <c r="T12">
        <v>11.8</v>
      </c>
      <c r="U12">
        <v>17.399999999999999</v>
      </c>
      <c r="V12">
        <v>15.3</v>
      </c>
    </row>
    <row r="13" spans="1:27" x14ac:dyDescent="0.2">
      <c r="A13" t="s">
        <v>120</v>
      </c>
      <c r="B13">
        <v>9.1</v>
      </c>
      <c r="C13">
        <v>10.7</v>
      </c>
      <c r="D13">
        <v>9.6</v>
      </c>
      <c r="E13">
        <v>7</v>
      </c>
      <c r="F13">
        <v>9.6</v>
      </c>
      <c r="G13">
        <v>12.4</v>
      </c>
      <c r="H13">
        <v>10.3</v>
      </c>
      <c r="I13">
        <v>12.7</v>
      </c>
      <c r="J13">
        <v>10.4</v>
      </c>
      <c r="K13">
        <v>8.6999999999999993</v>
      </c>
      <c r="L13">
        <v>6.4</v>
      </c>
      <c r="M13">
        <v>7.3</v>
      </c>
      <c r="N13">
        <v>13.5</v>
      </c>
      <c r="O13">
        <v>13.2</v>
      </c>
      <c r="P13">
        <v>9.5</v>
      </c>
      <c r="Q13">
        <v>6.4</v>
      </c>
      <c r="R13">
        <v>5.4</v>
      </c>
      <c r="S13" t="s">
        <v>1434</v>
      </c>
      <c r="T13">
        <v>3.3</v>
      </c>
      <c r="U13">
        <v>23</v>
      </c>
      <c r="V13">
        <v>11.4</v>
      </c>
    </row>
    <row r="14" spans="1:27" x14ac:dyDescent="0.2">
      <c r="A14" t="s">
        <v>121</v>
      </c>
      <c r="B14">
        <v>10</v>
      </c>
      <c r="C14">
        <v>10.5</v>
      </c>
      <c r="D14">
        <v>10.8</v>
      </c>
      <c r="E14">
        <v>10.1</v>
      </c>
      <c r="F14">
        <v>7.4</v>
      </c>
      <c r="G14">
        <v>8.5</v>
      </c>
      <c r="H14">
        <v>11</v>
      </c>
      <c r="I14">
        <v>13.7</v>
      </c>
      <c r="J14">
        <v>10.3</v>
      </c>
      <c r="K14">
        <v>12</v>
      </c>
      <c r="L14">
        <v>14.2</v>
      </c>
      <c r="M14">
        <v>15.9</v>
      </c>
      <c r="N14">
        <v>11.2</v>
      </c>
      <c r="O14">
        <v>11.1</v>
      </c>
      <c r="P14">
        <v>14</v>
      </c>
      <c r="Q14">
        <v>15.1</v>
      </c>
      <c r="R14">
        <v>7.5</v>
      </c>
      <c r="S14">
        <v>7.4</v>
      </c>
      <c r="T14">
        <v>9.6</v>
      </c>
      <c r="U14">
        <v>17.399999999999999</v>
      </c>
      <c r="V14">
        <v>15.9</v>
      </c>
    </row>
    <row r="15" spans="1:27" x14ac:dyDescent="0.2">
      <c r="A15" t="s">
        <v>122</v>
      </c>
      <c r="B15">
        <v>13.1</v>
      </c>
      <c r="C15">
        <v>13.6</v>
      </c>
      <c r="D15">
        <v>8.6</v>
      </c>
      <c r="E15">
        <v>10.5</v>
      </c>
      <c r="F15">
        <v>8</v>
      </c>
      <c r="G15">
        <v>17.899999999999999</v>
      </c>
      <c r="H15">
        <v>13.5</v>
      </c>
      <c r="I15">
        <v>11.8</v>
      </c>
      <c r="J15">
        <v>13.4</v>
      </c>
      <c r="K15">
        <v>11.6</v>
      </c>
      <c r="L15">
        <v>12</v>
      </c>
      <c r="M15">
        <v>12.6</v>
      </c>
      <c r="N15">
        <v>13.7</v>
      </c>
      <c r="O15">
        <v>15.9</v>
      </c>
      <c r="P15">
        <v>10.6</v>
      </c>
      <c r="Q15">
        <v>12.5</v>
      </c>
      <c r="R15">
        <v>14.9</v>
      </c>
      <c r="S15">
        <v>14.1</v>
      </c>
      <c r="T15">
        <v>20.7</v>
      </c>
      <c r="U15">
        <v>16.399999999999999</v>
      </c>
      <c r="V15">
        <v>8.8000000000000007</v>
      </c>
    </row>
    <row r="16" spans="1:27" x14ac:dyDescent="0.2">
      <c r="A16" t="s">
        <v>123</v>
      </c>
      <c r="B16">
        <v>7.5</v>
      </c>
      <c r="C16">
        <v>7</v>
      </c>
      <c r="D16">
        <v>7.8</v>
      </c>
      <c r="E16">
        <v>6.9</v>
      </c>
      <c r="F16">
        <v>7.2</v>
      </c>
      <c r="G16">
        <v>7.7</v>
      </c>
      <c r="H16">
        <v>8.6999999999999993</v>
      </c>
      <c r="I16">
        <v>10.199999999999999</v>
      </c>
      <c r="J16">
        <v>9.3000000000000007</v>
      </c>
      <c r="K16">
        <v>10.5</v>
      </c>
      <c r="L16">
        <v>10.9</v>
      </c>
      <c r="M16">
        <v>11.5</v>
      </c>
      <c r="N16">
        <v>10.4</v>
      </c>
      <c r="O16">
        <v>8.1</v>
      </c>
      <c r="P16">
        <v>13</v>
      </c>
      <c r="Q16">
        <v>12.1</v>
      </c>
      <c r="R16">
        <v>7.2</v>
      </c>
      <c r="S16">
        <v>11.3</v>
      </c>
      <c r="T16">
        <v>14.9</v>
      </c>
      <c r="U16">
        <v>23</v>
      </c>
      <c r="V16">
        <v>9.3000000000000007</v>
      </c>
    </row>
    <row r="17" spans="1:35" x14ac:dyDescent="0.2">
      <c r="A17" t="s">
        <v>124</v>
      </c>
      <c r="B17">
        <v>11.9</v>
      </c>
      <c r="C17">
        <v>11.9</v>
      </c>
      <c r="D17">
        <v>10.9</v>
      </c>
      <c r="E17">
        <v>14.4</v>
      </c>
      <c r="F17">
        <v>12.3</v>
      </c>
      <c r="G17">
        <v>7.2</v>
      </c>
      <c r="H17">
        <v>9.4</v>
      </c>
      <c r="I17">
        <v>9.8000000000000007</v>
      </c>
      <c r="J17">
        <v>10.199999999999999</v>
      </c>
      <c r="K17">
        <v>10.199999999999999</v>
      </c>
      <c r="L17">
        <v>8.8000000000000007</v>
      </c>
      <c r="M17">
        <v>8.9</v>
      </c>
      <c r="N17">
        <v>17</v>
      </c>
      <c r="O17">
        <v>15</v>
      </c>
      <c r="P17">
        <v>14.2</v>
      </c>
      <c r="Q17">
        <v>18.3</v>
      </c>
      <c r="R17">
        <v>14.1</v>
      </c>
      <c r="S17">
        <v>15.2</v>
      </c>
      <c r="T17">
        <v>16.3</v>
      </c>
      <c r="U17">
        <v>24.3</v>
      </c>
      <c r="V17">
        <v>14.8</v>
      </c>
    </row>
    <row r="18" spans="1:35" s="165" customFormat="1" x14ac:dyDescent="0.2">
      <c r="A18" t="s">
        <v>125</v>
      </c>
      <c r="B18">
        <v>11.2</v>
      </c>
      <c r="C18">
        <v>10</v>
      </c>
      <c r="D18">
        <v>10.7</v>
      </c>
      <c r="E18">
        <v>11</v>
      </c>
      <c r="F18">
        <v>9.5</v>
      </c>
      <c r="G18">
        <v>9.6999999999999993</v>
      </c>
      <c r="H18">
        <v>9.3000000000000007</v>
      </c>
      <c r="I18">
        <v>12.7</v>
      </c>
      <c r="J18">
        <v>10.8</v>
      </c>
      <c r="K18">
        <v>11.1</v>
      </c>
      <c r="L18">
        <v>17.3</v>
      </c>
      <c r="M18">
        <v>12.6</v>
      </c>
      <c r="N18">
        <v>11.4</v>
      </c>
      <c r="O18">
        <v>9.6</v>
      </c>
      <c r="P18">
        <v>12.6</v>
      </c>
      <c r="Q18">
        <v>17.399999999999999</v>
      </c>
      <c r="R18">
        <v>15.6</v>
      </c>
      <c r="S18">
        <v>19.8</v>
      </c>
      <c r="T18">
        <v>8.1</v>
      </c>
      <c r="U18">
        <v>17.600000000000001</v>
      </c>
      <c r="V18">
        <v>8</v>
      </c>
      <c r="X18"/>
      <c r="Y18"/>
      <c r="Z18"/>
      <c r="AA18"/>
      <c r="AB18"/>
      <c r="AC18"/>
      <c r="AD18"/>
      <c r="AE18"/>
      <c r="AF18"/>
      <c r="AG18"/>
      <c r="AH18"/>
      <c r="AI18"/>
    </row>
    <row r="19" spans="1:35" s="165" customFormat="1" x14ac:dyDescent="0.2">
      <c r="A19" t="s">
        <v>126</v>
      </c>
      <c r="B19">
        <v>12</v>
      </c>
      <c r="C19">
        <v>12</v>
      </c>
      <c r="D19">
        <v>12.6</v>
      </c>
      <c r="E19">
        <v>10.9</v>
      </c>
      <c r="F19">
        <v>12.4</v>
      </c>
      <c r="G19">
        <v>16.100000000000001</v>
      </c>
      <c r="H19">
        <v>13.9</v>
      </c>
      <c r="I19">
        <v>13.1</v>
      </c>
      <c r="J19">
        <v>10.6</v>
      </c>
      <c r="K19">
        <v>14</v>
      </c>
      <c r="L19">
        <v>12.9</v>
      </c>
      <c r="M19">
        <v>13.1</v>
      </c>
      <c r="N19">
        <v>18.899999999999999</v>
      </c>
      <c r="O19">
        <v>18.3</v>
      </c>
      <c r="P19">
        <v>12.3</v>
      </c>
      <c r="Q19">
        <v>16.899999999999999</v>
      </c>
      <c r="R19">
        <v>19.2</v>
      </c>
      <c r="S19">
        <v>15.5</v>
      </c>
      <c r="T19">
        <v>13.6</v>
      </c>
      <c r="U19">
        <v>22.8</v>
      </c>
      <c r="V19">
        <v>15.8</v>
      </c>
      <c r="X19"/>
      <c r="Y19"/>
      <c r="Z19"/>
      <c r="AA19"/>
      <c r="AB19"/>
      <c r="AC19"/>
      <c r="AD19"/>
      <c r="AE19"/>
      <c r="AF19"/>
      <c r="AG19"/>
      <c r="AH19"/>
      <c r="AI19"/>
    </row>
    <row r="20" spans="1:35" s="165" customFormat="1" x14ac:dyDescent="0.2">
      <c r="A20" t="s">
        <v>138</v>
      </c>
      <c r="B20">
        <v>10.4</v>
      </c>
      <c r="C20">
        <v>10.1</v>
      </c>
      <c r="D20">
        <v>10.1</v>
      </c>
      <c r="E20">
        <v>10.8</v>
      </c>
      <c r="F20">
        <v>10.5</v>
      </c>
      <c r="G20">
        <v>10.6</v>
      </c>
      <c r="H20">
        <v>10</v>
      </c>
      <c r="I20">
        <v>11.2</v>
      </c>
      <c r="J20">
        <v>10.3</v>
      </c>
      <c r="K20">
        <v>11</v>
      </c>
      <c r="L20">
        <v>12.2</v>
      </c>
      <c r="M20">
        <v>11.5</v>
      </c>
      <c r="N20">
        <v>13.5</v>
      </c>
      <c r="O20">
        <v>13.1</v>
      </c>
      <c r="P20">
        <v>11.6</v>
      </c>
      <c r="Q20">
        <v>13.3</v>
      </c>
      <c r="R20">
        <v>12.9</v>
      </c>
      <c r="S20">
        <v>12.1</v>
      </c>
      <c r="T20">
        <v>12.5</v>
      </c>
      <c r="U20">
        <v>18.2</v>
      </c>
      <c r="V20">
        <v>11.9</v>
      </c>
      <c r="X20"/>
      <c r="Y20"/>
      <c r="Z20"/>
      <c r="AA20"/>
      <c r="AB20"/>
      <c r="AC20"/>
      <c r="AD20"/>
      <c r="AE20"/>
      <c r="AF20"/>
      <c r="AG20"/>
      <c r="AH20"/>
      <c r="AI20"/>
    </row>
    <row r="21" spans="1:35" s="165" customFormat="1" x14ac:dyDescent="0.2">
      <c r="A21" t="s">
        <v>127</v>
      </c>
      <c r="B21">
        <v>9.1999999999999993</v>
      </c>
      <c r="C21">
        <v>8.6999999999999993</v>
      </c>
      <c r="D21">
        <v>9.1999999999999993</v>
      </c>
      <c r="E21">
        <v>9.3000000000000007</v>
      </c>
      <c r="F21">
        <v>8.6</v>
      </c>
      <c r="G21">
        <v>7.8</v>
      </c>
      <c r="H21">
        <v>8.9</v>
      </c>
      <c r="I21">
        <v>8.1999999999999993</v>
      </c>
      <c r="J21">
        <v>9.9</v>
      </c>
      <c r="K21">
        <v>9</v>
      </c>
      <c r="L21">
        <v>8.6</v>
      </c>
      <c r="M21">
        <v>8.8000000000000007</v>
      </c>
      <c r="N21">
        <v>9.1999999999999993</v>
      </c>
      <c r="O21">
        <v>9.1999999999999993</v>
      </c>
      <c r="P21">
        <v>9.9</v>
      </c>
      <c r="Q21">
        <v>8.3000000000000007</v>
      </c>
      <c r="R21">
        <v>9.5</v>
      </c>
      <c r="S21">
        <v>8.9</v>
      </c>
      <c r="T21">
        <v>9.1</v>
      </c>
      <c r="U21">
        <v>15.9</v>
      </c>
      <c r="V21">
        <v>9.1</v>
      </c>
      <c r="X21"/>
      <c r="Y21"/>
      <c r="Z21"/>
      <c r="AA21"/>
      <c r="AB21"/>
      <c r="AC21"/>
      <c r="AD21"/>
      <c r="AE21"/>
      <c r="AF21"/>
      <c r="AG21"/>
      <c r="AH21"/>
      <c r="AI21"/>
    </row>
    <row r="22" spans="1:35" s="165" customFormat="1" x14ac:dyDescent="0.2">
      <c r="A22" t="s">
        <v>139</v>
      </c>
      <c r="B22">
        <v>10.199999999999999</v>
      </c>
      <c r="C22">
        <v>9.9</v>
      </c>
      <c r="D22">
        <v>10</v>
      </c>
      <c r="E22">
        <v>10.6</v>
      </c>
      <c r="F22">
        <v>10.199999999999999</v>
      </c>
      <c r="G22">
        <v>10.199999999999999</v>
      </c>
      <c r="H22">
        <v>9.8000000000000007</v>
      </c>
      <c r="I22">
        <v>10.7</v>
      </c>
      <c r="J22">
        <v>10.3</v>
      </c>
      <c r="K22">
        <v>10.7</v>
      </c>
      <c r="L22">
        <v>11.6</v>
      </c>
      <c r="M22">
        <v>11.1</v>
      </c>
      <c r="N22">
        <v>12.8</v>
      </c>
      <c r="O22">
        <v>12.5</v>
      </c>
      <c r="P22">
        <v>11.3</v>
      </c>
      <c r="Q22">
        <v>12.5</v>
      </c>
      <c r="R22">
        <v>12.3</v>
      </c>
      <c r="S22">
        <v>11.6</v>
      </c>
      <c r="T22">
        <v>12</v>
      </c>
      <c r="U22">
        <v>17.8</v>
      </c>
      <c r="V22">
        <v>11.4</v>
      </c>
      <c r="X22"/>
      <c r="Y22"/>
      <c r="Z22"/>
      <c r="AA22"/>
      <c r="AB22"/>
      <c r="AC22"/>
      <c r="AD22"/>
      <c r="AE22"/>
      <c r="AF22"/>
      <c r="AG22"/>
      <c r="AH22"/>
      <c r="AI22"/>
    </row>
    <row r="23" spans="1:35" s="165" customFormat="1" x14ac:dyDescent="0.2">
      <c r="A23" t="s">
        <v>140</v>
      </c>
      <c r="B23">
        <v>10.3</v>
      </c>
      <c r="C23">
        <v>10.5</v>
      </c>
      <c r="D23">
        <v>10.199999999999999</v>
      </c>
      <c r="E23">
        <v>10.7</v>
      </c>
      <c r="F23">
        <v>10.199999999999999</v>
      </c>
      <c r="G23">
        <v>10.5</v>
      </c>
      <c r="H23">
        <v>10.4</v>
      </c>
      <c r="I23">
        <v>10.5</v>
      </c>
      <c r="J23">
        <v>10.7</v>
      </c>
      <c r="K23">
        <v>11.1</v>
      </c>
      <c r="L23">
        <v>11.4</v>
      </c>
      <c r="M23">
        <v>11.7</v>
      </c>
      <c r="N23">
        <v>12.1</v>
      </c>
      <c r="O23">
        <v>11.8</v>
      </c>
      <c r="P23">
        <v>11.8</v>
      </c>
      <c r="Q23">
        <v>12.5</v>
      </c>
      <c r="R23">
        <v>10.7</v>
      </c>
      <c r="S23">
        <v>10.5</v>
      </c>
      <c r="T23">
        <v>10.1</v>
      </c>
      <c r="U23">
        <v>13.5</v>
      </c>
      <c r="V23">
        <v>9.9</v>
      </c>
      <c r="X23"/>
      <c r="Y23"/>
      <c r="Z23"/>
      <c r="AA23"/>
      <c r="AB23"/>
      <c r="AC23"/>
      <c r="AD23"/>
      <c r="AE23"/>
      <c r="AF23"/>
      <c r="AG23"/>
      <c r="AH23"/>
      <c r="AI23"/>
    </row>
    <row r="24" spans="1:35" s="165" customFormat="1" x14ac:dyDescent="0.2">
      <c r="A24" t="s">
        <v>141</v>
      </c>
      <c r="B24">
        <v>9</v>
      </c>
      <c r="C24">
        <v>9.1999999999999993</v>
      </c>
      <c r="D24">
        <v>9.1999999999999993</v>
      </c>
      <c r="E24">
        <v>9.3000000000000007</v>
      </c>
      <c r="F24">
        <v>9.1</v>
      </c>
      <c r="G24">
        <v>9.1999999999999993</v>
      </c>
      <c r="H24">
        <v>9.3000000000000007</v>
      </c>
      <c r="I24">
        <v>9.4</v>
      </c>
      <c r="J24">
        <v>9.8000000000000007</v>
      </c>
      <c r="K24">
        <v>9.9</v>
      </c>
      <c r="L24">
        <v>10.3</v>
      </c>
      <c r="M24">
        <v>10.4</v>
      </c>
      <c r="N24">
        <v>10.8</v>
      </c>
      <c r="O24">
        <v>10.9</v>
      </c>
      <c r="P24">
        <v>10.9</v>
      </c>
      <c r="Q24">
        <v>11.1</v>
      </c>
      <c r="R24">
        <v>10.1</v>
      </c>
      <c r="S24">
        <v>9.5</v>
      </c>
      <c r="T24">
        <v>9.5</v>
      </c>
      <c r="U24">
        <v>13.5</v>
      </c>
      <c r="V24">
        <v>9.5</v>
      </c>
      <c r="X24"/>
      <c r="Y24"/>
      <c r="Z24"/>
      <c r="AA24"/>
      <c r="AB24"/>
      <c r="AC24"/>
      <c r="AD24"/>
      <c r="AE24"/>
      <c r="AF24"/>
      <c r="AG24"/>
      <c r="AH24"/>
      <c r="AI24"/>
    </row>
    <row r="25" spans="1:35" s="165" customFormat="1" x14ac:dyDescent="0.2">
      <c r="A25" t="s">
        <v>226</v>
      </c>
      <c r="B25">
        <v>8.8000000000000007</v>
      </c>
      <c r="C25">
        <v>9</v>
      </c>
      <c r="D25">
        <v>9</v>
      </c>
      <c r="E25">
        <v>9.1</v>
      </c>
      <c r="F25">
        <v>8.9</v>
      </c>
      <c r="G25">
        <v>9</v>
      </c>
      <c r="H25">
        <v>9.1</v>
      </c>
      <c r="I25">
        <v>9.1999999999999993</v>
      </c>
      <c r="J25">
        <v>9.6</v>
      </c>
      <c r="K25">
        <v>9.6999999999999993</v>
      </c>
      <c r="L25">
        <v>10</v>
      </c>
      <c r="M25">
        <v>10.199999999999999</v>
      </c>
      <c r="N25">
        <v>10.6</v>
      </c>
      <c r="O25">
        <v>10.6</v>
      </c>
      <c r="P25">
        <v>10.6</v>
      </c>
      <c r="Q25">
        <v>10.9</v>
      </c>
      <c r="R25">
        <v>9.9</v>
      </c>
      <c r="S25">
        <v>9.3000000000000007</v>
      </c>
      <c r="T25">
        <v>9.3000000000000007</v>
      </c>
      <c r="U25">
        <v>13.3</v>
      </c>
      <c r="V25">
        <v>9.3000000000000007</v>
      </c>
      <c r="X25"/>
      <c r="Y25"/>
      <c r="Z25"/>
      <c r="AA25"/>
      <c r="AB25"/>
      <c r="AC25"/>
      <c r="AD25"/>
      <c r="AE25"/>
      <c r="AF25"/>
      <c r="AG25"/>
      <c r="AH25"/>
      <c r="AI25"/>
    </row>
    <row r="26" spans="1:35" s="165" customFormat="1" x14ac:dyDescent="0.2">
      <c r="A26" t="s">
        <v>227</v>
      </c>
      <c r="B26">
        <v>8.8000000000000007</v>
      </c>
      <c r="C26">
        <v>9</v>
      </c>
      <c r="D26">
        <v>9.1</v>
      </c>
      <c r="E26">
        <v>9.1</v>
      </c>
      <c r="F26">
        <v>8.9</v>
      </c>
      <c r="G26">
        <v>9</v>
      </c>
      <c r="H26">
        <v>9.1</v>
      </c>
      <c r="I26">
        <v>9.1999999999999993</v>
      </c>
      <c r="J26">
        <v>9.5</v>
      </c>
      <c r="K26">
        <v>9.6999999999999993</v>
      </c>
      <c r="L26">
        <v>10</v>
      </c>
      <c r="M26">
        <v>10.1</v>
      </c>
      <c r="N26">
        <v>10.6</v>
      </c>
      <c r="O26">
        <v>10.6</v>
      </c>
      <c r="P26">
        <v>10.6</v>
      </c>
      <c r="Q26">
        <v>10.9</v>
      </c>
      <c r="R26">
        <v>9.9</v>
      </c>
      <c r="S26">
        <v>9.3000000000000007</v>
      </c>
      <c r="T26">
        <v>9.3000000000000007</v>
      </c>
      <c r="U26">
        <v>13.3</v>
      </c>
      <c r="V26">
        <v>9.3000000000000007</v>
      </c>
      <c r="X26"/>
      <c r="Y26"/>
      <c r="Z26"/>
      <c r="AA26"/>
      <c r="AB26"/>
      <c r="AC26"/>
      <c r="AD26"/>
      <c r="AE26"/>
      <c r="AF26"/>
      <c r="AG26"/>
      <c r="AH26"/>
      <c r="AI26"/>
    </row>
    <row r="27" spans="1:35" s="165" customFormat="1" x14ac:dyDescent="0.2">
      <c r="A27" t="s">
        <v>228</v>
      </c>
      <c r="B27" s="187">
        <v>9</v>
      </c>
      <c r="C27" s="187">
        <v>8.8000000000000007</v>
      </c>
      <c r="D27" s="187">
        <v>9.1999999999999993</v>
      </c>
      <c r="E27" s="187">
        <v>9</v>
      </c>
      <c r="F27" s="187">
        <v>8.5</v>
      </c>
      <c r="G27" s="187">
        <v>9.1</v>
      </c>
      <c r="H27" s="187">
        <v>9.6</v>
      </c>
      <c r="I27" s="187">
        <v>10.5</v>
      </c>
      <c r="J27" s="187">
        <v>9.5</v>
      </c>
      <c r="K27" s="187">
        <v>9.6</v>
      </c>
      <c r="L27" s="187">
        <v>10.5</v>
      </c>
      <c r="M27" s="187">
        <v>10.6</v>
      </c>
      <c r="N27" s="187">
        <v>10.8</v>
      </c>
      <c r="O27" s="187">
        <v>9.9</v>
      </c>
      <c r="P27" s="187">
        <v>11.1</v>
      </c>
      <c r="Q27" s="187">
        <v>10.3</v>
      </c>
      <c r="R27" s="187">
        <v>10.1</v>
      </c>
      <c r="S27" s="187">
        <v>9.5</v>
      </c>
      <c r="T27" s="187">
        <v>8.9</v>
      </c>
      <c r="U27" s="187">
        <v>17.8</v>
      </c>
      <c r="V27" s="187">
        <v>9.9</v>
      </c>
      <c r="X27"/>
      <c r="Y27"/>
      <c r="Z27"/>
      <c r="AA27"/>
      <c r="AB27"/>
      <c r="AC27"/>
      <c r="AD27"/>
      <c r="AE27"/>
      <c r="AF27"/>
      <c r="AG27"/>
      <c r="AH27"/>
      <c r="AI27"/>
    </row>
    <row r="28" spans="1:35" s="165" customFormat="1" x14ac:dyDescent="0.2">
      <c r="A28" t="s">
        <v>229</v>
      </c>
      <c r="B28" s="187">
        <v>12.1</v>
      </c>
      <c r="C28" s="187">
        <v>11.9</v>
      </c>
      <c r="D28" s="187">
        <v>10.6</v>
      </c>
      <c r="E28" s="187">
        <v>10.8</v>
      </c>
      <c r="F28" s="187">
        <v>10</v>
      </c>
      <c r="G28" s="187">
        <v>14.5</v>
      </c>
      <c r="H28" s="187">
        <v>12.2</v>
      </c>
      <c r="I28" s="187">
        <v>12.5</v>
      </c>
      <c r="J28" s="187">
        <v>11.6</v>
      </c>
      <c r="K28" s="187">
        <v>12.2</v>
      </c>
      <c r="L28" s="187">
        <v>14.1</v>
      </c>
      <c r="M28" s="187">
        <v>12.7</v>
      </c>
      <c r="N28" s="187">
        <v>14.6</v>
      </c>
      <c r="O28" s="187">
        <v>14.4</v>
      </c>
      <c r="P28" s="187">
        <v>11.9</v>
      </c>
      <c r="Q28" s="187">
        <v>15.7</v>
      </c>
      <c r="R28" s="187">
        <v>16.5</v>
      </c>
      <c r="S28" s="187">
        <v>16.600000000000001</v>
      </c>
      <c r="T28" s="187">
        <v>13.8</v>
      </c>
      <c r="U28" s="187">
        <v>19</v>
      </c>
      <c r="V28" s="187">
        <v>10.7</v>
      </c>
      <c r="X28"/>
      <c r="Y28"/>
      <c r="Z28"/>
      <c r="AA28"/>
      <c r="AB28"/>
      <c r="AC28"/>
      <c r="AD28"/>
      <c r="AE28"/>
      <c r="AF28"/>
      <c r="AG28"/>
      <c r="AH28"/>
      <c r="AI28"/>
    </row>
    <row r="29" spans="1:35" s="165" customFormat="1" x14ac:dyDescent="0.2">
      <c r="A29" t="s">
        <v>230</v>
      </c>
      <c r="B29" s="187">
        <v>9.8000000000000007</v>
      </c>
      <c r="C29" s="187">
        <v>9.8000000000000007</v>
      </c>
      <c r="D29" s="187">
        <v>10.3</v>
      </c>
      <c r="E29" s="187">
        <v>12.5</v>
      </c>
      <c r="F29" s="187">
        <v>13.3</v>
      </c>
      <c r="G29" s="187">
        <v>9</v>
      </c>
      <c r="H29" s="187">
        <v>9.1</v>
      </c>
      <c r="I29" s="187">
        <v>10.199999999999999</v>
      </c>
      <c r="J29" s="187">
        <v>10.5</v>
      </c>
      <c r="K29" s="187">
        <v>11.3</v>
      </c>
      <c r="L29" s="187">
        <v>11.8</v>
      </c>
      <c r="M29" s="187">
        <v>11.3</v>
      </c>
      <c r="N29" s="187">
        <v>14.3</v>
      </c>
      <c r="O29" s="187">
        <v>13.9</v>
      </c>
      <c r="P29" s="187">
        <v>11.7</v>
      </c>
      <c r="Q29" s="187">
        <v>14.7</v>
      </c>
      <c r="R29" s="187">
        <v>13.8</v>
      </c>
      <c r="S29" s="187">
        <v>12.6</v>
      </c>
      <c r="T29" s="187">
        <v>14.7</v>
      </c>
      <c r="U29" s="187">
        <v>16.899999999999999</v>
      </c>
      <c r="V29" s="187">
        <v>13.7</v>
      </c>
      <c r="X29"/>
      <c r="Y29"/>
      <c r="Z29"/>
      <c r="AA29"/>
      <c r="AB29"/>
      <c r="AC29"/>
      <c r="AD29"/>
      <c r="AE29"/>
      <c r="AF29"/>
      <c r="AG29"/>
      <c r="AH29"/>
      <c r="AI29"/>
    </row>
    <row r="30" spans="1:35" s="165" customFormat="1" x14ac:dyDescent="0.2">
      <c r="A30" t="s">
        <v>231</v>
      </c>
      <c r="B30" s="187">
        <v>11.7</v>
      </c>
      <c r="C30" s="187">
        <v>11.1</v>
      </c>
      <c r="D30" s="187">
        <v>11.3</v>
      </c>
      <c r="E30" s="187">
        <v>11.2</v>
      </c>
      <c r="F30" s="187">
        <v>8.1999999999999993</v>
      </c>
      <c r="G30" s="187">
        <v>8.6999999999999993</v>
      </c>
      <c r="H30" s="187">
        <v>9.3000000000000007</v>
      </c>
      <c r="I30" s="187">
        <v>11.7</v>
      </c>
      <c r="J30" s="187">
        <v>10.3</v>
      </c>
      <c r="K30" s="187">
        <v>11.6</v>
      </c>
      <c r="L30" s="187">
        <v>12.7</v>
      </c>
      <c r="M30" s="187">
        <v>12.7</v>
      </c>
      <c r="N30" s="187">
        <v>12.7</v>
      </c>
      <c r="O30" s="187">
        <v>14.1</v>
      </c>
      <c r="P30" s="187">
        <v>12.4</v>
      </c>
      <c r="Q30" s="187">
        <v>12.4</v>
      </c>
      <c r="R30" s="187">
        <v>8.4</v>
      </c>
      <c r="S30" s="187">
        <v>7.4</v>
      </c>
      <c r="T30" s="187">
        <v>12.4</v>
      </c>
      <c r="U30" s="187">
        <v>17.399999999999999</v>
      </c>
      <c r="V30" s="187">
        <v>15.1</v>
      </c>
      <c r="X30"/>
      <c r="Y30"/>
      <c r="Z30"/>
      <c r="AA30"/>
      <c r="AB30"/>
      <c r="AC30"/>
      <c r="AD30"/>
      <c r="AE30"/>
      <c r="AF30"/>
      <c r="AG30"/>
      <c r="AH30"/>
      <c r="AI30"/>
    </row>
  </sheetData>
  <phoneticPr fontId="3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927A-BA09-4498-867C-7E86394E0CAD}">
  <sheetPr codeName="Sheet42"/>
  <dimension ref="A1:U29"/>
  <sheetViews>
    <sheetView workbookViewId="0">
      <pane xSplit="1" ySplit="6" topLeftCell="M7"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17" max="17" width="9" style="165"/>
  </cols>
  <sheetData>
    <row r="1" spans="1:21" x14ac:dyDescent="0.2">
      <c r="A1" t="s">
        <v>1814</v>
      </c>
    </row>
    <row r="2" spans="1:21" x14ac:dyDescent="0.2">
      <c r="A2" s="25" t="str" cm="1">
        <f t="array" ref="A2">INDEX(A7:A29,Control!B3)</f>
        <v>Ashford</v>
      </c>
      <c r="B2">
        <f>B6</f>
        <v>2010</v>
      </c>
      <c r="C2">
        <f t="shared" ref="C2:O2" si="0">C6</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 t="shared" si="0"/>
        <v>2023</v>
      </c>
      <c r="P2">
        <f t="shared" ref="P2" si="1">P6</f>
        <v>2024</v>
      </c>
      <c r="R2" t="s">
        <v>1812</v>
      </c>
      <c r="S2" t="s">
        <v>133</v>
      </c>
      <c r="T2" t="s">
        <v>134</v>
      </c>
      <c r="U2" t="s">
        <v>184</v>
      </c>
    </row>
    <row r="3" spans="1:21" x14ac:dyDescent="0.2">
      <c r="B3" s="25" cm="1">
        <f t="array" ref="B3">INDEX(B7:B29,Control!$B$3)</f>
        <v>5035</v>
      </c>
      <c r="C3" s="25" cm="1">
        <f t="array" ref="C3">INDEX(C7:C29,Control!$B$3)</f>
        <v>5050</v>
      </c>
      <c r="D3" s="25" cm="1">
        <f t="array" ref="D3">INDEX(D7:D29,Control!$B$3)</f>
        <v>5090</v>
      </c>
      <c r="E3" s="25" cm="1">
        <f t="array" ref="E3">INDEX(E7:E29,Control!$B$3)</f>
        <v>5120</v>
      </c>
      <c r="F3" s="25" cm="1">
        <f t="array" ref="F3">INDEX(F7:F29,Control!$B$3)</f>
        <v>5280</v>
      </c>
      <c r="G3" s="25" cm="1">
        <f t="array" ref="G3">INDEX(G7:G29,Control!$B$3)</f>
        <v>5540</v>
      </c>
      <c r="H3" s="25" cm="1">
        <f t="array" ref="H3">INDEX(H7:H29,Control!$B$3)</f>
        <v>5780</v>
      </c>
      <c r="I3" s="25" cm="1">
        <f t="array" ref="I3">INDEX(I7:I29,Control!$B$3)</f>
        <v>6020</v>
      </c>
      <c r="J3" s="25" cm="1">
        <f t="array" ref="J3">INDEX(J7:J29,Control!$B$3)</f>
        <v>6205</v>
      </c>
      <c r="K3" s="25" cm="1">
        <f t="array" ref="K3">INDEX(K7:K29,Control!$B$3)</f>
        <v>6445</v>
      </c>
      <c r="L3" s="25" cm="1">
        <f t="array" ref="L3">INDEX(L7:L29,Control!$B$3)</f>
        <v>6575</v>
      </c>
      <c r="M3" s="25" cm="1">
        <f t="array" ref="M3">INDEX(M7:M29,Control!$B$3)</f>
        <v>6605</v>
      </c>
      <c r="N3" s="25" cm="1">
        <f t="array" ref="N3">INDEX(N7:N29,Control!$B$3)</f>
        <v>6485</v>
      </c>
      <c r="O3" s="25" cm="1">
        <f t="array" ref="O3">INDEX(O7:O29,Control!$B$3)</f>
        <v>6375</v>
      </c>
      <c r="P3" s="25" cm="1">
        <f t="array" ref="P3">INDEX(P7:P29,Control!$B$3)</f>
        <v>6490</v>
      </c>
      <c r="R3" s="25">
        <f ca="1">OFFSET(Q3,0,-1)-OFFSET(Q3,0,-2)</f>
        <v>115</v>
      </c>
      <c r="S3" s="30">
        <f ca="1">R3/OFFSET(Q3,0,-2)</f>
        <v>1.803921568627451E-2</v>
      </c>
      <c r="T3" s="25">
        <f ca="1">OFFSET(Q3,0,-1)-OFFSET(Q3,0,-6)</f>
        <v>45</v>
      </c>
      <c r="U3" s="30">
        <f ca="1">T3/OFFSET(Q3,0,-6)</f>
        <v>6.9821567106283944E-3</v>
      </c>
    </row>
    <row r="6" spans="1:21" s="18" customFormat="1" ht="15" x14ac:dyDescent="0.25">
      <c r="B6" s="18">
        <v>2010</v>
      </c>
      <c r="C6" s="18">
        <v>2011</v>
      </c>
      <c r="D6" s="18">
        <v>2012</v>
      </c>
      <c r="E6" s="18">
        <v>2013</v>
      </c>
      <c r="F6" s="18">
        <v>2014</v>
      </c>
      <c r="G6" s="18">
        <v>2015</v>
      </c>
      <c r="H6" s="18">
        <v>2016</v>
      </c>
      <c r="I6" s="18">
        <v>2017</v>
      </c>
      <c r="J6" s="18">
        <v>2018</v>
      </c>
      <c r="K6" s="18">
        <v>2019</v>
      </c>
      <c r="L6" s="18">
        <v>2020</v>
      </c>
      <c r="M6" s="18">
        <v>2021</v>
      </c>
      <c r="N6" s="18">
        <v>2022</v>
      </c>
      <c r="O6" s="18">
        <v>2023</v>
      </c>
      <c r="P6" s="18">
        <v>2024</v>
      </c>
      <c r="Q6" s="166"/>
    </row>
    <row r="7" spans="1:21" x14ac:dyDescent="0.2">
      <c r="A7" t="s">
        <v>115</v>
      </c>
      <c r="B7">
        <v>5035</v>
      </c>
      <c r="C7">
        <v>5050</v>
      </c>
      <c r="D7">
        <v>5090</v>
      </c>
      <c r="E7">
        <v>5120</v>
      </c>
      <c r="F7">
        <v>5280</v>
      </c>
      <c r="G7">
        <v>5540</v>
      </c>
      <c r="H7">
        <v>5780</v>
      </c>
      <c r="I7">
        <v>6020</v>
      </c>
      <c r="J7">
        <v>6205</v>
      </c>
      <c r="K7">
        <v>6445</v>
      </c>
      <c r="L7">
        <v>6575</v>
      </c>
      <c r="M7">
        <v>6605</v>
      </c>
      <c r="N7">
        <v>6485</v>
      </c>
      <c r="O7">
        <v>6375</v>
      </c>
      <c r="P7">
        <v>6490</v>
      </c>
    </row>
    <row r="8" spans="1:21" x14ac:dyDescent="0.2">
      <c r="A8" t="s">
        <v>116</v>
      </c>
      <c r="B8">
        <v>4420</v>
      </c>
      <c r="C8">
        <v>4425</v>
      </c>
      <c r="D8">
        <v>4550</v>
      </c>
      <c r="E8">
        <v>4540</v>
      </c>
      <c r="F8">
        <v>4670</v>
      </c>
      <c r="G8">
        <v>5045</v>
      </c>
      <c r="H8">
        <v>5195</v>
      </c>
      <c r="I8">
        <v>5330</v>
      </c>
      <c r="J8">
        <v>5265</v>
      </c>
      <c r="K8">
        <v>5350</v>
      </c>
      <c r="L8">
        <v>5400</v>
      </c>
      <c r="M8">
        <v>5455</v>
      </c>
      <c r="N8">
        <v>5580</v>
      </c>
      <c r="O8">
        <v>5620</v>
      </c>
      <c r="P8">
        <v>5630</v>
      </c>
    </row>
    <row r="9" spans="1:21" x14ac:dyDescent="0.2">
      <c r="A9" t="s">
        <v>117</v>
      </c>
      <c r="B9">
        <v>2830</v>
      </c>
      <c r="C9">
        <v>2775</v>
      </c>
      <c r="D9">
        <v>2980</v>
      </c>
      <c r="E9">
        <v>3060</v>
      </c>
      <c r="F9">
        <v>3240</v>
      </c>
      <c r="G9">
        <v>3585</v>
      </c>
      <c r="H9">
        <v>3920</v>
      </c>
      <c r="I9">
        <v>4210</v>
      </c>
      <c r="J9">
        <v>4240</v>
      </c>
      <c r="K9">
        <v>4450</v>
      </c>
      <c r="L9">
        <v>4855</v>
      </c>
      <c r="M9">
        <v>4780</v>
      </c>
      <c r="N9">
        <v>4650</v>
      </c>
      <c r="O9">
        <v>4550</v>
      </c>
      <c r="P9">
        <v>4600</v>
      </c>
    </row>
    <row r="10" spans="1:21" x14ac:dyDescent="0.2">
      <c r="A10" t="s">
        <v>118</v>
      </c>
      <c r="B10">
        <v>2800</v>
      </c>
      <c r="C10">
        <v>2800</v>
      </c>
      <c r="D10">
        <v>2885</v>
      </c>
      <c r="E10">
        <v>2905</v>
      </c>
      <c r="F10">
        <v>3000</v>
      </c>
      <c r="G10">
        <v>3220</v>
      </c>
      <c r="H10">
        <v>3275</v>
      </c>
      <c r="I10">
        <v>3380</v>
      </c>
      <c r="J10">
        <v>3370</v>
      </c>
      <c r="K10">
        <v>3480</v>
      </c>
      <c r="L10">
        <v>3570</v>
      </c>
      <c r="M10">
        <v>3680</v>
      </c>
      <c r="N10">
        <v>3710</v>
      </c>
      <c r="O10">
        <v>3605</v>
      </c>
      <c r="P10">
        <v>3705</v>
      </c>
    </row>
    <row r="11" spans="1:21" x14ac:dyDescent="0.2">
      <c r="A11" t="s">
        <v>119</v>
      </c>
      <c r="B11">
        <v>3110</v>
      </c>
      <c r="C11">
        <v>3060</v>
      </c>
      <c r="D11">
        <v>3115</v>
      </c>
      <c r="E11">
        <v>3085</v>
      </c>
      <c r="F11">
        <v>3175</v>
      </c>
      <c r="G11">
        <v>3435</v>
      </c>
      <c r="H11">
        <v>3600</v>
      </c>
      <c r="I11">
        <v>3760</v>
      </c>
      <c r="J11">
        <v>3670</v>
      </c>
      <c r="K11">
        <v>3750</v>
      </c>
      <c r="L11">
        <v>3750</v>
      </c>
      <c r="M11">
        <v>3785</v>
      </c>
      <c r="N11">
        <v>3850</v>
      </c>
      <c r="O11">
        <v>3765</v>
      </c>
      <c r="P11">
        <v>3735</v>
      </c>
    </row>
    <row r="12" spans="1:21" x14ac:dyDescent="0.2">
      <c r="A12" t="s">
        <v>120</v>
      </c>
      <c r="B12">
        <v>2630</v>
      </c>
      <c r="C12">
        <v>2605</v>
      </c>
      <c r="D12">
        <v>2710</v>
      </c>
      <c r="E12">
        <v>2780</v>
      </c>
      <c r="F12">
        <v>2960</v>
      </c>
      <c r="G12">
        <v>3280</v>
      </c>
      <c r="H12">
        <v>3610</v>
      </c>
      <c r="I12">
        <v>3840</v>
      </c>
      <c r="J12">
        <v>3830</v>
      </c>
      <c r="K12">
        <v>3910</v>
      </c>
      <c r="L12">
        <v>4045</v>
      </c>
      <c r="M12">
        <v>4115</v>
      </c>
      <c r="N12">
        <v>4085</v>
      </c>
      <c r="O12">
        <v>4060</v>
      </c>
      <c r="P12">
        <v>4040</v>
      </c>
    </row>
    <row r="13" spans="1:21" x14ac:dyDescent="0.2">
      <c r="A13" t="s">
        <v>121</v>
      </c>
      <c r="B13">
        <v>6135</v>
      </c>
      <c r="C13">
        <v>5990</v>
      </c>
      <c r="D13">
        <v>6135</v>
      </c>
      <c r="E13">
        <v>6175</v>
      </c>
      <c r="F13">
        <v>6350</v>
      </c>
      <c r="G13">
        <v>6735</v>
      </c>
      <c r="H13">
        <v>7080</v>
      </c>
      <c r="I13">
        <v>7195</v>
      </c>
      <c r="J13">
        <v>7295</v>
      </c>
      <c r="K13">
        <v>7490</v>
      </c>
      <c r="L13">
        <v>7650</v>
      </c>
      <c r="M13">
        <v>7995</v>
      </c>
      <c r="N13">
        <v>8320</v>
      </c>
      <c r="O13">
        <v>7965</v>
      </c>
      <c r="P13">
        <v>7930</v>
      </c>
    </row>
    <row r="14" spans="1:21" x14ac:dyDescent="0.2">
      <c r="A14" t="s">
        <v>122</v>
      </c>
      <c r="B14">
        <v>5700</v>
      </c>
      <c r="C14">
        <v>5745</v>
      </c>
      <c r="D14">
        <v>5835</v>
      </c>
      <c r="E14">
        <v>5910</v>
      </c>
      <c r="F14">
        <v>6090</v>
      </c>
      <c r="G14">
        <v>6370</v>
      </c>
      <c r="H14">
        <v>6545</v>
      </c>
      <c r="I14">
        <v>6640</v>
      </c>
      <c r="J14">
        <v>6580</v>
      </c>
      <c r="K14">
        <v>6770</v>
      </c>
      <c r="L14">
        <v>6710</v>
      </c>
      <c r="M14">
        <v>6610</v>
      </c>
      <c r="N14">
        <v>6665</v>
      </c>
      <c r="O14">
        <v>6590</v>
      </c>
      <c r="P14">
        <v>6560</v>
      </c>
    </row>
    <row r="15" spans="1:21" x14ac:dyDescent="0.2">
      <c r="A15" t="s">
        <v>123</v>
      </c>
      <c r="B15">
        <v>3960</v>
      </c>
      <c r="C15">
        <v>3875</v>
      </c>
      <c r="D15">
        <v>3950</v>
      </c>
      <c r="E15">
        <v>3915</v>
      </c>
      <c r="F15">
        <v>4120</v>
      </c>
      <c r="G15">
        <v>4455</v>
      </c>
      <c r="H15">
        <v>4610</v>
      </c>
      <c r="I15">
        <v>4845</v>
      </c>
      <c r="J15">
        <v>4820</v>
      </c>
      <c r="K15">
        <v>4955</v>
      </c>
      <c r="L15">
        <v>5020</v>
      </c>
      <c r="M15">
        <v>5045</v>
      </c>
      <c r="N15">
        <v>5150</v>
      </c>
      <c r="O15">
        <v>5085</v>
      </c>
      <c r="P15">
        <v>5170</v>
      </c>
    </row>
    <row r="16" spans="1:21" x14ac:dyDescent="0.2">
      <c r="A16" t="s">
        <v>124</v>
      </c>
      <c r="B16">
        <v>3120</v>
      </c>
      <c r="C16">
        <v>2985</v>
      </c>
      <c r="D16">
        <v>3045</v>
      </c>
      <c r="E16">
        <v>2995</v>
      </c>
      <c r="F16">
        <v>3085</v>
      </c>
      <c r="G16">
        <v>3490</v>
      </c>
      <c r="H16">
        <v>3655</v>
      </c>
      <c r="I16">
        <v>3795</v>
      </c>
      <c r="J16">
        <v>3865</v>
      </c>
      <c r="K16">
        <v>3955</v>
      </c>
      <c r="L16">
        <v>4050</v>
      </c>
      <c r="M16">
        <v>4185</v>
      </c>
      <c r="N16">
        <v>4380</v>
      </c>
      <c r="O16">
        <v>4445</v>
      </c>
      <c r="P16">
        <v>4525</v>
      </c>
    </row>
    <row r="17" spans="1:16" x14ac:dyDescent="0.2">
      <c r="A17" t="s">
        <v>125</v>
      </c>
      <c r="B17">
        <v>4620</v>
      </c>
      <c r="C17">
        <v>4590</v>
      </c>
      <c r="D17">
        <v>4750</v>
      </c>
      <c r="E17">
        <v>4715</v>
      </c>
      <c r="F17">
        <v>4860</v>
      </c>
      <c r="G17">
        <v>5195</v>
      </c>
      <c r="H17">
        <v>5430</v>
      </c>
      <c r="I17">
        <v>5585</v>
      </c>
      <c r="J17">
        <v>5745</v>
      </c>
      <c r="K17">
        <v>5935</v>
      </c>
      <c r="L17">
        <v>6055</v>
      </c>
      <c r="M17">
        <v>6140</v>
      </c>
      <c r="N17">
        <v>6105</v>
      </c>
      <c r="O17">
        <v>6040</v>
      </c>
      <c r="P17">
        <v>6060</v>
      </c>
    </row>
    <row r="18" spans="1:16" x14ac:dyDescent="0.2">
      <c r="A18" t="s">
        <v>126</v>
      </c>
      <c r="B18">
        <v>5465</v>
      </c>
      <c r="C18">
        <v>5385</v>
      </c>
      <c r="D18">
        <v>5600</v>
      </c>
      <c r="E18">
        <v>5555</v>
      </c>
      <c r="F18">
        <v>5755</v>
      </c>
      <c r="G18">
        <v>6115</v>
      </c>
      <c r="H18">
        <v>6225</v>
      </c>
      <c r="I18">
        <v>6335</v>
      </c>
      <c r="J18">
        <v>6365</v>
      </c>
      <c r="K18">
        <v>6420</v>
      </c>
      <c r="L18">
        <v>6330</v>
      </c>
      <c r="M18">
        <v>6300</v>
      </c>
      <c r="N18">
        <v>6245</v>
      </c>
      <c r="O18">
        <v>6130</v>
      </c>
      <c r="P18">
        <v>6130</v>
      </c>
    </row>
    <row r="19" spans="1:16" x14ac:dyDescent="0.2">
      <c r="A19" t="s">
        <v>138</v>
      </c>
      <c r="B19">
        <v>49820</v>
      </c>
      <c r="C19">
        <v>49285</v>
      </c>
      <c r="D19">
        <v>50645</v>
      </c>
      <c r="E19">
        <v>50755</v>
      </c>
      <c r="F19">
        <v>52580</v>
      </c>
      <c r="G19">
        <v>56455</v>
      </c>
      <c r="H19">
        <v>58940</v>
      </c>
      <c r="I19">
        <v>60935</v>
      </c>
      <c r="J19">
        <v>61255</v>
      </c>
      <c r="K19">
        <v>62920</v>
      </c>
      <c r="L19">
        <v>64005</v>
      </c>
      <c r="M19">
        <v>64700</v>
      </c>
      <c r="N19">
        <v>65230</v>
      </c>
      <c r="O19">
        <v>64230</v>
      </c>
      <c r="P19">
        <v>64575</v>
      </c>
    </row>
    <row r="20" spans="1:16" x14ac:dyDescent="0.2">
      <c r="A20" t="s">
        <v>127</v>
      </c>
      <c r="B20">
        <v>6235</v>
      </c>
      <c r="C20">
        <v>6140</v>
      </c>
      <c r="D20">
        <v>6425</v>
      </c>
      <c r="E20">
        <v>6480</v>
      </c>
      <c r="F20">
        <v>6865</v>
      </c>
      <c r="G20">
        <v>7485</v>
      </c>
      <c r="H20">
        <v>7980</v>
      </c>
      <c r="I20">
        <v>8425</v>
      </c>
      <c r="J20">
        <v>8410</v>
      </c>
      <c r="K20">
        <v>8515</v>
      </c>
      <c r="L20">
        <v>8885</v>
      </c>
      <c r="M20">
        <v>9195</v>
      </c>
      <c r="N20">
        <v>8980</v>
      </c>
      <c r="O20">
        <v>8815</v>
      </c>
      <c r="P20">
        <v>8915</v>
      </c>
    </row>
    <row r="21" spans="1:16" x14ac:dyDescent="0.2">
      <c r="A21" t="s">
        <v>139</v>
      </c>
      <c r="B21">
        <v>56055</v>
      </c>
      <c r="C21">
        <v>55430</v>
      </c>
      <c r="D21">
        <v>57070</v>
      </c>
      <c r="E21">
        <v>57230</v>
      </c>
      <c r="F21">
        <v>59445</v>
      </c>
      <c r="G21">
        <v>63940</v>
      </c>
      <c r="H21">
        <v>66920</v>
      </c>
      <c r="I21">
        <v>69360</v>
      </c>
      <c r="J21">
        <v>69660</v>
      </c>
      <c r="K21">
        <v>71435</v>
      </c>
      <c r="L21">
        <v>72890</v>
      </c>
      <c r="M21">
        <v>73895</v>
      </c>
      <c r="N21">
        <v>74210</v>
      </c>
      <c r="O21">
        <v>73045</v>
      </c>
      <c r="P21">
        <v>73485</v>
      </c>
    </row>
    <row r="22" spans="1:16" x14ac:dyDescent="0.2">
      <c r="A22" t="s">
        <v>140</v>
      </c>
      <c r="B22">
        <v>330375</v>
      </c>
      <c r="C22">
        <v>328015</v>
      </c>
      <c r="D22">
        <v>337810</v>
      </c>
      <c r="E22">
        <v>339965</v>
      </c>
      <c r="F22">
        <v>352725</v>
      </c>
      <c r="G22">
        <v>377445</v>
      </c>
      <c r="H22">
        <v>392085</v>
      </c>
      <c r="I22">
        <v>403680</v>
      </c>
      <c r="J22">
        <v>404555</v>
      </c>
      <c r="K22">
        <v>414975</v>
      </c>
      <c r="L22">
        <v>418370</v>
      </c>
      <c r="M22">
        <v>420185</v>
      </c>
      <c r="N22">
        <v>412650</v>
      </c>
      <c r="O22">
        <v>404840</v>
      </c>
      <c r="P22">
        <v>404360</v>
      </c>
    </row>
    <row r="23" spans="1:16" x14ac:dyDescent="0.2">
      <c r="A23" t="s">
        <v>141</v>
      </c>
      <c r="B23">
        <v>1797910</v>
      </c>
      <c r="C23">
        <v>1780825</v>
      </c>
      <c r="D23">
        <v>1842665</v>
      </c>
      <c r="E23">
        <v>1862100</v>
      </c>
      <c r="F23">
        <v>1950030</v>
      </c>
      <c r="G23">
        <v>2116295</v>
      </c>
      <c r="H23">
        <v>2213650</v>
      </c>
      <c r="I23">
        <v>2320885</v>
      </c>
      <c r="J23">
        <v>2318060</v>
      </c>
      <c r="K23">
        <v>2360780</v>
      </c>
      <c r="L23">
        <v>2390970</v>
      </c>
      <c r="M23">
        <v>2405965</v>
      </c>
      <c r="N23">
        <v>2408040</v>
      </c>
      <c r="O23">
        <v>2370125</v>
      </c>
      <c r="P23">
        <v>2368350</v>
      </c>
    </row>
    <row r="24" spans="1:16" x14ac:dyDescent="0.2">
      <c r="A24" t="s">
        <v>226</v>
      </c>
      <c r="B24">
        <v>2031845</v>
      </c>
      <c r="C24">
        <v>2012900</v>
      </c>
      <c r="D24">
        <v>2081700</v>
      </c>
      <c r="E24">
        <v>2100890</v>
      </c>
      <c r="F24">
        <v>2197000</v>
      </c>
      <c r="G24">
        <v>2382370</v>
      </c>
      <c r="H24">
        <v>2485410</v>
      </c>
      <c r="I24">
        <v>2598095</v>
      </c>
      <c r="J24">
        <v>2596320</v>
      </c>
      <c r="K24">
        <v>2643875</v>
      </c>
      <c r="L24">
        <v>2674520</v>
      </c>
      <c r="M24">
        <v>2688450</v>
      </c>
      <c r="N24">
        <v>2689750</v>
      </c>
      <c r="O24">
        <v>2648660</v>
      </c>
      <c r="P24">
        <v>2645840</v>
      </c>
    </row>
    <row r="25" spans="1:16" x14ac:dyDescent="0.2">
      <c r="A25" t="s">
        <v>227</v>
      </c>
      <c r="B25">
        <v>2100370</v>
      </c>
      <c r="C25">
        <v>2080860</v>
      </c>
      <c r="D25">
        <v>2149185</v>
      </c>
      <c r="E25">
        <v>2167580</v>
      </c>
      <c r="F25">
        <v>2263645</v>
      </c>
      <c r="G25">
        <v>2449415</v>
      </c>
      <c r="H25">
        <v>2554510</v>
      </c>
      <c r="I25">
        <v>2668810</v>
      </c>
      <c r="J25">
        <v>2669440</v>
      </c>
      <c r="K25">
        <v>2718435</v>
      </c>
      <c r="L25">
        <v>2749700</v>
      </c>
      <c r="M25">
        <v>2765150</v>
      </c>
      <c r="N25">
        <v>2767700</v>
      </c>
      <c r="O25">
        <v>2726830</v>
      </c>
      <c r="P25">
        <v>2724770</v>
      </c>
    </row>
    <row r="26" spans="1:16" x14ac:dyDescent="0.2">
      <c r="A26" t="s">
        <v>228</v>
      </c>
      <c r="B26" s="80">
        <f t="shared" ref="B26:O26" si="2">SUM(B9,B12,B13,B15,B20)</f>
        <v>21790</v>
      </c>
      <c r="C26" s="80">
        <f t="shared" si="2"/>
        <v>21385</v>
      </c>
      <c r="D26" s="80">
        <f t="shared" si="2"/>
        <v>22200</v>
      </c>
      <c r="E26" s="80">
        <f t="shared" si="2"/>
        <v>22410</v>
      </c>
      <c r="F26" s="80">
        <f t="shared" si="2"/>
        <v>23535</v>
      </c>
      <c r="G26" s="80">
        <f t="shared" si="2"/>
        <v>25540</v>
      </c>
      <c r="H26" s="80">
        <f t="shared" si="2"/>
        <v>27200</v>
      </c>
      <c r="I26" s="80">
        <f t="shared" si="2"/>
        <v>28515</v>
      </c>
      <c r="J26" s="80">
        <f t="shared" si="2"/>
        <v>28595</v>
      </c>
      <c r="K26" s="80">
        <f t="shared" si="2"/>
        <v>29320</v>
      </c>
      <c r="L26" s="80">
        <f t="shared" si="2"/>
        <v>30455</v>
      </c>
      <c r="M26" s="80">
        <f t="shared" si="2"/>
        <v>31130</v>
      </c>
      <c r="N26" s="80">
        <f t="shared" si="2"/>
        <v>31185</v>
      </c>
      <c r="O26" s="80">
        <f t="shared" si="2"/>
        <v>30475</v>
      </c>
      <c r="P26" s="80">
        <f t="shared" ref="P26" si="3">SUM(P9,P12,P13,P15,P20)</f>
        <v>30655</v>
      </c>
    </row>
    <row r="27" spans="1:16" x14ac:dyDescent="0.2">
      <c r="A27" t="s">
        <v>229</v>
      </c>
      <c r="B27" s="80">
        <f t="shared" ref="B27:O27" si="4">SUM(B14,B17,B18)</f>
        <v>15785</v>
      </c>
      <c r="C27" s="80">
        <f t="shared" si="4"/>
        <v>15720</v>
      </c>
      <c r="D27" s="80">
        <f t="shared" si="4"/>
        <v>16185</v>
      </c>
      <c r="E27" s="80">
        <f t="shared" si="4"/>
        <v>16180</v>
      </c>
      <c r="F27" s="80">
        <f t="shared" si="4"/>
        <v>16705</v>
      </c>
      <c r="G27" s="80">
        <f t="shared" si="4"/>
        <v>17680</v>
      </c>
      <c r="H27" s="80">
        <f t="shared" si="4"/>
        <v>18200</v>
      </c>
      <c r="I27" s="80">
        <f t="shared" si="4"/>
        <v>18560</v>
      </c>
      <c r="J27" s="80">
        <f t="shared" si="4"/>
        <v>18690</v>
      </c>
      <c r="K27" s="80">
        <f t="shared" si="4"/>
        <v>19125</v>
      </c>
      <c r="L27" s="80">
        <f t="shared" si="4"/>
        <v>19095</v>
      </c>
      <c r="M27" s="80">
        <f t="shared" si="4"/>
        <v>19050</v>
      </c>
      <c r="N27" s="80">
        <f t="shared" si="4"/>
        <v>19015</v>
      </c>
      <c r="O27" s="80">
        <f t="shared" si="4"/>
        <v>18760</v>
      </c>
      <c r="P27" s="80">
        <f t="shared" ref="P27" si="5">SUM(P14,P17,P18)</f>
        <v>18750</v>
      </c>
    </row>
    <row r="28" spans="1:16" x14ac:dyDescent="0.2">
      <c r="A28" t="s">
        <v>230</v>
      </c>
      <c r="B28" s="80">
        <f t="shared" ref="B28:O28" si="6">SUM(B8,B10,B11,B16)</f>
        <v>13450</v>
      </c>
      <c r="C28" s="80">
        <f t="shared" si="6"/>
        <v>13270</v>
      </c>
      <c r="D28" s="80">
        <f t="shared" si="6"/>
        <v>13595</v>
      </c>
      <c r="E28" s="80">
        <f t="shared" si="6"/>
        <v>13525</v>
      </c>
      <c r="F28" s="80">
        <f t="shared" si="6"/>
        <v>13930</v>
      </c>
      <c r="G28" s="80">
        <f t="shared" si="6"/>
        <v>15190</v>
      </c>
      <c r="H28" s="80">
        <f t="shared" si="6"/>
        <v>15725</v>
      </c>
      <c r="I28" s="80">
        <f t="shared" si="6"/>
        <v>16265</v>
      </c>
      <c r="J28" s="80">
        <f t="shared" si="6"/>
        <v>16170</v>
      </c>
      <c r="K28" s="80">
        <f t="shared" si="6"/>
        <v>16535</v>
      </c>
      <c r="L28" s="80">
        <f t="shared" si="6"/>
        <v>16770</v>
      </c>
      <c r="M28" s="80">
        <f t="shared" si="6"/>
        <v>17105</v>
      </c>
      <c r="N28" s="80">
        <f t="shared" si="6"/>
        <v>17520</v>
      </c>
      <c r="O28" s="80">
        <f t="shared" si="6"/>
        <v>17435</v>
      </c>
      <c r="P28" s="80">
        <f t="shared" ref="P28" si="7">SUM(P8,P10,P11,P16)</f>
        <v>17595</v>
      </c>
    </row>
    <row r="29" spans="1:16" x14ac:dyDescent="0.2">
      <c r="A29" t="s">
        <v>231</v>
      </c>
      <c r="B29" s="80">
        <f t="shared" ref="B29:O29" si="8">SUM(B7,B13)</f>
        <v>11170</v>
      </c>
      <c r="C29" s="80">
        <f t="shared" si="8"/>
        <v>11040</v>
      </c>
      <c r="D29" s="80">
        <f t="shared" si="8"/>
        <v>11225</v>
      </c>
      <c r="E29" s="80">
        <f t="shared" si="8"/>
        <v>11295</v>
      </c>
      <c r="F29" s="80">
        <f t="shared" si="8"/>
        <v>11630</v>
      </c>
      <c r="G29" s="80">
        <f t="shared" si="8"/>
        <v>12275</v>
      </c>
      <c r="H29" s="80">
        <f t="shared" si="8"/>
        <v>12860</v>
      </c>
      <c r="I29" s="80">
        <f t="shared" si="8"/>
        <v>13215</v>
      </c>
      <c r="J29" s="80">
        <f t="shared" si="8"/>
        <v>13500</v>
      </c>
      <c r="K29" s="80">
        <f t="shared" si="8"/>
        <v>13935</v>
      </c>
      <c r="L29" s="80">
        <f t="shared" si="8"/>
        <v>14225</v>
      </c>
      <c r="M29" s="80">
        <f t="shared" si="8"/>
        <v>14600</v>
      </c>
      <c r="N29" s="80">
        <f t="shared" si="8"/>
        <v>14805</v>
      </c>
      <c r="O29" s="80">
        <f t="shared" si="8"/>
        <v>14340</v>
      </c>
      <c r="P29" s="80">
        <f t="shared" ref="P29" si="9">SUM(P7,P13)</f>
        <v>14420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BD558-9F28-4FC4-B9B2-D0DD300F152F}">
  <sheetPr codeName="Sheet43"/>
  <dimension ref="A2:X659"/>
  <sheetViews>
    <sheetView topLeftCell="A521" workbookViewId="0">
      <pane xSplit="1" ySplit="4" topLeftCell="J632"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5.5" customWidth="1"/>
    <col min="2" max="2" width="19.25" bestFit="1" customWidth="1"/>
    <col min="17" max="17" width="9" style="165"/>
    <col min="24" max="24" width="22.375" bestFit="1" customWidth="1"/>
  </cols>
  <sheetData>
    <row r="2" spans="1:24" x14ac:dyDescent="0.2">
      <c r="A2" s="25" t="str">
        <f>"Enterprises by industry in "&amp;A6</f>
        <v>Enterprises by industry in Ashford</v>
      </c>
      <c r="B2">
        <f>B6</f>
        <v>2010</v>
      </c>
      <c r="C2">
        <f t="shared" ref="C2:O2" si="0">C6</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 t="shared" si="0"/>
        <v>2023</v>
      </c>
      <c r="P2">
        <f t="shared" ref="P2" si="1">P6</f>
        <v>2024</v>
      </c>
      <c r="R2" t="s">
        <v>1156</v>
      </c>
    </row>
    <row r="3" spans="1:24" x14ac:dyDescent="0.2">
      <c r="A3" s="25" t="str" cm="1">
        <f t="array" ref="A3">INDEX(A$7:A$24,Control!$R$3)</f>
        <v>1 : Agriculture, forestry &amp; fishing (A)</v>
      </c>
      <c r="B3" s="25" cm="1">
        <f t="array" ref="B3">INDEX(B$7:B$24,Control!$R$3)</f>
        <v>360</v>
      </c>
      <c r="C3" s="25" cm="1">
        <f t="array" ref="C3">INDEX(C$7:C$24,Control!$R$3)</f>
        <v>375</v>
      </c>
      <c r="D3" s="25" cm="1">
        <f t="array" ref="D3">INDEX(D$7:D$24,Control!$R$3)</f>
        <v>375</v>
      </c>
      <c r="E3" s="25" cm="1">
        <f t="array" ref="E3">INDEX(E$7:E$24,Control!$R$3)</f>
        <v>410</v>
      </c>
      <c r="F3" s="25" cm="1">
        <f t="array" ref="F3">INDEX(F$7:F$24,Control!$R$3)</f>
        <v>420</v>
      </c>
      <c r="G3" s="25" cm="1">
        <f t="array" ref="G3">INDEX(G$7:G$24,Control!$R$3)</f>
        <v>420</v>
      </c>
      <c r="H3" s="25" cm="1">
        <f t="array" ref="H3">INDEX(H$7:H$24,Control!$R$3)</f>
        <v>420</v>
      </c>
      <c r="I3" s="25" cm="1">
        <f t="array" ref="I3">INDEX(I$7:I$24,Control!$R$3)</f>
        <v>410</v>
      </c>
      <c r="J3" s="25" cm="1">
        <f t="array" ref="J3">INDEX(J$7:J$24,Control!$R$3)</f>
        <v>410</v>
      </c>
      <c r="K3" s="25" cm="1">
        <f t="array" ref="K3">INDEX(K$7:K$24,Control!$R$3)</f>
        <v>420</v>
      </c>
      <c r="L3" s="25" cm="1">
        <f t="array" ref="L3">INDEX(L$7:L$24,Control!$R$3)</f>
        <v>420</v>
      </c>
      <c r="M3" s="25" cm="1">
        <f t="array" ref="M3">INDEX(M$7:M$24,Control!$R$3)</f>
        <v>395</v>
      </c>
      <c r="N3" s="25" cm="1">
        <f t="array" ref="N3">INDEX(N$7:N$24,Control!$R$3)</f>
        <v>415</v>
      </c>
      <c r="O3" s="25" cm="1">
        <f t="array" ref="O3">INDEX(O$7:O$24,Control!$R$3)</f>
        <v>405</v>
      </c>
      <c r="P3" s="25" cm="1">
        <f t="array" ref="P3">INDEX(P$7:P$24,Control!$R$3)</f>
        <v>410</v>
      </c>
      <c r="R3" s="25">
        <f ca="1">OFFSET(Enterprises!Q3,0,-1)</f>
        <v>6490</v>
      </c>
    </row>
    <row r="4" spans="1:24" x14ac:dyDescent="0.2">
      <c r="B4" s="30">
        <f>B3/Enterprises!B3</f>
        <v>7.1499503475670315E-2</v>
      </c>
      <c r="C4" s="30">
        <f>C3/Enterprises!C3</f>
        <v>7.4257425742574254E-2</v>
      </c>
      <c r="D4" s="30">
        <f>D3/Enterprises!D3</f>
        <v>7.3673870333988214E-2</v>
      </c>
      <c r="E4" s="30">
        <f>E3/Enterprises!E3</f>
        <v>8.0078125E-2</v>
      </c>
      <c r="F4" s="30">
        <f>F3/Enterprises!F3</f>
        <v>7.9545454545454544E-2</v>
      </c>
      <c r="G4" s="30">
        <f>G3/Enterprises!G3</f>
        <v>7.5812274368231042E-2</v>
      </c>
      <c r="H4" s="30">
        <f>H3/Enterprises!H3</f>
        <v>7.2664359861591699E-2</v>
      </c>
      <c r="I4" s="30">
        <f>I3/Enterprises!I3</f>
        <v>6.8106312292358806E-2</v>
      </c>
      <c r="J4" s="30">
        <f>J3/Enterprises!J3</f>
        <v>6.6075745366639807E-2</v>
      </c>
      <c r="K4" s="30">
        <f>K3/Enterprises!K3</f>
        <v>6.5166795965865013E-2</v>
      </c>
      <c r="L4" s="30">
        <f>L3/Enterprises!L3</f>
        <v>6.3878326996197721E-2</v>
      </c>
      <c r="M4" s="30">
        <f>M3/Enterprises!M3</f>
        <v>5.9803179409538228E-2</v>
      </c>
      <c r="N4" s="30">
        <f>N3/Enterprises!N3</f>
        <v>6.3993831919814961E-2</v>
      </c>
      <c r="O4" s="30">
        <f>O3/Enterprises!O3</f>
        <v>6.3529411764705876E-2</v>
      </c>
      <c r="P4" s="30">
        <f>P3/Enterprises!P3</f>
        <v>6.3174114021571651E-2</v>
      </c>
    </row>
    <row r="5" spans="1:24" x14ac:dyDescent="0.2">
      <c r="B5" s="250">
        <f>Enterprises!B3</f>
        <v>5035</v>
      </c>
      <c r="C5" s="250">
        <f>Enterprises!C3</f>
        <v>5050</v>
      </c>
      <c r="D5" s="250">
        <f>Enterprises!D3</f>
        <v>5090</v>
      </c>
      <c r="E5" s="250">
        <f>Enterprises!E3</f>
        <v>5120</v>
      </c>
      <c r="F5" s="250">
        <f>Enterprises!F3</f>
        <v>5280</v>
      </c>
      <c r="G5" s="250">
        <f>Enterprises!G3</f>
        <v>5540</v>
      </c>
      <c r="H5" s="250">
        <f>Enterprises!H3</f>
        <v>5780</v>
      </c>
      <c r="I5" s="250">
        <f>Enterprises!I3</f>
        <v>6020</v>
      </c>
      <c r="J5" s="250">
        <f>Enterprises!J3</f>
        <v>6205</v>
      </c>
      <c r="K5" s="250">
        <f>Enterprises!K3</f>
        <v>6445</v>
      </c>
      <c r="L5" s="250">
        <f>Enterprises!L3</f>
        <v>6575</v>
      </c>
      <c r="M5" s="250">
        <f>Enterprises!M3</f>
        <v>6605</v>
      </c>
      <c r="N5" s="250">
        <f>Enterprises!N3</f>
        <v>6485</v>
      </c>
      <c r="O5" s="250">
        <f>Enterprises!O3</f>
        <v>6375</v>
      </c>
      <c r="P5" s="250">
        <f>Enterprises!P3</f>
        <v>6490</v>
      </c>
      <c r="R5" t="str">
        <f>"5 year % change in enterprises in "&amp;A6</f>
        <v>5 year % change in enterprises in Ashford</v>
      </c>
    </row>
    <row r="6" spans="1:24" x14ac:dyDescent="0.2">
      <c r="A6" s="25" t="str" cm="1">
        <f t="array" ref="A6">INDEX(A37:A59,Control!B3)</f>
        <v>Ashford</v>
      </c>
      <c r="B6">
        <f>B36</f>
        <v>2010</v>
      </c>
      <c r="C6">
        <f t="shared" ref="C6:O6" si="2">C36</f>
        <v>2011</v>
      </c>
      <c r="D6">
        <f t="shared" si="2"/>
        <v>2012</v>
      </c>
      <c r="E6">
        <f t="shared" si="2"/>
        <v>2013</v>
      </c>
      <c r="F6">
        <f t="shared" si="2"/>
        <v>2014</v>
      </c>
      <c r="G6">
        <f t="shared" si="2"/>
        <v>2015</v>
      </c>
      <c r="H6">
        <f t="shared" si="2"/>
        <v>2016</v>
      </c>
      <c r="I6">
        <f t="shared" si="2"/>
        <v>2017</v>
      </c>
      <c r="J6">
        <f t="shared" si="2"/>
        <v>2018</v>
      </c>
      <c r="K6">
        <f t="shared" si="2"/>
        <v>2019</v>
      </c>
      <c r="L6">
        <f t="shared" si="2"/>
        <v>2020</v>
      </c>
      <c r="M6">
        <f t="shared" si="2"/>
        <v>2021</v>
      </c>
      <c r="N6">
        <f t="shared" si="2"/>
        <v>2022</v>
      </c>
      <c r="O6">
        <f t="shared" si="2"/>
        <v>2023</v>
      </c>
      <c r="P6">
        <f t="shared" ref="P6" si="3">P36</f>
        <v>2024</v>
      </c>
      <c r="S6">
        <f ca="1">OFFSET(Q6,0,-6)</f>
        <v>2019</v>
      </c>
      <c r="T6">
        <f ca="1">OFFSET(Q6,0,-1)</f>
        <v>2024</v>
      </c>
      <c r="U6" t="s">
        <v>134</v>
      </c>
      <c r="V6" t="s">
        <v>135</v>
      </c>
      <c r="W6" t="s">
        <v>260</v>
      </c>
    </row>
    <row r="7" spans="1:24" x14ac:dyDescent="0.2">
      <c r="A7" t="s">
        <v>1815</v>
      </c>
      <c r="B7" s="25" cm="1">
        <f t="array" ref="B7">INDEX(B$37:B$59,Control!$B$3)</f>
        <v>360</v>
      </c>
      <c r="C7" s="25" cm="1">
        <f t="array" ref="C7">INDEX(C$37:C$59,Control!$B$3)</f>
        <v>375</v>
      </c>
      <c r="D7" s="25" cm="1">
        <f t="array" ref="D7">INDEX(D$37:D$59,Control!$B$3)</f>
        <v>375</v>
      </c>
      <c r="E7" s="25" cm="1">
        <f t="array" ref="E7">INDEX(E$37:E$59,Control!$B$3)</f>
        <v>410</v>
      </c>
      <c r="F7" s="25" cm="1">
        <f t="array" ref="F7">INDEX(F$37:F$59,Control!$B$3)</f>
        <v>420</v>
      </c>
      <c r="G7" s="25" cm="1">
        <f t="array" ref="G7">INDEX(G$37:G$59,Control!$B$3)</f>
        <v>420</v>
      </c>
      <c r="H7" s="25" cm="1">
        <f t="array" ref="H7">INDEX(H$37:H$59,Control!$B$3)</f>
        <v>420</v>
      </c>
      <c r="I7" s="25" cm="1">
        <f t="array" ref="I7">INDEX(I$37:I$59,Control!$B$3)</f>
        <v>410</v>
      </c>
      <c r="J7" s="25" cm="1">
        <f t="array" ref="J7">INDEX(J$37:J$59,Control!$B$3)</f>
        <v>410</v>
      </c>
      <c r="K7" s="25" cm="1">
        <f t="array" ref="K7">INDEX(K$37:K$59,Control!$B$3)</f>
        <v>420</v>
      </c>
      <c r="L7" s="25" cm="1">
        <f t="array" ref="L7">INDEX(L$37:L$59,Control!$B$3)</f>
        <v>420</v>
      </c>
      <c r="M7" s="25" cm="1">
        <f t="array" ref="M7">INDEX(M$37:M$59,Control!$B$3)</f>
        <v>395</v>
      </c>
      <c r="N7" s="25" cm="1">
        <f t="array" ref="N7">INDEX(N$37:N$59,Control!$B$3)</f>
        <v>415</v>
      </c>
      <c r="O7" s="25" cm="1">
        <f t="array" ref="O7">INDEX(O$37:O$59,Control!$B$3)</f>
        <v>405</v>
      </c>
      <c r="P7" s="25" cm="1">
        <f t="array" ref="P7">INDEX(P$37:P$59,Control!$B$3)</f>
        <v>410</v>
      </c>
      <c r="R7" t="s">
        <v>1815</v>
      </c>
      <c r="S7" s="25">
        <f t="shared" ref="S7:S29" ca="1" si="4">OFFSET(Q7,0,-6)</f>
        <v>420</v>
      </c>
      <c r="T7" s="25">
        <f t="shared" ref="T7:T29" ca="1" si="5">OFFSET(Q7,0,-1)</f>
        <v>410</v>
      </c>
      <c r="U7" s="25">
        <f ca="1">T7-S7</f>
        <v>-10</v>
      </c>
      <c r="V7" s="30">
        <f ca="1">U7/S7</f>
        <v>-2.3809523809523808E-2</v>
      </c>
      <c r="W7" s="7">
        <f ca="1">T7/$R$3</f>
        <v>6.3174114021571651E-2</v>
      </c>
      <c r="X7" s="21"/>
    </row>
    <row r="8" spans="1:24" x14ac:dyDescent="0.2">
      <c r="A8" t="s">
        <v>1816</v>
      </c>
      <c r="B8" s="25" cm="1">
        <f t="array" ref="B8">INDEX(B$64:B$86,Control!$B$3)</f>
        <v>20</v>
      </c>
      <c r="C8" s="25" cm="1">
        <f t="array" ref="C8">INDEX(C$64:C$86,Control!$B$3)</f>
        <v>20</v>
      </c>
      <c r="D8" s="25" cm="1">
        <f t="array" ref="D8">INDEX(D$64:D$86,Control!$B$3)</f>
        <v>25</v>
      </c>
      <c r="E8" s="25" cm="1">
        <f t="array" ref="E8">INDEX(E$64:E$86,Control!$B$3)</f>
        <v>25</v>
      </c>
      <c r="F8" s="25" cm="1">
        <f t="array" ref="F8">INDEX(F$64:F$86,Control!$B$3)</f>
        <v>30</v>
      </c>
      <c r="G8" s="25" cm="1">
        <f t="array" ref="G8">INDEX(G$64:G$86,Control!$B$3)</f>
        <v>30</v>
      </c>
      <c r="H8" s="25" cm="1">
        <f t="array" ref="H8">INDEX(H$64:H$86,Control!$B$3)</f>
        <v>35</v>
      </c>
      <c r="I8" s="25" cm="1">
        <f t="array" ref="I8">INDEX(I$64:I$86,Control!$B$3)</f>
        <v>30</v>
      </c>
      <c r="J8" s="25" cm="1">
        <f t="array" ref="J8">INDEX(J$64:J$86,Control!$B$3)</f>
        <v>30</v>
      </c>
      <c r="K8" s="25" cm="1">
        <f t="array" ref="K8">INDEX(K$64:K$86,Control!$B$3)</f>
        <v>35</v>
      </c>
      <c r="L8" s="25" cm="1">
        <f t="array" ref="L8">INDEX(L$64:L$86,Control!$B$3)</f>
        <v>40</v>
      </c>
      <c r="M8" s="25" cm="1">
        <f t="array" ref="M8">INDEX(M$64:M$86,Control!$B$3)</f>
        <v>40</v>
      </c>
      <c r="N8" s="25" cm="1">
        <f t="array" ref="N8">INDEX(N$64:N$86,Control!$B$3)</f>
        <v>45</v>
      </c>
      <c r="O8" s="25" cm="1">
        <f t="array" ref="O8">INDEX(O$64:O$86,Control!$B$3)</f>
        <v>45</v>
      </c>
      <c r="P8" s="25" cm="1">
        <f t="array" ref="P8">INDEX(P$64:P$86,Control!$B$3)</f>
        <v>50</v>
      </c>
      <c r="R8" t="s">
        <v>1816</v>
      </c>
      <c r="S8" s="25">
        <f t="shared" ca="1" si="4"/>
        <v>35</v>
      </c>
      <c r="T8" s="25">
        <f t="shared" ca="1" si="5"/>
        <v>50</v>
      </c>
      <c r="U8" s="25">
        <f t="shared" ref="U8:U24" ca="1" si="6">T8-S8</f>
        <v>15</v>
      </c>
      <c r="V8" s="30">
        <f t="shared" ref="V8:V24" ca="1" si="7">U8/S8</f>
        <v>0.42857142857142855</v>
      </c>
      <c r="W8" s="7">
        <f t="shared" ref="W8:W29" ca="1" si="8">T8/$R$3</f>
        <v>7.7041602465331279E-3</v>
      </c>
      <c r="X8" s="21"/>
    </row>
    <row r="9" spans="1:24" x14ac:dyDescent="0.2">
      <c r="A9" t="s">
        <v>1817</v>
      </c>
      <c r="B9" s="25" cm="1">
        <f t="array" ref="B9">INDEX(B$91:B$113,Control!$B$3)</f>
        <v>340</v>
      </c>
      <c r="C9" s="25" cm="1">
        <f t="array" ref="C9">INDEX(C$91:C$113,Control!$B$3)</f>
        <v>320</v>
      </c>
      <c r="D9" s="25" cm="1">
        <f t="array" ref="D9">INDEX(D$91:D$113,Control!$B$3)</f>
        <v>335</v>
      </c>
      <c r="E9" s="25" cm="1">
        <f t="array" ref="E9">INDEX(E$91:E$113,Control!$B$3)</f>
        <v>345</v>
      </c>
      <c r="F9" s="25" cm="1">
        <f t="array" ref="F9">INDEX(F$91:F$113,Control!$B$3)</f>
        <v>335</v>
      </c>
      <c r="G9" s="25" cm="1">
        <f t="array" ref="G9">INDEX(G$91:G$113,Control!$B$3)</f>
        <v>330</v>
      </c>
      <c r="H9" s="25" cm="1">
        <f t="array" ref="H9">INDEX(H$91:H$113,Control!$B$3)</f>
        <v>315</v>
      </c>
      <c r="I9" s="25" cm="1">
        <f t="array" ref="I9">INDEX(I$91:I$113,Control!$B$3)</f>
        <v>320</v>
      </c>
      <c r="J9" s="25" cm="1">
        <f t="array" ref="J9">INDEX(J$91:J$113,Control!$B$3)</f>
        <v>330</v>
      </c>
      <c r="K9" s="25" cm="1">
        <f t="array" ref="K9">INDEX(K$91:K$113,Control!$B$3)</f>
        <v>330</v>
      </c>
      <c r="L9" s="25" cm="1">
        <f t="array" ref="L9">INDEX(L$91:L$113,Control!$B$3)</f>
        <v>330</v>
      </c>
      <c r="M9" s="25" cm="1">
        <f t="array" ref="M9">INDEX(M$91:M$113,Control!$B$3)</f>
        <v>330</v>
      </c>
      <c r="N9" s="25" cm="1">
        <f t="array" ref="N9">INDEX(N$91:N$113,Control!$B$3)</f>
        <v>320</v>
      </c>
      <c r="O9" s="25" cm="1">
        <f t="array" ref="O9">INDEX(O$91:O$113,Control!$B$3)</f>
        <v>310</v>
      </c>
      <c r="P9" s="25" cm="1">
        <f t="array" ref="P9">INDEX(P$91:P$113,Control!$B$3)</f>
        <v>310</v>
      </c>
      <c r="R9" t="s">
        <v>1817</v>
      </c>
      <c r="S9" s="25">
        <f t="shared" ca="1" si="4"/>
        <v>330</v>
      </c>
      <c r="T9" s="25">
        <f t="shared" ca="1" si="5"/>
        <v>310</v>
      </c>
      <c r="U9" s="25">
        <f t="shared" ca="1" si="6"/>
        <v>-20</v>
      </c>
      <c r="V9" s="30">
        <f t="shared" ca="1" si="7"/>
        <v>-6.0606060606060608E-2</v>
      </c>
      <c r="W9" s="7">
        <f t="shared" ca="1" si="8"/>
        <v>4.7765793528505393E-2</v>
      </c>
      <c r="X9" s="21"/>
    </row>
    <row r="10" spans="1:24" x14ac:dyDescent="0.2">
      <c r="A10" t="s">
        <v>1818</v>
      </c>
      <c r="B10" s="25" cm="1">
        <f t="array" ref="B10">INDEX(B$118:B$140,Control!$B$3)</f>
        <v>705</v>
      </c>
      <c r="C10" s="25" cm="1">
        <f t="array" ref="C10">INDEX(C$118:C$140,Control!$B$3)</f>
        <v>695</v>
      </c>
      <c r="D10" s="25" cm="1">
        <f t="array" ref="D10">INDEX(D$118:D$140,Control!$B$3)</f>
        <v>690</v>
      </c>
      <c r="E10" s="25" cm="1">
        <f t="array" ref="E10">INDEX(E$118:E$140,Control!$B$3)</f>
        <v>675</v>
      </c>
      <c r="F10" s="25" cm="1">
        <f t="array" ref="F10">INDEX(F$118:F$140,Control!$B$3)</f>
        <v>690</v>
      </c>
      <c r="G10" s="25" cm="1">
        <f t="array" ref="G10">INDEX(G$118:G$140,Control!$B$3)</f>
        <v>720</v>
      </c>
      <c r="H10" s="25" cm="1">
        <f t="array" ref="H10">INDEX(H$118:H$140,Control!$B$3)</f>
        <v>760</v>
      </c>
      <c r="I10" s="25" cm="1">
        <f t="array" ref="I10">INDEX(I$118:I$140,Control!$B$3)</f>
        <v>805</v>
      </c>
      <c r="J10" s="25" cm="1">
        <f t="array" ref="J10">INDEX(J$118:J$140,Control!$B$3)</f>
        <v>870</v>
      </c>
      <c r="K10" s="25" cm="1">
        <f t="array" ref="K10">INDEX(K$118:K$140,Control!$B$3)</f>
        <v>950</v>
      </c>
      <c r="L10" s="25" cm="1">
        <f t="array" ref="L10">INDEX(L$118:L$140,Control!$B$3)</f>
        <v>965</v>
      </c>
      <c r="M10" s="25" cm="1">
        <f t="array" ref="M10">INDEX(M$118:M$140,Control!$B$3)</f>
        <v>1000</v>
      </c>
      <c r="N10" s="25" cm="1">
        <f t="array" ref="N10">INDEX(N$118:N$140,Control!$B$3)</f>
        <v>1040</v>
      </c>
      <c r="O10" s="25" cm="1">
        <f t="array" ref="O10">INDEX(O$118:O$140,Control!$B$3)</f>
        <v>1035</v>
      </c>
      <c r="P10" s="25" cm="1">
        <f t="array" ref="P10">INDEX(P$118:P$140,Control!$B$3)</f>
        <v>1070</v>
      </c>
      <c r="R10" t="s">
        <v>1818</v>
      </c>
      <c r="S10" s="25">
        <f t="shared" ca="1" si="4"/>
        <v>950</v>
      </c>
      <c r="T10" s="25">
        <f t="shared" ca="1" si="5"/>
        <v>1070</v>
      </c>
      <c r="U10" s="25">
        <f t="shared" ca="1" si="6"/>
        <v>120</v>
      </c>
      <c r="V10" s="30">
        <f t="shared" ca="1" si="7"/>
        <v>0.12631578947368421</v>
      </c>
      <c r="W10" s="7">
        <f t="shared" ca="1" si="8"/>
        <v>0.16486902927580893</v>
      </c>
      <c r="X10" s="21"/>
    </row>
    <row r="11" spans="1:24" x14ac:dyDescent="0.2">
      <c r="A11" t="s">
        <v>1819</v>
      </c>
      <c r="B11" s="25" cm="1">
        <f t="array" ref="B11">INDEX(B$145:B$167,Control!$B$3)</f>
        <v>160</v>
      </c>
      <c r="C11" s="25" cm="1">
        <f t="array" ref="C11">INDEX(C$145:C$167,Control!$B$3)</f>
        <v>160</v>
      </c>
      <c r="D11" s="25" cm="1">
        <f t="array" ref="D11">INDEX(D$145:D$167,Control!$B$3)</f>
        <v>150</v>
      </c>
      <c r="E11" s="25" cm="1">
        <f t="array" ref="E11">INDEX(E$145:E$167,Control!$B$3)</f>
        <v>150</v>
      </c>
      <c r="F11" s="25" cm="1">
        <f t="array" ref="F11">INDEX(F$145:F$167,Control!$B$3)</f>
        <v>150</v>
      </c>
      <c r="G11" s="25" cm="1">
        <f t="array" ref="G11">INDEX(G$145:G$167,Control!$B$3)</f>
        <v>150</v>
      </c>
      <c r="H11" s="25" cm="1">
        <f t="array" ref="H11">INDEX(H$145:H$167,Control!$B$3)</f>
        <v>150</v>
      </c>
      <c r="I11" s="25" cm="1">
        <f t="array" ref="I11">INDEX(I$145:I$167,Control!$B$3)</f>
        <v>155</v>
      </c>
      <c r="J11" s="25" cm="1">
        <f t="array" ref="J11">INDEX(J$145:J$167,Control!$B$3)</f>
        <v>170</v>
      </c>
      <c r="K11" s="25" cm="1">
        <f t="array" ref="K11">INDEX(K$145:K$167,Control!$B$3)</f>
        <v>175</v>
      </c>
      <c r="L11" s="25" cm="1">
        <f t="array" ref="L11">INDEX(L$145:L$167,Control!$B$3)</f>
        <v>160</v>
      </c>
      <c r="M11" s="25" cm="1">
        <f t="array" ref="M11">INDEX(M$145:M$167,Control!$B$3)</f>
        <v>165</v>
      </c>
      <c r="N11" s="25" cm="1">
        <f t="array" ref="N11">INDEX(N$145:N$167,Control!$B$3)</f>
        <v>170</v>
      </c>
      <c r="O11" s="25" cm="1">
        <f t="array" ref="O11">INDEX(O$145:O$167,Control!$B$3)</f>
        <v>170</v>
      </c>
      <c r="P11" s="25" cm="1">
        <f t="array" ref="P11">INDEX(P$145:P$167,Control!$B$3)</f>
        <v>180</v>
      </c>
      <c r="R11" t="s">
        <v>1819</v>
      </c>
      <c r="S11" s="25">
        <f t="shared" ca="1" si="4"/>
        <v>175</v>
      </c>
      <c r="T11" s="25">
        <f t="shared" ca="1" si="5"/>
        <v>180</v>
      </c>
      <c r="U11" s="25">
        <f t="shared" ca="1" si="6"/>
        <v>5</v>
      </c>
      <c r="V11" s="30">
        <f t="shared" ca="1" si="7"/>
        <v>2.8571428571428571E-2</v>
      </c>
      <c r="W11" s="7">
        <f t="shared" ca="1" si="8"/>
        <v>2.7734976887519261E-2</v>
      </c>
      <c r="X11" s="21"/>
    </row>
    <row r="12" spans="1:24" x14ac:dyDescent="0.2">
      <c r="A12" t="s">
        <v>1820</v>
      </c>
      <c r="B12" s="25" cm="1">
        <f t="array" ref="B12">INDEX(B$172:B$194,Control!$B$3)</f>
        <v>375</v>
      </c>
      <c r="C12" s="25" cm="1">
        <f t="array" ref="C12">INDEX(C$172:C$194,Control!$B$3)</f>
        <v>425</v>
      </c>
      <c r="D12" s="25" cm="1">
        <f t="array" ref="D12">INDEX(D$172:D$194,Control!$B$3)</f>
        <v>350</v>
      </c>
      <c r="E12" s="25" cm="1">
        <f t="array" ref="E12">INDEX(E$172:E$194,Control!$B$3)</f>
        <v>350</v>
      </c>
      <c r="F12" s="25" cm="1">
        <f t="array" ref="F12">INDEX(F$172:F$194,Control!$B$3)</f>
        <v>365</v>
      </c>
      <c r="G12" s="25" cm="1">
        <f t="array" ref="G12">INDEX(G$172:G$194,Control!$B$3)</f>
        <v>350</v>
      </c>
      <c r="H12" s="25" cm="1">
        <f t="array" ref="H12">INDEX(H$172:H$194,Control!$B$3)</f>
        <v>375</v>
      </c>
      <c r="I12" s="25" cm="1">
        <f t="array" ref="I12">INDEX(I$172:I$194,Control!$B$3)</f>
        <v>370</v>
      </c>
      <c r="J12" s="25" cm="1">
        <f t="array" ref="J12">INDEX(J$172:J$194,Control!$B$3)</f>
        <v>475</v>
      </c>
      <c r="K12" s="25" cm="1">
        <f t="array" ref="K12">INDEX(K$172:K$194,Control!$B$3)</f>
        <v>475</v>
      </c>
      <c r="L12" s="25" cm="1">
        <f t="array" ref="L12">INDEX(L$172:L$194,Control!$B$3)</f>
        <v>430</v>
      </c>
      <c r="M12" s="25" cm="1">
        <f t="array" ref="M12">INDEX(M$172:M$194,Control!$B$3)</f>
        <v>395</v>
      </c>
      <c r="N12" s="25" cm="1">
        <f t="array" ref="N12">INDEX(N$172:N$194,Control!$B$3)</f>
        <v>250</v>
      </c>
      <c r="O12" s="25" cm="1">
        <f t="array" ref="O12">INDEX(O$172:O$194,Control!$B$3)</f>
        <v>245</v>
      </c>
      <c r="P12" s="25" cm="1">
        <f t="array" ref="P12">INDEX(P$172:P$194,Control!$B$3)</f>
        <v>230</v>
      </c>
      <c r="R12" t="s">
        <v>1820</v>
      </c>
      <c r="S12" s="25">
        <f t="shared" ca="1" si="4"/>
        <v>475</v>
      </c>
      <c r="T12" s="25">
        <f t="shared" ca="1" si="5"/>
        <v>230</v>
      </c>
      <c r="U12" s="25">
        <f t="shared" ca="1" si="6"/>
        <v>-245</v>
      </c>
      <c r="V12" s="30">
        <f t="shared" ca="1" si="7"/>
        <v>-0.51578947368421058</v>
      </c>
      <c r="W12" s="7">
        <f t="shared" ca="1" si="8"/>
        <v>3.543913713405239E-2</v>
      </c>
      <c r="X12" s="21"/>
    </row>
    <row r="13" spans="1:24" x14ac:dyDescent="0.2">
      <c r="A13" t="s">
        <v>1821</v>
      </c>
      <c r="B13" s="25" cm="1">
        <f t="array" ref="B13">INDEX(B$199:B221,Control!$B$3)</f>
        <v>370</v>
      </c>
      <c r="C13" s="25" cm="1">
        <f t="array" ref="C13">INDEX(C$199:C221,Control!$B$3)</f>
        <v>365</v>
      </c>
      <c r="D13" s="25" cm="1">
        <f t="array" ref="D13">INDEX(D$199:D221,Control!$B$3)</f>
        <v>330</v>
      </c>
      <c r="E13" s="25" cm="1">
        <f t="array" ref="E13">INDEX(E$199:E221,Control!$B$3)</f>
        <v>335</v>
      </c>
      <c r="F13" s="25" cm="1">
        <f t="array" ref="F13">INDEX(F$199:F221,Control!$B$3)</f>
        <v>345</v>
      </c>
      <c r="G13" s="25" cm="1">
        <f t="array" ref="G13">INDEX(G$199:G221,Control!$B$3)</f>
        <v>360</v>
      </c>
      <c r="H13" s="25" cm="1">
        <f t="array" ref="H13">INDEX(H$199:H221,Control!$B$3)</f>
        <v>370</v>
      </c>
      <c r="I13" s="25" cm="1">
        <f t="array" ref="I13">INDEX(I$199:I221,Control!$B$3)</f>
        <v>365</v>
      </c>
      <c r="J13" s="25" cm="1">
        <f t="array" ref="J13">INDEX(J$199:J221,Control!$B$3)</f>
        <v>370</v>
      </c>
      <c r="K13" s="25" cm="1">
        <f t="array" ref="K13">INDEX(K$199:K221,Control!$B$3)</f>
        <v>355</v>
      </c>
      <c r="L13" s="25" cm="1">
        <f t="array" ref="L13">INDEX(L$199:L221,Control!$B$3)</f>
        <v>345</v>
      </c>
      <c r="M13" s="25" cm="1">
        <f t="array" ref="M13">INDEX(M$199:M221,Control!$B$3)</f>
        <v>375</v>
      </c>
      <c r="N13" s="25" cm="1">
        <f t="array" ref="N13">INDEX(N$199:N221,Control!$B$3)</f>
        <v>400</v>
      </c>
      <c r="O13" s="25" cm="1">
        <f t="array" ref="O13">INDEX(O$199:O221,Control!$B$3)</f>
        <v>375</v>
      </c>
      <c r="P13" s="25" cm="1">
        <f t="array" ref="P13">INDEX(P$199:P221,Control!$B$3)</f>
        <v>390</v>
      </c>
      <c r="R13" t="s">
        <v>1821</v>
      </c>
      <c r="S13" s="25">
        <f t="shared" ca="1" si="4"/>
        <v>355</v>
      </c>
      <c r="T13" s="25">
        <f t="shared" ca="1" si="5"/>
        <v>390</v>
      </c>
      <c r="U13" s="25">
        <f t="shared" ca="1" si="6"/>
        <v>35</v>
      </c>
      <c r="V13" s="30">
        <f t="shared" ca="1" si="7"/>
        <v>9.8591549295774641E-2</v>
      </c>
      <c r="W13" s="7">
        <f t="shared" ca="1" si="8"/>
        <v>6.0092449922958396E-2</v>
      </c>
      <c r="X13" s="21"/>
    </row>
    <row r="14" spans="1:24" x14ac:dyDescent="0.2">
      <c r="A14" t="s">
        <v>1822</v>
      </c>
      <c r="B14" s="25" cm="1">
        <f t="array" ref="B14">INDEX(B$226:B$248,Control!$B$3)</f>
        <v>160</v>
      </c>
      <c r="C14" s="25" cm="1">
        <f t="array" ref="C14">INDEX(C$226:C$248,Control!$B$3)</f>
        <v>150</v>
      </c>
      <c r="D14" s="25" cm="1">
        <f t="array" ref="D14">INDEX(D$226:D$248,Control!$B$3)</f>
        <v>145</v>
      </c>
      <c r="E14" s="25" cm="1">
        <f t="array" ref="E14">INDEX(E$226:E$248,Control!$B$3)</f>
        <v>145</v>
      </c>
      <c r="F14" s="25" cm="1">
        <f t="array" ref="F14">INDEX(F$226:F$248,Control!$B$3)</f>
        <v>145</v>
      </c>
      <c r="G14" s="25" cm="1">
        <f t="array" ref="G14">INDEX(G$226:G$248,Control!$B$3)</f>
        <v>135</v>
      </c>
      <c r="H14" s="25" cm="1">
        <f t="array" ref="H14">INDEX(H$226:H$248,Control!$B$3)</f>
        <v>145</v>
      </c>
      <c r="I14" s="25" cm="1">
        <f t="array" ref="I14">INDEX(I$226:I$248,Control!$B$3)</f>
        <v>160</v>
      </c>
      <c r="J14" s="25" cm="1">
        <f t="array" ref="J14">INDEX(J$226:J$248,Control!$B$3)</f>
        <v>160</v>
      </c>
      <c r="K14" s="25" cm="1">
        <f t="array" ref="K14">INDEX(K$226:K$248,Control!$B$3)</f>
        <v>185</v>
      </c>
      <c r="L14" s="25" cm="1">
        <f t="array" ref="L14">INDEX(L$226:L$248,Control!$B$3)</f>
        <v>190</v>
      </c>
      <c r="M14" s="25" cm="1">
        <f t="array" ref="M14">INDEX(M$226:M$248,Control!$B$3)</f>
        <v>200</v>
      </c>
      <c r="N14" s="25" cm="1">
        <f t="array" ref="N14">INDEX(N$226:N$248,Control!$B$3)</f>
        <v>205</v>
      </c>
      <c r="O14" s="25" cm="1">
        <f t="array" ref="O14">INDEX(O$226:O$248,Control!$B$3)</f>
        <v>195</v>
      </c>
      <c r="P14" s="25" cm="1">
        <f t="array" ref="P14">INDEX(P$226:P$248,Control!$B$3)</f>
        <v>185</v>
      </c>
      <c r="R14" t="s">
        <v>1822</v>
      </c>
      <c r="S14" s="25">
        <f t="shared" ca="1" si="4"/>
        <v>185</v>
      </c>
      <c r="T14" s="25">
        <f t="shared" ca="1" si="5"/>
        <v>185</v>
      </c>
      <c r="U14" s="25">
        <f t="shared" ca="1" si="6"/>
        <v>0</v>
      </c>
      <c r="V14" s="30">
        <f t="shared" ca="1" si="7"/>
        <v>0</v>
      </c>
      <c r="W14" s="7">
        <f t="shared" ca="1" si="8"/>
        <v>2.8505392912172575E-2</v>
      </c>
      <c r="X14" s="21"/>
    </row>
    <row r="15" spans="1:24" x14ac:dyDescent="0.2">
      <c r="A15" t="s">
        <v>1823</v>
      </c>
      <c r="B15" s="25" cm="1">
        <f t="array" ref="B15">INDEX(B$253:B$275,Control!$B$3)</f>
        <v>225</v>
      </c>
      <c r="C15" s="25" cm="1">
        <f t="array" ref="C15">INDEX(C$253:C$275,Control!$B$3)</f>
        <v>240</v>
      </c>
      <c r="D15" s="25" cm="1">
        <f t="array" ref="D15">INDEX(D$253:D$275,Control!$B$3)</f>
        <v>245</v>
      </c>
      <c r="E15" s="25" cm="1">
        <f t="array" ref="E15">INDEX(E$253:E$275,Control!$B$3)</f>
        <v>225</v>
      </c>
      <c r="F15" s="25" cm="1">
        <f t="array" ref="F15">INDEX(F$253:F$275,Control!$B$3)</f>
        <v>235</v>
      </c>
      <c r="G15" s="25" cm="1">
        <f t="array" ref="G15">INDEX(G$253:G$275,Control!$B$3)</f>
        <v>235</v>
      </c>
      <c r="H15" s="25" cm="1">
        <f t="array" ref="H15">INDEX(H$253:H$275,Control!$B$3)</f>
        <v>230</v>
      </c>
      <c r="I15" s="25" cm="1">
        <f t="array" ref="I15">INDEX(I$253:I$275,Control!$B$3)</f>
        <v>245</v>
      </c>
      <c r="J15" s="25" cm="1">
        <f t="array" ref="J15">INDEX(J$253:J$275,Control!$B$3)</f>
        <v>250</v>
      </c>
      <c r="K15" s="25" cm="1">
        <f t="array" ref="K15">INDEX(K$253:K$275,Control!$B$3)</f>
        <v>250</v>
      </c>
      <c r="L15" s="25" cm="1">
        <f t="array" ref="L15">INDEX(L$253:L$275,Control!$B$3)</f>
        <v>265</v>
      </c>
      <c r="M15" s="25" cm="1">
        <f t="array" ref="M15">INDEX(M$253:M$275,Control!$B$3)</f>
        <v>270</v>
      </c>
      <c r="N15" s="25" cm="1">
        <f t="array" ref="N15">INDEX(N$253:N$275,Control!$B$3)</f>
        <v>275</v>
      </c>
      <c r="O15" s="25" cm="1">
        <f t="array" ref="O15">INDEX(O$253:O$275,Control!$B$3)</f>
        <v>275</v>
      </c>
      <c r="P15" s="25" cm="1">
        <f t="array" ref="P15">INDEX(P$253:P$275,Control!$B$3)</f>
        <v>280</v>
      </c>
      <c r="R15" t="s">
        <v>1823</v>
      </c>
      <c r="S15" s="25">
        <f t="shared" ca="1" si="4"/>
        <v>250</v>
      </c>
      <c r="T15" s="25">
        <f t="shared" ca="1" si="5"/>
        <v>280</v>
      </c>
      <c r="U15" s="25">
        <f t="shared" ca="1" si="6"/>
        <v>30</v>
      </c>
      <c r="V15" s="30">
        <f t="shared" ca="1" si="7"/>
        <v>0.12</v>
      </c>
      <c r="W15" s="7">
        <f t="shared" ca="1" si="8"/>
        <v>4.3143297380585519E-2</v>
      </c>
      <c r="X15" s="21"/>
    </row>
    <row r="16" spans="1:24" x14ac:dyDescent="0.2">
      <c r="A16" t="s">
        <v>1824</v>
      </c>
      <c r="B16" s="25" cm="1">
        <f t="array" ref="B16">INDEX(B$280:B$302,Control!$B$3)</f>
        <v>295</v>
      </c>
      <c r="C16" s="25" cm="1">
        <f t="array" ref="C16">INDEX(C$280:C$302,Control!$B$3)</f>
        <v>275</v>
      </c>
      <c r="D16" s="25" cm="1">
        <f t="array" ref="D16">INDEX(D$280:D$302,Control!$B$3)</f>
        <v>305</v>
      </c>
      <c r="E16" s="25" cm="1">
        <f t="array" ref="E16">INDEX(E$280:E$302,Control!$B$3)</f>
        <v>310</v>
      </c>
      <c r="F16" s="25" cm="1">
        <f t="array" ref="F16">INDEX(F$280:F$302,Control!$B$3)</f>
        <v>335</v>
      </c>
      <c r="G16" s="25" cm="1">
        <f t="array" ref="G16">INDEX(G$280:G$302,Control!$B$3)</f>
        <v>335</v>
      </c>
      <c r="H16" s="25" cm="1">
        <f t="array" ref="H16">INDEX(H$280:H$302,Control!$B$3)</f>
        <v>365</v>
      </c>
      <c r="I16" s="25" cm="1">
        <f t="array" ref="I16">INDEX(I$280:I$302,Control!$B$3)</f>
        <v>395</v>
      </c>
      <c r="J16" s="25" cm="1">
        <f t="array" ref="J16">INDEX(J$280:J$302,Control!$B$3)</f>
        <v>405</v>
      </c>
      <c r="K16" s="25" cm="1">
        <f t="array" ref="K16">INDEX(K$280:K$302,Control!$B$3)</f>
        <v>420</v>
      </c>
      <c r="L16" s="25" cm="1">
        <f t="array" ref="L16">INDEX(L$280:L$302,Control!$B$3)</f>
        <v>430</v>
      </c>
      <c r="M16" s="25" cm="1">
        <f t="array" ref="M16">INDEX(M$280:M$302,Control!$B$3)</f>
        <v>405</v>
      </c>
      <c r="N16" s="25" cm="1">
        <f t="array" ref="N16">INDEX(N$280:N$302,Control!$B$3)</f>
        <v>375</v>
      </c>
      <c r="O16" s="25" cm="1">
        <f t="array" ref="O16">INDEX(O$280:O$302,Control!$B$3)</f>
        <v>360</v>
      </c>
      <c r="P16" s="25" cm="1">
        <f t="array" ref="P16">INDEX(P$280:P$302,Control!$B$3)</f>
        <v>365</v>
      </c>
      <c r="R16" t="s">
        <v>1824</v>
      </c>
      <c r="S16" s="25">
        <f t="shared" ca="1" si="4"/>
        <v>420</v>
      </c>
      <c r="T16" s="25">
        <f t="shared" ca="1" si="5"/>
        <v>365</v>
      </c>
      <c r="U16" s="25">
        <f t="shared" ca="1" si="6"/>
        <v>-55</v>
      </c>
      <c r="V16" s="30">
        <f t="shared" ca="1" si="7"/>
        <v>-0.13095238095238096</v>
      </c>
      <c r="W16" s="7">
        <f t="shared" ca="1" si="8"/>
        <v>5.6240369799691832E-2</v>
      </c>
      <c r="X16" s="21"/>
    </row>
    <row r="17" spans="1:24" x14ac:dyDescent="0.2">
      <c r="A17" t="s">
        <v>1825</v>
      </c>
      <c r="B17" s="25" cm="1">
        <f t="array" ref="B17">INDEX(B$307:B$329,Control!$B$3)</f>
        <v>170</v>
      </c>
      <c r="C17" s="25" cm="1">
        <f t="array" ref="C17">INDEX(C$307:C$329,Control!$B$3)</f>
        <v>230</v>
      </c>
      <c r="D17" s="25" cm="1">
        <f t="array" ref="D17">INDEX(D$307:D$329,Control!$B$3)</f>
        <v>250</v>
      </c>
      <c r="E17" s="25" cm="1">
        <f t="array" ref="E17">INDEX(E$307:E$329,Control!$B$3)</f>
        <v>270</v>
      </c>
      <c r="F17" s="25" cm="1">
        <f t="array" ref="F17">INDEX(F$307:F$329,Control!$B$3)</f>
        <v>275</v>
      </c>
      <c r="G17" s="25" cm="1">
        <f t="array" ref="G17">INDEX(G$307:G$329,Control!$B$3)</f>
        <v>300</v>
      </c>
      <c r="H17" s="25" cm="1">
        <f t="array" ref="H17">INDEX(H$307:H$329,Control!$B$3)</f>
        <v>315</v>
      </c>
      <c r="I17" s="25" cm="1">
        <f t="array" ref="I17">INDEX(I$307:I$329,Control!$B$3)</f>
        <v>335</v>
      </c>
      <c r="J17" s="25" cm="1">
        <f t="array" ref="J17">INDEX(J$307:J$329,Control!$B$3)</f>
        <v>345</v>
      </c>
      <c r="K17" s="25" cm="1">
        <f t="array" ref="K17">INDEX(K$307:K$329,Control!$B$3)</f>
        <v>365</v>
      </c>
      <c r="L17" s="25" cm="1">
        <f t="array" ref="L17">INDEX(L$307:L$329,Control!$B$3)</f>
        <v>385</v>
      </c>
      <c r="M17" s="25" cm="1">
        <f t="array" ref="M17">INDEX(M$307:M$329,Control!$B$3)</f>
        <v>385</v>
      </c>
      <c r="N17" s="25" cm="1">
        <f t="array" ref="N17">INDEX(N$307:N$329,Control!$B$3)</f>
        <v>395</v>
      </c>
      <c r="O17" s="25" cm="1">
        <f t="array" ref="O17">INDEX(O$307:O$329,Control!$B$3)</f>
        <v>375</v>
      </c>
      <c r="P17" s="25" cm="1">
        <f t="array" ref="P17">INDEX(P$307:P$329,Control!$B$3)</f>
        <v>400</v>
      </c>
      <c r="R17" t="s">
        <v>1825</v>
      </c>
      <c r="S17" s="25">
        <f t="shared" ca="1" si="4"/>
        <v>365</v>
      </c>
      <c r="T17" s="25">
        <f t="shared" ca="1" si="5"/>
        <v>400</v>
      </c>
      <c r="U17" s="25">
        <f t="shared" ca="1" si="6"/>
        <v>35</v>
      </c>
      <c r="V17" s="30">
        <f t="shared" ca="1" si="7"/>
        <v>9.5890410958904104E-2</v>
      </c>
      <c r="W17" s="7">
        <f t="shared" ca="1" si="8"/>
        <v>6.1633281972265024E-2</v>
      </c>
      <c r="X17" s="21"/>
    </row>
    <row r="18" spans="1:24" x14ac:dyDescent="0.2">
      <c r="A18" t="s">
        <v>1826</v>
      </c>
      <c r="B18" s="25" cm="1">
        <f t="array" ref="B18">INDEX(B$334:B$356,Control!$B$3)</f>
        <v>175</v>
      </c>
      <c r="C18" s="25" cm="1">
        <f t="array" ref="C18">INDEX(C$334:C$356,Control!$B$3)</f>
        <v>150</v>
      </c>
      <c r="D18" s="25" cm="1">
        <f t="array" ref="D18">INDEX(D$334:D$356,Control!$B$3)</f>
        <v>155</v>
      </c>
      <c r="E18" s="25" cm="1">
        <f t="array" ref="E18">INDEX(E$334:E$356,Control!$B$3)</f>
        <v>160</v>
      </c>
      <c r="F18" s="25" cm="1">
        <f t="array" ref="F18">INDEX(F$334:F$356,Control!$B$3)</f>
        <v>150</v>
      </c>
      <c r="G18" s="25" cm="1">
        <f t="array" ref="G18">INDEX(G$334:G$356,Control!$B$3)</f>
        <v>155</v>
      </c>
      <c r="H18" s="25" cm="1">
        <f t="array" ref="H18">INDEX(H$334:H$356,Control!$B$3)</f>
        <v>170</v>
      </c>
      <c r="I18" s="25" cm="1">
        <f t="array" ref="I18">INDEX(I$334:I$356,Control!$B$3)</f>
        <v>195</v>
      </c>
      <c r="J18" s="25" cm="1">
        <f t="array" ref="J18">INDEX(J$334:J$356,Control!$B$3)</f>
        <v>210</v>
      </c>
      <c r="K18" s="25" cm="1">
        <f t="array" ref="K18">INDEX(K$334:K$356,Control!$B$3)</f>
        <v>240</v>
      </c>
      <c r="L18" s="25" cm="1">
        <f t="array" ref="L18">INDEX(L$334:L$356,Control!$B$3)</f>
        <v>250</v>
      </c>
      <c r="M18" s="25" cm="1">
        <f t="array" ref="M18">INDEX(M$334:M$356,Control!$B$3)</f>
        <v>255</v>
      </c>
      <c r="N18" s="25" cm="1">
        <f t="array" ref="N18">INDEX(N$334:N$356,Control!$B$3)</f>
        <v>275</v>
      </c>
      <c r="O18" s="25" cm="1">
        <f t="array" ref="O18">INDEX(O$334:O$356,Control!$B$3)</f>
        <v>285</v>
      </c>
      <c r="P18" s="25" cm="1">
        <f t="array" ref="P18">INDEX(P$334:P$356,Control!$B$3)</f>
        <v>310</v>
      </c>
      <c r="R18" t="s">
        <v>1826</v>
      </c>
      <c r="S18" s="25">
        <f t="shared" ca="1" si="4"/>
        <v>240</v>
      </c>
      <c r="T18" s="25">
        <f t="shared" ca="1" si="5"/>
        <v>310</v>
      </c>
      <c r="U18" s="25">
        <f t="shared" ca="1" si="6"/>
        <v>70</v>
      </c>
      <c r="V18" s="30">
        <f t="shared" ca="1" si="7"/>
        <v>0.29166666666666669</v>
      </c>
      <c r="W18" s="7">
        <f t="shared" ca="1" si="8"/>
        <v>4.7765793528505393E-2</v>
      </c>
      <c r="X18" s="21"/>
    </row>
    <row r="19" spans="1:24" x14ac:dyDescent="0.2">
      <c r="A19" t="s">
        <v>1827</v>
      </c>
      <c r="B19" s="25" cm="1">
        <f t="array" ref="B19">INDEX(B$361:B$383,Control!$B$3)</f>
        <v>725</v>
      </c>
      <c r="C19" s="25" cm="1">
        <f t="array" ref="C19">INDEX(C$361:C$383,Control!$B$3)</f>
        <v>715</v>
      </c>
      <c r="D19" s="25" cm="1">
        <f t="array" ref="D19">INDEX(D$361:D$383,Control!$B$3)</f>
        <v>780</v>
      </c>
      <c r="E19" s="25" cm="1">
        <f t="array" ref="E19">INDEX(E$361:E$383,Control!$B$3)</f>
        <v>795</v>
      </c>
      <c r="F19" s="25" cm="1">
        <f t="array" ref="F19">INDEX(F$361:F$383,Control!$B$3)</f>
        <v>845</v>
      </c>
      <c r="G19" s="25" cm="1">
        <f t="array" ref="G19">INDEX(G$361:G$383,Control!$B$3)</f>
        <v>930</v>
      </c>
      <c r="H19" s="25" cm="1">
        <f t="array" ref="H19">INDEX(H$361:H$383,Control!$B$3)</f>
        <v>955</v>
      </c>
      <c r="I19" s="25" cm="1">
        <f t="array" ref="I19">INDEX(I$361:I$383,Control!$B$3)</f>
        <v>1005</v>
      </c>
      <c r="J19" s="25" cm="1">
        <f t="array" ref="J19">INDEX(J$361:J$383,Control!$B$3)</f>
        <v>975</v>
      </c>
      <c r="K19" s="25" cm="1">
        <f t="array" ref="K19">INDEX(K$361:K$383,Control!$B$3)</f>
        <v>1025</v>
      </c>
      <c r="L19" s="25" cm="1">
        <f t="array" ref="L19">INDEX(L$361:L$383,Control!$B$3)</f>
        <v>1070</v>
      </c>
      <c r="M19" s="25" cm="1">
        <f t="array" ref="M19">INDEX(M$361:M$383,Control!$B$3)</f>
        <v>1080</v>
      </c>
      <c r="N19" s="25" cm="1">
        <f t="array" ref="N19">INDEX(N$361:N$383,Control!$B$3)</f>
        <v>1005</v>
      </c>
      <c r="O19" s="25" cm="1">
        <f t="array" ref="O19">INDEX(O$361:O$383,Control!$B$3)</f>
        <v>985</v>
      </c>
      <c r="P19" s="25" cm="1">
        <f t="array" ref="P19">INDEX(P$361:P$383,Control!$B$3)</f>
        <v>1005</v>
      </c>
      <c r="R19" t="s">
        <v>1827</v>
      </c>
      <c r="S19" s="25">
        <f t="shared" ca="1" si="4"/>
        <v>1025</v>
      </c>
      <c r="T19" s="25">
        <f t="shared" ca="1" si="5"/>
        <v>1005</v>
      </c>
      <c r="U19" s="25">
        <f t="shared" ca="1" si="6"/>
        <v>-20</v>
      </c>
      <c r="V19" s="30">
        <f t="shared" ca="1" si="7"/>
        <v>-1.9512195121951219E-2</v>
      </c>
      <c r="W19" s="7">
        <f t="shared" ca="1" si="8"/>
        <v>0.15485362095531588</v>
      </c>
      <c r="X19" s="21"/>
    </row>
    <row r="20" spans="1:24" x14ac:dyDescent="0.2">
      <c r="A20" t="s">
        <v>1828</v>
      </c>
      <c r="B20" s="25" cm="1">
        <f t="array" ref="B20">INDEX(B$388:B$410,Control!$B$3)</f>
        <v>410</v>
      </c>
      <c r="C20" s="25" cm="1">
        <f t="array" ref="C20">INDEX(C$388:C$410,Control!$B$3)</f>
        <v>375</v>
      </c>
      <c r="D20" s="25" cm="1">
        <f t="array" ref="D20">INDEX(D$388:D$410,Control!$B$3)</f>
        <v>375</v>
      </c>
      <c r="E20" s="25" cm="1">
        <f t="array" ref="E20">INDEX(E$388:E$410,Control!$B$3)</f>
        <v>360</v>
      </c>
      <c r="F20" s="25" cm="1">
        <f t="array" ref="F20">INDEX(F$388:F$410,Control!$B$3)</f>
        <v>385</v>
      </c>
      <c r="G20" s="25" cm="1">
        <f t="array" ref="G20">INDEX(G$388:G$410,Control!$B$3)</f>
        <v>450</v>
      </c>
      <c r="H20" s="25" cm="1">
        <f t="array" ref="H20">INDEX(H$388:H$410,Control!$B$3)</f>
        <v>490</v>
      </c>
      <c r="I20" s="25" cm="1">
        <f t="array" ref="I20">INDEX(I$388:I$410,Control!$B$3)</f>
        <v>520</v>
      </c>
      <c r="J20" s="25" cm="1">
        <f t="array" ref="J20">INDEX(J$388:J$410,Control!$B$3)</f>
        <v>535</v>
      </c>
      <c r="K20" s="25" cm="1">
        <f t="array" ref="K20">INDEX(K$388:K$410,Control!$B$3)</f>
        <v>555</v>
      </c>
      <c r="L20" s="25" cm="1">
        <f t="array" ref="L20">INDEX(L$388:L$410,Control!$B$3)</f>
        <v>595</v>
      </c>
      <c r="M20" s="25" cm="1">
        <f t="array" ref="M20">INDEX(M$388:M$410,Control!$B$3)</f>
        <v>610</v>
      </c>
      <c r="N20" s="25" cm="1">
        <f t="array" ref="N20">INDEX(N$388:N$410,Control!$B$3)</f>
        <v>625</v>
      </c>
      <c r="O20" s="25" cm="1">
        <f t="array" ref="O20">INDEX(O$388:O$410,Control!$B$3)</f>
        <v>585</v>
      </c>
      <c r="P20" s="25" cm="1">
        <f t="array" ref="P20">INDEX(P$388:P$410,Control!$B$3)</f>
        <v>575</v>
      </c>
      <c r="R20" t="s">
        <v>1828</v>
      </c>
      <c r="S20" s="25">
        <f t="shared" ca="1" si="4"/>
        <v>555</v>
      </c>
      <c r="T20" s="25">
        <f t="shared" ca="1" si="5"/>
        <v>575</v>
      </c>
      <c r="U20" s="25">
        <f t="shared" ca="1" si="6"/>
        <v>20</v>
      </c>
      <c r="V20" s="30">
        <f t="shared" ca="1" si="7"/>
        <v>3.6036036036036036E-2</v>
      </c>
      <c r="W20" s="7">
        <f t="shared" ca="1" si="8"/>
        <v>8.8597842835130974E-2</v>
      </c>
      <c r="X20" s="21"/>
    </row>
    <row r="21" spans="1:24" x14ac:dyDescent="0.2">
      <c r="A21" t="s">
        <v>1829</v>
      </c>
      <c r="B21" s="25" cm="1">
        <f t="array" ref="B21">INDEX(B$415:B$437,Control!$B$3)</f>
        <v>5</v>
      </c>
      <c r="C21" s="25" cm="1">
        <f t="array" ref="C21">INDEX(C$415:C$437,Control!$B$3)</f>
        <v>5</v>
      </c>
      <c r="D21" s="25" cm="1">
        <f t="array" ref="D21">INDEX(D$415:D$437,Control!$B$3)</f>
        <v>20</v>
      </c>
      <c r="E21" s="25" cm="1">
        <f t="array" ref="E21">INDEX(E$415:E$437,Control!$B$3)</f>
        <v>30</v>
      </c>
      <c r="F21" s="25" cm="1">
        <f t="array" ref="F21">INDEX(F$415:F$437,Control!$B$3)</f>
        <v>30</v>
      </c>
      <c r="G21" s="25" cm="1">
        <f t="array" ref="G21">INDEX(G$415:G$437,Control!$B$3)</f>
        <v>35</v>
      </c>
      <c r="H21" s="25" cm="1">
        <f t="array" ref="H21">INDEX(H$415:H$437,Control!$B$3)</f>
        <v>35</v>
      </c>
      <c r="I21" s="25" cm="1">
        <f t="array" ref="I21">INDEX(I$415:I$437,Control!$B$3)</f>
        <v>35</v>
      </c>
      <c r="J21" s="25" cm="1">
        <f t="array" ref="J21">INDEX(J$415:J$437,Control!$B$3)</f>
        <v>40</v>
      </c>
      <c r="K21" s="25" cm="1">
        <f t="array" ref="K21">INDEX(K$415:K$437,Control!$B$3)</f>
        <v>40</v>
      </c>
      <c r="L21" s="25" cm="1">
        <f t="array" ref="L21">INDEX(L$415:L$437,Control!$B$3)</f>
        <v>40</v>
      </c>
      <c r="M21" s="25" cm="1">
        <f t="array" ref="M21">INDEX(M$415:M$437,Control!$B$3)</f>
        <v>35</v>
      </c>
      <c r="N21" s="25" cm="1">
        <f t="array" ref="N21">INDEX(N$415:N$437,Control!$B$3)</f>
        <v>30</v>
      </c>
      <c r="O21" s="25" cm="1">
        <f t="array" ref="O21">INDEX(O$415:O$437,Control!$B$3)</f>
        <v>35</v>
      </c>
      <c r="P21" s="25" cm="1">
        <f t="array" ref="P21">INDEX(P$415:P$437,Control!$B$3)</f>
        <v>35</v>
      </c>
      <c r="R21" t="s">
        <v>1829</v>
      </c>
      <c r="S21" s="25">
        <f t="shared" ca="1" si="4"/>
        <v>40</v>
      </c>
      <c r="T21" s="25">
        <f t="shared" ca="1" si="5"/>
        <v>35</v>
      </c>
      <c r="U21" s="25">
        <f t="shared" ca="1" si="6"/>
        <v>-5</v>
      </c>
      <c r="V21" s="30">
        <f t="shared" ca="1" si="7"/>
        <v>-0.125</v>
      </c>
      <c r="W21" s="7">
        <f t="shared" ca="1" si="8"/>
        <v>5.3929121725731898E-3</v>
      </c>
      <c r="X21" s="21"/>
    </row>
    <row r="22" spans="1:24" x14ac:dyDescent="0.2">
      <c r="A22" t="s">
        <v>1830</v>
      </c>
      <c r="B22" s="25" cm="1">
        <f t="array" ref="B22">INDEX(B$442:B$464,Control!$B$3)</f>
        <v>75</v>
      </c>
      <c r="C22" s="25" cm="1">
        <f t="array" ref="C22">INDEX(C$442:C$464,Control!$B$3)</f>
        <v>75</v>
      </c>
      <c r="D22" s="25" cm="1">
        <f t="array" ref="D22">INDEX(D$442:D$464,Control!$B$3)</f>
        <v>80</v>
      </c>
      <c r="E22" s="25" cm="1">
        <f t="array" ref="E22">INDEX(E$442:E$464,Control!$B$3)</f>
        <v>70</v>
      </c>
      <c r="F22" s="25" cm="1">
        <f t="array" ref="F22">INDEX(F$442:F$464,Control!$B$3)</f>
        <v>80</v>
      </c>
      <c r="G22" s="25" cm="1">
        <f t="array" ref="G22">INDEX(G$442:G$464,Control!$B$3)</f>
        <v>85</v>
      </c>
      <c r="H22" s="25" cm="1">
        <f t="array" ref="H22">INDEX(H$442:H$464,Control!$B$3)</f>
        <v>90</v>
      </c>
      <c r="I22" s="25" cm="1">
        <f t="array" ref="I22">INDEX(I$442:I$464,Control!$B$3)</f>
        <v>90</v>
      </c>
      <c r="J22" s="25" cm="1">
        <f t="array" ref="J22">INDEX(J$442:J$464,Control!$B$3)</f>
        <v>85</v>
      </c>
      <c r="K22" s="25" cm="1">
        <f t="array" ref="K22">INDEX(K$442:K$464,Control!$B$3)</f>
        <v>90</v>
      </c>
      <c r="L22" s="25" cm="1">
        <f t="array" ref="L22">INDEX(L$442:L$464,Control!$B$3)</f>
        <v>95</v>
      </c>
      <c r="M22" s="25" cm="1">
        <f t="array" ref="M22">INDEX(M$442:M$464,Control!$B$3)</f>
        <v>95</v>
      </c>
      <c r="N22" s="25" cm="1">
        <f t="array" ref="N22">INDEX(N$442:N$464,Control!$B$3)</f>
        <v>90</v>
      </c>
      <c r="O22" s="25" cm="1">
        <f t="array" ref="O22">INDEX(O$442:O$464,Control!$B$3)</f>
        <v>95</v>
      </c>
      <c r="P22" s="25" cm="1">
        <f t="array" ref="P22">INDEX(P$442:P$464,Control!$B$3)</f>
        <v>90</v>
      </c>
      <c r="R22" t="s">
        <v>1830</v>
      </c>
      <c r="S22" s="25">
        <f t="shared" ca="1" si="4"/>
        <v>90</v>
      </c>
      <c r="T22" s="25">
        <f t="shared" ca="1" si="5"/>
        <v>90</v>
      </c>
      <c r="U22" s="25">
        <f t="shared" ca="1" si="6"/>
        <v>0</v>
      </c>
      <c r="V22" s="30">
        <f t="shared" ca="1" si="7"/>
        <v>0</v>
      </c>
      <c r="W22" s="7">
        <f t="shared" ca="1" si="8"/>
        <v>1.386748844375963E-2</v>
      </c>
      <c r="X22" s="21"/>
    </row>
    <row r="23" spans="1:24" x14ac:dyDescent="0.2">
      <c r="A23" t="s">
        <v>1831</v>
      </c>
      <c r="B23" s="25" cm="1">
        <f t="array" ref="B23">INDEX(B$469:B$491,Control!$B$3)</f>
        <v>155</v>
      </c>
      <c r="C23" s="25" cm="1">
        <f t="array" ref="C23">INDEX(C$469:C$491,Control!$B$3)</f>
        <v>170</v>
      </c>
      <c r="D23" s="25" cm="1">
        <f t="array" ref="D23">INDEX(D$469:D$491,Control!$B$3)</f>
        <v>180</v>
      </c>
      <c r="E23" s="25" cm="1">
        <f t="array" ref="E23">INDEX(E$469:E$491,Control!$B$3)</f>
        <v>185</v>
      </c>
      <c r="F23" s="25" cm="1">
        <f t="array" ref="F23">INDEX(F$469:F$491,Control!$B$3)</f>
        <v>195</v>
      </c>
      <c r="G23" s="25" cm="1">
        <f t="array" ref="G23">INDEX(G$469:G$491,Control!$B$3)</f>
        <v>215</v>
      </c>
      <c r="H23" s="25" cm="1">
        <f t="array" ref="H23">INDEX(H$469:H$491,Control!$B$3)</f>
        <v>245</v>
      </c>
      <c r="I23" s="25" cm="1">
        <f t="array" ref="I23">INDEX(I$469:I$491,Control!$B$3)</f>
        <v>255</v>
      </c>
      <c r="J23" s="25" cm="1">
        <f t="array" ref="J23">INDEX(J$469:J$491,Control!$B$3)</f>
        <v>240</v>
      </c>
      <c r="K23" s="25" cm="1">
        <f t="array" ref="K23">INDEX(K$469:K$491,Control!$B$3)</f>
        <v>215</v>
      </c>
      <c r="L23" s="25" cm="1">
        <f t="array" ref="L23">INDEX(L$469:L$491,Control!$B$3)</f>
        <v>230</v>
      </c>
      <c r="M23" s="25" cm="1">
        <f t="array" ref="M23">INDEX(M$469:M$491,Control!$B$3)</f>
        <v>240</v>
      </c>
      <c r="N23" s="25" cm="1">
        <f t="array" ref="N23">INDEX(N$469:N$491,Control!$B$3)</f>
        <v>240</v>
      </c>
      <c r="O23" s="25" cm="1">
        <f t="array" ref="O23">INDEX(O$469:O$491,Control!$B$3)</f>
        <v>245</v>
      </c>
      <c r="P23" s="25" cm="1">
        <f t="array" ref="P23">INDEX(P$469:P$491,Control!$B$3)</f>
        <v>260</v>
      </c>
      <c r="R23" t="s">
        <v>1831</v>
      </c>
      <c r="S23" s="25">
        <f t="shared" ca="1" si="4"/>
        <v>215</v>
      </c>
      <c r="T23" s="25">
        <f t="shared" ca="1" si="5"/>
        <v>260</v>
      </c>
      <c r="U23" s="25">
        <f t="shared" ca="1" si="6"/>
        <v>45</v>
      </c>
      <c r="V23" s="30">
        <f t="shared" ca="1" si="7"/>
        <v>0.20930232558139536</v>
      </c>
      <c r="W23" s="7">
        <f t="shared" ca="1" si="8"/>
        <v>4.0061633281972264E-2</v>
      </c>
      <c r="X23" s="21"/>
    </row>
    <row r="24" spans="1:24" x14ac:dyDescent="0.2">
      <c r="A24" t="s">
        <v>1832</v>
      </c>
      <c r="B24" s="25" cm="1">
        <f t="array" ref="B24">INDEX(B$496:B$518,Control!$B$3)</f>
        <v>300</v>
      </c>
      <c r="C24" s="25" cm="1">
        <f t="array" ref="C24">INDEX(C$496:C$518,Control!$B$3)</f>
        <v>300</v>
      </c>
      <c r="D24" s="25" cm="1">
        <f t="array" ref="D24">INDEX(D$496:D$518,Control!$B$3)</f>
        <v>305</v>
      </c>
      <c r="E24" s="25" cm="1">
        <f t="array" ref="E24">INDEX(E$496:E$518,Control!$B$3)</f>
        <v>280</v>
      </c>
      <c r="F24" s="25" cm="1">
        <f t="array" ref="F24">INDEX(F$496:F$518,Control!$B$3)</f>
        <v>280</v>
      </c>
      <c r="G24" s="25" cm="1">
        <f t="array" ref="G24">INDEX(G$496:G$518,Control!$B$3)</f>
        <v>300</v>
      </c>
      <c r="H24" s="25" cm="1">
        <f t="array" ref="H24">INDEX(H$496:H$518,Control!$B$3)</f>
        <v>310</v>
      </c>
      <c r="I24" s="25" cm="1">
        <f t="array" ref="I24">INDEX(I$496:I$518,Control!$B$3)</f>
        <v>315</v>
      </c>
      <c r="J24" s="25" cm="1">
        <f t="array" ref="J24">INDEX(J$496:J$518,Control!$B$3)</f>
        <v>305</v>
      </c>
      <c r="K24" s="25" cm="1">
        <f t="array" ref="K24">INDEX(K$496:K$518,Control!$B$3)</f>
        <v>320</v>
      </c>
      <c r="L24" s="25" cm="1">
        <f t="array" ref="L24">INDEX(L$496:L$518,Control!$B$3)</f>
        <v>335</v>
      </c>
      <c r="M24" s="25" cm="1">
        <f t="array" ref="M24">INDEX(M$496:M$518,Control!$B$3)</f>
        <v>330</v>
      </c>
      <c r="N24" s="25" cm="1">
        <f t="array" ref="N24">INDEX(N$496:N$518,Control!$B$3)</f>
        <v>335</v>
      </c>
      <c r="O24" s="25" cm="1">
        <f t="array" ref="O24">INDEX(O$496:O$518,Control!$B$3)</f>
        <v>350</v>
      </c>
      <c r="P24" s="25" cm="1">
        <f t="array" ref="P24">INDEX(P$496:P$518,Control!$B$3)</f>
        <v>360</v>
      </c>
      <c r="R24" t="s">
        <v>1832</v>
      </c>
      <c r="S24" s="25">
        <f t="shared" ca="1" si="4"/>
        <v>320</v>
      </c>
      <c r="T24" s="25">
        <f t="shared" ca="1" si="5"/>
        <v>360</v>
      </c>
      <c r="U24" s="25">
        <f t="shared" ca="1" si="6"/>
        <v>40</v>
      </c>
      <c r="V24" s="30">
        <f t="shared" ca="1" si="7"/>
        <v>0.125</v>
      </c>
      <c r="W24" s="7">
        <f t="shared" ca="1" si="8"/>
        <v>5.5469953775038522E-2</v>
      </c>
      <c r="X24" s="21"/>
    </row>
    <row r="25" spans="1:24" x14ac:dyDescent="0.2">
      <c r="A25" t="s">
        <v>251</v>
      </c>
      <c r="B25" s="25" cm="1">
        <f t="array" ref="B25">INDEX(B$525:B$547,Control!$B$3)</f>
        <v>1400</v>
      </c>
      <c r="C25" s="25" cm="1">
        <f t="array" ref="C25">INDEX(C$525:C$547,Control!$B$3)</f>
        <v>1400</v>
      </c>
      <c r="D25" s="25" cm="1">
        <f t="array" ref="D25">INDEX(D$525:D$547,Control!$B$3)</f>
        <v>1515</v>
      </c>
      <c r="E25" s="25" cm="1">
        <f t="array" ref="E25">INDEX(E$525:E$547,Control!$B$3)</f>
        <v>1545</v>
      </c>
      <c r="F25" s="25" cm="1">
        <f t="array" ref="F25">INDEX(F$525:F$547,Control!$B$3)</f>
        <v>1640</v>
      </c>
      <c r="G25" s="25" cm="1">
        <f t="array" ref="G25">INDEX(G$525:G$547,Control!$B$3)</f>
        <v>1785</v>
      </c>
      <c r="H25" s="25" cm="1">
        <f t="array" ref="H25">INDEX(H$525:H$547,Control!$B$3)</f>
        <v>1880</v>
      </c>
      <c r="I25" s="25" cm="1">
        <f t="array" ref="I25">INDEX(I$525:I$547,Control!$B$3)</f>
        <v>2000</v>
      </c>
      <c r="J25" s="25" cm="1">
        <f t="array" ref="J25">INDEX(J$525:J$547,Control!$B$3)</f>
        <v>1985</v>
      </c>
      <c r="K25" s="25" cm="1">
        <f t="array" ref="K25">INDEX(K$525:K$547,Control!$B$3)</f>
        <v>2095</v>
      </c>
      <c r="L25" s="25" cm="1">
        <f t="array" ref="L25">INDEX(L$525:L$547,Control!$B$3)</f>
        <v>2185</v>
      </c>
      <c r="M25" s="25" cm="1">
        <f t="array" ref="M25">INDEX(M$525:M$547,Control!$B$3)</f>
        <v>2175</v>
      </c>
      <c r="N25" s="25" cm="1">
        <f t="array" ref="N25">INDEX(N$525:N$547,Control!$B$3)</f>
        <v>2070</v>
      </c>
      <c r="O25" s="25" cm="1">
        <f t="array" ref="O25">INDEX(O$525:O$547,Control!$B$3)</f>
        <v>1990</v>
      </c>
      <c r="P25" s="25" cm="1">
        <f t="array" ref="P25">INDEX(P$525:P$547,Control!$B$3)</f>
        <v>2025</v>
      </c>
      <c r="R25" t="s">
        <v>251</v>
      </c>
      <c r="S25" s="25">
        <f t="shared" ca="1" si="4"/>
        <v>2095</v>
      </c>
      <c r="T25" s="25">
        <f t="shared" ca="1" si="5"/>
        <v>2025</v>
      </c>
      <c r="U25" s="25">
        <f t="shared" ref="U25:U29" ca="1" si="9">IF(ISERROR((T25-S25)),"-",(T25-S25))</f>
        <v>-70</v>
      </c>
      <c r="V25" s="30">
        <f t="shared" ref="V25:V29" ca="1" si="10">IF(ISERROR((U25/S25)),"-",(U25/S25))</f>
        <v>-3.3412887828162291E-2</v>
      </c>
      <c r="W25" s="7">
        <f t="shared" ca="1" si="8"/>
        <v>0.3120184899845917</v>
      </c>
      <c r="X25" s="21"/>
    </row>
    <row r="26" spans="1:24" x14ac:dyDescent="0.2">
      <c r="A26" t="s">
        <v>252</v>
      </c>
      <c r="B26" s="25" cm="1">
        <f t="array" ref="B26">INDEX(B$553:B$575,Control!$B$3)</f>
        <v>375</v>
      </c>
      <c r="C26" s="25" cm="1">
        <f t="array" ref="C26">INDEX(C$553:C$575,Control!$B$3)</f>
        <v>385</v>
      </c>
      <c r="D26" s="25" cm="1">
        <f t="array" ref="D26">INDEX(D$553:D$575,Control!$B$3)</f>
        <v>385</v>
      </c>
      <c r="E26" s="25" cm="1">
        <f t="array" ref="E26">INDEX(E$553:E$575,Control!$B$3)</f>
        <v>415</v>
      </c>
      <c r="F26" s="25" cm="1">
        <f t="array" ref="F26">INDEX(F$553:F$575,Control!$B$3)</f>
        <v>425</v>
      </c>
      <c r="G26" s="25" cm="1">
        <f t="array" ref="G26">INDEX(G$553:G$575,Control!$B$3)</f>
        <v>425</v>
      </c>
      <c r="H26" s="25" cm="1">
        <f t="array" ref="H26">INDEX(H$553:H$575,Control!$B$3)</f>
        <v>430</v>
      </c>
      <c r="I26" s="25" cm="1">
        <f t="array" ref="I26">INDEX(I$553:I$575,Control!$B$3)</f>
        <v>420</v>
      </c>
      <c r="J26" s="25" cm="1">
        <f t="array" ref="J26">INDEX(J$553:J$575,Control!$B$3)</f>
        <v>425</v>
      </c>
      <c r="K26" s="25" cm="1">
        <f t="array" ref="K26">INDEX(K$553:K$575,Control!$B$3)</f>
        <v>430</v>
      </c>
      <c r="L26" s="25" cm="1">
        <f t="array" ref="L26">INDEX(L$553:L$575,Control!$B$3)</f>
        <v>425</v>
      </c>
      <c r="M26" s="25" cm="1">
        <f t="array" ref="M26">INDEX(M$553:M$575,Control!$B$3)</f>
        <v>405</v>
      </c>
      <c r="N26" s="25" cm="1">
        <f t="array" ref="N26">INDEX(N$553:N$575,Control!$B$3)</f>
        <v>415</v>
      </c>
      <c r="O26" s="25" cm="1">
        <f t="array" ref="O26">INDEX(O$553:O$575,Control!$B$3)</f>
        <v>410</v>
      </c>
      <c r="P26" s="25" cm="1">
        <f t="array" ref="P26">INDEX(P$553:P$575,Control!$B$3)</f>
        <v>415</v>
      </c>
      <c r="R26" t="s">
        <v>252</v>
      </c>
      <c r="S26" s="25">
        <f t="shared" ca="1" si="4"/>
        <v>430</v>
      </c>
      <c r="T26" s="25">
        <f t="shared" ca="1" si="5"/>
        <v>415</v>
      </c>
      <c r="U26" s="25">
        <f t="shared" ca="1" si="9"/>
        <v>-15</v>
      </c>
      <c r="V26" s="30">
        <f t="shared" ca="1" si="10"/>
        <v>-3.4883720930232558E-2</v>
      </c>
      <c r="W26" s="7">
        <f t="shared" ca="1" si="8"/>
        <v>6.3944530046224968E-2</v>
      </c>
      <c r="X26" s="21"/>
    </row>
    <row r="27" spans="1:24" x14ac:dyDescent="0.2">
      <c r="A27" t="s">
        <v>253</v>
      </c>
      <c r="B27" s="25" cm="1">
        <f t="array" ref="B27">INDEX(B$581:B$603,Control!$B$3)</f>
        <v>400</v>
      </c>
      <c r="C27" s="25" cm="1">
        <f t="array" ref="C27">INDEX(C$581:C$603,Control!$B$3)</f>
        <v>395</v>
      </c>
      <c r="D27" s="25" cm="1">
        <f t="array" ref="D27">INDEX(D$581:D$603,Control!$B$3)</f>
        <v>430</v>
      </c>
      <c r="E27" s="25" cm="1">
        <f t="array" ref="E27">INDEX(E$581:E$603,Control!$B$3)</f>
        <v>435</v>
      </c>
      <c r="F27" s="25" cm="1">
        <f t="array" ref="F27">INDEX(F$581:F$603,Control!$B$3)</f>
        <v>470</v>
      </c>
      <c r="G27" s="25" cm="1">
        <f t="array" ref="G27">INDEX(G$581:G$603,Control!$B$3)</f>
        <v>485</v>
      </c>
      <c r="H27" s="25" cm="1">
        <f t="array" ref="H27">INDEX(H$581:H$603,Control!$B$3)</f>
        <v>510</v>
      </c>
      <c r="I27" s="25" cm="1">
        <f t="array" ref="I27">INDEX(I$581:I$603,Control!$B$3)</f>
        <v>545</v>
      </c>
      <c r="J27" s="25" cm="1">
        <f t="array" ref="J27">INDEX(J$581:J$603,Control!$B$3)</f>
        <v>555</v>
      </c>
      <c r="K27" s="25" cm="1">
        <f t="array" ref="K27">INDEX(K$581:K$603,Control!$B$3)</f>
        <v>570</v>
      </c>
      <c r="L27" s="25" cm="1">
        <f t="array" ref="L27">INDEX(L$581:L$603,Control!$B$3)</f>
        <v>595</v>
      </c>
      <c r="M27" s="25" cm="1">
        <f t="array" ref="M27">INDEX(M$581:M$603,Control!$B$3)</f>
        <v>570</v>
      </c>
      <c r="N27" s="25" cm="1">
        <f t="array" ref="N27">INDEX(N$581:N$603,Control!$B$3)</f>
        <v>540</v>
      </c>
      <c r="O27" s="25" cm="1">
        <f t="array" ref="O27">INDEX(O$581:O$603,Control!$B$3)</f>
        <v>555</v>
      </c>
      <c r="P27" s="25" cm="1">
        <f t="array" ref="P27">INDEX(P$581:P$603,Control!$B$3)</f>
        <v>570</v>
      </c>
      <c r="R27" t="s">
        <v>253</v>
      </c>
      <c r="S27" s="25">
        <f t="shared" ca="1" si="4"/>
        <v>570</v>
      </c>
      <c r="T27" s="25">
        <f t="shared" ca="1" si="5"/>
        <v>570</v>
      </c>
      <c r="U27" s="25">
        <f t="shared" ca="1" si="9"/>
        <v>0</v>
      </c>
      <c r="V27" s="30">
        <f t="shared" ca="1" si="10"/>
        <v>0</v>
      </c>
      <c r="W27" s="7">
        <f t="shared" ca="1" si="8"/>
        <v>8.7827426810477657E-2</v>
      </c>
      <c r="X27" s="21"/>
    </row>
    <row r="28" spans="1:24" x14ac:dyDescent="0.2">
      <c r="A28" t="s">
        <v>254</v>
      </c>
      <c r="B28" s="25" cm="1">
        <f t="array" ref="B28">INDEX(B$609:B$631,Control!$B$3)</f>
        <v>105</v>
      </c>
      <c r="C28" s="25" cm="1">
        <f t="array" ref="C28">INDEX(C$609:C$631,Control!$B$3)</f>
        <v>105</v>
      </c>
      <c r="D28" s="25" cm="1">
        <f t="array" ref="D28">INDEX(D$609:D$631,Control!$B$3)</f>
        <v>105</v>
      </c>
      <c r="E28" s="25" cm="1">
        <f t="array" ref="E28">INDEX(E$609:E$631,Control!$B$3)</f>
        <v>115</v>
      </c>
      <c r="F28" s="25" cm="1">
        <f t="array" ref="F28">INDEX(F$609:F$631,Control!$B$3)</f>
        <v>125</v>
      </c>
      <c r="G28" s="25" cm="1">
        <f t="array" ref="G28">INDEX(G$609:G$631,Control!$B$3)</f>
        <v>140</v>
      </c>
      <c r="H28" s="25" cm="1">
        <f t="array" ref="H28">INDEX(H$609:H$631,Control!$B$3)</f>
        <v>175</v>
      </c>
      <c r="I28" s="25" cm="1">
        <f t="array" ref="I28">INDEX(I$609:I$631,Control!$B$3)</f>
        <v>180</v>
      </c>
      <c r="J28" s="25" cm="1">
        <f t="array" ref="J28">INDEX(J$609:J$631,Control!$B$3)</f>
        <v>175</v>
      </c>
      <c r="K28" s="25" cm="1">
        <f t="array" ref="K28">INDEX(K$609:K$631,Control!$B$3)</f>
        <v>150</v>
      </c>
      <c r="L28" s="25" cm="1">
        <f t="array" ref="L28">INDEX(L$609:L$631,Control!$B$3)</f>
        <v>155</v>
      </c>
      <c r="M28" s="25" cm="1">
        <f t="array" ref="M28">INDEX(M$609:M$631,Control!$B$3)</f>
        <v>170</v>
      </c>
      <c r="N28" s="25" cm="1">
        <f t="array" ref="N28">INDEX(N$609:N$631,Control!$B$3)</f>
        <v>165</v>
      </c>
      <c r="O28" s="25" cm="1">
        <f t="array" ref="O28">INDEX(O$609:O$631,Control!$B$3)</f>
        <v>175</v>
      </c>
      <c r="P28" s="25" cm="1">
        <f t="array" ref="P28">INDEX(P$609:P$631,Control!$B$3)</f>
        <v>190</v>
      </c>
      <c r="R28" t="s">
        <v>254</v>
      </c>
      <c r="S28" s="25">
        <f t="shared" ca="1" si="4"/>
        <v>150</v>
      </c>
      <c r="T28" s="25">
        <f t="shared" ca="1" si="5"/>
        <v>190</v>
      </c>
      <c r="U28" s="25">
        <f t="shared" ca="1" si="9"/>
        <v>40</v>
      </c>
      <c r="V28" s="30">
        <f t="shared" ca="1" si="10"/>
        <v>0.26666666666666666</v>
      </c>
      <c r="W28" s="7">
        <f t="shared" ca="1" si="8"/>
        <v>2.9275808936825885E-2</v>
      </c>
      <c r="X28" s="21"/>
    </row>
    <row r="29" spans="1:24" x14ac:dyDescent="0.2">
      <c r="A29" t="s">
        <v>255</v>
      </c>
      <c r="B29" s="25" cm="1">
        <f t="array" ref="B29">INDEX(B$637:B$659,Control!$B$3)</f>
        <v>365</v>
      </c>
      <c r="C29" s="25" cm="1">
        <f t="array" ref="C29">INDEX(C$637:C$659,Control!$B$3)</f>
        <v>375</v>
      </c>
      <c r="D29" s="25" cm="1">
        <f t="array" ref="D29">INDEX(D$637:D$659,Control!$B$3)</f>
        <v>380</v>
      </c>
      <c r="E29" s="25" cm="1">
        <f t="array" ref="E29">INDEX(E$637:E$659,Control!$B$3)</f>
        <v>365</v>
      </c>
      <c r="F29" s="25" cm="1">
        <f t="array" ref="F29">INDEX(F$637:F$659,Control!$B$3)</f>
        <v>380</v>
      </c>
      <c r="G29" s="25" cm="1">
        <f t="array" ref="G29">INDEX(G$637:G$659,Control!$B$3)</f>
        <v>370</v>
      </c>
      <c r="H29" s="25" cm="1">
        <f t="array" ref="H29">INDEX(H$637:H$659,Control!$B$3)</f>
        <v>365</v>
      </c>
      <c r="I29" s="25" cm="1">
        <f t="array" ref="I29">INDEX(I$637:I$659,Control!$B$3)</f>
        <v>380</v>
      </c>
      <c r="J29" s="25" cm="1">
        <f t="array" ref="J29">INDEX(J$637:J$659,Control!$B$3)</f>
        <v>385</v>
      </c>
      <c r="K29" s="25" cm="1">
        <f t="array" ref="K29">INDEX(K$637:K$659,Control!$B$3)</f>
        <v>395</v>
      </c>
      <c r="L29" s="25" cm="1">
        <f t="array" ref="L29">INDEX(L$637:L$659,Control!$B$3)</f>
        <v>415</v>
      </c>
      <c r="M29" s="25" cm="1">
        <f t="array" ref="M29">INDEX(M$637:M$659,Control!$B$3)</f>
        <v>410</v>
      </c>
      <c r="N29" s="25" cm="1">
        <f t="array" ref="N29">INDEX(N$637:N$659,Control!$B$3)</f>
        <v>415</v>
      </c>
      <c r="O29" s="25" cm="1">
        <f t="array" ref="O29">INDEX(O$637:O$659,Control!$B$3)</f>
        <v>430</v>
      </c>
      <c r="P29" s="25" cm="1">
        <f t="array" ref="P29">INDEX(P$637:P$659,Control!$B$3)</f>
        <v>435</v>
      </c>
      <c r="R29" t="s">
        <v>255</v>
      </c>
      <c r="S29" s="25">
        <f t="shared" ca="1" si="4"/>
        <v>395</v>
      </c>
      <c r="T29" s="25">
        <f t="shared" ca="1" si="5"/>
        <v>435</v>
      </c>
      <c r="U29" s="25">
        <f t="shared" ca="1" si="9"/>
        <v>40</v>
      </c>
      <c r="V29" s="30">
        <f t="shared" ca="1" si="10"/>
        <v>0.10126582278481013</v>
      </c>
      <c r="W29" s="7">
        <f t="shared" ca="1" si="8"/>
        <v>6.7026194144838208E-2</v>
      </c>
      <c r="X29" s="21"/>
    </row>
    <row r="35" spans="1:17" x14ac:dyDescent="0.2">
      <c r="A35" t="s">
        <v>1815</v>
      </c>
    </row>
    <row r="36" spans="1:17" s="18" customFormat="1" ht="15" x14ac:dyDescent="0.25">
      <c r="B36" s="18">
        <v>2010</v>
      </c>
      <c r="C36" s="18">
        <v>2011</v>
      </c>
      <c r="D36" s="18">
        <v>2012</v>
      </c>
      <c r="E36" s="18">
        <v>2013</v>
      </c>
      <c r="F36" s="18">
        <v>2014</v>
      </c>
      <c r="G36" s="18">
        <v>2015</v>
      </c>
      <c r="H36" s="18">
        <v>2016</v>
      </c>
      <c r="I36" s="18">
        <v>2017</v>
      </c>
      <c r="J36" s="18">
        <v>2018</v>
      </c>
      <c r="K36" s="18">
        <v>2019</v>
      </c>
      <c r="L36" s="18">
        <v>2020</v>
      </c>
      <c r="M36" s="18">
        <v>2021</v>
      </c>
      <c r="N36" s="18">
        <v>2022</v>
      </c>
      <c r="O36" s="18">
        <v>2023</v>
      </c>
      <c r="P36" s="18">
        <v>2024</v>
      </c>
      <c r="Q36" s="166"/>
    </row>
    <row r="37" spans="1:17" x14ac:dyDescent="0.2">
      <c r="A37" t="s">
        <v>115</v>
      </c>
      <c r="B37">
        <v>360</v>
      </c>
      <c r="C37">
        <v>375</v>
      </c>
      <c r="D37">
        <v>375</v>
      </c>
      <c r="E37">
        <v>410</v>
      </c>
      <c r="F37">
        <v>420</v>
      </c>
      <c r="G37">
        <v>420</v>
      </c>
      <c r="H37">
        <v>420</v>
      </c>
      <c r="I37">
        <v>410</v>
      </c>
      <c r="J37">
        <v>410</v>
      </c>
      <c r="K37">
        <v>420</v>
      </c>
      <c r="L37">
        <v>420</v>
      </c>
      <c r="M37">
        <v>395</v>
      </c>
      <c r="N37">
        <v>415</v>
      </c>
      <c r="O37">
        <v>405</v>
      </c>
      <c r="P37">
        <v>410</v>
      </c>
    </row>
    <row r="38" spans="1:17" x14ac:dyDescent="0.2">
      <c r="A38" t="s">
        <v>116</v>
      </c>
      <c r="B38">
        <v>155</v>
      </c>
      <c r="C38">
        <v>160</v>
      </c>
      <c r="D38">
        <v>160</v>
      </c>
      <c r="E38">
        <v>165</v>
      </c>
      <c r="F38">
        <v>170</v>
      </c>
      <c r="G38">
        <v>175</v>
      </c>
      <c r="H38">
        <v>175</v>
      </c>
      <c r="I38">
        <v>180</v>
      </c>
      <c r="J38">
        <v>175</v>
      </c>
      <c r="K38">
        <v>170</v>
      </c>
      <c r="L38">
        <v>170</v>
      </c>
      <c r="M38">
        <v>165</v>
      </c>
      <c r="N38">
        <v>160</v>
      </c>
      <c r="O38">
        <v>155</v>
      </c>
      <c r="P38">
        <v>145</v>
      </c>
    </row>
    <row r="39" spans="1:17" x14ac:dyDescent="0.2">
      <c r="A39" t="s">
        <v>117</v>
      </c>
      <c r="B39">
        <v>25</v>
      </c>
      <c r="C39">
        <v>25</v>
      </c>
      <c r="D39">
        <v>30</v>
      </c>
      <c r="E39">
        <v>30</v>
      </c>
      <c r="F39">
        <v>30</v>
      </c>
      <c r="G39">
        <v>25</v>
      </c>
      <c r="H39">
        <v>30</v>
      </c>
      <c r="I39">
        <v>25</v>
      </c>
      <c r="J39">
        <v>30</v>
      </c>
      <c r="K39">
        <v>25</v>
      </c>
      <c r="L39">
        <v>25</v>
      </c>
      <c r="M39">
        <v>25</v>
      </c>
      <c r="N39">
        <v>25</v>
      </c>
      <c r="O39">
        <v>20</v>
      </c>
      <c r="P39">
        <v>20</v>
      </c>
    </row>
    <row r="40" spans="1:17" x14ac:dyDescent="0.2">
      <c r="A40" t="s">
        <v>118</v>
      </c>
      <c r="B40">
        <v>180</v>
      </c>
      <c r="C40">
        <v>175</v>
      </c>
      <c r="D40">
        <v>180</v>
      </c>
      <c r="E40">
        <v>195</v>
      </c>
      <c r="F40">
        <v>190</v>
      </c>
      <c r="G40">
        <v>195</v>
      </c>
      <c r="H40">
        <v>200</v>
      </c>
      <c r="I40">
        <v>195</v>
      </c>
      <c r="J40">
        <v>195</v>
      </c>
      <c r="K40">
        <v>190</v>
      </c>
      <c r="L40">
        <v>190</v>
      </c>
      <c r="M40">
        <v>165</v>
      </c>
      <c r="N40">
        <v>170</v>
      </c>
      <c r="O40">
        <v>165</v>
      </c>
      <c r="P40">
        <v>165</v>
      </c>
    </row>
    <row r="41" spans="1:17" x14ac:dyDescent="0.2">
      <c r="A41" t="s">
        <v>119</v>
      </c>
      <c r="B41">
        <v>175</v>
      </c>
      <c r="C41">
        <v>185</v>
      </c>
      <c r="D41">
        <v>195</v>
      </c>
      <c r="E41">
        <v>200</v>
      </c>
      <c r="F41">
        <v>200</v>
      </c>
      <c r="G41">
        <v>205</v>
      </c>
      <c r="H41">
        <v>200</v>
      </c>
      <c r="I41">
        <v>200</v>
      </c>
      <c r="J41">
        <v>205</v>
      </c>
      <c r="K41">
        <v>210</v>
      </c>
      <c r="L41">
        <v>210</v>
      </c>
      <c r="M41">
        <v>195</v>
      </c>
      <c r="N41">
        <v>190</v>
      </c>
      <c r="O41">
        <v>190</v>
      </c>
      <c r="P41">
        <v>185</v>
      </c>
    </row>
    <row r="42" spans="1:17" x14ac:dyDescent="0.2">
      <c r="A42" t="s">
        <v>120</v>
      </c>
      <c r="B42">
        <v>35</v>
      </c>
      <c r="C42">
        <v>40</v>
      </c>
      <c r="D42">
        <v>35</v>
      </c>
      <c r="E42">
        <v>40</v>
      </c>
      <c r="F42">
        <v>45</v>
      </c>
      <c r="G42">
        <v>45</v>
      </c>
      <c r="H42">
        <v>45</v>
      </c>
      <c r="I42">
        <v>45</v>
      </c>
      <c r="J42">
        <v>45</v>
      </c>
      <c r="K42">
        <v>45</v>
      </c>
      <c r="L42">
        <v>45</v>
      </c>
      <c r="M42">
        <v>40</v>
      </c>
      <c r="N42">
        <v>40</v>
      </c>
      <c r="O42">
        <v>40</v>
      </c>
      <c r="P42">
        <v>40</v>
      </c>
    </row>
    <row r="43" spans="1:17" x14ac:dyDescent="0.2">
      <c r="A43" t="s">
        <v>121</v>
      </c>
      <c r="B43">
        <v>295</v>
      </c>
      <c r="C43">
        <v>295</v>
      </c>
      <c r="D43">
        <v>290</v>
      </c>
      <c r="E43">
        <v>315</v>
      </c>
      <c r="F43">
        <v>305</v>
      </c>
      <c r="G43">
        <v>305</v>
      </c>
      <c r="H43">
        <v>320</v>
      </c>
      <c r="I43">
        <v>305</v>
      </c>
      <c r="J43">
        <v>300</v>
      </c>
      <c r="K43">
        <v>310</v>
      </c>
      <c r="L43">
        <v>305</v>
      </c>
      <c r="M43">
        <v>285</v>
      </c>
      <c r="N43">
        <v>285</v>
      </c>
      <c r="O43">
        <v>280</v>
      </c>
      <c r="P43">
        <v>275</v>
      </c>
    </row>
    <row r="44" spans="1:17" x14ac:dyDescent="0.2">
      <c r="A44" t="s">
        <v>122</v>
      </c>
      <c r="B44">
        <v>195</v>
      </c>
      <c r="C44">
        <v>190</v>
      </c>
      <c r="D44">
        <v>190</v>
      </c>
      <c r="E44">
        <v>200</v>
      </c>
      <c r="F44">
        <v>200</v>
      </c>
      <c r="G44">
        <v>200</v>
      </c>
      <c r="H44">
        <v>200</v>
      </c>
      <c r="I44">
        <v>200</v>
      </c>
      <c r="J44">
        <v>200</v>
      </c>
      <c r="K44">
        <v>205</v>
      </c>
      <c r="L44">
        <v>205</v>
      </c>
      <c r="M44">
        <v>195</v>
      </c>
      <c r="N44">
        <v>205</v>
      </c>
      <c r="O44">
        <v>200</v>
      </c>
      <c r="P44">
        <v>200</v>
      </c>
    </row>
    <row r="45" spans="1:17" x14ac:dyDescent="0.2">
      <c r="A45" t="s">
        <v>123</v>
      </c>
      <c r="B45">
        <v>195</v>
      </c>
      <c r="C45">
        <v>200</v>
      </c>
      <c r="D45">
        <v>190</v>
      </c>
      <c r="E45">
        <v>210</v>
      </c>
      <c r="F45">
        <v>210</v>
      </c>
      <c r="G45">
        <v>220</v>
      </c>
      <c r="H45">
        <v>220</v>
      </c>
      <c r="I45">
        <v>225</v>
      </c>
      <c r="J45">
        <v>230</v>
      </c>
      <c r="K45">
        <v>225</v>
      </c>
      <c r="L45">
        <v>220</v>
      </c>
      <c r="M45">
        <v>195</v>
      </c>
      <c r="N45">
        <v>195</v>
      </c>
      <c r="O45">
        <v>195</v>
      </c>
      <c r="P45">
        <v>190</v>
      </c>
    </row>
    <row r="46" spans="1:17" x14ac:dyDescent="0.2">
      <c r="A46" t="s">
        <v>124</v>
      </c>
      <c r="B46">
        <v>70</v>
      </c>
      <c r="C46">
        <v>70</v>
      </c>
      <c r="D46">
        <v>70</v>
      </c>
      <c r="E46">
        <v>70</v>
      </c>
      <c r="F46">
        <v>70</v>
      </c>
      <c r="G46">
        <v>75</v>
      </c>
      <c r="H46">
        <v>75</v>
      </c>
      <c r="I46">
        <v>70</v>
      </c>
      <c r="J46">
        <v>75</v>
      </c>
      <c r="K46">
        <v>70</v>
      </c>
      <c r="L46">
        <v>65</v>
      </c>
      <c r="M46">
        <v>65</v>
      </c>
      <c r="N46">
        <v>70</v>
      </c>
      <c r="O46">
        <v>70</v>
      </c>
      <c r="P46">
        <v>65</v>
      </c>
    </row>
    <row r="47" spans="1:17" x14ac:dyDescent="0.2">
      <c r="A47" t="s">
        <v>125</v>
      </c>
      <c r="B47">
        <v>120</v>
      </c>
      <c r="C47">
        <v>125</v>
      </c>
      <c r="D47">
        <v>130</v>
      </c>
      <c r="E47">
        <v>135</v>
      </c>
      <c r="F47">
        <v>135</v>
      </c>
      <c r="G47">
        <v>130</v>
      </c>
      <c r="H47">
        <v>130</v>
      </c>
      <c r="I47">
        <v>135</v>
      </c>
      <c r="J47">
        <v>135</v>
      </c>
      <c r="K47">
        <v>135</v>
      </c>
      <c r="L47">
        <v>130</v>
      </c>
      <c r="M47">
        <v>120</v>
      </c>
      <c r="N47">
        <v>120</v>
      </c>
      <c r="O47">
        <v>120</v>
      </c>
      <c r="P47">
        <v>125</v>
      </c>
    </row>
    <row r="48" spans="1:17" x14ac:dyDescent="0.2">
      <c r="A48" t="s">
        <v>126</v>
      </c>
      <c r="B48">
        <v>255</v>
      </c>
      <c r="C48">
        <v>265</v>
      </c>
      <c r="D48">
        <v>255</v>
      </c>
      <c r="E48">
        <v>275</v>
      </c>
      <c r="F48">
        <v>275</v>
      </c>
      <c r="G48">
        <v>280</v>
      </c>
      <c r="H48">
        <v>285</v>
      </c>
      <c r="I48">
        <v>285</v>
      </c>
      <c r="J48">
        <v>285</v>
      </c>
      <c r="K48">
        <v>285</v>
      </c>
      <c r="L48">
        <v>285</v>
      </c>
      <c r="M48">
        <v>255</v>
      </c>
      <c r="N48">
        <v>255</v>
      </c>
      <c r="O48">
        <v>250</v>
      </c>
      <c r="P48">
        <v>255</v>
      </c>
    </row>
    <row r="49" spans="1:17" x14ac:dyDescent="0.2">
      <c r="A49" t="s">
        <v>138</v>
      </c>
      <c r="B49">
        <v>2055</v>
      </c>
      <c r="C49">
        <v>2105</v>
      </c>
      <c r="D49">
        <v>2100</v>
      </c>
      <c r="E49">
        <v>2245</v>
      </c>
      <c r="F49">
        <v>2260</v>
      </c>
      <c r="G49">
        <v>2275</v>
      </c>
      <c r="H49">
        <v>2295</v>
      </c>
      <c r="I49">
        <v>2275</v>
      </c>
      <c r="J49">
        <v>2280</v>
      </c>
      <c r="K49">
        <v>2285</v>
      </c>
      <c r="L49">
        <v>2270</v>
      </c>
      <c r="M49">
        <v>2100</v>
      </c>
      <c r="N49">
        <v>2125</v>
      </c>
      <c r="O49">
        <v>2095</v>
      </c>
      <c r="P49">
        <v>2075</v>
      </c>
    </row>
    <row r="50" spans="1:17" x14ac:dyDescent="0.2">
      <c r="A50" t="s">
        <v>127</v>
      </c>
      <c r="B50">
        <v>60</v>
      </c>
      <c r="C50">
        <v>60</v>
      </c>
      <c r="D50">
        <v>65</v>
      </c>
      <c r="E50">
        <v>65</v>
      </c>
      <c r="F50">
        <v>70</v>
      </c>
      <c r="G50">
        <v>70</v>
      </c>
      <c r="H50">
        <v>70</v>
      </c>
      <c r="I50">
        <v>70</v>
      </c>
      <c r="J50">
        <v>75</v>
      </c>
      <c r="K50">
        <v>70</v>
      </c>
      <c r="L50">
        <v>75</v>
      </c>
      <c r="M50">
        <v>70</v>
      </c>
      <c r="N50">
        <v>75</v>
      </c>
      <c r="O50">
        <v>70</v>
      </c>
      <c r="P50">
        <v>70</v>
      </c>
    </row>
    <row r="51" spans="1:17" x14ac:dyDescent="0.2">
      <c r="A51" t="s">
        <v>139</v>
      </c>
      <c r="B51">
        <v>2120</v>
      </c>
      <c r="C51">
        <v>2165</v>
      </c>
      <c r="D51">
        <v>2165</v>
      </c>
      <c r="E51">
        <v>2310</v>
      </c>
      <c r="F51">
        <v>2325</v>
      </c>
      <c r="G51">
        <v>2340</v>
      </c>
      <c r="H51">
        <v>2360</v>
      </c>
      <c r="I51">
        <v>2345</v>
      </c>
      <c r="J51">
        <v>2355</v>
      </c>
      <c r="K51">
        <v>2355</v>
      </c>
      <c r="L51">
        <v>2345</v>
      </c>
      <c r="M51">
        <v>2170</v>
      </c>
      <c r="N51">
        <v>2200</v>
      </c>
      <c r="O51">
        <v>2165</v>
      </c>
      <c r="P51">
        <v>2145</v>
      </c>
    </row>
    <row r="52" spans="1:17" x14ac:dyDescent="0.2">
      <c r="A52" t="s">
        <v>140</v>
      </c>
      <c r="B52">
        <v>10615</v>
      </c>
      <c r="C52">
        <v>10835</v>
      </c>
      <c r="D52">
        <v>10815</v>
      </c>
      <c r="E52">
        <v>11375</v>
      </c>
      <c r="F52">
        <v>11530</v>
      </c>
      <c r="G52">
        <v>11670</v>
      </c>
      <c r="H52">
        <v>11735</v>
      </c>
      <c r="I52">
        <v>11745</v>
      </c>
      <c r="J52">
        <v>11830</v>
      </c>
      <c r="K52">
        <v>11880</v>
      </c>
      <c r="L52">
        <v>11785</v>
      </c>
      <c r="M52">
        <v>10905</v>
      </c>
      <c r="N52">
        <v>11095</v>
      </c>
      <c r="O52">
        <v>10935</v>
      </c>
      <c r="P52">
        <v>10915</v>
      </c>
    </row>
    <row r="53" spans="1:17" x14ac:dyDescent="0.2">
      <c r="A53" t="s">
        <v>141</v>
      </c>
      <c r="B53">
        <v>90290</v>
      </c>
      <c r="C53">
        <v>91975</v>
      </c>
      <c r="D53">
        <v>91555</v>
      </c>
      <c r="E53">
        <v>96025</v>
      </c>
      <c r="F53">
        <v>97250</v>
      </c>
      <c r="G53">
        <v>98565</v>
      </c>
      <c r="H53">
        <v>98805</v>
      </c>
      <c r="I53">
        <v>98940</v>
      </c>
      <c r="J53">
        <v>99615</v>
      </c>
      <c r="K53">
        <v>99650</v>
      </c>
      <c r="L53">
        <v>99425</v>
      </c>
      <c r="M53">
        <v>91905</v>
      </c>
      <c r="N53">
        <v>93190</v>
      </c>
      <c r="O53">
        <v>92065</v>
      </c>
      <c r="P53">
        <v>91680</v>
      </c>
    </row>
    <row r="54" spans="1:17" x14ac:dyDescent="0.2">
      <c r="A54" t="s">
        <v>226</v>
      </c>
      <c r="B54">
        <v>121035</v>
      </c>
      <c r="C54">
        <v>122785</v>
      </c>
      <c r="D54">
        <v>122510</v>
      </c>
      <c r="E54">
        <v>127045</v>
      </c>
      <c r="F54">
        <v>128335</v>
      </c>
      <c r="G54">
        <v>129655</v>
      </c>
      <c r="H54">
        <v>129920</v>
      </c>
      <c r="I54">
        <v>129965</v>
      </c>
      <c r="J54">
        <v>130895</v>
      </c>
      <c r="K54">
        <v>131025</v>
      </c>
      <c r="L54">
        <v>130520</v>
      </c>
      <c r="M54">
        <v>122820</v>
      </c>
      <c r="N54">
        <v>124160</v>
      </c>
      <c r="O54">
        <v>122845</v>
      </c>
      <c r="P54">
        <v>122420</v>
      </c>
    </row>
    <row r="55" spans="1:17" x14ac:dyDescent="0.2">
      <c r="A55" t="s">
        <v>227</v>
      </c>
      <c r="B55">
        <v>137135</v>
      </c>
      <c r="C55">
        <v>139070</v>
      </c>
      <c r="D55">
        <v>138925</v>
      </c>
      <c r="E55">
        <v>143855</v>
      </c>
      <c r="F55">
        <v>145280</v>
      </c>
      <c r="G55">
        <v>146905</v>
      </c>
      <c r="H55">
        <v>147600</v>
      </c>
      <c r="I55">
        <v>147795</v>
      </c>
      <c r="J55">
        <v>149165</v>
      </c>
      <c r="K55">
        <v>149540</v>
      </c>
      <c r="L55">
        <v>148845</v>
      </c>
      <c r="M55">
        <v>141030</v>
      </c>
      <c r="N55">
        <v>142500</v>
      </c>
      <c r="O55">
        <v>141390</v>
      </c>
      <c r="P55">
        <v>141255</v>
      </c>
    </row>
    <row r="56" spans="1:17" x14ac:dyDescent="0.2">
      <c r="A56" t="s">
        <v>228</v>
      </c>
      <c r="B56" s="187">
        <v>610</v>
      </c>
      <c r="C56" s="187">
        <v>615</v>
      </c>
      <c r="D56" s="187">
        <v>610</v>
      </c>
      <c r="E56" s="187">
        <v>660</v>
      </c>
      <c r="F56" s="187">
        <v>660</v>
      </c>
      <c r="G56" s="187">
        <v>665</v>
      </c>
      <c r="H56" s="187">
        <v>680</v>
      </c>
      <c r="I56" s="187">
        <v>665</v>
      </c>
      <c r="J56" s="187">
        <v>675</v>
      </c>
      <c r="K56" s="187">
        <v>670</v>
      </c>
      <c r="L56" s="187">
        <v>665</v>
      </c>
      <c r="M56" s="187">
        <v>615</v>
      </c>
      <c r="N56" s="187">
        <v>615</v>
      </c>
      <c r="O56" s="187">
        <v>610</v>
      </c>
      <c r="P56" s="187">
        <v>600</v>
      </c>
    </row>
    <row r="57" spans="1:17" x14ac:dyDescent="0.2">
      <c r="A57" t="s">
        <v>229</v>
      </c>
      <c r="B57" s="187">
        <v>565</v>
      </c>
      <c r="C57" s="187">
        <v>585</v>
      </c>
      <c r="D57" s="187">
        <v>570</v>
      </c>
      <c r="E57" s="187">
        <v>605</v>
      </c>
      <c r="F57" s="187">
        <v>610</v>
      </c>
      <c r="G57" s="187">
        <v>605</v>
      </c>
      <c r="H57" s="187">
        <v>615</v>
      </c>
      <c r="I57" s="187">
        <v>620</v>
      </c>
      <c r="J57" s="187">
        <v>620</v>
      </c>
      <c r="K57" s="187">
        <v>625</v>
      </c>
      <c r="L57" s="187">
        <v>620</v>
      </c>
      <c r="M57" s="187">
        <v>570</v>
      </c>
      <c r="N57" s="187">
        <v>580</v>
      </c>
      <c r="O57" s="187">
        <v>575</v>
      </c>
      <c r="P57" s="187">
        <v>575</v>
      </c>
    </row>
    <row r="58" spans="1:17" x14ac:dyDescent="0.2">
      <c r="A58" t="s">
        <v>230</v>
      </c>
      <c r="B58" s="187">
        <v>580</v>
      </c>
      <c r="C58" s="187">
        <v>590</v>
      </c>
      <c r="D58" s="187">
        <v>605</v>
      </c>
      <c r="E58" s="187">
        <v>635</v>
      </c>
      <c r="F58" s="187">
        <v>635</v>
      </c>
      <c r="G58" s="187">
        <v>650</v>
      </c>
      <c r="H58" s="187">
        <v>645</v>
      </c>
      <c r="I58" s="187">
        <v>645</v>
      </c>
      <c r="J58" s="187">
        <v>645</v>
      </c>
      <c r="K58" s="187">
        <v>645</v>
      </c>
      <c r="L58" s="187">
        <v>640</v>
      </c>
      <c r="M58" s="187">
        <v>590</v>
      </c>
      <c r="N58" s="187">
        <v>590</v>
      </c>
      <c r="O58" s="187">
        <v>580</v>
      </c>
      <c r="P58" s="187">
        <v>565</v>
      </c>
    </row>
    <row r="59" spans="1:17" x14ac:dyDescent="0.2">
      <c r="A59" t="s">
        <v>231</v>
      </c>
      <c r="B59" s="187">
        <v>655</v>
      </c>
      <c r="C59" s="187">
        <v>670</v>
      </c>
      <c r="D59" s="187">
        <v>665</v>
      </c>
      <c r="E59" s="187">
        <v>725</v>
      </c>
      <c r="F59" s="187">
        <v>725</v>
      </c>
      <c r="G59" s="187">
        <v>725</v>
      </c>
      <c r="H59" s="187">
        <v>740</v>
      </c>
      <c r="I59" s="187">
        <v>715</v>
      </c>
      <c r="J59" s="187">
        <v>710</v>
      </c>
      <c r="K59" s="187">
        <v>725</v>
      </c>
      <c r="L59" s="187">
        <v>725</v>
      </c>
      <c r="M59" s="187">
        <v>680</v>
      </c>
      <c r="N59" s="187">
        <v>695</v>
      </c>
      <c r="O59" s="187">
        <v>685</v>
      </c>
      <c r="P59" s="187">
        <v>685</v>
      </c>
    </row>
    <row r="62" spans="1:17" x14ac:dyDescent="0.2">
      <c r="A62" t="s">
        <v>1816</v>
      </c>
    </row>
    <row r="63" spans="1:17" s="18" customFormat="1" ht="15" x14ac:dyDescent="0.25">
      <c r="B63" s="18">
        <v>2010</v>
      </c>
      <c r="C63" s="18">
        <v>2011</v>
      </c>
      <c r="D63" s="18">
        <v>2012</v>
      </c>
      <c r="E63" s="18">
        <v>2013</v>
      </c>
      <c r="F63" s="18">
        <v>2014</v>
      </c>
      <c r="G63" s="18">
        <v>2015</v>
      </c>
      <c r="H63" s="18">
        <v>2016</v>
      </c>
      <c r="I63" s="18">
        <v>2017</v>
      </c>
      <c r="J63" s="18">
        <v>2018</v>
      </c>
      <c r="K63" s="18">
        <v>2019</v>
      </c>
      <c r="L63" s="18">
        <v>2020</v>
      </c>
      <c r="M63" s="18">
        <v>2021</v>
      </c>
      <c r="N63" s="18">
        <v>2022</v>
      </c>
      <c r="O63" s="18">
        <v>2023</v>
      </c>
      <c r="P63" s="18">
        <v>2024</v>
      </c>
      <c r="Q63" s="166"/>
    </row>
    <row r="64" spans="1:17" x14ac:dyDescent="0.2">
      <c r="A64" t="s">
        <v>115</v>
      </c>
      <c r="B64">
        <v>20</v>
      </c>
      <c r="C64">
        <v>20</v>
      </c>
      <c r="D64">
        <v>25</v>
      </c>
      <c r="E64">
        <v>25</v>
      </c>
      <c r="F64">
        <v>30</v>
      </c>
      <c r="G64">
        <v>30</v>
      </c>
      <c r="H64">
        <v>35</v>
      </c>
      <c r="I64">
        <v>30</v>
      </c>
      <c r="J64">
        <v>30</v>
      </c>
      <c r="K64">
        <v>35</v>
      </c>
      <c r="L64">
        <v>40</v>
      </c>
      <c r="M64">
        <v>40</v>
      </c>
      <c r="N64">
        <v>45</v>
      </c>
      <c r="O64">
        <v>45</v>
      </c>
      <c r="P64">
        <v>50</v>
      </c>
    </row>
    <row r="65" spans="1:16" x14ac:dyDescent="0.2">
      <c r="A65" t="s">
        <v>116</v>
      </c>
      <c r="B65">
        <v>10</v>
      </c>
      <c r="C65">
        <v>10</v>
      </c>
      <c r="D65">
        <v>15</v>
      </c>
      <c r="E65">
        <v>20</v>
      </c>
      <c r="F65">
        <v>20</v>
      </c>
      <c r="G65">
        <v>20</v>
      </c>
      <c r="H65">
        <v>20</v>
      </c>
      <c r="I65">
        <v>20</v>
      </c>
      <c r="J65">
        <v>20</v>
      </c>
      <c r="K65">
        <v>20</v>
      </c>
      <c r="L65">
        <v>25</v>
      </c>
      <c r="M65">
        <v>25</v>
      </c>
      <c r="N65">
        <v>30</v>
      </c>
      <c r="O65">
        <v>35</v>
      </c>
      <c r="P65">
        <v>30</v>
      </c>
    </row>
    <row r="66" spans="1:16" x14ac:dyDescent="0.2">
      <c r="A66" t="s">
        <v>117</v>
      </c>
      <c r="B66">
        <v>15</v>
      </c>
      <c r="C66">
        <v>15</v>
      </c>
      <c r="D66">
        <v>20</v>
      </c>
      <c r="E66">
        <v>15</v>
      </c>
      <c r="F66">
        <v>20</v>
      </c>
      <c r="G66">
        <v>30</v>
      </c>
      <c r="H66">
        <v>25</v>
      </c>
      <c r="I66">
        <v>20</v>
      </c>
      <c r="J66">
        <v>20</v>
      </c>
      <c r="K66">
        <v>20</v>
      </c>
      <c r="L66">
        <v>20</v>
      </c>
      <c r="M66">
        <v>20</v>
      </c>
      <c r="N66">
        <v>30</v>
      </c>
      <c r="O66">
        <v>35</v>
      </c>
      <c r="P66">
        <v>30</v>
      </c>
    </row>
    <row r="67" spans="1:16" x14ac:dyDescent="0.2">
      <c r="A67" t="s">
        <v>118</v>
      </c>
      <c r="B67">
        <v>15</v>
      </c>
      <c r="C67">
        <v>10</v>
      </c>
      <c r="D67">
        <v>15</v>
      </c>
      <c r="E67">
        <v>20</v>
      </c>
      <c r="F67">
        <v>15</v>
      </c>
      <c r="G67">
        <v>15</v>
      </c>
      <c r="H67">
        <v>15</v>
      </c>
      <c r="I67">
        <v>20</v>
      </c>
      <c r="J67">
        <v>20</v>
      </c>
      <c r="K67">
        <v>25</v>
      </c>
      <c r="L67">
        <v>25</v>
      </c>
      <c r="M67">
        <v>25</v>
      </c>
      <c r="N67">
        <v>25</v>
      </c>
      <c r="O67">
        <v>20</v>
      </c>
      <c r="P67">
        <v>20</v>
      </c>
    </row>
    <row r="68" spans="1:16" x14ac:dyDescent="0.2">
      <c r="A68" t="s">
        <v>119</v>
      </c>
      <c r="B68">
        <v>10</v>
      </c>
      <c r="C68">
        <v>10</v>
      </c>
      <c r="D68">
        <v>10</v>
      </c>
      <c r="E68">
        <v>15</v>
      </c>
      <c r="F68">
        <v>10</v>
      </c>
      <c r="G68">
        <v>10</v>
      </c>
      <c r="H68">
        <v>10</v>
      </c>
      <c r="I68">
        <v>10</v>
      </c>
      <c r="J68">
        <v>10</v>
      </c>
      <c r="K68">
        <v>15</v>
      </c>
      <c r="L68">
        <v>15</v>
      </c>
      <c r="M68">
        <v>20</v>
      </c>
      <c r="N68">
        <v>15</v>
      </c>
      <c r="O68">
        <v>15</v>
      </c>
      <c r="P68">
        <v>10</v>
      </c>
    </row>
    <row r="69" spans="1:16" x14ac:dyDescent="0.2">
      <c r="A69" t="s">
        <v>120</v>
      </c>
      <c r="B69">
        <v>15</v>
      </c>
      <c r="C69">
        <v>10</v>
      </c>
      <c r="D69">
        <v>10</v>
      </c>
      <c r="E69">
        <v>10</v>
      </c>
      <c r="F69">
        <v>15</v>
      </c>
      <c r="G69">
        <v>15</v>
      </c>
      <c r="H69">
        <v>20</v>
      </c>
      <c r="I69">
        <v>20</v>
      </c>
      <c r="J69">
        <v>15</v>
      </c>
      <c r="K69">
        <v>20</v>
      </c>
      <c r="L69">
        <v>20</v>
      </c>
      <c r="M69">
        <v>20</v>
      </c>
      <c r="N69">
        <v>20</v>
      </c>
      <c r="O69">
        <v>20</v>
      </c>
      <c r="P69">
        <v>20</v>
      </c>
    </row>
    <row r="70" spans="1:16" x14ac:dyDescent="0.2">
      <c r="A70" t="s">
        <v>121</v>
      </c>
      <c r="B70">
        <v>15</v>
      </c>
      <c r="C70">
        <v>20</v>
      </c>
      <c r="D70">
        <v>35</v>
      </c>
      <c r="E70">
        <v>35</v>
      </c>
      <c r="F70">
        <v>30</v>
      </c>
      <c r="G70">
        <v>30</v>
      </c>
      <c r="H70">
        <v>35</v>
      </c>
      <c r="I70">
        <v>35</v>
      </c>
      <c r="J70">
        <v>40</v>
      </c>
      <c r="K70">
        <v>45</v>
      </c>
      <c r="L70">
        <v>45</v>
      </c>
      <c r="M70">
        <v>40</v>
      </c>
      <c r="N70">
        <v>45</v>
      </c>
      <c r="O70">
        <v>35</v>
      </c>
      <c r="P70">
        <v>40</v>
      </c>
    </row>
    <row r="71" spans="1:16" x14ac:dyDescent="0.2">
      <c r="A71" t="s">
        <v>122</v>
      </c>
      <c r="B71">
        <v>20</v>
      </c>
      <c r="C71">
        <v>20</v>
      </c>
      <c r="D71">
        <v>20</v>
      </c>
      <c r="E71">
        <v>60</v>
      </c>
      <c r="F71">
        <v>70</v>
      </c>
      <c r="G71">
        <v>65</v>
      </c>
      <c r="H71">
        <v>30</v>
      </c>
      <c r="I71">
        <v>25</v>
      </c>
      <c r="J71">
        <v>25</v>
      </c>
      <c r="K71">
        <v>30</v>
      </c>
      <c r="L71">
        <v>30</v>
      </c>
      <c r="M71">
        <v>25</v>
      </c>
      <c r="N71">
        <v>30</v>
      </c>
      <c r="O71">
        <v>30</v>
      </c>
      <c r="P71">
        <v>30</v>
      </c>
    </row>
    <row r="72" spans="1:16" x14ac:dyDescent="0.2">
      <c r="A72" t="s">
        <v>123</v>
      </c>
      <c r="B72">
        <v>20</v>
      </c>
      <c r="C72">
        <v>20</v>
      </c>
      <c r="D72">
        <v>20</v>
      </c>
      <c r="E72">
        <v>20</v>
      </c>
      <c r="F72">
        <v>25</v>
      </c>
      <c r="G72">
        <v>25</v>
      </c>
      <c r="H72">
        <v>15</v>
      </c>
      <c r="I72">
        <v>20</v>
      </c>
      <c r="J72">
        <v>40</v>
      </c>
      <c r="K72">
        <v>40</v>
      </c>
      <c r="L72">
        <v>45</v>
      </c>
      <c r="M72">
        <v>45</v>
      </c>
      <c r="N72">
        <v>50</v>
      </c>
      <c r="O72">
        <v>50</v>
      </c>
      <c r="P72">
        <v>45</v>
      </c>
    </row>
    <row r="73" spans="1:16" x14ac:dyDescent="0.2">
      <c r="A73" t="s">
        <v>124</v>
      </c>
      <c r="B73">
        <v>10</v>
      </c>
      <c r="C73">
        <v>10</v>
      </c>
      <c r="D73">
        <v>10</v>
      </c>
      <c r="E73">
        <v>15</v>
      </c>
      <c r="F73">
        <v>25</v>
      </c>
      <c r="G73">
        <v>25</v>
      </c>
      <c r="H73">
        <v>25</v>
      </c>
      <c r="I73">
        <v>30</v>
      </c>
      <c r="J73">
        <v>25</v>
      </c>
      <c r="K73">
        <v>25</v>
      </c>
      <c r="L73">
        <v>20</v>
      </c>
      <c r="M73">
        <v>20</v>
      </c>
      <c r="N73">
        <v>25</v>
      </c>
      <c r="O73">
        <v>25</v>
      </c>
      <c r="P73">
        <v>25</v>
      </c>
    </row>
    <row r="74" spans="1:16" x14ac:dyDescent="0.2">
      <c r="A74" t="s">
        <v>125</v>
      </c>
      <c r="B74">
        <v>20</v>
      </c>
      <c r="C74">
        <v>20</v>
      </c>
      <c r="D74">
        <v>25</v>
      </c>
      <c r="E74">
        <v>25</v>
      </c>
      <c r="F74">
        <v>30</v>
      </c>
      <c r="G74">
        <v>30</v>
      </c>
      <c r="H74">
        <v>30</v>
      </c>
      <c r="I74">
        <v>30</v>
      </c>
      <c r="J74">
        <v>30</v>
      </c>
      <c r="K74">
        <v>40</v>
      </c>
      <c r="L74">
        <v>40</v>
      </c>
      <c r="M74">
        <v>35</v>
      </c>
      <c r="N74">
        <v>35</v>
      </c>
      <c r="O74">
        <v>40</v>
      </c>
      <c r="P74">
        <v>40</v>
      </c>
    </row>
    <row r="75" spans="1:16" x14ac:dyDescent="0.2">
      <c r="A75" t="s">
        <v>126</v>
      </c>
      <c r="B75">
        <v>10</v>
      </c>
      <c r="C75">
        <v>10</v>
      </c>
      <c r="D75">
        <v>20</v>
      </c>
      <c r="E75">
        <v>10</v>
      </c>
      <c r="F75">
        <v>10</v>
      </c>
      <c r="G75">
        <v>10</v>
      </c>
      <c r="H75">
        <v>15</v>
      </c>
      <c r="I75">
        <v>15</v>
      </c>
      <c r="J75">
        <v>20</v>
      </c>
      <c r="K75">
        <v>15</v>
      </c>
      <c r="L75">
        <v>15</v>
      </c>
      <c r="M75">
        <v>15</v>
      </c>
      <c r="N75">
        <v>20</v>
      </c>
      <c r="O75">
        <v>30</v>
      </c>
      <c r="P75">
        <v>25</v>
      </c>
    </row>
    <row r="76" spans="1:16" x14ac:dyDescent="0.2">
      <c r="A76" t="s">
        <v>138</v>
      </c>
      <c r="B76">
        <v>175</v>
      </c>
      <c r="C76">
        <v>180</v>
      </c>
      <c r="D76">
        <v>230</v>
      </c>
      <c r="E76">
        <v>275</v>
      </c>
      <c r="F76">
        <v>300</v>
      </c>
      <c r="G76">
        <v>315</v>
      </c>
      <c r="H76">
        <v>275</v>
      </c>
      <c r="I76">
        <v>285</v>
      </c>
      <c r="J76">
        <v>300</v>
      </c>
      <c r="K76">
        <v>330</v>
      </c>
      <c r="L76">
        <v>335</v>
      </c>
      <c r="M76">
        <v>340</v>
      </c>
      <c r="N76">
        <v>360</v>
      </c>
      <c r="O76">
        <v>385</v>
      </c>
      <c r="P76">
        <v>365</v>
      </c>
    </row>
    <row r="77" spans="1:16" x14ac:dyDescent="0.2">
      <c r="A77" t="s">
        <v>127</v>
      </c>
      <c r="B77">
        <v>25</v>
      </c>
      <c r="C77">
        <v>25</v>
      </c>
      <c r="D77">
        <v>30</v>
      </c>
      <c r="E77">
        <v>30</v>
      </c>
      <c r="F77">
        <v>30</v>
      </c>
      <c r="G77">
        <v>25</v>
      </c>
      <c r="H77">
        <v>30</v>
      </c>
      <c r="I77">
        <v>30</v>
      </c>
      <c r="J77">
        <v>40</v>
      </c>
      <c r="K77">
        <v>40</v>
      </c>
      <c r="L77">
        <v>35</v>
      </c>
      <c r="M77">
        <v>45</v>
      </c>
      <c r="N77">
        <v>55</v>
      </c>
      <c r="O77">
        <v>50</v>
      </c>
      <c r="P77">
        <v>55</v>
      </c>
    </row>
    <row r="78" spans="1:16" x14ac:dyDescent="0.2">
      <c r="A78" t="s">
        <v>139</v>
      </c>
      <c r="B78">
        <v>200</v>
      </c>
      <c r="C78">
        <v>210</v>
      </c>
      <c r="D78">
        <v>260</v>
      </c>
      <c r="E78">
        <v>300</v>
      </c>
      <c r="F78">
        <v>330</v>
      </c>
      <c r="G78">
        <v>340</v>
      </c>
      <c r="H78">
        <v>305</v>
      </c>
      <c r="I78">
        <v>315</v>
      </c>
      <c r="J78">
        <v>340</v>
      </c>
      <c r="K78">
        <v>370</v>
      </c>
      <c r="L78">
        <v>370</v>
      </c>
      <c r="M78">
        <v>385</v>
      </c>
      <c r="N78">
        <v>415</v>
      </c>
      <c r="O78">
        <v>435</v>
      </c>
      <c r="P78">
        <v>420</v>
      </c>
    </row>
    <row r="79" spans="1:16" x14ac:dyDescent="0.2">
      <c r="A79" t="s">
        <v>140</v>
      </c>
      <c r="B79">
        <v>910</v>
      </c>
      <c r="C79">
        <v>970</v>
      </c>
      <c r="D79">
        <v>1145</v>
      </c>
      <c r="E79">
        <v>1290</v>
      </c>
      <c r="F79">
        <v>1400</v>
      </c>
      <c r="G79">
        <v>1535</v>
      </c>
      <c r="H79">
        <v>1680</v>
      </c>
      <c r="I79">
        <v>1675</v>
      </c>
      <c r="J79">
        <v>1715</v>
      </c>
      <c r="K79">
        <v>1740</v>
      </c>
      <c r="L79">
        <v>1780</v>
      </c>
      <c r="M79">
        <v>1835</v>
      </c>
      <c r="N79">
        <v>1935</v>
      </c>
      <c r="O79">
        <v>1960</v>
      </c>
      <c r="P79">
        <v>1940</v>
      </c>
    </row>
    <row r="80" spans="1:16" x14ac:dyDescent="0.2">
      <c r="A80" t="s">
        <v>141</v>
      </c>
      <c r="B80">
        <v>6110</v>
      </c>
      <c r="C80">
        <v>6470</v>
      </c>
      <c r="D80">
        <v>7370</v>
      </c>
      <c r="E80">
        <v>8265</v>
      </c>
      <c r="F80">
        <v>8875</v>
      </c>
      <c r="G80">
        <v>9610</v>
      </c>
      <c r="H80">
        <v>10480</v>
      </c>
      <c r="I80">
        <v>10950</v>
      </c>
      <c r="J80">
        <v>11475</v>
      </c>
      <c r="K80">
        <v>11785</v>
      </c>
      <c r="L80">
        <v>12065</v>
      </c>
      <c r="M80">
        <v>12400</v>
      </c>
      <c r="N80">
        <v>13070</v>
      </c>
      <c r="O80">
        <v>12855</v>
      </c>
      <c r="P80">
        <v>12940</v>
      </c>
    </row>
    <row r="81" spans="1:17" x14ac:dyDescent="0.2">
      <c r="A81" t="s">
        <v>226</v>
      </c>
      <c r="B81">
        <v>7275</v>
      </c>
      <c r="C81">
        <v>7690</v>
      </c>
      <c r="D81">
        <v>8690</v>
      </c>
      <c r="E81">
        <v>9820</v>
      </c>
      <c r="F81">
        <v>10515</v>
      </c>
      <c r="G81">
        <v>11385</v>
      </c>
      <c r="H81">
        <v>12415</v>
      </c>
      <c r="I81">
        <v>12890</v>
      </c>
      <c r="J81">
        <v>13515</v>
      </c>
      <c r="K81">
        <v>13825</v>
      </c>
      <c r="L81">
        <v>14140</v>
      </c>
      <c r="M81">
        <v>14515</v>
      </c>
      <c r="N81">
        <v>15240</v>
      </c>
      <c r="O81">
        <v>15040</v>
      </c>
      <c r="P81">
        <v>15130</v>
      </c>
    </row>
    <row r="82" spans="1:17" x14ac:dyDescent="0.2">
      <c r="A82" t="s">
        <v>227</v>
      </c>
      <c r="B82">
        <v>7610</v>
      </c>
      <c r="C82">
        <v>8055</v>
      </c>
      <c r="D82">
        <v>9080</v>
      </c>
      <c r="E82">
        <v>10285</v>
      </c>
      <c r="F82">
        <v>11020</v>
      </c>
      <c r="G82">
        <v>11935</v>
      </c>
      <c r="H82">
        <v>13070</v>
      </c>
      <c r="I82">
        <v>13620</v>
      </c>
      <c r="J82">
        <v>14330</v>
      </c>
      <c r="K82">
        <v>14655</v>
      </c>
      <c r="L82">
        <v>14965</v>
      </c>
      <c r="M82">
        <v>15355</v>
      </c>
      <c r="N82">
        <v>16085</v>
      </c>
      <c r="O82">
        <v>15890</v>
      </c>
      <c r="P82">
        <v>15945</v>
      </c>
    </row>
    <row r="83" spans="1:17" x14ac:dyDescent="0.2">
      <c r="A83" t="s">
        <v>228</v>
      </c>
      <c r="B83" s="187">
        <v>85</v>
      </c>
      <c r="C83" s="187">
        <v>90</v>
      </c>
      <c r="D83" s="187">
        <v>115</v>
      </c>
      <c r="E83" s="187">
        <v>105</v>
      </c>
      <c r="F83" s="187">
        <v>120</v>
      </c>
      <c r="G83" s="187">
        <v>125</v>
      </c>
      <c r="H83" s="187">
        <v>120</v>
      </c>
      <c r="I83" s="187">
        <v>130</v>
      </c>
      <c r="J83" s="187">
        <v>155</v>
      </c>
      <c r="K83" s="187">
        <v>165</v>
      </c>
      <c r="L83" s="187">
        <v>165</v>
      </c>
      <c r="M83" s="187">
        <v>175</v>
      </c>
      <c r="N83" s="187">
        <v>195</v>
      </c>
      <c r="O83" s="187">
        <v>195</v>
      </c>
      <c r="P83" s="187">
        <v>190</v>
      </c>
    </row>
    <row r="84" spans="1:17" x14ac:dyDescent="0.2">
      <c r="A84" t="s">
        <v>229</v>
      </c>
      <c r="B84" s="187">
        <v>50</v>
      </c>
      <c r="C84" s="187">
        <v>50</v>
      </c>
      <c r="D84" s="187">
        <v>70</v>
      </c>
      <c r="E84" s="187">
        <v>100</v>
      </c>
      <c r="F84" s="187">
        <v>110</v>
      </c>
      <c r="G84" s="187">
        <v>110</v>
      </c>
      <c r="H84" s="187">
        <v>75</v>
      </c>
      <c r="I84" s="187">
        <v>75</v>
      </c>
      <c r="J84" s="187">
        <v>75</v>
      </c>
      <c r="K84" s="187">
        <v>85</v>
      </c>
      <c r="L84" s="187">
        <v>85</v>
      </c>
      <c r="M84" s="187">
        <v>80</v>
      </c>
      <c r="N84" s="187">
        <v>85</v>
      </c>
      <c r="O84" s="187">
        <v>100</v>
      </c>
      <c r="P84" s="187">
        <v>95</v>
      </c>
    </row>
    <row r="85" spans="1:17" x14ac:dyDescent="0.2">
      <c r="A85" t="s">
        <v>230</v>
      </c>
      <c r="B85" s="187">
        <v>45</v>
      </c>
      <c r="C85" s="187">
        <v>45</v>
      </c>
      <c r="D85" s="187">
        <v>50</v>
      </c>
      <c r="E85" s="187">
        <v>70</v>
      </c>
      <c r="F85" s="187">
        <v>70</v>
      </c>
      <c r="G85" s="187">
        <v>75</v>
      </c>
      <c r="H85" s="187">
        <v>75</v>
      </c>
      <c r="I85" s="187">
        <v>80</v>
      </c>
      <c r="J85" s="187">
        <v>80</v>
      </c>
      <c r="K85" s="187">
        <v>85</v>
      </c>
      <c r="L85" s="187">
        <v>80</v>
      </c>
      <c r="M85" s="187">
        <v>90</v>
      </c>
      <c r="N85" s="187">
        <v>95</v>
      </c>
      <c r="O85" s="187">
        <v>95</v>
      </c>
      <c r="P85" s="187">
        <v>85</v>
      </c>
    </row>
    <row r="86" spans="1:17" x14ac:dyDescent="0.2">
      <c r="A86" t="s">
        <v>231</v>
      </c>
      <c r="B86" s="187">
        <v>35</v>
      </c>
      <c r="C86" s="187">
        <v>45</v>
      </c>
      <c r="D86" s="187">
        <v>60</v>
      </c>
      <c r="E86" s="187">
        <v>60</v>
      </c>
      <c r="F86" s="187">
        <v>55</v>
      </c>
      <c r="G86" s="187">
        <v>65</v>
      </c>
      <c r="H86" s="187">
        <v>65</v>
      </c>
      <c r="I86" s="187">
        <v>70</v>
      </c>
      <c r="J86" s="187">
        <v>70</v>
      </c>
      <c r="K86" s="187">
        <v>80</v>
      </c>
      <c r="L86" s="187">
        <v>85</v>
      </c>
      <c r="M86" s="187">
        <v>80</v>
      </c>
      <c r="N86" s="187">
        <v>85</v>
      </c>
      <c r="O86" s="187">
        <v>85</v>
      </c>
      <c r="P86" s="187">
        <v>85</v>
      </c>
    </row>
    <row r="89" spans="1:17" x14ac:dyDescent="0.2">
      <c r="A89" t="s">
        <v>1817</v>
      </c>
    </row>
    <row r="90" spans="1:17" s="18" customFormat="1" ht="15" x14ac:dyDescent="0.25">
      <c r="B90" s="18">
        <v>2010</v>
      </c>
      <c r="C90" s="18">
        <v>2011</v>
      </c>
      <c r="D90" s="18">
        <v>2012</v>
      </c>
      <c r="E90" s="18">
        <v>2013</v>
      </c>
      <c r="F90" s="18">
        <v>2014</v>
      </c>
      <c r="G90" s="18">
        <v>2015</v>
      </c>
      <c r="H90" s="18">
        <v>2016</v>
      </c>
      <c r="I90" s="18">
        <v>2017</v>
      </c>
      <c r="J90" s="18">
        <v>2018</v>
      </c>
      <c r="K90" s="18">
        <v>2019</v>
      </c>
      <c r="L90" s="18">
        <v>2020</v>
      </c>
      <c r="M90" s="18">
        <v>2021</v>
      </c>
      <c r="N90" s="18">
        <v>2022</v>
      </c>
      <c r="O90" s="18">
        <v>2023</v>
      </c>
      <c r="P90" s="18">
        <v>2024</v>
      </c>
      <c r="Q90" s="166"/>
    </row>
    <row r="91" spans="1:17" x14ac:dyDescent="0.2">
      <c r="A91" t="s">
        <v>115</v>
      </c>
      <c r="B91">
        <v>340</v>
      </c>
      <c r="C91">
        <v>320</v>
      </c>
      <c r="D91">
        <v>335</v>
      </c>
      <c r="E91">
        <v>345</v>
      </c>
      <c r="F91">
        <v>335</v>
      </c>
      <c r="G91">
        <v>330</v>
      </c>
      <c r="H91">
        <v>315</v>
      </c>
      <c r="I91">
        <v>320</v>
      </c>
      <c r="J91">
        <v>330</v>
      </c>
      <c r="K91">
        <v>330</v>
      </c>
      <c r="L91">
        <v>330</v>
      </c>
      <c r="M91">
        <v>330</v>
      </c>
      <c r="N91">
        <v>320</v>
      </c>
      <c r="O91">
        <v>310</v>
      </c>
      <c r="P91">
        <v>310</v>
      </c>
    </row>
    <row r="92" spans="1:17" x14ac:dyDescent="0.2">
      <c r="A92" t="s">
        <v>116</v>
      </c>
      <c r="B92">
        <v>220</v>
      </c>
      <c r="C92">
        <v>220</v>
      </c>
      <c r="D92">
        <v>220</v>
      </c>
      <c r="E92">
        <v>210</v>
      </c>
      <c r="F92">
        <v>210</v>
      </c>
      <c r="G92">
        <v>235</v>
      </c>
      <c r="H92">
        <v>240</v>
      </c>
      <c r="I92">
        <v>230</v>
      </c>
      <c r="J92">
        <v>230</v>
      </c>
      <c r="K92">
        <v>240</v>
      </c>
      <c r="L92">
        <v>250</v>
      </c>
      <c r="M92">
        <v>260</v>
      </c>
      <c r="N92">
        <v>255</v>
      </c>
      <c r="O92">
        <v>245</v>
      </c>
      <c r="P92">
        <v>230</v>
      </c>
    </row>
    <row r="93" spans="1:17" x14ac:dyDescent="0.2">
      <c r="A93" t="s">
        <v>117</v>
      </c>
      <c r="B93">
        <v>215</v>
      </c>
      <c r="C93">
        <v>190</v>
      </c>
      <c r="D93">
        <v>200</v>
      </c>
      <c r="E93">
        <v>215</v>
      </c>
      <c r="F93">
        <v>215</v>
      </c>
      <c r="G93">
        <v>200</v>
      </c>
      <c r="H93">
        <v>230</v>
      </c>
      <c r="I93">
        <v>225</v>
      </c>
      <c r="J93">
        <v>220</v>
      </c>
      <c r="K93">
        <v>210</v>
      </c>
      <c r="L93">
        <v>205</v>
      </c>
      <c r="M93">
        <v>215</v>
      </c>
      <c r="N93">
        <v>215</v>
      </c>
      <c r="O93">
        <v>210</v>
      </c>
      <c r="P93">
        <v>200</v>
      </c>
    </row>
    <row r="94" spans="1:17" x14ac:dyDescent="0.2">
      <c r="A94" t="s">
        <v>118</v>
      </c>
      <c r="B94">
        <v>155</v>
      </c>
      <c r="C94">
        <v>155</v>
      </c>
      <c r="D94">
        <v>155</v>
      </c>
      <c r="E94">
        <v>155</v>
      </c>
      <c r="F94">
        <v>170</v>
      </c>
      <c r="G94">
        <v>165</v>
      </c>
      <c r="H94">
        <v>170</v>
      </c>
      <c r="I94">
        <v>170</v>
      </c>
      <c r="J94">
        <v>170</v>
      </c>
      <c r="K94">
        <v>180</v>
      </c>
      <c r="L94">
        <v>190</v>
      </c>
      <c r="M94">
        <v>195</v>
      </c>
      <c r="N94">
        <v>175</v>
      </c>
      <c r="O94">
        <v>180</v>
      </c>
      <c r="P94">
        <v>185</v>
      </c>
    </row>
    <row r="95" spans="1:17" x14ac:dyDescent="0.2">
      <c r="A95" t="s">
        <v>119</v>
      </c>
      <c r="B95">
        <v>145</v>
      </c>
      <c r="C95">
        <v>145</v>
      </c>
      <c r="D95">
        <v>145</v>
      </c>
      <c r="E95">
        <v>145</v>
      </c>
      <c r="F95">
        <v>145</v>
      </c>
      <c r="G95">
        <v>155</v>
      </c>
      <c r="H95">
        <v>165</v>
      </c>
      <c r="I95">
        <v>165</v>
      </c>
      <c r="J95">
        <v>165</v>
      </c>
      <c r="K95">
        <v>170</v>
      </c>
      <c r="L95">
        <v>175</v>
      </c>
      <c r="M95">
        <v>185</v>
      </c>
      <c r="N95">
        <v>185</v>
      </c>
      <c r="O95">
        <v>185</v>
      </c>
      <c r="P95">
        <v>180</v>
      </c>
    </row>
    <row r="96" spans="1:17" x14ac:dyDescent="0.2">
      <c r="A96" t="s">
        <v>120</v>
      </c>
      <c r="B96">
        <v>175</v>
      </c>
      <c r="C96">
        <v>165</v>
      </c>
      <c r="D96">
        <v>165</v>
      </c>
      <c r="E96">
        <v>170</v>
      </c>
      <c r="F96">
        <v>170</v>
      </c>
      <c r="G96">
        <v>180</v>
      </c>
      <c r="H96">
        <v>175</v>
      </c>
      <c r="I96">
        <v>180</v>
      </c>
      <c r="J96">
        <v>195</v>
      </c>
      <c r="K96">
        <v>200</v>
      </c>
      <c r="L96">
        <v>195</v>
      </c>
      <c r="M96">
        <v>190</v>
      </c>
      <c r="N96">
        <v>195</v>
      </c>
      <c r="O96">
        <v>195</v>
      </c>
      <c r="P96">
        <v>180</v>
      </c>
    </row>
    <row r="97" spans="1:16" x14ac:dyDescent="0.2">
      <c r="A97" t="s">
        <v>121</v>
      </c>
      <c r="B97">
        <v>330</v>
      </c>
      <c r="C97">
        <v>315</v>
      </c>
      <c r="D97">
        <v>330</v>
      </c>
      <c r="E97">
        <v>340</v>
      </c>
      <c r="F97">
        <v>345</v>
      </c>
      <c r="G97">
        <v>350</v>
      </c>
      <c r="H97">
        <v>355</v>
      </c>
      <c r="I97">
        <v>360</v>
      </c>
      <c r="J97">
        <v>370</v>
      </c>
      <c r="K97">
        <v>365</v>
      </c>
      <c r="L97">
        <v>370</v>
      </c>
      <c r="M97">
        <v>375</v>
      </c>
      <c r="N97">
        <v>380</v>
      </c>
      <c r="O97">
        <v>390</v>
      </c>
      <c r="P97">
        <v>380</v>
      </c>
    </row>
    <row r="98" spans="1:16" x14ac:dyDescent="0.2">
      <c r="A98" t="s">
        <v>122</v>
      </c>
      <c r="B98">
        <v>310</v>
      </c>
      <c r="C98">
        <v>315</v>
      </c>
      <c r="D98">
        <v>315</v>
      </c>
      <c r="E98">
        <v>320</v>
      </c>
      <c r="F98">
        <v>320</v>
      </c>
      <c r="G98">
        <v>315</v>
      </c>
      <c r="H98">
        <v>305</v>
      </c>
      <c r="I98">
        <v>310</v>
      </c>
      <c r="J98">
        <v>310</v>
      </c>
      <c r="K98">
        <v>320</v>
      </c>
      <c r="L98">
        <v>305</v>
      </c>
      <c r="M98">
        <v>305</v>
      </c>
      <c r="N98">
        <v>300</v>
      </c>
      <c r="O98">
        <v>295</v>
      </c>
      <c r="P98">
        <v>285</v>
      </c>
    </row>
    <row r="99" spans="1:16" x14ac:dyDescent="0.2">
      <c r="A99" t="s">
        <v>123</v>
      </c>
      <c r="B99">
        <v>315</v>
      </c>
      <c r="C99">
        <v>315</v>
      </c>
      <c r="D99">
        <v>310</v>
      </c>
      <c r="E99">
        <v>310</v>
      </c>
      <c r="F99">
        <v>300</v>
      </c>
      <c r="G99">
        <v>310</v>
      </c>
      <c r="H99">
        <v>315</v>
      </c>
      <c r="I99">
        <v>325</v>
      </c>
      <c r="J99">
        <v>325</v>
      </c>
      <c r="K99">
        <v>345</v>
      </c>
      <c r="L99">
        <v>350</v>
      </c>
      <c r="M99">
        <v>355</v>
      </c>
      <c r="N99">
        <v>360</v>
      </c>
      <c r="O99">
        <v>345</v>
      </c>
      <c r="P99">
        <v>350</v>
      </c>
    </row>
    <row r="100" spans="1:16" x14ac:dyDescent="0.2">
      <c r="A100" t="s">
        <v>124</v>
      </c>
      <c r="B100">
        <v>215</v>
      </c>
      <c r="C100">
        <v>195</v>
      </c>
      <c r="D100">
        <v>200</v>
      </c>
      <c r="E100">
        <v>205</v>
      </c>
      <c r="F100">
        <v>200</v>
      </c>
      <c r="G100">
        <v>215</v>
      </c>
      <c r="H100">
        <v>210</v>
      </c>
      <c r="I100">
        <v>230</v>
      </c>
      <c r="J100">
        <v>240</v>
      </c>
      <c r="K100">
        <v>245</v>
      </c>
      <c r="L100">
        <v>235</v>
      </c>
      <c r="M100">
        <v>255</v>
      </c>
      <c r="N100">
        <v>255</v>
      </c>
      <c r="O100">
        <v>255</v>
      </c>
      <c r="P100">
        <v>245</v>
      </c>
    </row>
    <row r="101" spans="1:16" x14ac:dyDescent="0.2">
      <c r="A101" t="s">
        <v>125</v>
      </c>
      <c r="B101">
        <v>275</v>
      </c>
      <c r="C101">
        <v>250</v>
      </c>
      <c r="D101">
        <v>270</v>
      </c>
      <c r="E101">
        <v>260</v>
      </c>
      <c r="F101">
        <v>240</v>
      </c>
      <c r="G101">
        <v>255</v>
      </c>
      <c r="H101">
        <v>260</v>
      </c>
      <c r="I101">
        <v>265</v>
      </c>
      <c r="J101">
        <v>270</v>
      </c>
      <c r="K101">
        <v>260</v>
      </c>
      <c r="L101">
        <v>285</v>
      </c>
      <c r="M101">
        <v>270</v>
      </c>
      <c r="N101">
        <v>270</v>
      </c>
      <c r="O101">
        <v>260</v>
      </c>
      <c r="P101">
        <v>260</v>
      </c>
    </row>
    <row r="102" spans="1:16" x14ac:dyDescent="0.2">
      <c r="A102" t="s">
        <v>126</v>
      </c>
      <c r="B102">
        <v>270</v>
      </c>
      <c r="C102">
        <v>250</v>
      </c>
      <c r="D102">
        <v>240</v>
      </c>
      <c r="E102">
        <v>225</v>
      </c>
      <c r="F102">
        <v>225</v>
      </c>
      <c r="G102">
        <v>245</v>
      </c>
      <c r="H102">
        <v>255</v>
      </c>
      <c r="I102">
        <v>255</v>
      </c>
      <c r="J102">
        <v>245</v>
      </c>
      <c r="K102">
        <v>255</v>
      </c>
      <c r="L102">
        <v>230</v>
      </c>
      <c r="M102">
        <v>250</v>
      </c>
      <c r="N102">
        <v>240</v>
      </c>
      <c r="O102">
        <v>250</v>
      </c>
      <c r="P102">
        <v>245</v>
      </c>
    </row>
    <row r="103" spans="1:16" x14ac:dyDescent="0.2">
      <c r="A103" t="s">
        <v>138</v>
      </c>
      <c r="B103">
        <v>2965</v>
      </c>
      <c r="C103">
        <v>2835</v>
      </c>
      <c r="D103">
        <v>2875</v>
      </c>
      <c r="E103">
        <v>2895</v>
      </c>
      <c r="F103">
        <v>2870</v>
      </c>
      <c r="G103">
        <v>2955</v>
      </c>
      <c r="H103">
        <v>3005</v>
      </c>
      <c r="I103">
        <v>3045</v>
      </c>
      <c r="J103">
        <v>3075</v>
      </c>
      <c r="K103">
        <v>3120</v>
      </c>
      <c r="L103">
        <v>3120</v>
      </c>
      <c r="M103">
        <v>3180</v>
      </c>
      <c r="N103">
        <v>3140</v>
      </c>
      <c r="O103">
        <v>3130</v>
      </c>
      <c r="P103">
        <v>3050</v>
      </c>
    </row>
    <row r="104" spans="1:16" x14ac:dyDescent="0.2">
      <c r="A104" t="s">
        <v>127</v>
      </c>
      <c r="B104">
        <v>380</v>
      </c>
      <c r="C104">
        <v>395</v>
      </c>
      <c r="D104">
        <v>400</v>
      </c>
      <c r="E104">
        <v>420</v>
      </c>
      <c r="F104">
        <v>435</v>
      </c>
      <c r="G104">
        <v>435</v>
      </c>
      <c r="H104">
        <v>455</v>
      </c>
      <c r="I104">
        <v>460</v>
      </c>
      <c r="J104">
        <v>450</v>
      </c>
      <c r="K104">
        <v>455</v>
      </c>
      <c r="L104">
        <v>450</v>
      </c>
      <c r="M104">
        <v>470</v>
      </c>
      <c r="N104">
        <v>455</v>
      </c>
      <c r="O104">
        <v>450</v>
      </c>
      <c r="P104">
        <v>430</v>
      </c>
    </row>
    <row r="105" spans="1:16" x14ac:dyDescent="0.2">
      <c r="A105" t="s">
        <v>139</v>
      </c>
      <c r="B105">
        <v>3345</v>
      </c>
      <c r="C105">
        <v>3230</v>
      </c>
      <c r="D105">
        <v>3275</v>
      </c>
      <c r="E105">
        <v>3315</v>
      </c>
      <c r="F105">
        <v>3305</v>
      </c>
      <c r="G105">
        <v>3390</v>
      </c>
      <c r="H105">
        <v>3455</v>
      </c>
      <c r="I105">
        <v>3505</v>
      </c>
      <c r="J105">
        <v>3525</v>
      </c>
      <c r="K105">
        <v>3575</v>
      </c>
      <c r="L105">
        <v>3570</v>
      </c>
      <c r="M105">
        <v>3650</v>
      </c>
      <c r="N105">
        <v>3595</v>
      </c>
      <c r="O105">
        <v>3580</v>
      </c>
      <c r="P105">
        <v>3485</v>
      </c>
    </row>
    <row r="106" spans="1:16" x14ac:dyDescent="0.2">
      <c r="A106" t="s">
        <v>140</v>
      </c>
      <c r="B106">
        <v>17890</v>
      </c>
      <c r="C106">
        <v>17220</v>
      </c>
      <c r="D106">
        <v>17400</v>
      </c>
      <c r="E106">
        <v>17690</v>
      </c>
      <c r="F106">
        <v>17730</v>
      </c>
      <c r="G106">
        <v>18165</v>
      </c>
      <c r="H106">
        <v>18445</v>
      </c>
      <c r="I106">
        <v>18695</v>
      </c>
      <c r="J106">
        <v>18725</v>
      </c>
      <c r="K106">
        <v>18815</v>
      </c>
      <c r="L106">
        <v>18705</v>
      </c>
      <c r="M106">
        <v>19020</v>
      </c>
      <c r="N106">
        <v>18815</v>
      </c>
      <c r="O106">
        <v>18380</v>
      </c>
      <c r="P106">
        <v>17980</v>
      </c>
    </row>
    <row r="107" spans="1:16" x14ac:dyDescent="0.2">
      <c r="A107" t="s">
        <v>141</v>
      </c>
      <c r="B107">
        <v>110375</v>
      </c>
      <c r="C107">
        <v>106010</v>
      </c>
      <c r="D107">
        <v>107595</v>
      </c>
      <c r="E107">
        <v>109315</v>
      </c>
      <c r="F107">
        <v>109510</v>
      </c>
      <c r="G107">
        <v>112350</v>
      </c>
      <c r="H107">
        <v>114910</v>
      </c>
      <c r="I107">
        <v>116465</v>
      </c>
      <c r="J107">
        <v>116880</v>
      </c>
      <c r="K107">
        <v>117785</v>
      </c>
      <c r="L107">
        <v>117890</v>
      </c>
      <c r="M107">
        <v>120005</v>
      </c>
      <c r="N107">
        <v>118695</v>
      </c>
      <c r="O107">
        <v>116505</v>
      </c>
      <c r="P107">
        <v>113350</v>
      </c>
    </row>
    <row r="108" spans="1:16" x14ac:dyDescent="0.2">
      <c r="A108" t="s">
        <v>226</v>
      </c>
      <c r="B108">
        <v>123315</v>
      </c>
      <c r="C108">
        <v>118585</v>
      </c>
      <c r="D108">
        <v>120445</v>
      </c>
      <c r="E108">
        <v>122185</v>
      </c>
      <c r="F108">
        <v>122610</v>
      </c>
      <c r="G108">
        <v>126360</v>
      </c>
      <c r="H108">
        <v>129335</v>
      </c>
      <c r="I108">
        <v>131150</v>
      </c>
      <c r="J108">
        <v>131875</v>
      </c>
      <c r="K108">
        <v>132995</v>
      </c>
      <c r="L108">
        <v>133225</v>
      </c>
      <c r="M108">
        <v>135520</v>
      </c>
      <c r="N108">
        <v>133790</v>
      </c>
      <c r="O108">
        <v>131260</v>
      </c>
      <c r="P108">
        <v>127735</v>
      </c>
    </row>
    <row r="109" spans="1:16" x14ac:dyDescent="0.2">
      <c r="A109" t="s">
        <v>227</v>
      </c>
      <c r="B109">
        <v>127370</v>
      </c>
      <c r="C109">
        <v>122500</v>
      </c>
      <c r="D109">
        <v>124295</v>
      </c>
      <c r="E109">
        <v>125930</v>
      </c>
      <c r="F109">
        <v>126355</v>
      </c>
      <c r="G109">
        <v>130140</v>
      </c>
      <c r="H109">
        <v>133250</v>
      </c>
      <c r="I109">
        <v>135250</v>
      </c>
      <c r="J109">
        <v>136105</v>
      </c>
      <c r="K109">
        <v>137360</v>
      </c>
      <c r="L109">
        <v>137705</v>
      </c>
      <c r="M109">
        <v>140095</v>
      </c>
      <c r="N109">
        <v>138440</v>
      </c>
      <c r="O109">
        <v>135820</v>
      </c>
      <c r="P109">
        <v>132295</v>
      </c>
    </row>
    <row r="110" spans="1:16" x14ac:dyDescent="0.2">
      <c r="A110" t="s">
        <v>228</v>
      </c>
      <c r="B110" s="187">
        <v>1420</v>
      </c>
      <c r="C110" s="187">
        <v>1380</v>
      </c>
      <c r="D110" s="187">
        <v>1405</v>
      </c>
      <c r="E110" s="187">
        <v>1450</v>
      </c>
      <c r="F110" s="187">
        <v>1460</v>
      </c>
      <c r="G110" s="187">
        <v>1475</v>
      </c>
      <c r="H110" s="187">
        <v>1530</v>
      </c>
      <c r="I110" s="187">
        <v>1560</v>
      </c>
      <c r="J110" s="187">
        <v>1565</v>
      </c>
      <c r="K110" s="187">
        <v>1575</v>
      </c>
      <c r="L110" s="187">
        <v>1570</v>
      </c>
      <c r="M110" s="187">
        <v>1605</v>
      </c>
      <c r="N110" s="187">
        <v>1600</v>
      </c>
      <c r="O110" s="187">
        <v>1595</v>
      </c>
      <c r="P110" s="187">
        <v>1545</v>
      </c>
    </row>
    <row r="111" spans="1:16" x14ac:dyDescent="0.2">
      <c r="A111" t="s">
        <v>229</v>
      </c>
      <c r="B111" s="187">
        <v>855</v>
      </c>
      <c r="C111" s="187">
        <v>815</v>
      </c>
      <c r="D111" s="187">
        <v>820</v>
      </c>
      <c r="E111" s="187">
        <v>805</v>
      </c>
      <c r="F111" s="187">
        <v>780</v>
      </c>
      <c r="G111" s="187">
        <v>815</v>
      </c>
      <c r="H111" s="187">
        <v>820</v>
      </c>
      <c r="I111" s="187">
        <v>830</v>
      </c>
      <c r="J111" s="187">
        <v>825</v>
      </c>
      <c r="K111" s="187">
        <v>835</v>
      </c>
      <c r="L111" s="187">
        <v>820</v>
      </c>
      <c r="M111" s="187">
        <v>825</v>
      </c>
      <c r="N111" s="187">
        <v>810</v>
      </c>
      <c r="O111" s="187">
        <v>810</v>
      </c>
      <c r="P111" s="187">
        <v>790</v>
      </c>
    </row>
    <row r="112" spans="1:16" x14ac:dyDescent="0.2">
      <c r="A112" t="s">
        <v>230</v>
      </c>
      <c r="B112" s="187">
        <v>730</v>
      </c>
      <c r="C112" s="187">
        <v>715</v>
      </c>
      <c r="D112" s="187">
        <v>715</v>
      </c>
      <c r="E112" s="187">
        <v>715</v>
      </c>
      <c r="F112" s="187">
        <v>725</v>
      </c>
      <c r="G112" s="187">
        <v>775</v>
      </c>
      <c r="H112" s="187">
        <v>790</v>
      </c>
      <c r="I112" s="187">
        <v>795</v>
      </c>
      <c r="J112" s="187">
        <v>805</v>
      </c>
      <c r="K112" s="187">
        <v>835</v>
      </c>
      <c r="L112" s="187">
        <v>850</v>
      </c>
      <c r="M112" s="187">
        <v>890</v>
      </c>
      <c r="N112" s="187">
        <v>870</v>
      </c>
      <c r="O112" s="187">
        <v>865</v>
      </c>
      <c r="P112" s="187">
        <v>840</v>
      </c>
    </row>
    <row r="113" spans="1:17" x14ac:dyDescent="0.2">
      <c r="A113" t="s">
        <v>231</v>
      </c>
      <c r="B113" s="187">
        <v>670</v>
      </c>
      <c r="C113" s="187">
        <v>635</v>
      </c>
      <c r="D113" s="187">
        <v>660</v>
      </c>
      <c r="E113" s="187">
        <v>680</v>
      </c>
      <c r="F113" s="187">
        <v>675</v>
      </c>
      <c r="G113" s="187">
        <v>680</v>
      </c>
      <c r="H113" s="187">
        <v>670</v>
      </c>
      <c r="I113" s="187">
        <v>685</v>
      </c>
      <c r="J113" s="187">
        <v>700</v>
      </c>
      <c r="K113" s="187">
        <v>695</v>
      </c>
      <c r="L113" s="187">
        <v>700</v>
      </c>
      <c r="M113" s="187">
        <v>705</v>
      </c>
      <c r="N113" s="187">
        <v>695</v>
      </c>
      <c r="O113" s="187">
        <v>700</v>
      </c>
      <c r="P113" s="187">
        <v>690</v>
      </c>
    </row>
    <row r="116" spans="1:17" x14ac:dyDescent="0.2">
      <c r="A116" t="s">
        <v>1818</v>
      </c>
    </row>
    <row r="117" spans="1:17" s="18" customFormat="1" ht="15" x14ac:dyDescent="0.25">
      <c r="B117" s="18">
        <v>2010</v>
      </c>
      <c r="C117" s="18">
        <v>2011</v>
      </c>
      <c r="D117" s="18">
        <v>2012</v>
      </c>
      <c r="E117" s="18">
        <v>2013</v>
      </c>
      <c r="F117" s="18">
        <v>2014</v>
      </c>
      <c r="G117" s="18">
        <v>2015</v>
      </c>
      <c r="H117" s="18">
        <v>2016</v>
      </c>
      <c r="I117" s="18">
        <v>2017</v>
      </c>
      <c r="J117" s="18">
        <v>2018</v>
      </c>
      <c r="K117" s="18">
        <v>2019</v>
      </c>
      <c r="L117" s="18">
        <v>2020</v>
      </c>
      <c r="M117" s="18">
        <v>2021</v>
      </c>
      <c r="N117" s="18">
        <v>2022</v>
      </c>
      <c r="O117" s="18">
        <v>2023</v>
      </c>
      <c r="P117" s="18">
        <v>2024</v>
      </c>
      <c r="Q117" s="166"/>
    </row>
    <row r="118" spans="1:17" x14ac:dyDescent="0.2">
      <c r="A118" t="s">
        <v>115</v>
      </c>
      <c r="B118">
        <v>705</v>
      </c>
      <c r="C118">
        <v>695</v>
      </c>
      <c r="D118">
        <v>690</v>
      </c>
      <c r="E118">
        <v>675</v>
      </c>
      <c r="F118">
        <v>690</v>
      </c>
      <c r="G118">
        <v>720</v>
      </c>
      <c r="H118">
        <v>760</v>
      </c>
      <c r="I118">
        <v>805</v>
      </c>
      <c r="J118">
        <v>870</v>
      </c>
      <c r="K118">
        <v>950</v>
      </c>
      <c r="L118">
        <v>965</v>
      </c>
      <c r="M118">
        <v>1000</v>
      </c>
      <c r="N118">
        <v>1040</v>
      </c>
      <c r="O118">
        <v>1035</v>
      </c>
      <c r="P118">
        <v>1070</v>
      </c>
    </row>
    <row r="119" spans="1:17" x14ac:dyDescent="0.2">
      <c r="A119" t="s">
        <v>116</v>
      </c>
      <c r="B119">
        <v>640</v>
      </c>
      <c r="C119">
        <v>635</v>
      </c>
      <c r="D119">
        <v>615</v>
      </c>
      <c r="E119">
        <v>605</v>
      </c>
      <c r="F119">
        <v>635</v>
      </c>
      <c r="G119">
        <v>710</v>
      </c>
      <c r="H119">
        <v>735</v>
      </c>
      <c r="I119">
        <v>750</v>
      </c>
      <c r="J119">
        <v>765</v>
      </c>
      <c r="K119">
        <v>805</v>
      </c>
      <c r="L119">
        <v>805</v>
      </c>
      <c r="M119">
        <v>805</v>
      </c>
      <c r="N119">
        <v>835</v>
      </c>
      <c r="O119">
        <v>845</v>
      </c>
      <c r="P119">
        <v>880</v>
      </c>
    </row>
    <row r="120" spans="1:17" x14ac:dyDescent="0.2">
      <c r="A120" t="s">
        <v>117</v>
      </c>
      <c r="B120">
        <v>560</v>
      </c>
      <c r="C120">
        <v>550</v>
      </c>
      <c r="D120">
        <v>580</v>
      </c>
      <c r="E120">
        <v>575</v>
      </c>
      <c r="F120">
        <v>640</v>
      </c>
      <c r="G120">
        <v>665</v>
      </c>
      <c r="H120">
        <v>755</v>
      </c>
      <c r="I120">
        <v>800</v>
      </c>
      <c r="J120">
        <v>850</v>
      </c>
      <c r="K120">
        <v>930</v>
      </c>
      <c r="L120">
        <v>1005</v>
      </c>
      <c r="M120">
        <v>1045</v>
      </c>
      <c r="N120">
        <v>1050</v>
      </c>
      <c r="O120">
        <v>995</v>
      </c>
      <c r="P120">
        <v>1025</v>
      </c>
    </row>
    <row r="121" spans="1:17" x14ac:dyDescent="0.2">
      <c r="A121" t="s">
        <v>118</v>
      </c>
      <c r="B121">
        <v>430</v>
      </c>
      <c r="C121">
        <v>415</v>
      </c>
      <c r="D121">
        <v>405</v>
      </c>
      <c r="E121">
        <v>390</v>
      </c>
      <c r="F121">
        <v>430</v>
      </c>
      <c r="G121">
        <v>440</v>
      </c>
      <c r="H121">
        <v>470</v>
      </c>
      <c r="I121">
        <v>535</v>
      </c>
      <c r="J121">
        <v>545</v>
      </c>
      <c r="K121">
        <v>585</v>
      </c>
      <c r="L121">
        <v>620</v>
      </c>
      <c r="M121">
        <v>650</v>
      </c>
      <c r="N121">
        <v>665</v>
      </c>
      <c r="O121">
        <v>645</v>
      </c>
      <c r="P121">
        <v>675</v>
      </c>
    </row>
    <row r="122" spans="1:17" x14ac:dyDescent="0.2">
      <c r="A122" t="s">
        <v>119</v>
      </c>
      <c r="B122">
        <v>485</v>
      </c>
      <c r="C122">
        <v>460</v>
      </c>
      <c r="D122">
        <v>460</v>
      </c>
      <c r="E122">
        <v>460</v>
      </c>
      <c r="F122">
        <v>455</v>
      </c>
      <c r="G122">
        <v>495</v>
      </c>
      <c r="H122">
        <v>540</v>
      </c>
      <c r="I122">
        <v>595</v>
      </c>
      <c r="J122">
        <v>575</v>
      </c>
      <c r="K122">
        <v>580</v>
      </c>
      <c r="L122">
        <v>580</v>
      </c>
      <c r="M122">
        <v>585</v>
      </c>
      <c r="N122">
        <v>625</v>
      </c>
      <c r="O122">
        <v>585</v>
      </c>
      <c r="P122">
        <v>585</v>
      </c>
    </row>
    <row r="123" spans="1:17" x14ac:dyDescent="0.2">
      <c r="A123" t="s">
        <v>120</v>
      </c>
      <c r="B123">
        <v>535</v>
      </c>
      <c r="C123">
        <v>515</v>
      </c>
      <c r="D123">
        <v>545</v>
      </c>
      <c r="E123">
        <v>560</v>
      </c>
      <c r="F123">
        <v>610</v>
      </c>
      <c r="G123">
        <v>640</v>
      </c>
      <c r="H123">
        <v>720</v>
      </c>
      <c r="I123">
        <v>790</v>
      </c>
      <c r="J123">
        <v>805</v>
      </c>
      <c r="K123">
        <v>850</v>
      </c>
      <c r="L123">
        <v>890</v>
      </c>
      <c r="M123">
        <v>910</v>
      </c>
      <c r="N123">
        <v>910</v>
      </c>
      <c r="O123">
        <v>940</v>
      </c>
      <c r="P123">
        <v>925</v>
      </c>
    </row>
    <row r="124" spans="1:17" x14ac:dyDescent="0.2">
      <c r="A124" t="s">
        <v>121</v>
      </c>
      <c r="B124">
        <v>1140</v>
      </c>
      <c r="C124">
        <v>1085</v>
      </c>
      <c r="D124">
        <v>1100</v>
      </c>
      <c r="E124">
        <v>1065</v>
      </c>
      <c r="F124">
        <v>1120</v>
      </c>
      <c r="G124">
        <v>1200</v>
      </c>
      <c r="H124">
        <v>1280</v>
      </c>
      <c r="I124">
        <v>1275</v>
      </c>
      <c r="J124">
        <v>1360</v>
      </c>
      <c r="K124">
        <v>1430</v>
      </c>
      <c r="L124">
        <v>1455</v>
      </c>
      <c r="M124">
        <v>1530</v>
      </c>
      <c r="N124">
        <v>1560</v>
      </c>
      <c r="O124">
        <v>1540</v>
      </c>
      <c r="P124">
        <v>1575</v>
      </c>
    </row>
    <row r="125" spans="1:17" x14ac:dyDescent="0.2">
      <c r="A125" t="s">
        <v>122</v>
      </c>
      <c r="B125">
        <v>870</v>
      </c>
      <c r="C125">
        <v>835</v>
      </c>
      <c r="D125">
        <v>840</v>
      </c>
      <c r="E125">
        <v>820</v>
      </c>
      <c r="F125">
        <v>860</v>
      </c>
      <c r="G125">
        <v>895</v>
      </c>
      <c r="H125">
        <v>955</v>
      </c>
      <c r="I125">
        <v>970</v>
      </c>
      <c r="J125">
        <v>990</v>
      </c>
      <c r="K125">
        <v>1030</v>
      </c>
      <c r="L125">
        <v>1090</v>
      </c>
      <c r="M125">
        <v>1105</v>
      </c>
      <c r="N125">
        <v>1180</v>
      </c>
      <c r="O125">
        <v>1195</v>
      </c>
      <c r="P125">
        <v>1205</v>
      </c>
    </row>
    <row r="126" spans="1:17" x14ac:dyDescent="0.2">
      <c r="A126" t="s">
        <v>123</v>
      </c>
      <c r="B126">
        <v>760</v>
      </c>
      <c r="C126">
        <v>745</v>
      </c>
      <c r="D126">
        <v>740</v>
      </c>
      <c r="E126">
        <v>710</v>
      </c>
      <c r="F126">
        <v>745</v>
      </c>
      <c r="G126">
        <v>805</v>
      </c>
      <c r="H126">
        <v>845</v>
      </c>
      <c r="I126">
        <v>915</v>
      </c>
      <c r="J126">
        <v>920</v>
      </c>
      <c r="K126">
        <v>965</v>
      </c>
      <c r="L126">
        <v>995</v>
      </c>
      <c r="M126">
        <v>1010</v>
      </c>
      <c r="N126">
        <v>1050</v>
      </c>
      <c r="O126">
        <v>1035</v>
      </c>
      <c r="P126">
        <v>1050</v>
      </c>
    </row>
    <row r="127" spans="1:17" x14ac:dyDescent="0.2">
      <c r="A127" t="s">
        <v>124</v>
      </c>
      <c r="B127">
        <v>515</v>
      </c>
      <c r="C127">
        <v>500</v>
      </c>
      <c r="D127">
        <v>505</v>
      </c>
      <c r="E127">
        <v>485</v>
      </c>
      <c r="F127">
        <v>505</v>
      </c>
      <c r="G127">
        <v>565</v>
      </c>
      <c r="H127">
        <v>580</v>
      </c>
      <c r="I127">
        <v>630</v>
      </c>
      <c r="J127">
        <v>670</v>
      </c>
      <c r="K127">
        <v>705</v>
      </c>
      <c r="L127">
        <v>725</v>
      </c>
      <c r="M127">
        <v>740</v>
      </c>
      <c r="N127">
        <v>780</v>
      </c>
      <c r="O127">
        <v>815</v>
      </c>
      <c r="P127">
        <v>860</v>
      </c>
    </row>
    <row r="128" spans="1:17" x14ac:dyDescent="0.2">
      <c r="A128" t="s">
        <v>125</v>
      </c>
      <c r="B128">
        <v>775</v>
      </c>
      <c r="C128">
        <v>745</v>
      </c>
      <c r="D128">
        <v>750</v>
      </c>
      <c r="E128">
        <v>735</v>
      </c>
      <c r="F128">
        <v>735</v>
      </c>
      <c r="G128">
        <v>790</v>
      </c>
      <c r="H128">
        <v>840</v>
      </c>
      <c r="I128">
        <v>885</v>
      </c>
      <c r="J128">
        <v>935</v>
      </c>
      <c r="K128">
        <v>990</v>
      </c>
      <c r="L128">
        <v>1065</v>
      </c>
      <c r="M128">
        <v>1105</v>
      </c>
      <c r="N128">
        <v>1170</v>
      </c>
      <c r="O128">
        <v>1175</v>
      </c>
      <c r="P128">
        <v>1215</v>
      </c>
    </row>
    <row r="129" spans="1:17" x14ac:dyDescent="0.2">
      <c r="A129" t="s">
        <v>126</v>
      </c>
      <c r="B129">
        <v>585</v>
      </c>
      <c r="C129">
        <v>575</v>
      </c>
      <c r="D129">
        <v>585</v>
      </c>
      <c r="E129">
        <v>580</v>
      </c>
      <c r="F129">
        <v>580</v>
      </c>
      <c r="G129">
        <v>620</v>
      </c>
      <c r="H129">
        <v>640</v>
      </c>
      <c r="I129">
        <v>650</v>
      </c>
      <c r="J129">
        <v>700</v>
      </c>
      <c r="K129">
        <v>750</v>
      </c>
      <c r="L129">
        <v>775</v>
      </c>
      <c r="M129">
        <v>745</v>
      </c>
      <c r="N129">
        <v>765</v>
      </c>
      <c r="O129">
        <v>750</v>
      </c>
      <c r="P129">
        <v>765</v>
      </c>
    </row>
    <row r="130" spans="1:17" x14ac:dyDescent="0.2">
      <c r="A130" t="s">
        <v>138</v>
      </c>
      <c r="B130">
        <v>7995</v>
      </c>
      <c r="C130">
        <v>7755</v>
      </c>
      <c r="D130">
        <v>7825</v>
      </c>
      <c r="E130">
        <v>7660</v>
      </c>
      <c r="F130">
        <v>8005</v>
      </c>
      <c r="G130">
        <v>8550</v>
      </c>
      <c r="H130">
        <v>9120</v>
      </c>
      <c r="I130">
        <v>9605</v>
      </c>
      <c r="J130">
        <v>9990</v>
      </c>
      <c r="K130">
        <v>10570</v>
      </c>
      <c r="L130">
        <v>10970</v>
      </c>
      <c r="M130">
        <v>11230</v>
      </c>
      <c r="N130">
        <v>11635</v>
      </c>
      <c r="O130">
        <v>11560</v>
      </c>
      <c r="P130">
        <v>11835</v>
      </c>
    </row>
    <row r="131" spans="1:17" x14ac:dyDescent="0.2">
      <c r="A131" t="s">
        <v>127</v>
      </c>
      <c r="B131">
        <v>1325</v>
      </c>
      <c r="C131">
        <v>1245</v>
      </c>
      <c r="D131">
        <v>1295</v>
      </c>
      <c r="E131">
        <v>1295</v>
      </c>
      <c r="F131">
        <v>1330</v>
      </c>
      <c r="G131">
        <v>1430</v>
      </c>
      <c r="H131">
        <v>1585</v>
      </c>
      <c r="I131">
        <v>1760</v>
      </c>
      <c r="J131">
        <v>1785</v>
      </c>
      <c r="K131">
        <v>1965</v>
      </c>
      <c r="L131">
        <v>2075</v>
      </c>
      <c r="M131">
        <v>2115</v>
      </c>
      <c r="N131">
        <v>2145</v>
      </c>
      <c r="O131">
        <v>2100</v>
      </c>
      <c r="P131">
        <v>2145</v>
      </c>
    </row>
    <row r="132" spans="1:17" x14ac:dyDescent="0.2">
      <c r="A132" t="s">
        <v>139</v>
      </c>
      <c r="B132">
        <v>9320</v>
      </c>
      <c r="C132">
        <v>9000</v>
      </c>
      <c r="D132">
        <v>9115</v>
      </c>
      <c r="E132">
        <v>8955</v>
      </c>
      <c r="F132">
        <v>9335</v>
      </c>
      <c r="G132">
        <v>9980</v>
      </c>
      <c r="H132">
        <v>10710</v>
      </c>
      <c r="I132">
        <v>11365</v>
      </c>
      <c r="J132">
        <v>11770</v>
      </c>
      <c r="K132">
        <v>12535</v>
      </c>
      <c r="L132">
        <v>13045</v>
      </c>
      <c r="M132">
        <v>13345</v>
      </c>
      <c r="N132">
        <v>13780</v>
      </c>
      <c r="O132">
        <v>13660</v>
      </c>
      <c r="P132">
        <v>13980</v>
      </c>
    </row>
    <row r="133" spans="1:17" x14ac:dyDescent="0.2">
      <c r="A133" t="s">
        <v>140</v>
      </c>
      <c r="B133">
        <v>45730</v>
      </c>
      <c r="C133">
        <v>44295</v>
      </c>
      <c r="D133">
        <v>44285</v>
      </c>
      <c r="E133">
        <v>43310</v>
      </c>
      <c r="F133">
        <v>44855</v>
      </c>
      <c r="G133">
        <v>47840</v>
      </c>
      <c r="H133">
        <v>50675</v>
      </c>
      <c r="I133">
        <v>52955</v>
      </c>
      <c r="J133">
        <v>54485</v>
      </c>
      <c r="K133">
        <v>56640</v>
      </c>
      <c r="L133">
        <v>57980</v>
      </c>
      <c r="M133">
        <v>59275</v>
      </c>
      <c r="N133">
        <v>61355</v>
      </c>
      <c r="O133">
        <v>61735</v>
      </c>
      <c r="P133">
        <v>62510</v>
      </c>
    </row>
    <row r="134" spans="1:17" x14ac:dyDescent="0.2">
      <c r="A134" t="s">
        <v>141</v>
      </c>
      <c r="B134">
        <v>233545</v>
      </c>
      <c r="C134">
        <v>223355</v>
      </c>
      <c r="D134">
        <v>224890</v>
      </c>
      <c r="E134">
        <v>220220</v>
      </c>
      <c r="F134">
        <v>229065</v>
      </c>
      <c r="G134">
        <v>245615</v>
      </c>
      <c r="H134">
        <v>261545</v>
      </c>
      <c r="I134">
        <v>277815</v>
      </c>
      <c r="J134">
        <v>288200</v>
      </c>
      <c r="K134">
        <v>299025</v>
      </c>
      <c r="L134">
        <v>306255</v>
      </c>
      <c r="M134">
        <v>313985</v>
      </c>
      <c r="N134">
        <v>327615</v>
      </c>
      <c r="O134">
        <v>329920</v>
      </c>
      <c r="P134">
        <v>332020</v>
      </c>
    </row>
    <row r="135" spans="1:17" x14ac:dyDescent="0.2">
      <c r="A135" t="s">
        <v>226</v>
      </c>
      <c r="B135">
        <v>262965</v>
      </c>
      <c r="C135">
        <v>251555</v>
      </c>
      <c r="D135">
        <v>253350</v>
      </c>
      <c r="E135">
        <v>247810</v>
      </c>
      <c r="F135">
        <v>257170</v>
      </c>
      <c r="G135">
        <v>275480</v>
      </c>
      <c r="H135">
        <v>292535</v>
      </c>
      <c r="I135">
        <v>310180</v>
      </c>
      <c r="J135">
        <v>321350</v>
      </c>
      <c r="K135">
        <v>333195</v>
      </c>
      <c r="L135">
        <v>340705</v>
      </c>
      <c r="M135">
        <v>348875</v>
      </c>
      <c r="N135">
        <v>363780</v>
      </c>
      <c r="O135">
        <v>366385</v>
      </c>
      <c r="P135">
        <v>368835</v>
      </c>
    </row>
    <row r="136" spans="1:17" x14ac:dyDescent="0.2">
      <c r="A136" t="s">
        <v>227</v>
      </c>
      <c r="B136">
        <v>274415</v>
      </c>
      <c r="C136">
        <v>262465</v>
      </c>
      <c r="D136">
        <v>263735</v>
      </c>
      <c r="E136">
        <v>257430</v>
      </c>
      <c r="F136">
        <v>266315</v>
      </c>
      <c r="G136">
        <v>284430</v>
      </c>
      <c r="H136">
        <v>301855</v>
      </c>
      <c r="I136">
        <v>319860</v>
      </c>
      <c r="J136">
        <v>331565</v>
      </c>
      <c r="K136">
        <v>343715</v>
      </c>
      <c r="L136">
        <v>351250</v>
      </c>
      <c r="M136">
        <v>359710</v>
      </c>
      <c r="N136">
        <v>374980</v>
      </c>
      <c r="O136">
        <v>377585</v>
      </c>
      <c r="P136">
        <v>380200</v>
      </c>
    </row>
    <row r="137" spans="1:17" x14ac:dyDescent="0.2">
      <c r="A137" t="s">
        <v>228</v>
      </c>
      <c r="B137" s="187">
        <v>4320</v>
      </c>
      <c r="C137" s="187">
        <v>4140</v>
      </c>
      <c r="D137" s="187">
        <v>4260</v>
      </c>
      <c r="E137" s="187">
        <v>4200</v>
      </c>
      <c r="F137" s="187">
        <v>4445</v>
      </c>
      <c r="G137" s="187">
        <v>4745</v>
      </c>
      <c r="H137" s="187">
        <v>5185</v>
      </c>
      <c r="I137" s="187">
        <v>5545</v>
      </c>
      <c r="J137" s="187">
        <v>5720</v>
      </c>
      <c r="K137" s="187">
        <v>6140</v>
      </c>
      <c r="L137" s="187">
        <v>6420</v>
      </c>
      <c r="M137" s="187">
        <v>6610</v>
      </c>
      <c r="N137" s="187">
        <v>6710</v>
      </c>
      <c r="O137" s="187">
        <v>6610</v>
      </c>
      <c r="P137" s="187">
        <v>6730</v>
      </c>
    </row>
    <row r="138" spans="1:17" x14ac:dyDescent="0.2">
      <c r="A138" t="s">
        <v>229</v>
      </c>
      <c r="B138" s="187">
        <v>2225</v>
      </c>
      <c r="C138" s="187">
        <v>2155</v>
      </c>
      <c r="D138" s="187">
        <v>2180</v>
      </c>
      <c r="E138" s="187">
        <v>2140</v>
      </c>
      <c r="F138" s="187">
        <v>2180</v>
      </c>
      <c r="G138" s="187">
        <v>2305</v>
      </c>
      <c r="H138" s="187">
        <v>2435</v>
      </c>
      <c r="I138" s="187">
        <v>2510</v>
      </c>
      <c r="J138" s="187">
        <v>2625</v>
      </c>
      <c r="K138" s="187">
        <v>2770</v>
      </c>
      <c r="L138" s="187">
        <v>2930</v>
      </c>
      <c r="M138" s="187">
        <v>2955</v>
      </c>
      <c r="N138" s="187">
        <v>3115</v>
      </c>
      <c r="O138" s="187">
        <v>3125</v>
      </c>
      <c r="P138" s="187">
        <v>3185</v>
      </c>
    </row>
    <row r="139" spans="1:17" x14ac:dyDescent="0.2">
      <c r="A139" t="s">
        <v>230</v>
      </c>
      <c r="B139" s="187">
        <v>2065</v>
      </c>
      <c r="C139" s="187">
        <v>2005</v>
      </c>
      <c r="D139" s="187">
        <v>1990</v>
      </c>
      <c r="E139" s="187">
        <v>1940</v>
      </c>
      <c r="F139" s="187">
        <v>2020</v>
      </c>
      <c r="G139" s="187">
        <v>2210</v>
      </c>
      <c r="H139" s="187">
        <v>2325</v>
      </c>
      <c r="I139" s="187">
        <v>2505</v>
      </c>
      <c r="J139" s="187">
        <v>2555</v>
      </c>
      <c r="K139" s="187">
        <v>2675</v>
      </c>
      <c r="L139" s="187">
        <v>2730</v>
      </c>
      <c r="M139" s="187">
        <v>2780</v>
      </c>
      <c r="N139" s="187">
        <v>2905</v>
      </c>
      <c r="O139" s="187">
        <v>2890</v>
      </c>
      <c r="P139" s="187">
        <v>3000</v>
      </c>
    </row>
    <row r="140" spans="1:17" x14ac:dyDescent="0.2">
      <c r="A140" t="s">
        <v>231</v>
      </c>
      <c r="B140" s="187">
        <v>1845</v>
      </c>
      <c r="C140" s="187">
        <v>1780</v>
      </c>
      <c r="D140" s="187">
        <v>1790</v>
      </c>
      <c r="E140" s="187">
        <v>1740</v>
      </c>
      <c r="F140" s="187">
        <v>1805</v>
      </c>
      <c r="G140" s="187">
        <v>1920</v>
      </c>
      <c r="H140" s="187">
        <v>2040</v>
      </c>
      <c r="I140" s="187">
        <v>2080</v>
      </c>
      <c r="J140" s="187">
        <v>2230</v>
      </c>
      <c r="K140" s="187">
        <v>2380</v>
      </c>
      <c r="L140" s="187">
        <v>2420</v>
      </c>
      <c r="M140" s="187">
        <v>2530</v>
      </c>
      <c r="N140" s="187">
        <v>2600</v>
      </c>
      <c r="O140" s="187">
        <v>2575</v>
      </c>
      <c r="P140" s="187">
        <v>2645</v>
      </c>
    </row>
    <row r="143" spans="1:17" x14ac:dyDescent="0.2">
      <c r="A143" t="s">
        <v>1819</v>
      </c>
    </row>
    <row r="144" spans="1:17" s="18" customFormat="1" ht="15" x14ac:dyDescent="0.25">
      <c r="B144" s="18">
        <v>2010</v>
      </c>
      <c r="C144" s="18">
        <v>2011</v>
      </c>
      <c r="D144" s="18">
        <v>2012</v>
      </c>
      <c r="E144" s="18">
        <v>2013</v>
      </c>
      <c r="F144" s="18">
        <v>2014</v>
      </c>
      <c r="G144" s="18">
        <v>2015</v>
      </c>
      <c r="H144" s="18">
        <v>2016</v>
      </c>
      <c r="I144" s="18">
        <v>2017</v>
      </c>
      <c r="J144" s="18">
        <v>2018</v>
      </c>
      <c r="K144" s="18">
        <v>2019</v>
      </c>
      <c r="L144" s="18">
        <v>2020</v>
      </c>
      <c r="M144" s="18">
        <v>2021</v>
      </c>
      <c r="N144" s="18">
        <v>2022</v>
      </c>
      <c r="O144" s="18">
        <v>2023</v>
      </c>
      <c r="P144" s="18">
        <v>2024</v>
      </c>
      <c r="Q144" s="166"/>
    </row>
    <row r="145" spans="1:16" x14ac:dyDescent="0.2">
      <c r="A145" t="s">
        <v>115</v>
      </c>
      <c r="B145">
        <v>160</v>
      </c>
      <c r="C145">
        <v>160</v>
      </c>
      <c r="D145">
        <v>150</v>
      </c>
      <c r="E145">
        <v>150</v>
      </c>
      <c r="F145">
        <v>150</v>
      </c>
      <c r="G145">
        <v>150</v>
      </c>
      <c r="H145">
        <v>150</v>
      </c>
      <c r="I145">
        <v>155</v>
      </c>
      <c r="J145">
        <v>170</v>
      </c>
      <c r="K145">
        <v>175</v>
      </c>
      <c r="L145">
        <v>160</v>
      </c>
      <c r="M145">
        <v>165</v>
      </c>
      <c r="N145">
        <v>170</v>
      </c>
      <c r="O145">
        <v>170</v>
      </c>
      <c r="P145">
        <v>180</v>
      </c>
    </row>
    <row r="146" spans="1:16" x14ac:dyDescent="0.2">
      <c r="A146" t="s">
        <v>116</v>
      </c>
      <c r="B146">
        <v>155</v>
      </c>
      <c r="C146">
        <v>165</v>
      </c>
      <c r="D146">
        <v>165</v>
      </c>
      <c r="E146">
        <v>165</v>
      </c>
      <c r="F146">
        <v>160</v>
      </c>
      <c r="G146">
        <v>165</v>
      </c>
      <c r="H146">
        <v>165</v>
      </c>
      <c r="I146">
        <v>160</v>
      </c>
      <c r="J146">
        <v>150</v>
      </c>
      <c r="K146">
        <v>160</v>
      </c>
      <c r="L146">
        <v>150</v>
      </c>
      <c r="M146">
        <v>150</v>
      </c>
      <c r="N146">
        <v>170</v>
      </c>
      <c r="O146">
        <v>155</v>
      </c>
      <c r="P146">
        <v>155</v>
      </c>
    </row>
    <row r="147" spans="1:16" x14ac:dyDescent="0.2">
      <c r="A147" t="s">
        <v>117</v>
      </c>
      <c r="B147">
        <v>120</v>
      </c>
      <c r="C147">
        <v>115</v>
      </c>
      <c r="D147">
        <v>125</v>
      </c>
      <c r="E147">
        <v>125</v>
      </c>
      <c r="F147">
        <v>130</v>
      </c>
      <c r="G147">
        <v>140</v>
      </c>
      <c r="H147">
        <v>135</v>
      </c>
      <c r="I147">
        <v>125</v>
      </c>
      <c r="J147">
        <v>135</v>
      </c>
      <c r="K147">
        <v>135</v>
      </c>
      <c r="L147">
        <v>150</v>
      </c>
      <c r="M147">
        <v>150</v>
      </c>
      <c r="N147">
        <v>145</v>
      </c>
      <c r="O147">
        <v>150</v>
      </c>
      <c r="P147">
        <v>155</v>
      </c>
    </row>
    <row r="148" spans="1:16" x14ac:dyDescent="0.2">
      <c r="A148" t="s">
        <v>118</v>
      </c>
      <c r="B148">
        <v>120</v>
      </c>
      <c r="C148">
        <v>120</v>
      </c>
      <c r="D148">
        <v>125</v>
      </c>
      <c r="E148">
        <v>120</v>
      </c>
      <c r="F148">
        <v>115</v>
      </c>
      <c r="G148">
        <v>120</v>
      </c>
      <c r="H148">
        <v>120</v>
      </c>
      <c r="I148">
        <v>115</v>
      </c>
      <c r="J148">
        <v>115</v>
      </c>
      <c r="K148">
        <v>120</v>
      </c>
      <c r="L148">
        <v>115</v>
      </c>
      <c r="M148">
        <v>130</v>
      </c>
      <c r="N148">
        <v>135</v>
      </c>
      <c r="O148">
        <v>130</v>
      </c>
      <c r="P148">
        <v>130</v>
      </c>
    </row>
    <row r="149" spans="1:16" x14ac:dyDescent="0.2">
      <c r="A149" t="s">
        <v>119</v>
      </c>
      <c r="B149">
        <v>115</v>
      </c>
      <c r="C149">
        <v>105</v>
      </c>
      <c r="D149">
        <v>110</v>
      </c>
      <c r="E149">
        <v>110</v>
      </c>
      <c r="F149">
        <v>105</v>
      </c>
      <c r="G149">
        <v>120</v>
      </c>
      <c r="H149">
        <v>115</v>
      </c>
      <c r="I149">
        <v>125</v>
      </c>
      <c r="J149">
        <v>120</v>
      </c>
      <c r="K149">
        <v>130</v>
      </c>
      <c r="L149">
        <v>130</v>
      </c>
      <c r="M149">
        <v>130</v>
      </c>
      <c r="N149">
        <v>125</v>
      </c>
      <c r="O149">
        <v>120</v>
      </c>
      <c r="P149">
        <v>120</v>
      </c>
    </row>
    <row r="150" spans="1:16" x14ac:dyDescent="0.2">
      <c r="A150" t="s">
        <v>120</v>
      </c>
      <c r="B150">
        <v>105</v>
      </c>
      <c r="C150">
        <v>90</v>
      </c>
      <c r="D150">
        <v>100</v>
      </c>
      <c r="E150">
        <v>95</v>
      </c>
      <c r="F150">
        <v>90</v>
      </c>
      <c r="G150">
        <v>100</v>
      </c>
      <c r="H150">
        <v>105</v>
      </c>
      <c r="I150">
        <v>115</v>
      </c>
      <c r="J150">
        <v>115</v>
      </c>
      <c r="K150">
        <v>115</v>
      </c>
      <c r="L150">
        <v>120</v>
      </c>
      <c r="M150">
        <v>120</v>
      </c>
      <c r="N150">
        <v>120</v>
      </c>
      <c r="O150">
        <v>120</v>
      </c>
      <c r="P150">
        <v>125</v>
      </c>
    </row>
    <row r="151" spans="1:16" x14ac:dyDescent="0.2">
      <c r="A151" t="s">
        <v>121</v>
      </c>
      <c r="B151">
        <v>230</v>
      </c>
      <c r="C151">
        <v>225</v>
      </c>
      <c r="D151">
        <v>225</v>
      </c>
      <c r="E151">
        <v>235</v>
      </c>
      <c r="F151">
        <v>240</v>
      </c>
      <c r="G151">
        <v>240</v>
      </c>
      <c r="H151">
        <v>230</v>
      </c>
      <c r="I151">
        <v>240</v>
      </c>
      <c r="J151">
        <v>235</v>
      </c>
      <c r="K151">
        <v>250</v>
      </c>
      <c r="L151">
        <v>240</v>
      </c>
      <c r="M151">
        <v>240</v>
      </c>
      <c r="N151">
        <v>260</v>
      </c>
      <c r="O151">
        <v>265</v>
      </c>
      <c r="P151">
        <v>275</v>
      </c>
    </row>
    <row r="152" spans="1:16" x14ac:dyDescent="0.2">
      <c r="A152" t="s">
        <v>122</v>
      </c>
      <c r="B152">
        <v>180</v>
      </c>
      <c r="C152">
        <v>185</v>
      </c>
      <c r="D152">
        <v>180</v>
      </c>
      <c r="E152">
        <v>195</v>
      </c>
      <c r="F152">
        <v>190</v>
      </c>
      <c r="G152">
        <v>185</v>
      </c>
      <c r="H152">
        <v>190</v>
      </c>
      <c r="I152">
        <v>195</v>
      </c>
      <c r="J152">
        <v>200</v>
      </c>
      <c r="K152">
        <v>205</v>
      </c>
      <c r="L152">
        <v>195</v>
      </c>
      <c r="M152">
        <v>200</v>
      </c>
      <c r="N152">
        <v>195</v>
      </c>
      <c r="O152">
        <v>180</v>
      </c>
      <c r="P152">
        <v>180</v>
      </c>
    </row>
    <row r="153" spans="1:16" x14ac:dyDescent="0.2">
      <c r="A153" t="s">
        <v>123</v>
      </c>
      <c r="B153">
        <v>165</v>
      </c>
      <c r="C153">
        <v>155</v>
      </c>
      <c r="D153">
        <v>160</v>
      </c>
      <c r="E153">
        <v>155</v>
      </c>
      <c r="F153">
        <v>155</v>
      </c>
      <c r="G153">
        <v>160</v>
      </c>
      <c r="H153">
        <v>165</v>
      </c>
      <c r="I153">
        <v>180</v>
      </c>
      <c r="J153">
        <v>185</v>
      </c>
      <c r="K153">
        <v>180</v>
      </c>
      <c r="L153">
        <v>185</v>
      </c>
      <c r="M153">
        <v>190</v>
      </c>
      <c r="N153">
        <v>190</v>
      </c>
      <c r="O153">
        <v>195</v>
      </c>
      <c r="P153">
        <v>200</v>
      </c>
    </row>
    <row r="154" spans="1:16" x14ac:dyDescent="0.2">
      <c r="A154" t="s">
        <v>124</v>
      </c>
      <c r="B154">
        <v>95</v>
      </c>
      <c r="C154">
        <v>100</v>
      </c>
      <c r="D154">
        <v>110</v>
      </c>
      <c r="E154">
        <v>110</v>
      </c>
      <c r="F154">
        <v>110</v>
      </c>
      <c r="G154">
        <v>120</v>
      </c>
      <c r="H154">
        <v>125</v>
      </c>
      <c r="I154">
        <v>125</v>
      </c>
      <c r="J154">
        <v>125</v>
      </c>
      <c r="K154">
        <v>125</v>
      </c>
      <c r="L154">
        <v>125</v>
      </c>
      <c r="M154">
        <v>130</v>
      </c>
      <c r="N154">
        <v>120</v>
      </c>
      <c r="O154">
        <v>115</v>
      </c>
      <c r="P154">
        <v>120</v>
      </c>
    </row>
    <row r="155" spans="1:16" x14ac:dyDescent="0.2">
      <c r="A155" t="s">
        <v>125</v>
      </c>
      <c r="B155">
        <v>140</v>
      </c>
      <c r="C155">
        <v>150</v>
      </c>
      <c r="D155">
        <v>150</v>
      </c>
      <c r="E155">
        <v>155</v>
      </c>
      <c r="F155">
        <v>150</v>
      </c>
      <c r="G155">
        <v>150</v>
      </c>
      <c r="H155">
        <v>150</v>
      </c>
      <c r="I155">
        <v>155</v>
      </c>
      <c r="J155">
        <v>165</v>
      </c>
      <c r="K155">
        <v>160</v>
      </c>
      <c r="L155">
        <v>165</v>
      </c>
      <c r="M155">
        <v>170</v>
      </c>
      <c r="N155">
        <v>165</v>
      </c>
      <c r="O155">
        <v>170</v>
      </c>
      <c r="P155">
        <v>175</v>
      </c>
    </row>
    <row r="156" spans="1:16" x14ac:dyDescent="0.2">
      <c r="A156" t="s">
        <v>126</v>
      </c>
      <c r="B156">
        <v>135</v>
      </c>
      <c r="C156">
        <v>140</v>
      </c>
      <c r="D156">
        <v>145</v>
      </c>
      <c r="E156">
        <v>140</v>
      </c>
      <c r="F156">
        <v>140</v>
      </c>
      <c r="G156">
        <v>135</v>
      </c>
      <c r="H156">
        <v>130</v>
      </c>
      <c r="I156">
        <v>130</v>
      </c>
      <c r="J156">
        <v>115</v>
      </c>
      <c r="K156">
        <v>120</v>
      </c>
      <c r="L156">
        <v>125</v>
      </c>
      <c r="M156">
        <v>135</v>
      </c>
      <c r="N156">
        <v>145</v>
      </c>
      <c r="O156">
        <v>150</v>
      </c>
      <c r="P156">
        <v>150</v>
      </c>
    </row>
    <row r="157" spans="1:16" x14ac:dyDescent="0.2">
      <c r="A157" t="s">
        <v>138</v>
      </c>
      <c r="B157">
        <v>1725</v>
      </c>
      <c r="C157">
        <v>1715</v>
      </c>
      <c r="D157">
        <v>1745</v>
      </c>
      <c r="E157">
        <v>1750</v>
      </c>
      <c r="F157">
        <v>1740</v>
      </c>
      <c r="G157">
        <v>1785</v>
      </c>
      <c r="H157">
        <v>1785</v>
      </c>
      <c r="I157">
        <v>1815</v>
      </c>
      <c r="J157">
        <v>1830</v>
      </c>
      <c r="K157">
        <v>1875</v>
      </c>
      <c r="L157">
        <v>1860</v>
      </c>
      <c r="M157">
        <v>1900</v>
      </c>
      <c r="N157">
        <v>1945</v>
      </c>
      <c r="O157">
        <v>1925</v>
      </c>
      <c r="P157">
        <v>1965</v>
      </c>
    </row>
    <row r="158" spans="1:16" x14ac:dyDescent="0.2">
      <c r="A158" t="s">
        <v>127</v>
      </c>
      <c r="B158">
        <v>220</v>
      </c>
      <c r="C158">
        <v>210</v>
      </c>
      <c r="D158">
        <v>225</v>
      </c>
      <c r="E158">
        <v>230</v>
      </c>
      <c r="F158">
        <v>230</v>
      </c>
      <c r="G158">
        <v>255</v>
      </c>
      <c r="H158">
        <v>270</v>
      </c>
      <c r="I158">
        <v>290</v>
      </c>
      <c r="J158">
        <v>275</v>
      </c>
      <c r="K158">
        <v>280</v>
      </c>
      <c r="L158">
        <v>270</v>
      </c>
      <c r="M158">
        <v>270</v>
      </c>
      <c r="N158">
        <v>280</v>
      </c>
      <c r="O158">
        <v>265</v>
      </c>
      <c r="P158">
        <v>285</v>
      </c>
    </row>
    <row r="159" spans="1:16" x14ac:dyDescent="0.2">
      <c r="A159" t="s">
        <v>139</v>
      </c>
      <c r="B159">
        <v>1945</v>
      </c>
      <c r="C159">
        <v>1925</v>
      </c>
      <c r="D159">
        <v>1970</v>
      </c>
      <c r="E159">
        <v>1980</v>
      </c>
      <c r="F159">
        <v>1970</v>
      </c>
      <c r="G159">
        <v>2040</v>
      </c>
      <c r="H159">
        <v>2055</v>
      </c>
      <c r="I159">
        <v>2110</v>
      </c>
      <c r="J159">
        <v>2105</v>
      </c>
      <c r="K159">
        <v>2155</v>
      </c>
      <c r="L159">
        <v>2125</v>
      </c>
      <c r="M159">
        <v>2170</v>
      </c>
      <c r="N159">
        <v>2220</v>
      </c>
      <c r="O159">
        <v>2190</v>
      </c>
      <c r="P159">
        <v>2250</v>
      </c>
    </row>
    <row r="160" spans="1:16" x14ac:dyDescent="0.2">
      <c r="A160" t="s">
        <v>140</v>
      </c>
      <c r="B160">
        <v>10085</v>
      </c>
      <c r="C160">
        <v>10095</v>
      </c>
      <c r="D160">
        <v>10285</v>
      </c>
      <c r="E160">
        <v>10235</v>
      </c>
      <c r="F160">
        <v>10300</v>
      </c>
      <c r="G160">
        <v>10665</v>
      </c>
      <c r="H160">
        <v>10825</v>
      </c>
      <c r="I160">
        <v>10975</v>
      </c>
      <c r="J160">
        <v>11045</v>
      </c>
      <c r="K160">
        <v>11205</v>
      </c>
      <c r="L160">
        <v>11155</v>
      </c>
      <c r="M160">
        <v>11375</v>
      </c>
      <c r="N160">
        <v>11570</v>
      </c>
      <c r="O160">
        <v>11465</v>
      </c>
      <c r="P160">
        <v>11645</v>
      </c>
    </row>
    <row r="161" spans="1:17" x14ac:dyDescent="0.2">
      <c r="A161" t="s">
        <v>141</v>
      </c>
      <c r="B161">
        <v>56670</v>
      </c>
      <c r="C161">
        <v>56570</v>
      </c>
      <c r="D161">
        <v>57960</v>
      </c>
      <c r="E161">
        <v>57575</v>
      </c>
      <c r="F161">
        <v>58425</v>
      </c>
      <c r="G161">
        <v>61490</v>
      </c>
      <c r="H161">
        <v>62905</v>
      </c>
      <c r="I161">
        <v>64305</v>
      </c>
      <c r="J161">
        <v>64865</v>
      </c>
      <c r="K161">
        <v>66190</v>
      </c>
      <c r="L161">
        <v>65915</v>
      </c>
      <c r="M161">
        <v>67675</v>
      </c>
      <c r="N161">
        <v>69475</v>
      </c>
      <c r="O161">
        <v>69185</v>
      </c>
      <c r="P161">
        <v>69750</v>
      </c>
    </row>
    <row r="162" spans="1:17" x14ac:dyDescent="0.2">
      <c r="A162" t="s">
        <v>226</v>
      </c>
      <c r="B162">
        <v>64225</v>
      </c>
      <c r="C162">
        <v>64115</v>
      </c>
      <c r="D162">
        <v>65695</v>
      </c>
      <c r="E162">
        <v>65245</v>
      </c>
      <c r="F162">
        <v>66085</v>
      </c>
      <c r="G162">
        <v>69555</v>
      </c>
      <c r="H162">
        <v>71050</v>
      </c>
      <c r="I162">
        <v>72570</v>
      </c>
      <c r="J162">
        <v>73190</v>
      </c>
      <c r="K162">
        <v>74565</v>
      </c>
      <c r="L162">
        <v>74285</v>
      </c>
      <c r="M162">
        <v>76245</v>
      </c>
      <c r="N162">
        <v>78240</v>
      </c>
      <c r="O162">
        <v>77955</v>
      </c>
      <c r="P162">
        <v>78670</v>
      </c>
    </row>
    <row r="163" spans="1:17" x14ac:dyDescent="0.2">
      <c r="A163" t="s">
        <v>227</v>
      </c>
      <c r="B163">
        <v>66595</v>
      </c>
      <c r="C163">
        <v>66475</v>
      </c>
      <c r="D163">
        <v>68045</v>
      </c>
      <c r="E163">
        <v>67600</v>
      </c>
      <c r="F163">
        <v>68420</v>
      </c>
      <c r="G163">
        <v>71885</v>
      </c>
      <c r="H163">
        <v>73460</v>
      </c>
      <c r="I163">
        <v>75075</v>
      </c>
      <c r="J163">
        <v>75755</v>
      </c>
      <c r="K163">
        <v>77200</v>
      </c>
      <c r="L163">
        <v>76910</v>
      </c>
      <c r="M163">
        <v>78995</v>
      </c>
      <c r="N163">
        <v>81125</v>
      </c>
      <c r="O163">
        <v>80860</v>
      </c>
      <c r="P163">
        <v>81630</v>
      </c>
    </row>
    <row r="164" spans="1:17" x14ac:dyDescent="0.2">
      <c r="A164" t="s">
        <v>228</v>
      </c>
      <c r="B164" s="187">
        <v>845</v>
      </c>
      <c r="C164" s="187">
        <v>800</v>
      </c>
      <c r="D164" s="187">
        <v>835</v>
      </c>
      <c r="E164" s="187">
        <v>840</v>
      </c>
      <c r="F164" s="187">
        <v>850</v>
      </c>
      <c r="G164" s="187">
        <v>895</v>
      </c>
      <c r="H164" s="187">
        <v>905</v>
      </c>
      <c r="I164" s="187">
        <v>945</v>
      </c>
      <c r="J164" s="187">
        <v>940</v>
      </c>
      <c r="K164" s="187">
        <v>955</v>
      </c>
      <c r="L164" s="187">
        <v>960</v>
      </c>
      <c r="M164" s="187">
        <v>965</v>
      </c>
      <c r="N164" s="187">
        <v>1000</v>
      </c>
      <c r="O164" s="187">
        <v>995</v>
      </c>
      <c r="P164" s="187">
        <v>1035</v>
      </c>
    </row>
    <row r="165" spans="1:17" x14ac:dyDescent="0.2">
      <c r="A165" t="s">
        <v>229</v>
      </c>
      <c r="B165" s="187">
        <v>455</v>
      </c>
      <c r="C165" s="187">
        <v>475</v>
      </c>
      <c r="D165" s="187">
        <v>475</v>
      </c>
      <c r="E165" s="187">
        <v>490</v>
      </c>
      <c r="F165" s="187">
        <v>475</v>
      </c>
      <c r="G165" s="187">
        <v>470</v>
      </c>
      <c r="H165" s="187">
        <v>475</v>
      </c>
      <c r="I165" s="187">
        <v>475</v>
      </c>
      <c r="J165" s="187">
        <v>480</v>
      </c>
      <c r="K165" s="187">
        <v>490</v>
      </c>
      <c r="L165" s="187">
        <v>485</v>
      </c>
      <c r="M165" s="187">
        <v>500</v>
      </c>
      <c r="N165" s="187">
        <v>505</v>
      </c>
      <c r="O165" s="187">
        <v>500</v>
      </c>
      <c r="P165" s="187">
        <v>510</v>
      </c>
    </row>
    <row r="166" spans="1:17" x14ac:dyDescent="0.2">
      <c r="A166" t="s">
        <v>230</v>
      </c>
      <c r="B166" s="187">
        <v>485</v>
      </c>
      <c r="C166" s="187">
        <v>485</v>
      </c>
      <c r="D166" s="187">
        <v>510</v>
      </c>
      <c r="E166" s="187">
        <v>500</v>
      </c>
      <c r="F166" s="187">
        <v>495</v>
      </c>
      <c r="G166" s="187">
        <v>525</v>
      </c>
      <c r="H166" s="187">
        <v>525</v>
      </c>
      <c r="I166" s="187">
        <v>530</v>
      </c>
      <c r="J166" s="187">
        <v>510</v>
      </c>
      <c r="K166" s="187">
        <v>530</v>
      </c>
      <c r="L166" s="187">
        <v>520</v>
      </c>
      <c r="M166" s="187">
        <v>540</v>
      </c>
      <c r="N166" s="187">
        <v>550</v>
      </c>
      <c r="O166" s="187">
        <v>525</v>
      </c>
      <c r="P166" s="187">
        <v>525</v>
      </c>
    </row>
    <row r="167" spans="1:17" x14ac:dyDescent="0.2">
      <c r="A167" t="s">
        <v>231</v>
      </c>
      <c r="B167" s="187">
        <v>395</v>
      </c>
      <c r="C167" s="187">
        <v>390</v>
      </c>
      <c r="D167" s="187">
        <v>375</v>
      </c>
      <c r="E167" s="187">
        <v>385</v>
      </c>
      <c r="F167" s="187">
        <v>390</v>
      </c>
      <c r="G167" s="187">
        <v>390</v>
      </c>
      <c r="H167" s="187">
        <v>375</v>
      </c>
      <c r="I167" s="187">
        <v>395</v>
      </c>
      <c r="J167" s="187">
        <v>410</v>
      </c>
      <c r="K167" s="187">
        <v>425</v>
      </c>
      <c r="L167" s="187">
        <v>400</v>
      </c>
      <c r="M167" s="187">
        <v>405</v>
      </c>
      <c r="N167" s="187">
        <v>435</v>
      </c>
      <c r="O167" s="187">
        <v>435</v>
      </c>
      <c r="P167" s="187">
        <v>450</v>
      </c>
    </row>
    <row r="170" spans="1:17" x14ac:dyDescent="0.2">
      <c r="A170" t="s">
        <v>1820</v>
      </c>
    </row>
    <row r="171" spans="1:17" s="18" customFormat="1" ht="15" x14ac:dyDescent="0.25">
      <c r="B171" s="18">
        <v>2010</v>
      </c>
      <c r="C171" s="18">
        <v>2011</v>
      </c>
      <c r="D171" s="18">
        <v>2012</v>
      </c>
      <c r="E171" s="18">
        <v>2013</v>
      </c>
      <c r="F171" s="18">
        <v>2014</v>
      </c>
      <c r="G171" s="18">
        <v>2015</v>
      </c>
      <c r="H171" s="18">
        <v>2016</v>
      </c>
      <c r="I171" s="18">
        <v>2017</v>
      </c>
      <c r="J171" s="18">
        <v>2018</v>
      </c>
      <c r="K171" s="18">
        <v>2019</v>
      </c>
      <c r="L171" s="18">
        <v>2020</v>
      </c>
      <c r="M171" s="18">
        <v>2021</v>
      </c>
      <c r="N171" s="18">
        <v>2022</v>
      </c>
      <c r="O171" s="18">
        <v>2023</v>
      </c>
      <c r="P171" s="18">
        <v>2024</v>
      </c>
      <c r="Q171" s="166"/>
    </row>
    <row r="172" spans="1:17" x14ac:dyDescent="0.2">
      <c r="A172" t="s">
        <v>115</v>
      </c>
      <c r="B172">
        <v>375</v>
      </c>
      <c r="C172">
        <v>425</v>
      </c>
      <c r="D172">
        <v>350</v>
      </c>
      <c r="E172">
        <v>350</v>
      </c>
      <c r="F172">
        <v>365</v>
      </c>
      <c r="G172">
        <v>350</v>
      </c>
      <c r="H172">
        <v>375</v>
      </c>
      <c r="I172">
        <v>370</v>
      </c>
      <c r="J172">
        <v>475</v>
      </c>
      <c r="K172">
        <v>475</v>
      </c>
      <c r="L172">
        <v>430</v>
      </c>
      <c r="M172">
        <v>395</v>
      </c>
      <c r="N172">
        <v>250</v>
      </c>
      <c r="O172">
        <v>245</v>
      </c>
      <c r="P172">
        <v>230</v>
      </c>
    </row>
    <row r="173" spans="1:17" x14ac:dyDescent="0.2">
      <c r="A173" t="s">
        <v>116</v>
      </c>
      <c r="B173">
        <v>180</v>
      </c>
      <c r="C173">
        <v>200</v>
      </c>
      <c r="D173">
        <v>195</v>
      </c>
      <c r="E173">
        <v>200</v>
      </c>
      <c r="F173">
        <v>215</v>
      </c>
      <c r="G173">
        <v>195</v>
      </c>
      <c r="H173">
        <v>195</v>
      </c>
      <c r="I173">
        <v>200</v>
      </c>
      <c r="J173">
        <v>205</v>
      </c>
      <c r="K173">
        <v>195</v>
      </c>
      <c r="L173">
        <v>190</v>
      </c>
      <c r="M173">
        <v>195</v>
      </c>
      <c r="N173">
        <v>195</v>
      </c>
      <c r="O173">
        <v>190</v>
      </c>
      <c r="P173">
        <v>190</v>
      </c>
    </row>
    <row r="174" spans="1:17" x14ac:dyDescent="0.2">
      <c r="A174" t="s">
        <v>117</v>
      </c>
      <c r="B174">
        <v>150</v>
      </c>
      <c r="C174">
        <v>160</v>
      </c>
      <c r="D174">
        <v>165</v>
      </c>
      <c r="E174">
        <v>165</v>
      </c>
      <c r="F174">
        <v>170</v>
      </c>
      <c r="G174">
        <v>170</v>
      </c>
      <c r="H174">
        <v>175</v>
      </c>
      <c r="I174">
        <v>170</v>
      </c>
      <c r="J174">
        <v>170</v>
      </c>
      <c r="K174">
        <v>180</v>
      </c>
      <c r="L174">
        <v>165</v>
      </c>
      <c r="M174">
        <v>170</v>
      </c>
      <c r="N174">
        <v>180</v>
      </c>
      <c r="O174">
        <v>155</v>
      </c>
      <c r="P174">
        <v>165</v>
      </c>
    </row>
    <row r="175" spans="1:17" x14ac:dyDescent="0.2">
      <c r="A175" t="s">
        <v>118</v>
      </c>
      <c r="B175">
        <v>105</v>
      </c>
      <c r="C175">
        <v>100</v>
      </c>
      <c r="D175">
        <v>100</v>
      </c>
      <c r="E175">
        <v>95</v>
      </c>
      <c r="F175">
        <v>105</v>
      </c>
      <c r="G175">
        <v>115</v>
      </c>
      <c r="H175">
        <v>105</v>
      </c>
      <c r="I175">
        <v>115</v>
      </c>
      <c r="J175">
        <v>100</v>
      </c>
      <c r="K175">
        <v>95</v>
      </c>
      <c r="L175">
        <v>95</v>
      </c>
      <c r="M175">
        <v>100</v>
      </c>
      <c r="N175">
        <v>105</v>
      </c>
      <c r="O175">
        <v>100</v>
      </c>
      <c r="P175">
        <v>95</v>
      </c>
    </row>
    <row r="176" spans="1:17" x14ac:dyDescent="0.2">
      <c r="A176" t="s">
        <v>119</v>
      </c>
      <c r="B176">
        <v>120</v>
      </c>
      <c r="C176">
        <v>110</v>
      </c>
      <c r="D176">
        <v>110</v>
      </c>
      <c r="E176">
        <v>95</v>
      </c>
      <c r="F176">
        <v>95</v>
      </c>
      <c r="G176">
        <v>105</v>
      </c>
      <c r="H176">
        <v>110</v>
      </c>
      <c r="I176">
        <v>105</v>
      </c>
      <c r="J176">
        <v>110</v>
      </c>
      <c r="K176">
        <v>100</v>
      </c>
      <c r="L176">
        <v>100</v>
      </c>
      <c r="M176">
        <v>115</v>
      </c>
      <c r="N176">
        <v>110</v>
      </c>
      <c r="O176">
        <v>110</v>
      </c>
      <c r="P176">
        <v>110</v>
      </c>
    </row>
    <row r="177" spans="1:16" x14ac:dyDescent="0.2">
      <c r="A177" t="s">
        <v>120</v>
      </c>
      <c r="B177">
        <v>125</v>
      </c>
      <c r="C177">
        <v>125</v>
      </c>
      <c r="D177">
        <v>115</v>
      </c>
      <c r="E177">
        <v>115</v>
      </c>
      <c r="F177">
        <v>115</v>
      </c>
      <c r="G177">
        <v>115</v>
      </c>
      <c r="H177">
        <v>115</v>
      </c>
      <c r="I177">
        <v>100</v>
      </c>
      <c r="J177">
        <v>105</v>
      </c>
      <c r="K177">
        <v>110</v>
      </c>
      <c r="L177">
        <v>105</v>
      </c>
      <c r="M177">
        <v>115</v>
      </c>
      <c r="N177">
        <v>115</v>
      </c>
      <c r="O177">
        <v>115</v>
      </c>
      <c r="P177">
        <v>105</v>
      </c>
    </row>
    <row r="178" spans="1:16" x14ac:dyDescent="0.2">
      <c r="A178" t="s">
        <v>121</v>
      </c>
      <c r="B178">
        <v>330</v>
      </c>
      <c r="C178">
        <v>315</v>
      </c>
      <c r="D178">
        <v>290</v>
      </c>
      <c r="E178">
        <v>290</v>
      </c>
      <c r="F178">
        <v>300</v>
      </c>
      <c r="G178">
        <v>315</v>
      </c>
      <c r="H178">
        <v>310</v>
      </c>
      <c r="I178">
        <v>305</v>
      </c>
      <c r="J178">
        <v>295</v>
      </c>
      <c r="K178">
        <v>300</v>
      </c>
      <c r="L178">
        <v>300</v>
      </c>
      <c r="M178">
        <v>295</v>
      </c>
      <c r="N178">
        <v>600</v>
      </c>
      <c r="O178">
        <v>385</v>
      </c>
      <c r="P178">
        <v>280</v>
      </c>
    </row>
    <row r="179" spans="1:16" x14ac:dyDescent="0.2">
      <c r="A179" t="s">
        <v>122</v>
      </c>
      <c r="B179">
        <v>475</v>
      </c>
      <c r="C179">
        <v>480</v>
      </c>
      <c r="D179">
        <v>385</v>
      </c>
      <c r="E179">
        <v>365</v>
      </c>
      <c r="F179">
        <v>350</v>
      </c>
      <c r="G179">
        <v>360</v>
      </c>
      <c r="H179">
        <v>355</v>
      </c>
      <c r="I179">
        <v>360</v>
      </c>
      <c r="J179">
        <v>275</v>
      </c>
      <c r="K179">
        <v>265</v>
      </c>
      <c r="L179">
        <v>240</v>
      </c>
      <c r="M179">
        <v>235</v>
      </c>
      <c r="N179">
        <v>230</v>
      </c>
      <c r="O179">
        <v>210</v>
      </c>
      <c r="P179">
        <v>210</v>
      </c>
    </row>
    <row r="180" spans="1:16" x14ac:dyDescent="0.2">
      <c r="A180" t="s">
        <v>123</v>
      </c>
      <c r="B180">
        <v>165</v>
      </c>
      <c r="C180">
        <v>175</v>
      </c>
      <c r="D180">
        <v>170</v>
      </c>
      <c r="E180">
        <v>165</v>
      </c>
      <c r="F180">
        <v>170</v>
      </c>
      <c r="G180">
        <v>180</v>
      </c>
      <c r="H180">
        <v>180</v>
      </c>
      <c r="I180">
        <v>175</v>
      </c>
      <c r="J180">
        <v>170</v>
      </c>
      <c r="K180">
        <v>170</v>
      </c>
      <c r="L180">
        <v>160</v>
      </c>
      <c r="M180">
        <v>160</v>
      </c>
      <c r="N180">
        <v>165</v>
      </c>
      <c r="O180">
        <v>170</v>
      </c>
      <c r="P180">
        <v>170</v>
      </c>
    </row>
    <row r="181" spans="1:16" x14ac:dyDescent="0.2">
      <c r="A181" t="s">
        <v>124</v>
      </c>
      <c r="B181">
        <v>130</v>
      </c>
      <c r="C181">
        <v>145</v>
      </c>
      <c r="D181">
        <v>140</v>
      </c>
      <c r="E181">
        <v>130</v>
      </c>
      <c r="F181">
        <v>115</v>
      </c>
      <c r="G181">
        <v>115</v>
      </c>
      <c r="H181">
        <v>125</v>
      </c>
      <c r="I181">
        <v>120</v>
      </c>
      <c r="J181">
        <v>110</v>
      </c>
      <c r="K181">
        <v>105</v>
      </c>
      <c r="L181">
        <v>110</v>
      </c>
      <c r="M181">
        <v>110</v>
      </c>
      <c r="N181">
        <v>120</v>
      </c>
      <c r="O181">
        <v>120</v>
      </c>
      <c r="P181">
        <v>115</v>
      </c>
    </row>
    <row r="182" spans="1:16" x14ac:dyDescent="0.2">
      <c r="A182" t="s">
        <v>125</v>
      </c>
      <c r="B182">
        <v>275</v>
      </c>
      <c r="C182">
        <v>255</v>
      </c>
      <c r="D182">
        <v>265</v>
      </c>
      <c r="E182">
        <v>245</v>
      </c>
      <c r="F182">
        <v>260</v>
      </c>
      <c r="G182">
        <v>260</v>
      </c>
      <c r="H182">
        <v>250</v>
      </c>
      <c r="I182">
        <v>235</v>
      </c>
      <c r="J182">
        <v>245</v>
      </c>
      <c r="K182">
        <v>240</v>
      </c>
      <c r="L182">
        <v>230</v>
      </c>
      <c r="M182">
        <v>240</v>
      </c>
      <c r="N182">
        <v>245</v>
      </c>
      <c r="O182">
        <v>245</v>
      </c>
      <c r="P182">
        <v>235</v>
      </c>
    </row>
    <row r="183" spans="1:16" x14ac:dyDescent="0.2">
      <c r="A183" t="s">
        <v>126</v>
      </c>
      <c r="B183">
        <v>300</v>
      </c>
      <c r="C183">
        <v>295</v>
      </c>
      <c r="D183">
        <v>290</v>
      </c>
      <c r="E183">
        <v>280</v>
      </c>
      <c r="F183">
        <v>275</v>
      </c>
      <c r="G183">
        <v>270</v>
      </c>
      <c r="H183">
        <v>275</v>
      </c>
      <c r="I183">
        <v>260</v>
      </c>
      <c r="J183">
        <v>255</v>
      </c>
      <c r="K183">
        <v>255</v>
      </c>
      <c r="L183">
        <v>235</v>
      </c>
      <c r="M183">
        <v>230</v>
      </c>
      <c r="N183">
        <v>235</v>
      </c>
      <c r="O183">
        <v>225</v>
      </c>
      <c r="P183">
        <v>210</v>
      </c>
    </row>
    <row r="184" spans="1:16" x14ac:dyDescent="0.2">
      <c r="A184" t="s">
        <v>138</v>
      </c>
      <c r="B184">
        <v>2730</v>
      </c>
      <c r="C184">
        <v>2785</v>
      </c>
      <c r="D184">
        <v>2570</v>
      </c>
      <c r="E184">
        <v>2495</v>
      </c>
      <c r="F184">
        <v>2535</v>
      </c>
      <c r="G184">
        <v>2555</v>
      </c>
      <c r="H184">
        <v>2575</v>
      </c>
      <c r="I184">
        <v>2515</v>
      </c>
      <c r="J184">
        <v>2515</v>
      </c>
      <c r="K184">
        <v>2490</v>
      </c>
      <c r="L184">
        <v>2360</v>
      </c>
      <c r="M184">
        <v>2360</v>
      </c>
      <c r="N184">
        <v>2555</v>
      </c>
      <c r="O184">
        <v>2265</v>
      </c>
      <c r="P184">
        <v>2120</v>
      </c>
    </row>
    <row r="185" spans="1:16" x14ac:dyDescent="0.2">
      <c r="A185" t="s">
        <v>127</v>
      </c>
      <c r="B185">
        <v>270</v>
      </c>
      <c r="C185">
        <v>275</v>
      </c>
      <c r="D185">
        <v>270</v>
      </c>
      <c r="E185">
        <v>280</v>
      </c>
      <c r="F185">
        <v>295</v>
      </c>
      <c r="G185">
        <v>290</v>
      </c>
      <c r="H185">
        <v>295</v>
      </c>
      <c r="I185">
        <v>310</v>
      </c>
      <c r="J185">
        <v>320</v>
      </c>
      <c r="K185">
        <v>310</v>
      </c>
      <c r="L185">
        <v>300</v>
      </c>
      <c r="M185">
        <v>300</v>
      </c>
      <c r="N185">
        <v>310</v>
      </c>
      <c r="O185">
        <v>280</v>
      </c>
      <c r="P185">
        <v>280</v>
      </c>
    </row>
    <row r="186" spans="1:16" x14ac:dyDescent="0.2">
      <c r="A186" t="s">
        <v>139</v>
      </c>
      <c r="B186">
        <v>3000</v>
      </c>
      <c r="C186">
        <v>3060</v>
      </c>
      <c r="D186">
        <v>2840</v>
      </c>
      <c r="E186">
        <v>2775</v>
      </c>
      <c r="F186">
        <v>2825</v>
      </c>
      <c r="G186">
        <v>2845</v>
      </c>
      <c r="H186">
        <v>2875</v>
      </c>
      <c r="I186">
        <v>2825</v>
      </c>
      <c r="J186">
        <v>2835</v>
      </c>
      <c r="K186">
        <v>2805</v>
      </c>
      <c r="L186">
        <v>2665</v>
      </c>
      <c r="M186">
        <v>2660</v>
      </c>
      <c r="N186">
        <v>2865</v>
      </c>
      <c r="O186">
        <v>2545</v>
      </c>
      <c r="P186">
        <v>2400</v>
      </c>
    </row>
    <row r="187" spans="1:16" x14ac:dyDescent="0.2">
      <c r="A187" t="s">
        <v>140</v>
      </c>
      <c r="B187">
        <v>15745</v>
      </c>
      <c r="C187">
        <v>15695</v>
      </c>
      <c r="D187">
        <v>15450</v>
      </c>
      <c r="E187">
        <v>15220</v>
      </c>
      <c r="F187">
        <v>15325</v>
      </c>
      <c r="G187">
        <v>15335</v>
      </c>
      <c r="H187">
        <v>15270</v>
      </c>
      <c r="I187">
        <v>15155</v>
      </c>
      <c r="J187">
        <v>15005</v>
      </c>
      <c r="K187">
        <v>14940</v>
      </c>
      <c r="L187">
        <v>14470</v>
      </c>
      <c r="M187">
        <v>14650</v>
      </c>
      <c r="N187">
        <v>14860</v>
      </c>
      <c r="O187">
        <v>14150</v>
      </c>
      <c r="P187">
        <v>13740</v>
      </c>
    </row>
    <row r="188" spans="1:16" x14ac:dyDescent="0.2">
      <c r="A188" t="s">
        <v>141</v>
      </c>
      <c r="B188">
        <v>92270</v>
      </c>
      <c r="C188">
        <v>91535</v>
      </c>
      <c r="D188">
        <v>91605</v>
      </c>
      <c r="E188">
        <v>91125</v>
      </c>
      <c r="F188">
        <v>91970</v>
      </c>
      <c r="G188">
        <v>92350</v>
      </c>
      <c r="H188">
        <v>92070</v>
      </c>
      <c r="I188">
        <v>91690</v>
      </c>
      <c r="J188">
        <v>90855</v>
      </c>
      <c r="K188">
        <v>91520</v>
      </c>
      <c r="L188">
        <v>89940</v>
      </c>
      <c r="M188">
        <v>95105</v>
      </c>
      <c r="N188">
        <v>96705</v>
      </c>
      <c r="O188">
        <v>92560</v>
      </c>
      <c r="P188">
        <v>90175</v>
      </c>
    </row>
    <row r="189" spans="1:16" x14ac:dyDescent="0.2">
      <c r="A189" t="s">
        <v>226</v>
      </c>
      <c r="B189">
        <v>101190</v>
      </c>
      <c r="C189">
        <v>100345</v>
      </c>
      <c r="D189">
        <v>100400</v>
      </c>
      <c r="E189">
        <v>99810</v>
      </c>
      <c r="F189">
        <v>100720</v>
      </c>
      <c r="G189">
        <v>101110</v>
      </c>
      <c r="H189">
        <v>100795</v>
      </c>
      <c r="I189">
        <v>100295</v>
      </c>
      <c r="J189">
        <v>99375</v>
      </c>
      <c r="K189">
        <v>99990</v>
      </c>
      <c r="L189">
        <v>98225</v>
      </c>
      <c r="M189">
        <v>103550</v>
      </c>
      <c r="N189">
        <v>105260</v>
      </c>
      <c r="O189">
        <v>101120</v>
      </c>
      <c r="P189">
        <v>98695</v>
      </c>
    </row>
    <row r="190" spans="1:16" x14ac:dyDescent="0.2">
      <c r="A190" t="s">
        <v>227</v>
      </c>
      <c r="B190">
        <v>104465</v>
      </c>
      <c r="C190">
        <v>103570</v>
      </c>
      <c r="D190">
        <v>103595</v>
      </c>
      <c r="E190">
        <v>103010</v>
      </c>
      <c r="F190">
        <v>103910</v>
      </c>
      <c r="G190">
        <v>104265</v>
      </c>
      <c r="H190">
        <v>103985</v>
      </c>
      <c r="I190">
        <v>103415</v>
      </c>
      <c r="J190">
        <v>102560</v>
      </c>
      <c r="K190">
        <v>103145</v>
      </c>
      <c r="L190">
        <v>101330</v>
      </c>
      <c r="M190">
        <v>106735</v>
      </c>
      <c r="N190">
        <v>108455</v>
      </c>
      <c r="O190">
        <v>104310</v>
      </c>
      <c r="P190">
        <v>101965</v>
      </c>
    </row>
    <row r="191" spans="1:16" x14ac:dyDescent="0.2">
      <c r="A191" t="s">
        <v>228</v>
      </c>
      <c r="B191" s="187">
        <v>1040</v>
      </c>
      <c r="C191" s="187">
        <v>1050</v>
      </c>
      <c r="D191" s="187">
        <v>1010</v>
      </c>
      <c r="E191" s="187">
        <v>1015</v>
      </c>
      <c r="F191" s="187">
        <v>1045</v>
      </c>
      <c r="G191" s="187">
        <v>1075</v>
      </c>
      <c r="H191" s="187">
        <v>1075</v>
      </c>
      <c r="I191" s="187">
        <v>1060</v>
      </c>
      <c r="J191" s="187">
        <v>1065</v>
      </c>
      <c r="K191" s="187">
        <v>1070</v>
      </c>
      <c r="L191" s="187">
        <v>1035</v>
      </c>
      <c r="M191" s="187">
        <v>1035</v>
      </c>
      <c r="N191" s="187">
        <v>1370</v>
      </c>
      <c r="O191" s="187">
        <v>1105</v>
      </c>
      <c r="P191" s="187">
        <v>1000</v>
      </c>
    </row>
    <row r="192" spans="1:16" x14ac:dyDescent="0.2">
      <c r="A192" t="s">
        <v>229</v>
      </c>
      <c r="B192" s="187">
        <v>1045</v>
      </c>
      <c r="C192" s="187">
        <v>1030</v>
      </c>
      <c r="D192" s="187">
        <v>940</v>
      </c>
      <c r="E192" s="187">
        <v>890</v>
      </c>
      <c r="F192" s="187">
        <v>885</v>
      </c>
      <c r="G192" s="187">
        <v>885</v>
      </c>
      <c r="H192" s="187">
        <v>885</v>
      </c>
      <c r="I192" s="187">
        <v>855</v>
      </c>
      <c r="J192" s="187">
        <v>775</v>
      </c>
      <c r="K192" s="187">
        <v>760</v>
      </c>
      <c r="L192" s="187">
        <v>705</v>
      </c>
      <c r="M192" s="187">
        <v>710</v>
      </c>
      <c r="N192" s="187">
        <v>705</v>
      </c>
      <c r="O192" s="187">
        <v>680</v>
      </c>
      <c r="P192" s="187">
        <v>655</v>
      </c>
    </row>
    <row r="193" spans="1:17" x14ac:dyDescent="0.2">
      <c r="A193" t="s">
        <v>230</v>
      </c>
      <c r="B193" s="187">
        <v>540</v>
      </c>
      <c r="C193" s="187">
        <v>550</v>
      </c>
      <c r="D193" s="187">
        <v>545</v>
      </c>
      <c r="E193" s="187">
        <v>520</v>
      </c>
      <c r="F193" s="187">
        <v>535</v>
      </c>
      <c r="G193" s="187">
        <v>535</v>
      </c>
      <c r="H193" s="187">
        <v>535</v>
      </c>
      <c r="I193" s="187">
        <v>540</v>
      </c>
      <c r="J193" s="187">
        <v>525</v>
      </c>
      <c r="K193" s="187">
        <v>495</v>
      </c>
      <c r="L193" s="187">
        <v>495</v>
      </c>
      <c r="M193" s="187">
        <v>520</v>
      </c>
      <c r="N193" s="187">
        <v>535</v>
      </c>
      <c r="O193" s="187">
        <v>515</v>
      </c>
      <c r="P193" s="187">
        <v>515</v>
      </c>
    </row>
    <row r="194" spans="1:17" x14ac:dyDescent="0.2">
      <c r="A194" t="s">
        <v>231</v>
      </c>
      <c r="B194" s="187">
        <v>705</v>
      </c>
      <c r="C194" s="187">
        <v>740</v>
      </c>
      <c r="D194" s="187">
        <v>635</v>
      </c>
      <c r="E194" s="187">
        <v>640</v>
      </c>
      <c r="F194" s="187">
        <v>665</v>
      </c>
      <c r="G194" s="187">
        <v>670</v>
      </c>
      <c r="H194" s="187">
        <v>685</v>
      </c>
      <c r="I194" s="187">
        <v>675</v>
      </c>
      <c r="J194" s="187">
        <v>770</v>
      </c>
      <c r="K194" s="187">
        <v>775</v>
      </c>
      <c r="L194" s="187">
        <v>735</v>
      </c>
      <c r="M194" s="187">
        <v>690</v>
      </c>
      <c r="N194" s="187">
        <v>855</v>
      </c>
      <c r="O194" s="187">
        <v>630</v>
      </c>
      <c r="P194" s="187">
        <v>510</v>
      </c>
    </row>
    <row r="197" spans="1:17" x14ac:dyDescent="0.2">
      <c r="A197" t="s">
        <v>1821</v>
      </c>
    </row>
    <row r="198" spans="1:17" s="18" customFormat="1" ht="15" x14ac:dyDescent="0.25">
      <c r="B198" s="18">
        <v>2010</v>
      </c>
      <c r="C198" s="18">
        <v>2011</v>
      </c>
      <c r="D198" s="18">
        <v>2012</v>
      </c>
      <c r="E198" s="18">
        <v>2013</v>
      </c>
      <c r="F198" s="18">
        <v>2014</v>
      </c>
      <c r="G198" s="18">
        <v>2015</v>
      </c>
      <c r="H198" s="18">
        <v>2016</v>
      </c>
      <c r="I198" s="18">
        <v>2017</v>
      </c>
      <c r="J198" s="18">
        <v>2018</v>
      </c>
      <c r="K198" s="18">
        <v>2019</v>
      </c>
      <c r="L198" s="18">
        <v>2020</v>
      </c>
      <c r="M198" s="18">
        <v>2021</v>
      </c>
      <c r="N198" s="18">
        <v>2022</v>
      </c>
      <c r="O198" s="18">
        <v>2023</v>
      </c>
      <c r="P198" s="18">
        <v>2024</v>
      </c>
      <c r="Q198" s="166"/>
    </row>
    <row r="199" spans="1:17" x14ac:dyDescent="0.2">
      <c r="A199" t="s">
        <v>115</v>
      </c>
      <c r="B199">
        <v>370</v>
      </c>
      <c r="C199">
        <v>365</v>
      </c>
      <c r="D199">
        <v>330</v>
      </c>
      <c r="E199">
        <v>335</v>
      </c>
      <c r="F199">
        <v>345</v>
      </c>
      <c r="G199">
        <v>360</v>
      </c>
      <c r="H199">
        <v>370</v>
      </c>
      <c r="I199">
        <v>365</v>
      </c>
      <c r="J199">
        <v>370</v>
      </c>
      <c r="K199">
        <v>355</v>
      </c>
      <c r="L199">
        <v>345</v>
      </c>
      <c r="M199">
        <v>375</v>
      </c>
      <c r="N199">
        <v>400</v>
      </c>
      <c r="O199">
        <v>375</v>
      </c>
      <c r="P199">
        <v>390</v>
      </c>
    </row>
    <row r="200" spans="1:17" x14ac:dyDescent="0.2">
      <c r="A200" t="s">
        <v>116</v>
      </c>
      <c r="B200">
        <v>455</v>
      </c>
      <c r="C200">
        <v>460</v>
      </c>
      <c r="D200">
        <v>470</v>
      </c>
      <c r="E200">
        <v>465</v>
      </c>
      <c r="F200">
        <v>455</v>
      </c>
      <c r="G200">
        <v>455</v>
      </c>
      <c r="H200">
        <v>455</v>
      </c>
      <c r="I200">
        <v>460</v>
      </c>
      <c r="J200">
        <v>440</v>
      </c>
      <c r="K200">
        <v>425</v>
      </c>
      <c r="L200">
        <v>425</v>
      </c>
      <c r="M200">
        <v>430</v>
      </c>
      <c r="N200">
        <v>470</v>
      </c>
      <c r="O200">
        <v>460</v>
      </c>
      <c r="P200">
        <v>440</v>
      </c>
    </row>
    <row r="201" spans="1:17" x14ac:dyDescent="0.2">
      <c r="A201" t="s">
        <v>117</v>
      </c>
      <c r="B201">
        <v>225</v>
      </c>
      <c r="C201">
        <v>230</v>
      </c>
      <c r="D201">
        <v>250</v>
      </c>
      <c r="E201">
        <v>250</v>
      </c>
      <c r="F201">
        <v>255</v>
      </c>
      <c r="G201">
        <v>245</v>
      </c>
      <c r="H201">
        <v>245</v>
      </c>
      <c r="I201">
        <v>245</v>
      </c>
      <c r="J201">
        <v>245</v>
      </c>
      <c r="K201">
        <v>235</v>
      </c>
      <c r="L201">
        <v>235</v>
      </c>
      <c r="M201">
        <v>285</v>
      </c>
      <c r="N201">
        <v>305</v>
      </c>
      <c r="O201">
        <v>295</v>
      </c>
      <c r="P201">
        <v>295</v>
      </c>
    </row>
    <row r="202" spans="1:17" x14ac:dyDescent="0.2">
      <c r="A202" t="s">
        <v>118</v>
      </c>
      <c r="B202">
        <v>280</v>
      </c>
      <c r="C202">
        <v>280</v>
      </c>
      <c r="D202">
        <v>275</v>
      </c>
      <c r="E202">
        <v>265</v>
      </c>
      <c r="F202">
        <v>280</v>
      </c>
      <c r="G202">
        <v>295</v>
      </c>
      <c r="H202">
        <v>285</v>
      </c>
      <c r="I202">
        <v>280</v>
      </c>
      <c r="J202">
        <v>275</v>
      </c>
      <c r="K202">
        <v>285</v>
      </c>
      <c r="L202">
        <v>290</v>
      </c>
      <c r="M202">
        <v>320</v>
      </c>
      <c r="N202">
        <v>345</v>
      </c>
      <c r="O202">
        <v>310</v>
      </c>
      <c r="P202">
        <v>320</v>
      </c>
    </row>
    <row r="203" spans="1:17" x14ac:dyDescent="0.2">
      <c r="A203" t="s">
        <v>119</v>
      </c>
      <c r="B203">
        <v>320</v>
      </c>
      <c r="C203">
        <v>325</v>
      </c>
      <c r="D203">
        <v>310</v>
      </c>
      <c r="E203">
        <v>310</v>
      </c>
      <c r="F203">
        <v>295</v>
      </c>
      <c r="G203">
        <v>300</v>
      </c>
      <c r="H203">
        <v>305</v>
      </c>
      <c r="I203">
        <v>300</v>
      </c>
      <c r="J203">
        <v>295</v>
      </c>
      <c r="K203">
        <v>300</v>
      </c>
      <c r="L203">
        <v>310</v>
      </c>
      <c r="M203">
        <v>325</v>
      </c>
      <c r="N203">
        <v>335</v>
      </c>
      <c r="O203">
        <v>335</v>
      </c>
      <c r="P203">
        <v>320</v>
      </c>
    </row>
    <row r="204" spans="1:17" x14ac:dyDescent="0.2">
      <c r="A204" t="s">
        <v>120</v>
      </c>
      <c r="B204">
        <v>260</v>
      </c>
      <c r="C204">
        <v>255</v>
      </c>
      <c r="D204">
        <v>235</v>
      </c>
      <c r="E204">
        <v>245</v>
      </c>
      <c r="F204">
        <v>255</v>
      </c>
      <c r="G204">
        <v>250</v>
      </c>
      <c r="H204">
        <v>255</v>
      </c>
      <c r="I204">
        <v>250</v>
      </c>
      <c r="J204">
        <v>260</v>
      </c>
      <c r="K204">
        <v>265</v>
      </c>
      <c r="L204">
        <v>265</v>
      </c>
      <c r="M204">
        <v>280</v>
      </c>
      <c r="N204">
        <v>280</v>
      </c>
      <c r="O204">
        <v>305</v>
      </c>
      <c r="P204">
        <v>300</v>
      </c>
    </row>
    <row r="205" spans="1:17" x14ac:dyDescent="0.2">
      <c r="A205" t="s">
        <v>121</v>
      </c>
      <c r="B205">
        <v>365</v>
      </c>
      <c r="C205">
        <v>365</v>
      </c>
      <c r="D205">
        <v>405</v>
      </c>
      <c r="E205">
        <v>415</v>
      </c>
      <c r="F205">
        <v>415</v>
      </c>
      <c r="G205">
        <v>415</v>
      </c>
      <c r="H205">
        <v>410</v>
      </c>
      <c r="I205">
        <v>400</v>
      </c>
      <c r="J205">
        <v>395</v>
      </c>
      <c r="K205">
        <v>395</v>
      </c>
      <c r="L205">
        <v>410</v>
      </c>
      <c r="M205">
        <v>575</v>
      </c>
      <c r="N205">
        <v>540</v>
      </c>
      <c r="O205">
        <v>500</v>
      </c>
      <c r="P205">
        <v>495</v>
      </c>
    </row>
    <row r="206" spans="1:17" x14ac:dyDescent="0.2">
      <c r="A206" t="s">
        <v>122</v>
      </c>
      <c r="B206">
        <v>375</v>
      </c>
      <c r="C206">
        <v>380</v>
      </c>
      <c r="D206">
        <v>375</v>
      </c>
      <c r="E206">
        <v>375</v>
      </c>
      <c r="F206">
        <v>370</v>
      </c>
      <c r="G206">
        <v>370</v>
      </c>
      <c r="H206">
        <v>385</v>
      </c>
      <c r="I206">
        <v>365</v>
      </c>
      <c r="J206">
        <v>370</v>
      </c>
      <c r="K206">
        <v>380</v>
      </c>
      <c r="L206">
        <v>365</v>
      </c>
      <c r="M206">
        <v>365</v>
      </c>
      <c r="N206">
        <v>380</v>
      </c>
      <c r="O206">
        <v>365</v>
      </c>
      <c r="P206">
        <v>375</v>
      </c>
    </row>
    <row r="207" spans="1:17" x14ac:dyDescent="0.2">
      <c r="A207" t="s">
        <v>123</v>
      </c>
      <c r="B207">
        <v>305</v>
      </c>
      <c r="C207">
        <v>315</v>
      </c>
      <c r="D207">
        <v>305</v>
      </c>
      <c r="E207">
        <v>305</v>
      </c>
      <c r="F207">
        <v>320</v>
      </c>
      <c r="G207">
        <v>320</v>
      </c>
      <c r="H207">
        <v>315</v>
      </c>
      <c r="I207">
        <v>305</v>
      </c>
      <c r="J207">
        <v>315</v>
      </c>
      <c r="K207">
        <v>320</v>
      </c>
      <c r="L207">
        <v>315</v>
      </c>
      <c r="M207">
        <v>340</v>
      </c>
      <c r="N207">
        <v>355</v>
      </c>
      <c r="O207">
        <v>345</v>
      </c>
      <c r="P207">
        <v>340</v>
      </c>
    </row>
    <row r="208" spans="1:17" x14ac:dyDescent="0.2">
      <c r="A208" t="s">
        <v>124</v>
      </c>
      <c r="B208">
        <v>355</v>
      </c>
      <c r="C208">
        <v>340</v>
      </c>
      <c r="D208">
        <v>355</v>
      </c>
      <c r="E208">
        <v>350</v>
      </c>
      <c r="F208">
        <v>350</v>
      </c>
      <c r="G208">
        <v>365</v>
      </c>
      <c r="H208">
        <v>370</v>
      </c>
      <c r="I208">
        <v>380</v>
      </c>
      <c r="J208">
        <v>380</v>
      </c>
      <c r="K208">
        <v>370</v>
      </c>
      <c r="L208">
        <v>355</v>
      </c>
      <c r="M208">
        <v>380</v>
      </c>
      <c r="N208">
        <v>415</v>
      </c>
      <c r="O208">
        <v>390</v>
      </c>
      <c r="P208">
        <v>395</v>
      </c>
    </row>
    <row r="209" spans="1:16" x14ac:dyDescent="0.2">
      <c r="A209" t="s">
        <v>125</v>
      </c>
      <c r="B209">
        <v>285</v>
      </c>
      <c r="C209">
        <v>280</v>
      </c>
      <c r="D209">
        <v>285</v>
      </c>
      <c r="E209">
        <v>285</v>
      </c>
      <c r="F209">
        <v>285</v>
      </c>
      <c r="G209">
        <v>290</v>
      </c>
      <c r="H209">
        <v>310</v>
      </c>
      <c r="I209">
        <v>305</v>
      </c>
      <c r="J209">
        <v>280</v>
      </c>
      <c r="K209">
        <v>285</v>
      </c>
      <c r="L209">
        <v>265</v>
      </c>
      <c r="M209">
        <v>295</v>
      </c>
      <c r="N209">
        <v>320</v>
      </c>
      <c r="O209">
        <v>325</v>
      </c>
      <c r="P209">
        <v>310</v>
      </c>
    </row>
    <row r="210" spans="1:16" x14ac:dyDescent="0.2">
      <c r="A210" t="s">
        <v>126</v>
      </c>
      <c r="B210">
        <v>460</v>
      </c>
      <c r="C210">
        <v>460</v>
      </c>
      <c r="D210">
        <v>480</v>
      </c>
      <c r="E210">
        <v>470</v>
      </c>
      <c r="F210">
        <v>465</v>
      </c>
      <c r="G210">
        <v>445</v>
      </c>
      <c r="H210">
        <v>430</v>
      </c>
      <c r="I210">
        <v>425</v>
      </c>
      <c r="J210">
        <v>410</v>
      </c>
      <c r="K210">
        <v>410</v>
      </c>
      <c r="L210">
        <v>395</v>
      </c>
      <c r="M210">
        <v>430</v>
      </c>
      <c r="N210">
        <v>435</v>
      </c>
      <c r="O210">
        <v>430</v>
      </c>
      <c r="P210">
        <v>410</v>
      </c>
    </row>
    <row r="211" spans="1:16" x14ac:dyDescent="0.2">
      <c r="A211" t="s">
        <v>138</v>
      </c>
      <c r="B211">
        <v>4055</v>
      </c>
      <c r="C211">
        <v>4055</v>
      </c>
      <c r="D211">
        <v>4065</v>
      </c>
      <c r="E211">
        <v>4075</v>
      </c>
      <c r="F211">
        <v>4085</v>
      </c>
      <c r="G211">
        <v>4110</v>
      </c>
      <c r="H211">
        <v>4135</v>
      </c>
      <c r="I211">
        <v>4080</v>
      </c>
      <c r="J211">
        <v>4035</v>
      </c>
      <c r="K211">
        <v>4035</v>
      </c>
      <c r="L211">
        <v>3975</v>
      </c>
      <c r="M211">
        <v>4405</v>
      </c>
      <c r="N211">
        <v>4580</v>
      </c>
      <c r="O211">
        <v>4435</v>
      </c>
      <c r="P211">
        <v>4390</v>
      </c>
    </row>
    <row r="212" spans="1:16" x14ac:dyDescent="0.2">
      <c r="A212" t="s">
        <v>127</v>
      </c>
      <c r="B212">
        <v>590</v>
      </c>
      <c r="C212">
        <v>575</v>
      </c>
      <c r="D212">
        <v>585</v>
      </c>
      <c r="E212">
        <v>590</v>
      </c>
      <c r="F212">
        <v>610</v>
      </c>
      <c r="G212">
        <v>595</v>
      </c>
      <c r="H212">
        <v>595</v>
      </c>
      <c r="I212">
        <v>580</v>
      </c>
      <c r="J212">
        <v>615</v>
      </c>
      <c r="K212">
        <v>620</v>
      </c>
      <c r="L212">
        <v>620</v>
      </c>
      <c r="M212">
        <v>815</v>
      </c>
      <c r="N212">
        <v>660</v>
      </c>
      <c r="O212">
        <v>685</v>
      </c>
      <c r="P212">
        <v>710</v>
      </c>
    </row>
    <row r="213" spans="1:16" x14ac:dyDescent="0.2">
      <c r="A213" t="s">
        <v>139</v>
      </c>
      <c r="B213">
        <v>4645</v>
      </c>
      <c r="C213">
        <v>4635</v>
      </c>
      <c r="D213">
        <v>4655</v>
      </c>
      <c r="E213">
        <v>4665</v>
      </c>
      <c r="F213">
        <v>4695</v>
      </c>
      <c r="G213">
        <v>4705</v>
      </c>
      <c r="H213">
        <v>4725</v>
      </c>
      <c r="I213">
        <v>4660</v>
      </c>
      <c r="J213">
        <v>4645</v>
      </c>
      <c r="K213">
        <v>4655</v>
      </c>
      <c r="L213">
        <v>4600</v>
      </c>
      <c r="M213">
        <v>5220</v>
      </c>
      <c r="N213">
        <v>5240</v>
      </c>
      <c r="O213">
        <v>5120</v>
      </c>
      <c r="P213">
        <v>5100</v>
      </c>
    </row>
    <row r="214" spans="1:16" x14ac:dyDescent="0.2">
      <c r="A214" t="s">
        <v>140</v>
      </c>
      <c r="B214">
        <v>24990</v>
      </c>
      <c r="C214">
        <v>25060</v>
      </c>
      <c r="D214">
        <v>25215</v>
      </c>
      <c r="E214">
        <v>25160</v>
      </c>
      <c r="F214">
        <v>25395</v>
      </c>
      <c r="G214">
        <v>25550</v>
      </c>
      <c r="H214">
        <v>25590</v>
      </c>
      <c r="I214">
        <v>26180</v>
      </c>
      <c r="J214">
        <v>27200</v>
      </c>
      <c r="K214">
        <v>29640</v>
      </c>
      <c r="L214">
        <v>31050</v>
      </c>
      <c r="M214">
        <v>34035</v>
      </c>
      <c r="N214">
        <v>30245</v>
      </c>
      <c r="O214">
        <v>29290</v>
      </c>
      <c r="P214">
        <v>28360</v>
      </c>
    </row>
    <row r="215" spans="1:16" x14ac:dyDescent="0.2">
      <c r="A215" t="s">
        <v>141</v>
      </c>
      <c r="B215">
        <v>159050</v>
      </c>
      <c r="C215">
        <v>158520</v>
      </c>
      <c r="D215">
        <v>160575</v>
      </c>
      <c r="E215">
        <v>159660</v>
      </c>
      <c r="F215">
        <v>162525</v>
      </c>
      <c r="G215">
        <v>164290</v>
      </c>
      <c r="H215">
        <v>164825</v>
      </c>
      <c r="I215">
        <v>168910</v>
      </c>
      <c r="J215">
        <v>173540</v>
      </c>
      <c r="K215">
        <v>180725</v>
      </c>
      <c r="L215">
        <v>181235</v>
      </c>
      <c r="M215">
        <v>192865</v>
      </c>
      <c r="N215">
        <v>195395</v>
      </c>
      <c r="O215">
        <v>188520</v>
      </c>
      <c r="P215">
        <v>186300</v>
      </c>
    </row>
    <row r="216" spans="1:16" x14ac:dyDescent="0.2">
      <c r="A216" t="s">
        <v>226</v>
      </c>
      <c r="B216">
        <v>181905</v>
      </c>
      <c r="C216">
        <v>181000</v>
      </c>
      <c r="D216">
        <v>182990</v>
      </c>
      <c r="E216">
        <v>181435</v>
      </c>
      <c r="F216">
        <v>184375</v>
      </c>
      <c r="G216">
        <v>186535</v>
      </c>
      <c r="H216">
        <v>186560</v>
      </c>
      <c r="I216">
        <v>190960</v>
      </c>
      <c r="J216">
        <v>196030</v>
      </c>
      <c r="K216">
        <v>202930</v>
      </c>
      <c r="L216">
        <v>203125</v>
      </c>
      <c r="M216">
        <v>214865</v>
      </c>
      <c r="N216">
        <v>218315</v>
      </c>
      <c r="O216">
        <v>211055</v>
      </c>
      <c r="P216">
        <v>208590</v>
      </c>
    </row>
    <row r="217" spans="1:16" x14ac:dyDescent="0.2">
      <c r="A217" t="s">
        <v>227</v>
      </c>
      <c r="B217">
        <v>188320</v>
      </c>
      <c r="C217">
        <v>187390</v>
      </c>
      <c r="D217">
        <v>189280</v>
      </c>
      <c r="E217">
        <v>187560</v>
      </c>
      <c r="F217">
        <v>190355</v>
      </c>
      <c r="G217">
        <v>192450</v>
      </c>
      <c r="H217">
        <v>192395</v>
      </c>
      <c r="I217">
        <v>196800</v>
      </c>
      <c r="J217">
        <v>201915</v>
      </c>
      <c r="K217">
        <v>208760</v>
      </c>
      <c r="L217">
        <v>208795</v>
      </c>
      <c r="M217">
        <v>220685</v>
      </c>
      <c r="N217">
        <v>224245</v>
      </c>
      <c r="O217">
        <v>216995</v>
      </c>
      <c r="P217">
        <v>214615</v>
      </c>
    </row>
    <row r="218" spans="1:16" x14ac:dyDescent="0.2">
      <c r="A218" t="s">
        <v>228</v>
      </c>
      <c r="B218" s="187">
        <v>1745</v>
      </c>
      <c r="C218" s="187">
        <v>1740</v>
      </c>
      <c r="D218" s="187">
        <v>1780</v>
      </c>
      <c r="E218" s="187">
        <v>1810</v>
      </c>
      <c r="F218" s="187">
        <v>1850</v>
      </c>
      <c r="G218" s="187">
        <v>1825</v>
      </c>
      <c r="H218" s="187">
        <v>1815</v>
      </c>
      <c r="I218" s="187">
        <v>1780</v>
      </c>
      <c r="J218" s="187">
        <v>1825</v>
      </c>
      <c r="K218" s="187">
        <v>1840</v>
      </c>
      <c r="L218" s="187">
        <v>1850</v>
      </c>
      <c r="M218" s="187">
        <v>2295</v>
      </c>
      <c r="N218" s="187">
        <v>2140</v>
      </c>
      <c r="O218" s="187">
        <v>2130</v>
      </c>
      <c r="P218" s="187">
        <v>2145</v>
      </c>
    </row>
    <row r="219" spans="1:16" x14ac:dyDescent="0.2">
      <c r="A219" t="s">
        <v>229</v>
      </c>
      <c r="B219" s="187">
        <v>1120</v>
      </c>
      <c r="C219" s="187">
        <v>1120</v>
      </c>
      <c r="D219" s="187">
        <v>1140</v>
      </c>
      <c r="E219" s="187">
        <v>1130</v>
      </c>
      <c r="F219" s="187">
        <v>1120</v>
      </c>
      <c r="G219" s="187">
        <v>1105</v>
      </c>
      <c r="H219" s="187">
        <v>1125</v>
      </c>
      <c r="I219" s="187">
        <v>1095</v>
      </c>
      <c r="J219" s="187">
        <v>1060</v>
      </c>
      <c r="K219" s="187">
        <v>1075</v>
      </c>
      <c r="L219" s="187">
        <v>1025</v>
      </c>
      <c r="M219" s="187">
        <v>1095</v>
      </c>
      <c r="N219" s="187">
        <v>1135</v>
      </c>
      <c r="O219" s="187">
        <v>1120</v>
      </c>
      <c r="P219" s="187">
        <v>1095</v>
      </c>
    </row>
    <row r="220" spans="1:16" x14ac:dyDescent="0.2">
      <c r="A220" t="s">
        <v>230</v>
      </c>
      <c r="B220" s="187">
        <v>1415</v>
      </c>
      <c r="C220" s="187">
        <v>1405</v>
      </c>
      <c r="D220" s="187">
        <v>1405</v>
      </c>
      <c r="E220" s="187">
        <v>1395</v>
      </c>
      <c r="F220" s="187">
        <v>1385</v>
      </c>
      <c r="G220" s="187">
        <v>1415</v>
      </c>
      <c r="H220" s="187">
        <v>1415</v>
      </c>
      <c r="I220" s="187">
        <v>1415</v>
      </c>
      <c r="J220" s="187">
        <v>1390</v>
      </c>
      <c r="K220" s="187">
        <v>1380</v>
      </c>
      <c r="L220" s="187">
        <v>1380</v>
      </c>
      <c r="M220" s="187">
        <v>1455</v>
      </c>
      <c r="N220" s="187">
        <v>1565</v>
      </c>
      <c r="O220" s="187">
        <v>1495</v>
      </c>
      <c r="P220" s="187">
        <v>1475</v>
      </c>
    </row>
    <row r="221" spans="1:16" x14ac:dyDescent="0.2">
      <c r="A221" t="s">
        <v>231</v>
      </c>
      <c r="B221" s="187">
        <v>735</v>
      </c>
      <c r="C221" s="187">
        <v>730</v>
      </c>
      <c r="D221" s="187">
        <v>730</v>
      </c>
      <c r="E221" s="187">
        <v>745</v>
      </c>
      <c r="F221" s="187">
        <v>755</v>
      </c>
      <c r="G221" s="187">
        <v>770</v>
      </c>
      <c r="H221" s="187">
        <v>780</v>
      </c>
      <c r="I221" s="187">
        <v>765</v>
      </c>
      <c r="J221" s="187">
        <v>770</v>
      </c>
      <c r="K221" s="187">
        <v>755</v>
      </c>
      <c r="L221" s="187">
        <v>760</v>
      </c>
      <c r="M221" s="187">
        <v>950</v>
      </c>
      <c r="N221" s="187">
        <v>940</v>
      </c>
      <c r="O221" s="187">
        <v>875</v>
      </c>
      <c r="P221" s="187">
        <v>885</v>
      </c>
    </row>
    <row r="224" spans="1:16" x14ac:dyDescent="0.2">
      <c r="A224" t="s">
        <v>1822</v>
      </c>
    </row>
    <row r="225" spans="1:17" s="18" customFormat="1" ht="15" x14ac:dyDescent="0.25">
      <c r="B225" s="18">
        <v>2010</v>
      </c>
      <c r="C225" s="18">
        <v>2011</v>
      </c>
      <c r="D225" s="18">
        <v>2012</v>
      </c>
      <c r="E225" s="18">
        <v>2013</v>
      </c>
      <c r="F225" s="18">
        <v>2014</v>
      </c>
      <c r="G225" s="18">
        <v>2015</v>
      </c>
      <c r="H225" s="18">
        <v>2016</v>
      </c>
      <c r="I225" s="18">
        <v>2017</v>
      </c>
      <c r="J225" s="18">
        <v>2018</v>
      </c>
      <c r="K225" s="18">
        <v>2019</v>
      </c>
      <c r="L225" s="18">
        <v>2020</v>
      </c>
      <c r="M225" s="18">
        <v>2021</v>
      </c>
      <c r="N225" s="18">
        <v>2022</v>
      </c>
      <c r="O225" s="18">
        <v>2023</v>
      </c>
      <c r="P225" s="18">
        <v>2024</v>
      </c>
      <c r="Q225" s="166"/>
    </row>
    <row r="226" spans="1:17" x14ac:dyDescent="0.2">
      <c r="A226" t="s">
        <v>115</v>
      </c>
      <c r="B226">
        <v>160</v>
      </c>
      <c r="C226">
        <v>150</v>
      </c>
      <c r="D226">
        <v>145</v>
      </c>
      <c r="E226">
        <v>145</v>
      </c>
      <c r="F226">
        <v>145</v>
      </c>
      <c r="G226">
        <v>135</v>
      </c>
      <c r="H226">
        <v>145</v>
      </c>
      <c r="I226">
        <v>160</v>
      </c>
      <c r="J226">
        <v>160</v>
      </c>
      <c r="K226">
        <v>185</v>
      </c>
      <c r="L226">
        <v>190</v>
      </c>
      <c r="M226">
        <v>200</v>
      </c>
      <c r="N226">
        <v>205</v>
      </c>
      <c r="O226">
        <v>195</v>
      </c>
      <c r="P226">
        <v>185</v>
      </c>
    </row>
    <row r="227" spans="1:17" x14ac:dyDescent="0.2">
      <c r="A227" t="s">
        <v>116</v>
      </c>
      <c r="B227">
        <v>115</v>
      </c>
      <c r="C227">
        <v>105</v>
      </c>
      <c r="D227">
        <v>110</v>
      </c>
      <c r="E227">
        <v>115</v>
      </c>
      <c r="F227">
        <v>110</v>
      </c>
      <c r="G227">
        <v>120</v>
      </c>
      <c r="H227">
        <v>130</v>
      </c>
      <c r="I227">
        <v>140</v>
      </c>
      <c r="J227">
        <v>130</v>
      </c>
      <c r="K227">
        <v>145</v>
      </c>
      <c r="L227">
        <v>150</v>
      </c>
      <c r="M227">
        <v>165</v>
      </c>
      <c r="N227">
        <v>150</v>
      </c>
      <c r="O227">
        <v>170</v>
      </c>
      <c r="P227">
        <v>190</v>
      </c>
    </row>
    <row r="228" spans="1:17" x14ac:dyDescent="0.2">
      <c r="A228" t="s">
        <v>117</v>
      </c>
      <c r="B228">
        <v>160</v>
      </c>
      <c r="C228">
        <v>145</v>
      </c>
      <c r="D228">
        <v>150</v>
      </c>
      <c r="E228">
        <v>165</v>
      </c>
      <c r="F228">
        <v>170</v>
      </c>
      <c r="G228">
        <v>195</v>
      </c>
      <c r="H228">
        <v>235</v>
      </c>
      <c r="I228">
        <v>250</v>
      </c>
      <c r="J228">
        <v>245</v>
      </c>
      <c r="K228">
        <v>255</v>
      </c>
      <c r="L228">
        <v>395</v>
      </c>
      <c r="M228">
        <v>320</v>
      </c>
      <c r="N228">
        <v>320</v>
      </c>
      <c r="O228">
        <v>295</v>
      </c>
      <c r="P228">
        <v>290</v>
      </c>
    </row>
    <row r="229" spans="1:17" x14ac:dyDescent="0.2">
      <c r="A229" t="s">
        <v>118</v>
      </c>
      <c r="B229">
        <v>170</v>
      </c>
      <c r="C229">
        <v>160</v>
      </c>
      <c r="D229">
        <v>145</v>
      </c>
      <c r="E229">
        <v>140</v>
      </c>
      <c r="F229">
        <v>150</v>
      </c>
      <c r="G229">
        <v>155</v>
      </c>
      <c r="H229">
        <v>160</v>
      </c>
      <c r="I229">
        <v>165</v>
      </c>
      <c r="J229">
        <v>150</v>
      </c>
      <c r="K229">
        <v>155</v>
      </c>
      <c r="L229">
        <v>155</v>
      </c>
      <c r="M229">
        <v>185</v>
      </c>
      <c r="N229">
        <v>170</v>
      </c>
      <c r="O229">
        <v>160</v>
      </c>
      <c r="P229">
        <v>160</v>
      </c>
    </row>
    <row r="230" spans="1:17" x14ac:dyDescent="0.2">
      <c r="A230" t="s">
        <v>119</v>
      </c>
      <c r="B230">
        <v>120</v>
      </c>
      <c r="C230">
        <v>115</v>
      </c>
      <c r="D230">
        <v>115</v>
      </c>
      <c r="E230">
        <v>120</v>
      </c>
      <c r="F230">
        <v>110</v>
      </c>
      <c r="G230">
        <v>115</v>
      </c>
      <c r="H230">
        <v>130</v>
      </c>
      <c r="I230">
        <v>135</v>
      </c>
      <c r="J230">
        <v>120</v>
      </c>
      <c r="K230">
        <v>135</v>
      </c>
      <c r="L230">
        <v>135</v>
      </c>
      <c r="M230">
        <v>145</v>
      </c>
      <c r="N230">
        <v>145</v>
      </c>
      <c r="O230">
        <v>130</v>
      </c>
      <c r="P230">
        <v>110</v>
      </c>
    </row>
    <row r="231" spans="1:17" x14ac:dyDescent="0.2">
      <c r="A231" t="s">
        <v>120</v>
      </c>
      <c r="B231">
        <v>110</v>
      </c>
      <c r="C231">
        <v>115</v>
      </c>
      <c r="D231">
        <v>120</v>
      </c>
      <c r="E231">
        <v>135</v>
      </c>
      <c r="F231">
        <v>155</v>
      </c>
      <c r="G231">
        <v>205</v>
      </c>
      <c r="H231">
        <v>305</v>
      </c>
      <c r="I231">
        <v>350</v>
      </c>
      <c r="J231">
        <v>320</v>
      </c>
      <c r="K231">
        <v>340</v>
      </c>
      <c r="L231">
        <v>385</v>
      </c>
      <c r="M231">
        <v>430</v>
      </c>
      <c r="N231">
        <v>420</v>
      </c>
      <c r="O231">
        <v>400</v>
      </c>
      <c r="P231">
        <v>380</v>
      </c>
    </row>
    <row r="232" spans="1:17" x14ac:dyDescent="0.2">
      <c r="A232" t="s">
        <v>121</v>
      </c>
      <c r="B232">
        <v>220</v>
      </c>
      <c r="C232">
        <v>215</v>
      </c>
      <c r="D232">
        <v>210</v>
      </c>
      <c r="E232">
        <v>205</v>
      </c>
      <c r="F232">
        <v>215</v>
      </c>
      <c r="G232">
        <v>260</v>
      </c>
      <c r="H232">
        <v>295</v>
      </c>
      <c r="I232">
        <v>355</v>
      </c>
      <c r="J232">
        <v>390</v>
      </c>
      <c r="K232">
        <v>440</v>
      </c>
      <c r="L232">
        <v>560</v>
      </c>
      <c r="M232">
        <v>655</v>
      </c>
      <c r="N232">
        <v>645</v>
      </c>
      <c r="O232">
        <v>585</v>
      </c>
      <c r="P232">
        <v>600</v>
      </c>
    </row>
    <row r="233" spans="1:17" x14ac:dyDescent="0.2">
      <c r="A233" t="s">
        <v>122</v>
      </c>
      <c r="B233">
        <v>145</v>
      </c>
      <c r="C233">
        <v>150</v>
      </c>
      <c r="D233">
        <v>145</v>
      </c>
      <c r="E233">
        <v>150</v>
      </c>
      <c r="F233">
        <v>150</v>
      </c>
      <c r="G233">
        <v>150</v>
      </c>
      <c r="H233">
        <v>155</v>
      </c>
      <c r="I233">
        <v>145</v>
      </c>
      <c r="J233">
        <v>135</v>
      </c>
      <c r="K233">
        <v>130</v>
      </c>
      <c r="L233">
        <v>135</v>
      </c>
      <c r="M233">
        <v>135</v>
      </c>
      <c r="N233">
        <v>140</v>
      </c>
      <c r="O233">
        <v>135</v>
      </c>
      <c r="P233">
        <v>140</v>
      </c>
    </row>
    <row r="234" spans="1:17" x14ac:dyDescent="0.2">
      <c r="A234" t="s">
        <v>123</v>
      </c>
      <c r="B234">
        <v>200</v>
      </c>
      <c r="C234">
        <v>175</v>
      </c>
      <c r="D234">
        <v>175</v>
      </c>
      <c r="E234">
        <v>170</v>
      </c>
      <c r="F234">
        <v>185</v>
      </c>
      <c r="G234">
        <v>210</v>
      </c>
      <c r="H234">
        <v>230</v>
      </c>
      <c r="I234">
        <v>260</v>
      </c>
      <c r="J234">
        <v>250</v>
      </c>
      <c r="K234">
        <v>275</v>
      </c>
      <c r="L234">
        <v>310</v>
      </c>
      <c r="M234">
        <v>335</v>
      </c>
      <c r="N234">
        <v>355</v>
      </c>
      <c r="O234">
        <v>330</v>
      </c>
      <c r="P234">
        <v>345</v>
      </c>
    </row>
    <row r="235" spans="1:17" x14ac:dyDescent="0.2">
      <c r="A235" t="s">
        <v>124</v>
      </c>
      <c r="B235">
        <v>105</v>
      </c>
      <c r="C235">
        <v>95</v>
      </c>
      <c r="D235">
        <v>90</v>
      </c>
      <c r="E235">
        <v>95</v>
      </c>
      <c r="F235">
        <v>95</v>
      </c>
      <c r="G235">
        <v>105</v>
      </c>
      <c r="H235">
        <v>110</v>
      </c>
      <c r="I235">
        <v>125</v>
      </c>
      <c r="J235">
        <v>130</v>
      </c>
      <c r="K235">
        <v>130</v>
      </c>
      <c r="L235">
        <v>135</v>
      </c>
      <c r="M235">
        <v>145</v>
      </c>
      <c r="N235">
        <v>140</v>
      </c>
      <c r="O235">
        <v>135</v>
      </c>
      <c r="P235">
        <v>120</v>
      </c>
    </row>
    <row r="236" spans="1:17" x14ac:dyDescent="0.2">
      <c r="A236" t="s">
        <v>125</v>
      </c>
      <c r="B236">
        <v>180</v>
      </c>
      <c r="C236">
        <v>185</v>
      </c>
      <c r="D236">
        <v>180</v>
      </c>
      <c r="E236">
        <v>165</v>
      </c>
      <c r="F236">
        <v>160</v>
      </c>
      <c r="G236">
        <v>165</v>
      </c>
      <c r="H236">
        <v>175</v>
      </c>
      <c r="I236">
        <v>175</v>
      </c>
      <c r="J236">
        <v>170</v>
      </c>
      <c r="K236">
        <v>175</v>
      </c>
      <c r="L236">
        <v>205</v>
      </c>
      <c r="M236">
        <v>305</v>
      </c>
      <c r="N236">
        <v>240</v>
      </c>
      <c r="O236">
        <v>215</v>
      </c>
      <c r="P236">
        <v>175</v>
      </c>
    </row>
    <row r="237" spans="1:17" x14ac:dyDescent="0.2">
      <c r="A237" t="s">
        <v>126</v>
      </c>
      <c r="B237">
        <v>95</v>
      </c>
      <c r="C237">
        <v>85</v>
      </c>
      <c r="D237">
        <v>85</v>
      </c>
      <c r="E237">
        <v>80</v>
      </c>
      <c r="F237">
        <v>85</v>
      </c>
      <c r="G237">
        <v>95</v>
      </c>
      <c r="H237">
        <v>105</v>
      </c>
      <c r="I237">
        <v>100</v>
      </c>
      <c r="J237">
        <v>95</v>
      </c>
      <c r="K237">
        <v>105</v>
      </c>
      <c r="L237">
        <v>120</v>
      </c>
      <c r="M237">
        <v>130</v>
      </c>
      <c r="N237">
        <v>145</v>
      </c>
      <c r="O237">
        <v>140</v>
      </c>
      <c r="P237">
        <v>130</v>
      </c>
    </row>
    <row r="238" spans="1:17" x14ac:dyDescent="0.2">
      <c r="A238" t="s">
        <v>138</v>
      </c>
      <c r="B238">
        <v>1785</v>
      </c>
      <c r="C238">
        <v>1690</v>
      </c>
      <c r="D238">
        <v>1670</v>
      </c>
      <c r="E238">
        <v>1675</v>
      </c>
      <c r="F238">
        <v>1730</v>
      </c>
      <c r="G238">
        <v>1905</v>
      </c>
      <c r="H238">
        <v>2170</v>
      </c>
      <c r="I238">
        <v>2365</v>
      </c>
      <c r="J238">
        <v>2295</v>
      </c>
      <c r="K238">
        <v>2465</v>
      </c>
      <c r="L238">
        <v>2880</v>
      </c>
      <c r="M238">
        <v>3155</v>
      </c>
      <c r="N238">
        <v>3070</v>
      </c>
      <c r="O238">
        <v>2890</v>
      </c>
      <c r="P238">
        <v>2815</v>
      </c>
    </row>
    <row r="239" spans="1:17" x14ac:dyDescent="0.2">
      <c r="A239" t="s">
        <v>127</v>
      </c>
      <c r="B239">
        <v>295</v>
      </c>
      <c r="C239">
        <v>285</v>
      </c>
      <c r="D239">
        <v>295</v>
      </c>
      <c r="E239">
        <v>290</v>
      </c>
      <c r="F239">
        <v>310</v>
      </c>
      <c r="G239">
        <v>345</v>
      </c>
      <c r="H239">
        <v>405</v>
      </c>
      <c r="I239">
        <v>480</v>
      </c>
      <c r="J239">
        <v>505</v>
      </c>
      <c r="K239">
        <v>535</v>
      </c>
      <c r="L239">
        <v>725</v>
      </c>
      <c r="M239">
        <v>735</v>
      </c>
      <c r="N239">
        <v>670</v>
      </c>
      <c r="O239">
        <v>610</v>
      </c>
      <c r="P239">
        <v>560</v>
      </c>
    </row>
    <row r="240" spans="1:17" x14ac:dyDescent="0.2">
      <c r="A240" t="s">
        <v>139</v>
      </c>
      <c r="B240">
        <v>2080</v>
      </c>
      <c r="C240">
        <v>1975</v>
      </c>
      <c r="D240">
        <v>1965</v>
      </c>
      <c r="E240">
        <v>1965</v>
      </c>
      <c r="F240">
        <v>2040</v>
      </c>
      <c r="G240">
        <v>2245</v>
      </c>
      <c r="H240">
        <v>2575</v>
      </c>
      <c r="I240">
        <v>2845</v>
      </c>
      <c r="J240">
        <v>2805</v>
      </c>
      <c r="K240">
        <v>3000</v>
      </c>
      <c r="L240">
        <v>3605</v>
      </c>
      <c r="M240">
        <v>3890</v>
      </c>
      <c r="N240">
        <v>3735</v>
      </c>
      <c r="O240">
        <v>3500</v>
      </c>
      <c r="P240">
        <v>3375</v>
      </c>
    </row>
    <row r="241" spans="1:17" x14ac:dyDescent="0.2">
      <c r="A241" t="s">
        <v>140</v>
      </c>
      <c r="B241">
        <v>9465</v>
      </c>
      <c r="C241">
        <v>9190</v>
      </c>
      <c r="D241">
        <v>9360</v>
      </c>
      <c r="E241">
        <v>9525</v>
      </c>
      <c r="F241">
        <v>10130</v>
      </c>
      <c r="G241">
        <v>11105</v>
      </c>
      <c r="H241">
        <v>11840</v>
      </c>
      <c r="I241">
        <v>12805</v>
      </c>
      <c r="J241">
        <v>12615</v>
      </c>
      <c r="K241">
        <v>13180</v>
      </c>
      <c r="L241">
        <v>14910</v>
      </c>
      <c r="M241">
        <v>16955</v>
      </c>
      <c r="N241">
        <v>16290</v>
      </c>
      <c r="O241">
        <v>15230</v>
      </c>
      <c r="P241">
        <v>14560</v>
      </c>
    </row>
    <row r="242" spans="1:17" x14ac:dyDescent="0.2">
      <c r="A242" t="s">
        <v>141</v>
      </c>
      <c r="B242">
        <v>57285</v>
      </c>
      <c r="C242">
        <v>55965</v>
      </c>
      <c r="D242">
        <v>57230</v>
      </c>
      <c r="E242">
        <v>58010</v>
      </c>
      <c r="F242">
        <v>62340</v>
      </c>
      <c r="G242">
        <v>72215</v>
      </c>
      <c r="H242">
        <v>81955</v>
      </c>
      <c r="I242">
        <v>97620</v>
      </c>
      <c r="J242">
        <v>97245</v>
      </c>
      <c r="K242">
        <v>98425</v>
      </c>
      <c r="L242">
        <v>109550</v>
      </c>
      <c r="M242">
        <v>122760</v>
      </c>
      <c r="N242">
        <v>122265</v>
      </c>
      <c r="O242">
        <v>113500</v>
      </c>
      <c r="P242">
        <v>103265</v>
      </c>
    </row>
    <row r="243" spans="1:17" x14ac:dyDescent="0.2">
      <c r="A243" t="s">
        <v>226</v>
      </c>
      <c r="B243">
        <v>65185</v>
      </c>
      <c r="C243">
        <v>63640</v>
      </c>
      <c r="D243">
        <v>64825</v>
      </c>
      <c r="E243">
        <v>65350</v>
      </c>
      <c r="F243">
        <v>69950</v>
      </c>
      <c r="G243">
        <v>80490</v>
      </c>
      <c r="H243">
        <v>90720</v>
      </c>
      <c r="I243">
        <v>106990</v>
      </c>
      <c r="J243">
        <v>106600</v>
      </c>
      <c r="K243">
        <v>108940</v>
      </c>
      <c r="L243">
        <v>120315</v>
      </c>
      <c r="M243">
        <v>135210</v>
      </c>
      <c r="N243">
        <v>134910</v>
      </c>
      <c r="O243">
        <v>125550</v>
      </c>
      <c r="P243">
        <v>114035</v>
      </c>
    </row>
    <row r="244" spans="1:17" x14ac:dyDescent="0.2">
      <c r="A244" t="s">
        <v>227</v>
      </c>
      <c r="B244">
        <v>67530</v>
      </c>
      <c r="C244">
        <v>65940</v>
      </c>
      <c r="D244">
        <v>67030</v>
      </c>
      <c r="E244">
        <v>67485</v>
      </c>
      <c r="F244">
        <v>72070</v>
      </c>
      <c r="G244">
        <v>82580</v>
      </c>
      <c r="H244">
        <v>92860</v>
      </c>
      <c r="I244">
        <v>109290</v>
      </c>
      <c r="J244">
        <v>108985</v>
      </c>
      <c r="K244">
        <v>111360</v>
      </c>
      <c r="L244">
        <v>123075</v>
      </c>
      <c r="M244">
        <v>138405</v>
      </c>
      <c r="N244">
        <v>138160</v>
      </c>
      <c r="O244">
        <v>128600</v>
      </c>
      <c r="P244">
        <v>116875</v>
      </c>
    </row>
    <row r="245" spans="1:17" x14ac:dyDescent="0.2">
      <c r="A245" t="s">
        <v>228</v>
      </c>
      <c r="B245" s="187">
        <v>990</v>
      </c>
      <c r="C245" s="187">
        <v>935</v>
      </c>
      <c r="D245" s="187">
        <v>950</v>
      </c>
      <c r="E245" s="187">
        <v>965</v>
      </c>
      <c r="F245" s="187">
        <v>1035</v>
      </c>
      <c r="G245" s="187">
        <v>1210</v>
      </c>
      <c r="H245" s="187">
        <v>1475</v>
      </c>
      <c r="I245" s="187">
        <v>1695</v>
      </c>
      <c r="J245" s="187">
        <v>1715</v>
      </c>
      <c r="K245" s="187">
        <v>1845</v>
      </c>
      <c r="L245" s="187">
        <v>2375</v>
      </c>
      <c r="M245" s="187">
        <v>2480</v>
      </c>
      <c r="N245" s="187">
        <v>2410</v>
      </c>
      <c r="O245" s="187">
        <v>2220</v>
      </c>
      <c r="P245" s="187">
        <v>2170</v>
      </c>
    </row>
    <row r="246" spans="1:17" x14ac:dyDescent="0.2">
      <c r="A246" t="s">
        <v>229</v>
      </c>
      <c r="B246" s="187">
        <v>425</v>
      </c>
      <c r="C246" s="187">
        <v>420</v>
      </c>
      <c r="D246" s="187">
        <v>410</v>
      </c>
      <c r="E246" s="187">
        <v>390</v>
      </c>
      <c r="F246" s="187">
        <v>395</v>
      </c>
      <c r="G246" s="187">
        <v>410</v>
      </c>
      <c r="H246" s="187">
        <v>430</v>
      </c>
      <c r="I246" s="187">
        <v>425</v>
      </c>
      <c r="J246" s="187">
        <v>400</v>
      </c>
      <c r="K246" s="187">
        <v>405</v>
      </c>
      <c r="L246" s="187">
        <v>465</v>
      </c>
      <c r="M246" s="187">
        <v>575</v>
      </c>
      <c r="N246" s="187">
        <v>525</v>
      </c>
      <c r="O246" s="187">
        <v>490</v>
      </c>
      <c r="P246" s="187">
        <v>445</v>
      </c>
    </row>
    <row r="247" spans="1:17" x14ac:dyDescent="0.2">
      <c r="A247" t="s">
        <v>230</v>
      </c>
      <c r="B247" s="187">
        <v>510</v>
      </c>
      <c r="C247" s="187">
        <v>470</v>
      </c>
      <c r="D247" s="187">
        <v>460</v>
      </c>
      <c r="E247" s="187">
        <v>470</v>
      </c>
      <c r="F247" s="187">
        <v>465</v>
      </c>
      <c r="G247" s="187">
        <v>490</v>
      </c>
      <c r="H247" s="187">
        <v>525</v>
      </c>
      <c r="I247" s="187">
        <v>565</v>
      </c>
      <c r="J247" s="187">
        <v>535</v>
      </c>
      <c r="K247" s="187">
        <v>565</v>
      </c>
      <c r="L247" s="187">
        <v>575</v>
      </c>
      <c r="M247" s="187">
        <v>640</v>
      </c>
      <c r="N247" s="187">
        <v>600</v>
      </c>
      <c r="O247" s="187">
        <v>600</v>
      </c>
      <c r="P247" s="187">
        <v>580</v>
      </c>
    </row>
    <row r="248" spans="1:17" x14ac:dyDescent="0.2">
      <c r="A248" t="s">
        <v>231</v>
      </c>
      <c r="B248" s="187">
        <v>375</v>
      </c>
      <c r="C248" s="187">
        <v>365</v>
      </c>
      <c r="D248" s="187">
        <v>355</v>
      </c>
      <c r="E248" s="187">
        <v>345</v>
      </c>
      <c r="F248" s="187">
        <v>360</v>
      </c>
      <c r="G248" s="187">
        <v>395</v>
      </c>
      <c r="H248" s="187">
        <v>445</v>
      </c>
      <c r="I248" s="187">
        <v>515</v>
      </c>
      <c r="J248" s="187">
        <v>550</v>
      </c>
      <c r="K248" s="187">
        <v>630</v>
      </c>
      <c r="L248" s="187">
        <v>750</v>
      </c>
      <c r="M248" s="187">
        <v>860</v>
      </c>
      <c r="N248" s="187">
        <v>850</v>
      </c>
      <c r="O248" s="187">
        <v>780</v>
      </c>
      <c r="P248" s="187">
        <v>785</v>
      </c>
    </row>
    <row r="251" spans="1:17" x14ac:dyDescent="0.2">
      <c r="A251" t="s">
        <v>1823</v>
      </c>
    </row>
    <row r="252" spans="1:17" s="18" customFormat="1" ht="15" x14ac:dyDescent="0.25">
      <c r="B252" s="18">
        <v>2010</v>
      </c>
      <c r="C252" s="18">
        <v>2011</v>
      </c>
      <c r="D252" s="18">
        <v>2012</v>
      </c>
      <c r="E252" s="18">
        <v>2013</v>
      </c>
      <c r="F252" s="18">
        <v>2014</v>
      </c>
      <c r="G252" s="18">
        <v>2015</v>
      </c>
      <c r="H252" s="18">
        <v>2016</v>
      </c>
      <c r="I252" s="18">
        <v>2017</v>
      </c>
      <c r="J252" s="18">
        <v>2018</v>
      </c>
      <c r="K252" s="18">
        <v>2019</v>
      </c>
      <c r="L252" s="18">
        <v>2020</v>
      </c>
      <c r="M252" s="18">
        <v>2021</v>
      </c>
      <c r="N252" s="18">
        <v>2022</v>
      </c>
      <c r="O252" s="18">
        <v>2023</v>
      </c>
      <c r="P252" s="18">
        <v>2024</v>
      </c>
      <c r="Q252" s="166"/>
    </row>
    <row r="253" spans="1:17" x14ac:dyDescent="0.2">
      <c r="A253" t="s">
        <v>115</v>
      </c>
      <c r="B253">
        <v>225</v>
      </c>
      <c r="C253">
        <v>240</v>
      </c>
      <c r="D253">
        <v>245</v>
      </c>
      <c r="E253">
        <v>225</v>
      </c>
      <c r="F253">
        <v>235</v>
      </c>
      <c r="G253">
        <v>235</v>
      </c>
      <c r="H253">
        <v>230</v>
      </c>
      <c r="I253">
        <v>245</v>
      </c>
      <c r="J253">
        <v>250</v>
      </c>
      <c r="K253">
        <v>250</v>
      </c>
      <c r="L253">
        <v>265</v>
      </c>
      <c r="M253">
        <v>270</v>
      </c>
      <c r="N253">
        <v>275</v>
      </c>
      <c r="O253">
        <v>275</v>
      </c>
      <c r="P253">
        <v>280</v>
      </c>
    </row>
    <row r="254" spans="1:17" x14ac:dyDescent="0.2">
      <c r="A254" t="s">
        <v>116</v>
      </c>
      <c r="B254">
        <v>355</v>
      </c>
      <c r="C254">
        <v>335</v>
      </c>
      <c r="D254">
        <v>360</v>
      </c>
      <c r="E254">
        <v>370</v>
      </c>
      <c r="F254">
        <v>360</v>
      </c>
      <c r="G254">
        <v>400</v>
      </c>
      <c r="H254">
        <v>390</v>
      </c>
      <c r="I254">
        <v>400</v>
      </c>
      <c r="J254">
        <v>410</v>
      </c>
      <c r="K254">
        <v>410</v>
      </c>
      <c r="L254">
        <v>415</v>
      </c>
      <c r="M254">
        <v>420</v>
      </c>
      <c r="N254">
        <v>450</v>
      </c>
      <c r="O254">
        <v>470</v>
      </c>
      <c r="P254">
        <v>445</v>
      </c>
    </row>
    <row r="255" spans="1:17" x14ac:dyDescent="0.2">
      <c r="A255" t="s">
        <v>117</v>
      </c>
      <c r="B255">
        <v>155</v>
      </c>
      <c r="C255">
        <v>140</v>
      </c>
      <c r="D255">
        <v>160</v>
      </c>
      <c r="E255">
        <v>155</v>
      </c>
      <c r="F255">
        <v>150</v>
      </c>
      <c r="G255">
        <v>175</v>
      </c>
      <c r="H255">
        <v>185</v>
      </c>
      <c r="I255">
        <v>185</v>
      </c>
      <c r="J255">
        <v>200</v>
      </c>
      <c r="K255">
        <v>205</v>
      </c>
      <c r="L255">
        <v>270</v>
      </c>
      <c r="M255">
        <v>260</v>
      </c>
      <c r="N255">
        <v>215</v>
      </c>
      <c r="O255">
        <v>230</v>
      </c>
      <c r="P255">
        <v>210</v>
      </c>
    </row>
    <row r="256" spans="1:17" x14ac:dyDescent="0.2">
      <c r="A256" t="s">
        <v>118</v>
      </c>
      <c r="B256">
        <v>265</v>
      </c>
      <c r="C256">
        <v>255</v>
      </c>
      <c r="D256">
        <v>260</v>
      </c>
      <c r="E256">
        <v>260</v>
      </c>
      <c r="F256">
        <v>270</v>
      </c>
      <c r="G256">
        <v>285</v>
      </c>
      <c r="H256">
        <v>270</v>
      </c>
      <c r="I256">
        <v>275</v>
      </c>
      <c r="J256">
        <v>280</v>
      </c>
      <c r="K256">
        <v>280</v>
      </c>
      <c r="L256">
        <v>295</v>
      </c>
      <c r="M256">
        <v>330</v>
      </c>
      <c r="N256">
        <v>335</v>
      </c>
      <c r="O256">
        <v>320</v>
      </c>
      <c r="P256">
        <v>335</v>
      </c>
    </row>
    <row r="257" spans="1:16" x14ac:dyDescent="0.2">
      <c r="A257" t="s">
        <v>119</v>
      </c>
      <c r="B257">
        <v>270</v>
      </c>
      <c r="C257">
        <v>260</v>
      </c>
      <c r="D257">
        <v>285</v>
      </c>
      <c r="E257">
        <v>275</v>
      </c>
      <c r="F257">
        <v>290</v>
      </c>
      <c r="G257">
        <v>315</v>
      </c>
      <c r="H257">
        <v>315</v>
      </c>
      <c r="I257">
        <v>330</v>
      </c>
      <c r="J257">
        <v>335</v>
      </c>
      <c r="K257">
        <v>360</v>
      </c>
      <c r="L257">
        <v>355</v>
      </c>
      <c r="M257">
        <v>360</v>
      </c>
      <c r="N257">
        <v>380</v>
      </c>
      <c r="O257">
        <v>370</v>
      </c>
      <c r="P257">
        <v>370</v>
      </c>
    </row>
    <row r="258" spans="1:16" x14ac:dyDescent="0.2">
      <c r="A258" t="s">
        <v>120</v>
      </c>
      <c r="B258">
        <v>175</v>
      </c>
      <c r="C258">
        <v>175</v>
      </c>
      <c r="D258">
        <v>175</v>
      </c>
      <c r="E258">
        <v>185</v>
      </c>
      <c r="F258">
        <v>190</v>
      </c>
      <c r="G258">
        <v>205</v>
      </c>
      <c r="H258">
        <v>210</v>
      </c>
      <c r="I258">
        <v>220</v>
      </c>
      <c r="J258">
        <v>235</v>
      </c>
      <c r="K258">
        <v>230</v>
      </c>
      <c r="L258">
        <v>250</v>
      </c>
      <c r="M258">
        <v>250</v>
      </c>
      <c r="N258">
        <v>275</v>
      </c>
      <c r="O258">
        <v>280</v>
      </c>
      <c r="P258">
        <v>255</v>
      </c>
    </row>
    <row r="259" spans="1:16" x14ac:dyDescent="0.2">
      <c r="A259" t="s">
        <v>121</v>
      </c>
      <c r="B259">
        <v>290</v>
      </c>
      <c r="C259">
        <v>280</v>
      </c>
      <c r="D259">
        <v>280</v>
      </c>
      <c r="E259">
        <v>290</v>
      </c>
      <c r="F259">
        <v>285</v>
      </c>
      <c r="G259">
        <v>305</v>
      </c>
      <c r="H259">
        <v>295</v>
      </c>
      <c r="I259">
        <v>300</v>
      </c>
      <c r="J259">
        <v>320</v>
      </c>
      <c r="K259">
        <v>345</v>
      </c>
      <c r="L259">
        <v>345</v>
      </c>
      <c r="M259">
        <v>350</v>
      </c>
      <c r="N259">
        <v>365</v>
      </c>
      <c r="O259">
        <v>365</v>
      </c>
      <c r="P259">
        <v>360</v>
      </c>
    </row>
    <row r="260" spans="1:16" x14ac:dyDescent="0.2">
      <c r="A260" t="s">
        <v>122</v>
      </c>
      <c r="B260">
        <v>235</v>
      </c>
      <c r="C260">
        <v>240</v>
      </c>
      <c r="D260">
        <v>230</v>
      </c>
      <c r="E260">
        <v>220</v>
      </c>
      <c r="F260">
        <v>240</v>
      </c>
      <c r="G260">
        <v>255</v>
      </c>
      <c r="H260">
        <v>250</v>
      </c>
      <c r="I260">
        <v>255</v>
      </c>
      <c r="J260">
        <v>250</v>
      </c>
      <c r="K260">
        <v>260</v>
      </c>
      <c r="L260">
        <v>255</v>
      </c>
      <c r="M260">
        <v>270</v>
      </c>
      <c r="N260">
        <v>270</v>
      </c>
      <c r="O260">
        <v>255</v>
      </c>
      <c r="P260">
        <v>260</v>
      </c>
    </row>
    <row r="261" spans="1:16" x14ac:dyDescent="0.2">
      <c r="A261" t="s">
        <v>123</v>
      </c>
      <c r="B261">
        <v>290</v>
      </c>
      <c r="C261">
        <v>285</v>
      </c>
      <c r="D261">
        <v>290</v>
      </c>
      <c r="E261">
        <v>290</v>
      </c>
      <c r="F261">
        <v>295</v>
      </c>
      <c r="G261">
        <v>310</v>
      </c>
      <c r="H261">
        <v>305</v>
      </c>
      <c r="I261">
        <v>315</v>
      </c>
      <c r="J261">
        <v>325</v>
      </c>
      <c r="K261">
        <v>325</v>
      </c>
      <c r="L261">
        <v>320</v>
      </c>
      <c r="M261">
        <v>315</v>
      </c>
      <c r="N261">
        <v>340</v>
      </c>
      <c r="O261">
        <v>345</v>
      </c>
      <c r="P261">
        <v>335</v>
      </c>
    </row>
    <row r="262" spans="1:16" x14ac:dyDescent="0.2">
      <c r="A262" t="s">
        <v>124</v>
      </c>
      <c r="B262">
        <v>315</v>
      </c>
      <c r="C262">
        <v>295</v>
      </c>
      <c r="D262">
        <v>300</v>
      </c>
      <c r="E262">
        <v>285</v>
      </c>
      <c r="F262">
        <v>295</v>
      </c>
      <c r="G262">
        <v>365</v>
      </c>
      <c r="H262">
        <v>395</v>
      </c>
      <c r="I262">
        <v>380</v>
      </c>
      <c r="J262">
        <v>400</v>
      </c>
      <c r="K262">
        <v>400</v>
      </c>
      <c r="L262">
        <v>410</v>
      </c>
      <c r="M262">
        <v>445</v>
      </c>
      <c r="N262">
        <v>475</v>
      </c>
      <c r="O262">
        <v>485</v>
      </c>
      <c r="P262">
        <v>470</v>
      </c>
    </row>
    <row r="263" spans="1:16" x14ac:dyDescent="0.2">
      <c r="A263" t="s">
        <v>125</v>
      </c>
      <c r="B263">
        <v>210</v>
      </c>
      <c r="C263">
        <v>210</v>
      </c>
      <c r="D263">
        <v>225</v>
      </c>
      <c r="E263">
        <v>205</v>
      </c>
      <c r="F263">
        <v>215</v>
      </c>
      <c r="G263">
        <v>230</v>
      </c>
      <c r="H263">
        <v>220</v>
      </c>
      <c r="I263">
        <v>225</v>
      </c>
      <c r="J263">
        <v>235</v>
      </c>
      <c r="K263">
        <v>235</v>
      </c>
      <c r="L263">
        <v>255</v>
      </c>
      <c r="M263">
        <v>265</v>
      </c>
      <c r="N263">
        <v>275</v>
      </c>
      <c r="O263">
        <v>250</v>
      </c>
      <c r="P263">
        <v>280</v>
      </c>
    </row>
    <row r="264" spans="1:16" x14ac:dyDescent="0.2">
      <c r="A264" t="s">
        <v>126</v>
      </c>
      <c r="B264">
        <v>260</v>
      </c>
      <c r="C264">
        <v>250</v>
      </c>
      <c r="D264">
        <v>255</v>
      </c>
      <c r="E264">
        <v>245</v>
      </c>
      <c r="F264">
        <v>285</v>
      </c>
      <c r="G264">
        <v>295</v>
      </c>
      <c r="H264">
        <v>270</v>
      </c>
      <c r="I264">
        <v>280</v>
      </c>
      <c r="J264">
        <v>265</v>
      </c>
      <c r="K264">
        <v>275</v>
      </c>
      <c r="L264">
        <v>270</v>
      </c>
      <c r="M264">
        <v>275</v>
      </c>
      <c r="N264">
        <v>310</v>
      </c>
      <c r="O264">
        <v>300</v>
      </c>
      <c r="P264">
        <v>300</v>
      </c>
    </row>
    <row r="265" spans="1:16" x14ac:dyDescent="0.2">
      <c r="A265" t="s">
        <v>138</v>
      </c>
      <c r="B265">
        <v>3045</v>
      </c>
      <c r="C265">
        <v>2970</v>
      </c>
      <c r="D265">
        <v>3065</v>
      </c>
      <c r="E265">
        <v>3005</v>
      </c>
      <c r="F265">
        <v>3105</v>
      </c>
      <c r="G265">
        <v>3370</v>
      </c>
      <c r="H265">
        <v>3335</v>
      </c>
      <c r="I265">
        <v>3415</v>
      </c>
      <c r="J265">
        <v>3500</v>
      </c>
      <c r="K265">
        <v>3575</v>
      </c>
      <c r="L265">
        <v>3700</v>
      </c>
      <c r="M265">
        <v>3805</v>
      </c>
      <c r="N265">
        <v>3965</v>
      </c>
      <c r="O265">
        <v>3945</v>
      </c>
      <c r="P265">
        <v>3900</v>
      </c>
    </row>
    <row r="266" spans="1:16" x14ac:dyDescent="0.2">
      <c r="A266" t="s">
        <v>127</v>
      </c>
      <c r="B266">
        <v>410</v>
      </c>
      <c r="C266">
        <v>405</v>
      </c>
      <c r="D266">
        <v>415</v>
      </c>
      <c r="E266">
        <v>395</v>
      </c>
      <c r="F266">
        <v>425</v>
      </c>
      <c r="G266">
        <v>480</v>
      </c>
      <c r="H266">
        <v>470</v>
      </c>
      <c r="I266">
        <v>480</v>
      </c>
      <c r="J266">
        <v>475</v>
      </c>
      <c r="K266">
        <v>475</v>
      </c>
      <c r="L266">
        <v>495</v>
      </c>
      <c r="M266">
        <v>520</v>
      </c>
      <c r="N266">
        <v>525</v>
      </c>
      <c r="O266">
        <v>520</v>
      </c>
      <c r="P266">
        <v>515</v>
      </c>
    </row>
    <row r="267" spans="1:16" x14ac:dyDescent="0.2">
      <c r="A267" t="s">
        <v>139</v>
      </c>
      <c r="B267">
        <v>3455</v>
      </c>
      <c r="C267">
        <v>3380</v>
      </c>
      <c r="D267">
        <v>3480</v>
      </c>
      <c r="E267">
        <v>3405</v>
      </c>
      <c r="F267">
        <v>3530</v>
      </c>
      <c r="G267">
        <v>3850</v>
      </c>
      <c r="H267">
        <v>3805</v>
      </c>
      <c r="I267">
        <v>3895</v>
      </c>
      <c r="J267">
        <v>3975</v>
      </c>
      <c r="K267">
        <v>4045</v>
      </c>
      <c r="L267">
        <v>4200</v>
      </c>
      <c r="M267">
        <v>4325</v>
      </c>
      <c r="N267">
        <v>4485</v>
      </c>
      <c r="O267">
        <v>4465</v>
      </c>
      <c r="P267">
        <v>4415</v>
      </c>
    </row>
    <row r="268" spans="1:16" x14ac:dyDescent="0.2">
      <c r="A268" t="s">
        <v>140</v>
      </c>
      <c r="B268">
        <v>17100</v>
      </c>
      <c r="C268">
        <v>16815</v>
      </c>
      <c r="D268">
        <v>17280</v>
      </c>
      <c r="E268">
        <v>16970</v>
      </c>
      <c r="F268">
        <v>17355</v>
      </c>
      <c r="G268">
        <v>18720</v>
      </c>
      <c r="H268">
        <v>18720</v>
      </c>
      <c r="I268">
        <v>18850</v>
      </c>
      <c r="J268">
        <v>19080</v>
      </c>
      <c r="K268">
        <v>19390</v>
      </c>
      <c r="L268">
        <v>19780</v>
      </c>
      <c r="M268">
        <v>20330</v>
      </c>
      <c r="N268">
        <v>21175</v>
      </c>
      <c r="O268">
        <v>21260</v>
      </c>
      <c r="P268">
        <v>21310</v>
      </c>
    </row>
    <row r="269" spans="1:16" x14ac:dyDescent="0.2">
      <c r="A269" t="s">
        <v>141</v>
      </c>
      <c r="B269">
        <v>106450</v>
      </c>
      <c r="C269">
        <v>104355</v>
      </c>
      <c r="D269">
        <v>107750</v>
      </c>
      <c r="E269">
        <v>106005</v>
      </c>
      <c r="F269">
        <v>109215</v>
      </c>
      <c r="G269">
        <v>121150</v>
      </c>
      <c r="H269">
        <v>122375</v>
      </c>
      <c r="I269">
        <v>124355</v>
      </c>
      <c r="J269">
        <v>126685</v>
      </c>
      <c r="K269">
        <v>130080</v>
      </c>
      <c r="L269">
        <v>134155</v>
      </c>
      <c r="M269">
        <v>139150</v>
      </c>
      <c r="N269">
        <v>146105</v>
      </c>
      <c r="O269">
        <v>145800</v>
      </c>
      <c r="P269">
        <v>144700</v>
      </c>
    </row>
    <row r="270" spans="1:16" x14ac:dyDescent="0.2">
      <c r="A270" t="s">
        <v>226</v>
      </c>
      <c r="B270">
        <v>126140</v>
      </c>
      <c r="C270">
        <v>123555</v>
      </c>
      <c r="D270">
        <v>127480</v>
      </c>
      <c r="E270">
        <v>125410</v>
      </c>
      <c r="F270">
        <v>129200</v>
      </c>
      <c r="G270">
        <v>142920</v>
      </c>
      <c r="H270">
        <v>144330</v>
      </c>
      <c r="I270">
        <v>146445</v>
      </c>
      <c r="J270">
        <v>149125</v>
      </c>
      <c r="K270">
        <v>152910</v>
      </c>
      <c r="L270">
        <v>157485</v>
      </c>
      <c r="M270">
        <v>162750</v>
      </c>
      <c r="N270">
        <v>170700</v>
      </c>
      <c r="O270">
        <v>170385</v>
      </c>
      <c r="P270">
        <v>169115</v>
      </c>
    </row>
    <row r="271" spans="1:16" x14ac:dyDescent="0.2">
      <c r="A271" t="s">
        <v>227</v>
      </c>
      <c r="B271">
        <v>129740</v>
      </c>
      <c r="C271">
        <v>127205</v>
      </c>
      <c r="D271">
        <v>131095</v>
      </c>
      <c r="E271">
        <v>128925</v>
      </c>
      <c r="F271">
        <v>132810</v>
      </c>
      <c r="G271">
        <v>146480</v>
      </c>
      <c r="H271">
        <v>148020</v>
      </c>
      <c r="I271">
        <v>150290</v>
      </c>
      <c r="J271">
        <v>153105</v>
      </c>
      <c r="K271">
        <v>157040</v>
      </c>
      <c r="L271">
        <v>161695</v>
      </c>
      <c r="M271">
        <v>167005</v>
      </c>
      <c r="N271">
        <v>175180</v>
      </c>
      <c r="O271">
        <v>174830</v>
      </c>
      <c r="P271">
        <v>173515</v>
      </c>
    </row>
    <row r="272" spans="1:16" x14ac:dyDescent="0.2">
      <c r="A272" t="s">
        <v>228</v>
      </c>
      <c r="B272" s="187">
        <v>1320</v>
      </c>
      <c r="C272" s="187">
        <v>1285</v>
      </c>
      <c r="D272" s="187">
        <v>1320</v>
      </c>
      <c r="E272" s="187">
        <v>1315</v>
      </c>
      <c r="F272" s="187">
        <v>1345</v>
      </c>
      <c r="G272" s="187">
        <v>1475</v>
      </c>
      <c r="H272" s="187">
        <v>1460</v>
      </c>
      <c r="I272" s="187">
        <v>1500</v>
      </c>
      <c r="J272" s="187">
        <v>1555</v>
      </c>
      <c r="K272" s="187">
        <v>1580</v>
      </c>
      <c r="L272" s="187">
        <v>1680</v>
      </c>
      <c r="M272" s="187">
        <v>1695</v>
      </c>
      <c r="N272" s="187">
        <v>1720</v>
      </c>
      <c r="O272" s="187">
        <v>1740</v>
      </c>
      <c r="P272" s="187">
        <v>1670</v>
      </c>
    </row>
    <row r="273" spans="1:17" x14ac:dyDescent="0.2">
      <c r="A273" t="s">
        <v>229</v>
      </c>
      <c r="B273" s="187">
        <v>705</v>
      </c>
      <c r="C273" s="187">
        <v>705</v>
      </c>
      <c r="D273" s="187">
        <v>710</v>
      </c>
      <c r="E273" s="187">
        <v>675</v>
      </c>
      <c r="F273" s="187">
        <v>735</v>
      </c>
      <c r="G273" s="187">
        <v>780</v>
      </c>
      <c r="H273" s="187">
        <v>740</v>
      </c>
      <c r="I273" s="187">
        <v>760</v>
      </c>
      <c r="J273" s="187">
        <v>750</v>
      </c>
      <c r="K273" s="187">
        <v>765</v>
      </c>
      <c r="L273" s="187">
        <v>780</v>
      </c>
      <c r="M273" s="187">
        <v>810</v>
      </c>
      <c r="N273" s="187">
        <v>855</v>
      </c>
      <c r="O273" s="187">
        <v>810</v>
      </c>
      <c r="P273" s="187">
        <v>840</v>
      </c>
    </row>
    <row r="274" spans="1:17" x14ac:dyDescent="0.2">
      <c r="A274" t="s">
        <v>230</v>
      </c>
      <c r="B274" s="187">
        <v>1205</v>
      </c>
      <c r="C274" s="187">
        <v>1150</v>
      </c>
      <c r="D274" s="187">
        <v>1200</v>
      </c>
      <c r="E274" s="187">
        <v>1190</v>
      </c>
      <c r="F274" s="187">
        <v>1215</v>
      </c>
      <c r="G274" s="187">
        <v>1365</v>
      </c>
      <c r="H274" s="187">
        <v>1370</v>
      </c>
      <c r="I274" s="187">
        <v>1390</v>
      </c>
      <c r="J274" s="187">
        <v>1425</v>
      </c>
      <c r="K274" s="187">
        <v>1450</v>
      </c>
      <c r="L274" s="187">
        <v>1475</v>
      </c>
      <c r="M274" s="187">
        <v>1555</v>
      </c>
      <c r="N274" s="187">
        <v>1640</v>
      </c>
      <c r="O274" s="187">
        <v>1645</v>
      </c>
      <c r="P274" s="187">
        <v>1625</v>
      </c>
    </row>
    <row r="275" spans="1:17" x14ac:dyDescent="0.2">
      <c r="A275" t="s">
        <v>231</v>
      </c>
      <c r="B275" s="187">
        <v>515</v>
      </c>
      <c r="C275" s="187">
        <v>520</v>
      </c>
      <c r="D275" s="187">
        <v>530</v>
      </c>
      <c r="E275" s="187">
        <v>515</v>
      </c>
      <c r="F275" s="187">
        <v>520</v>
      </c>
      <c r="G275" s="187">
        <v>540</v>
      </c>
      <c r="H275" s="187">
        <v>525</v>
      </c>
      <c r="I275" s="187">
        <v>545</v>
      </c>
      <c r="J275" s="187">
        <v>570</v>
      </c>
      <c r="K275" s="187">
        <v>595</v>
      </c>
      <c r="L275" s="187">
        <v>610</v>
      </c>
      <c r="M275" s="187">
        <v>620</v>
      </c>
      <c r="N275" s="187">
        <v>635</v>
      </c>
      <c r="O275" s="187">
        <v>640</v>
      </c>
      <c r="P275" s="187">
        <v>640</v>
      </c>
    </row>
    <row r="278" spans="1:17" x14ac:dyDescent="0.2">
      <c r="A278" t="s">
        <v>1824</v>
      </c>
    </row>
    <row r="279" spans="1:17" s="18" customFormat="1" ht="15" x14ac:dyDescent="0.25">
      <c r="B279" s="18">
        <v>2010</v>
      </c>
      <c r="C279" s="18">
        <v>2011</v>
      </c>
      <c r="D279" s="18">
        <v>2012</v>
      </c>
      <c r="E279" s="18">
        <v>2013</v>
      </c>
      <c r="F279" s="18">
        <v>2014</v>
      </c>
      <c r="G279" s="18">
        <v>2015</v>
      </c>
      <c r="H279" s="18">
        <v>2016</v>
      </c>
      <c r="I279" s="18">
        <v>2017</v>
      </c>
      <c r="J279" s="18">
        <v>2018</v>
      </c>
      <c r="K279" s="18">
        <v>2019</v>
      </c>
      <c r="L279" s="18">
        <v>2020</v>
      </c>
      <c r="M279" s="18">
        <v>2021</v>
      </c>
      <c r="N279" s="18">
        <v>2022</v>
      </c>
      <c r="O279" s="18">
        <v>2023</v>
      </c>
      <c r="P279" s="18">
        <v>2024</v>
      </c>
      <c r="Q279" s="166"/>
    </row>
    <row r="280" spans="1:17" x14ac:dyDescent="0.2">
      <c r="A280" t="s">
        <v>115</v>
      </c>
      <c r="B280">
        <v>295</v>
      </c>
      <c r="C280">
        <v>275</v>
      </c>
      <c r="D280">
        <v>305</v>
      </c>
      <c r="E280">
        <v>310</v>
      </c>
      <c r="F280">
        <v>335</v>
      </c>
      <c r="G280">
        <v>335</v>
      </c>
      <c r="H280">
        <v>365</v>
      </c>
      <c r="I280">
        <v>395</v>
      </c>
      <c r="J280">
        <v>405</v>
      </c>
      <c r="K280">
        <v>420</v>
      </c>
      <c r="L280">
        <v>430</v>
      </c>
      <c r="M280">
        <v>405</v>
      </c>
      <c r="N280">
        <v>375</v>
      </c>
      <c r="O280">
        <v>360</v>
      </c>
      <c r="P280">
        <v>365</v>
      </c>
    </row>
    <row r="281" spans="1:17" x14ac:dyDescent="0.2">
      <c r="A281" t="s">
        <v>116</v>
      </c>
      <c r="B281">
        <v>245</v>
      </c>
      <c r="C281">
        <v>240</v>
      </c>
      <c r="D281">
        <v>255</v>
      </c>
      <c r="E281">
        <v>270</v>
      </c>
      <c r="F281">
        <v>270</v>
      </c>
      <c r="G281">
        <v>290</v>
      </c>
      <c r="H281">
        <v>320</v>
      </c>
      <c r="I281">
        <v>335</v>
      </c>
      <c r="J281">
        <v>355</v>
      </c>
      <c r="K281">
        <v>380</v>
      </c>
      <c r="L281">
        <v>370</v>
      </c>
      <c r="M281">
        <v>375</v>
      </c>
      <c r="N281">
        <v>355</v>
      </c>
      <c r="O281">
        <v>355</v>
      </c>
      <c r="P281">
        <v>355</v>
      </c>
    </row>
    <row r="282" spans="1:17" x14ac:dyDescent="0.2">
      <c r="A282" t="s">
        <v>117</v>
      </c>
      <c r="B282">
        <v>205</v>
      </c>
      <c r="C282">
        <v>215</v>
      </c>
      <c r="D282">
        <v>225</v>
      </c>
      <c r="E282">
        <v>250</v>
      </c>
      <c r="F282">
        <v>260</v>
      </c>
      <c r="G282">
        <v>300</v>
      </c>
      <c r="H282">
        <v>340</v>
      </c>
      <c r="I282">
        <v>390</v>
      </c>
      <c r="J282">
        <v>425</v>
      </c>
      <c r="K282">
        <v>520</v>
      </c>
      <c r="L282">
        <v>545</v>
      </c>
      <c r="M282">
        <v>505</v>
      </c>
      <c r="N282">
        <v>445</v>
      </c>
      <c r="O282">
        <v>415</v>
      </c>
      <c r="P282">
        <v>405</v>
      </c>
    </row>
    <row r="283" spans="1:17" x14ac:dyDescent="0.2">
      <c r="A283" t="s">
        <v>118</v>
      </c>
      <c r="B283">
        <v>125</v>
      </c>
      <c r="C283">
        <v>120</v>
      </c>
      <c r="D283">
        <v>140</v>
      </c>
      <c r="E283">
        <v>150</v>
      </c>
      <c r="F283">
        <v>145</v>
      </c>
      <c r="G283">
        <v>150</v>
      </c>
      <c r="H283">
        <v>160</v>
      </c>
      <c r="I283">
        <v>165</v>
      </c>
      <c r="J283">
        <v>165</v>
      </c>
      <c r="K283">
        <v>190</v>
      </c>
      <c r="L283">
        <v>180</v>
      </c>
      <c r="M283">
        <v>175</v>
      </c>
      <c r="N283">
        <v>170</v>
      </c>
      <c r="O283">
        <v>155</v>
      </c>
      <c r="P283">
        <v>165</v>
      </c>
    </row>
    <row r="284" spans="1:17" x14ac:dyDescent="0.2">
      <c r="A284" t="s">
        <v>119</v>
      </c>
      <c r="B284">
        <v>140</v>
      </c>
      <c r="C284">
        <v>140</v>
      </c>
      <c r="D284">
        <v>140</v>
      </c>
      <c r="E284">
        <v>150</v>
      </c>
      <c r="F284">
        <v>170</v>
      </c>
      <c r="G284">
        <v>175</v>
      </c>
      <c r="H284">
        <v>195</v>
      </c>
      <c r="I284">
        <v>200</v>
      </c>
      <c r="J284">
        <v>210</v>
      </c>
      <c r="K284">
        <v>205</v>
      </c>
      <c r="L284">
        <v>210</v>
      </c>
      <c r="M284">
        <v>210</v>
      </c>
      <c r="N284">
        <v>190</v>
      </c>
      <c r="O284">
        <v>195</v>
      </c>
      <c r="P284">
        <v>195</v>
      </c>
    </row>
    <row r="285" spans="1:17" x14ac:dyDescent="0.2">
      <c r="A285" t="s">
        <v>120</v>
      </c>
      <c r="B285">
        <v>140</v>
      </c>
      <c r="C285">
        <v>140</v>
      </c>
      <c r="D285">
        <v>155</v>
      </c>
      <c r="E285">
        <v>165</v>
      </c>
      <c r="F285">
        <v>185</v>
      </c>
      <c r="G285">
        <v>205</v>
      </c>
      <c r="H285">
        <v>240</v>
      </c>
      <c r="I285">
        <v>245</v>
      </c>
      <c r="J285">
        <v>250</v>
      </c>
      <c r="K285">
        <v>245</v>
      </c>
      <c r="L285">
        <v>260</v>
      </c>
      <c r="M285">
        <v>255</v>
      </c>
      <c r="N285">
        <v>240</v>
      </c>
      <c r="O285">
        <v>200</v>
      </c>
      <c r="P285">
        <v>200</v>
      </c>
    </row>
    <row r="286" spans="1:17" x14ac:dyDescent="0.2">
      <c r="A286" t="s">
        <v>121</v>
      </c>
      <c r="B286">
        <v>370</v>
      </c>
      <c r="C286">
        <v>370</v>
      </c>
      <c r="D286">
        <v>380</v>
      </c>
      <c r="E286">
        <v>385</v>
      </c>
      <c r="F286">
        <v>410</v>
      </c>
      <c r="G286">
        <v>435</v>
      </c>
      <c r="H286">
        <v>450</v>
      </c>
      <c r="I286">
        <v>470</v>
      </c>
      <c r="J286">
        <v>465</v>
      </c>
      <c r="K286">
        <v>490</v>
      </c>
      <c r="L286">
        <v>480</v>
      </c>
      <c r="M286">
        <v>460</v>
      </c>
      <c r="N286">
        <v>455</v>
      </c>
      <c r="O286">
        <v>435</v>
      </c>
      <c r="P286">
        <v>435</v>
      </c>
    </row>
    <row r="287" spans="1:17" x14ac:dyDescent="0.2">
      <c r="A287" t="s">
        <v>122</v>
      </c>
      <c r="B287">
        <v>415</v>
      </c>
      <c r="C287">
        <v>435</v>
      </c>
      <c r="D287">
        <v>500</v>
      </c>
      <c r="E287">
        <v>505</v>
      </c>
      <c r="F287">
        <v>540</v>
      </c>
      <c r="G287">
        <v>570</v>
      </c>
      <c r="H287">
        <v>610</v>
      </c>
      <c r="I287">
        <v>625</v>
      </c>
      <c r="J287">
        <v>625</v>
      </c>
      <c r="K287">
        <v>640</v>
      </c>
      <c r="L287">
        <v>615</v>
      </c>
      <c r="M287">
        <v>580</v>
      </c>
      <c r="N287">
        <v>505</v>
      </c>
      <c r="O287">
        <v>490</v>
      </c>
      <c r="P287">
        <v>475</v>
      </c>
    </row>
    <row r="288" spans="1:17" x14ac:dyDescent="0.2">
      <c r="A288" t="s">
        <v>123</v>
      </c>
      <c r="B288">
        <v>200</v>
      </c>
      <c r="C288">
        <v>190</v>
      </c>
      <c r="D288">
        <v>205</v>
      </c>
      <c r="E288">
        <v>210</v>
      </c>
      <c r="F288">
        <v>225</v>
      </c>
      <c r="G288">
        <v>225</v>
      </c>
      <c r="H288">
        <v>240</v>
      </c>
      <c r="I288">
        <v>250</v>
      </c>
      <c r="J288">
        <v>250</v>
      </c>
      <c r="K288">
        <v>265</v>
      </c>
      <c r="L288">
        <v>260</v>
      </c>
      <c r="M288">
        <v>240</v>
      </c>
      <c r="N288">
        <v>240</v>
      </c>
      <c r="O288">
        <v>220</v>
      </c>
      <c r="P288">
        <v>235</v>
      </c>
    </row>
    <row r="289" spans="1:16" x14ac:dyDescent="0.2">
      <c r="A289" t="s">
        <v>124</v>
      </c>
      <c r="B289">
        <v>135</v>
      </c>
      <c r="C289">
        <v>140</v>
      </c>
      <c r="D289">
        <v>135</v>
      </c>
      <c r="E289">
        <v>135</v>
      </c>
      <c r="F289">
        <v>150</v>
      </c>
      <c r="G289">
        <v>165</v>
      </c>
      <c r="H289">
        <v>185</v>
      </c>
      <c r="I289">
        <v>210</v>
      </c>
      <c r="J289">
        <v>215</v>
      </c>
      <c r="K289">
        <v>215</v>
      </c>
      <c r="L289">
        <v>245</v>
      </c>
      <c r="M289">
        <v>245</v>
      </c>
      <c r="N289">
        <v>255</v>
      </c>
      <c r="O289">
        <v>265</v>
      </c>
      <c r="P289">
        <v>295</v>
      </c>
    </row>
    <row r="290" spans="1:16" x14ac:dyDescent="0.2">
      <c r="A290" t="s">
        <v>125</v>
      </c>
      <c r="B290">
        <v>355</v>
      </c>
      <c r="C290">
        <v>350</v>
      </c>
      <c r="D290">
        <v>375</v>
      </c>
      <c r="E290">
        <v>390</v>
      </c>
      <c r="F290">
        <v>430</v>
      </c>
      <c r="G290">
        <v>440</v>
      </c>
      <c r="H290">
        <v>480</v>
      </c>
      <c r="I290">
        <v>500</v>
      </c>
      <c r="J290">
        <v>515</v>
      </c>
      <c r="K290">
        <v>530</v>
      </c>
      <c r="L290">
        <v>545</v>
      </c>
      <c r="M290">
        <v>505</v>
      </c>
      <c r="N290">
        <v>445</v>
      </c>
      <c r="O290">
        <v>440</v>
      </c>
      <c r="P290">
        <v>435</v>
      </c>
    </row>
    <row r="291" spans="1:16" x14ac:dyDescent="0.2">
      <c r="A291" t="s">
        <v>126</v>
      </c>
      <c r="B291">
        <v>450</v>
      </c>
      <c r="C291">
        <v>455</v>
      </c>
      <c r="D291">
        <v>500</v>
      </c>
      <c r="E291">
        <v>520</v>
      </c>
      <c r="F291">
        <v>545</v>
      </c>
      <c r="G291">
        <v>565</v>
      </c>
      <c r="H291">
        <v>585</v>
      </c>
      <c r="I291">
        <v>615</v>
      </c>
      <c r="J291">
        <v>635</v>
      </c>
      <c r="K291">
        <v>665</v>
      </c>
      <c r="L291">
        <v>650</v>
      </c>
      <c r="M291">
        <v>625</v>
      </c>
      <c r="N291">
        <v>570</v>
      </c>
      <c r="O291">
        <v>545</v>
      </c>
      <c r="P291">
        <v>530</v>
      </c>
    </row>
    <row r="292" spans="1:16" x14ac:dyDescent="0.2">
      <c r="A292" t="s">
        <v>138</v>
      </c>
      <c r="B292">
        <v>3080</v>
      </c>
      <c r="C292">
        <v>3070</v>
      </c>
      <c r="D292">
        <v>3320</v>
      </c>
      <c r="E292">
        <v>3445</v>
      </c>
      <c r="F292">
        <v>3670</v>
      </c>
      <c r="G292">
        <v>3865</v>
      </c>
      <c r="H292">
        <v>4170</v>
      </c>
      <c r="I292">
        <v>4400</v>
      </c>
      <c r="J292">
        <v>4515</v>
      </c>
      <c r="K292">
        <v>4770</v>
      </c>
      <c r="L292">
        <v>4785</v>
      </c>
      <c r="M292">
        <v>4580</v>
      </c>
      <c r="N292">
        <v>4245</v>
      </c>
      <c r="O292">
        <v>4075</v>
      </c>
      <c r="P292">
        <v>4085</v>
      </c>
    </row>
    <row r="293" spans="1:16" x14ac:dyDescent="0.2">
      <c r="A293" t="s">
        <v>127</v>
      </c>
      <c r="B293">
        <v>335</v>
      </c>
      <c r="C293">
        <v>375</v>
      </c>
      <c r="D293">
        <v>405</v>
      </c>
      <c r="E293">
        <v>420</v>
      </c>
      <c r="F293">
        <v>450</v>
      </c>
      <c r="G293">
        <v>490</v>
      </c>
      <c r="H293">
        <v>515</v>
      </c>
      <c r="I293">
        <v>560</v>
      </c>
      <c r="J293">
        <v>575</v>
      </c>
      <c r="K293">
        <v>545</v>
      </c>
      <c r="L293">
        <v>550</v>
      </c>
      <c r="M293">
        <v>530</v>
      </c>
      <c r="N293">
        <v>500</v>
      </c>
      <c r="O293">
        <v>480</v>
      </c>
      <c r="P293">
        <v>500</v>
      </c>
    </row>
    <row r="294" spans="1:16" x14ac:dyDescent="0.2">
      <c r="A294" t="s">
        <v>139</v>
      </c>
      <c r="B294">
        <v>3415</v>
      </c>
      <c r="C294">
        <v>3445</v>
      </c>
      <c r="D294">
        <v>3725</v>
      </c>
      <c r="E294">
        <v>3865</v>
      </c>
      <c r="F294">
        <v>4120</v>
      </c>
      <c r="G294">
        <v>4355</v>
      </c>
      <c r="H294">
        <v>4685</v>
      </c>
      <c r="I294">
        <v>4960</v>
      </c>
      <c r="J294">
        <v>5085</v>
      </c>
      <c r="K294">
        <v>5310</v>
      </c>
      <c r="L294">
        <v>5335</v>
      </c>
      <c r="M294">
        <v>5110</v>
      </c>
      <c r="N294">
        <v>4745</v>
      </c>
      <c r="O294">
        <v>4555</v>
      </c>
      <c r="P294">
        <v>4585</v>
      </c>
    </row>
    <row r="295" spans="1:16" x14ac:dyDescent="0.2">
      <c r="A295" t="s">
        <v>140</v>
      </c>
      <c r="B295">
        <v>31350</v>
      </c>
      <c r="C295">
        <v>31840</v>
      </c>
      <c r="D295">
        <v>33855</v>
      </c>
      <c r="E295">
        <v>35085</v>
      </c>
      <c r="F295">
        <v>37405</v>
      </c>
      <c r="G295">
        <v>39790</v>
      </c>
      <c r="H295">
        <v>42495</v>
      </c>
      <c r="I295">
        <v>44140</v>
      </c>
      <c r="J295">
        <v>44650</v>
      </c>
      <c r="K295">
        <v>45945</v>
      </c>
      <c r="L295">
        <v>45685</v>
      </c>
      <c r="M295">
        <v>42795</v>
      </c>
      <c r="N295">
        <v>38825</v>
      </c>
      <c r="O295">
        <v>36410</v>
      </c>
      <c r="P295">
        <v>36130</v>
      </c>
    </row>
    <row r="296" spans="1:16" x14ac:dyDescent="0.2">
      <c r="A296" t="s">
        <v>141</v>
      </c>
      <c r="B296">
        <v>133660</v>
      </c>
      <c r="C296">
        <v>135915</v>
      </c>
      <c r="D296">
        <v>146480</v>
      </c>
      <c r="E296">
        <v>152700</v>
      </c>
      <c r="F296">
        <v>165470</v>
      </c>
      <c r="G296">
        <v>178030</v>
      </c>
      <c r="H296">
        <v>191185</v>
      </c>
      <c r="I296">
        <v>200460</v>
      </c>
      <c r="J296">
        <v>202500</v>
      </c>
      <c r="K296">
        <v>209095</v>
      </c>
      <c r="L296">
        <v>208550</v>
      </c>
      <c r="M296">
        <v>196980</v>
      </c>
      <c r="N296">
        <v>181615</v>
      </c>
      <c r="O296">
        <v>173385</v>
      </c>
      <c r="P296">
        <v>173760</v>
      </c>
    </row>
    <row r="297" spans="1:16" x14ac:dyDescent="0.2">
      <c r="A297" t="s">
        <v>226</v>
      </c>
      <c r="B297">
        <v>143635</v>
      </c>
      <c r="C297">
        <v>146195</v>
      </c>
      <c r="D297">
        <v>157465</v>
      </c>
      <c r="E297">
        <v>164135</v>
      </c>
      <c r="F297">
        <v>177665</v>
      </c>
      <c r="G297">
        <v>191185</v>
      </c>
      <c r="H297">
        <v>205290</v>
      </c>
      <c r="I297">
        <v>215240</v>
      </c>
      <c r="J297">
        <v>217255</v>
      </c>
      <c r="K297">
        <v>224250</v>
      </c>
      <c r="L297">
        <v>223710</v>
      </c>
      <c r="M297">
        <v>210845</v>
      </c>
      <c r="N297">
        <v>194005</v>
      </c>
      <c r="O297">
        <v>185275</v>
      </c>
      <c r="P297">
        <v>185615</v>
      </c>
    </row>
    <row r="298" spans="1:16" x14ac:dyDescent="0.2">
      <c r="A298" t="s">
        <v>227</v>
      </c>
      <c r="B298">
        <v>144890</v>
      </c>
      <c r="C298">
        <v>147465</v>
      </c>
      <c r="D298">
        <v>158775</v>
      </c>
      <c r="E298">
        <v>165500</v>
      </c>
      <c r="F298">
        <v>179120</v>
      </c>
      <c r="G298">
        <v>192725</v>
      </c>
      <c r="H298">
        <v>206960</v>
      </c>
      <c r="I298">
        <v>217025</v>
      </c>
      <c r="J298">
        <v>219145</v>
      </c>
      <c r="K298">
        <v>226215</v>
      </c>
      <c r="L298">
        <v>225745</v>
      </c>
      <c r="M298">
        <v>212960</v>
      </c>
      <c r="N298">
        <v>196090</v>
      </c>
      <c r="O298">
        <v>187360</v>
      </c>
      <c r="P298">
        <v>187760</v>
      </c>
    </row>
    <row r="299" spans="1:16" x14ac:dyDescent="0.2">
      <c r="A299" t="s">
        <v>228</v>
      </c>
      <c r="B299" s="187">
        <v>1250</v>
      </c>
      <c r="C299" s="187">
        <v>1285</v>
      </c>
      <c r="D299" s="187">
        <v>1370</v>
      </c>
      <c r="E299" s="187">
        <v>1430</v>
      </c>
      <c r="F299" s="187">
        <v>1530</v>
      </c>
      <c r="G299" s="187">
        <v>1655</v>
      </c>
      <c r="H299" s="187">
        <v>1785</v>
      </c>
      <c r="I299" s="187">
        <v>1910</v>
      </c>
      <c r="J299" s="187">
        <v>1970</v>
      </c>
      <c r="K299" s="187">
        <v>2065</v>
      </c>
      <c r="L299" s="187">
        <v>2095</v>
      </c>
      <c r="M299" s="187">
        <v>1995</v>
      </c>
      <c r="N299" s="187">
        <v>1875</v>
      </c>
      <c r="O299" s="187">
        <v>1750</v>
      </c>
      <c r="P299" s="187">
        <v>1775</v>
      </c>
    </row>
    <row r="300" spans="1:16" x14ac:dyDescent="0.2">
      <c r="A300" t="s">
        <v>229</v>
      </c>
      <c r="B300" s="187">
        <v>1220</v>
      </c>
      <c r="C300" s="187">
        <v>1240</v>
      </c>
      <c r="D300" s="187">
        <v>1380</v>
      </c>
      <c r="E300" s="187">
        <v>1415</v>
      </c>
      <c r="F300" s="187">
        <v>1520</v>
      </c>
      <c r="G300" s="187">
        <v>1575</v>
      </c>
      <c r="H300" s="187">
        <v>1675</v>
      </c>
      <c r="I300" s="187">
        <v>1740</v>
      </c>
      <c r="J300" s="187">
        <v>1775</v>
      </c>
      <c r="K300" s="187">
        <v>1840</v>
      </c>
      <c r="L300" s="187">
        <v>1805</v>
      </c>
      <c r="M300" s="187">
        <v>1710</v>
      </c>
      <c r="N300" s="187">
        <v>1520</v>
      </c>
      <c r="O300" s="187">
        <v>1475</v>
      </c>
      <c r="P300" s="187">
        <v>1440</v>
      </c>
    </row>
    <row r="301" spans="1:16" x14ac:dyDescent="0.2">
      <c r="A301" t="s">
        <v>230</v>
      </c>
      <c r="B301" s="187">
        <v>650</v>
      </c>
      <c r="C301" s="187">
        <v>645</v>
      </c>
      <c r="D301" s="187">
        <v>670</v>
      </c>
      <c r="E301" s="187">
        <v>705</v>
      </c>
      <c r="F301" s="187">
        <v>735</v>
      </c>
      <c r="G301" s="187">
        <v>785</v>
      </c>
      <c r="H301" s="187">
        <v>860</v>
      </c>
      <c r="I301" s="187">
        <v>915</v>
      </c>
      <c r="J301" s="187">
        <v>940</v>
      </c>
      <c r="K301" s="187">
        <v>990</v>
      </c>
      <c r="L301" s="187">
        <v>1005</v>
      </c>
      <c r="M301" s="187">
        <v>1005</v>
      </c>
      <c r="N301" s="187">
        <v>975</v>
      </c>
      <c r="O301" s="187">
        <v>970</v>
      </c>
      <c r="P301" s="187">
        <v>1010</v>
      </c>
    </row>
    <row r="302" spans="1:16" x14ac:dyDescent="0.2">
      <c r="A302" t="s">
        <v>231</v>
      </c>
      <c r="B302" s="187">
        <v>665</v>
      </c>
      <c r="C302" s="187">
        <v>645</v>
      </c>
      <c r="D302" s="187">
        <v>685</v>
      </c>
      <c r="E302" s="187">
        <v>695</v>
      </c>
      <c r="F302" s="187">
        <v>745</v>
      </c>
      <c r="G302" s="187">
        <v>775</v>
      </c>
      <c r="H302" s="187">
        <v>815</v>
      </c>
      <c r="I302" s="187">
        <v>865</v>
      </c>
      <c r="J302" s="187">
        <v>870</v>
      </c>
      <c r="K302" s="187">
        <v>905</v>
      </c>
      <c r="L302" s="187">
        <v>910</v>
      </c>
      <c r="M302" s="187">
        <v>865</v>
      </c>
      <c r="N302" s="187">
        <v>830</v>
      </c>
      <c r="O302" s="187">
        <v>795</v>
      </c>
      <c r="P302" s="187">
        <v>800</v>
      </c>
    </row>
    <row r="305" spans="1:17" x14ac:dyDescent="0.2">
      <c r="A305" t="s">
        <v>1825</v>
      </c>
    </row>
    <row r="306" spans="1:17" s="18" customFormat="1" ht="15" x14ac:dyDescent="0.25">
      <c r="B306" s="18">
        <v>2010</v>
      </c>
      <c r="C306" s="18">
        <v>2011</v>
      </c>
      <c r="D306" s="18">
        <v>2012</v>
      </c>
      <c r="E306" s="18">
        <v>2013</v>
      </c>
      <c r="F306" s="18">
        <v>2014</v>
      </c>
      <c r="G306" s="18">
        <v>2015</v>
      </c>
      <c r="H306" s="18">
        <v>2016</v>
      </c>
      <c r="I306" s="18">
        <v>2017</v>
      </c>
      <c r="J306" s="18">
        <v>2018</v>
      </c>
      <c r="K306" s="18">
        <v>2019</v>
      </c>
      <c r="L306" s="18">
        <v>2020</v>
      </c>
      <c r="M306" s="18">
        <v>2021</v>
      </c>
      <c r="N306" s="18">
        <v>2022</v>
      </c>
      <c r="O306" s="18">
        <v>2023</v>
      </c>
      <c r="P306" s="18">
        <v>2024</v>
      </c>
      <c r="Q306" s="166"/>
    </row>
    <row r="307" spans="1:17" x14ac:dyDescent="0.2">
      <c r="A307" t="s">
        <v>115</v>
      </c>
      <c r="B307">
        <v>170</v>
      </c>
      <c r="C307">
        <v>230</v>
      </c>
      <c r="D307">
        <v>250</v>
      </c>
      <c r="E307">
        <v>270</v>
      </c>
      <c r="F307">
        <v>275</v>
      </c>
      <c r="G307">
        <v>300</v>
      </c>
      <c r="H307">
        <v>315</v>
      </c>
      <c r="I307">
        <v>335</v>
      </c>
      <c r="J307">
        <v>345</v>
      </c>
      <c r="K307">
        <v>365</v>
      </c>
      <c r="L307">
        <v>385</v>
      </c>
      <c r="M307">
        <v>385</v>
      </c>
      <c r="N307">
        <v>395</v>
      </c>
      <c r="O307">
        <v>375</v>
      </c>
      <c r="P307">
        <v>400</v>
      </c>
    </row>
    <row r="308" spans="1:17" x14ac:dyDescent="0.2">
      <c r="A308" t="s">
        <v>116</v>
      </c>
      <c r="B308">
        <v>75</v>
      </c>
      <c r="C308">
        <v>65</v>
      </c>
      <c r="D308">
        <v>70</v>
      </c>
      <c r="E308">
        <v>70</v>
      </c>
      <c r="F308">
        <v>70</v>
      </c>
      <c r="G308">
        <v>75</v>
      </c>
      <c r="H308">
        <v>75</v>
      </c>
      <c r="I308">
        <v>80</v>
      </c>
      <c r="J308">
        <v>85</v>
      </c>
      <c r="K308">
        <v>85</v>
      </c>
      <c r="L308">
        <v>85</v>
      </c>
      <c r="M308">
        <v>90</v>
      </c>
      <c r="N308">
        <v>100</v>
      </c>
      <c r="O308">
        <v>100</v>
      </c>
      <c r="P308">
        <v>90</v>
      </c>
    </row>
    <row r="309" spans="1:17" x14ac:dyDescent="0.2">
      <c r="A309" t="s">
        <v>117</v>
      </c>
      <c r="B309">
        <v>60</v>
      </c>
      <c r="C309">
        <v>45</v>
      </c>
      <c r="D309">
        <v>60</v>
      </c>
      <c r="E309">
        <v>60</v>
      </c>
      <c r="F309">
        <v>50</v>
      </c>
      <c r="G309">
        <v>55</v>
      </c>
      <c r="H309">
        <v>60</v>
      </c>
      <c r="I309">
        <v>75</v>
      </c>
      <c r="J309">
        <v>70</v>
      </c>
      <c r="K309">
        <v>75</v>
      </c>
      <c r="L309">
        <v>75</v>
      </c>
      <c r="M309">
        <v>70</v>
      </c>
      <c r="N309">
        <v>70</v>
      </c>
      <c r="O309">
        <v>65</v>
      </c>
      <c r="P309">
        <v>65</v>
      </c>
    </row>
    <row r="310" spans="1:17" x14ac:dyDescent="0.2">
      <c r="A310" t="s">
        <v>118</v>
      </c>
      <c r="B310">
        <v>30</v>
      </c>
      <c r="C310">
        <v>30</v>
      </c>
      <c r="D310">
        <v>35</v>
      </c>
      <c r="E310">
        <v>35</v>
      </c>
      <c r="F310">
        <v>35</v>
      </c>
      <c r="G310">
        <v>40</v>
      </c>
      <c r="H310">
        <v>40</v>
      </c>
      <c r="I310">
        <v>35</v>
      </c>
      <c r="J310">
        <v>40</v>
      </c>
      <c r="K310">
        <v>40</v>
      </c>
      <c r="L310">
        <v>45</v>
      </c>
      <c r="M310">
        <v>50</v>
      </c>
      <c r="N310">
        <v>45</v>
      </c>
      <c r="O310">
        <v>45</v>
      </c>
      <c r="P310">
        <v>40</v>
      </c>
    </row>
    <row r="311" spans="1:17" x14ac:dyDescent="0.2">
      <c r="A311" t="s">
        <v>119</v>
      </c>
      <c r="B311">
        <v>35</v>
      </c>
      <c r="C311">
        <v>35</v>
      </c>
      <c r="D311">
        <v>30</v>
      </c>
      <c r="E311">
        <v>35</v>
      </c>
      <c r="F311">
        <v>35</v>
      </c>
      <c r="G311">
        <v>35</v>
      </c>
      <c r="H311">
        <v>40</v>
      </c>
      <c r="I311">
        <v>45</v>
      </c>
      <c r="J311">
        <v>40</v>
      </c>
      <c r="K311">
        <v>40</v>
      </c>
      <c r="L311">
        <v>40</v>
      </c>
      <c r="M311">
        <v>35</v>
      </c>
      <c r="N311">
        <v>40</v>
      </c>
      <c r="O311">
        <v>35</v>
      </c>
      <c r="P311">
        <v>45</v>
      </c>
    </row>
    <row r="312" spans="1:17" x14ac:dyDescent="0.2">
      <c r="A312" t="s">
        <v>120</v>
      </c>
      <c r="B312">
        <v>40</v>
      </c>
      <c r="C312">
        <v>35</v>
      </c>
      <c r="D312">
        <v>35</v>
      </c>
      <c r="E312">
        <v>35</v>
      </c>
      <c r="F312">
        <v>45</v>
      </c>
      <c r="G312">
        <v>40</v>
      </c>
      <c r="H312">
        <v>40</v>
      </c>
      <c r="I312">
        <v>40</v>
      </c>
      <c r="J312">
        <v>45</v>
      </c>
      <c r="K312">
        <v>45</v>
      </c>
      <c r="L312">
        <v>45</v>
      </c>
      <c r="M312">
        <v>35</v>
      </c>
      <c r="N312">
        <v>40</v>
      </c>
      <c r="O312">
        <v>35</v>
      </c>
      <c r="P312">
        <v>35</v>
      </c>
    </row>
    <row r="313" spans="1:17" x14ac:dyDescent="0.2">
      <c r="A313" t="s">
        <v>121</v>
      </c>
      <c r="B313">
        <v>130</v>
      </c>
      <c r="C313">
        <v>140</v>
      </c>
      <c r="D313">
        <v>135</v>
      </c>
      <c r="E313">
        <v>135</v>
      </c>
      <c r="F313">
        <v>125</v>
      </c>
      <c r="G313">
        <v>115</v>
      </c>
      <c r="H313">
        <v>115</v>
      </c>
      <c r="I313">
        <v>125</v>
      </c>
      <c r="J313">
        <v>125</v>
      </c>
      <c r="K313">
        <v>140</v>
      </c>
      <c r="L313">
        <v>145</v>
      </c>
      <c r="M313">
        <v>145</v>
      </c>
      <c r="N313">
        <v>155</v>
      </c>
      <c r="O313">
        <v>165</v>
      </c>
      <c r="P313">
        <v>160</v>
      </c>
    </row>
    <row r="314" spans="1:17" x14ac:dyDescent="0.2">
      <c r="A314" t="s">
        <v>122</v>
      </c>
      <c r="B314">
        <v>115</v>
      </c>
      <c r="C314">
        <v>115</v>
      </c>
      <c r="D314">
        <v>130</v>
      </c>
      <c r="E314">
        <v>140</v>
      </c>
      <c r="F314">
        <v>140</v>
      </c>
      <c r="G314">
        <v>145</v>
      </c>
      <c r="H314">
        <v>160</v>
      </c>
      <c r="I314">
        <v>165</v>
      </c>
      <c r="J314">
        <v>160</v>
      </c>
      <c r="K314">
        <v>165</v>
      </c>
      <c r="L314">
        <v>155</v>
      </c>
      <c r="M314">
        <v>155</v>
      </c>
      <c r="N314">
        <v>170</v>
      </c>
      <c r="O314">
        <v>160</v>
      </c>
      <c r="P314">
        <v>160</v>
      </c>
    </row>
    <row r="315" spans="1:17" x14ac:dyDescent="0.2">
      <c r="A315" t="s">
        <v>123</v>
      </c>
      <c r="B315">
        <v>50</v>
      </c>
      <c r="C315">
        <v>60</v>
      </c>
      <c r="D315">
        <v>60</v>
      </c>
      <c r="E315">
        <v>50</v>
      </c>
      <c r="F315">
        <v>50</v>
      </c>
      <c r="G315">
        <v>50</v>
      </c>
      <c r="H315">
        <v>55</v>
      </c>
      <c r="I315">
        <v>60</v>
      </c>
      <c r="J315">
        <v>60</v>
      </c>
      <c r="K315">
        <v>65</v>
      </c>
      <c r="L315">
        <v>55</v>
      </c>
      <c r="M315">
        <v>60</v>
      </c>
      <c r="N315">
        <v>55</v>
      </c>
      <c r="O315">
        <v>60</v>
      </c>
      <c r="P315">
        <v>55</v>
      </c>
    </row>
    <row r="316" spans="1:17" x14ac:dyDescent="0.2">
      <c r="A316" t="s">
        <v>124</v>
      </c>
      <c r="B316">
        <v>55</v>
      </c>
      <c r="C316">
        <v>45</v>
      </c>
      <c r="D316">
        <v>50</v>
      </c>
      <c r="E316">
        <v>45</v>
      </c>
      <c r="F316">
        <v>40</v>
      </c>
      <c r="G316">
        <v>45</v>
      </c>
      <c r="H316">
        <v>50</v>
      </c>
      <c r="I316">
        <v>55</v>
      </c>
      <c r="J316">
        <v>60</v>
      </c>
      <c r="K316">
        <v>50</v>
      </c>
      <c r="L316">
        <v>55</v>
      </c>
      <c r="M316">
        <v>55</v>
      </c>
      <c r="N316">
        <v>60</v>
      </c>
      <c r="O316">
        <v>60</v>
      </c>
      <c r="P316">
        <v>60</v>
      </c>
    </row>
    <row r="317" spans="1:17" x14ac:dyDescent="0.2">
      <c r="A317" t="s">
        <v>125</v>
      </c>
      <c r="B317">
        <v>100</v>
      </c>
      <c r="C317">
        <v>110</v>
      </c>
      <c r="D317">
        <v>115</v>
      </c>
      <c r="E317">
        <v>105</v>
      </c>
      <c r="F317">
        <v>100</v>
      </c>
      <c r="G317">
        <v>125</v>
      </c>
      <c r="H317">
        <v>125</v>
      </c>
      <c r="I317">
        <v>130</v>
      </c>
      <c r="J317">
        <v>150</v>
      </c>
      <c r="K317">
        <v>160</v>
      </c>
      <c r="L317">
        <v>155</v>
      </c>
      <c r="M317">
        <v>150</v>
      </c>
      <c r="N317">
        <v>150</v>
      </c>
      <c r="O317">
        <v>145</v>
      </c>
      <c r="P317">
        <v>140</v>
      </c>
    </row>
    <row r="318" spans="1:17" x14ac:dyDescent="0.2">
      <c r="A318" t="s">
        <v>126</v>
      </c>
      <c r="B318">
        <v>145</v>
      </c>
      <c r="C318">
        <v>135</v>
      </c>
      <c r="D318">
        <v>140</v>
      </c>
      <c r="E318">
        <v>135</v>
      </c>
      <c r="F318">
        <v>135</v>
      </c>
      <c r="G318">
        <v>135</v>
      </c>
      <c r="H318">
        <v>150</v>
      </c>
      <c r="I318">
        <v>150</v>
      </c>
      <c r="J318">
        <v>145</v>
      </c>
      <c r="K318">
        <v>150</v>
      </c>
      <c r="L318">
        <v>155</v>
      </c>
      <c r="M318">
        <v>150</v>
      </c>
      <c r="N318">
        <v>145</v>
      </c>
      <c r="O318">
        <v>130</v>
      </c>
      <c r="P318">
        <v>130</v>
      </c>
    </row>
    <row r="319" spans="1:17" x14ac:dyDescent="0.2">
      <c r="A319" t="s">
        <v>138</v>
      </c>
      <c r="B319">
        <v>1000</v>
      </c>
      <c r="C319">
        <v>1050</v>
      </c>
      <c r="D319">
        <v>1110</v>
      </c>
      <c r="E319">
        <v>1100</v>
      </c>
      <c r="F319">
        <v>1105</v>
      </c>
      <c r="G319">
        <v>1170</v>
      </c>
      <c r="H319">
        <v>1225</v>
      </c>
      <c r="I319">
        <v>1300</v>
      </c>
      <c r="J319">
        <v>1320</v>
      </c>
      <c r="K319">
        <v>1380</v>
      </c>
      <c r="L319">
        <v>1395</v>
      </c>
      <c r="M319">
        <v>1385</v>
      </c>
      <c r="N319">
        <v>1420</v>
      </c>
      <c r="O319">
        <v>1375</v>
      </c>
      <c r="P319">
        <v>1385</v>
      </c>
    </row>
    <row r="320" spans="1:17" x14ac:dyDescent="0.2">
      <c r="A320" t="s">
        <v>127</v>
      </c>
      <c r="B320">
        <v>95</v>
      </c>
      <c r="C320">
        <v>100</v>
      </c>
      <c r="D320">
        <v>100</v>
      </c>
      <c r="E320">
        <v>100</v>
      </c>
      <c r="F320">
        <v>95</v>
      </c>
      <c r="G320">
        <v>95</v>
      </c>
      <c r="H320">
        <v>105</v>
      </c>
      <c r="I320">
        <v>110</v>
      </c>
      <c r="J320">
        <v>110</v>
      </c>
      <c r="K320">
        <v>110</v>
      </c>
      <c r="L320">
        <v>115</v>
      </c>
      <c r="M320">
        <v>120</v>
      </c>
      <c r="N320">
        <v>110</v>
      </c>
      <c r="O320">
        <v>110</v>
      </c>
      <c r="P320">
        <v>100</v>
      </c>
    </row>
    <row r="321" spans="1:16" x14ac:dyDescent="0.2">
      <c r="A321" t="s">
        <v>139</v>
      </c>
      <c r="B321">
        <v>1095</v>
      </c>
      <c r="C321">
        <v>1150</v>
      </c>
      <c r="D321">
        <v>1215</v>
      </c>
      <c r="E321">
        <v>1205</v>
      </c>
      <c r="F321">
        <v>1195</v>
      </c>
      <c r="G321">
        <v>1265</v>
      </c>
      <c r="H321">
        <v>1330</v>
      </c>
      <c r="I321">
        <v>1405</v>
      </c>
      <c r="J321">
        <v>1430</v>
      </c>
      <c r="K321">
        <v>1495</v>
      </c>
      <c r="L321">
        <v>1510</v>
      </c>
      <c r="M321">
        <v>1505</v>
      </c>
      <c r="N321">
        <v>1530</v>
      </c>
      <c r="O321">
        <v>1485</v>
      </c>
      <c r="P321">
        <v>1485</v>
      </c>
    </row>
    <row r="322" spans="1:16" x14ac:dyDescent="0.2">
      <c r="A322" t="s">
        <v>140</v>
      </c>
      <c r="B322">
        <v>6150</v>
      </c>
      <c r="C322">
        <v>6240</v>
      </c>
      <c r="D322">
        <v>6535</v>
      </c>
      <c r="E322">
        <v>6590</v>
      </c>
      <c r="F322">
        <v>6305</v>
      </c>
      <c r="G322">
        <v>6830</v>
      </c>
      <c r="H322">
        <v>7315</v>
      </c>
      <c r="I322">
        <v>7765</v>
      </c>
      <c r="J322">
        <v>8100</v>
      </c>
      <c r="K322">
        <v>8455</v>
      </c>
      <c r="L322">
        <v>8560</v>
      </c>
      <c r="M322">
        <v>8520</v>
      </c>
      <c r="N322">
        <v>8530</v>
      </c>
      <c r="O322">
        <v>8335</v>
      </c>
      <c r="P322">
        <v>8280</v>
      </c>
    </row>
    <row r="323" spans="1:16" x14ac:dyDescent="0.2">
      <c r="A323" t="s">
        <v>141</v>
      </c>
      <c r="B323">
        <v>37505</v>
      </c>
      <c r="C323">
        <v>38765</v>
      </c>
      <c r="D323">
        <v>40825</v>
      </c>
      <c r="E323">
        <v>40870</v>
      </c>
      <c r="F323">
        <v>40170</v>
      </c>
      <c r="G323">
        <v>43960</v>
      </c>
      <c r="H323">
        <v>46860</v>
      </c>
      <c r="I323">
        <v>49875</v>
      </c>
      <c r="J323">
        <v>52320</v>
      </c>
      <c r="K323">
        <v>54335</v>
      </c>
      <c r="L323">
        <v>55635</v>
      </c>
      <c r="M323">
        <v>55115</v>
      </c>
      <c r="N323">
        <v>54470</v>
      </c>
      <c r="O323">
        <v>53475</v>
      </c>
      <c r="P323">
        <v>53155</v>
      </c>
    </row>
    <row r="324" spans="1:16" x14ac:dyDescent="0.2">
      <c r="A324" t="s">
        <v>226</v>
      </c>
      <c r="B324">
        <v>40770</v>
      </c>
      <c r="C324">
        <v>42190</v>
      </c>
      <c r="D324">
        <v>44495</v>
      </c>
      <c r="E324">
        <v>44535</v>
      </c>
      <c r="F324">
        <v>43925</v>
      </c>
      <c r="G324">
        <v>48170</v>
      </c>
      <c r="H324">
        <v>51360</v>
      </c>
      <c r="I324">
        <v>54595</v>
      </c>
      <c r="J324">
        <v>57255</v>
      </c>
      <c r="K324">
        <v>59430</v>
      </c>
      <c r="L324">
        <v>60850</v>
      </c>
      <c r="M324">
        <v>60100</v>
      </c>
      <c r="N324">
        <v>59190</v>
      </c>
      <c r="O324">
        <v>58005</v>
      </c>
      <c r="P324">
        <v>57610</v>
      </c>
    </row>
    <row r="325" spans="1:16" x14ac:dyDescent="0.2">
      <c r="A325" t="s">
        <v>227</v>
      </c>
      <c r="B325">
        <v>41800</v>
      </c>
      <c r="C325">
        <v>43225</v>
      </c>
      <c r="D325">
        <v>45525</v>
      </c>
      <c r="E325">
        <v>45550</v>
      </c>
      <c r="F325">
        <v>44915</v>
      </c>
      <c r="G325">
        <v>49165</v>
      </c>
      <c r="H325">
        <v>52435</v>
      </c>
      <c r="I325">
        <v>55715</v>
      </c>
      <c r="J325">
        <v>58410</v>
      </c>
      <c r="K325">
        <v>60630</v>
      </c>
      <c r="L325">
        <v>62040</v>
      </c>
      <c r="M325">
        <v>61315</v>
      </c>
      <c r="N325">
        <v>60410</v>
      </c>
      <c r="O325">
        <v>59210</v>
      </c>
      <c r="P325">
        <v>58800</v>
      </c>
    </row>
    <row r="326" spans="1:16" x14ac:dyDescent="0.2">
      <c r="A326" t="s">
        <v>228</v>
      </c>
      <c r="B326" s="187">
        <v>375</v>
      </c>
      <c r="C326" s="187">
        <v>380</v>
      </c>
      <c r="D326" s="187">
        <v>395</v>
      </c>
      <c r="E326" s="187">
        <v>380</v>
      </c>
      <c r="F326" s="187">
        <v>360</v>
      </c>
      <c r="G326" s="187">
        <v>360</v>
      </c>
      <c r="H326" s="187">
        <v>375</v>
      </c>
      <c r="I326" s="187">
        <v>410</v>
      </c>
      <c r="J326" s="187">
        <v>405</v>
      </c>
      <c r="K326" s="187">
        <v>440</v>
      </c>
      <c r="L326" s="187">
        <v>435</v>
      </c>
      <c r="M326" s="187">
        <v>435</v>
      </c>
      <c r="N326" s="187">
        <v>430</v>
      </c>
      <c r="O326" s="187">
        <v>435</v>
      </c>
      <c r="P326" s="187">
        <v>420</v>
      </c>
    </row>
    <row r="327" spans="1:16" x14ac:dyDescent="0.2">
      <c r="A327" t="s">
        <v>229</v>
      </c>
      <c r="B327" s="187">
        <v>360</v>
      </c>
      <c r="C327" s="187">
        <v>355</v>
      </c>
      <c r="D327" s="187">
        <v>385</v>
      </c>
      <c r="E327" s="187">
        <v>375</v>
      </c>
      <c r="F327" s="187">
        <v>375</v>
      </c>
      <c r="G327" s="187">
        <v>410</v>
      </c>
      <c r="H327" s="187">
        <v>430</v>
      </c>
      <c r="I327" s="187">
        <v>445</v>
      </c>
      <c r="J327" s="187">
        <v>455</v>
      </c>
      <c r="K327" s="187">
        <v>470</v>
      </c>
      <c r="L327" s="187">
        <v>465</v>
      </c>
      <c r="M327" s="187">
        <v>455</v>
      </c>
      <c r="N327" s="187">
        <v>460</v>
      </c>
      <c r="O327" s="187">
        <v>435</v>
      </c>
      <c r="P327" s="187">
        <v>430</v>
      </c>
    </row>
    <row r="328" spans="1:16" x14ac:dyDescent="0.2">
      <c r="A328" t="s">
        <v>230</v>
      </c>
      <c r="B328" s="187">
        <v>190</v>
      </c>
      <c r="C328" s="187">
        <v>180</v>
      </c>
      <c r="D328" s="187">
        <v>185</v>
      </c>
      <c r="E328" s="187">
        <v>180</v>
      </c>
      <c r="F328" s="187">
        <v>180</v>
      </c>
      <c r="G328" s="187">
        <v>200</v>
      </c>
      <c r="H328" s="187">
        <v>205</v>
      </c>
      <c r="I328" s="187">
        <v>215</v>
      </c>
      <c r="J328" s="187">
        <v>225</v>
      </c>
      <c r="K328" s="187">
        <v>215</v>
      </c>
      <c r="L328" s="187">
        <v>225</v>
      </c>
      <c r="M328" s="187">
        <v>230</v>
      </c>
      <c r="N328" s="187">
        <v>250</v>
      </c>
      <c r="O328" s="187">
        <v>240</v>
      </c>
      <c r="P328" s="187">
        <v>235</v>
      </c>
    </row>
    <row r="329" spans="1:16" x14ac:dyDescent="0.2">
      <c r="A329" t="s">
        <v>231</v>
      </c>
      <c r="B329" s="187">
        <v>295</v>
      </c>
      <c r="C329" s="187">
        <v>370</v>
      </c>
      <c r="D329" s="187">
        <v>385</v>
      </c>
      <c r="E329" s="187">
        <v>405</v>
      </c>
      <c r="F329" s="187">
        <v>405</v>
      </c>
      <c r="G329" s="187">
        <v>415</v>
      </c>
      <c r="H329" s="187">
        <v>430</v>
      </c>
      <c r="I329" s="187">
        <v>460</v>
      </c>
      <c r="J329" s="187">
        <v>470</v>
      </c>
      <c r="K329" s="187">
        <v>505</v>
      </c>
      <c r="L329" s="187">
        <v>530</v>
      </c>
      <c r="M329" s="187">
        <v>535</v>
      </c>
      <c r="N329" s="187">
        <v>545</v>
      </c>
      <c r="O329" s="187">
        <v>540</v>
      </c>
      <c r="P329" s="187">
        <v>560</v>
      </c>
    </row>
    <row r="332" spans="1:16" x14ac:dyDescent="0.2">
      <c r="A332" t="s">
        <v>1826</v>
      </c>
    </row>
    <row r="333" spans="1:16" ht="15" x14ac:dyDescent="0.25">
      <c r="B333">
        <v>2010</v>
      </c>
      <c r="C333">
        <v>2011</v>
      </c>
      <c r="D333">
        <v>2012</v>
      </c>
      <c r="E333">
        <v>2013</v>
      </c>
      <c r="F333">
        <v>2014</v>
      </c>
      <c r="G333">
        <v>2015</v>
      </c>
      <c r="H333">
        <v>2016</v>
      </c>
      <c r="I333">
        <v>2017</v>
      </c>
      <c r="J333">
        <v>2018</v>
      </c>
      <c r="K333">
        <v>2019</v>
      </c>
      <c r="L333">
        <v>2020</v>
      </c>
      <c r="M333">
        <v>2021</v>
      </c>
      <c r="N333">
        <v>2022</v>
      </c>
      <c r="O333">
        <v>2023</v>
      </c>
      <c r="P333" s="18">
        <v>2024</v>
      </c>
    </row>
    <row r="334" spans="1:16" x14ac:dyDescent="0.2">
      <c r="A334" t="s">
        <v>115</v>
      </c>
      <c r="B334">
        <v>175</v>
      </c>
      <c r="C334">
        <v>150</v>
      </c>
      <c r="D334">
        <v>155</v>
      </c>
      <c r="E334">
        <v>160</v>
      </c>
      <c r="F334">
        <v>150</v>
      </c>
      <c r="G334">
        <v>155</v>
      </c>
      <c r="H334">
        <v>170</v>
      </c>
      <c r="I334">
        <v>195</v>
      </c>
      <c r="J334">
        <v>210</v>
      </c>
      <c r="K334">
        <v>240</v>
      </c>
      <c r="L334">
        <v>250</v>
      </c>
      <c r="M334">
        <v>255</v>
      </c>
      <c r="N334">
        <v>275</v>
      </c>
      <c r="O334">
        <v>285</v>
      </c>
      <c r="P334">
        <v>310</v>
      </c>
    </row>
    <row r="335" spans="1:16" x14ac:dyDescent="0.2">
      <c r="A335" t="s">
        <v>116</v>
      </c>
      <c r="B335">
        <v>145</v>
      </c>
      <c r="C335">
        <v>155</v>
      </c>
      <c r="D335">
        <v>160</v>
      </c>
      <c r="E335">
        <v>160</v>
      </c>
      <c r="F335">
        <v>185</v>
      </c>
      <c r="G335">
        <v>180</v>
      </c>
      <c r="H335">
        <v>185</v>
      </c>
      <c r="I335">
        <v>190</v>
      </c>
      <c r="J335">
        <v>195</v>
      </c>
      <c r="K335">
        <v>205</v>
      </c>
      <c r="L335">
        <v>195</v>
      </c>
      <c r="M335">
        <v>200</v>
      </c>
      <c r="N335">
        <v>210</v>
      </c>
      <c r="O335">
        <v>220</v>
      </c>
      <c r="P335">
        <v>230</v>
      </c>
    </row>
    <row r="336" spans="1:16" x14ac:dyDescent="0.2">
      <c r="A336" t="s">
        <v>117</v>
      </c>
      <c r="B336">
        <v>65</v>
      </c>
      <c r="C336">
        <v>65</v>
      </c>
      <c r="D336">
        <v>70</v>
      </c>
      <c r="E336">
        <v>70</v>
      </c>
      <c r="F336">
        <v>70</v>
      </c>
      <c r="G336">
        <v>85</v>
      </c>
      <c r="H336">
        <v>95</v>
      </c>
      <c r="I336">
        <v>100</v>
      </c>
      <c r="J336">
        <v>110</v>
      </c>
      <c r="K336">
        <v>110</v>
      </c>
      <c r="L336">
        <v>175</v>
      </c>
      <c r="M336">
        <v>160</v>
      </c>
      <c r="N336">
        <v>160</v>
      </c>
      <c r="O336">
        <v>160</v>
      </c>
      <c r="P336">
        <v>165</v>
      </c>
    </row>
    <row r="337" spans="1:16" x14ac:dyDescent="0.2">
      <c r="A337" t="s">
        <v>118</v>
      </c>
      <c r="B337">
        <v>65</v>
      </c>
      <c r="C337">
        <v>75</v>
      </c>
      <c r="D337">
        <v>65</v>
      </c>
      <c r="E337">
        <v>70</v>
      </c>
      <c r="F337">
        <v>70</v>
      </c>
      <c r="G337">
        <v>75</v>
      </c>
      <c r="H337">
        <v>70</v>
      </c>
      <c r="I337">
        <v>70</v>
      </c>
      <c r="J337">
        <v>75</v>
      </c>
      <c r="K337">
        <v>75</v>
      </c>
      <c r="L337">
        <v>80</v>
      </c>
      <c r="M337">
        <v>85</v>
      </c>
      <c r="N337">
        <v>95</v>
      </c>
      <c r="O337">
        <v>95</v>
      </c>
      <c r="P337">
        <v>100</v>
      </c>
    </row>
    <row r="338" spans="1:16" x14ac:dyDescent="0.2">
      <c r="A338" t="s">
        <v>119</v>
      </c>
      <c r="B338">
        <v>95</v>
      </c>
      <c r="C338">
        <v>95</v>
      </c>
      <c r="D338">
        <v>100</v>
      </c>
      <c r="E338">
        <v>100</v>
      </c>
      <c r="F338">
        <v>110</v>
      </c>
      <c r="G338">
        <v>110</v>
      </c>
      <c r="H338">
        <v>110</v>
      </c>
      <c r="I338">
        <v>125</v>
      </c>
      <c r="J338">
        <v>125</v>
      </c>
      <c r="K338">
        <v>125</v>
      </c>
      <c r="L338">
        <v>125</v>
      </c>
      <c r="M338">
        <v>130</v>
      </c>
      <c r="N338">
        <v>135</v>
      </c>
      <c r="O338">
        <v>145</v>
      </c>
      <c r="P338">
        <v>150</v>
      </c>
    </row>
    <row r="339" spans="1:16" x14ac:dyDescent="0.2">
      <c r="A339" t="s">
        <v>120</v>
      </c>
      <c r="B339">
        <v>75</v>
      </c>
      <c r="C339">
        <v>75</v>
      </c>
      <c r="D339">
        <v>85</v>
      </c>
      <c r="E339">
        <v>80</v>
      </c>
      <c r="F339">
        <v>85</v>
      </c>
      <c r="G339">
        <v>100</v>
      </c>
      <c r="H339">
        <v>105</v>
      </c>
      <c r="I339">
        <v>95</v>
      </c>
      <c r="J339">
        <v>105</v>
      </c>
      <c r="K339">
        <v>105</v>
      </c>
      <c r="L339">
        <v>100</v>
      </c>
      <c r="M339">
        <v>100</v>
      </c>
      <c r="N339">
        <v>110</v>
      </c>
      <c r="O339">
        <v>100</v>
      </c>
      <c r="P339">
        <v>115</v>
      </c>
    </row>
    <row r="340" spans="1:16" x14ac:dyDescent="0.2">
      <c r="A340" t="s">
        <v>121</v>
      </c>
      <c r="B340">
        <v>175</v>
      </c>
      <c r="C340">
        <v>175</v>
      </c>
      <c r="D340">
        <v>185</v>
      </c>
      <c r="E340">
        <v>190</v>
      </c>
      <c r="F340">
        <v>200</v>
      </c>
      <c r="G340">
        <v>195</v>
      </c>
      <c r="H340">
        <v>215</v>
      </c>
      <c r="I340">
        <v>220</v>
      </c>
      <c r="J340">
        <v>230</v>
      </c>
      <c r="K340">
        <v>245</v>
      </c>
      <c r="L340">
        <v>250</v>
      </c>
      <c r="M340">
        <v>255</v>
      </c>
      <c r="N340">
        <v>270</v>
      </c>
      <c r="O340">
        <v>265</v>
      </c>
      <c r="P340">
        <v>270</v>
      </c>
    </row>
    <row r="341" spans="1:16" x14ac:dyDescent="0.2">
      <c r="A341" t="s">
        <v>122</v>
      </c>
      <c r="B341">
        <v>210</v>
      </c>
      <c r="C341">
        <v>205</v>
      </c>
      <c r="D341">
        <v>220</v>
      </c>
      <c r="E341">
        <v>240</v>
      </c>
      <c r="F341">
        <v>245</v>
      </c>
      <c r="G341">
        <v>240</v>
      </c>
      <c r="H341">
        <v>245</v>
      </c>
      <c r="I341">
        <v>255</v>
      </c>
      <c r="J341">
        <v>245</v>
      </c>
      <c r="K341">
        <v>260</v>
      </c>
      <c r="L341">
        <v>270</v>
      </c>
      <c r="M341">
        <v>280</v>
      </c>
      <c r="N341">
        <v>295</v>
      </c>
      <c r="O341">
        <v>295</v>
      </c>
      <c r="P341">
        <v>305</v>
      </c>
    </row>
    <row r="342" spans="1:16" x14ac:dyDescent="0.2">
      <c r="A342" t="s">
        <v>123</v>
      </c>
      <c r="B342">
        <v>105</v>
      </c>
      <c r="C342">
        <v>105</v>
      </c>
      <c r="D342">
        <v>110</v>
      </c>
      <c r="E342">
        <v>105</v>
      </c>
      <c r="F342">
        <v>115</v>
      </c>
      <c r="G342">
        <v>120</v>
      </c>
      <c r="H342">
        <v>125</v>
      </c>
      <c r="I342">
        <v>125</v>
      </c>
      <c r="J342">
        <v>135</v>
      </c>
      <c r="K342">
        <v>140</v>
      </c>
      <c r="L342">
        <v>150</v>
      </c>
      <c r="M342">
        <v>155</v>
      </c>
      <c r="N342">
        <v>165</v>
      </c>
      <c r="O342">
        <v>160</v>
      </c>
      <c r="P342">
        <v>165</v>
      </c>
    </row>
    <row r="343" spans="1:16" x14ac:dyDescent="0.2">
      <c r="A343" t="s">
        <v>124</v>
      </c>
      <c r="B343">
        <v>105</v>
      </c>
      <c r="C343">
        <v>100</v>
      </c>
      <c r="D343">
        <v>100</v>
      </c>
      <c r="E343">
        <v>100</v>
      </c>
      <c r="F343">
        <v>95</v>
      </c>
      <c r="G343">
        <v>105</v>
      </c>
      <c r="H343">
        <v>120</v>
      </c>
      <c r="I343">
        <v>110</v>
      </c>
      <c r="J343">
        <v>110</v>
      </c>
      <c r="K343">
        <v>120</v>
      </c>
      <c r="L343">
        <v>120</v>
      </c>
      <c r="M343">
        <v>125</v>
      </c>
      <c r="N343">
        <v>140</v>
      </c>
      <c r="O343">
        <v>155</v>
      </c>
      <c r="P343">
        <v>160</v>
      </c>
    </row>
    <row r="344" spans="1:16" x14ac:dyDescent="0.2">
      <c r="A344" t="s">
        <v>125</v>
      </c>
      <c r="B344">
        <v>110</v>
      </c>
      <c r="C344">
        <v>120</v>
      </c>
      <c r="D344">
        <v>120</v>
      </c>
      <c r="E344">
        <v>120</v>
      </c>
      <c r="F344">
        <v>130</v>
      </c>
      <c r="G344">
        <v>135</v>
      </c>
      <c r="H344">
        <v>140</v>
      </c>
      <c r="I344">
        <v>160</v>
      </c>
      <c r="J344">
        <v>165</v>
      </c>
      <c r="K344">
        <v>175</v>
      </c>
      <c r="L344">
        <v>170</v>
      </c>
      <c r="M344">
        <v>175</v>
      </c>
      <c r="N344">
        <v>185</v>
      </c>
      <c r="O344">
        <v>200</v>
      </c>
      <c r="P344">
        <v>215</v>
      </c>
    </row>
    <row r="345" spans="1:16" x14ac:dyDescent="0.2">
      <c r="A345" t="s">
        <v>126</v>
      </c>
      <c r="B345">
        <v>210</v>
      </c>
      <c r="C345">
        <v>205</v>
      </c>
      <c r="D345">
        <v>205</v>
      </c>
      <c r="E345">
        <v>200</v>
      </c>
      <c r="F345">
        <v>210</v>
      </c>
      <c r="G345">
        <v>205</v>
      </c>
      <c r="H345">
        <v>210</v>
      </c>
      <c r="I345">
        <v>205</v>
      </c>
      <c r="J345">
        <v>210</v>
      </c>
      <c r="K345">
        <v>210</v>
      </c>
      <c r="L345">
        <v>220</v>
      </c>
      <c r="M345">
        <v>225</v>
      </c>
      <c r="N345">
        <v>240</v>
      </c>
      <c r="O345">
        <v>240</v>
      </c>
      <c r="P345">
        <v>250</v>
      </c>
    </row>
    <row r="346" spans="1:16" x14ac:dyDescent="0.2">
      <c r="A346" t="s">
        <v>138</v>
      </c>
      <c r="B346">
        <v>1535</v>
      </c>
      <c r="C346">
        <v>1525</v>
      </c>
      <c r="D346">
        <v>1565</v>
      </c>
      <c r="E346">
        <v>1600</v>
      </c>
      <c r="F346">
        <v>1665</v>
      </c>
      <c r="G346">
        <v>1705</v>
      </c>
      <c r="H346">
        <v>1790</v>
      </c>
      <c r="I346">
        <v>1855</v>
      </c>
      <c r="J346">
        <v>1915</v>
      </c>
      <c r="K346">
        <v>2015</v>
      </c>
      <c r="L346">
        <v>2105</v>
      </c>
      <c r="M346">
        <v>2150</v>
      </c>
      <c r="N346">
        <v>2275</v>
      </c>
      <c r="O346">
        <v>2320</v>
      </c>
      <c r="P346">
        <v>2430</v>
      </c>
    </row>
    <row r="347" spans="1:16" x14ac:dyDescent="0.2">
      <c r="A347" t="s">
        <v>127</v>
      </c>
      <c r="B347">
        <v>165</v>
      </c>
      <c r="C347">
        <v>160</v>
      </c>
      <c r="D347">
        <v>170</v>
      </c>
      <c r="E347">
        <v>175</v>
      </c>
      <c r="F347">
        <v>175</v>
      </c>
      <c r="G347">
        <v>190</v>
      </c>
      <c r="H347">
        <v>200</v>
      </c>
      <c r="I347">
        <v>200</v>
      </c>
      <c r="J347">
        <v>210</v>
      </c>
      <c r="K347">
        <v>210</v>
      </c>
      <c r="L347">
        <v>225</v>
      </c>
      <c r="M347">
        <v>235</v>
      </c>
      <c r="N347">
        <v>260</v>
      </c>
      <c r="O347">
        <v>265</v>
      </c>
      <c r="P347">
        <v>265</v>
      </c>
    </row>
    <row r="348" spans="1:16" x14ac:dyDescent="0.2">
      <c r="A348" t="s">
        <v>139</v>
      </c>
      <c r="B348">
        <v>1695</v>
      </c>
      <c r="C348">
        <v>1685</v>
      </c>
      <c r="D348">
        <v>1735</v>
      </c>
      <c r="E348">
        <v>1775</v>
      </c>
      <c r="F348">
        <v>1840</v>
      </c>
      <c r="G348">
        <v>1895</v>
      </c>
      <c r="H348">
        <v>1990</v>
      </c>
      <c r="I348">
        <v>2055</v>
      </c>
      <c r="J348">
        <v>2125</v>
      </c>
      <c r="K348">
        <v>2225</v>
      </c>
      <c r="L348">
        <v>2330</v>
      </c>
      <c r="M348">
        <v>2385</v>
      </c>
      <c r="N348">
        <v>2535</v>
      </c>
      <c r="O348">
        <v>2585</v>
      </c>
      <c r="P348">
        <v>2700</v>
      </c>
    </row>
    <row r="349" spans="1:16" x14ac:dyDescent="0.2">
      <c r="A349" t="s">
        <v>140</v>
      </c>
      <c r="B349">
        <v>10745</v>
      </c>
      <c r="C349">
        <v>10700</v>
      </c>
      <c r="D349">
        <v>11045</v>
      </c>
      <c r="E349">
        <v>11455</v>
      </c>
      <c r="F349">
        <v>11915</v>
      </c>
      <c r="G349">
        <v>12330</v>
      </c>
      <c r="H349">
        <v>12755</v>
      </c>
      <c r="I349">
        <v>13100</v>
      </c>
      <c r="J349">
        <v>13475</v>
      </c>
      <c r="K349">
        <v>13985</v>
      </c>
      <c r="L349">
        <v>14250</v>
      </c>
      <c r="M349">
        <v>14685</v>
      </c>
      <c r="N349">
        <v>15305</v>
      </c>
      <c r="O349">
        <v>15630</v>
      </c>
      <c r="P349">
        <v>16050</v>
      </c>
    </row>
    <row r="350" spans="1:16" x14ac:dyDescent="0.2">
      <c r="A350" t="s">
        <v>141</v>
      </c>
      <c r="B350">
        <v>66480</v>
      </c>
      <c r="C350">
        <v>65775</v>
      </c>
      <c r="D350">
        <v>68380</v>
      </c>
      <c r="E350">
        <v>70995</v>
      </c>
      <c r="F350">
        <v>74375</v>
      </c>
      <c r="G350">
        <v>78340</v>
      </c>
      <c r="H350">
        <v>80965</v>
      </c>
      <c r="I350">
        <v>82990</v>
      </c>
      <c r="J350">
        <v>85830</v>
      </c>
      <c r="K350">
        <v>89335</v>
      </c>
      <c r="L350">
        <v>91175</v>
      </c>
      <c r="M350">
        <v>94005</v>
      </c>
      <c r="N350">
        <v>98920</v>
      </c>
      <c r="O350">
        <v>101765</v>
      </c>
      <c r="P350">
        <v>105500</v>
      </c>
    </row>
    <row r="351" spans="1:16" x14ac:dyDescent="0.2">
      <c r="A351" t="s">
        <v>226</v>
      </c>
      <c r="B351">
        <v>73135</v>
      </c>
      <c r="C351">
        <v>72350</v>
      </c>
      <c r="D351">
        <v>75190</v>
      </c>
      <c r="E351">
        <v>78000</v>
      </c>
      <c r="F351">
        <v>81750</v>
      </c>
      <c r="G351">
        <v>86160</v>
      </c>
      <c r="H351">
        <v>88975</v>
      </c>
      <c r="I351">
        <v>91105</v>
      </c>
      <c r="J351">
        <v>94125</v>
      </c>
      <c r="K351">
        <v>97950</v>
      </c>
      <c r="L351">
        <v>99955</v>
      </c>
      <c r="M351">
        <v>103010</v>
      </c>
      <c r="N351">
        <v>108300</v>
      </c>
      <c r="O351">
        <v>111345</v>
      </c>
      <c r="P351">
        <v>115395</v>
      </c>
    </row>
    <row r="352" spans="1:16" x14ac:dyDescent="0.2">
      <c r="A352" t="s">
        <v>227</v>
      </c>
      <c r="B352">
        <v>75110</v>
      </c>
      <c r="C352">
        <v>74310</v>
      </c>
      <c r="D352">
        <v>77125</v>
      </c>
      <c r="E352">
        <v>79885</v>
      </c>
      <c r="F352">
        <v>83675</v>
      </c>
      <c r="G352">
        <v>88080</v>
      </c>
      <c r="H352">
        <v>90990</v>
      </c>
      <c r="I352">
        <v>93180</v>
      </c>
      <c r="J352">
        <v>96405</v>
      </c>
      <c r="K352">
        <v>100340</v>
      </c>
      <c r="L352">
        <v>102340</v>
      </c>
      <c r="M352">
        <v>105370</v>
      </c>
      <c r="N352">
        <v>110715</v>
      </c>
      <c r="O352">
        <v>113785</v>
      </c>
      <c r="P352">
        <v>117895</v>
      </c>
    </row>
    <row r="353" spans="1:17" x14ac:dyDescent="0.2">
      <c r="A353" t="s">
        <v>228</v>
      </c>
      <c r="B353">
        <v>585</v>
      </c>
      <c r="C353">
        <v>580</v>
      </c>
      <c r="D353">
        <v>615</v>
      </c>
      <c r="E353">
        <v>625</v>
      </c>
      <c r="F353">
        <v>650</v>
      </c>
      <c r="G353">
        <v>690</v>
      </c>
      <c r="H353">
        <v>735</v>
      </c>
      <c r="I353">
        <v>745</v>
      </c>
      <c r="J353">
        <v>790</v>
      </c>
      <c r="K353">
        <v>810</v>
      </c>
      <c r="L353">
        <v>900</v>
      </c>
      <c r="M353">
        <v>905</v>
      </c>
      <c r="N353">
        <v>965</v>
      </c>
      <c r="O353">
        <v>950</v>
      </c>
      <c r="P353">
        <v>985</v>
      </c>
    </row>
    <row r="354" spans="1:17" x14ac:dyDescent="0.2">
      <c r="A354" t="s">
        <v>229</v>
      </c>
      <c r="B354">
        <v>525</v>
      </c>
      <c r="C354">
        <v>530</v>
      </c>
      <c r="D354">
        <v>540</v>
      </c>
      <c r="E354">
        <v>560</v>
      </c>
      <c r="F354">
        <v>585</v>
      </c>
      <c r="G354">
        <v>580</v>
      </c>
      <c r="H354">
        <v>600</v>
      </c>
      <c r="I354">
        <v>620</v>
      </c>
      <c r="J354">
        <v>620</v>
      </c>
      <c r="K354">
        <v>645</v>
      </c>
      <c r="L354">
        <v>655</v>
      </c>
      <c r="M354">
        <v>680</v>
      </c>
      <c r="N354">
        <v>720</v>
      </c>
      <c r="O354">
        <v>735</v>
      </c>
      <c r="P354">
        <v>765</v>
      </c>
    </row>
    <row r="355" spans="1:17" x14ac:dyDescent="0.2">
      <c r="A355" t="s">
        <v>230</v>
      </c>
      <c r="B355">
        <v>410</v>
      </c>
      <c r="C355">
        <v>425</v>
      </c>
      <c r="D355">
        <v>425</v>
      </c>
      <c r="E355">
        <v>430</v>
      </c>
      <c r="F355">
        <v>460</v>
      </c>
      <c r="G355">
        <v>470</v>
      </c>
      <c r="H355">
        <v>485</v>
      </c>
      <c r="I355">
        <v>495</v>
      </c>
      <c r="J355">
        <v>505</v>
      </c>
      <c r="K355">
        <v>530</v>
      </c>
      <c r="L355">
        <v>520</v>
      </c>
      <c r="M355">
        <v>540</v>
      </c>
      <c r="N355">
        <v>575</v>
      </c>
      <c r="O355">
        <v>615</v>
      </c>
      <c r="P355">
        <v>635</v>
      </c>
    </row>
    <row r="356" spans="1:17" x14ac:dyDescent="0.2">
      <c r="A356" t="s">
        <v>231</v>
      </c>
      <c r="B356">
        <v>350</v>
      </c>
      <c r="C356">
        <v>325</v>
      </c>
      <c r="D356">
        <v>335</v>
      </c>
      <c r="E356">
        <v>350</v>
      </c>
      <c r="F356">
        <v>350</v>
      </c>
      <c r="G356">
        <v>350</v>
      </c>
      <c r="H356">
        <v>385</v>
      </c>
      <c r="I356">
        <v>415</v>
      </c>
      <c r="J356">
        <v>445</v>
      </c>
      <c r="K356">
        <v>485</v>
      </c>
      <c r="L356">
        <v>500</v>
      </c>
      <c r="M356">
        <v>510</v>
      </c>
      <c r="N356">
        <v>545</v>
      </c>
      <c r="O356">
        <v>550</v>
      </c>
      <c r="P356">
        <v>580</v>
      </c>
    </row>
    <row r="359" spans="1:17" x14ac:dyDescent="0.2">
      <c r="A359" t="s">
        <v>1827</v>
      </c>
    </row>
    <row r="360" spans="1:17" s="18" customFormat="1" ht="15" x14ac:dyDescent="0.25">
      <c r="B360" s="18">
        <v>2010</v>
      </c>
      <c r="C360" s="18">
        <v>2011</v>
      </c>
      <c r="D360" s="18">
        <v>2012</v>
      </c>
      <c r="E360" s="18">
        <v>2013</v>
      </c>
      <c r="F360" s="18">
        <v>2014</v>
      </c>
      <c r="G360" s="18">
        <v>2015</v>
      </c>
      <c r="H360" s="18">
        <v>2016</v>
      </c>
      <c r="I360" s="18">
        <v>2017</v>
      </c>
      <c r="J360" s="18">
        <v>2018</v>
      </c>
      <c r="K360" s="18">
        <v>2019</v>
      </c>
      <c r="L360" s="18">
        <v>2020</v>
      </c>
      <c r="M360" s="18">
        <v>2021</v>
      </c>
      <c r="N360" s="18">
        <v>2022</v>
      </c>
      <c r="O360" s="18">
        <v>2023</v>
      </c>
      <c r="P360" s="18">
        <v>2024</v>
      </c>
      <c r="Q360" s="166"/>
    </row>
    <row r="361" spans="1:17" x14ac:dyDescent="0.2">
      <c r="A361" t="s">
        <v>115</v>
      </c>
      <c r="B361">
        <v>725</v>
      </c>
      <c r="C361">
        <v>715</v>
      </c>
      <c r="D361">
        <v>780</v>
      </c>
      <c r="E361">
        <v>795</v>
      </c>
      <c r="F361">
        <v>845</v>
      </c>
      <c r="G361">
        <v>930</v>
      </c>
      <c r="H361">
        <v>955</v>
      </c>
      <c r="I361">
        <v>1005</v>
      </c>
      <c r="J361">
        <v>975</v>
      </c>
      <c r="K361">
        <v>1025</v>
      </c>
      <c r="L361">
        <v>1070</v>
      </c>
      <c r="M361">
        <v>1080</v>
      </c>
      <c r="N361">
        <v>1005</v>
      </c>
      <c r="O361">
        <v>985</v>
      </c>
      <c r="P361">
        <v>1005</v>
      </c>
    </row>
    <row r="362" spans="1:17" x14ac:dyDescent="0.2">
      <c r="A362" t="s">
        <v>116</v>
      </c>
      <c r="B362">
        <v>695</v>
      </c>
      <c r="C362">
        <v>720</v>
      </c>
      <c r="D362">
        <v>750</v>
      </c>
      <c r="E362">
        <v>745</v>
      </c>
      <c r="F362">
        <v>790</v>
      </c>
      <c r="G362">
        <v>855</v>
      </c>
      <c r="H362">
        <v>910</v>
      </c>
      <c r="I362">
        <v>945</v>
      </c>
      <c r="J362">
        <v>905</v>
      </c>
      <c r="K362">
        <v>910</v>
      </c>
      <c r="L362">
        <v>945</v>
      </c>
      <c r="M362">
        <v>940</v>
      </c>
      <c r="N362">
        <v>935</v>
      </c>
      <c r="O362">
        <v>930</v>
      </c>
      <c r="P362">
        <v>925</v>
      </c>
    </row>
    <row r="363" spans="1:17" x14ac:dyDescent="0.2">
      <c r="A363" t="s">
        <v>117</v>
      </c>
      <c r="B363">
        <v>355</v>
      </c>
      <c r="C363">
        <v>375</v>
      </c>
      <c r="D363">
        <v>390</v>
      </c>
      <c r="E363">
        <v>435</v>
      </c>
      <c r="F363">
        <v>490</v>
      </c>
      <c r="G363">
        <v>565</v>
      </c>
      <c r="H363">
        <v>650</v>
      </c>
      <c r="I363">
        <v>770</v>
      </c>
      <c r="J363">
        <v>750</v>
      </c>
      <c r="K363">
        <v>750</v>
      </c>
      <c r="L363">
        <v>755</v>
      </c>
      <c r="M363">
        <v>735</v>
      </c>
      <c r="N363">
        <v>645</v>
      </c>
      <c r="O363">
        <v>630</v>
      </c>
      <c r="P363">
        <v>625</v>
      </c>
    </row>
    <row r="364" spans="1:17" x14ac:dyDescent="0.2">
      <c r="A364" t="s">
        <v>118</v>
      </c>
      <c r="B364">
        <v>295</v>
      </c>
      <c r="C364">
        <v>325</v>
      </c>
      <c r="D364">
        <v>365</v>
      </c>
      <c r="E364">
        <v>385</v>
      </c>
      <c r="F364">
        <v>400</v>
      </c>
      <c r="G364">
        <v>455</v>
      </c>
      <c r="H364">
        <v>470</v>
      </c>
      <c r="I364">
        <v>490</v>
      </c>
      <c r="J364">
        <v>510</v>
      </c>
      <c r="K364">
        <v>520</v>
      </c>
      <c r="L364">
        <v>515</v>
      </c>
      <c r="M364">
        <v>515</v>
      </c>
      <c r="N364">
        <v>525</v>
      </c>
      <c r="O364">
        <v>510</v>
      </c>
      <c r="P364">
        <v>525</v>
      </c>
    </row>
    <row r="365" spans="1:17" x14ac:dyDescent="0.2">
      <c r="A365" t="s">
        <v>119</v>
      </c>
      <c r="B365">
        <v>405</v>
      </c>
      <c r="C365">
        <v>425</v>
      </c>
      <c r="D365">
        <v>450</v>
      </c>
      <c r="E365">
        <v>450</v>
      </c>
      <c r="F365">
        <v>480</v>
      </c>
      <c r="G365">
        <v>525</v>
      </c>
      <c r="H365">
        <v>570</v>
      </c>
      <c r="I365">
        <v>630</v>
      </c>
      <c r="J365">
        <v>610</v>
      </c>
      <c r="K365">
        <v>615</v>
      </c>
      <c r="L365">
        <v>595</v>
      </c>
      <c r="M365">
        <v>580</v>
      </c>
      <c r="N365">
        <v>560</v>
      </c>
      <c r="O365">
        <v>550</v>
      </c>
      <c r="P365">
        <v>540</v>
      </c>
    </row>
    <row r="366" spans="1:17" x14ac:dyDescent="0.2">
      <c r="A366" t="s">
        <v>120</v>
      </c>
      <c r="B366">
        <v>340</v>
      </c>
      <c r="C366">
        <v>355</v>
      </c>
      <c r="D366">
        <v>390</v>
      </c>
      <c r="E366">
        <v>395</v>
      </c>
      <c r="F366">
        <v>420</v>
      </c>
      <c r="G366">
        <v>470</v>
      </c>
      <c r="H366">
        <v>530</v>
      </c>
      <c r="I366">
        <v>560</v>
      </c>
      <c r="J366">
        <v>545</v>
      </c>
      <c r="K366">
        <v>545</v>
      </c>
      <c r="L366">
        <v>545</v>
      </c>
      <c r="M366">
        <v>530</v>
      </c>
      <c r="N366">
        <v>500</v>
      </c>
      <c r="O366">
        <v>485</v>
      </c>
      <c r="P366">
        <v>480</v>
      </c>
    </row>
    <row r="367" spans="1:17" x14ac:dyDescent="0.2">
      <c r="A367" t="s">
        <v>121</v>
      </c>
      <c r="B367">
        <v>970</v>
      </c>
      <c r="C367">
        <v>970</v>
      </c>
      <c r="D367">
        <v>1005</v>
      </c>
      <c r="E367">
        <v>1015</v>
      </c>
      <c r="F367">
        <v>1080</v>
      </c>
      <c r="G367">
        <v>1175</v>
      </c>
      <c r="H367">
        <v>1260</v>
      </c>
      <c r="I367">
        <v>1265</v>
      </c>
      <c r="J367">
        <v>1260</v>
      </c>
      <c r="K367">
        <v>1270</v>
      </c>
      <c r="L367">
        <v>1250</v>
      </c>
      <c r="M367">
        <v>1255</v>
      </c>
      <c r="N367">
        <v>1225</v>
      </c>
      <c r="O367">
        <v>1185</v>
      </c>
      <c r="P367">
        <v>1170</v>
      </c>
    </row>
    <row r="368" spans="1:17" x14ac:dyDescent="0.2">
      <c r="A368" t="s">
        <v>122</v>
      </c>
      <c r="B368">
        <v>1060</v>
      </c>
      <c r="C368">
        <v>1090</v>
      </c>
      <c r="D368">
        <v>1150</v>
      </c>
      <c r="E368">
        <v>1165</v>
      </c>
      <c r="F368">
        <v>1205</v>
      </c>
      <c r="G368">
        <v>1270</v>
      </c>
      <c r="H368">
        <v>1325</v>
      </c>
      <c r="I368">
        <v>1365</v>
      </c>
      <c r="J368">
        <v>1390</v>
      </c>
      <c r="K368">
        <v>1425</v>
      </c>
      <c r="L368">
        <v>1380</v>
      </c>
      <c r="M368">
        <v>1290</v>
      </c>
      <c r="N368">
        <v>1255</v>
      </c>
      <c r="O368">
        <v>1255</v>
      </c>
      <c r="P368">
        <v>1230</v>
      </c>
    </row>
    <row r="369" spans="1:16" x14ac:dyDescent="0.2">
      <c r="A369" t="s">
        <v>123</v>
      </c>
      <c r="B369">
        <v>435</v>
      </c>
      <c r="C369">
        <v>425</v>
      </c>
      <c r="D369">
        <v>475</v>
      </c>
      <c r="E369">
        <v>475</v>
      </c>
      <c r="F369">
        <v>535</v>
      </c>
      <c r="G369">
        <v>615</v>
      </c>
      <c r="H369">
        <v>650</v>
      </c>
      <c r="I369">
        <v>700</v>
      </c>
      <c r="J369">
        <v>655</v>
      </c>
      <c r="K369">
        <v>660</v>
      </c>
      <c r="L369">
        <v>675</v>
      </c>
      <c r="M369">
        <v>675</v>
      </c>
      <c r="N369">
        <v>630</v>
      </c>
      <c r="O369">
        <v>615</v>
      </c>
      <c r="P369">
        <v>650</v>
      </c>
    </row>
    <row r="370" spans="1:16" x14ac:dyDescent="0.2">
      <c r="A370" t="s">
        <v>124</v>
      </c>
      <c r="B370">
        <v>355</v>
      </c>
      <c r="C370">
        <v>330</v>
      </c>
      <c r="D370">
        <v>345</v>
      </c>
      <c r="E370">
        <v>350</v>
      </c>
      <c r="F370">
        <v>360</v>
      </c>
      <c r="G370">
        <v>415</v>
      </c>
      <c r="H370">
        <v>465</v>
      </c>
      <c r="I370">
        <v>495</v>
      </c>
      <c r="J370">
        <v>475</v>
      </c>
      <c r="K370">
        <v>510</v>
      </c>
      <c r="L370">
        <v>545</v>
      </c>
      <c r="M370">
        <v>550</v>
      </c>
      <c r="N370">
        <v>550</v>
      </c>
      <c r="O370">
        <v>565</v>
      </c>
      <c r="P370">
        <v>580</v>
      </c>
    </row>
    <row r="371" spans="1:16" x14ac:dyDescent="0.2">
      <c r="A371" t="s">
        <v>125</v>
      </c>
      <c r="B371">
        <v>840</v>
      </c>
      <c r="C371">
        <v>850</v>
      </c>
      <c r="D371">
        <v>895</v>
      </c>
      <c r="E371">
        <v>925</v>
      </c>
      <c r="F371">
        <v>995</v>
      </c>
      <c r="G371">
        <v>1090</v>
      </c>
      <c r="H371">
        <v>1135</v>
      </c>
      <c r="I371">
        <v>1180</v>
      </c>
      <c r="J371">
        <v>1200</v>
      </c>
      <c r="K371">
        <v>1265</v>
      </c>
      <c r="L371">
        <v>1235</v>
      </c>
      <c r="M371">
        <v>1180</v>
      </c>
      <c r="N371">
        <v>1120</v>
      </c>
      <c r="O371">
        <v>1095</v>
      </c>
      <c r="P371">
        <v>1085</v>
      </c>
    </row>
    <row r="372" spans="1:16" x14ac:dyDescent="0.2">
      <c r="A372" t="s">
        <v>126</v>
      </c>
      <c r="B372">
        <v>1105</v>
      </c>
      <c r="C372">
        <v>1140</v>
      </c>
      <c r="D372">
        <v>1245</v>
      </c>
      <c r="E372">
        <v>1240</v>
      </c>
      <c r="F372">
        <v>1335</v>
      </c>
      <c r="G372">
        <v>1445</v>
      </c>
      <c r="H372">
        <v>1495</v>
      </c>
      <c r="I372">
        <v>1530</v>
      </c>
      <c r="J372">
        <v>1525</v>
      </c>
      <c r="K372">
        <v>1530</v>
      </c>
      <c r="L372">
        <v>1480</v>
      </c>
      <c r="M372">
        <v>1470</v>
      </c>
      <c r="N372">
        <v>1410</v>
      </c>
      <c r="O372">
        <v>1355</v>
      </c>
      <c r="P372">
        <v>1365</v>
      </c>
    </row>
    <row r="373" spans="1:16" x14ac:dyDescent="0.2">
      <c r="A373" t="s">
        <v>138</v>
      </c>
      <c r="B373">
        <v>7585</v>
      </c>
      <c r="C373">
        <v>7715</v>
      </c>
      <c r="D373">
        <v>8235</v>
      </c>
      <c r="E373">
        <v>8375</v>
      </c>
      <c r="F373">
        <v>8945</v>
      </c>
      <c r="G373">
        <v>9815</v>
      </c>
      <c r="H373">
        <v>10415</v>
      </c>
      <c r="I373">
        <v>10930</v>
      </c>
      <c r="J373">
        <v>10800</v>
      </c>
      <c r="K373">
        <v>11035</v>
      </c>
      <c r="L373">
        <v>11000</v>
      </c>
      <c r="M373">
        <v>10795</v>
      </c>
      <c r="N373">
        <v>10360</v>
      </c>
      <c r="O373">
        <v>10165</v>
      </c>
      <c r="P373">
        <v>10185</v>
      </c>
    </row>
    <row r="374" spans="1:16" x14ac:dyDescent="0.2">
      <c r="A374" t="s">
        <v>127</v>
      </c>
      <c r="B374">
        <v>825</v>
      </c>
      <c r="C374">
        <v>820</v>
      </c>
      <c r="D374">
        <v>890</v>
      </c>
      <c r="E374">
        <v>905</v>
      </c>
      <c r="F374">
        <v>1015</v>
      </c>
      <c r="G374">
        <v>1135</v>
      </c>
      <c r="H374">
        <v>1245</v>
      </c>
      <c r="I374">
        <v>1285</v>
      </c>
      <c r="J374">
        <v>1260</v>
      </c>
      <c r="K374">
        <v>1215</v>
      </c>
      <c r="L374">
        <v>1225</v>
      </c>
      <c r="M374">
        <v>1185</v>
      </c>
      <c r="N374">
        <v>1130</v>
      </c>
      <c r="O374">
        <v>1080</v>
      </c>
      <c r="P374">
        <v>1065</v>
      </c>
    </row>
    <row r="375" spans="1:16" x14ac:dyDescent="0.2">
      <c r="A375" t="s">
        <v>139</v>
      </c>
      <c r="B375">
        <v>8410</v>
      </c>
      <c r="C375">
        <v>8535</v>
      </c>
      <c r="D375">
        <v>9125</v>
      </c>
      <c r="E375">
        <v>9285</v>
      </c>
      <c r="F375">
        <v>9955</v>
      </c>
      <c r="G375">
        <v>10945</v>
      </c>
      <c r="H375">
        <v>11665</v>
      </c>
      <c r="I375">
        <v>12220</v>
      </c>
      <c r="J375">
        <v>12060</v>
      </c>
      <c r="K375">
        <v>12250</v>
      </c>
      <c r="L375">
        <v>12225</v>
      </c>
      <c r="M375">
        <v>11980</v>
      </c>
      <c r="N375">
        <v>11490</v>
      </c>
      <c r="O375">
        <v>11245</v>
      </c>
      <c r="P375">
        <v>11250</v>
      </c>
    </row>
    <row r="376" spans="1:16" x14ac:dyDescent="0.2">
      <c r="A376" t="s">
        <v>140</v>
      </c>
      <c r="B376">
        <v>59735</v>
      </c>
      <c r="C376">
        <v>60940</v>
      </c>
      <c r="D376">
        <v>64905</v>
      </c>
      <c r="E376">
        <v>66680</v>
      </c>
      <c r="F376">
        <v>70815</v>
      </c>
      <c r="G376">
        <v>76540</v>
      </c>
      <c r="H376">
        <v>80205</v>
      </c>
      <c r="I376">
        <v>82540</v>
      </c>
      <c r="J376">
        <v>81230</v>
      </c>
      <c r="K376">
        <v>81990</v>
      </c>
      <c r="L376">
        <v>81095</v>
      </c>
      <c r="M376">
        <v>78565</v>
      </c>
      <c r="N376">
        <v>74515</v>
      </c>
      <c r="O376">
        <v>71655</v>
      </c>
      <c r="P376">
        <v>71545</v>
      </c>
    </row>
    <row r="377" spans="1:16" x14ac:dyDescent="0.2">
      <c r="A377" t="s">
        <v>141</v>
      </c>
      <c r="B377">
        <v>289365</v>
      </c>
      <c r="C377">
        <v>294200</v>
      </c>
      <c r="D377">
        <v>313545</v>
      </c>
      <c r="E377">
        <v>325280</v>
      </c>
      <c r="F377">
        <v>351445</v>
      </c>
      <c r="G377">
        <v>387455</v>
      </c>
      <c r="H377">
        <v>408955</v>
      </c>
      <c r="I377">
        <v>428435</v>
      </c>
      <c r="J377">
        <v>418855</v>
      </c>
      <c r="K377">
        <v>422095</v>
      </c>
      <c r="L377">
        <v>418630</v>
      </c>
      <c r="M377">
        <v>406280</v>
      </c>
      <c r="N377">
        <v>387215</v>
      </c>
      <c r="O377">
        <v>373195</v>
      </c>
      <c r="P377">
        <v>375310</v>
      </c>
    </row>
    <row r="378" spans="1:16" x14ac:dyDescent="0.2">
      <c r="A378" t="s">
        <v>226</v>
      </c>
      <c r="B378">
        <v>319295</v>
      </c>
      <c r="C378">
        <v>325340</v>
      </c>
      <c r="D378">
        <v>347530</v>
      </c>
      <c r="E378">
        <v>361235</v>
      </c>
      <c r="F378">
        <v>390755</v>
      </c>
      <c r="G378">
        <v>430535</v>
      </c>
      <c r="H378">
        <v>453215</v>
      </c>
      <c r="I378">
        <v>473260</v>
      </c>
      <c r="J378">
        <v>462350</v>
      </c>
      <c r="K378">
        <v>465750</v>
      </c>
      <c r="L378">
        <v>461535</v>
      </c>
      <c r="M378">
        <v>446790</v>
      </c>
      <c r="N378">
        <v>424705</v>
      </c>
      <c r="O378">
        <v>408945</v>
      </c>
      <c r="P378">
        <v>411150</v>
      </c>
    </row>
    <row r="379" spans="1:16" x14ac:dyDescent="0.2">
      <c r="A379" t="s">
        <v>227</v>
      </c>
      <c r="B379">
        <v>324015</v>
      </c>
      <c r="C379">
        <v>330140</v>
      </c>
      <c r="D379">
        <v>352345</v>
      </c>
      <c r="E379">
        <v>366110</v>
      </c>
      <c r="F379">
        <v>395695</v>
      </c>
      <c r="G379">
        <v>435650</v>
      </c>
      <c r="H379">
        <v>458600</v>
      </c>
      <c r="I379">
        <v>478825</v>
      </c>
      <c r="J379">
        <v>468165</v>
      </c>
      <c r="K379">
        <v>471715</v>
      </c>
      <c r="L379">
        <v>467595</v>
      </c>
      <c r="M379">
        <v>452975</v>
      </c>
      <c r="N379">
        <v>430980</v>
      </c>
      <c r="O379">
        <v>415250</v>
      </c>
      <c r="P379">
        <v>417615</v>
      </c>
    </row>
    <row r="380" spans="1:16" x14ac:dyDescent="0.2">
      <c r="A380" t="s">
        <v>228</v>
      </c>
      <c r="B380">
        <v>2925</v>
      </c>
      <c r="C380">
        <v>2945</v>
      </c>
      <c r="D380">
        <v>3155</v>
      </c>
      <c r="E380">
        <v>3230</v>
      </c>
      <c r="F380">
        <v>3545</v>
      </c>
      <c r="G380">
        <v>3960</v>
      </c>
      <c r="H380">
        <v>4335</v>
      </c>
      <c r="I380">
        <v>4580</v>
      </c>
      <c r="J380">
        <v>4475</v>
      </c>
      <c r="K380">
        <v>4445</v>
      </c>
      <c r="L380">
        <v>4455</v>
      </c>
      <c r="M380">
        <v>4380</v>
      </c>
      <c r="N380">
        <v>4135</v>
      </c>
      <c r="O380">
        <v>3995</v>
      </c>
      <c r="P380">
        <v>3995</v>
      </c>
    </row>
    <row r="381" spans="1:16" x14ac:dyDescent="0.2">
      <c r="A381" t="s">
        <v>229</v>
      </c>
      <c r="B381">
        <v>3010</v>
      </c>
      <c r="C381">
        <v>3080</v>
      </c>
      <c r="D381">
        <v>3285</v>
      </c>
      <c r="E381">
        <v>3325</v>
      </c>
      <c r="F381">
        <v>3535</v>
      </c>
      <c r="G381">
        <v>3810</v>
      </c>
      <c r="H381">
        <v>3955</v>
      </c>
      <c r="I381">
        <v>4075</v>
      </c>
      <c r="J381">
        <v>4110</v>
      </c>
      <c r="K381">
        <v>4220</v>
      </c>
      <c r="L381">
        <v>4100</v>
      </c>
      <c r="M381">
        <v>3940</v>
      </c>
      <c r="N381">
        <v>3785</v>
      </c>
      <c r="O381">
        <v>3705</v>
      </c>
      <c r="P381">
        <v>3680</v>
      </c>
    </row>
    <row r="382" spans="1:16" x14ac:dyDescent="0.2">
      <c r="A382" t="s">
        <v>230</v>
      </c>
      <c r="B382">
        <v>1755</v>
      </c>
      <c r="C382">
        <v>1795</v>
      </c>
      <c r="D382">
        <v>1910</v>
      </c>
      <c r="E382">
        <v>1930</v>
      </c>
      <c r="F382">
        <v>2035</v>
      </c>
      <c r="G382">
        <v>2250</v>
      </c>
      <c r="H382">
        <v>2415</v>
      </c>
      <c r="I382">
        <v>2555</v>
      </c>
      <c r="J382">
        <v>2495</v>
      </c>
      <c r="K382">
        <v>2555</v>
      </c>
      <c r="L382">
        <v>2600</v>
      </c>
      <c r="M382">
        <v>2580</v>
      </c>
      <c r="N382">
        <v>2570</v>
      </c>
      <c r="O382">
        <v>2555</v>
      </c>
      <c r="P382">
        <v>2570</v>
      </c>
    </row>
    <row r="383" spans="1:16" x14ac:dyDescent="0.2">
      <c r="A383" t="s">
        <v>231</v>
      </c>
      <c r="B383">
        <v>1695</v>
      </c>
      <c r="C383">
        <v>1680</v>
      </c>
      <c r="D383">
        <v>1785</v>
      </c>
      <c r="E383">
        <v>1810</v>
      </c>
      <c r="F383">
        <v>1925</v>
      </c>
      <c r="G383">
        <v>2100</v>
      </c>
      <c r="H383">
        <v>2215</v>
      </c>
      <c r="I383">
        <v>2270</v>
      </c>
      <c r="J383">
        <v>2235</v>
      </c>
      <c r="K383">
        <v>2295</v>
      </c>
      <c r="L383">
        <v>2320</v>
      </c>
      <c r="M383">
        <v>2335</v>
      </c>
      <c r="N383">
        <v>2230</v>
      </c>
      <c r="O383">
        <v>2175</v>
      </c>
      <c r="P383">
        <v>2180</v>
      </c>
    </row>
    <row r="386" spans="1:17" x14ac:dyDescent="0.2">
      <c r="A386" t="s">
        <v>1828</v>
      </c>
    </row>
    <row r="387" spans="1:17" s="18" customFormat="1" ht="15" x14ac:dyDescent="0.25">
      <c r="B387" s="18">
        <v>2010</v>
      </c>
      <c r="C387" s="18">
        <v>2011</v>
      </c>
      <c r="D387" s="18">
        <v>2012</v>
      </c>
      <c r="E387" s="18">
        <v>2013</v>
      </c>
      <c r="F387" s="18">
        <v>2014</v>
      </c>
      <c r="G387" s="18">
        <v>2015</v>
      </c>
      <c r="H387" s="18">
        <v>2016</v>
      </c>
      <c r="I387" s="18">
        <v>2017</v>
      </c>
      <c r="J387" s="18">
        <v>2018</v>
      </c>
      <c r="K387" s="18">
        <v>2019</v>
      </c>
      <c r="L387" s="18">
        <v>2020</v>
      </c>
      <c r="M387" s="18">
        <v>2021</v>
      </c>
      <c r="N387" s="18">
        <v>2022</v>
      </c>
      <c r="O387" s="18">
        <v>2023</v>
      </c>
      <c r="P387" s="18">
        <v>2024</v>
      </c>
      <c r="Q387" s="166"/>
    </row>
    <row r="388" spans="1:17" x14ac:dyDescent="0.2">
      <c r="A388" t="s">
        <v>115</v>
      </c>
      <c r="B388">
        <v>410</v>
      </c>
      <c r="C388">
        <v>375</v>
      </c>
      <c r="D388">
        <v>375</v>
      </c>
      <c r="E388">
        <v>360</v>
      </c>
      <c r="F388">
        <v>385</v>
      </c>
      <c r="G388">
        <v>450</v>
      </c>
      <c r="H388">
        <v>490</v>
      </c>
      <c r="I388">
        <v>520</v>
      </c>
      <c r="J388">
        <v>535</v>
      </c>
      <c r="K388">
        <v>555</v>
      </c>
      <c r="L388">
        <v>595</v>
      </c>
      <c r="M388">
        <v>610</v>
      </c>
      <c r="N388">
        <v>625</v>
      </c>
      <c r="O388">
        <v>585</v>
      </c>
      <c r="P388">
        <v>575</v>
      </c>
    </row>
    <row r="389" spans="1:17" x14ac:dyDescent="0.2">
      <c r="A389" t="s">
        <v>116</v>
      </c>
      <c r="B389">
        <v>265</v>
      </c>
      <c r="C389">
        <v>260</v>
      </c>
      <c r="D389">
        <v>280</v>
      </c>
      <c r="E389">
        <v>280</v>
      </c>
      <c r="F389">
        <v>305</v>
      </c>
      <c r="G389">
        <v>385</v>
      </c>
      <c r="H389">
        <v>410</v>
      </c>
      <c r="I389">
        <v>425</v>
      </c>
      <c r="J389">
        <v>425</v>
      </c>
      <c r="K389">
        <v>435</v>
      </c>
      <c r="L389">
        <v>450</v>
      </c>
      <c r="M389">
        <v>455</v>
      </c>
      <c r="N389">
        <v>460</v>
      </c>
      <c r="O389">
        <v>460</v>
      </c>
      <c r="P389">
        <v>450</v>
      </c>
    </row>
    <row r="390" spans="1:17" x14ac:dyDescent="0.2">
      <c r="A390" t="s">
        <v>117</v>
      </c>
      <c r="B390">
        <v>215</v>
      </c>
      <c r="C390">
        <v>210</v>
      </c>
      <c r="D390">
        <v>240</v>
      </c>
      <c r="E390">
        <v>230</v>
      </c>
      <c r="F390">
        <v>245</v>
      </c>
      <c r="G390">
        <v>305</v>
      </c>
      <c r="H390">
        <v>325</v>
      </c>
      <c r="I390">
        <v>355</v>
      </c>
      <c r="J390">
        <v>360</v>
      </c>
      <c r="K390">
        <v>365</v>
      </c>
      <c r="L390">
        <v>390</v>
      </c>
      <c r="M390">
        <v>385</v>
      </c>
      <c r="N390">
        <v>385</v>
      </c>
      <c r="O390">
        <v>375</v>
      </c>
      <c r="P390">
        <v>385</v>
      </c>
    </row>
    <row r="391" spans="1:17" x14ac:dyDescent="0.2">
      <c r="A391" t="s">
        <v>118</v>
      </c>
      <c r="B391">
        <v>160</v>
      </c>
      <c r="C391">
        <v>155</v>
      </c>
      <c r="D391">
        <v>170</v>
      </c>
      <c r="E391">
        <v>155</v>
      </c>
      <c r="F391">
        <v>160</v>
      </c>
      <c r="G391">
        <v>205</v>
      </c>
      <c r="H391">
        <v>225</v>
      </c>
      <c r="I391">
        <v>240</v>
      </c>
      <c r="J391">
        <v>240</v>
      </c>
      <c r="K391">
        <v>260</v>
      </c>
      <c r="L391">
        <v>295</v>
      </c>
      <c r="M391">
        <v>275</v>
      </c>
      <c r="N391">
        <v>270</v>
      </c>
      <c r="O391">
        <v>270</v>
      </c>
      <c r="P391">
        <v>270</v>
      </c>
    </row>
    <row r="392" spans="1:17" x14ac:dyDescent="0.2">
      <c r="A392" t="s">
        <v>119</v>
      </c>
      <c r="B392">
        <v>230</v>
      </c>
      <c r="C392">
        <v>210</v>
      </c>
      <c r="D392">
        <v>210</v>
      </c>
      <c r="E392">
        <v>180</v>
      </c>
      <c r="F392">
        <v>205</v>
      </c>
      <c r="G392">
        <v>270</v>
      </c>
      <c r="H392">
        <v>290</v>
      </c>
      <c r="I392">
        <v>295</v>
      </c>
      <c r="J392">
        <v>295</v>
      </c>
      <c r="K392">
        <v>295</v>
      </c>
      <c r="L392">
        <v>295</v>
      </c>
      <c r="M392">
        <v>295</v>
      </c>
      <c r="N392">
        <v>305</v>
      </c>
      <c r="O392">
        <v>295</v>
      </c>
      <c r="P392">
        <v>300</v>
      </c>
    </row>
    <row r="393" spans="1:17" x14ac:dyDescent="0.2">
      <c r="A393" t="s">
        <v>120</v>
      </c>
      <c r="B393">
        <v>235</v>
      </c>
      <c r="C393">
        <v>215</v>
      </c>
      <c r="D393">
        <v>220</v>
      </c>
      <c r="E393">
        <v>220</v>
      </c>
      <c r="F393">
        <v>245</v>
      </c>
      <c r="G393">
        <v>310</v>
      </c>
      <c r="H393">
        <v>325</v>
      </c>
      <c r="I393">
        <v>355</v>
      </c>
      <c r="J393">
        <v>340</v>
      </c>
      <c r="K393">
        <v>365</v>
      </c>
      <c r="L393">
        <v>380</v>
      </c>
      <c r="M393">
        <v>395</v>
      </c>
      <c r="N393">
        <v>375</v>
      </c>
      <c r="O393">
        <v>365</v>
      </c>
      <c r="P393">
        <v>380</v>
      </c>
    </row>
    <row r="394" spans="1:17" x14ac:dyDescent="0.2">
      <c r="A394" t="s">
        <v>121</v>
      </c>
      <c r="B394">
        <v>485</v>
      </c>
      <c r="C394">
        <v>460</v>
      </c>
      <c r="D394">
        <v>485</v>
      </c>
      <c r="E394">
        <v>490</v>
      </c>
      <c r="F394">
        <v>490</v>
      </c>
      <c r="G394">
        <v>550</v>
      </c>
      <c r="H394">
        <v>620</v>
      </c>
      <c r="I394">
        <v>650</v>
      </c>
      <c r="J394">
        <v>620</v>
      </c>
      <c r="K394">
        <v>610</v>
      </c>
      <c r="L394">
        <v>645</v>
      </c>
      <c r="M394">
        <v>660</v>
      </c>
      <c r="N394">
        <v>670</v>
      </c>
      <c r="O394">
        <v>685</v>
      </c>
      <c r="P394">
        <v>700</v>
      </c>
    </row>
    <row r="395" spans="1:17" x14ac:dyDescent="0.2">
      <c r="A395" t="s">
        <v>122</v>
      </c>
      <c r="B395">
        <v>480</v>
      </c>
      <c r="C395">
        <v>475</v>
      </c>
      <c r="D395">
        <v>485</v>
      </c>
      <c r="E395">
        <v>500</v>
      </c>
      <c r="F395">
        <v>525</v>
      </c>
      <c r="G395">
        <v>600</v>
      </c>
      <c r="H395">
        <v>615</v>
      </c>
      <c r="I395">
        <v>645</v>
      </c>
      <c r="J395">
        <v>655</v>
      </c>
      <c r="K395">
        <v>685</v>
      </c>
      <c r="L395">
        <v>685</v>
      </c>
      <c r="M395">
        <v>685</v>
      </c>
      <c r="N395">
        <v>720</v>
      </c>
      <c r="O395">
        <v>715</v>
      </c>
      <c r="P395">
        <v>710</v>
      </c>
    </row>
    <row r="396" spans="1:17" x14ac:dyDescent="0.2">
      <c r="A396" t="s">
        <v>123</v>
      </c>
      <c r="B396">
        <v>285</v>
      </c>
      <c r="C396">
        <v>250</v>
      </c>
      <c r="D396">
        <v>255</v>
      </c>
      <c r="E396">
        <v>250</v>
      </c>
      <c r="F396">
        <v>280</v>
      </c>
      <c r="G396">
        <v>345</v>
      </c>
      <c r="H396">
        <v>365</v>
      </c>
      <c r="I396">
        <v>375</v>
      </c>
      <c r="J396">
        <v>385</v>
      </c>
      <c r="K396">
        <v>405</v>
      </c>
      <c r="L396">
        <v>405</v>
      </c>
      <c r="M396">
        <v>410</v>
      </c>
      <c r="N396">
        <v>410</v>
      </c>
      <c r="O396">
        <v>415</v>
      </c>
      <c r="P396">
        <v>425</v>
      </c>
    </row>
    <row r="397" spans="1:17" x14ac:dyDescent="0.2">
      <c r="A397" t="s">
        <v>124</v>
      </c>
      <c r="B397">
        <v>215</v>
      </c>
      <c r="C397">
        <v>195</v>
      </c>
      <c r="D397">
        <v>190</v>
      </c>
      <c r="E397">
        <v>180</v>
      </c>
      <c r="F397">
        <v>195</v>
      </c>
      <c r="G397">
        <v>265</v>
      </c>
      <c r="H397">
        <v>275</v>
      </c>
      <c r="I397">
        <v>290</v>
      </c>
      <c r="J397">
        <v>290</v>
      </c>
      <c r="K397">
        <v>315</v>
      </c>
      <c r="L397">
        <v>330</v>
      </c>
      <c r="M397">
        <v>330</v>
      </c>
      <c r="N397">
        <v>360</v>
      </c>
      <c r="O397">
        <v>365</v>
      </c>
      <c r="P397">
        <v>370</v>
      </c>
    </row>
    <row r="398" spans="1:17" x14ac:dyDescent="0.2">
      <c r="A398" t="s">
        <v>125</v>
      </c>
      <c r="B398">
        <v>350</v>
      </c>
      <c r="C398">
        <v>350</v>
      </c>
      <c r="D398">
        <v>360</v>
      </c>
      <c r="E398">
        <v>380</v>
      </c>
      <c r="F398">
        <v>400</v>
      </c>
      <c r="G398">
        <v>475</v>
      </c>
      <c r="H398">
        <v>540</v>
      </c>
      <c r="I398">
        <v>540</v>
      </c>
      <c r="J398">
        <v>570</v>
      </c>
      <c r="K398">
        <v>615</v>
      </c>
      <c r="L398">
        <v>640</v>
      </c>
      <c r="M398">
        <v>660</v>
      </c>
      <c r="N398">
        <v>690</v>
      </c>
      <c r="O398">
        <v>640</v>
      </c>
      <c r="P398">
        <v>635</v>
      </c>
    </row>
    <row r="399" spans="1:17" x14ac:dyDescent="0.2">
      <c r="A399" t="s">
        <v>126</v>
      </c>
      <c r="B399">
        <v>465</v>
      </c>
      <c r="C399">
        <v>435</v>
      </c>
      <c r="D399">
        <v>435</v>
      </c>
      <c r="E399">
        <v>430</v>
      </c>
      <c r="F399">
        <v>455</v>
      </c>
      <c r="G399">
        <v>575</v>
      </c>
      <c r="H399">
        <v>585</v>
      </c>
      <c r="I399">
        <v>635</v>
      </c>
      <c r="J399">
        <v>670</v>
      </c>
      <c r="K399">
        <v>630</v>
      </c>
      <c r="L399">
        <v>615</v>
      </c>
      <c r="M399">
        <v>625</v>
      </c>
      <c r="N399">
        <v>605</v>
      </c>
      <c r="O399">
        <v>595</v>
      </c>
      <c r="P399">
        <v>590</v>
      </c>
    </row>
    <row r="400" spans="1:17" x14ac:dyDescent="0.2">
      <c r="A400" t="s">
        <v>138</v>
      </c>
      <c r="B400">
        <v>3795</v>
      </c>
      <c r="C400">
        <v>3595</v>
      </c>
      <c r="D400">
        <v>3710</v>
      </c>
      <c r="E400">
        <v>3660</v>
      </c>
      <c r="F400">
        <v>3890</v>
      </c>
      <c r="G400">
        <v>4730</v>
      </c>
      <c r="H400">
        <v>5070</v>
      </c>
      <c r="I400">
        <v>5330</v>
      </c>
      <c r="J400">
        <v>5380</v>
      </c>
      <c r="K400">
        <v>5540</v>
      </c>
      <c r="L400">
        <v>5725</v>
      </c>
      <c r="M400">
        <v>5785</v>
      </c>
      <c r="N400">
        <v>5875</v>
      </c>
      <c r="O400">
        <v>5760</v>
      </c>
      <c r="P400">
        <v>5790</v>
      </c>
    </row>
    <row r="401" spans="1:17" x14ac:dyDescent="0.2">
      <c r="A401" t="s">
        <v>127</v>
      </c>
      <c r="B401">
        <v>450</v>
      </c>
      <c r="C401">
        <v>410</v>
      </c>
      <c r="D401">
        <v>445</v>
      </c>
      <c r="E401">
        <v>455</v>
      </c>
      <c r="F401">
        <v>520</v>
      </c>
      <c r="G401">
        <v>630</v>
      </c>
      <c r="H401">
        <v>685</v>
      </c>
      <c r="I401">
        <v>695</v>
      </c>
      <c r="J401">
        <v>685</v>
      </c>
      <c r="K401">
        <v>690</v>
      </c>
      <c r="L401">
        <v>730</v>
      </c>
      <c r="M401">
        <v>755</v>
      </c>
      <c r="N401">
        <v>740</v>
      </c>
      <c r="O401">
        <v>750</v>
      </c>
      <c r="P401">
        <v>765</v>
      </c>
    </row>
    <row r="402" spans="1:17" x14ac:dyDescent="0.2">
      <c r="A402" t="s">
        <v>139</v>
      </c>
      <c r="B402">
        <v>4250</v>
      </c>
      <c r="C402">
        <v>4005</v>
      </c>
      <c r="D402">
        <v>4155</v>
      </c>
      <c r="E402">
        <v>4115</v>
      </c>
      <c r="F402">
        <v>4410</v>
      </c>
      <c r="G402">
        <v>5360</v>
      </c>
      <c r="H402">
        <v>5755</v>
      </c>
      <c r="I402">
        <v>6025</v>
      </c>
      <c r="J402">
        <v>6065</v>
      </c>
      <c r="K402">
        <v>6230</v>
      </c>
      <c r="L402">
        <v>6455</v>
      </c>
      <c r="M402">
        <v>6540</v>
      </c>
      <c r="N402">
        <v>6620</v>
      </c>
      <c r="O402">
        <v>6510</v>
      </c>
      <c r="P402">
        <v>6555</v>
      </c>
    </row>
    <row r="403" spans="1:17" x14ac:dyDescent="0.2">
      <c r="A403" t="s">
        <v>140</v>
      </c>
      <c r="B403">
        <v>26275</v>
      </c>
      <c r="C403">
        <v>25085</v>
      </c>
      <c r="D403">
        <v>25705</v>
      </c>
      <c r="E403">
        <v>25150</v>
      </c>
      <c r="F403">
        <v>26765</v>
      </c>
      <c r="G403">
        <v>32045</v>
      </c>
      <c r="H403">
        <v>33700</v>
      </c>
      <c r="I403">
        <v>35335</v>
      </c>
      <c r="J403">
        <v>35265</v>
      </c>
      <c r="K403">
        <v>37550</v>
      </c>
      <c r="L403">
        <v>36995</v>
      </c>
      <c r="M403">
        <v>37035</v>
      </c>
      <c r="N403">
        <v>37090</v>
      </c>
      <c r="O403">
        <v>36500</v>
      </c>
      <c r="P403">
        <v>36335</v>
      </c>
    </row>
    <row r="404" spans="1:17" x14ac:dyDescent="0.2">
      <c r="A404" t="s">
        <v>141</v>
      </c>
      <c r="B404">
        <v>130315</v>
      </c>
      <c r="C404">
        <v>124130</v>
      </c>
      <c r="D404">
        <v>127525</v>
      </c>
      <c r="E404">
        <v>126980</v>
      </c>
      <c r="F404">
        <v>139590</v>
      </c>
      <c r="G404">
        <v>173420</v>
      </c>
      <c r="H404">
        <v>186830</v>
      </c>
      <c r="I404">
        <v>205720</v>
      </c>
      <c r="J404">
        <v>200700</v>
      </c>
      <c r="K404">
        <v>204825</v>
      </c>
      <c r="L404">
        <v>211430</v>
      </c>
      <c r="M404">
        <v>206035</v>
      </c>
      <c r="N404">
        <v>204925</v>
      </c>
      <c r="O404">
        <v>202520</v>
      </c>
      <c r="P404">
        <v>203100</v>
      </c>
    </row>
    <row r="405" spans="1:17" x14ac:dyDescent="0.2">
      <c r="A405" t="s">
        <v>226</v>
      </c>
      <c r="B405">
        <v>144800</v>
      </c>
      <c r="C405">
        <v>138140</v>
      </c>
      <c r="D405">
        <v>141790</v>
      </c>
      <c r="E405">
        <v>140975</v>
      </c>
      <c r="F405">
        <v>154580</v>
      </c>
      <c r="G405">
        <v>191960</v>
      </c>
      <c r="H405">
        <v>206140</v>
      </c>
      <c r="I405">
        <v>225780</v>
      </c>
      <c r="J405">
        <v>221010</v>
      </c>
      <c r="K405">
        <v>226105</v>
      </c>
      <c r="L405">
        <v>232915</v>
      </c>
      <c r="M405">
        <v>227190</v>
      </c>
      <c r="N405">
        <v>225825</v>
      </c>
      <c r="O405">
        <v>223150</v>
      </c>
      <c r="P405">
        <v>223550</v>
      </c>
    </row>
    <row r="406" spans="1:17" x14ac:dyDescent="0.2">
      <c r="A406" t="s">
        <v>227</v>
      </c>
      <c r="B406">
        <v>147370</v>
      </c>
      <c r="C406">
        <v>140505</v>
      </c>
      <c r="D406">
        <v>144095</v>
      </c>
      <c r="E406">
        <v>143250</v>
      </c>
      <c r="F406">
        <v>156825</v>
      </c>
      <c r="G406">
        <v>194245</v>
      </c>
      <c r="H406">
        <v>208465</v>
      </c>
      <c r="I406">
        <v>228185</v>
      </c>
      <c r="J406">
        <v>223570</v>
      </c>
      <c r="K406">
        <v>228750</v>
      </c>
      <c r="L406">
        <v>235755</v>
      </c>
      <c r="M406">
        <v>230220</v>
      </c>
      <c r="N406">
        <v>228840</v>
      </c>
      <c r="O406">
        <v>226285</v>
      </c>
      <c r="P406">
        <v>226670</v>
      </c>
    </row>
    <row r="407" spans="1:17" x14ac:dyDescent="0.2">
      <c r="A407" t="s">
        <v>228</v>
      </c>
      <c r="B407">
        <v>1670</v>
      </c>
      <c r="C407">
        <v>1550</v>
      </c>
      <c r="D407">
        <v>1650</v>
      </c>
      <c r="E407">
        <v>1645</v>
      </c>
      <c r="F407">
        <v>1775</v>
      </c>
      <c r="G407">
        <v>2140</v>
      </c>
      <c r="H407">
        <v>2320</v>
      </c>
      <c r="I407">
        <v>2435</v>
      </c>
      <c r="J407">
        <v>2385</v>
      </c>
      <c r="K407">
        <v>2440</v>
      </c>
      <c r="L407">
        <v>2555</v>
      </c>
      <c r="M407">
        <v>2605</v>
      </c>
      <c r="N407">
        <v>2585</v>
      </c>
      <c r="O407">
        <v>2590</v>
      </c>
      <c r="P407">
        <v>2650</v>
      </c>
    </row>
    <row r="408" spans="1:17" x14ac:dyDescent="0.2">
      <c r="A408" t="s">
        <v>229</v>
      </c>
      <c r="B408">
        <v>1300</v>
      </c>
      <c r="C408">
        <v>1260</v>
      </c>
      <c r="D408">
        <v>1285</v>
      </c>
      <c r="E408">
        <v>1310</v>
      </c>
      <c r="F408">
        <v>1385</v>
      </c>
      <c r="G408">
        <v>1650</v>
      </c>
      <c r="H408">
        <v>1745</v>
      </c>
      <c r="I408">
        <v>1820</v>
      </c>
      <c r="J408">
        <v>1895</v>
      </c>
      <c r="K408">
        <v>1930</v>
      </c>
      <c r="L408">
        <v>1940</v>
      </c>
      <c r="M408">
        <v>1970</v>
      </c>
      <c r="N408">
        <v>2015</v>
      </c>
      <c r="O408">
        <v>1950</v>
      </c>
      <c r="P408">
        <v>1935</v>
      </c>
    </row>
    <row r="409" spans="1:17" x14ac:dyDescent="0.2">
      <c r="A409" t="s">
        <v>230</v>
      </c>
      <c r="B409">
        <v>865</v>
      </c>
      <c r="C409">
        <v>820</v>
      </c>
      <c r="D409">
        <v>850</v>
      </c>
      <c r="E409">
        <v>800</v>
      </c>
      <c r="F409">
        <v>865</v>
      </c>
      <c r="G409">
        <v>1120</v>
      </c>
      <c r="H409">
        <v>1200</v>
      </c>
      <c r="I409">
        <v>1250</v>
      </c>
      <c r="J409">
        <v>1250</v>
      </c>
      <c r="K409">
        <v>1305</v>
      </c>
      <c r="L409">
        <v>1365</v>
      </c>
      <c r="M409">
        <v>1355</v>
      </c>
      <c r="N409">
        <v>1395</v>
      </c>
      <c r="O409">
        <v>1390</v>
      </c>
      <c r="P409">
        <v>1390</v>
      </c>
    </row>
    <row r="410" spans="1:17" x14ac:dyDescent="0.2">
      <c r="A410" t="s">
        <v>231</v>
      </c>
      <c r="B410">
        <v>900</v>
      </c>
      <c r="C410">
        <v>835</v>
      </c>
      <c r="D410">
        <v>860</v>
      </c>
      <c r="E410">
        <v>850</v>
      </c>
      <c r="F410">
        <v>875</v>
      </c>
      <c r="G410">
        <v>1000</v>
      </c>
      <c r="H410">
        <v>1115</v>
      </c>
      <c r="I410">
        <v>1165</v>
      </c>
      <c r="J410">
        <v>1155</v>
      </c>
      <c r="K410">
        <v>1170</v>
      </c>
      <c r="L410">
        <v>1240</v>
      </c>
      <c r="M410">
        <v>1270</v>
      </c>
      <c r="N410">
        <v>1295</v>
      </c>
      <c r="O410">
        <v>1270</v>
      </c>
      <c r="P410">
        <v>1275</v>
      </c>
    </row>
    <row r="413" spans="1:17" x14ac:dyDescent="0.2">
      <c r="A413" t="s">
        <v>1829</v>
      </c>
    </row>
    <row r="414" spans="1:17" s="18" customFormat="1" ht="15" x14ac:dyDescent="0.25">
      <c r="B414" s="18">
        <v>2010</v>
      </c>
      <c r="C414" s="18">
        <v>2011</v>
      </c>
      <c r="D414" s="18">
        <v>2012</v>
      </c>
      <c r="E414" s="18">
        <v>2013</v>
      </c>
      <c r="F414" s="18">
        <v>2014</v>
      </c>
      <c r="G414" s="18">
        <v>2015</v>
      </c>
      <c r="H414" s="18">
        <v>2016</v>
      </c>
      <c r="I414" s="18">
        <v>2017</v>
      </c>
      <c r="J414" s="18">
        <v>2018</v>
      </c>
      <c r="K414" s="18">
        <v>2019</v>
      </c>
      <c r="L414" s="18">
        <v>2020</v>
      </c>
      <c r="M414" s="18">
        <v>2021</v>
      </c>
      <c r="N414" s="18">
        <v>2022</v>
      </c>
      <c r="O414" s="18">
        <v>2023</v>
      </c>
      <c r="P414" s="18">
        <v>2024</v>
      </c>
      <c r="Q414" s="166"/>
    </row>
    <row r="415" spans="1:17" x14ac:dyDescent="0.2">
      <c r="A415" t="s">
        <v>115</v>
      </c>
      <c r="B415">
        <v>5</v>
      </c>
      <c r="C415">
        <v>5</v>
      </c>
      <c r="D415">
        <v>20</v>
      </c>
      <c r="E415">
        <v>30</v>
      </c>
      <c r="F415">
        <v>30</v>
      </c>
      <c r="G415">
        <v>35</v>
      </c>
      <c r="H415">
        <v>35</v>
      </c>
      <c r="I415">
        <v>35</v>
      </c>
      <c r="J415">
        <v>40</v>
      </c>
      <c r="K415">
        <v>40</v>
      </c>
      <c r="L415">
        <v>40</v>
      </c>
      <c r="M415">
        <v>35</v>
      </c>
      <c r="N415">
        <v>30</v>
      </c>
      <c r="O415">
        <v>35</v>
      </c>
      <c r="P415">
        <v>35</v>
      </c>
    </row>
    <row r="416" spans="1:17" x14ac:dyDescent="0.2">
      <c r="A416" t="s">
        <v>116</v>
      </c>
      <c r="B416">
        <v>10</v>
      </c>
      <c r="C416">
        <v>5</v>
      </c>
      <c r="D416">
        <v>10</v>
      </c>
      <c r="E416">
        <v>10</v>
      </c>
      <c r="F416">
        <v>15</v>
      </c>
      <c r="G416">
        <v>20</v>
      </c>
      <c r="H416">
        <v>15</v>
      </c>
      <c r="I416">
        <v>15</v>
      </c>
      <c r="J416">
        <v>15</v>
      </c>
      <c r="K416">
        <v>15</v>
      </c>
      <c r="L416">
        <v>20</v>
      </c>
      <c r="M416">
        <v>20</v>
      </c>
      <c r="N416">
        <v>20</v>
      </c>
      <c r="O416">
        <v>20</v>
      </c>
      <c r="P416">
        <v>20</v>
      </c>
    </row>
    <row r="417" spans="1:16" x14ac:dyDescent="0.2">
      <c r="A417" t="s">
        <v>117</v>
      </c>
      <c r="B417">
        <v>5</v>
      </c>
      <c r="C417">
        <v>5</v>
      </c>
      <c r="D417">
        <v>5</v>
      </c>
      <c r="E417">
        <v>5</v>
      </c>
      <c r="F417">
        <v>10</v>
      </c>
      <c r="G417">
        <v>10</v>
      </c>
      <c r="H417">
        <v>10</v>
      </c>
      <c r="I417">
        <v>10</v>
      </c>
      <c r="J417">
        <v>10</v>
      </c>
      <c r="K417">
        <v>10</v>
      </c>
      <c r="L417">
        <v>10</v>
      </c>
      <c r="M417">
        <v>10</v>
      </c>
      <c r="N417">
        <v>10</v>
      </c>
      <c r="O417">
        <v>10</v>
      </c>
      <c r="P417">
        <v>10</v>
      </c>
    </row>
    <row r="418" spans="1:16" x14ac:dyDescent="0.2">
      <c r="A418" t="s">
        <v>118</v>
      </c>
      <c r="B418">
        <v>10</v>
      </c>
      <c r="C418">
        <v>10</v>
      </c>
      <c r="D418">
        <v>20</v>
      </c>
      <c r="E418">
        <v>25</v>
      </c>
      <c r="F418">
        <v>30</v>
      </c>
      <c r="G418">
        <v>35</v>
      </c>
      <c r="H418">
        <v>35</v>
      </c>
      <c r="I418">
        <v>40</v>
      </c>
      <c r="J418">
        <v>40</v>
      </c>
      <c r="K418">
        <v>40</v>
      </c>
      <c r="L418">
        <v>35</v>
      </c>
      <c r="M418">
        <v>35</v>
      </c>
      <c r="N418">
        <v>35</v>
      </c>
      <c r="O418">
        <v>30</v>
      </c>
      <c r="P418">
        <v>30</v>
      </c>
    </row>
    <row r="419" spans="1:16" x14ac:dyDescent="0.2">
      <c r="A419" t="s">
        <v>119</v>
      </c>
      <c r="B419">
        <v>5</v>
      </c>
      <c r="C419">
        <v>5</v>
      </c>
      <c r="D419">
        <v>10</v>
      </c>
      <c r="E419">
        <v>10</v>
      </c>
      <c r="F419">
        <v>15</v>
      </c>
      <c r="G419">
        <v>15</v>
      </c>
      <c r="H419">
        <v>15</v>
      </c>
      <c r="I419">
        <v>15</v>
      </c>
      <c r="J419">
        <v>15</v>
      </c>
      <c r="K419">
        <v>20</v>
      </c>
      <c r="L419">
        <v>20</v>
      </c>
      <c r="M419">
        <v>20</v>
      </c>
      <c r="N419">
        <v>25</v>
      </c>
      <c r="O419">
        <v>25</v>
      </c>
      <c r="P419">
        <v>25</v>
      </c>
    </row>
    <row r="420" spans="1:16" x14ac:dyDescent="0.2">
      <c r="A420" t="s">
        <v>120</v>
      </c>
      <c r="B420">
        <v>5</v>
      </c>
      <c r="C420">
        <v>5</v>
      </c>
      <c r="D420">
        <v>5</v>
      </c>
      <c r="E420">
        <v>5</v>
      </c>
      <c r="F420">
        <v>5</v>
      </c>
      <c r="G420">
        <v>5</v>
      </c>
      <c r="H420">
        <v>5</v>
      </c>
      <c r="I420">
        <v>5</v>
      </c>
      <c r="J420">
        <v>5</v>
      </c>
      <c r="K420">
        <v>5</v>
      </c>
      <c r="L420">
        <v>5</v>
      </c>
      <c r="M420">
        <v>5</v>
      </c>
      <c r="N420">
        <v>5</v>
      </c>
      <c r="O420">
        <v>5</v>
      </c>
      <c r="P420">
        <v>5</v>
      </c>
    </row>
    <row r="421" spans="1:16" x14ac:dyDescent="0.2">
      <c r="A421" t="s">
        <v>121</v>
      </c>
      <c r="B421">
        <v>20</v>
      </c>
      <c r="C421">
        <v>20</v>
      </c>
      <c r="D421">
        <v>20</v>
      </c>
      <c r="E421">
        <v>20</v>
      </c>
      <c r="F421">
        <v>25</v>
      </c>
      <c r="G421">
        <v>25</v>
      </c>
      <c r="H421">
        <v>30</v>
      </c>
      <c r="I421">
        <v>30</v>
      </c>
      <c r="J421">
        <v>30</v>
      </c>
      <c r="K421">
        <v>30</v>
      </c>
      <c r="L421">
        <v>35</v>
      </c>
      <c r="M421">
        <v>35</v>
      </c>
      <c r="N421">
        <v>35</v>
      </c>
      <c r="O421">
        <v>35</v>
      </c>
      <c r="P421">
        <v>35</v>
      </c>
    </row>
    <row r="422" spans="1:16" x14ac:dyDescent="0.2">
      <c r="A422" t="s">
        <v>122</v>
      </c>
      <c r="B422">
        <v>20</v>
      </c>
      <c r="C422">
        <v>20</v>
      </c>
      <c r="D422">
        <v>25</v>
      </c>
      <c r="E422">
        <v>25</v>
      </c>
      <c r="F422">
        <v>25</v>
      </c>
      <c r="G422">
        <v>25</v>
      </c>
      <c r="H422">
        <v>25</v>
      </c>
      <c r="I422">
        <v>25</v>
      </c>
      <c r="J422">
        <v>25</v>
      </c>
      <c r="K422">
        <v>25</v>
      </c>
      <c r="L422">
        <v>25</v>
      </c>
      <c r="M422">
        <v>25</v>
      </c>
      <c r="N422">
        <v>25</v>
      </c>
      <c r="O422">
        <v>30</v>
      </c>
      <c r="P422">
        <v>30</v>
      </c>
    </row>
    <row r="423" spans="1:16" x14ac:dyDescent="0.2">
      <c r="A423" t="s">
        <v>123</v>
      </c>
      <c r="B423">
        <v>5</v>
      </c>
      <c r="C423">
        <v>5</v>
      </c>
      <c r="D423">
        <v>15</v>
      </c>
      <c r="E423">
        <v>20</v>
      </c>
      <c r="F423">
        <v>25</v>
      </c>
      <c r="G423">
        <v>30</v>
      </c>
      <c r="H423">
        <v>30</v>
      </c>
      <c r="I423">
        <v>25</v>
      </c>
      <c r="J423">
        <v>25</v>
      </c>
      <c r="K423">
        <v>25</v>
      </c>
      <c r="L423">
        <v>25</v>
      </c>
      <c r="M423">
        <v>25</v>
      </c>
      <c r="N423">
        <v>25</v>
      </c>
      <c r="O423">
        <v>25</v>
      </c>
      <c r="P423">
        <v>25</v>
      </c>
    </row>
    <row r="424" spans="1:16" x14ac:dyDescent="0.2">
      <c r="A424" t="s">
        <v>124</v>
      </c>
      <c r="B424">
        <v>5</v>
      </c>
      <c r="C424">
        <v>5</v>
      </c>
      <c r="D424">
        <v>5</v>
      </c>
      <c r="E424">
        <v>5</v>
      </c>
      <c r="F424">
        <v>5</v>
      </c>
      <c r="G424">
        <v>10</v>
      </c>
      <c r="H424">
        <v>10</v>
      </c>
      <c r="I424">
        <v>10</v>
      </c>
      <c r="J424">
        <v>10</v>
      </c>
      <c r="K424">
        <v>10</v>
      </c>
      <c r="L424">
        <v>10</v>
      </c>
      <c r="M424">
        <v>10</v>
      </c>
      <c r="N424">
        <v>10</v>
      </c>
      <c r="O424">
        <v>10</v>
      </c>
      <c r="P424">
        <v>10</v>
      </c>
    </row>
    <row r="425" spans="1:16" x14ac:dyDescent="0.2">
      <c r="A425" t="s">
        <v>125</v>
      </c>
      <c r="B425">
        <v>15</v>
      </c>
      <c r="C425">
        <v>15</v>
      </c>
      <c r="D425">
        <v>20</v>
      </c>
      <c r="E425">
        <v>25</v>
      </c>
      <c r="F425">
        <v>25</v>
      </c>
      <c r="G425">
        <v>25</v>
      </c>
      <c r="H425">
        <v>25</v>
      </c>
      <c r="I425">
        <v>25</v>
      </c>
      <c r="J425">
        <v>25</v>
      </c>
      <c r="K425">
        <v>25</v>
      </c>
      <c r="L425">
        <v>30</v>
      </c>
      <c r="M425">
        <v>25</v>
      </c>
      <c r="N425">
        <v>25</v>
      </c>
      <c r="O425">
        <v>30</v>
      </c>
      <c r="P425">
        <v>30</v>
      </c>
    </row>
    <row r="426" spans="1:16" x14ac:dyDescent="0.2">
      <c r="A426" t="s">
        <v>126</v>
      </c>
      <c r="B426">
        <v>15</v>
      </c>
      <c r="C426">
        <v>15</v>
      </c>
      <c r="D426">
        <v>15</v>
      </c>
      <c r="E426">
        <v>15</v>
      </c>
      <c r="F426">
        <v>15</v>
      </c>
      <c r="G426">
        <v>20</v>
      </c>
      <c r="H426">
        <v>20</v>
      </c>
      <c r="I426">
        <v>20</v>
      </c>
      <c r="J426">
        <v>20</v>
      </c>
      <c r="K426">
        <v>20</v>
      </c>
      <c r="L426">
        <v>15</v>
      </c>
      <c r="M426">
        <v>15</v>
      </c>
      <c r="N426">
        <v>20</v>
      </c>
      <c r="O426">
        <v>20</v>
      </c>
      <c r="P426">
        <v>20</v>
      </c>
    </row>
    <row r="427" spans="1:16" x14ac:dyDescent="0.2">
      <c r="A427" t="s">
        <v>138</v>
      </c>
      <c r="B427">
        <v>115</v>
      </c>
      <c r="C427">
        <v>115</v>
      </c>
      <c r="D427">
        <v>165</v>
      </c>
      <c r="E427">
        <v>200</v>
      </c>
      <c r="F427">
        <v>220</v>
      </c>
      <c r="G427">
        <v>245</v>
      </c>
      <c r="H427">
        <v>255</v>
      </c>
      <c r="I427">
        <v>255</v>
      </c>
      <c r="J427">
        <v>260</v>
      </c>
      <c r="K427">
        <v>260</v>
      </c>
      <c r="L427">
        <v>265</v>
      </c>
      <c r="M427">
        <v>265</v>
      </c>
      <c r="N427">
        <v>265</v>
      </c>
      <c r="O427">
        <v>265</v>
      </c>
      <c r="P427">
        <v>270</v>
      </c>
    </row>
    <row r="428" spans="1:16" x14ac:dyDescent="0.2">
      <c r="A428" t="s">
        <v>127</v>
      </c>
      <c r="B428">
        <v>5</v>
      </c>
      <c r="C428">
        <v>10</v>
      </c>
      <c r="D428">
        <v>5</v>
      </c>
      <c r="E428">
        <v>10</v>
      </c>
      <c r="F428">
        <v>10</v>
      </c>
      <c r="G428">
        <v>10</v>
      </c>
      <c r="H428">
        <v>10</v>
      </c>
      <c r="I428">
        <v>10</v>
      </c>
      <c r="J428">
        <v>10</v>
      </c>
      <c r="K428">
        <v>15</v>
      </c>
      <c r="L428">
        <v>15</v>
      </c>
      <c r="M428">
        <v>15</v>
      </c>
      <c r="N428">
        <v>15</v>
      </c>
      <c r="O428">
        <v>15</v>
      </c>
      <c r="P428">
        <v>15</v>
      </c>
    </row>
    <row r="429" spans="1:16" x14ac:dyDescent="0.2">
      <c r="A429" t="s">
        <v>139</v>
      </c>
      <c r="B429">
        <v>120</v>
      </c>
      <c r="C429">
        <v>125</v>
      </c>
      <c r="D429">
        <v>170</v>
      </c>
      <c r="E429">
        <v>210</v>
      </c>
      <c r="F429">
        <v>225</v>
      </c>
      <c r="G429">
        <v>260</v>
      </c>
      <c r="H429">
        <v>265</v>
      </c>
      <c r="I429">
        <v>265</v>
      </c>
      <c r="J429">
        <v>270</v>
      </c>
      <c r="K429">
        <v>275</v>
      </c>
      <c r="L429">
        <v>280</v>
      </c>
      <c r="M429">
        <v>280</v>
      </c>
      <c r="N429">
        <v>280</v>
      </c>
      <c r="O429">
        <v>285</v>
      </c>
      <c r="P429">
        <v>285</v>
      </c>
    </row>
    <row r="430" spans="1:16" x14ac:dyDescent="0.2">
      <c r="A430" t="s">
        <v>140</v>
      </c>
      <c r="B430">
        <v>585</v>
      </c>
      <c r="C430">
        <v>595</v>
      </c>
      <c r="D430">
        <v>775</v>
      </c>
      <c r="E430">
        <v>920</v>
      </c>
      <c r="F430">
        <v>990</v>
      </c>
      <c r="G430">
        <v>1110</v>
      </c>
      <c r="H430">
        <v>1150</v>
      </c>
      <c r="I430">
        <v>1175</v>
      </c>
      <c r="J430">
        <v>1200</v>
      </c>
      <c r="K430">
        <v>1220</v>
      </c>
      <c r="L430">
        <v>1250</v>
      </c>
      <c r="M430">
        <v>1250</v>
      </c>
      <c r="N430">
        <v>1255</v>
      </c>
      <c r="O430">
        <v>1260</v>
      </c>
      <c r="P430">
        <v>1255</v>
      </c>
    </row>
    <row r="431" spans="1:16" x14ac:dyDescent="0.2">
      <c r="A431" t="s">
        <v>141</v>
      </c>
      <c r="B431">
        <v>2495</v>
      </c>
      <c r="C431">
        <v>2590</v>
      </c>
      <c r="D431">
        <v>3985</v>
      </c>
      <c r="E431">
        <v>4925</v>
      </c>
      <c r="F431">
        <v>5400</v>
      </c>
      <c r="G431">
        <v>6200</v>
      </c>
      <c r="H431">
        <v>6480</v>
      </c>
      <c r="I431">
        <v>6625</v>
      </c>
      <c r="J431">
        <v>6735</v>
      </c>
      <c r="K431">
        <v>6895</v>
      </c>
      <c r="L431">
        <v>7035</v>
      </c>
      <c r="M431">
        <v>7060</v>
      </c>
      <c r="N431">
        <v>7125</v>
      </c>
      <c r="O431">
        <v>7140</v>
      </c>
      <c r="P431">
        <v>7170</v>
      </c>
    </row>
    <row r="432" spans="1:16" x14ac:dyDescent="0.2">
      <c r="A432" t="s">
        <v>226</v>
      </c>
      <c r="B432">
        <v>2750</v>
      </c>
      <c r="C432">
        <v>2860</v>
      </c>
      <c r="D432">
        <v>4295</v>
      </c>
      <c r="E432">
        <v>5270</v>
      </c>
      <c r="F432">
        <v>5760</v>
      </c>
      <c r="G432">
        <v>6650</v>
      </c>
      <c r="H432">
        <v>6950</v>
      </c>
      <c r="I432">
        <v>7110</v>
      </c>
      <c r="J432">
        <v>7260</v>
      </c>
      <c r="K432">
        <v>7465</v>
      </c>
      <c r="L432">
        <v>7625</v>
      </c>
      <c r="M432">
        <v>7655</v>
      </c>
      <c r="N432">
        <v>7735</v>
      </c>
      <c r="O432">
        <v>7770</v>
      </c>
      <c r="P432">
        <v>7805</v>
      </c>
    </row>
    <row r="433" spans="1:17" x14ac:dyDescent="0.2">
      <c r="A433" t="s">
        <v>227</v>
      </c>
      <c r="B433">
        <v>2810</v>
      </c>
      <c r="C433">
        <v>2910</v>
      </c>
      <c r="D433">
        <v>4345</v>
      </c>
      <c r="E433">
        <v>5320</v>
      </c>
      <c r="F433">
        <v>5810</v>
      </c>
      <c r="G433">
        <v>6705</v>
      </c>
      <c r="H433">
        <v>6985</v>
      </c>
      <c r="I433">
        <v>7150</v>
      </c>
      <c r="J433">
        <v>7300</v>
      </c>
      <c r="K433">
        <v>7505</v>
      </c>
      <c r="L433">
        <v>7665</v>
      </c>
      <c r="M433">
        <v>7695</v>
      </c>
      <c r="N433">
        <v>7775</v>
      </c>
      <c r="O433">
        <v>7805</v>
      </c>
      <c r="P433">
        <v>7845</v>
      </c>
    </row>
    <row r="434" spans="1:17" x14ac:dyDescent="0.2">
      <c r="A434" t="s">
        <v>228</v>
      </c>
      <c r="B434">
        <v>40</v>
      </c>
      <c r="C434">
        <v>45</v>
      </c>
      <c r="D434">
        <v>50</v>
      </c>
      <c r="E434">
        <v>60</v>
      </c>
      <c r="F434">
        <v>70</v>
      </c>
      <c r="G434">
        <v>75</v>
      </c>
      <c r="H434">
        <v>85</v>
      </c>
      <c r="I434">
        <v>80</v>
      </c>
      <c r="J434">
        <v>80</v>
      </c>
      <c r="K434">
        <v>90</v>
      </c>
      <c r="L434">
        <v>85</v>
      </c>
      <c r="M434">
        <v>90</v>
      </c>
      <c r="N434">
        <v>90</v>
      </c>
      <c r="O434">
        <v>85</v>
      </c>
      <c r="P434">
        <v>85</v>
      </c>
    </row>
    <row r="435" spans="1:17" x14ac:dyDescent="0.2">
      <c r="A435" t="s">
        <v>229</v>
      </c>
      <c r="B435">
        <v>45</v>
      </c>
      <c r="C435">
        <v>45</v>
      </c>
      <c r="D435">
        <v>60</v>
      </c>
      <c r="E435">
        <v>65</v>
      </c>
      <c r="F435">
        <v>65</v>
      </c>
      <c r="G435">
        <v>70</v>
      </c>
      <c r="H435">
        <v>70</v>
      </c>
      <c r="I435">
        <v>70</v>
      </c>
      <c r="J435">
        <v>75</v>
      </c>
      <c r="K435">
        <v>70</v>
      </c>
      <c r="L435">
        <v>70</v>
      </c>
      <c r="M435">
        <v>70</v>
      </c>
      <c r="N435">
        <v>70</v>
      </c>
      <c r="O435">
        <v>75</v>
      </c>
      <c r="P435">
        <v>75</v>
      </c>
    </row>
    <row r="436" spans="1:17" x14ac:dyDescent="0.2">
      <c r="A436" t="s">
        <v>230</v>
      </c>
      <c r="B436">
        <v>25</v>
      </c>
      <c r="C436">
        <v>30</v>
      </c>
      <c r="D436">
        <v>45</v>
      </c>
      <c r="E436">
        <v>55</v>
      </c>
      <c r="F436">
        <v>60</v>
      </c>
      <c r="G436">
        <v>75</v>
      </c>
      <c r="H436">
        <v>75</v>
      </c>
      <c r="I436">
        <v>75</v>
      </c>
      <c r="J436">
        <v>75</v>
      </c>
      <c r="K436">
        <v>80</v>
      </c>
      <c r="L436">
        <v>85</v>
      </c>
      <c r="M436">
        <v>90</v>
      </c>
      <c r="N436">
        <v>90</v>
      </c>
      <c r="O436">
        <v>85</v>
      </c>
      <c r="P436">
        <v>85</v>
      </c>
    </row>
    <row r="437" spans="1:17" x14ac:dyDescent="0.2">
      <c r="A437" t="s">
        <v>231</v>
      </c>
      <c r="B437">
        <v>30</v>
      </c>
      <c r="C437">
        <v>25</v>
      </c>
      <c r="D437">
        <v>40</v>
      </c>
      <c r="E437">
        <v>50</v>
      </c>
      <c r="F437">
        <v>55</v>
      </c>
      <c r="G437">
        <v>60</v>
      </c>
      <c r="H437">
        <v>65</v>
      </c>
      <c r="I437">
        <v>65</v>
      </c>
      <c r="J437">
        <v>70</v>
      </c>
      <c r="K437">
        <v>70</v>
      </c>
      <c r="L437">
        <v>70</v>
      </c>
      <c r="M437">
        <v>70</v>
      </c>
      <c r="N437">
        <v>65</v>
      </c>
      <c r="O437">
        <v>70</v>
      </c>
      <c r="P437">
        <v>70</v>
      </c>
    </row>
    <row r="440" spans="1:17" x14ac:dyDescent="0.2">
      <c r="A440" t="s">
        <v>1830</v>
      </c>
    </row>
    <row r="441" spans="1:17" s="18" customFormat="1" ht="15" x14ac:dyDescent="0.25">
      <c r="B441" s="18">
        <v>2010</v>
      </c>
      <c r="C441" s="18">
        <v>2011</v>
      </c>
      <c r="D441" s="18">
        <v>2012</v>
      </c>
      <c r="E441" s="18">
        <v>2013</v>
      </c>
      <c r="F441" s="18">
        <v>2014</v>
      </c>
      <c r="G441" s="18">
        <v>2015</v>
      </c>
      <c r="H441" s="18">
        <v>2016</v>
      </c>
      <c r="I441" s="18">
        <v>2017</v>
      </c>
      <c r="J441" s="18">
        <v>2018</v>
      </c>
      <c r="K441" s="18">
        <v>2019</v>
      </c>
      <c r="L441" s="18">
        <v>2020</v>
      </c>
      <c r="M441" s="18">
        <v>2021</v>
      </c>
      <c r="N441" s="18">
        <v>2022</v>
      </c>
      <c r="O441" s="18">
        <v>2023</v>
      </c>
      <c r="P441" s="18">
        <v>2024</v>
      </c>
      <c r="Q441" s="166"/>
    </row>
    <row r="442" spans="1:17" x14ac:dyDescent="0.2">
      <c r="A442" t="s">
        <v>115</v>
      </c>
      <c r="B442">
        <v>75</v>
      </c>
      <c r="C442">
        <v>75</v>
      </c>
      <c r="D442">
        <v>80</v>
      </c>
      <c r="E442">
        <v>70</v>
      </c>
      <c r="F442">
        <v>80</v>
      </c>
      <c r="G442">
        <v>85</v>
      </c>
      <c r="H442">
        <v>90</v>
      </c>
      <c r="I442">
        <v>90</v>
      </c>
      <c r="J442">
        <v>85</v>
      </c>
      <c r="K442">
        <v>90</v>
      </c>
      <c r="L442">
        <v>95</v>
      </c>
      <c r="M442">
        <v>95</v>
      </c>
      <c r="N442">
        <v>90</v>
      </c>
      <c r="O442">
        <v>95</v>
      </c>
      <c r="P442">
        <v>90</v>
      </c>
    </row>
    <row r="443" spans="1:17" x14ac:dyDescent="0.2">
      <c r="A443" t="s">
        <v>116</v>
      </c>
      <c r="B443">
        <v>85</v>
      </c>
      <c r="C443">
        <v>90</v>
      </c>
      <c r="D443">
        <v>90</v>
      </c>
      <c r="E443">
        <v>100</v>
      </c>
      <c r="F443">
        <v>100</v>
      </c>
      <c r="G443">
        <v>115</v>
      </c>
      <c r="H443">
        <v>115</v>
      </c>
      <c r="I443">
        <v>120</v>
      </c>
      <c r="J443">
        <v>105</v>
      </c>
      <c r="K443">
        <v>105</v>
      </c>
      <c r="L443">
        <v>110</v>
      </c>
      <c r="M443">
        <v>110</v>
      </c>
      <c r="N443">
        <v>115</v>
      </c>
      <c r="O443">
        <v>125</v>
      </c>
      <c r="P443">
        <v>120</v>
      </c>
    </row>
    <row r="444" spans="1:17" x14ac:dyDescent="0.2">
      <c r="A444" t="s">
        <v>117</v>
      </c>
      <c r="B444">
        <v>30</v>
      </c>
      <c r="C444">
        <v>35</v>
      </c>
      <c r="D444">
        <v>40</v>
      </c>
      <c r="E444">
        <v>40</v>
      </c>
      <c r="F444">
        <v>45</v>
      </c>
      <c r="G444">
        <v>65</v>
      </c>
      <c r="H444">
        <v>60</v>
      </c>
      <c r="I444">
        <v>65</v>
      </c>
      <c r="J444">
        <v>60</v>
      </c>
      <c r="K444">
        <v>70</v>
      </c>
      <c r="L444">
        <v>80</v>
      </c>
      <c r="M444">
        <v>75</v>
      </c>
      <c r="N444">
        <v>80</v>
      </c>
      <c r="O444">
        <v>80</v>
      </c>
      <c r="P444">
        <v>80</v>
      </c>
    </row>
    <row r="445" spans="1:17" x14ac:dyDescent="0.2">
      <c r="A445" t="s">
        <v>118</v>
      </c>
      <c r="B445">
        <v>55</v>
      </c>
      <c r="C445">
        <v>60</v>
      </c>
      <c r="D445">
        <v>70</v>
      </c>
      <c r="E445">
        <v>70</v>
      </c>
      <c r="F445">
        <v>70</v>
      </c>
      <c r="G445">
        <v>75</v>
      </c>
      <c r="H445">
        <v>80</v>
      </c>
      <c r="I445">
        <v>80</v>
      </c>
      <c r="J445">
        <v>80</v>
      </c>
      <c r="K445">
        <v>80</v>
      </c>
      <c r="L445">
        <v>75</v>
      </c>
      <c r="M445">
        <v>75</v>
      </c>
      <c r="N445">
        <v>65</v>
      </c>
      <c r="O445">
        <v>75</v>
      </c>
      <c r="P445">
        <v>75</v>
      </c>
    </row>
    <row r="446" spans="1:17" x14ac:dyDescent="0.2">
      <c r="A446" t="s">
        <v>119</v>
      </c>
      <c r="B446">
        <v>50</v>
      </c>
      <c r="C446">
        <v>55</v>
      </c>
      <c r="D446">
        <v>60</v>
      </c>
      <c r="E446">
        <v>60</v>
      </c>
      <c r="F446">
        <v>75</v>
      </c>
      <c r="G446">
        <v>80</v>
      </c>
      <c r="H446">
        <v>75</v>
      </c>
      <c r="I446">
        <v>70</v>
      </c>
      <c r="J446">
        <v>60</v>
      </c>
      <c r="K446">
        <v>65</v>
      </c>
      <c r="L446">
        <v>70</v>
      </c>
      <c r="M446">
        <v>70</v>
      </c>
      <c r="N446">
        <v>80</v>
      </c>
      <c r="O446">
        <v>80</v>
      </c>
      <c r="P446">
        <v>75</v>
      </c>
    </row>
    <row r="447" spans="1:17" x14ac:dyDescent="0.2">
      <c r="A447" t="s">
        <v>120</v>
      </c>
      <c r="B447">
        <v>40</v>
      </c>
      <c r="C447">
        <v>40</v>
      </c>
      <c r="D447">
        <v>40</v>
      </c>
      <c r="E447">
        <v>50</v>
      </c>
      <c r="F447">
        <v>50</v>
      </c>
      <c r="G447">
        <v>55</v>
      </c>
      <c r="H447">
        <v>60</v>
      </c>
      <c r="I447">
        <v>75</v>
      </c>
      <c r="J447">
        <v>70</v>
      </c>
      <c r="K447">
        <v>65</v>
      </c>
      <c r="L447">
        <v>70</v>
      </c>
      <c r="M447">
        <v>70</v>
      </c>
      <c r="N447">
        <v>70</v>
      </c>
      <c r="O447">
        <v>75</v>
      </c>
      <c r="P447">
        <v>75</v>
      </c>
    </row>
    <row r="448" spans="1:17" x14ac:dyDescent="0.2">
      <c r="A448" t="s">
        <v>121</v>
      </c>
      <c r="B448">
        <v>105</v>
      </c>
      <c r="C448">
        <v>105</v>
      </c>
      <c r="D448">
        <v>110</v>
      </c>
      <c r="E448">
        <v>110</v>
      </c>
      <c r="F448">
        <v>105</v>
      </c>
      <c r="G448">
        <v>115</v>
      </c>
      <c r="H448">
        <v>125</v>
      </c>
      <c r="I448">
        <v>120</v>
      </c>
      <c r="J448">
        <v>125</v>
      </c>
      <c r="K448">
        <v>125</v>
      </c>
      <c r="L448">
        <v>125</v>
      </c>
      <c r="M448">
        <v>125</v>
      </c>
      <c r="N448">
        <v>125</v>
      </c>
      <c r="O448">
        <v>120</v>
      </c>
      <c r="P448">
        <v>120</v>
      </c>
    </row>
    <row r="449" spans="1:16" x14ac:dyDescent="0.2">
      <c r="A449" t="s">
        <v>122</v>
      </c>
      <c r="B449">
        <v>85</v>
      </c>
      <c r="C449">
        <v>85</v>
      </c>
      <c r="D449">
        <v>85</v>
      </c>
      <c r="E449">
        <v>95</v>
      </c>
      <c r="F449">
        <v>100</v>
      </c>
      <c r="G449">
        <v>100</v>
      </c>
      <c r="H449">
        <v>105</v>
      </c>
      <c r="I449">
        <v>110</v>
      </c>
      <c r="J449">
        <v>115</v>
      </c>
      <c r="K449">
        <v>115</v>
      </c>
      <c r="L449">
        <v>115</v>
      </c>
      <c r="M449">
        <v>115</v>
      </c>
      <c r="N449">
        <v>120</v>
      </c>
      <c r="O449">
        <v>120</v>
      </c>
      <c r="P449">
        <v>115</v>
      </c>
    </row>
    <row r="450" spans="1:16" x14ac:dyDescent="0.2">
      <c r="A450" t="s">
        <v>123</v>
      </c>
      <c r="B450">
        <v>55</v>
      </c>
      <c r="C450">
        <v>60</v>
      </c>
      <c r="D450">
        <v>65</v>
      </c>
      <c r="E450">
        <v>65</v>
      </c>
      <c r="F450">
        <v>70</v>
      </c>
      <c r="G450">
        <v>70</v>
      </c>
      <c r="H450">
        <v>70</v>
      </c>
      <c r="I450">
        <v>80</v>
      </c>
      <c r="J450">
        <v>80</v>
      </c>
      <c r="K450">
        <v>80</v>
      </c>
      <c r="L450">
        <v>85</v>
      </c>
      <c r="M450">
        <v>80</v>
      </c>
      <c r="N450">
        <v>85</v>
      </c>
      <c r="O450">
        <v>85</v>
      </c>
      <c r="P450">
        <v>85</v>
      </c>
    </row>
    <row r="451" spans="1:16" x14ac:dyDescent="0.2">
      <c r="A451" t="s">
        <v>124</v>
      </c>
      <c r="B451">
        <v>45</v>
      </c>
      <c r="C451">
        <v>45</v>
      </c>
      <c r="D451">
        <v>50</v>
      </c>
      <c r="E451">
        <v>55</v>
      </c>
      <c r="F451">
        <v>60</v>
      </c>
      <c r="G451">
        <v>75</v>
      </c>
      <c r="H451">
        <v>75</v>
      </c>
      <c r="I451">
        <v>80</v>
      </c>
      <c r="J451">
        <v>85</v>
      </c>
      <c r="K451">
        <v>85</v>
      </c>
      <c r="L451">
        <v>85</v>
      </c>
      <c r="M451">
        <v>85</v>
      </c>
      <c r="N451">
        <v>95</v>
      </c>
      <c r="O451">
        <v>100</v>
      </c>
      <c r="P451">
        <v>95</v>
      </c>
    </row>
    <row r="452" spans="1:16" x14ac:dyDescent="0.2">
      <c r="A452" t="s">
        <v>125</v>
      </c>
      <c r="B452">
        <v>90</v>
      </c>
      <c r="C452">
        <v>95</v>
      </c>
      <c r="D452">
        <v>100</v>
      </c>
      <c r="E452">
        <v>95</v>
      </c>
      <c r="F452">
        <v>95</v>
      </c>
      <c r="G452">
        <v>95</v>
      </c>
      <c r="H452">
        <v>95</v>
      </c>
      <c r="I452">
        <v>110</v>
      </c>
      <c r="J452">
        <v>105</v>
      </c>
      <c r="K452">
        <v>115</v>
      </c>
      <c r="L452">
        <v>115</v>
      </c>
      <c r="M452">
        <v>115</v>
      </c>
      <c r="N452">
        <v>110</v>
      </c>
      <c r="O452">
        <v>115</v>
      </c>
      <c r="P452">
        <v>110</v>
      </c>
    </row>
    <row r="453" spans="1:16" x14ac:dyDescent="0.2">
      <c r="A453" t="s">
        <v>126</v>
      </c>
      <c r="B453">
        <v>90</v>
      </c>
      <c r="C453">
        <v>85</v>
      </c>
      <c r="D453">
        <v>100</v>
      </c>
      <c r="E453">
        <v>105</v>
      </c>
      <c r="F453">
        <v>120</v>
      </c>
      <c r="G453">
        <v>125</v>
      </c>
      <c r="H453">
        <v>125</v>
      </c>
      <c r="I453">
        <v>120</v>
      </c>
      <c r="J453">
        <v>120</v>
      </c>
      <c r="K453">
        <v>115</v>
      </c>
      <c r="L453">
        <v>110</v>
      </c>
      <c r="M453">
        <v>115</v>
      </c>
      <c r="N453">
        <v>100</v>
      </c>
      <c r="O453">
        <v>100</v>
      </c>
      <c r="P453">
        <v>110</v>
      </c>
    </row>
    <row r="454" spans="1:16" x14ac:dyDescent="0.2">
      <c r="A454" t="s">
        <v>138</v>
      </c>
      <c r="B454">
        <v>815</v>
      </c>
      <c r="C454">
        <v>825</v>
      </c>
      <c r="D454">
        <v>890</v>
      </c>
      <c r="E454">
        <v>915</v>
      </c>
      <c r="F454">
        <v>980</v>
      </c>
      <c r="G454">
        <v>1055</v>
      </c>
      <c r="H454">
        <v>1075</v>
      </c>
      <c r="I454">
        <v>1120</v>
      </c>
      <c r="J454">
        <v>1095</v>
      </c>
      <c r="K454">
        <v>1105</v>
      </c>
      <c r="L454">
        <v>1145</v>
      </c>
      <c r="M454">
        <v>1130</v>
      </c>
      <c r="N454">
        <v>1140</v>
      </c>
      <c r="O454">
        <v>1170</v>
      </c>
      <c r="P454">
        <v>1150</v>
      </c>
    </row>
    <row r="455" spans="1:16" x14ac:dyDescent="0.2">
      <c r="A455" t="s">
        <v>127</v>
      </c>
      <c r="B455">
        <v>85</v>
      </c>
      <c r="C455">
        <v>95</v>
      </c>
      <c r="D455">
        <v>100</v>
      </c>
      <c r="E455">
        <v>115</v>
      </c>
      <c r="F455">
        <v>135</v>
      </c>
      <c r="G455">
        <v>155</v>
      </c>
      <c r="H455">
        <v>155</v>
      </c>
      <c r="I455">
        <v>175</v>
      </c>
      <c r="J455">
        <v>170</v>
      </c>
      <c r="K455">
        <v>175</v>
      </c>
      <c r="L455">
        <v>160</v>
      </c>
      <c r="M455">
        <v>165</v>
      </c>
      <c r="N455">
        <v>175</v>
      </c>
      <c r="O455">
        <v>175</v>
      </c>
      <c r="P455">
        <v>185</v>
      </c>
    </row>
    <row r="456" spans="1:16" x14ac:dyDescent="0.2">
      <c r="A456" t="s">
        <v>139</v>
      </c>
      <c r="B456">
        <v>900</v>
      </c>
      <c r="C456">
        <v>920</v>
      </c>
      <c r="D456">
        <v>985</v>
      </c>
      <c r="E456">
        <v>1030</v>
      </c>
      <c r="F456">
        <v>1115</v>
      </c>
      <c r="G456">
        <v>1210</v>
      </c>
      <c r="H456">
        <v>1230</v>
      </c>
      <c r="I456">
        <v>1295</v>
      </c>
      <c r="J456">
        <v>1270</v>
      </c>
      <c r="K456">
        <v>1280</v>
      </c>
      <c r="L456">
        <v>1310</v>
      </c>
      <c r="M456">
        <v>1295</v>
      </c>
      <c r="N456">
        <v>1310</v>
      </c>
      <c r="O456">
        <v>1350</v>
      </c>
      <c r="P456">
        <v>1340</v>
      </c>
    </row>
    <row r="457" spans="1:16" x14ac:dyDescent="0.2">
      <c r="A457" t="s">
        <v>140</v>
      </c>
      <c r="B457">
        <v>5720</v>
      </c>
      <c r="C457">
        <v>5790</v>
      </c>
      <c r="D457">
        <v>6055</v>
      </c>
      <c r="E457">
        <v>6260</v>
      </c>
      <c r="F457">
        <v>6625</v>
      </c>
      <c r="G457">
        <v>7115</v>
      </c>
      <c r="H457">
        <v>7320</v>
      </c>
      <c r="I457">
        <v>7625</v>
      </c>
      <c r="J457">
        <v>7475</v>
      </c>
      <c r="K457">
        <v>7520</v>
      </c>
      <c r="L457">
        <v>7685</v>
      </c>
      <c r="M457">
        <v>7645</v>
      </c>
      <c r="N457">
        <v>7680</v>
      </c>
      <c r="O457">
        <v>7755</v>
      </c>
      <c r="P457">
        <v>7830</v>
      </c>
    </row>
    <row r="458" spans="1:16" x14ac:dyDescent="0.2">
      <c r="A458" t="s">
        <v>141</v>
      </c>
      <c r="B458">
        <v>27875</v>
      </c>
      <c r="C458">
        <v>28070</v>
      </c>
      <c r="D458">
        <v>30140</v>
      </c>
      <c r="E458">
        <v>31585</v>
      </c>
      <c r="F458">
        <v>33840</v>
      </c>
      <c r="G458">
        <v>36775</v>
      </c>
      <c r="H458">
        <v>38040</v>
      </c>
      <c r="I458">
        <v>44215</v>
      </c>
      <c r="J458">
        <v>40030</v>
      </c>
      <c r="K458">
        <v>40460</v>
      </c>
      <c r="L458">
        <v>40915</v>
      </c>
      <c r="M458">
        <v>41395</v>
      </c>
      <c r="N458">
        <v>42515</v>
      </c>
      <c r="O458">
        <v>43000</v>
      </c>
      <c r="P458">
        <v>43575</v>
      </c>
    </row>
    <row r="459" spans="1:16" x14ac:dyDescent="0.2">
      <c r="A459" t="s">
        <v>226</v>
      </c>
      <c r="B459">
        <v>30605</v>
      </c>
      <c r="C459">
        <v>30740</v>
      </c>
      <c r="D459">
        <v>32870</v>
      </c>
      <c r="E459">
        <v>34300</v>
      </c>
      <c r="F459">
        <v>36675</v>
      </c>
      <c r="G459">
        <v>39830</v>
      </c>
      <c r="H459">
        <v>41215</v>
      </c>
      <c r="I459">
        <v>47655</v>
      </c>
      <c r="J459">
        <v>43310</v>
      </c>
      <c r="K459">
        <v>43825</v>
      </c>
      <c r="L459">
        <v>44300</v>
      </c>
      <c r="M459">
        <v>44790</v>
      </c>
      <c r="N459">
        <v>46040</v>
      </c>
      <c r="O459">
        <v>46610</v>
      </c>
      <c r="P459">
        <v>47250</v>
      </c>
    </row>
    <row r="460" spans="1:16" x14ac:dyDescent="0.2">
      <c r="A460" t="s">
        <v>227</v>
      </c>
      <c r="B460">
        <v>31140</v>
      </c>
      <c r="C460">
        <v>31245</v>
      </c>
      <c r="D460">
        <v>33385</v>
      </c>
      <c r="E460">
        <v>34845</v>
      </c>
      <c r="F460">
        <v>37240</v>
      </c>
      <c r="G460">
        <v>40420</v>
      </c>
      <c r="H460">
        <v>41850</v>
      </c>
      <c r="I460">
        <v>48300</v>
      </c>
      <c r="J460">
        <v>43960</v>
      </c>
      <c r="K460">
        <v>44490</v>
      </c>
      <c r="L460">
        <v>45000</v>
      </c>
      <c r="M460">
        <v>45495</v>
      </c>
      <c r="N460">
        <v>46755</v>
      </c>
      <c r="O460">
        <v>47340</v>
      </c>
      <c r="P460">
        <v>48000</v>
      </c>
    </row>
    <row r="461" spans="1:16" x14ac:dyDescent="0.2">
      <c r="A461" t="s">
        <v>228</v>
      </c>
      <c r="B461">
        <v>320</v>
      </c>
      <c r="C461">
        <v>330</v>
      </c>
      <c r="D461">
        <v>355</v>
      </c>
      <c r="E461">
        <v>375</v>
      </c>
      <c r="F461">
        <v>410</v>
      </c>
      <c r="G461">
        <v>455</v>
      </c>
      <c r="H461">
        <v>470</v>
      </c>
      <c r="I461">
        <v>510</v>
      </c>
      <c r="J461">
        <v>510</v>
      </c>
      <c r="K461">
        <v>520</v>
      </c>
      <c r="L461">
        <v>525</v>
      </c>
      <c r="M461">
        <v>515</v>
      </c>
      <c r="N461">
        <v>535</v>
      </c>
      <c r="O461">
        <v>540</v>
      </c>
      <c r="P461">
        <v>545</v>
      </c>
    </row>
    <row r="462" spans="1:16" x14ac:dyDescent="0.2">
      <c r="A462" t="s">
        <v>229</v>
      </c>
      <c r="B462">
        <v>265</v>
      </c>
      <c r="C462">
        <v>265</v>
      </c>
      <c r="D462">
        <v>290</v>
      </c>
      <c r="E462">
        <v>295</v>
      </c>
      <c r="F462">
        <v>315</v>
      </c>
      <c r="G462">
        <v>320</v>
      </c>
      <c r="H462">
        <v>330</v>
      </c>
      <c r="I462">
        <v>340</v>
      </c>
      <c r="J462">
        <v>340</v>
      </c>
      <c r="K462">
        <v>340</v>
      </c>
      <c r="L462">
        <v>345</v>
      </c>
      <c r="M462">
        <v>345</v>
      </c>
      <c r="N462">
        <v>330</v>
      </c>
      <c r="O462">
        <v>340</v>
      </c>
      <c r="P462">
        <v>335</v>
      </c>
    </row>
    <row r="463" spans="1:16" x14ac:dyDescent="0.2">
      <c r="A463" t="s">
        <v>230</v>
      </c>
      <c r="B463">
        <v>240</v>
      </c>
      <c r="C463">
        <v>245</v>
      </c>
      <c r="D463">
        <v>265</v>
      </c>
      <c r="E463">
        <v>285</v>
      </c>
      <c r="F463">
        <v>305</v>
      </c>
      <c r="G463">
        <v>345</v>
      </c>
      <c r="H463">
        <v>340</v>
      </c>
      <c r="I463">
        <v>350</v>
      </c>
      <c r="J463">
        <v>330</v>
      </c>
      <c r="K463">
        <v>330</v>
      </c>
      <c r="L463">
        <v>340</v>
      </c>
      <c r="M463">
        <v>340</v>
      </c>
      <c r="N463">
        <v>355</v>
      </c>
      <c r="O463">
        <v>375</v>
      </c>
      <c r="P463">
        <v>365</v>
      </c>
    </row>
    <row r="464" spans="1:16" x14ac:dyDescent="0.2">
      <c r="A464" t="s">
        <v>231</v>
      </c>
      <c r="B464">
        <v>180</v>
      </c>
      <c r="C464">
        <v>180</v>
      </c>
      <c r="D464">
        <v>190</v>
      </c>
      <c r="E464">
        <v>180</v>
      </c>
      <c r="F464">
        <v>185</v>
      </c>
      <c r="G464">
        <v>200</v>
      </c>
      <c r="H464">
        <v>210</v>
      </c>
      <c r="I464">
        <v>215</v>
      </c>
      <c r="J464">
        <v>210</v>
      </c>
      <c r="K464">
        <v>215</v>
      </c>
      <c r="L464">
        <v>220</v>
      </c>
      <c r="M464">
        <v>220</v>
      </c>
      <c r="N464">
        <v>220</v>
      </c>
      <c r="O464">
        <v>220</v>
      </c>
      <c r="P464">
        <v>210</v>
      </c>
    </row>
    <row r="467" spans="1:17" x14ac:dyDescent="0.2">
      <c r="A467" t="s">
        <v>1831</v>
      </c>
    </row>
    <row r="468" spans="1:17" s="18" customFormat="1" ht="15" x14ac:dyDescent="0.25">
      <c r="B468" s="18">
        <v>2010</v>
      </c>
      <c r="C468" s="18">
        <v>2011</v>
      </c>
      <c r="D468" s="18">
        <v>2012</v>
      </c>
      <c r="E468" s="18">
        <v>2013</v>
      </c>
      <c r="F468" s="18">
        <v>2014</v>
      </c>
      <c r="G468" s="18">
        <v>2015</v>
      </c>
      <c r="H468" s="18">
        <v>2016</v>
      </c>
      <c r="I468" s="18">
        <v>2017</v>
      </c>
      <c r="J468" s="18">
        <v>2018</v>
      </c>
      <c r="K468" s="18">
        <v>2019</v>
      </c>
      <c r="L468" s="18">
        <v>2020</v>
      </c>
      <c r="M468" s="18">
        <v>2021</v>
      </c>
      <c r="N468" s="18">
        <v>2022</v>
      </c>
      <c r="O468" s="18">
        <v>2023</v>
      </c>
      <c r="P468" s="18">
        <v>2024</v>
      </c>
      <c r="Q468" s="166"/>
    </row>
    <row r="469" spans="1:17" x14ac:dyDescent="0.2">
      <c r="A469" t="s">
        <v>115</v>
      </c>
      <c r="B469">
        <v>155</v>
      </c>
      <c r="C469">
        <v>170</v>
      </c>
      <c r="D469">
        <v>180</v>
      </c>
      <c r="E469">
        <v>185</v>
      </c>
      <c r="F469">
        <v>195</v>
      </c>
      <c r="G469">
        <v>215</v>
      </c>
      <c r="H469">
        <v>245</v>
      </c>
      <c r="I469">
        <v>255</v>
      </c>
      <c r="J469">
        <v>240</v>
      </c>
      <c r="K469">
        <v>215</v>
      </c>
      <c r="L469">
        <v>230</v>
      </c>
      <c r="M469">
        <v>240</v>
      </c>
      <c r="N469">
        <v>240</v>
      </c>
      <c r="O469">
        <v>245</v>
      </c>
      <c r="P469">
        <v>260</v>
      </c>
    </row>
    <row r="470" spans="1:17" x14ac:dyDescent="0.2">
      <c r="A470" t="s">
        <v>116</v>
      </c>
      <c r="B470">
        <v>225</v>
      </c>
      <c r="C470">
        <v>240</v>
      </c>
      <c r="D470">
        <v>250</v>
      </c>
      <c r="E470">
        <v>240</v>
      </c>
      <c r="F470">
        <v>250</v>
      </c>
      <c r="G470">
        <v>275</v>
      </c>
      <c r="H470">
        <v>280</v>
      </c>
      <c r="I470">
        <v>290</v>
      </c>
      <c r="J470">
        <v>255</v>
      </c>
      <c r="K470">
        <v>240</v>
      </c>
      <c r="L470">
        <v>250</v>
      </c>
      <c r="M470">
        <v>260</v>
      </c>
      <c r="N470">
        <v>270</v>
      </c>
      <c r="O470">
        <v>275</v>
      </c>
      <c r="P470">
        <v>295</v>
      </c>
    </row>
    <row r="471" spans="1:17" x14ac:dyDescent="0.2">
      <c r="A471" t="s">
        <v>117</v>
      </c>
      <c r="B471">
        <v>80</v>
      </c>
      <c r="C471">
        <v>85</v>
      </c>
      <c r="D471">
        <v>115</v>
      </c>
      <c r="E471">
        <v>115</v>
      </c>
      <c r="F471">
        <v>130</v>
      </c>
      <c r="G471">
        <v>165</v>
      </c>
      <c r="H471">
        <v>185</v>
      </c>
      <c r="I471">
        <v>210</v>
      </c>
      <c r="J471">
        <v>150</v>
      </c>
      <c r="K471">
        <v>150</v>
      </c>
      <c r="L471">
        <v>155</v>
      </c>
      <c r="M471">
        <v>155</v>
      </c>
      <c r="N471">
        <v>170</v>
      </c>
      <c r="O471">
        <v>195</v>
      </c>
      <c r="P471">
        <v>225</v>
      </c>
    </row>
    <row r="472" spans="1:17" x14ac:dyDescent="0.2">
      <c r="A472" t="s">
        <v>118</v>
      </c>
      <c r="B472">
        <v>145</v>
      </c>
      <c r="C472">
        <v>145</v>
      </c>
      <c r="D472">
        <v>155</v>
      </c>
      <c r="E472">
        <v>150</v>
      </c>
      <c r="F472">
        <v>165</v>
      </c>
      <c r="G472">
        <v>170</v>
      </c>
      <c r="H472">
        <v>175</v>
      </c>
      <c r="I472">
        <v>170</v>
      </c>
      <c r="J472">
        <v>165</v>
      </c>
      <c r="K472">
        <v>155</v>
      </c>
      <c r="L472">
        <v>150</v>
      </c>
      <c r="M472">
        <v>150</v>
      </c>
      <c r="N472">
        <v>150</v>
      </c>
      <c r="O472">
        <v>155</v>
      </c>
      <c r="P472">
        <v>160</v>
      </c>
    </row>
    <row r="473" spans="1:17" x14ac:dyDescent="0.2">
      <c r="A473" t="s">
        <v>119</v>
      </c>
      <c r="B473">
        <v>170</v>
      </c>
      <c r="C473">
        <v>160</v>
      </c>
      <c r="D473">
        <v>160</v>
      </c>
      <c r="E473">
        <v>165</v>
      </c>
      <c r="F473">
        <v>170</v>
      </c>
      <c r="G473">
        <v>175</v>
      </c>
      <c r="H473">
        <v>175</v>
      </c>
      <c r="I473">
        <v>180</v>
      </c>
      <c r="J473">
        <v>155</v>
      </c>
      <c r="K473">
        <v>145</v>
      </c>
      <c r="L473">
        <v>145</v>
      </c>
      <c r="M473">
        <v>155</v>
      </c>
      <c r="N473">
        <v>150</v>
      </c>
      <c r="O473">
        <v>145</v>
      </c>
      <c r="P473">
        <v>150</v>
      </c>
    </row>
    <row r="474" spans="1:17" x14ac:dyDescent="0.2">
      <c r="A474" t="s">
        <v>120</v>
      </c>
      <c r="B474">
        <v>85</v>
      </c>
      <c r="C474">
        <v>95</v>
      </c>
      <c r="D474">
        <v>105</v>
      </c>
      <c r="E474">
        <v>105</v>
      </c>
      <c r="F474">
        <v>110</v>
      </c>
      <c r="G474">
        <v>140</v>
      </c>
      <c r="H474">
        <v>165</v>
      </c>
      <c r="I474">
        <v>185</v>
      </c>
      <c r="J474">
        <v>165</v>
      </c>
      <c r="K474">
        <v>150</v>
      </c>
      <c r="L474">
        <v>150</v>
      </c>
      <c r="M474">
        <v>160</v>
      </c>
      <c r="N474">
        <v>150</v>
      </c>
      <c r="O474">
        <v>150</v>
      </c>
      <c r="P474">
        <v>160</v>
      </c>
    </row>
    <row r="475" spans="1:17" x14ac:dyDescent="0.2">
      <c r="A475" t="s">
        <v>121</v>
      </c>
      <c r="B475">
        <v>210</v>
      </c>
      <c r="C475">
        <v>220</v>
      </c>
      <c r="D475">
        <v>230</v>
      </c>
      <c r="E475">
        <v>245</v>
      </c>
      <c r="F475">
        <v>280</v>
      </c>
      <c r="G475">
        <v>290</v>
      </c>
      <c r="H475">
        <v>315</v>
      </c>
      <c r="I475">
        <v>320</v>
      </c>
      <c r="J475">
        <v>305</v>
      </c>
      <c r="K475">
        <v>280</v>
      </c>
      <c r="L475">
        <v>290</v>
      </c>
      <c r="M475">
        <v>290</v>
      </c>
      <c r="N475">
        <v>295</v>
      </c>
      <c r="O475">
        <v>295</v>
      </c>
      <c r="P475">
        <v>310</v>
      </c>
    </row>
    <row r="476" spans="1:17" x14ac:dyDescent="0.2">
      <c r="A476" t="s">
        <v>122</v>
      </c>
      <c r="B476">
        <v>135</v>
      </c>
      <c r="C476">
        <v>155</v>
      </c>
      <c r="D476">
        <v>175</v>
      </c>
      <c r="E476">
        <v>175</v>
      </c>
      <c r="F476">
        <v>190</v>
      </c>
      <c r="G476">
        <v>210</v>
      </c>
      <c r="H476">
        <v>210</v>
      </c>
      <c r="I476">
        <v>215</v>
      </c>
      <c r="J476">
        <v>205</v>
      </c>
      <c r="K476">
        <v>210</v>
      </c>
      <c r="L476">
        <v>215</v>
      </c>
      <c r="M476">
        <v>220</v>
      </c>
      <c r="N476">
        <v>235</v>
      </c>
      <c r="O476">
        <v>225</v>
      </c>
      <c r="P476">
        <v>230</v>
      </c>
    </row>
    <row r="477" spans="1:17" x14ac:dyDescent="0.2">
      <c r="A477" t="s">
        <v>123</v>
      </c>
      <c r="B477">
        <v>145</v>
      </c>
      <c r="C477">
        <v>145</v>
      </c>
      <c r="D477">
        <v>150</v>
      </c>
      <c r="E477">
        <v>160</v>
      </c>
      <c r="F477">
        <v>180</v>
      </c>
      <c r="G477">
        <v>190</v>
      </c>
      <c r="H477">
        <v>200</v>
      </c>
      <c r="I477">
        <v>215</v>
      </c>
      <c r="J477">
        <v>195</v>
      </c>
      <c r="K477">
        <v>185</v>
      </c>
      <c r="L477">
        <v>175</v>
      </c>
      <c r="M477">
        <v>175</v>
      </c>
      <c r="N477">
        <v>185</v>
      </c>
      <c r="O477">
        <v>185</v>
      </c>
      <c r="P477">
        <v>205</v>
      </c>
    </row>
    <row r="478" spans="1:17" x14ac:dyDescent="0.2">
      <c r="A478" t="s">
        <v>124</v>
      </c>
      <c r="B478">
        <v>160</v>
      </c>
      <c r="C478">
        <v>160</v>
      </c>
      <c r="D478">
        <v>170</v>
      </c>
      <c r="E478">
        <v>170</v>
      </c>
      <c r="F478">
        <v>180</v>
      </c>
      <c r="G478">
        <v>195</v>
      </c>
      <c r="H478">
        <v>200</v>
      </c>
      <c r="I478">
        <v>180</v>
      </c>
      <c r="J478">
        <v>175</v>
      </c>
      <c r="K478">
        <v>165</v>
      </c>
      <c r="L478">
        <v>165</v>
      </c>
      <c r="M478">
        <v>165</v>
      </c>
      <c r="N478">
        <v>160</v>
      </c>
      <c r="O478">
        <v>155</v>
      </c>
      <c r="P478">
        <v>160</v>
      </c>
    </row>
    <row r="479" spans="1:17" x14ac:dyDescent="0.2">
      <c r="A479" t="s">
        <v>125</v>
      </c>
      <c r="B479">
        <v>140</v>
      </c>
      <c r="C479">
        <v>155</v>
      </c>
      <c r="D479">
        <v>165</v>
      </c>
      <c r="E479">
        <v>170</v>
      </c>
      <c r="F479">
        <v>190</v>
      </c>
      <c r="G479">
        <v>205</v>
      </c>
      <c r="H479">
        <v>210</v>
      </c>
      <c r="I479">
        <v>215</v>
      </c>
      <c r="J479">
        <v>230</v>
      </c>
      <c r="K479">
        <v>215</v>
      </c>
      <c r="L479">
        <v>215</v>
      </c>
      <c r="M479">
        <v>220</v>
      </c>
      <c r="N479">
        <v>220</v>
      </c>
      <c r="O479">
        <v>240</v>
      </c>
      <c r="P479">
        <v>245</v>
      </c>
    </row>
    <row r="480" spans="1:17" x14ac:dyDescent="0.2">
      <c r="A480" t="s">
        <v>126</v>
      </c>
      <c r="B480">
        <v>200</v>
      </c>
      <c r="C480">
        <v>190</v>
      </c>
      <c r="D480">
        <v>210</v>
      </c>
      <c r="E480">
        <v>210</v>
      </c>
      <c r="F480">
        <v>215</v>
      </c>
      <c r="G480">
        <v>220</v>
      </c>
      <c r="H480">
        <v>230</v>
      </c>
      <c r="I480">
        <v>255</v>
      </c>
      <c r="J480">
        <v>245</v>
      </c>
      <c r="K480">
        <v>240</v>
      </c>
      <c r="L480">
        <v>240</v>
      </c>
      <c r="M480">
        <v>240</v>
      </c>
      <c r="N480">
        <v>245</v>
      </c>
      <c r="O480">
        <v>240</v>
      </c>
      <c r="P480">
        <v>265</v>
      </c>
    </row>
    <row r="481" spans="1:17" x14ac:dyDescent="0.2">
      <c r="A481" t="s">
        <v>138</v>
      </c>
      <c r="B481">
        <v>1860</v>
      </c>
      <c r="C481">
        <v>1920</v>
      </c>
      <c r="D481">
        <v>2060</v>
      </c>
      <c r="E481">
        <v>2090</v>
      </c>
      <c r="F481">
        <v>2245</v>
      </c>
      <c r="G481">
        <v>2455</v>
      </c>
      <c r="H481">
        <v>2590</v>
      </c>
      <c r="I481">
        <v>2685</v>
      </c>
      <c r="J481">
        <v>2480</v>
      </c>
      <c r="K481">
        <v>2350</v>
      </c>
      <c r="L481">
        <v>2380</v>
      </c>
      <c r="M481">
        <v>2425</v>
      </c>
      <c r="N481">
        <v>2475</v>
      </c>
      <c r="O481">
        <v>2515</v>
      </c>
      <c r="P481">
        <v>2670</v>
      </c>
    </row>
    <row r="482" spans="1:17" x14ac:dyDescent="0.2">
      <c r="A482" t="s">
        <v>127</v>
      </c>
      <c r="B482">
        <v>290</v>
      </c>
      <c r="C482">
        <v>300</v>
      </c>
      <c r="D482">
        <v>310</v>
      </c>
      <c r="E482">
        <v>320</v>
      </c>
      <c r="F482">
        <v>340</v>
      </c>
      <c r="G482">
        <v>410</v>
      </c>
      <c r="H482">
        <v>460</v>
      </c>
      <c r="I482">
        <v>495</v>
      </c>
      <c r="J482">
        <v>410</v>
      </c>
      <c r="K482">
        <v>370</v>
      </c>
      <c r="L482">
        <v>365</v>
      </c>
      <c r="M482">
        <v>380</v>
      </c>
      <c r="N482">
        <v>395</v>
      </c>
      <c r="O482">
        <v>400</v>
      </c>
      <c r="P482">
        <v>425</v>
      </c>
    </row>
    <row r="483" spans="1:17" x14ac:dyDescent="0.2">
      <c r="A483" t="s">
        <v>139</v>
      </c>
      <c r="B483">
        <v>2150</v>
      </c>
      <c r="C483">
        <v>2220</v>
      </c>
      <c r="D483">
        <v>2370</v>
      </c>
      <c r="E483">
        <v>2410</v>
      </c>
      <c r="F483">
        <v>2585</v>
      </c>
      <c r="G483">
        <v>2865</v>
      </c>
      <c r="H483">
        <v>3050</v>
      </c>
      <c r="I483">
        <v>3180</v>
      </c>
      <c r="J483">
        <v>2890</v>
      </c>
      <c r="K483">
        <v>2720</v>
      </c>
      <c r="L483">
        <v>2745</v>
      </c>
      <c r="M483">
        <v>2805</v>
      </c>
      <c r="N483">
        <v>2870</v>
      </c>
      <c r="O483">
        <v>2915</v>
      </c>
      <c r="P483">
        <v>3095</v>
      </c>
    </row>
    <row r="484" spans="1:17" x14ac:dyDescent="0.2">
      <c r="A484" t="s">
        <v>140</v>
      </c>
      <c r="B484">
        <v>11525</v>
      </c>
      <c r="C484">
        <v>11890</v>
      </c>
      <c r="D484">
        <v>12575</v>
      </c>
      <c r="E484">
        <v>12775</v>
      </c>
      <c r="F484">
        <v>13715</v>
      </c>
      <c r="G484">
        <v>15020</v>
      </c>
      <c r="H484">
        <v>16110</v>
      </c>
      <c r="I484">
        <v>16850</v>
      </c>
      <c r="J484">
        <v>15475</v>
      </c>
      <c r="K484">
        <v>14680</v>
      </c>
      <c r="L484">
        <v>14865</v>
      </c>
      <c r="M484">
        <v>15035</v>
      </c>
      <c r="N484">
        <v>15300</v>
      </c>
      <c r="O484">
        <v>15580</v>
      </c>
      <c r="P484">
        <v>16145</v>
      </c>
    </row>
    <row r="485" spans="1:17" x14ac:dyDescent="0.2">
      <c r="A485" t="s">
        <v>141</v>
      </c>
      <c r="B485">
        <v>68210</v>
      </c>
      <c r="C485">
        <v>70835</v>
      </c>
      <c r="D485">
        <v>75465</v>
      </c>
      <c r="E485">
        <v>76965</v>
      </c>
      <c r="F485">
        <v>83305</v>
      </c>
      <c r="G485">
        <v>91990</v>
      </c>
      <c r="H485">
        <v>99635</v>
      </c>
      <c r="I485">
        <v>106065</v>
      </c>
      <c r="J485">
        <v>94665</v>
      </c>
      <c r="K485">
        <v>88405</v>
      </c>
      <c r="L485">
        <v>89605</v>
      </c>
      <c r="M485">
        <v>90880</v>
      </c>
      <c r="N485">
        <v>92385</v>
      </c>
      <c r="O485">
        <v>95125</v>
      </c>
      <c r="P485">
        <v>99535</v>
      </c>
    </row>
    <row r="486" spans="1:17" x14ac:dyDescent="0.2">
      <c r="A486" t="s">
        <v>226</v>
      </c>
      <c r="B486">
        <v>77385</v>
      </c>
      <c r="C486">
        <v>80250</v>
      </c>
      <c r="D486">
        <v>85290</v>
      </c>
      <c r="E486">
        <v>86760</v>
      </c>
      <c r="F486">
        <v>93485</v>
      </c>
      <c r="G486">
        <v>102875</v>
      </c>
      <c r="H486">
        <v>110670</v>
      </c>
      <c r="I486">
        <v>117295</v>
      </c>
      <c r="J486">
        <v>105665</v>
      </c>
      <c r="K486">
        <v>99260</v>
      </c>
      <c r="L486">
        <v>100530</v>
      </c>
      <c r="M486">
        <v>101790</v>
      </c>
      <c r="N486">
        <v>103405</v>
      </c>
      <c r="O486">
        <v>106280</v>
      </c>
      <c r="P486">
        <v>110925</v>
      </c>
    </row>
    <row r="487" spans="1:17" x14ac:dyDescent="0.2">
      <c r="A487" t="s">
        <v>227</v>
      </c>
      <c r="B487">
        <v>79935</v>
      </c>
      <c r="C487">
        <v>82895</v>
      </c>
      <c r="D487">
        <v>87985</v>
      </c>
      <c r="E487">
        <v>89440</v>
      </c>
      <c r="F487">
        <v>96235</v>
      </c>
      <c r="G487">
        <v>105670</v>
      </c>
      <c r="H487">
        <v>113475</v>
      </c>
      <c r="I487">
        <v>120105</v>
      </c>
      <c r="J487">
        <v>108425</v>
      </c>
      <c r="K487">
        <v>102000</v>
      </c>
      <c r="L487">
        <v>103265</v>
      </c>
      <c r="M487">
        <v>104550</v>
      </c>
      <c r="N487">
        <v>106175</v>
      </c>
      <c r="O487">
        <v>109095</v>
      </c>
      <c r="P487">
        <v>113780</v>
      </c>
    </row>
    <row r="488" spans="1:17" x14ac:dyDescent="0.2">
      <c r="A488" t="s">
        <v>228</v>
      </c>
      <c r="B488">
        <v>810</v>
      </c>
      <c r="C488">
        <v>845</v>
      </c>
      <c r="D488">
        <v>910</v>
      </c>
      <c r="E488">
        <v>950</v>
      </c>
      <c r="F488">
        <v>1040</v>
      </c>
      <c r="G488">
        <v>1195</v>
      </c>
      <c r="H488">
        <v>1325</v>
      </c>
      <c r="I488">
        <v>1425</v>
      </c>
      <c r="J488">
        <v>1225</v>
      </c>
      <c r="K488">
        <v>1135</v>
      </c>
      <c r="L488">
        <v>1135</v>
      </c>
      <c r="M488">
        <v>1160</v>
      </c>
      <c r="N488">
        <v>1195</v>
      </c>
      <c r="O488">
        <v>1225</v>
      </c>
      <c r="P488">
        <v>1330</v>
      </c>
    </row>
    <row r="489" spans="1:17" x14ac:dyDescent="0.2">
      <c r="A489" t="s">
        <v>229</v>
      </c>
      <c r="B489">
        <v>475</v>
      </c>
      <c r="C489">
        <v>500</v>
      </c>
      <c r="D489">
        <v>550</v>
      </c>
      <c r="E489">
        <v>550</v>
      </c>
      <c r="F489">
        <v>590</v>
      </c>
      <c r="G489">
        <v>635</v>
      </c>
      <c r="H489">
        <v>650</v>
      </c>
      <c r="I489">
        <v>685</v>
      </c>
      <c r="J489">
        <v>680</v>
      </c>
      <c r="K489">
        <v>660</v>
      </c>
      <c r="L489">
        <v>670</v>
      </c>
      <c r="M489">
        <v>680</v>
      </c>
      <c r="N489">
        <v>700</v>
      </c>
      <c r="O489">
        <v>705</v>
      </c>
      <c r="P489">
        <v>740</v>
      </c>
    </row>
    <row r="490" spans="1:17" x14ac:dyDescent="0.2">
      <c r="A490" t="s">
        <v>230</v>
      </c>
      <c r="B490">
        <v>705</v>
      </c>
      <c r="C490">
        <v>710</v>
      </c>
      <c r="D490">
        <v>735</v>
      </c>
      <c r="E490">
        <v>725</v>
      </c>
      <c r="F490">
        <v>765</v>
      </c>
      <c r="G490">
        <v>820</v>
      </c>
      <c r="H490">
        <v>830</v>
      </c>
      <c r="I490">
        <v>815</v>
      </c>
      <c r="J490">
        <v>750</v>
      </c>
      <c r="K490">
        <v>710</v>
      </c>
      <c r="L490">
        <v>710</v>
      </c>
      <c r="M490">
        <v>725</v>
      </c>
      <c r="N490">
        <v>730</v>
      </c>
      <c r="O490">
        <v>735</v>
      </c>
      <c r="P490">
        <v>765</v>
      </c>
    </row>
    <row r="491" spans="1:17" x14ac:dyDescent="0.2">
      <c r="A491" t="s">
        <v>231</v>
      </c>
      <c r="B491">
        <v>365</v>
      </c>
      <c r="C491">
        <v>390</v>
      </c>
      <c r="D491">
        <v>410</v>
      </c>
      <c r="E491">
        <v>430</v>
      </c>
      <c r="F491">
        <v>470</v>
      </c>
      <c r="G491">
        <v>505</v>
      </c>
      <c r="H491">
        <v>560</v>
      </c>
      <c r="I491">
        <v>570</v>
      </c>
      <c r="J491">
        <v>540</v>
      </c>
      <c r="K491">
        <v>500</v>
      </c>
      <c r="L491">
        <v>520</v>
      </c>
      <c r="M491">
        <v>530</v>
      </c>
      <c r="N491">
        <v>535</v>
      </c>
      <c r="O491">
        <v>540</v>
      </c>
      <c r="P491">
        <v>570</v>
      </c>
    </row>
    <row r="494" spans="1:17" x14ac:dyDescent="0.2">
      <c r="A494" t="s">
        <v>1832</v>
      </c>
    </row>
    <row r="495" spans="1:17" s="18" customFormat="1" ht="15" x14ac:dyDescent="0.25">
      <c r="B495" s="18">
        <v>2010</v>
      </c>
      <c r="C495" s="18">
        <v>2011</v>
      </c>
      <c r="D495" s="18">
        <v>2012</v>
      </c>
      <c r="E495" s="18">
        <v>2013</v>
      </c>
      <c r="F495" s="18">
        <v>2014</v>
      </c>
      <c r="G495" s="18">
        <v>2015</v>
      </c>
      <c r="H495" s="18">
        <v>2016</v>
      </c>
      <c r="I495" s="18">
        <v>2017</v>
      </c>
      <c r="J495" s="18">
        <v>2018</v>
      </c>
      <c r="K495" s="18">
        <v>2019</v>
      </c>
      <c r="L495" s="18">
        <v>2020</v>
      </c>
      <c r="M495" s="18">
        <v>2021</v>
      </c>
      <c r="N495" s="18">
        <v>2022</v>
      </c>
      <c r="O495" s="18">
        <v>2023</v>
      </c>
      <c r="P495" s="18">
        <v>2024</v>
      </c>
      <c r="Q495" s="166"/>
    </row>
    <row r="496" spans="1:17" x14ac:dyDescent="0.2">
      <c r="A496" t="s">
        <v>115</v>
      </c>
      <c r="B496">
        <v>300</v>
      </c>
      <c r="C496">
        <v>300</v>
      </c>
      <c r="D496">
        <v>305</v>
      </c>
      <c r="E496">
        <v>280</v>
      </c>
      <c r="F496">
        <v>280</v>
      </c>
      <c r="G496">
        <v>300</v>
      </c>
      <c r="H496">
        <v>310</v>
      </c>
      <c r="I496">
        <v>315</v>
      </c>
      <c r="J496">
        <v>305</v>
      </c>
      <c r="K496">
        <v>320</v>
      </c>
      <c r="L496">
        <v>335</v>
      </c>
      <c r="M496">
        <v>330</v>
      </c>
      <c r="N496">
        <v>335</v>
      </c>
      <c r="O496">
        <v>350</v>
      </c>
      <c r="P496">
        <v>360</v>
      </c>
    </row>
    <row r="497" spans="1:16" x14ac:dyDescent="0.2">
      <c r="A497" t="s">
        <v>116</v>
      </c>
      <c r="B497">
        <v>380</v>
      </c>
      <c r="C497">
        <v>360</v>
      </c>
      <c r="D497">
        <v>375</v>
      </c>
      <c r="E497">
        <v>350</v>
      </c>
      <c r="F497">
        <v>345</v>
      </c>
      <c r="G497">
        <v>375</v>
      </c>
      <c r="H497">
        <v>375</v>
      </c>
      <c r="I497">
        <v>390</v>
      </c>
      <c r="J497">
        <v>395</v>
      </c>
      <c r="K497">
        <v>405</v>
      </c>
      <c r="L497">
        <v>400</v>
      </c>
      <c r="M497">
        <v>395</v>
      </c>
      <c r="N497">
        <v>405</v>
      </c>
      <c r="O497">
        <v>415</v>
      </c>
      <c r="P497">
        <v>425</v>
      </c>
    </row>
    <row r="498" spans="1:16" x14ac:dyDescent="0.2">
      <c r="A498" t="s">
        <v>117</v>
      </c>
      <c r="B498">
        <v>180</v>
      </c>
      <c r="C498">
        <v>165</v>
      </c>
      <c r="D498">
        <v>170</v>
      </c>
      <c r="E498">
        <v>160</v>
      </c>
      <c r="F498">
        <v>160</v>
      </c>
      <c r="G498">
        <v>190</v>
      </c>
      <c r="H498">
        <v>185</v>
      </c>
      <c r="I498">
        <v>180</v>
      </c>
      <c r="J498">
        <v>195</v>
      </c>
      <c r="K498">
        <v>200</v>
      </c>
      <c r="L498">
        <v>200</v>
      </c>
      <c r="M498">
        <v>205</v>
      </c>
      <c r="N498">
        <v>210</v>
      </c>
      <c r="O498">
        <v>235</v>
      </c>
      <c r="P498">
        <v>240</v>
      </c>
    </row>
    <row r="499" spans="1:16" x14ac:dyDescent="0.2">
      <c r="A499" t="s">
        <v>118</v>
      </c>
      <c r="B499">
        <v>210</v>
      </c>
      <c r="C499">
        <v>210</v>
      </c>
      <c r="D499">
        <v>220</v>
      </c>
      <c r="E499">
        <v>220</v>
      </c>
      <c r="F499">
        <v>205</v>
      </c>
      <c r="G499">
        <v>235</v>
      </c>
      <c r="H499">
        <v>225</v>
      </c>
      <c r="I499">
        <v>220</v>
      </c>
      <c r="J499">
        <v>215</v>
      </c>
      <c r="K499">
        <v>215</v>
      </c>
      <c r="L499">
        <v>225</v>
      </c>
      <c r="M499">
        <v>215</v>
      </c>
      <c r="N499">
        <v>230</v>
      </c>
      <c r="O499">
        <v>230</v>
      </c>
      <c r="P499">
        <v>250</v>
      </c>
    </row>
    <row r="500" spans="1:16" x14ac:dyDescent="0.2">
      <c r="A500" t="s">
        <v>119</v>
      </c>
      <c r="B500">
        <v>220</v>
      </c>
      <c r="C500">
        <v>210</v>
      </c>
      <c r="D500">
        <v>205</v>
      </c>
      <c r="E500">
        <v>200</v>
      </c>
      <c r="F500">
        <v>200</v>
      </c>
      <c r="G500">
        <v>225</v>
      </c>
      <c r="H500">
        <v>235</v>
      </c>
      <c r="I500">
        <v>235</v>
      </c>
      <c r="J500">
        <v>235</v>
      </c>
      <c r="K500">
        <v>240</v>
      </c>
      <c r="L500">
        <v>240</v>
      </c>
      <c r="M500">
        <v>235</v>
      </c>
      <c r="N500">
        <v>255</v>
      </c>
      <c r="O500">
        <v>255</v>
      </c>
      <c r="P500">
        <v>260</v>
      </c>
    </row>
    <row r="501" spans="1:16" x14ac:dyDescent="0.2">
      <c r="A501" t="s">
        <v>120</v>
      </c>
      <c r="B501">
        <v>150</v>
      </c>
      <c r="C501">
        <v>160</v>
      </c>
      <c r="D501">
        <v>170</v>
      </c>
      <c r="E501">
        <v>170</v>
      </c>
      <c r="F501">
        <v>165</v>
      </c>
      <c r="G501">
        <v>185</v>
      </c>
      <c r="H501">
        <v>190</v>
      </c>
      <c r="I501">
        <v>205</v>
      </c>
      <c r="J501">
        <v>205</v>
      </c>
      <c r="K501">
        <v>210</v>
      </c>
      <c r="L501">
        <v>215</v>
      </c>
      <c r="M501">
        <v>215</v>
      </c>
      <c r="N501">
        <v>225</v>
      </c>
      <c r="O501">
        <v>235</v>
      </c>
      <c r="P501">
        <v>255</v>
      </c>
    </row>
    <row r="502" spans="1:16" x14ac:dyDescent="0.2">
      <c r="A502" t="s">
        <v>121</v>
      </c>
      <c r="B502">
        <v>445</v>
      </c>
      <c r="C502">
        <v>415</v>
      </c>
      <c r="D502">
        <v>420</v>
      </c>
      <c r="E502">
        <v>395</v>
      </c>
      <c r="F502">
        <v>385</v>
      </c>
      <c r="G502">
        <v>415</v>
      </c>
      <c r="H502">
        <v>420</v>
      </c>
      <c r="I502">
        <v>420</v>
      </c>
      <c r="J502">
        <v>420</v>
      </c>
      <c r="K502">
        <v>410</v>
      </c>
      <c r="L502">
        <v>395</v>
      </c>
      <c r="M502">
        <v>415</v>
      </c>
      <c r="N502">
        <v>410</v>
      </c>
      <c r="O502">
        <v>430</v>
      </c>
      <c r="P502">
        <v>445</v>
      </c>
    </row>
    <row r="503" spans="1:16" x14ac:dyDescent="0.2">
      <c r="A503" t="s">
        <v>122</v>
      </c>
      <c r="B503">
        <v>375</v>
      </c>
      <c r="C503">
        <v>365</v>
      </c>
      <c r="D503">
        <v>375</v>
      </c>
      <c r="E503">
        <v>365</v>
      </c>
      <c r="F503">
        <v>365</v>
      </c>
      <c r="G503">
        <v>420</v>
      </c>
      <c r="H503">
        <v>420</v>
      </c>
      <c r="I503">
        <v>400</v>
      </c>
      <c r="J503">
        <v>400</v>
      </c>
      <c r="K503">
        <v>420</v>
      </c>
      <c r="L503">
        <v>425</v>
      </c>
      <c r="M503">
        <v>410</v>
      </c>
      <c r="N503">
        <v>425</v>
      </c>
      <c r="O503">
        <v>420</v>
      </c>
      <c r="P503">
        <v>420</v>
      </c>
    </row>
    <row r="504" spans="1:16" x14ac:dyDescent="0.2">
      <c r="A504" t="s">
        <v>123</v>
      </c>
      <c r="B504">
        <v>260</v>
      </c>
      <c r="C504">
        <v>250</v>
      </c>
      <c r="D504">
        <v>260</v>
      </c>
      <c r="E504">
        <v>245</v>
      </c>
      <c r="F504">
        <v>240</v>
      </c>
      <c r="G504">
        <v>270</v>
      </c>
      <c r="H504">
        <v>290</v>
      </c>
      <c r="I504">
        <v>295</v>
      </c>
      <c r="J504">
        <v>275</v>
      </c>
      <c r="K504">
        <v>280</v>
      </c>
      <c r="L504">
        <v>285</v>
      </c>
      <c r="M504">
        <v>280</v>
      </c>
      <c r="N504">
        <v>290</v>
      </c>
      <c r="O504">
        <v>305</v>
      </c>
      <c r="P504">
        <v>300</v>
      </c>
    </row>
    <row r="505" spans="1:16" x14ac:dyDescent="0.2">
      <c r="A505" t="s">
        <v>124</v>
      </c>
      <c r="B505">
        <v>230</v>
      </c>
      <c r="C505">
        <v>225</v>
      </c>
      <c r="D505">
        <v>220</v>
      </c>
      <c r="E505">
        <v>210</v>
      </c>
      <c r="F505">
        <v>220</v>
      </c>
      <c r="G505">
        <v>255</v>
      </c>
      <c r="H505">
        <v>265</v>
      </c>
      <c r="I505">
        <v>270</v>
      </c>
      <c r="J505">
        <v>285</v>
      </c>
      <c r="K505">
        <v>305</v>
      </c>
      <c r="L505">
        <v>315</v>
      </c>
      <c r="M505">
        <v>330</v>
      </c>
      <c r="N505">
        <v>350</v>
      </c>
      <c r="O505">
        <v>365</v>
      </c>
      <c r="P505">
        <v>385</v>
      </c>
    </row>
    <row r="506" spans="1:16" x14ac:dyDescent="0.2">
      <c r="A506" t="s">
        <v>125</v>
      </c>
      <c r="B506">
        <v>335</v>
      </c>
      <c r="C506">
        <v>320</v>
      </c>
      <c r="D506">
        <v>325</v>
      </c>
      <c r="E506">
        <v>300</v>
      </c>
      <c r="F506">
        <v>290</v>
      </c>
      <c r="G506">
        <v>305</v>
      </c>
      <c r="H506">
        <v>315</v>
      </c>
      <c r="I506">
        <v>310</v>
      </c>
      <c r="J506">
        <v>320</v>
      </c>
      <c r="K506">
        <v>320</v>
      </c>
      <c r="L506">
        <v>315</v>
      </c>
      <c r="M506">
        <v>310</v>
      </c>
      <c r="N506">
        <v>310</v>
      </c>
      <c r="O506">
        <v>330</v>
      </c>
      <c r="P506">
        <v>355</v>
      </c>
    </row>
    <row r="507" spans="1:16" x14ac:dyDescent="0.2">
      <c r="A507" t="s">
        <v>126</v>
      </c>
      <c r="B507">
        <v>420</v>
      </c>
      <c r="C507">
        <v>395</v>
      </c>
      <c r="D507">
        <v>395</v>
      </c>
      <c r="E507">
        <v>390</v>
      </c>
      <c r="F507">
        <v>390</v>
      </c>
      <c r="G507">
        <v>420</v>
      </c>
      <c r="H507">
        <v>425</v>
      </c>
      <c r="I507">
        <v>415</v>
      </c>
      <c r="J507">
        <v>410</v>
      </c>
      <c r="K507">
        <v>390</v>
      </c>
      <c r="L507">
        <v>395</v>
      </c>
      <c r="M507">
        <v>370</v>
      </c>
      <c r="N507">
        <v>365</v>
      </c>
      <c r="O507">
        <v>385</v>
      </c>
      <c r="P507">
        <v>385</v>
      </c>
    </row>
    <row r="508" spans="1:16" x14ac:dyDescent="0.2">
      <c r="A508" t="s">
        <v>138</v>
      </c>
      <c r="B508">
        <v>3510</v>
      </c>
      <c r="C508">
        <v>3385</v>
      </c>
      <c r="D508">
        <v>3445</v>
      </c>
      <c r="E508">
        <v>3285</v>
      </c>
      <c r="F508">
        <v>3245</v>
      </c>
      <c r="G508">
        <v>3600</v>
      </c>
      <c r="H508">
        <v>3650</v>
      </c>
      <c r="I508">
        <v>3660</v>
      </c>
      <c r="J508">
        <v>3660</v>
      </c>
      <c r="K508">
        <v>3715</v>
      </c>
      <c r="L508">
        <v>3735</v>
      </c>
      <c r="M508">
        <v>3710</v>
      </c>
      <c r="N508">
        <v>3805</v>
      </c>
      <c r="O508">
        <v>3950</v>
      </c>
      <c r="P508">
        <v>4095</v>
      </c>
    </row>
    <row r="509" spans="1:16" x14ac:dyDescent="0.2">
      <c r="A509" t="s">
        <v>127</v>
      </c>
      <c r="B509">
        <v>410</v>
      </c>
      <c r="C509">
        <v>390</v>
      </c>
      <c r="D509">
        <v>415</v>
      </c>
      <c r="E509">
        <v>390</v>
      </c>
      <c r="F509">
        <v>395</v>
      </c>
      <c r="G509">
        <v>450</v>
      </c>
      <c r="H509">
        <v>435</v>
      </c>
      <c r="I509">
        <v>435</v>
      </c>
      <c r="J509">
        <v>450</v>
      </c>
      <c r="K509">
        <v>440</v>
      </c>
      <c r="L509">
        <v>450</v>
      </c>
      <c r="M509">
        <v>465</v>
      </c>
      <c r="N509">
        <v>480</v>
      </c>
      <c r="O509">
        <v>510</v>
      </c>
      <c r="P509">
        <v>535</v>
      </c>
    </row>
    <row r="510" spans="1:16" x14ac:dyDescent="0.2">
      <c r="A510" t="s">
        <v>139</v>
      </c>
      <c r="B510">
        <v>3915</v>
      </c>
      <c r="C510">
        <v>3770</v>
      </c>
      <c r="D510">
        <v>3860</v>
      </c>
      <c r="E510">
        <v>3675</v>
      </c>
      <c r="F510">
        <v>3645</v>
      </c>
      <c r="G510">
        <v>4045</v>
      </c>
      <c r="H510">
        <v>4090</v>
      </c>
      <c r="I510">
        <v>4095</v>
      </c>
      <c r="J510">
        <v>4110</v>
      </c>
      <c r="K510">
        <v>4155</v>
      </c>
      <c r="L510">
        <v>4185</v>
      </c>
      <c r="M510">
        <v>4180</v>
      </c>
      <c r="N510">
        <v>4285</v>
      </c>
      <c r="O510">
        <v>4460</v>
      </c>
      <c r="P510">
        <v>4630</v>
      </c>
    </row>
    <row r="511" spans="1:16" x14ac:dyDescent="0.2">
      <c r="A511" t="s">
        <v>140</v>
      </c>
      <c r="B511">
        <v>25745</v>
      </c>
      <c r="C511">
        <v>24765</v>
      </c>
      <c r="D511">
        <v>25120</v>
      </c>
      <c r="E511">
        <v>24275</v>
      </c>
      <c r="F511">
        <v>24180</v>
      </c>
      <c r="G511">
        <v>26075</v>
      </c>
      <c r="H511">
        <v>26255</v>
      </c>
      <c r="I511">
        <v>26125</v>
      </c>
      <c r="J511">
        <v>25985</v>
      </c>
      <c r="K511">
        <v>26200</v>
      </c>
      <c r="L511">
        <v>26370</v>
      </c>
      <c r="M511">
        <v>26260</v>
      </c>
      <c r="N511">
        <v>26810</v>
      </c>
      <c r="O511">
        <v>27305</v>
      </c>
      <c r="P511">
        <v>27830</v>
      </c>
    </row>
    <row r="512" spans="1:16" x14ac:dyDescent="0.2">
      <c r="A512" t="s">
        <v>141</v>
      </c>
      <c r="B512">
        <v>129955</v>
      </c>
      <c r="C512">
        <v>125780</v>
      </c>
      <c r="D512">
        <v>129790</v>
      </c>
      <c r="E512">
        <v>125590</v>
      </c>
      <c r="F512">
        <v>127260</v>
      </c>
      <c r="G512">
        <v>142485</v>
      </c>
      <c r="H512">
        <v>144830</v>
      </c>
      <c r="I512">
        <v>145460</v>
      </c>
      <c r="J512">
        <v>147065</v>
      </c>
      <c r="K512">
        <v>150155</v>
      </c>
      <c r="L512">
        <v>151565</v>
      </c>
      <c r="M512">
        <v>152365</v>
      </c>
      <c r="N512">
        <v>156355</v>
      </c>
      <c r="O512">
        <v>159605</v>
      </c>
      <c r="P512">
        <v>163065</v>
      </c>
    </row>
    <row r="513" spans="1:17" x14ac:dyDescent="0.2">
      <c r="A513" t="s">
        <v>226</v>
      </c>
      <c r="B513">
        <v>146240</v>
      </c>
      <c r="C513">
        <v>141565</v>
      </c>
      <c r="D513">
        <v>146385</v>
      </c>
      <c r="E513">
        <v>141575</v>
      </c>
      <c r="F513">
        <v>143435</v>
      </c>
      <c r="G513">
        <v>161505</v>
      </c>
      <c r="H513">
        <v>163935</v>
      </c>
      <c r="I513">
        <v>164610</v>
      </c>
      <c r="J513">
        <v>166150</v>
      </c>
      <c r="K513">
        <v>169460</v>
      </c>
      <c r="L513">
        <v>171070</v>
      </c>
      <c r="M513">
        <v>171920</v>
      </c>
      <c r="N513">
        <v>176150</v>
      </c>
      <c r="O513">
        <v>179680</v>
      </c>
      <c r="P513">
        <v>183335</v>
      </c>
    </row>
    <row r="514" spans="1:17" x14ac:dyDescent="0.2">
      <c r="A514" t="s">
        <v>227</v>
      </c>
      <c r="B514">
        <v>150125</v>
      </c>
      <c r="C514">
        <v>145495</v>
      </c>
      <c r="D514">
        <v>150530</v>
      </c>
      <c r="E514">
        <v>145600</v>
      </c>
      <c r="F514">
        <v>147595</v>
      </c>
      <c r="G514">
        <v>165690</v>
      </c>
      <c r="H514">
        <v>168255</v>
      </c>
      <c r="I514">
        <v>168930</v>
      </c>
      <c r="J514">
        <v>170580</v>
      </c>
      <c r="K514">
        <v>174020</v>
      </c>
      <c r="L514">
        <v>175715</v>
      </c>
      <c r="M514">
        <v>176550</v>
      </c>
      <c r="N514">
        <v>180790</v>
      </c>
      <c r="O514">
        <v>184420</v>
      </c>
      <c r="P514">
        <v>188115</v>
      </c>
    </row>
    <row r="515" spans="1:17" x14ac:dyDescent="0.2">
      <c r="A515" t="s">
        <v>228</v>
      </c>
      <c r="B515">
        <v>1445</v>
      </c>
      <c r="C515">
        <v>1385</v>
      </c>
      <c r="D515">
        <v>1435</v>
      </c>
      <c r="E515">
        <v>1360</v>
      </c>
      <c r="F515">
        <v>1345</v>
      </c>
      <c r="G515">
        <v>1515</v>
      </c>
      <c r="H515">
        <v>1525</v>
      </c>
      <c r="I515">
        <v>1535</v>
      </c>
      <c r="J515">
        <v>1540</v>
      </c>
      <c r="K515">
        <v>1540</v>
      </c>
      <c r="L515">
        <v>1545</v>
      </c>
      <c r="M515">
        <v>1575</v>
      </c>
      <c r="N515">
        <v>1620</v>
      </c>
      <c r="O515">
        <v>1710</v>
      </c>
      <c r="P515">
        <v>1780</v>
      </c>
    </row>
    <row r="516" spans="1:17" x14ac:dyDescent="0.2">
      <c r="A516" t="s">
        <v>229</v>
      </c>
      <c r="B516">
        <v>1130</v>
      </c>
      <c r="C516">
        <v>1085</v>
      </c>
      <c r="D516">
        <v>1095</v>
      </c>
      <c r="E516">
        <v>1055</v>
      </c>
      <c r="F516">
        <v>1040</v>
      </c>
      <c r="G516">
        <v>1145</v>
      </c>
      <c r="H516">
        <v>1155</v>
      </c>
      <c r="I516">
        <v>1125</v>
      </c>
      <c r="J516">
        <v>1130</v>
      </c>
      <c r="K516">
        <v>1130</v>
      </c>
      <c r="L516">
        <v>1130</v>
      </c>
      <c r="M516">
        <v>1090</v>
      </c>
      <c r="N516">
        <v>1100</v>
      </c>
      <c r="O516">
        <v>1135</v>
      </c>
      <c r="P516">
        <v>1165</v>
      </c>
    </row>
    <row r="517" spans="1:17" x14ac:dyDescent="0.2">
      <c r="A517" t="s">
        <v>230</v>
      </c>
      <c r="B517">
        <v>1040</v>
      </c>
      <c r="C517">
        <v>1005</v>
      </c>
      <c r="D517">
        <v>1020</v>
      </c>
      <c r="E517">
        <v>980</v>
      </c>
      <c r="F517">
        <v>975</v>
      </c>
      <c r="G517">
        <v>1090</v>
      </c>
      <c r="H517">
        <v>1095</v>
      </c>
      <c r="I517">
        <v>1120</v>
      </c>
      <c r="J517">
        <v>1135</v>
      </c>
      <c r="K517">
        <v>1165</v>
      </c>
      <c r="L517">
        <v>1175</v>
      </c>
      <c r="M517">
        <v>1180</v>
      </c>
      <c r="N517">
        <v>1235</v>
      </c>
      <c r="O517">
        <v>1265</v>
      </c>
      <c r="P517">
        <v>1320</v>
      </c>
    </row>
    <row r="518" spans="1:17" x14ac:dyDescent="0.2">
      <c r="A518" t="s">
        <v>231</v>
      </c>
      <c r="B518">
        <v>745</v>
      </c>
      <c r="C518">
        <v>720</v>
      </c>
      <c r="D518">
        <v>725</v>
      </c>
      <c r="E518">
        <v>675</v>
      </c>
      <c r="F518">
        <v>665</v>
      </c>
      <c r="G518">
        <v>715</v>
      </c>
      <c r="H518">
        <v>735</v>
      </c>
      <c r="I518">
        <v>740</v>
      </c>
      <c r="J518">
        <v>725</v>
      </c>
      <c r="K518">
        <v>730</v>
      </c>
      <c r="L518">
        <v>730</v>
      </c>
      <c r="M518">
        <v>745</v>
      </c>
      <c r="N518">
        <v>745</v>
      </c>
      <c r="O518">
        <v>780</v>
      </c>
      <c r="P518">
        <v>810</v>
      </c>
    </row>
    <row r="521" spans="1:17" ht="15" x14ac:dyDescent="0.25">
      <c r="A521" s="18" t="s">
        <v>1833</v>
      </c>
    </row>
    <row r="523" spans="1:17" x14ac:dyDescent="0.2">
      <c r="A523" t="s">
        <v>251</v>
      </c>
    </row>
    <row r="524" spans="1:17" ht="15" x14ac:dyDescent="0.25">
      <c r="A524" s="18"/>
      <c r="B524" s="18">
        <v>2010</v>
      </c>
      <c r="C524" s="18">
        <v>2011</v>
      </c>
      <c r="D524" s="18">
        <v>2012</v>
      </c>
      <c r="E524" s="18">
        <v>2013</v>
      </c>
      <c r="F524" s="18">
        <v>2014</v>
      </c>
      <c r="G524" s="18">
        <v>2015</v>
      </c>
      <c r="H524" s="18">
        <v>2016</v>
      </c>
      <c r="I524" s="18">
        <v>2017</v>
      </c>
      <c r="J524" s="18">
        <v>2018</v>
      </c>
      <c r="K524" s="18">
        <v>2019</v>
      </c>
      <c r="L524" s="18">
        <v>2020</v>
      </c>
      <c r="M524" s="18">
        <v>2021</v>
      </c>
      <c r="N524" s="18">
        <v>2022</v>
      </c>
      <c r="O524" s="18">
        <v>2023</v>
      </c>
      <c r="P524" s="18">
        <v>2024</v>
      </c>
      <c r="Q524" s="166"/>
    </row>
    <row r="525" spans="1:17" x14ac:dyDescent="0.2">
      <c r="A525" t="s">
        <v>115</v>
      </c>
      <c r="B525">
        <v>1400</v>
      </c>
      <c r="C525">
        <v>1400</v>
      </c>
      <c r="D525">
        <v>1515</v>
      </c>
      <c r="E525">
        <v>1545</v>
      </c>
      <c r="F525">
        <v>1640</v>
      </c>
      <c r="G525">
        <v>1785</v>
      </c>
      <c r="H525">
        <v>1880</v>
      </c>
      <c r="I525">
        <v>2000</v>
      </c>
      <c r="J525">
        <v>1985</v>
      </c>
      <c r="K525">
        <v>2095</v>
      </c>
      <c r="L525">
        <v>2185</v>
      </c>
      <c r="M525">
        <v>2175</v>
      </c>
      <c r="N525">
        <v>2070</v>
      </c>
      <c r="O525">
        <v>1990</v>
      </c>
      <c r="P525">
        <v>2025</v>
      </c>
    </row>
    <row r="526" spans="1:17" x14ac:dyDescent="0.2">
      <c r="A526" t="s">
        <v>116</v>
      </c>
      <c r="B526">
        <v>1160</v>
      </c>
      <c r="C526">
        <v>1170</v>
      </c>
      <c r="D526">
        <v>1235</v>
      </c>
      <c r="E526">
        <v>1240</v>
      </c>
      <c r="F526">
        <v>1305</v>
      </c>
      <c r="G526">
        <v>1445</v>
      </c>
      <c r="H526">
        <v>1540</v>
      </c>
      <c r="I526">
        <v>1605</v>
      </c>
      <c r="J526">
        <v>1570</v>
      </c>
      <c r="K526">
        <v>1595</v>
      </c>
      <c r="L526">
        <v>1615</v>
      </c>
      <c r="M526">
        <v>1610</v>
      </c>
      <c r="N526">
        <v>1600</v>
      </c>
      <c r="O526">
        <v>1590</v>
      </c>
      <c r="P526">
        <v>1575</v>
      </c>
    </row>
    <row r="527" spans="1:17" x14ac:dyDescent="0.2">
      <c r="A527" t="s">
        <v>117</v>
      </c>
      <c r="B527">
        <v>755</v>
      </c>
      <c r="C527">
        <v>750</v>
      </c>
      <c r="D527">
        <v>805</v>
      </c>
      <c r="E527">
        <v>865</v>
      </c>
      <c r="F527">
        <v>930</v>
      </c>
      <c r="G527">
        <v>1095</v>
      </c>
      <c r="H527">
        <v>1235</v>
      </c>
      <c r="I527">
        <v>1420</v>
      </c>
      <c r="J527">
        <v>1435</v>
      </c>
      <c r="K527">
        <v>1545</v>
      </c>
      <c r="L527">
        <v>1590</v>
      </c>
      <c r="M527">
        <v>1510</v>
      </c>
      <c r="N527">
        <v>1340</v>
      </c>
      <c r="O527">
        <v>1290</v>
      </c>
      <c r="P527">
        <v>1280</v>
      </c>
    </row>
    <row r="528" spans="1:17" x14ac:dyDescent="0.2">
      <c r="A528" t="s">
        <v>118</v>
      </c>
      <c r="B528">
        <v>520</v>
      </c>
      <c r="C528">
        <v>545</v>
      </c>
      <c r="D528">
        <v>610</v>
      </c>
      <c r="E528">
        <v>630</v>
      </c>
      <c r="F528">
        <v>660</v>
      </c>
      <c r="G528">
        <v>745</v>
      </c>
      <c r="H528">
        <v>780</v>
      </c>
      <c r="I528">
        <v>815</v>
      </c>
      <c r="J528">
        <v>840</v>
      </c>
      <c r="K528">
        <v>895</v>
      </c>
      <c r="L528">
        <v>895</v>
      </c>
      <c r="M528">
        <v>885</v>
      </c>
      <c r="N528">
        <v>880</v>
      </c>
      <c r="O528">
        <v>845</v>
      </c>
      <c r="P528">
        <v>860</v>
      </c>
    </row>
    <row r="529" spans="1:16" x14ac:dyDescent="0.2">
      <c r="A529" t="s">
        <v>119</v>
      </c>
      <c r="B529">
        <v>705</v>
      </c>
      <c r="C529">
        <v>715</v>
      </c>
      <c r="D529">
        <v>735</v>
      </c>
      <c r="E529">
        <v>720</v>
      </c>
      <c r="F529">
        <v>780</v>
      </c>
      <c r="G529">
        <v>880</v>
      </c>
      <c r="H529">
        <v>945</v>
      </c>
      <c r="I529">
        <v>1020</v>
      </c>
      <c r="J529">
        <v>1005</v>
      </c>
      <c r="K529">
        <v>1015</v>
      </c>
      <c r="L529">
        <v>1000</v>
      </c>
      <c r="M529">
        <v>975</v>
      </c>
      <c r="N529">
        <v>950</v>
      </c>
      <c r="O529">
        <v>940</v>
      </c>
      <c r="P529">
        <v>930</v>
      </c>
    </row>
    <row r="530" spans="1:16" x14ac:dyDescent="0.2">
      <c r="A530" t="s">
        <v>120</v>
      </c>
      <c r="B530">
        <v>635</v>
      </c>
      <c r="C530">
        <v>635</v>
      </c>
      <c r="D530">
        <v>700</v>
      </c>
      <c r="E530">
        <v>710</v>
      </c>
      <c r="F530">
        <v>775</v>
      </c>
      <c r="G530">
        <v>880</v>
      </c>
      <c r="H530">
        <v>970</v>
      </c>
      <c r="I530">
        <v>1030</v>
      </c>
      <c r="J530">
        <v>1020</v>
      </c>
      <c r="K530">
        <v>1035</v>
      </c>
      <c r="L530">
        <v>1050</v>
      </c>
      <c r="M530">
        <v>1025</v>
      </c>
      <c r="N530">
        <v>955</v>
      </c>
      <c r="O530">
        <v>900</v>
      </c>
      <c r="P530">
        <v>890</v>
      </c>
    </row>
    <row r="531" spans="1:16" x14ac:dyDescent="0.2">
      <c r="A531" t="s">
        <v>121</v>
      </c>
      <c r="B531">
        <v>1760</v>
      </c>
      <c r="C531">
        <v>1735</v>
      </c>
      <c r="D531">
        <v>1785</v>
      </c>
      <c r="E531">
        <v>1775</v>
      </c>
      <c r="F531">
        <v>1855</v>
      </c>
      <c r="G531">
        <v>2005</v>
      </c>
      <c r="H531">
        <v>2150</v>
      </c>
      <c r="I531">
        <v>2220</v>
      </c>
      <c r="J531">
        <v>2190</v>
      </c>
      <c r="K531">
        <v>2220</v>
      </c>
      <c r="L531">
        <v>2195</v>
      </c>
      <c r="M531">
        <v>2210</v>
      </c>
      <c r="N531">
        <v>2160</v>
      </c>
      <c r="O531">
        <v>2115</v>
      </c>
      <c r="P531">
        <v>2110</v>
      </c>
    </row>
    <row r="532" spans="1:16" x14ac:dyDescent="0.2">
      <c r="A532" t="s">
        <v>122</v>
      </c>
      <c r="B532">
        <v>1875</v>
      </c>
      <c r="C532">
        <v>1910</v>
      </c>
      <c r="D532">
        <v>2040</v>
      </c>
      <c r="E532">
        <v>2080</v>
      </c>
      <c r="F532">
        <v>2175</v>
      </c>
      <c r="G532">
        <v>2315</v>
      </c>
      <c r="H532">
        <v>2425</v>
      </c>
      <c r="I532">
        <v>2510</v>
      </c>
      <c r="J532">
        <v>2525</v>
      </c>
      <c r="K532">
        <v>2610</v>
      </c>
      <c r="L532">
        <v>2520</v>
      </c>
      <c r="M532">
        <v>2390</v>
      </c>
      <c r="N532">
        <v>2295</v>
      </c>
      <c r="O532">
        <v>2250</v>
      </c>
      <c r="P532">
        <v>2205</v>
      </c>
    </row>
    <row r="533" spans="1:16" x14ac:dyDescent="0.2">
      <c r="A533" t="s">
        <v>123</v>
      </c>
      <c r="B533">
        <v>835</v>
      </c>
      <c r="C533">
        <v>805</v>
      </c>
      <c r="D533">
        <v>865</v>
      </c>
      <c r="E533">
        <v>860</v>
      </c>
      <c r="F533">
        <v>950</v>
      </c>
      <c r="G533">
        <v>1070</v>
      </c>
      <c r="H533">
        <v>1130</v>
      </c>
      <c r="I533">
        <v>1185</v>
      </c>
      <c r="J533">
        <v>1155</v>
      </c>
      <c r="K533">
        <v>1180</v>
      </c>
      <c r="L533">
        <v>1185</v>
      </c>
      <c r="M533">
        <v>1165</v>
      </c>
      <c r="N533">
        <v>1120</v>
      </c>
      <c r="O533">
        <v>1090</v>
      </c>
      <c r="P533">
        <v>1140</v>
      </c>
    </row>
    <row r="534" spans="1:16" x14ac:dyDescent="0.2">
      <c r="A534" t="s">
        <v>124</v>
      </c>
      <c r="B534">
        <v>680</v>
      </c>
      <c r="C534">
        <v>635</v>
      </c>
      <c r="D534">
        <v>655</v>
      </c>
      <c r="E534">
        <v>645</v>
      </c>
      <c r="F534">
        <v>675</v>
      </c>
      <c r="G534">
        <v>815</v>
      </c>
      <c r="H534">
        <v>885</v>
      </c>
      <c r="I534">
        <v>965</v>
      </c>
      <c r="J534">
        <v>945</v>
      </c>
      <c r="K534">
        <v>980</v>
      </c>
      <c r="L534">
        <v>1060</v>
      </c>
      <c r="M534">
        <v>1055</v>
      </c>
      <c r="N534">
        <v>1095</v>
      </c>
      <c r="O534">
        <v>1110</v>
      </c>
      <c r="P534">
        <v>1150</v>
      </c>
    </row>
    <row r="535" spans="1:16" x14ac:dyDescent="0.2">
      <c r="A535" t="s">
        <v>125</v>
      </c>
      <c r="B535">
        <v>1520</v>
      </c>
      <c r="C535">
        <v>1510</v>
      </c>
      <c r="D535">
        <v>1585</v>
      </c>
      <c r="E535">
        <v>1615</v>
      </c>
      <c r="F535">
        <v>1745</v>
      </c>
      <c r="G535">
        <v>1910</v>
      </c>
      <c r="H535">
        <v>2035</v>
      </c>
      <c r="I535">
        <v>2105</v>
      </c>
      <c r="J535">
        <v>2190</v>
      </c>
      <c r="K535">
        <v>2310</v>
      </c>
      <c r="L535">
        <v>2285</v>
      </c>
      <c r="M535">
        <v>2195</v>
      </c>
      <c r="N535">
        <v>2095</v>
      </c>
      <c r="O535">
        <v>2010</v>
      </c>
      <c r="P535">
        <v>1980</v>
      </c>
    </row>
    <row r="536" spans="1:16" x14ac:dyDescent="0.2">
      <c r="A536" t="s">
        <v>126</v>
      </c>
      <c r="B536">
        <v>1990</v>
      </c>
      <c r="C536">
        <v>1990</v>
      </c>
      <c r="D536">
        <v>2145</v>
      </c>
      <c r="E536">
        <v>2145</v>
      </c>
      <c r="F536">
        <v>2265</v>
      </c>
      <c r="G536">
        <v>2490</v>
      </c>
      <c r="H536">
        <v>2565</v>
      </c>
      <c r="I536">
        <v>2660</v>
      </c>
      <c r="J536">
        <v>2705</v>
      </c>
      <c r="K536">
        <v>2700</v>
      </c>
      <c r="L536">
        <v>2595</v>
      </c>
      <c r="M536">
        <v>2565</v>
      </c>
      <c r="N536">
        <v>2430</v>
      </c>
      <c r="O536">
        <v>2325</v>
      </c>
      <c r="P536">
        <v>2325</v>
      </c>
    </row>
    <row r="537" spans="1:16" x14ac:dyDescent="0.2">
      <c r="A537" t="s">
        <v>138</v>
      </c>
      <c r="B537">
        <v>13830</v>
      </c>
      <c r="C537">
        <v>13800</v>
      </c>
      <c r="D537">
        <v>14670</v>
      </c>
      <c r="E537">
        <v>14825</v>
      </c>
      <c r="F537">
        <v>15755</v>
      </c>
      <c r="G537">
        <v>17430</v>
      </c>
      <c r="H537">
        <v>18530</v>
      </c>
      <c r="I537">
        <v>19535</v>
      </c>
      <c r="J537">
        <v>19570</v>
      </c>
      <c r="K537">
        <v>20180</v>
      </c>
      <c r="L537">
        <v>20180</v>
      </c>
      <c r="M537">
        <v>19760</v>
      </c>
      <c r="N537">
        <v>18985</v>
      </c>
      <c r="O537">
        <v>18455</v>
      </c>
      <c r="P537">
        <v>18460</v>
      </c>
    </row>
    <row r="538" spans="1:16" x14ac:dyDescent="0.2">
      <c r="A538" t="s">
        <v>127</v>
      </c>
      <c r="B538">
        <v>1485</v>
      </c>
      <c r="C538">
        <v>1490</v>
      </c>
      <c r="D538">
        <v>1610</v>
      </c>
      <c r="E538">
        <v>1640</v>
      </c>
      <c r="F538">
        <v>1820</v>
      </c>
      <c r="G538">
        <v>2055</v>
      </c>
      <c r="H538">
        <v>2225</v>
      </c>
      <c r="I538">
        <v>2335</v>
      </c>
      <c r="J538">
        <v>2295</v>
      </c>
      <c r="K538">
        <v>2205</v>
      </c>
      <c r="L538">
        <v>2255</v>
      </c>
      <c r="M538">
        <v>2205</v>
      </c>
      <c r="N538">
        <v>2095</v>
      </c>
      <c r="O538">
        <v>2015</v>
      </c>
      <c r="P538">
        <v>1990</v>
      </c>
    </row>
    <row r="539" spans="1:16" x14ac:dyDescent="0.2">
      <c r="A539" t="s">
        <v>139</v>
      </c>
      <c r="B539">
        <v>15315</v>
      </c>
      <c r="C539">
        <v>15290</v>
      </c>
      <c r="D539">
        <v>16280</v>
      </c>
      <c r="E539">
        <v>16465</v>
      </c>
      <c r="F539">
        <v>17575</v>
      </c>
      <c r="G539">
        <v>19490</v>
      </c>
      <c r="H539">
        <v>20760</v>
      </c>
      <c r="I539">
        <v>21875</v>
      </c>
      <c r="J539">
        <v>21865</v>
      </c>
      <c r="K539">
        <v>22385</v>
      </c>
      <c r="L539">
        <v>22430</v>
      </c>
      <c r="M539">
        <v>21965</v>
      </c>
      <c r="N539">
        <v>21080</v>
      </c>
      <c r="O539">
        <v>20470</v>
      </c>
      <c r="P539">
        <v>20455</v>
      </c>
    </row>
    <row r="540" spans="1:16" x14ac:dyDescent="0.2">
      <c r="A540" t="s">
        <v>140</v>
      </c>
      <c r="B540">
        <v>112935</v>
      </c>
      <c r="C540">
        <v>113485</v>
      </c>
      <c r="D540">
        <v>119650</v>
      </c>
      <c r="E540">
        <v>121770</v>
      </c>
      <c r="F540">
        <v>128890</v>
      </c>
      <c r="G540">
        <v>140830</v>
      </c>
      <c r="H540">
        <v>148280</v>
      </c>
      <c r="I540">
        <v>153805</v>
      </c>
      <c r="J540">
        <v>153060</v>
      </c>
      <c r="K540">
        <v>157120</v>
      </c>
      <c r="L540">
        <v>154800</v>
      </c>
      <c r="M540">
        <v>148925</v>
      </c>
      <c r="N540">
        <v>140220</v>
      </c>
      <c r="O540">
        <v>134055</v>
      </c>
      <c r="P540">
        <v>133010</v>
      </c>
    </row>
    <row r="541" spans="1:16" x14ac:dyDescent="0.2">
      <c r="A541" t="s">
        <v>141</v>
      </c>
      <c r="B541">
        <v>536140</v>
      </c>
      <c r="C541">
        <v>538535</v>
      </c>
      <c r="D541">
        <v>570545</v>
      </c>
      <c r="E541">
        <v>585810</v>
      </c>
      <c r="F541">
        <v>632880</v>
      </c>
      <c r="G541">
        <v>710020</v>
      </c>
      <c r="H541">
        <v>756270</v>
      </c>
      <c r="I541">
        <v>802635</v>
      </c>
      <c r="J541">
        <v>787470</v>
      </c>
      <c r="K541">
        <v>800900</v>
      </c>
      <c r="L541">
        <v>802490</v>
      </c>
      <c r="M541">
        <v>770440</v>
      </c>
      <c r="N541">
        <v>731135</v>
      </c>
      <c r="O541">
        <v>703435</v>
      </c>
      <c r="P541">
        <v>702365</v>
      </c>
    </row>
    <row r="542" spans="1:16" x14ac:dyDescent="0.2">
      <c r="A542" t="s">
        <v>226</v>
      </c>
      <c r="B542">
        <v>586225</v>
      </c>
      <c r="C542">
        <v>589855</v>
      </c>
      <c r="D542">
        <v>625685</v>
      </c>
      <c r="E542">
        <v>643000</v>
      </c>
      <c r="F542">
        <v>695120</v>
      </c>
      <c r="G542">
        <v>779990</v>
      </c>
      <c r="H542">
        <v>829200</v>
      </c>
      <c r="I542">
        <v>877775</v>
      </c>
      <c r="J542">
        <v>861575</v>
      </c>
      <c r="K542">
        <v>876450</v>
      </c>
      <c r="L542">
        <v>877515</v>
      </c>
      <c r="M542">
        <v>841040</v>
      </c>
      <c r="N542">
        <v>796395</v>
      </c>
      <c r="O542">
        <v>765770</v>
      </c>
      <c r="P542">
        <v>764205</v>
      </c>
    </row>
    <row r="543" spans="1:16" x14ac:dyDescent="0.2">
      <c r="A543" t="s">
        <v>227</v>
      </c>
      <c r="B543">
        <v>594045</v>
      </c>
      <c r="C543">
        <v>597615</v>
      </c>
      <c r="D543">
        <v>633445</v>
      </c>
      <c r="E543">
        <v>650880</v>
      </c>
      <c r="F543">
        <v>703140</v>
      </c>
      <c r="G543">
        <v>788270</v>
      </c>
      <c r="H543">
        <v>838015</v>
      </c>
      <c r="I543">
        <v>886980</v>
      </c>
      <c r="J543">
        <v>871230</v>
      </c>
      <c r="K543">
        <v>886420</v>
      </c>
      <c r="L543">
        <v>887825</v>
      </c>
      <c r="M543">
        <v>851710</v>
      </c>
      <c r="N543">
        <v>807080</v>
      </c>
      <c r="O543">
        <v>776560</v>
      </c>
      <c r="P543">
        <v>775090</v>
      </c>
    </row>
    <row r="544" spans="1:16" x14ac:dyDescent="0.2">
      <c r="A544" t="s">
        <v>228</v>
      </c>
      <c r="B544">
        <v>5470</v>
      </c>
      <c r="C544">
        <v>5420</v>
      </c>
      <c r="D544">
        <v>5765</v>
      </c>
      <c r="E544">
        <v>5845</v>
      </c>
      <c r="F544">
        <v>6325</v>
      </c>
      <c r="G544">
        <v>7105</v>
      </c>
      <c r="H544">
        <v>7715</v>
      </c>
      <c r="I544">
        <v>8195</v>
      </c>
      <c r="J544">
        <v>8090</v>
      </c>
      <c r="K544">
        <v>8185</v>
      </c>
      <c r="L544">
        <v>8275</v>
      </c>
      <c r="M544">
        <v>8115</v>
      </c>
      <c r="N544">
        <v>7670</v>
      </c>
      <c r="O544">
        <v>7405</v>
      </c>
      <c r="P544">
        <v>7410</v>
      </c>
    </row>
    <row r="545" spans="1:17" x14ac:dyDescent="0.2">
      <c r="A545" t="s">
        <v>229</v>
      </c>
      <c r="B545">
        <v>5385</v>
      </c>
      <c r="C545">
        <v>5410</v>
      </c>
      <c r="D545">
        <v>5765</v>
      </c>
      <c r="E545">
        <v>5840</v>
      </c>
      <c r="F545">
        <v>6185</v>
      </c>
      <c r="G545">
        <v>6715</v>
      </c>
      <c r="H545">
        <v>7020</v>
      </c>
      <c r="I545">
        <v>7275</v>
      </c>
      <c r="J545">
        <v>7425</v>
      </c>
      <c r="K545">
        <v>7625</v>
      </c>
      <c r="L545">
        <v>7400</v>
      </c>
      <c r="M545">
        <v>7150</v>
      </c>
      <c r="N545">
        <v>6815</v>
      </c>
      <c r="O545">
        <v>6585</v>
      </c>
      <c r="P545">
        <v>6505</v>
      </c>
    </row>
    <row r="546" spans="1:17" x14ac:dyDescent="0.2">
      <c r="A546" t="s">
        <v>230</v>
      </c>
      <c r="B546">
        <v>3060</v>
      </c>
      <c r="C546">
        <v>3060</v>
      </c>
      <c r="D546">
        <v>3235</v>
      </c>
      <c r="E546">
        <v>3235</v>
      </c>
      <c r="F546">
        <v>3425</v>
      </c>
      <c r="G546">
        <v>3880</v>
      </c>
      <c r="H546">
        <v>4145</v>
      </c>
      <c r="I546">
        <v>4405</v>
      </c>
      <c r="J546">
        <v>4365</v>
      </c>
      <c r="K546">
        <v>4485</v>
      </c>
      <c r="L546">
        <v>4570</v>
      </c>
      <c r="M546">
        <v>4525</v>
      </c>
      <c r="N546">
        <v>4525</v>
      </c>
      <c r="O546">
        <v>4490</v>
      </c>
      <c r="P546">
        <v>4510</v>
      </c>
    </row>
    <row r="547" spans="1:17" x14ac:dyDescent="0.2">
      <c r="A547" t="s">
        <v>231</v>
      </c>
      <c r="B547">
        <v>3160</v>
      </c>
      <c r="C547">
        <v>3135</v>
      </c>
      <c r="D547">
        <v>3295</v>
      </c>
      <c r="E547">
        <v>3320</v>
      </c>
      <c r="F547">
        <v>3495</v>
      </c>
      <c r="G547">
        <v>3790</v>
      </c>
      <c r="H547">
        <v>4030</v>
      </c>
      <c r="I547">
        <v>4220</v>
      </c>
      <c r="J547">
        <v>4180</v>
      </c>
      <c r="K547">
        <v>4315</v>
      </c>
      <c r="L547">
        <v>4385</v>
      </c>
      <c r="M547">
        <v>4385</v>
      </c>
      <c r="N547">
        <v>4230</v>
      </c>
      <c r="O547">
        <v>4105</v>
      </c>
      <c r="P547">
        <v>4135</v>
      </c>
    </row>
    <row r="551" spans="1:17" x14ac:dyDescent="0.2">
      <c r="A551" t="s">
        <v>252</v>
      </c>
    </row>
    <row r="552" spans="1:17" ht="15" x14ac:dyDescent="0.25">
      <c r="A552" s="18"/>
      <c r="B552" s="18">
        <v>2010</v>
      </c>
      <c r="C552" s="18">
        <v>2011</v>
      </c>
      <c r="D552" s="18">
        <v>2012</v>
      </c>
      <c r="E552" s="18">
        <v>2013</v>
      </c>
      <c r="F552" s="18">
        <v>2014</v>
      </c>
      <c r="G552" s="18">
        <v>2015</v>
      </c>
      <c r="H552" s="18">
        <v>2016</v>
      </c>
      <c r="I552" s="18">
        <v>2017</v>
      </c>
      <c r="J552" s="18">
        <v>2018</v>
      </c>
      <c r="K552" s="18">
        <v>2019</v>
      </c>
      <c r="L552" s="18">
        <v>2020</v>
      </c>
      <c r="M552" s="18">
        <v>2021</v>
      </c>
      <c r="N552" s="18">
        <v>2022</v>
      </c>
      <c r="O552" s="18">
        <v>2023</v>
      </c>
      <c r="P552" s="18">
        <v>2024</v>
      </c>
      <c r="Q552" s="166"/>
    </row>
    <row r="553" spans="1:17" x14ac:dyDescent="0.2">
      <c r="A553" t="s">
        <v>115</v>
      </c>
      <c r="B553">
        <v>375</v>
      </c>
      <c r="C553">
        <v>385</v>
      </c>
      <c r="D553">
        <v>385</v>
      </c>
      <c r="E553">
        <v>415</v>
      </c>
      <c r="F553">
        <v>425</v>
      </c>
      <c r="G553">
        <v>425</v>
      </c>
      <c r="H553">
        <v>430</v>
      </c>
      <c r="I553">
        <v>420</v>
      </c>
      <c r="J553">
        <v>425</v>
      </c>
      <c r="K553">
        <v>430</v>
      </c>
      <c r="L553">
        <v>425</v>
      </c>
      <c r="M553">
        <v>405</v>
      </c>
      <c r="N553">
        <v>415</v>
      </c>
      <c r="O553">
        <v>410</v>
      </c>
      <c r="P553">
        <v>415</v>
      </c>
    </row>
    <row r="554" spans="1:17" x14ac:dyDescent="0.2">
      <c r="A554" t="s">
        <v>116</v>
      </c>
      <c r="B554">
        <v>155</v>
      </c>
      <c r="C554">
        <v>155</v>
      </c>
      <c r="D554">
        <v>160</v>
      </c>
      <c r="E554">
        <v>170</v>
      </c>
      <c r="F554">
        <v>175</v>
      </c>
      <c r="G554">
        <v>175</v>
      </c>
      <c r="H554">
        <v>175</v>
      </c>
      <c r="I554">
        <v>180</v>
      </c>
      <c r="J554">
        <v>180</v>
      </c>
      <c r="K554">
        <v>180</v>
      </c>
      <c r="L554">
        <v>180</v>
      </c>
      <c r="M554">
        <v>175</v>
      </c>
      <c r="N554">
        <v>175</v>
      </c>
      <c r="O554">
        <v>165</v>
      </c>
      <c r="P554">
        <v>155</v>
      </c>
    </row>
    <row r="555" spans="1:17" x14ac:dyDescent="0.2">
      <c r="A555" t="s">
        <v>117</v>
      </c>
      <c r="B555">
        <v>30</v>
      </c>
      <c r="C555">
        <v>35</v>
      </c>
      <c r="D555">
        <v>30</v>
      </c>
      <c r="E555">
        <v>35</v>
      </c>
      <c r="F555">
        <v>35</v>
      </c>
      <c r="G555">
        <v>30</v>
      </c>
      <c r="H555">
        <v>35</v>
      </c>
      <c r="I555">
        <v>30</v>
      </c>
      <c r="J555">
        <v>30</v>
      </c>
      <c r="K555">
        <v>25</v>
      </c>
      <c r="L555">
        <v>30</v>
      </c>
      <c r="M555">
        <v>30</v>
      </c>
      <c r="N555">
        <v>30</v>
      </c>
      <c r="O555">
        <v>30</v>
      </c>
      <c r="P555">
        <v>30</v>
      </c>
    </row>
    <row r="556" spans="1:17" x14ac:dyDescent="0.2">
      <c r="A556" t="s">
        <v>118</v>
      </c>
      <c r="B556">
        <v>185</v>
      </c>
      <c r="C556">
        <v>180</v>
      </c>
      <c r="D556">
        <v>185</v>
      </c>
      <c r="E556">
        <v>205</v>
      </c>
      <c r="F556">
        <v>200</v>
      </c>
      <c r="G556">
        <v>205</v>
      </c>
      <c r="H556">
        <v>210</v>
      </c>
      <c r="I556">
        <v>215</v>
      </c>
      <c r="J556">
        <v>210</v>
      </c>
      <c r="K556">
        <v>205</v>
      </c>
      <c r="L556">
        <v>200</v>
      </c>
      <c r="M556">
        <v>175</v>
      </c>
      <c r="N556">
        <v>175</v>
      </c>
      <c r="O556">
        <v>175</v>
      </c>
      <c r="P556">
        <v>170</v>
      </c>
    </row>
    <row r="557" spans="1:17" x14ac:dyDescent="0.2">
      <c r="A557" t="s">
        <v>119</v>
      </c>
      <c r="B557">
        <v>180</v>
      </c>
      <c r="C557">
        <v>195</v>
      </c>
      <c r="D557">
        <v>200</v>
      </c>
      <c r="E557">
        <v>205</v>
      </c>
      <c r="F557">
        <v>205</v>
      </c>
      <c r="G557">
        <v>215</v>
      </c>
      <c r="H557">
        <v>215</v>
      </c>
      <c r="I557">
        <v>210</v>
      </c>
      <c r="J557">
        <v>215</v>
      </c>
      <c r="K557">
        <v>220</v>
      </c>
      <c r="L557">
        <v>225</v>
      </c>
      <c r="M557">
        <v>205</v>
      </c>
      <c r="N557">
        <v>205</v>
      </c>
      <c r="O557">
        <v>200</v>
      </c>
      <c r="P557">
        <v>195</v>
      </c>
    </row>
    <row r="558" spans="1:17" x14ac:dyDescent="0.2">
      <c r="A558" t="s">
        <v>120</v>
      </c>
      <c r="B558">
        <v>35</v>
      </c>
      <c r="C558">
        <v>40</v>
      </c>
      <c r="D558">
        <v>40</v>
      </c>
      <c r="E558">
        <v>40</v>
      </c>
      <c r="F558">
        <v>45</v>
      </c>
      <c r="G558">
        <v>45</v>
      </c>
      <c r="H558">
        <v>45</v>
      </c>
      <c r="I558">
        <v>45</v>
      </c>
      <c r="J558">
        <v>50</v>
      </c>
      <c r="K558">
        <v>50</v>
      </c>
      <c r="L558">
        <v>50</v>
      </c>
      <c r="M558">
        <v>45</v>
      </c>
      <c r="N558">
        <v>45</v>
      </c>
      <c r="O558">
        <v>45</v>
      </c>
      <c r="P558">
        <v>45</v>
      </c>
    </row>
    <row r="559" spans="1:17" x14ac:dyDescent="0.2">
      <c r="A559" t="s">
        <v>121</v>
      </c>
      <c r="B559">
        <v>305</v>
      </c>
      <c r="C559">
        <v>305</v>
      </c>
      <c r="D559">
        <v>300</v>
      </c>
      <c r="E559">
        <v>325</v>
      </c>
      <c r="F559">
        <v>315</v>
      </c>
      <c r="G559">
        <v>320</v>
      </c>
      <c r="H559">
        <v>330</v>
      </c>
      <c r="I559">
        <v>325</v>
      </c>
      <c r="J559">
        <v>315</v>
      </c>
      <c r="K559">
        <v>320</v>
      </c>
      <c r="L559">
        <v>320</v>
      </c>
      <c r="M559">
        <v>305</v>
      </c>
      <c r="N559">
        <v>295</v>
      </c>
      <c r="O559">
        <v>290</v>
      </c>
      <c r="P559">
        <v>285</v>
      </c>
    </row>
    <row r="560" spans="1:17" x14ac:dyDescent="0.2">
      <c r="A560" t="s">
        <v>122</v>
      </c>
      <c r="B560">
        <v>195</v>
      </c>
      <c r="C560">
        <v>190</v>
      </c>
      <c r="D560">
        <v>195</v>
      </c>
      <c r="E560">
        <v>200</v>
      </c>
      <c r="F560">
        <v>205</v>
      </c>
      <c r="G560">
        <v>205</v>
      </c>
      <c r="H560">
        <v>205</v>
      </c>
      <c r="I560">
        <v>205</v>
      </c>
      <c r="J560">
        <v>200</v>
      </c>
      <c r="K560">
        <v>205</v>
      </c>
      <c r="L560">
        <v>205</v>
      </c>
      <c r="M560">
        <v>195</v>
      </c>
      <c r="N560">
        <v>200</v>
      </c>
      <c r="O560">
        <v>195</v>
      </c>
      <c r="P560">
        <v>195</v>
      </c>
    </row>
    <row r="561" spans="1:16" x14ac:dyDescent="0.2">
      <c r="A561" t="s">
        <v>123</v>
      </c>
      <c r="B561">
        <v>205</v>
      </c>
      <c r="C561">
        <v>210</v>
      </c>
      <c r="D561">
        <v>200</v>
      </c>
      <c r="E561">
        <v>220</v>
      </c>
      <c r="F561">
        <v>220</v>
      </c>
      <c r="G561">
        <v>230</v>
      </c>
      <c r="H561">
        <v>230</v>
      </c>
      <c r="I561">
        <v>235</v>
      </c>
      <c r="J561">
        <v>245</v>
      </c>
      <c r="K561">
        <v>240</v>
      </c>
      <c r="L561">
        <v>235</v>
      </c>
      <c r="M561">
        <v>210</v>
      </c>
      <c r="N561">
        <v>210</v>
      </c>
      <c r="O561">
        <v>210</v>
      </c>
      <c r="P561">
        <v>210</v>
      </c>
    </row>
    <row r="562" spans="1:16" x14ac:dyDescent="0.2">
      <c r="A562" t="s">
        <v>124</v>
      </c>
      <c r="B562">
        <v>75</v>
      </c>
      <c r="C562">
        <v>80</v>
      </c>
      <c r="D562">
        <v>80</v>
      </c>
      <c r="E562">
        <v>80</v>
      </c>
      <c r="F562">
        <v>80</v>
      </c>
      <c r="G562">
        <v>85</v>
      </c>
      <c r="H562">
        <v>85</v>
      </c>
      <c r="I562">
        <v>80</v>
      </c>
      <c r="J562">
        <v>90</v>
      </c>
      <c r="K562">
        <v>80</v>
      </c>
      <c r="L562">
        <v>80</v>
      </c>
      <c r="M562">
        <v>80</v>
      </c>
      <c r="N562">
        <v>80</v>
      </c>
      <c r="O562">
        <v>80</v>
      </c>
      <c r="P562">
        <v>80</v>
      </c>
    </row>
    <row r="563" spans="1:16" x14ac:dyDescent="0.2">
      <c r="A563" t="s">
        <v>125</v>
      </c>
      <c r="B563">
        <v>120</v>
      </c>
      <c r="C563">
        <v>130</v>
      </c>
      <c r="D563">
        <v>135</v>
      </c>
      <c r="E563">
        <v>140</v>
      </c>
      <c r="F563">
        <v>140</v>
      </c>
      <c r="G563">
        <v>140</v>
      </c>
      <c r="H563">
        <v>145</v>
      </c>
      <c r="I563">
        <v>145</v>
      </c>
      <c r="J563">
        <v>145</v>
      </c>
      <c r="K563">
        <v>145</v>
      </c>
      <c r="L563">
        <v>145</v>
      </c>
      <c r="M563">
        <v>130</v>
      </c>
      <c r="N563">
        <v>135</v>
      </c>
      <c r="O563">
        <v>135</v>
      </c>
      <c r="P563">
        <v>135</v>
      </c>
    </row>
    <row r="564" spans="1:16" x14ac:dyDescent="0.2">
      <c r="A564" t="s">
        <v>126</v>
      </c>
      <c r="B564">
        <v>260</v>
      </c>
      <c r="C564">
        <v>270</v>
      </c>
      <c r="D564">
        <v>260</v>
      </c>
      <c r="E564">
        <v>280</v>
      </c>
      <c r="F564">
        <v>285</v>
      </c>
      <c r="G564">
        <v>285</v>
      </c>
      <c r="H564">
        <v>290</v>
      </c>
      <c r="I564">
        <v>290</v>
      </c>
      <c r="J564">
        <v>295</v>
      </c>
      <c r="K564">
        <v>295</v>
      </c>
      <c r="L564">
        <v>290</v>
      </c>
      <c r="M564">
        <v>265</v>
      </c>
      <c r="N564">
        <v>265</v>
      </c>
      <c r="O564">
        <v>255</v>
      </c>
      <c r="P564">
        <v>260</v>
      </c>
    </row>
    <row r="565" spans="1:16" x14ac:dyDescent="0.2">
      <c r="A565" t="s">
        <v>138</v>
      </c>
      <c r="B565">
        <v>2125</v>
      </c>
      <c r="C565">
        <v>2170</v>
      </c>
      <c r="D565">
        <v>2170</v>
      </c>
      <c r="E565">
        <v>2315</v>
      </c>
      <c r="F565">
        <v>2335</v>
      </c>
      <c r="G565">
        <v>2365</v>
      </c>
      <c r="H565">
        <v>2385</v>
      </c>
      <c r="I565">
        <v>2380</v>
      </c>
      <c r="J565">
        <v>2395</v>
      </c>
      <c r="K565">
        <v>2400</v>
      </c>
      <c r="L565">
        <v>2390</v>
      </c>
      <c r="M565">
        <v>2220</v>
      </c>
      <c r="N565">
        <v>2235</v>
      </c>
      <c r="O565">
        <v>2200</v>
      </c>
      <c r="P565">
        <v>2180</v>
      </c>
    </row>
    <row r="566" spans="1:16" x14ac:dyDescent="0.2">
      <c r="A566" t="s">
        <v>127</v>
      </c>
      <c r="B566">
        <v>70</v>
      </c>
      <c r="C566">
        <v>70</v>
      </c>
      <c r="D566">
        <v>80</v>
      </c>
      <c r="E566">
        <v>80</v>
      </c>
      <c r="F566">
        <v>85</v>
      </c>
      <c r="G566">
        <v>80</v>
      </c>
      <c r="H566">
        <v>85</v>
      </c>
      <c r="I566">
        <v>85</v>
      </c>
      <c r="J566">
        <v>90</v>
      </c>
      <c r="K566">
        <v>90</v>
      </c>
      <c r="L566">
        <v>90</v>
      </c>
      <c r="M566">
        <v>90</v>
      </c>
      <c r="N566">
        <v>100</v>
      </c>
      <c r="O566">
        <v>100</v>
      </c>
      <c r="P566">
        <v>95</v>
      </c>
    </row>
    <row r="567" spans="1:16" x14ac:dyDescent="0.2">
      <c r="A567" t="s">
        <v>139</v>
      </c>
      <c r="B567">
        <v>2195</v>
      </c>
      <c r="C567">
        <v>2235</v>
      </c>
      <c r="D567">
        <v>2250</v>
      </c>
      <c r="E567">
        <v>2395</v>
      </c>
      <c r="F567">
        <v>2420</v>
      </c>
      <c r="G567">
        <v>2450</v>
      </c>
      <c r="H567">
        <v>2470</v>
      </c>
      <c r="I567">
        <v>2465</v>
      </c>
      <c r="J567">
        <v>2485</v>
      </c>
      <c r="K567">
        <v>2490</v>
      </c>
      <c r="L567">
        <v>2480</v>
      </c>
      <c r="M567">
        <v>2310</v>
      </c>
      <c r="N567">
        <v>2335</v>
      </c>
      <c r="O567">
        <v>2295</v>
      </c>
      <c r="P567">
        <v>2275</v>
      </c>
    </row>
    <row r="568" spans="1:16" x14ac:dyDescent="0.2">
      <c r="A568" t="s">
        <v>140</v>
      </c>
      <c r="B568">
        <v>10830</v>
      </c>
      <c r="C568">
        <v>11035</v>
      </c>
      <c r="D568">
        <v>11040</v>
      </c>
      <c r="E568">
        <v>11635</v>
      </c>
      <c r="F568">
        <v>11795</v>
      </c>
      <c r="G568">
        <v>12035</v>
      </c>
      <c r="H568">
        <v>12165</v>
      </c>
      <c r="I568">
        <v>12200</v>
      </c>
      <c r="J568">
        <v>12330</v>
      </c>
      <c r="K568">
        <v>12420</v>
      </c>
      <c r="L568">
        <v>12400</v>
      </c>
      <c r="M568">
        <v>11560</v>
      </c>
      <c r="N568">
        <v>11760</v>
      </c>
      <c r="O568">
        <v>11590</v>
      </c>
      <c r="P568">
        <v>11495</v>
      </c>
    </row>
    <row r="569" spans="1:16" x14ac:dyDescent="0.2">
      <c r="A569" t="s">
        <v>141</v>
      </c>
      <c r="B569">
        <v>93890</v>
      </c>
      <c r="C569">
        <v>95590</v>
      </c>
      <c r="D569">
        <v>95310</v>
      </c>
      <c r="E569">
        <v>99940</v>
      </c>
      <c r="F569">
        <v>101405</v>
      </c>
      <c r="G569">
        <v>103155</v>
      </c>
      <c r="H569">
        <v>103730</v>
      </c>
      <c r="I569">
        <v>104175</v>
      </c>
      <c r="J569">
        <v>105125</v>
      </c>
      <c r="K569">
        <v>105455</v>
      </c>
      <c r="L569">
        <v>105430</v>
      </c>
      <c r="M569">
        <v>98320</v>
      </c>
      <c r="N569">
        <v>99975</v>
      </c>
      <c r="O569">
        <v>98865</v>
      </c>
      <c r="P569">
        <v>98125</v>
      </c>
    </row>
    <row r="570" spans="1:16" x14ac:dyDescent="0.2">
      <c r="A570" t="s">
        <v>226</v>
      </c>
      <c r="B570">
        <v>124765</v>
      </c>
      <c r="C570">
        <v>126490</v>
      </c>
      <c r="D570">
        <v>126285</v>
      </c>
      <c r="E570">
        <v>130960</v>
      </c>
      <c r="F570">
        <v>132515</v>
      </c>
      <c r="G570">
        <v>134320</v>
      </c>
      <c r="H570">
        <v>134955</v>
      </c>
      <c r="I570">
        <v>135365</v>
      </c>
      <c r="J570">
        <v>136600</v>
      </c>
      <c r="K570">
        <v>137085</v>
      </c>
      <c r="L570">
        <v>136790</v>
      </c>
      <c r="M570">
        <v>129565</v>
      </c>
      <c r="N570">
        <v>131360</v>
      </c>
      <c r="O570">
        <v>130065</v>
      </c>
      <c r="P570">
        <v>129245</v>
      </c>
    </row>
    <row r="571" spans="1:16" x14ac:dyDescent="0.2">
      <c r="A571" t="s">
        <v>227</v>
      </c>
      <c r="B571">
        <v>141230</v>
      </c>
      <c r="C571">
        <v>143150</v>
      </c>
      <c r="D571">
        <v>143065</v>
      </c>
      <c r="E571">
        <v>148135</v>
      </c>
      <c r="F571">
        <v>149830</v>
      </c>
      <c r="G571">
        <v>151930</v>
      </c>
      <c r="H571">
        <v>153015</v>
      </c>
      <c r="I571">
        <v>153600</v>
      </c>
      <c r="J571">
        <v>155315</v>
      </c>
      <c r="K571">
        <v>156050</v>
      </c>
      <c r="L571">
        <v>155575</v>
      </c>
      <c r="M571">
        <v>148260</v>
      </c>
      <c r="N571">
        <v>150225</v>
      </c>
      <c r="O571">
        <v>149125</v>
      </c>
      <c r="P571">
        <v>148590</v>
      </c>
    </row>
    <row r="572" spans="1:16" x14ac:dyDescent="0.2">
      <c r="A572" t="s">
        <v>228</v>
      </c>
      <c r="B572">
        <v>645</v>
      </c>
      <c r="C572">
        <v>655</v>
      </c>
      <c r="D572">
        <v>650</v>
      </c>
      <c r="E572">
        <v>700</v>
      </c>
      <c r="F572">
        <v>700</v>
      </c>
      <c r="G572">
        <v>705</v>
      </c>
      <c r="H572">
        <v>725</v>
      </c>
      <c r="I572">
        <v>720</v>
      </c>
      <c r="J572">
        <v>730</v>
      </c>
      <c r="K572">
        <v>725</v>
      </c>
      <c r="L572">
        <v>725</v>
      </c>
      <c r="M572">
        <v>680</v>
      </c>
      <c r="N572">
        <v>685</v>
      </c>
      <c r="O572">
        <v>675</v>
      </c>
      <c r="P572">
        <v>665</v>
      </c>
    </row>
    <row r="573" spans="1:16" x14ac:dyDescent="0.2">
      <c r="A573" t="s">
        <v>229</v>
      </c>
      <c r="B573">
        <v>575</v>
      </c>
      <c r="C573">
        <v>585</v>
      </c>
      <c r="D573">
        <v>585</v>
      </c>
      <c r="E573">
        <v>620</v>
      </c>
      <c r="F573">
        <v>630</v>
      </c>
      <c r="G573">
        <v>630</v>
      </c>
      <c r="H573">
        <v>635</v>
      </c>
      <c r="I573">
        <v>635</v>
      </c>
      <c r="J573">
        <v>640</v>
      </c>
      <c r="K573">
        <v>650</v>
      </c>
      <c r="L573">
        <v>645</v>
      </c>
      <c r="M573">
        <v>590</v>
      </c>
      <c r="N573">
        <v>600</v>
      </c>
      <c r="O573">
        <v>585</v>
      </c>
      <c r="P573">
        <v>590</v>
      </c>
    </row>
    <row r="574" spans="1:16" x14ac:dyDescent="0.2">
      <c r="A574" t="s">
        <v>230</v>
      </c>
      <c r="B574">
        <v>600</v>
      </c>
      <c r="C574">
        <v>610</v>
      </c>
      <c r="D574">
        <v>630</v>
      </c>
      <c r="E574">
        <v>660</v>
      </c>
      <c r="F574">
        <v>660</v>
      </c>
      <c r="G574">
        <v>685</v>
      </c>
      <c r="H574">
        <v>685</v>
      </c>
      <c r="I574">
        <v>690</v>
      </c>
      <c r="J574">
        <v>690</v>
      </c>
      <c r="K574">
        <v>680</v>
      </c>
      <c r="L574">
        <v>685</v>
      </c>
      <c r="M574">
        <v>635</v>
      </c>
      <c r="N574">
        <v>630</v>
      </c>
      <c r="O574">
        <v>625</v>
      </c>
      <c r="P574">
        <v>600</v>
      </c>
    </row>
    <row r="575" spans="1:16" x14ac:dyDescent="0.2">
      <c r="A575" t="s">
        <v>231</v>
      </c>
      <c r="B575">
        <v>680</v>
      </c>
      <c r="C575">
        <v>690</v>
      </c>
      <c r="D575">
        <v>685</v>
      </c>
      <c r="E575">
        <v>740</v>
      </c>
      <c r="F575">
        <v>740</v>
      </c>
      <c r="G575">
        <v>745</v>
      </c>
      <c r="H575">
        <v>760</v>
      </c>
      <c r="I575">
        <v>745</v>
      </c>
      <c r="J575">
        <v>745</v>
      </c>
      <c r="K575">
        <v>750</v>
      </c>
      <c r="L575">
        <v>750</v>
      </c>
      <c r="M575">
        <v>710</v>
      </c>
      <c r="N575">
        <v>715</v>
      </c>
      <c r="O575">
        <v>700</v>
      </c>
      <c r="P575">
        <v>705</v>
      </c>
    </row>
    <row r="579" spans="1:17" x14ac:dyDescent="0.2">
      <c r="A579" t="s">
        <v>253</v>
      </c>
    </row>
    <row r="580" spans="1:17" ht="15" x14ac:dyDescent="0.25">
      <c r="A580" s="18"/>
      <c r="B580" s="18">
        <v>2010</v>
      </c>
      <c r="C580" s="18">
        <v>2011</v>
      </c>
      <c r="D580" s="18">
        <v>2012</v>
      </c>
      <c r="E580" s="18">
        <v>2013</v>
      </c>
      <c r="F580" s="18">
        <v>2014</v>
      </c>
      <c r="G580" s="18">
        <v>2015</v>
      </c>
      <c r="H580" s="18">
        <v>2016</v>
      </c>
      <c r="I580" s="18">
        <v>2017</v>
      </c>
      <c r="J580" s="18">
        <v>2018</v>
      </c>
      <c r="K580" s="18">
        <v>2019</v>
      </c>
      <c r="L580" s="18">
        <v>2020</v>
      </c>
      <c r="M580" s="18">
        <v>2021</v>
      </c>
      <c r="N580" s="18">
        <v>2022</v>
      </c>
      <c r="O580" s="18">
        <v>2023</v>
      </c>
      <c r="P580" s="18">
        <v>2024</v>
      </c>
      <c r="Q580" s="166"/>
    </row>
    <row r="581" spans="1:17" x14ac:dyDescent="0.2">
      <c r="A581" t="s">
        <v>115</v>
      </c>
      <c r="B581">
        <v>400</v>
      </c>
      <c r="C581">
        <v>395</v>
      </c>
      <c r="D581">
        <v>430</v>
      </c>
      <c r="E581">
        <v>435</v>
      </c>
      <c r="F581">
        <v>470</v>
      </c>
      <c r="G581">
        <v>485</v>
      </c>
      <c r="H581">
        <v>510</v>
      </c>
      <c r="I581">
        <v>545</v>
      </c>
      <c r="J581">
        <v>555</v>
      </c>
      <c r="K581">
        <v>570</v>
      </c>
      <c r="L581">
        <v>595</v>
      </c>
      <c r="M581">
        <v>570</v>
      </c>
      <c r="N581">
        <v>540</v>
      </c>
      <c r="O581">
        <v>555</v>
      </c>
      <c r="P581">
        <v>570</v>
      </c>
    </row>
    <row r="582" spans="1:17" x14ac:dyDescent="0.2">
      <c r="A582" t="s">
        <v>116</v>
      </c>
      <c r="B582">
        <v>370</v>
      </c>
      <c r="C582">
        <v>380</v>
      </c>
      <c r="D582">
        <v>410</v>
      </c>
      <c r="E582">
        <v>430</v>
      </c>
      <c r="F582">
        <v>445</v>
      </c>
      <c r="G582">
        <v>470</v>
      </c>
      <c r="H582">
        <v>510</v>
      </c>
      <c r="I582">
        <v>545</v>
      </c>
      <c r="J582">
        <v>565</v>
      </c>
      <c r="K582">
        <v>580</v>
      </c>
      <c r="L582">
        <v>595</v>
      </c>
      <c r="M582">
        <v>595</v>
      </c>
      <c r="N582">
        <v>570</v>
      </c>
      <c r="O582">
        <v>560</v>
      </c>
      <c r="P582">
        <v>580</v>
      </c>
    </row>
    <row r="583" spans="1:17" x14ac:dyDescent="0.2">
      <c r="A583" t="s">
        <v>117</v>
      </c>
      <c r="B583">
        <v>215</v>
      </c>
      <c r="C583">
        <v>225</v>
      </c>
      <c r="D583">
        <v>245</v>
      </c>
      <c r="E583">
        <v>275</v>
      </c>
      <c r="F583">
        <v>285</v>
      </c>
      <c r="G583">
        <v>325</v>
      </c>
      <c r="H583">
        <v>380</v>
      </c>
      <c r="I583">
        <v>445</v>
      </c>
      <c r="J583">
        <v>475</v>
      </c>
      <c r="K583">
        <v>550</v>
      </c>
      <c r="L583">
        <v>575</v>
      </c>
      <c r="M583">
        <v>525</v>
      </c>
      <c r="N583">
        <v>475</v>
      </c>
      <c r="O583">
        <v>460</v>
      </c>
      <c r="P583">
        <v>465</v>
      </c>
    </row>
    <row r="584" spans="1:17" x14ac:dyDescent="0.2">
      <c r="A584" t="s">
        <v>118</v>
      </c>
      <c r="B584">
        <v>175</v>
      </c>
      <c r="C584">
        <v>185</v>
      </c>
      <c r="D584">
        <v>205</v>
      </c>
      <c r="E584">
        <v>225</v>
      </c>
      <c r="F584">
        <v>215</v>
      </c>
      <c r="G584">
        <v>230</v>
      </c>
      <c r="H584">
        <v>235</v>
      </c>
      <c r="I584">
        <v>255</v>
      </c>
      <c r="J584">
        <v>240</v>
      </c>
      <c r="K584">
        <v>265</v>
      </c>
      <c r="L584">
        <v>255</v>
      </c>
      <c r="M584">
        <v>265</v>
      </c>
      <c r="N584">
        <v>260</v>
      </c>
      <c r="O584">
        <v>240</v>
      </c>
      <c r="P584">
        <v>255</v>
      </c>
    </row>
    <row r="585" spans="1:17" x14ac:dyDescent="0.2">
      <c r="A585" t="s">
        <v>119</v>
      </c>
      <c r="B585">
        <v>205</v>
      </c>
      <c r="C585">
        <v>205</v>
      </c>
      <c r="D585">
        <v>205</v>
      </c>
      <c r="E585">
        <v>215</v>
      </c>
      <c r="F585">
        <v>240</v>
      </c>
      <c r="G585">
        <v>250</v>
      </c>
      <c r="H585">
        <v>275</v>
      </c>
      <c r="I585">
        <v>290</v>
      </c>
      <c r="J585">
        <v>300</v>
      </c>
      <c r="K585">
        <v>305</v>
      </c>
      <c r="L585">
        <v>310</v>
      </c>
      <c r="M585">
        <v>315</v>
      </c>
      <c r="N585">
        <v>315</v>
      </c>
      <c r="O585">
        <v>320</v>
      </c>
      <c r="P585">
        <v>325</v>
      </c>
    </row>
    <row r="586" spans="1:17" x14ac:dyDescent="0.2">
      <c r="A586" t="s">
        <v>120</v>
      </c>
      <c r="B586">
        <v>165</v>
      </c>
      <c r="C586">
        <v>175</v>
      </c>
      <c r="D586">
        <v>205</v>
      </c>
      <c r="E586">
        <v>220</v>
      </c>
      <c r="F586">
        <v>235</v>
      </c>
      <c r="G586">
        <v>265</v>
      </c>
      <c r="H586">
        <v>300</v>
      </c>
      <c r="I586">
        <v>310</v>
      </c>
      <c r="J586">
        <v>310</v>
      </c>
      <c r="K586">
        <v>310</v>
      </c>
      <c r="L586">
        <v>315</v>
      </c>
      <c r="M586">
        <v>305</v>
      </c>
      <c r="N586">
        <v>295</v>
      </c>
      <c r="O586">
        <v>260</v>
      </c>
      <c r="P586">
        <v>245</v>
      </c>
    </row>
    <row r="587" spans="1:17" x14ac:dyDescent="0.2">
      <c r="A587" t="s">
        <v>121</v>
      </c>
      <c r="B587">
        <v>510</v>
      </c>
      <c r="C587">
        <v>520</v>
      </c>
      <c r="D587">
        <v>540</v>
      </c>
      <c r="E587">
        <v>570</v>
      </c>
      <c r="F587">
        <v>560</v>
      </c>
      <c r="G587">
        <v>595</v>
      </c>
      <c r="H587">
        <v>620</v>
      </c>
      <c r="I587">
        <v>635</v>
      </c>
      <c r="J587">
        <v>625</v>
      </c>
      <c r="K587">
        <v>640</v>
      </c>
      <c r="L587">
        <v>625</v>
      </c>
      <c r="M587">
        <v>605</v>
      </c>
      <c r="N587">
        <v>605</v>
      </c>
      <c r="O587">
        <v>595</v>
      </c>
      <c r="P587">
        <v>615</v>
      </c>
    </row>
    <row r="588" spans="1:17" x14ac:dyDescent="0.2">
      <c r="A588" t="s">
        <v>122</v>
      </c>
      <c r="B588">
        <v>575</v>
      </c>
      <c r="C588">
        <v>590</v>
      </c>
      <c r="D588">
        <v>670</v>
      </c>
      <c r="E588">
        <v>685</v>
      </c>
      <c r="F588">
        <v>735</v>
      </c>
      <c r="G588">
        <v>785</v>
      </c>
      <c r="H588">
        <v>840</v>
      </c>
      <c r="I588">
        <v>845</v>
      </c>
      <c r="J588">
        <v>850</v>
      </c>
      <c r="K588">
        <v>860</v>
      </c>
      <c r="L588">
        <v>840</v>
      </c>
      <c r="M588">
        <v>800</v>
      </c>
      <c r="N588">
        <v>750</v>
      </c>
      <c r="O588">
        <v>740</v>
      </c>
      <c r="P588">
        <v>740</v>
      </c>
    </row>
    <row r="589" spans="1:17" x14ac:dyDescent="0.2">
      <c r="A589" t="s">
        <v>123</v>
      </c>
      <c r="B589">
        <v>245</v>
      </c>
      <c r="C589">
        <v>245</v>
      </c>
      <c r="D589">
        <v>260</v>
      </c>
      <c r="E589">
        <v>270</v>
      </c>
      <c r="F589">
        <v>295</v>
      </c>
      <c r="G589">
        <v>305</v>
      </c>
      <c r="H589">
        <v>325</v>
      </c>
      <c r="I589">
        <v>340</v>
      </c>
      <c r="J589">
        <v>335</v>
      </c>
      <c r="K589">
        <v>370</v>
      </c>
      <c r="L589">
        <v>345</v>
      </c>
      <c r="M589">
        <v>335</v>
      </c>
      <c r="N589">
        <v>330</v>
      </c>
      <c r="O589">
        <v>325</v>
      </c>
      <c r="P589">
        <v>350</v>
      </c>
    </row>
    <row r="590" spans="1:17" x14ac:dyDescent="0.2">
      <c r="A590" t="s">
        <v>124</v>
      </c>
      <c r="B590">
        <v>190</v>
      </c>
      <c r="C590">
        <v>180</v>
      </c>
      <c r="D590">
        <v>190</v>
      </c>
      <c r="E590">
        <v>175</v>
      </c>
      <c r="F590">
        <v>200</v>
      </c>
      <c r="G590">
        <v>215</v>
      </c>
      <c r="H590">
        <v>265</v>
      </c>
      <c r="I590">
        <v>295</v>
      </c>
      <c r="J590">
        <v>320</v>
      </c>
      <c r="K590">
        <v>350</v>
      </c>
      <c r="L590">
        <v>395</v>
      </c>
      <c r="M590">
        <v>420</v>
      </c>
      <c r="N590">
        <v>445</v>
      </c>
      <c r="O590">
        <v>480</v>
      </c>
      <c r="P590">
        <v>530</v>
      </c>
    </row>
    <row r="591" spans="1:17" x14ac:dyDescent="0.2">
      <c r="A591" t="s">
        <v>125</v>
      </c>
      <c r="B591">
        <v>470</v>
      </c>
      <c r="C591">
        <v>475</v>
      </c>
      <c r="D591">
        <v>495</v>
      </c>
      <c r="E591">
        <v>515</v>
      </c>
      <c r="F591">
        <v>560</v>
      </c>
      <c r="G591">
        <v>585</v>
      </c>
      <c r="H591">
        <v>635</v>
      </c>
      <c r="I591">
        <v>675</v>
      </c>
      <c r="J591">
        <v>695</v>
      </c>
      <c r="K591">
        <v>720</v>
      </c>
      <c r="L591">
        <v>745</v>
      </c>
      <c r="M591">
        <v>695</v>
      </c>
      <c r="N591">
        <v>650</v>
      </c>
      <c r="O591">
        <v>650</v>
      </c>
      <c r="P591">
        <v>640</v>
      </c>
    </row>
    <row r="592" spans="1:17" x14ac:dyDescent="0.2">
      <c r="A592" t="s">
        <v>126</v>
      </c>
      <c r="B592">
        <v>705</v>
      </c>
      <c r="C592">
        <v>720</v>
      </c>
      <c r="D592">
        <v>805</v>
      </c>
      <c r="E592">
        <v>830</v>
      </c>
      <c r="F592">
        <v>850</v>
      </c>
      <c r="G592">
        <v>895</v>
      </c>
      <c r="H592">
        <v>935</v>
      </c>
      <c r="I592">
        <v>965</v>
      </c>
      <c r="J592">
        <v>980</v>
      </c>
      <c r="K592">
        <v>1015</v>
      </c>
      <c r="L592">
        <v>970</v>
      </c>
      <c r="M592">
        <v>950</v>
      </c>
      <c r="N592">
        <v>910</v>
      </c>
      <c r="O592">
        <v>895</v>
      </c>
      <c r="P592">
        <v>875</v>
      </c>
    </row>
    <row r="593" spans="1:17" x14ac:dyDescent="0.2">
      <c r="A593" t="s">
        <v>138</v>
      </c>
      <c r="B593">
        <v>4235</v>
      </c>
      <c r="C593">
        <v>4290</v>
      </c>
      <c r="D593">
        <v>4660</v>
      </c>
      <c r="E593">
        <v>4850</v>
      </c>
      <c r="F593">
        <v>5090</v>
      </c>
      <c r="G593">
        <v>5405</v>
      </c>
      <c r="H593">
        <v>5835</v>
      </c>
      <c r="I593">
        <v>6145</v>
      </c>
      <c r="J593">
        <v>6250</v>
      </c>
      <c r="K593">
        <v>6535</v>
      </c>
      <c r="L593">
        <v>6575</v>
      </c>
      <c r="M593">
        <v>6385</v>
      </c>
      <c r="N593">
        <v>6150</v>
      </c>
      <c r="O593">
        <v>6080</v>
      </c>
      <c r="P593">
        <v>6195</v>
      </c>
    </row>
    <row r="594" spans="1:17" x14ac:dyDescent="0.2">
      <c r="A594" t="s">
        <v>127</v>
      </c>
      <c r="B594">
        <v>405</v>
      </c>
      <c r="C594">
        <v>435</v>
      </c>
      <c r="D594">
        <v>485</v>
      </c>
      <c r="E594">
        <v>500</v>
      </c>
      <c r="F594">
        <v>540</v>
      </c>
      <c r="G594">
        <v>580</v>
      </c>
      <c r="H594">
        <v>625</v>
      </c>
      <c r="I594">
        <v>645</v>
      </c>
      <c r="J594">
        <v>660</v>
      </c>
      <c r="K594">
        <v>655</v>
      </c>
      <c r="L594">
        <v>660</v>
      </c>
      <c r="M594">
        <v>640</v>
      </c>
      <c r="N594">
        <v>615</v>
      </c>
      <c r="O594">
        <v>610</v>
      </c>
      <c r="P594">
        <v>630</v>
      </c>
    </row>
    <row r="595" spans="1:17" x14ac:dyDescent="0.2">
      <c r="A595" t="s">
        <v>139</v>
      </c>
      <c r="B595">
        <v>4640</v>
      </c>
      <c r="C595">
        <v>4730</v>
      </c>
      <c r="D595">
        <v>5145</v>
      </c>
      <c r="E595">
        <v>5350</v>
      </c>
      <c r="F595">
        <v>5630</v>
      </c>
      <c r="G595">
        <v>5985</v>
      </c>
      <c r="H595">
        <v>6460</v>
      </c>
      <c r="I595">
        <v>6795</v>
      </c>
      <c r="J595">
        <v>6910</v>
      </c>
      <c r="K595">
        <v>7185</v>
      </c>
      <c r="L595">
        <v>7235</v>
      </c>
      <c r="M595">
        <v>7025</v>
      </c>
      <c r="N595">
        <v>6770</v>
      </c>
      <c r="O595">
        <v>6690</v>
      </c>
      <c r="P595">
        <v>6825</v>
      </c>
    </row>
    <row r="596" spans="1:17" x14ac:dyDescent="0.2">
      <c r="A596" t="s">
        <v>140</v>
      </c>
      <c r="B596">
        <v>37880</v>
      </c>
      <c r="C596">
        <v>39030</v>
      </c>
      <c r="D596">
        <v>41960</v>
      </c>
      <c r="E596">
        <v>43915</v>
      </c>
      <c r="F596">
        <v>46750</v>
      </c>
      <c r="G596">
        <v>49520</v>
      </c>
      <c r="H596">
        <v>52720</v>
      </c>
      <c r="I596">
        <v>54675</v>
      </c>
      <c r="J596">
        <v>55085</v>
      </c>
      <c r="K596">
        <v>56650</v>
      </c>
      <c r="L596">
        <v>56445</v>
      </c>
      <c r="M596">
        <v>53970</v>
      </c>
      <c r="N596">
        <v>50600</v>
      </c>
      <c r="O596">
        <v>48705</v>
      </c>
      <c r="P596">
        <v>48750</v>
      </c>
    </row>
    <row r="597" spans="1:17" x14ac:dyDescent="0.2">
      <c r="A597" t="s">
        <v>141</v>
      </c>
      <c r="B597">
        <v>176785</v>
      </c>
      <c r="C597">
        <v>182110</v>
      </c>
      <c r="D597">
        <v>196605</v>
      </c>
      <c r="E597">
        <v>206265</v>
      </c>
      <c r="F597">
        <v>222650</v>
      </c>
      <c r="G597">
        <v>238130</v>
      </c>
      <c r="H597">
        <v>254350</v>
      </c>
      <c r="I597">
        <v>265615</v>
      </c>
      <c r="J597">
        <v>267910</v>
      </c>
      <c r="K597">
        <v>274875</v>
      </c>
      <c r="L597">
        <v>275265</v>
      </c>
      <c r="M597">
        <v>264790</v>
      </c>
      <c r="N597">
        <v>251515</v>
      </c>
      <c r="O597">
        <v>245095</v>
      </c>
      <c r="P597">
        <v>247445</v>
      </c>
    </row>
    <row r="598" spans="1:17" x14ac:dyDescent="0.2">
      <c r="A598" t="s">
        <v>226</v>
      </c>
      <c r="B598">
        <v>189915</v>
      </c>
      <c r="C598">
        <v>195735</v>
      </c>
      <c r="D598">
        <v>211295</v>
      </c>
      <c r="E598">
        <v>221515</v>
      </c>
      <c r="F598">
        <v>238940</v>
      </c>
      <c r="G598">
        <v>255580</v>
      </c>
      <c r="H598">
        <v>272900</v>
      </c>
      <c r="I598">
        <v>284805</v>
      </c>
      <c r="J598">
        <v>287005</v>
      </c>
      <c r="K598">
        <v>294455</v>
      </c>
      <c r="L598">
        <v>294820</v>
      </c>
      <c r="M598">
        <v>283205</v>
      </c>
      <c r="N598">
        <v>268825</v>
      </c>
      <c r="O598">
        <v>262170</v>
      </c>
      <c r="P598">
        <v>264720</v>
      </c>
    </row>
    <row r="599" spans="1:17" x14ac:dyDescent="0.2">
      <c r="A599" t="s">
        <v>227</v>
      </c>
      <c r="B599">
        <v>192170</v>
      </c>
      <c r="C599">
        <v>198015</v>
      </c>
      <c r="D599">
        <v>213615</v>
      </c>
      <c r="E599">
        <v>223860</v>
      </c>
      <c r="F599">
        <v>241370</v>
      </c>
      <c r="G599">
        <v>258110</v>
      </c>
      <c r="H599">
        <v>275580</v>
      </c>
      <c r="I599">
        <v>287595</v>
      </c>
      <c r="J599">
        <v>289955</v>
      </c>
      <c r="K599">
        <v>297500</v>
      </c>
      <c r="L599">
        <v>297935</v>
      </c>
      <c r="M599">
        <v>286395</v>
      </c>
      <c r="N599">
        <v>272030</v>
      </c>
      <c r="O599">
        <v>265420</v>
      </c>
      <c r="P599">
        <v>268080</v>
      </c>
    </row>
    <row r="600" spans="1:17" x14ac:dyDescent="0.2">
      <c r="A600" t="s">
        <v>228</v>
      </c>
      <c r="B600">
        <v>1545</v>
      </c>
      <c r="C600">
        <v>1600</v>
      </c>
      <c r="D600">
        <v>1735</v>
      </c>
      <c r="E600">
        <v>1835</v>
      </c>
      <c r="F600">
        <v>1915</v>
      </c>
      <c r="G600">
        <v>2065</v>
      </c>
      <c r="H600">
        <v>2250</v>
      </c>
      <c r="I600">
        <v>2375</v>
      </c>
      <c r="J600">
        <v>2405</v>
      </c>
      <c r="K600">
        <v>2520</v>
      </c>
      <c r="L600">
        <v>2525</v>
      </c>
      <c r="M600">
        <v>2410</v>
      </c>
      <c r="N600">
        <v>2325</v>
      </c>
      <c r="O600">
        <v>2250</v>
      </c>
      <c r="P600">
        <v>2305</v>
      </c>
    </row>
    <row r="601" spans="1:17" x14ac:dyDescent="0.2">
      <c r="A601" t="s">
        <v>229</v>
      </c>
      <c r="B601">
        <v>1750</v>
      </c>
      <c r="C601">
        <v>1785</v>
      </c>
      <c r="D601">
        <v>1970</v>
      </c>
      <c r="E601">
        <v>2035</v>
      </c>
      <c r="F601">
        <v>2145</v>
      </c>
      <c r="G601">
        <v>2270</v>
      </c>
      <c r="H601">
        <v>2415</v>
      </c>
      <c r="I601">
        <v>2490</v>
      </c>
      <c r="J601">
        <v>2525</v>
      </c>
      <c r="K601">
        <v>2595</v>
      </c>
      <c r="L601">
        <v>2555</v>
      </c>
      <c r="M601">
        <v>2445</v>
      </c>
      <c r="N601">
        <v>2310</v>
      </c>
      <c r="O601">
        <v>2285</v>
      </c>
      <c r="P601">
        <v>2255</v>
      </c>
    </row>
    <row r="602" spans="1:17" x14ac:dyDescent="0.2">
      <c r="A602" t="s">
        <v>230</v>
      </c>
      <c r="B602">
        <v>945</v>
      </c>
      <c r="C602">
        <v>945</v>
      </c>
      <c r="D602">
        <v>1010</v>
      </c>
      <c r="E602">
        <v>1045</v>
      </c>
      <c r="F602">
        <v>1100</v>
      </c>
      <c r="G602">
        <v>1165</v>
      </c>
      <c r="H602">
        <v>1285</v>
      </c>
      <c r="I602">
        <v>1385</v>
      </c>
      <c r="J602">
        <v>1425</v>
      </c>
      <c r="K602">
        <v>1500</v>
      </c>
      <c r="L602">
        <v>1555</v>
      </c>
      <c r="M602">
        <v>1600</v>
      </c>
      <c r="N602">
        <v>1590</v>
      </c>
      <c r="O602">
        <v>1600</v>
      </c>
      <c r="P602">
        <v>1695</v>
      </c>
    </row>
    <row r="603" spans="1:17" x14ac:dyDescent="0.2">
      <c r="A603" t="s">
        <v>231</v>
      </c>
      <c r="B603">
        <v>910</v>
      </c>
      <c r="C603">
        <v>920</v>
      </c>
      <c r="D603">
        <v>970</v>
      </c>
      <c r="E603">
        <v>1010</v>
      </c>
      <c r="F603">
        <v>1030</v>
      </c>
      <c r="G603">
        <v>1080</v>
      </c>
      <c r="H603">
        <v>1130</v>
      </c>
      <c r="I603">
        <v>1180</v>
      </c>
      <c r="J603">
        <v>1180</v>
      </c>
      <c r="K603">
        <v>1210</v>
      </c>
      <c r="L603">
        <v>1220</v>
      </c>
      <c r="M603">
        <v>1175</v>
      </c>
      <c r="N603">
        <v>1145</v>
      </c>
      <c r="O603">
        <v>1145</v>
      </c>
      <c r="P603">
        <v>1185</v>
      </c>
    </row>
    <row r="607" spans="1:17" x14ac:dyDescent="0.2">
      <c r="A607" t="s">
        <v>254</v>
      </c>
    </row>
    <row r="608" spans="1:17" ht="15" x14ac:dyDescent="0.25">
      <c r="A608" s="18"/>
      <c r="B608" s="18">
        <v>2010</v>
      </c>
      <c r="C608" s="18">
        <v>2011</v>
      </c>
      <c r="D608" s="18">
        <v>2012</v>
      </c>
      <c r="E608" s="18">
        <v>2013</v>
      </c>
      <c r="F608" s="18">
        <v>2014</v>
      </c>
      <c r="G608" s="18">
        <v>2015</v>
      </c>
      <c r="H608" s="18">
        <v>2016</v>
      </c>
      <c r="I608" s="18">
        <v>2017</v>
      </c>
      <c r="J608" s="18">
        <v>2018</v>
      </c>
      <c r="K608" s="18">
        <v>2019</v>
      </c>
      <c r="L608" s="18">
        <v>2020</v>
      </c>
      <c r="M608" s="18">
        <v>2021</v>
      </c>
      <c r="N608" s="18">
        <v>2022</v>
      </c>
      <c r="O608" s="18">
        <v>2023</v>
      </c>
      <c r="P608" s="18">
        <v>2024</v>
      </c>
      <c r="Q608" s="166"/>
    </row>
    <row r="609" spans="1:16" x14ac:dyDescent="0.2">
      <c r="A609" t="s">
        <v>115</v>
      </c>
      <c r="B609">
        <v>105</v>
      </c>
      <c r="C609">
        <v>105</v>
      </c>
      <c r="D609">
        <v>105</v>
      </c>
      <c r="E609">
        <v>115</v>
      </c>
      <c r="F609">
        <v>125</v>
      </c>
      <c r="G609">
        <v>140</v>
      </c>
      <c r="H609">
        <v>175</v>
      </c>
      <c r="I609">
        <v>180</v>
      </c>
      <c r="J609">
        <v>175</v>
      </c>
      <c r="K609">
        <v>150</v>
      </c>
      <c r="L609">
        <v>155</v>
      </c>
      <c r="M609">
        <v>170</v>
      </c>
      <c r="N609">
        <v>165</v>
      </c>
      <c r="O609">
        <v>175</v>
      </c>
      <c r="P609">
        <v>190</v>
      </c>
    </row>
    <row r="610" spans="1:16" x14ac:dyDescent="0.2">
      <c r="A610" t="s">
        <v>116</v>
      </c>
      <c r="B610">
        <v>125</v>
      </c>
      <c r="C610">
        <v>145</v>
      </c>
      <c r="D610">
        <v>145</v>
      </c>
      <c r="E610">
        <v>140</v>
      </c>
      <c r="F610">
        <v>150</v>
      </c>
      <c r="G610">
        <v>170</v>
      </c>
      <c r="H610">
        <v>180</v>
      </c>
      <c r="I610">
        <v>180</v>
      </c>
      <c r="J610">
        <v>160</v>
      </c>
      <c r="K610">
        <v>150</v>
      </c>
      <c r="L610">
        <v>165</v>
      </c>
      <c r="M610">
        <v>180</v>
      </c>
      <c r="N610">
        <v>185</v>
      </c>
      <c r="O610">
        <v>185</v>
      </c>
      <c r="P610">
        <v>200</v>
      </c>
    </row>
    <row r="611" spans="1:16" x14ac:dyDescent="0.2">
      <c r="A611" t="s">
        <v>117</v>
      </c>
      <c r="B611">
        <v>60</v>
      </c>
      <c r="C611">
        <v>60</v>
      </c>
      <c r="D611">
        <v>85</v>
      </c>
      <c r="E611">
        <v>90</v>
      </c>
      <c r="F611">
        <v>100</v>
      </c>
      <c r="G611">
        <v>120</v>
      </c>
      <c r="H611">
        <v>145</v>
      </c>
      <c r="I611">
        <v>165</v>
      </c>
      <c r="J611">
        <v>130</v>
      </c>
      <c r="K611">
        <v>130</v>
      </c>
      <c r="L611">
        <v>120</v>
      </c>
      <c r="M611">
        <v>120</v>
      </c>
      <c r="N611">
        <v>130</v>
      </c>
      <c r="O611">
        <v>145</v>
      </c>
      <c r="P611">
        <v>175</v>
      </c>
    </row>
    <row r="612" spans="1:16" x14ac:dyDescent="0.2">
      <c r="A612" t="s">
        <v>118</v>
      </c>
      <c r="B612">
        <v>70</v>
      </c>
      <c r="C612">
        <v>75</v>
      </c>
      <c r="D612">
        <v>75</v>
      </c>
      <c r="E612">
        <v>85</v>
      </c>
      <c r="F612">
        <v>100</v>
      </c>
      <c r="G612">
        <v>110</v>
      </c>
      <c r="H612">
        <v>110</v>
      </c>
      <c r="I612">
        <v>110</v>
      </c>
      <c r="J612">
        <v>120</v>
      </c>
      <c r="K612">
        <v>125</v>
      </c>
      <c r="L612">
        <v>120</v>
      </c>
      <c r="M612">
        <v>120</v>
      </c>
      <c r="N612">
        <v>110</v>
      </c>
      <c r="O612">
        <v>120</v>
      </c>
      <c r="P612">
        <v>120</v>
      </c>
    </row>
    <row r="613" spans="1:16" x14ac:dyDescent="0.2">
      <c r="A613" t="s">
        <v>119</v>
      </c>
      <c r="B613">
        <v>80</v>
      </c>
      <c r="C613">
        <v>75</v>
      </c>
      <c r="D613">
        <v>80</v>
      </c>
      <c r="E613">
        <v>75</v>
      </c>
      <c r="F613">
        <v>85</v>
      </c>
      <c r="G613">
        <v>90</v>
      </c>
      <c r="H613">
        <v>90</v>
      </c>
      <c r="I613">
        <v>95</v>
      </c>
      <c r="J613">
        <v>80</v>
      </c>
      <c r="K613">
        <v>80</v>
      </c>
      <c r="L613">
        <v>75</v>
      </c>
      <c r="M613">
        <v>80</v>
      </c>
      <c r="N613">
        <v>75</v>
      </c>
      <c r="O613">
        <v>75</v>
      </c>
      <c r="P613">
        <v>85</v>
      </c>
    </row>
    <row r="614" spans="1:16" x14ac:dyDescent="0.2">
      <c r="A614" t="s">
        <v>120</v>
      </c>
      <c r="B614">
        <v>65</v>
      </c>
      <c r="C614">
        <v>70</v>
      </c>
      <c r="D614">
        <v>75</v>
      </c>
      <c r="E614">
        <v>75</v>
      </c>
      <c r="F614">
        <v>80</v>
      </c>
      <c r="G614">
        <v>100</v>
      </c>
      <c r="H614">
        <v>115</v>
      </c>
      <c r="I614">
        <v>130</v>
      </c>
      <c r="J614">
        <v>125</v>
      </c>
      <c r="K614">
        <v>115</v>
      </c>
      <c r="L614">
        <v>120</v>
      </c>
      <c r="M614">
        <v>120</v>
      </c>
      <c r="N614">
        <v>115</v>
      </c>
      <c r="O614">
        <v>125</v>
      </c>
      <c r="P614">
        <v>125</v>
      </c>
    </row>
    <row r="615" spans="1:16" x14ac:dyDescent="0.2">
      <c r="A615" t="s">
        <v>121</v>
      </c>
      <c r="B615">
        <v>155</v>
      </c>
      <c r="C615">
        <v>160</v>
      </c>
      <c r="D615">
        <v>170</v>
      </c>
      <c r="E615">
        <v>185</v>
      </c>
      <c r="F615">
        <v>205</v>
      </c>
      <c r="G615">
        <v>220</v>
      </c>
      <c r="H615">
        <v>240</v>
      </c>
      <c r="I615">
        <v>240</v>
      </c>
      <c r="J615">
        <v>230</v>
      </c>
      <c r="K615">
        <v>215</v>
      </c>
      <c r="L615">
        <v>215</v>
      </c>
      <c r="M615">
        <v>210</v>
      </c>
      <c r="N615">
        <v>210</v>
      </c>
      <c r="O615">
        <v>205</v>
      </c>
      <c r="P615">
        <v>220</v>
      </c>
    </row>
    <row r="616" spans="1:16" x14ac:dyDescent="0.2">
      <c r="A616" t="s">
        <v>122</v>
      </c>
      <c r="B616">
        <v>100</v>
      </c>
      <c r="C616">
        <v>120</v>
      </c>
      <c r="D616">
        <v>130</v>
      </c>
      <c r="E616">
        <v>130</v>
      </c>
      <c r="F616">
        <v>140</v>
      </c>
      <c r="G616">
        <v>150</v>
      </c>
      <c r="H616">
        <v>150</v>
      </c>
      <c r="I616">
        <v>155</v>
      </c>
      <c r="J616">
        <v>155</v>
      </c>
      <c r="K616">
        <v>155</v>
      </c>
      <c r="L616">
        <v>160</v>
      </c>
      <c r="M616">
        <v>170</v>
      </c>
      <c r="N616">
        <v>170</v>
      </c>
      <c r="O616">
        <v>165</v>
      </c>
      <c r="P616">
        <v>170</v>
      </c>
    </row>
    <row r="617" spans="1:16" x14ac:dyDescent="0.2">
      <c r="A617" t="s">
        <v>123</v>
      </c>
      <c r="B617">
        <v>80</v>
      </c>
      <c r="C617">
        <v>75</v>
      </c>
      <c r="D617">
        <v>85</v>
      </c>
      <c r="E617">
        <v>90</v>
      </c>
      <c r="F617">
        <v>100</v>
      </c>
      <c r="G617">
        <v>110</v>
      </c>
      <c r="H617">
        <v>115</v>
      </c>
      <c r="I617">
        <v>135</v>
      </c>
      <c r="J617">
        <v>120</v>
      </c>
      <c r="K617">
        <v>115</v>
      </c>
      <c r="L617">
        <v>110</v>
      </c>
      <c r="M617">
        <v>115</v>
      </c>
      <c r="N617">
        <v>120</v>
      </c>
      <c r="O617">
        <v>120</v>
      </c>
      <c r="P617">
        <v>130</v>
      </c>
    </row>
    <row r="618" spans="1:16" x14ac:dyDescent="0.2">
      <c r="A618" t="s">
        <v>124</v>
      </c>
      <c r="B618">
        <v>75</v>
      </c>
      <c r="C618">
        <v>75</v>
      </c>
      <c r="D618">
        <v>90</v>
      </c>
      <c r="E618">
        <v>95</v>
      </c>
      <c r="F618">
        <v>100</v>
      </c>
      <c r="G618">
        <v>100</v>
      </c>
      <c r="H618">
        <v>105</v>
      </c>
      <c r="I618">
        <v>100</v>
      </c>
      <c r="J618">
        <v>100</v>
      </c>
      <c r="K618">
        <v>100</v>
      </c>
      <c r="L618">
        <v>95</v>
      </c>
      <c r="M618">
        <v>100</v>
      </c>
      <c r="N618">
        <v>95</v>
      </c>
      <c r="O618">
        <v>100</v>
      </c>
      <c r="P618">
        <v>100</v>
      </c>
    </row>
    <row r="619" spans="1:16" x14ac:dyDescent="0.2">
      <c r="A619" t="s">
        <v>125</v>
      </c>
      <c r="B619">
        <v>100</v>
      </c>
      <c r="C619">
        <v>110</v>
      </c>
      <c r="D619">
        <v>120</v>
      </c>
      <c r="E619">
        <v>120</v>
      </c>
      <c r="F619">
        <v>130</v>
      </c>
      <c r="G619">
        <v>155</v>
      </c>
      <c r="H619">
        <v>150</v>
      </c>
      <c r="I619">
        <v>150</v>
      </c>
      <c r="J619">
        <v>160</v>
      </c>
      <c r="K619">
        <v>160</v>
      </c>
      <c r="L619">
        <v>150</v>
      </c>
      <c r="M619">
        <v>150</v>
      </c>
      <c r="N619">
        <v>155</v>
      </c>
      <c r="O619">
        <v>165</v>
      </c>
      <c r="P619">
        <v>185</v>
      </c>
    </row>
    <row r="620" spans="1:16" x14ac:dyDescent="0.2">
      <c r="A620" t="s">
        <v>126</v>
      </c>
      <c r="B620">
        <v>145</v>
      </c>
      <c r="C620">
        <v>150</v>
      </c>
      <c r="D620">
        <v>155</v>
      </c>
      <c r="E620">
        <v>160</v>
      </c>
      <c r="F620">
        <v>170</v>
      </c>
      <c r="G620">
        <v>165</v>
      </c>
      <c r="H620">
        <v>180</v>
      </c>
      <c r="I620">
        <v>200</v>
      </c>
      <c r="J620">
        <v>190</v>
      </c>
      <c r="K620">
        <v>175</v>
      </c>
      <c r="L620">
        <v>175</v>
      </c>
      <c r="M620">
        <v>175</v>
      </c>
      <c r="N620">
        <v>175</v>
      </c>
      <c r="O620">
        <v>175</v>
      </c>
      <c r="P620">
        <v>190</v>
      </c>
    </row>
    <row r="621" spans="1:16" x14ac:dyDescent="0.2">
      <c r="A621" t="s">
        <v>138</v>
      </c>
      <c r="B621">
        <v>1160</v>
      </c>
      <c r="C621">
        <v>1220</v>
      </c>
      <c r="D621">
        <v>1320</v>
      </c>
      <c r="E621">
        <v>1360</v>
      </c>
      <c r="F621">
        <v>1490</v>
      </c>
      <c r="G621">
        <v>1630</v>
      </c>
      <c r="H621">
        <v>1755</v>
      </c>
      <c r="I621">
        <v>1835</v>
      </c>
      <c r="J621">
        <v>1750</v>
      </c>
      <c r="K621">
        <v>1670</v>
      </c>
      <c r="L621">
        <v>1670</v>
      </c>
      <c r="M621">
        <v>1720</v>
      </c>
      <c r="N621">
        <v>1710</v>
      </c>
      <c r="O621">
        <v>1755</v>
      </c>
      <c r="P621">
        <v>1885</v>
      </c>
    </row>
    <row r="622" spans="1:16" x14ac:dyDescent="0.2">
      <c r="A622" t="s">
        <v>127</v>
      </c>
      <c r="B622">
        <v>185</v>
      </c>
      <c r="C622">
        <v>195</v>
      </c>
      <c r="D622">
        <v>200</v>
      </c>
      <c r="E622">
        <v>200</v>
      </c>
      <c r="F622">
        <v>205</v>
      </c>
      <c r="G622">
        <v>250</v>
      </c>
      <c r="H622">
        <v>285</v>
      </c>
      <c r="I622">
        <v>315</v>
      </c>
      <c r="J622">
        <v>275</v>
      </c>
      <c r="K622">
        <v>245</v>
      </c>
      <c r="L622">
        <v>240</v>
      </c>
      <c r="M622">
        <v>250</v>
      </c>
      <c r="N622">
        <v>265</v>
      </c>
      <c r="O622">
        <v>260</v>
      </c>
      <c r="P622">
        <v>290</v>
      </c>
    </row>
    <row r="623" spans="1:16" x14ac:dyDescent="0.2">
      <c r="A623" t="s">
        <v>139</v>
      </c>
      <c r="B623">
        <v>1345</v>
      </c>
      <c r="C623">
        <v>1415</v>
      </c>
      <c r="D623">
        <v>1520</v>
      </c>
      <c r="E623">
        <v>1560</v>
      </c>
      <c r="F623">
        <v>1695</v>
      </c>
      <c r="G623">
        <v>1880</v>
      </c>
      <c r="H623">
        <v>2040</v>
      </c>
      <c r="I623">
        <v>2150</v>
      </c>
      <c r="J623">
        <v>2025</v>
      </c>
      <c r="K623">
        <v>1915</v>
      </c>
      <c r="L623">
        <v>1910</v>
      </c>
      <c r="M623">
        <v>1970</v>
      </c>
      <c r="N623">
        <v>1975</v>
      </c>
      <c r="O623">
        <v>2015</v>
      </c>
      <c r="P623">
        <v>2170</v>
      </c>
    </row>
    <row r="624" spans="1:16" x14ac:dyDescent="0.2">
      <c r="A624" t="s">
        <v>140</v>
      </c>
      <c r="B624">
        <v>8305</v>
      </c>
      <c r="C624">
        <v>8565</v>
      </c>
      <c r="D624">
        <v>9050</v>
      </c>
      <c r="E624">
        <v>9290</v>
      </c>
      <c r="F624">
        <v>10095</v>
      </c>
      <c r="G624">
        <v>11005</v>
      </c>
      <c r="H624">
        <v>11945</v>
      </c>
      <c r="I624">
        <v>12615</v>
      </c>
      <c r="J624">
        <v>11905</v>
      </c>
      <c r="K624">
        <v>11460</v>
      </c>
      <c r="L624">
        <v>11585</v>
      </c>
      <c r="M624">
        <v>11795</v>
      </c>
      <c r="N624">
        <v>11935</v>
      </c>
      <c r="O624">
        <v>12115</v>
      </c>
      <c r="P624">
        <v>12690</v>
      </c>
    </row>
    <row r="625" spans="1:17" x14ac:dyDescent="0.2">
      <c r="A625" t="s">
        <v>141</v>
      </c>
      <c r="B625">
        <v>46685</v>
      </c>
      <c r="C625">
        <v>48300</v>
      </c>
      <c r="D625">
        <v>51895</v>
      </c>
      <c r="E625">
        <v>53445</v>
      </c>
      <c r="F625">
        <v>58465</v>
      </c>
      <c r="G625">
        <v>64045</v>
      </c>
      <c r="H625">
        <v>70365</v>
      </c>
      <c r="I625">
        <v>75790</v>
      </c>
      <c r="J625">
        <v>69545</v>
      </c>
      <c r="K625">
        <v>65835</v>
      </c>
      <c r="L625">
        <v>66745</v>
      </c>
      <c r="M625">
        <v>68510</v>
      </c>
      <c r="N625">
        <v>69505</v>
      </c>
      <c r="O625">
        <v>71625</v>
      </c>
      <c r="P625">
        <v>75940</v>
      </c>
    </row>
    <row r="626" spans="1:17" x14ac:dyDescent="0.2">
      <c r="A626" t="s">
        <v>226</v>
      </c>
      <c r="B626">
        <v>52365</v>
      </c>
      <c r="C626">
        <v>54190</v>
      </c>
      <c r="D626">
        <v>58110</v>
      </c>
      <c r="E626">
        <v>59720</v>
      </c>
      <c r="F626">
        <v>65000</v>
      </c>
      <c r="G626">
        <v>71000</v>
      </c>
      <c r="H626">
        <v>77495</v>
      </c>
      <c r="I626">
        <v>83115</v>
      </c>
      <c r="J626">
        <v>76555</v>
      </c>
      <c r="K626">
        <v>72790</v>
      </c>
      <c r="L626">
        <v>73725</v>
      </c>
      <c r="M626">
        <v>75570</v>
      </c>
      <c r="N626">
        <v>76695</v>
      </c>
      <c r="O626">
        <v>78925</v>
      </c>
      <c r="P626">
        <v>83550</v>
      </c>
    </row>
    <row r="627" spans="1:17" x14ac:dyDescent="0.2">
      <c r="A627" t="s">
        <v>227</v>
      </c>
      <c r="B627">
        <v>53955</v>
      </c>
      <c r="C627">
        <v>55800</v>
      </c>
      <c r="D627">
        <v>59750</v>
      </c>
      <c r="E627">
        <v>61285</v>
      </c>
      <c r="F627">
        <v>66615</v>
      </c>
      <c r="G627">
        <v>72655</v>
      </c>
      <c r="H627">
        <v>79215</v>
      </c>
      <c r="I627">
        <v>84880</v>
      </c>
      <c r="J627">
        <v>78305</v>
      </c>
      <c r="K627">
        <v>74535</v>
      </c>
      <c r="L627">
        <v>75470</v>
      </c>
      <c r="M627">
        <v>77395</v>
      </c>
      <c r="N627">
        <v>78545</v>
      </c>
      <c r="O627">
        <v>80785</v>
      </c>
      <c r="P627">
        <v>85480</v>
      </c>
    </row>
    <row r="628" spans="1:17" x14ac:dyDescent="0.2">
      <c r="A628" t="s">
        <v>228</v>
      </c>
      <c r="B628">
        <v>540</v>
      </c>
      <c r="C628">
        <v>565</v>
      </c>
      <c r="D628">
        <v>615</v>
      </c>
      <c r="E628">
        <v>640</v>
      </c>
      <c r="F628">
        <v>695</v>
      </c>
      <c r="G628">
        <v>800</v>
      </c>
      <c r="H628">
        <v>900</v>
      </c>
      <c r="I628">
        <v>985</v>
      </c>
      <c r="J628">
        <v>885</v>
      </c>
      <c r="K628">
        <v>820</v>
      </c>
      <c r="L628">
        <v>805</v>
      </c>
      <c r="M628">
        <v>820</v>
      </c>
      <c r="N628">
        <v>845</v>
      </c>
      <c r="O628">
        <v>855</v>
      </c>
      <c r="P628">
        <v>940</v>
      </c>
    </row>
    <row r="629" spans="1:17" x14ac:dyDescent="0.2">
      <c r="A629" t="s">
        <v>229</v>
      </c>
      <c r="B629">
        <v>345</v>
      </c>
      <c r="C629">
        <v>375</v>
      </c>
      <c r="D629">
        <v>405</v>
      </c>
      <c r="E629">
        <v>410</v>
      </c>
      <c r="F629">
        <v>440</v>
      </c>
      <c r="G629">
        <v>470</v>
      </c>
      <c r="H629">
        <v>485</v>
      </c>
      <c r="I629">
        <v>505</v>
      </c>
      <c r="J629">
        <v>505</v>
      </c>
      <c r="K629">
        <v>490</v>
      </c>
      <c r="L629">
        <v>485</v>
      </c>
      <c r="M629">
        <v>495</v>
      </c>
      <c r="N629">
        <v>500</v>
      </c>
      <c r="O629">
        <v>505</v>
      </c>
      <c r="P629">
        <v>540</v>
      </c>
    </row>
    <row r="630" spans="1:17" x14ac:dyDescent="0.2">
      <c r="A630" t="s">
        <v>230</v>
      </c>
      <c r="B630">
        <v>350</v>
      </c>
      <c r="C630">
        <v>370</v>
      </c>
      <c r="D630">
        <v>395</v>
      </c>
      <c r="E630">
        <v>395</v>
      </c>
      <c r="F630">
        <v>435</v>
      </c>
      <c r="G630">
        <v>470</v>
      </c>
      <c r="H630">
        <v>485</v>
      </c>
      <c r="I630">
        <v>485</v>
      </c>
      <c r="J630">
        <v>460</v>
      </c>
      <c r="K630">
        <v>455</v>
      </c>
      <c r="L630">
        <v>460</v>
      </c>
      <c r="M630">
        <v>480</v>
      </c>
      <c r="N630">
        <v>465</v>
      </c>
      <c r="O630">
        <v>485</v>
      </c>
      <c r="P630">
        <v>505</v>
      </c>
    </row>
    <row r="631" spans="1:17" x14ac:dyDescent="0.2">
      <c r="A631" t="s">
        <v>231</v>
      </c>
      <c r="B631">
        <v>260</v>
      </c>
      <c r="C631">
        <v>265</v>
      </c>
      <c r="D631">
        <v>280</v>
      </c>
      <c r="E631">
        <v>305</v>
      </c>
      <c r="F631">
        <v>330</v>
      </c>
      <c r="G631">
        <v>360</v>
      </c>
      <c r="H631">
        <v>415</v>
      </c>
      <c r="I631">
        <v>425</v>
      </c>
      <c r="J631">
        <v>405</v>
      </c>
      <c r="K631">
        <v>365</v>
      </c>
      <c r="L631">
        <v>370</v>
      </c>
      <c r="M631">
        <v>385</v>
      </c>
      <c r="N631">
        <v>375</v>
      </c>
      <c r="O631">
        <v>380</v>
      </c>
      <c r="P631">
        <v>410</v>
      </c>
    </row>
    <row r="635" spans="1:17" x14ac:dyDescent="0.2">
      <c r="A635" t="s">
        <v>255</v>
      </c>
    </row>
    <row r="636" spans="1:17" ht="15" x14ac:dyDescent="0.25">
      <c r="A636" s="18"/>
      <c r="B636" s="18">
        <v>2010</v>
      </c>
      <c r="C636" s="18">
        <v>2011</v>
      </c>
      <c r="D636" s="18">
        <v>2012</v>
      </c>
      <c r="E636" s="18">
        <v>2013</v>
      </c>
      <c r="F636" s="18">
        <v>2014</v>
      </c>
      <c r="G636" s="18">
        <v>2015</v>
      </c>
      <c r="H636" s="18">
        <v>2016</v>
      </c>
      <c r="I636" s="18">
        <v>2017</v>
      </c>
      <c r="J636" s="18">
        <v>2018</v>
      </c>
      <c r="K636" s="18">
        <v>2019</v>
      </c>
      <c r="L636" s="18">
        <v>2020</v>
      </c>
      <c r="M636" s="18">
        <v>2021</v>
      </c>
      <c r="N636" s="18">
        <v>2022</v>
      </c>
      <c r="O636" s="18">
        <v>2023</v>
      </c>
      <c r="P636" s="18">
        <v>2024</v>
      </c>
      <c r="Q636" s="166"/>
    </row>
    <row r="637" spans="1:17" x14ac:dyDescent="0.2">
      <c r="A637" t="s">
        <v>115</v>
      </c>
      <c r="B637">
        <v>365</v>
      </c>
      <c r="C637">
        <v>375</v>
      </c>
      <c r="D637">
        <v>380</v>
      </c>
      <c r="E637">
        <v>365</v>
      </c>
      <c r="F637">
        <v>380</v>
      </c>
      <c r="G637">
        <v>370</v>
      </c>
      <c r="H637">
        <v>365</v>
      </c>
      <c r="I637">
        <v>380</v>
      </c>
      <c r="J637">
        <v>385</v>
      </c>
      <c r="K637">
        <v>395</v>
      </c>
      <c r="L637">
        <v>415</v>
      </c>
      <c r="M637">
        <v>410</v>
      </c>
      <c r="N637">
        <v>415</v>
      </c>
      <c r="O637">
        <v>430</v>
      </c>
      <c r="P637">
        <v>435</v>
      </c>
    </row>
    <row r="638" spans="1:17" x14ac:dyDescent="0.2">
      <c r="A638" t="s">
        <v>116</v>
      </c>
      <c r="B638">
        <v>520</v>
      </c>
      <c r="C638">
        <v>485</v>
      </c>
      <c r="D638">
        <v>520</v>
      </c>
      <c r="E638">
        <v>525</v>
      </c>
      <c r="F638">
        <v>515</v>
      </c>
      <c r="G638">
        <v>555</v>
      </c>
      <c r="H638">
        <v>550</v>
      </c>
      <c r="I638">
        <v>570</v>
      </c>
      <c r="J638">
        <v>575</v>
      </c>
      <c r="K638">
        <v>580</v>
      </c>
      <c r="L638">
        <v>585</v>
      </c>
      <c r="M638">
        <v>595</v>
      </c>
      <c r="N638">
        <v>625</v>
      </c>
      <c r="O638">
        <v>650</v>
      </c>
      <c r="P638">
        <v>635</v>
      </c>
    </row>
    <row r="639" spans="1:17" x14ac:dyDescent="0.2">
      <c r="A639" t="s">
        <v>117</v>
      </c>
      <c r="B639">
        <v>220</v>
      </c>
      <c r="C639">
        <v>205</v>
      </c>
      <c r="D639">
        <v>225</v>
      </c>
      <c r="E639">
        <v>215</v>
      </c>
      <c r="F639">
        <v>220</v>
      </c>
      <c r="G639">
        <v>250</v>
      </c>
      <c r="H639">
        <v>260</v>
      </c>
      <c r="I639">
        <v>265</v>
      </c>
      <c r="J639">
        <v>285</v>
      </c>
      <c r="K639">
        <v>300</v>
      </c>
      <c r="L639">
        <v>375</v>
      </c>
      <c r="M639">
        <v>360</v>
      </c>
      <c r="N639">
        <v>320</v>
      </c>
      <c r="O639">
        <v>350</v>
      </c>
      <c r="P639">
        <v>335</v>
      </c>
    </row>
    <row r="640" spans="1:17" x14ac:dyDescent="0.2">
      <c r="A640" t="s">
        <v>118</v>
      </c>
      <c r="B640">
        <v>360</v>
      </c>
      <c r="C640">
        <v>355</v>
      </c>
      <c r="D640">
        <v>360</v>
      </c>
      <c r="E640">
        <v>360</v>
      </c>
      <c r="F640">
        <v>365</v>
      </c>
      <c r="G640">
        <v>395</v>
      </c>
      <c r="H640">
        <v>375</v>
      </c>
      <c r="I640">
        <v>385</v>
      </c>
      <c r="J640">
        <v>375</v>
      </c>
      <c r="K640">
        <v>365</v>
      </c>
      <c r="L640">
        <v>380</v>
      </c>
      <c r="M640">
        <v>420</v>
      </c>
      <c r="N640">
        <v>430</v>
      </c>
      <c r="O640">
        <v>420</v>
      </c>
      <c r="P640">
        <v>445</v>
      </c>
    </row>
    <row r="641" spans="1:16" x14ac:dyDescent="0.2">
      <c r="A641" t="s">
        <v>119</v>
      </c>
      <c r="B641">
        <v>375</v>
      </c>
      <c r="C641">
        <v>360</v>
      </c>
      <c r="D641">
        <v>380</v>
      </c>
      <c r="E641">
        <v>365</v>
      </c>
      <c r="F641">
        <v>390</v>
      </c>
      <c r="G641">
        <v>425</v>
      </c>
      <c r="H641">
        <v>430</v>
      </c>
      <c r="I641">
        <v>455</v>
      </c>
      <c r="J641">
        <v>460</v>
      </c>
      <c r="K641">
        <v>480</v>
      </c>
      <c r="L641">
        <v>470</v>
      </c>
      <c r="M641">
        <v>470</v>
      </c>
      <c r="N641">
        <v>500</v>
      </c>
      <c r="O641">
        <v>490</v>
      </c>
      <c r="P641">
        <v>500</v>
      </c>
    </row>
    <row r="642" spans="1:16" x14ac:dyDescent="0.2">
      <c r="A642" t="s">
        <v>120</v>
      </c>
      <c r="B642">
        <v>240</v>
      </c>
      <c r="C642">
        <v>250</v>
      </c>
      <c r="D642">
        <v>255</v>
      </c>
      <c r="E642">
        <v>265</v>
      </c>
      <c r="F642">
        <v>275</v>
      </c>
      <c r="G642">
        <v>295</v>
      </c>
      <c r="H642">
        <v>300</v>
      </c>
      <c r="I642">
        <v>320</v>
      </c>
      <c r="J642">
        <v>335</v>
      </c>
      <c r="K642">
        <v>335</v>
      </c>
      <c r="L642">
        <v>345</v>
      </c>
      <c r="M642">
        <v>340</v>
      </c>
      <c r="N642">
        <v>380</v>
      </c>
      <c r="O642">
        <v>375</v>
      </c>
      <c r="P642">
        <v>355</v>
      </c>
    </row>
    <row r="643" spans="1:16" x14ac:dyDescent="0.2">
      <c r="A643" t="s">
        <v>121</v>
      </c>
      <c r="B643">
        <v>455</v>
      </c>
      <c r="C643">
        <v>440</v>
      </c>
      <c r="D643">
        <v>450</v>
      </c>
      <c r="E643">
        <v>460</v>
      </c>
      <c r="F643">
        <v>445</v>
      </c>
      <c r="G643">
        <v>470</v>
      </c>
      <c r="H643">
        <v>470</v>
      </c>
      <c r="I643">
        <v>475</v>
      </c>
      <c r="J643">
        <v>490</v>
      </c>
      <c r="K643">
        <v>510</v>
      </c>
      <c r="L643">
        <v>510</v>
      </c>
      <c r="M643">
        <v>520</v>
      </c>
      <c r="N643">
        <v>540</v>
      </c>
      <c r="O643">
        <v>555</v>
      </c>
      <c r="P643">
        <v>560</v>
      </c>
    </row>
    <row r="644" spans="1:16" x14ac:dyDescent="0.2">
      <c r="A644" t="s">
        <v>122</v>
      </c>
      <c r="B644">
        <v>420</v>
      </c>
      <c r="C644">
        <v>430</v>
      </c>
      <c r="D644">
        <v>430</v>
      </c>
      <c r="E644">
        <v>420</v>
      </c>
      <c r="F644">
        <v>435</v>
      </c>
      <c r="G644">
        <v>475</v>
      </c>
      <c r="H644">
        <v>475</v>
      </c>
      <c r="I644">
        <v>470</v>
      </c>
      <c r="J644">
        <v>455</v>
      </c>
      <c r="K644">
        <v>465</v>
      </c>
      <c r="L644">
        <v>470</v>
      </c>
      <c r="M644">
        <v>465</v>
      </c>
      <c r="N644">
        <v>485</v>
      </c>
      <c r="O644">
        <v>475</v>
      </c>
      <c r="P644">
        <v>485</v>
      </c>
    </row>
    <row r="645" spans="1:16" x14ac:dyDescent="0.2">
      <c r="A645" t="s">
        <v>123</v>
      </c>
      <c r="B645">
        <v>390</v>
      </c>
      <c r="C645">
        <v>385</v>
      </c>
      <c r="D645">
        <v>390</v>
      </c>
      <c r="E645">
        <v>390</v>
      </c>
      <c r="F645">
        <v>395</v>
      </c>
      <c r="G645">
        <v>415</v>
      </c>
      <c r="H645">
        <v>420</v>
      </c>
      <c r="I645">
        <v>430</v>
      </c>
      <c r="J645">
        <v>430</v>
      </c>
      <c r="K645">
        <v>450</v>
      </c>
      <c r="L645">
        <v>440</v>
      </c>
      <c r="M645">
        <v>435</v>
      </c>
      <c r="N645">
        <v>470</v>
      </c>
      <c r="O645">
        <v>475</v>
      </c>
      <c r="P645">
        <v>465</v>
      </c>
    </row>
    <row r="646" spans="1:16" x14ac:dyDescent="0.2">
      <c r="A646" t="s">
        <v>124</v>
      </c>
      <c r="B646">
        <v>435</v>
      </c>
      <c r="C646">
        <v>405</v>
      </c>
      <c r="D646">
        <v>405</v>
      </c>
      <c r="E646">
        <v>380</v>
      </c>
      <c r="F646">
        <v>400</v>
      </c>
      <c r="G646">
        <v>470</v>
      </c>
      <c r="H646">
        <v>505</v>
      </c>
      <c r="I646">
        <v>510</v>
      </c>
      <c r="J646">
        <v>540</v>
      </c>
      <c r="K646">
        <v>555</v>
      </c>
      <c r="L646">
        <v>580</v>
      </c>
      <c r="M646">
        <v>620</v>
      </c>
      <c r="N646">
        <v>660</v>
      </c>
      <c r="O646">
        <v>680</v>
      </c>
      <c r="P646">
        <v>680</v>
      </c>
    </row>
    <row r="647" spans="1:16" x14ac:dyDescent="0.2">
      <c r="A647" t="s">
        <v>125</v>
      </c>
      <c r="B647">
        <v>370</v>
      </c>
      <c r="C647">
        <v>365</v>
      </c>
      <c r="D647">
        <v>365</v>
      </c>
      <c r="E647">
        <v>340</v>
      </c>
      <c r="F647">
        <v>360</v>
      </c>
      <c r="G647">
        <v>385</v>
      </c>
      <c r="H647">
        <v>385</v>
      </c>
      <c r="I647">
        <v>390</v>
      </c>
      <c r="J647">
        <v>410</v>
      </c>
      <c r="K647">
        <v>410</v>
      </c>
      <c r="L647">
        <v>430</v>
      </c>
      <c r="M647">
        <v>440</v>
      </c>
      <c r="N647">
        <v>440</v>
      </c>
      <c r="O647">
        <v>420</v>
      </c>
      <c r="P647">
        <v>450</v>
      </c>
    </row>
    <row r="648" spans="1:16" x14ac:dyDescent="0.2">
      <c r="A648" t="s">
        <v>126</v>
      </c>
      <c r="B648">
        <v>470</v>
      </c>
      <c r="C648">
        <v>450</v>
      </c>
      <c r="D648">
        <v>455</v>
      </c>
      <c r="E648">
        <v>450</v>
      </c>
      <c r="F648">
        <v>490</v>
      </c>
      <c r="G648">
        <v>520</v>
      </c>
      <c r="H648">
        <v>505</v>
      </c>
      <c r="I648">
        <v>490</v>
      </c>
      <c r="J648">
        <v>485</v>
      </c>
      <c r="K648">
        <v>495</v>
      </c>
      <c r="L648">
        <v>500</v>
      </c>
      <c r="M648">
        <v>500</v>
      </c>
      <c r="N648">
        <v>525</v>
      </c>
      <c r="O648">
        <v>535</v>
      </c>
      <c r="P648">
        <v>525</v>
      </c>
    </row>
    <row r="649" spans="1:16" x14ac:dyDescent="0.2">
      <c r="A649" t="s">
        <v>138</v>
      </c>
      <c r="B649">
        <v>4625</v>
      </c>
      <c r="C649">
        <v>4500</v>
      </c>
      <c r="D649">
        <v>4610</v>
      </c>
      <c r="E649">
        <v>4535</v>
      </c>
      <c r="F649">
        <v>4665</v>
      </c>
      <c r="G649">
        <v>5025</v>
      </c>
      <c r="H649">
        <v>5045</v>
      </c>
      <c r="I649">
        <v>5140</v>
      </c>
      <c r="J649">
        <v>5235</v>
      </c>
      <c r="K649">
        <v>5345</v>
      </c>
      <c r="L649">
        <v>5500</v>
      </c>
      <c r="M649">
        <v>5575</v>
      </c>
      <c r="N649">
        <v>5795</v>
      </c>
      <c r="O649">
        <v>5855</v>
      </c>
      <c r="P649">
        <v>5875</v>
      </c>
    </row>
    <row r="650" spans="1:16" x14ac:dyDescent="0.2">
      <c r="A650" t="s">
        <v>127</v>
      </c>
      <c r="B650">
        <v>555</v>
      </c>
      <c r="C650">
        <v>550</v>
      </c>
      <c r="D650">
        <v>565</v>
      </c>
      <c r="E650">
        <v>550</v>
      </c>
      <c r="F650">
        <v>590</v>
      </c>
      <c r="G650">
        <v>640</v>
      </c>
      <c r="H650">
        <v>640</v>
      </c>
      <c r="I650">
        <v>655</v>
      </c>
      <c r="J650">
        <v>660</v>
      </c>
      <c r="K650">
        <v>655</v>
      </c>
      <c r="L650">
        <v>670</v>
      </c>
      <c r="M650">
        <v>680</v>
      </c>
      <c r="N650">
        <v>700</v>
      </c>
      <c r="O650">
        <v>710</v>
      </c>
      <c r="P650">
        <v>720</v>
      </c>
    </row>
    <row r="651" spans="1:16" x14ac:dyDescent="0.2">
      <c r="A651" t="s">
        <v>139</v>
      </c>
      <c r="B651">
        <v>5180</v>
      </c>
      <c r="C651">
        <v>5055</v>
      </c>
      <c r="D651">
        <v>5175</v>
      </c>
      <c r="E651">
        <v>5080</v>
      </c>
      <c r="F651">
        <v>5255</v>
      </c>
      <c r="G651">
        <v>5665</v>
      </c>
      <c r="H651">
        <v>5685</v>
      </c>
      <c r="I651">
        <v>5800</v>
      </c>
      <c r="J651">
        <v>5890</v>
      </c>
      <c r="K651">
        <v>5995</v>
      </c>
      <c r="L651">
        <v>6170</v>
      </c>
      <c r="M651">
        <v>6255</v>
      </c>
      <c r="N651">
        <v>6495</v>
      </c>
      <c r="O651">
        <v>6565</v>
      </c>
      <c r="P651">
        <v>6595</v>
      </c>
    </row>
    <row r="652" spans="1:16" x14ac:dyDescent="0.2">
      <c r="A652" t="s">
        <v>140</v>
      </c>
      <c r="B652">
        <v>28495</v>
      </c>
      <c r="C652">
        <v>28020</v>
      </c>
      <c r="D652">
        <v>28755</v>
      </c>
      <c r="E652">
        <v>28445</v>
      </c>
      <c r="F652">
        <v>29080</v>
      </c>
      <c r="G652">
        <v>30915</v>
      </c>
      <c r="H652">
        <v>31185</v>
      </c>
      <c r="I652">
        <v>31480</v>
      </c>
      <c r="J652">
        <v>31695</v>
      </c>
      <c r="K652">
        <v>32220</v>
      </c>
      <c r="L652">
        <v>32745</v>
      </c>
      <c r="M652">
        <v>33320</v>
      </c>
      <c r="N652">
        <v>34200</v>
      </c>
      <c r="O652">
        <v>34470</v>
      </c>
      <c r="P652">
        <v>34890</v>
      </c>
    </row>
    <row r="653" spans="1:16" x14ac:dyDescent="0.2">
      <c r="A653" t="s">
        <v>141</v>
      </c>
      <c r="B653">
        <v>166510</v>
      </c>
      <c r="C653">
        <v>163700</v>
      </c>
      <c r="D653">
        <v>168865</v>
      </c>
      <c r="E653">
        <v>167605</v>
      </c>
      <c r="F653">
        <v>172120</v>
      </c>
      <c r="G653">
        <v>187245</v>
      </c>
      <c r="H653">
        <v>190535</v>
      </c>
      <c r="I653">
        <v>194105</v>
      </c>
      <c r="J653">
        <v>197115</v>
      </c>
      <c r="K653">
        <v>201615</v>
      </c>
      <c r="L653">
        <v>206770</v>
      </c>
      <c r="M653">
        <v>211685</v>
      </c>
      <c r="N653">
        <v>218785</v>
      </c>
      <c r="O653">
        <v>220090</v>
      </c>
      <c r="P653">
        <v>221310</v>
      </c>
    </row>
    <row r="654" spans="1:16" x14ac:dyDescent="0.2">
      <c r="A654" t="s">
        <v>226</v>
      </c>
      <c r="B654">
        <v>192560</v>
      </c>
      <c r="C654">
        <v>189145</v>
      </c>
      <c r="D654">
        <v>195085</v>
      </c>
      <c r="E654">
        <v>193450</v>
      </c>
      <c r="F654">
        <v>198710</v>
      </c>
      <c r="G654">
        <v>216020</v>
      </c>
      <c r="H654">
        <v>219640</v>
      </c>
      <c r="I654">
        <v>223385</v>
      </c>
      <c r="J654">
        <v>226770</v>
      </c>
      <c r="K654">
        <v>231860</v>
      </c>
      <c r="L654">
        <v>237655</v>
      </c>
      <c r="M654">
        <v>242780</v>
      </c>
      <c r="N654">
        <v>250900</v>
      </c>
      <c r="O654">
        <v>252425</v>
      </c>
      <c r="P654">
        <v>253720</v>
      </c>
    </row>
    <row r="655" spans="1:16" x14ac:dyDescent="0.2">
      <c r="A655" t="s">
        <v>227</v>
      </c>
      <c r="B655">
        <v>197190</v>
      </c>
      <c r="C655">
        <v>193815</v>
      </c>
      <c r="D655">
        <v>199725</v>
      </c>
      <c r="E655">
        <v>197985</v>
      </c>
      <c r="F655">
        <v>203405</v>
      </c>
      <c r="G655">
        <v>220670</v>
      </c>
      <c r="H655">
        <v>224480</v>
      </c>
      <c r="I655">
        <v>228400</v>
      </c>
      <c r="J655">
        <v>231935</v>
      </c>
      <c r="K655">
        <v>237210</v>
      </c>
      <c r="L655">
        <v>243120</v>
      </c>
      <c r="M655">
        <v>248295</v>
      </c>
      <c r="N655">
        <v>256675</v>
      </c>
      <c r="O655">
        <v>258220</v>
      </c>
      <c r="P655">
        <v>259540</v>
      </c>
    </row>
    <row r="656" spans="1:16" x14ac:dyDescent="0.2">
      <c r="A656" t="s">
        <v>228</v>
      </c>
      <c r="B656">
        <v>1865</v>
      </c>
      <c r="C656">
        <v>1830</v>
      </c>
      <c r="D656">
        <v>1890</v>
      </c>
      <c r="E656">
        <v>1875</v>
      </c>
      <c r="F656">
        <v>1920</v>
      </c>
      <c r="G656">
        <v>2065</v>
      </c>
      <c r="H656">
        <v>2085</v>
      </c>
      <c r="I656">
        <v>2150</v>
      </c>
      <c r="J656">
        <v>2205</v>
      </c>
      <c r="K656">
        <v>2250</v>
      </c>
      <c r="L656">
        <v>2340</v>
      </c>
      <c r="M656">
        <v>2335</v>
      </c>
      <c r="N656">
        <v>2410</v>
      </c>
      <c r="O656">
        <v>2460</v>
      </c>
      <c r="P656">
        <v>2435</v>
      </c>
    </row>
    <row r="657" spans="1:16" x14ac:dyDescent="0.2">
      <c r="A657" t="s">
        <v>229</v>
      </c>
      <c r="B657">
        <v>1265</v>
      </c>
      <c r="C657">
        <v>1250</v>
      </c>
      <c r="D657">
        <v>1250</v>
      </c>
      <c r="E657">
        <v>1210</v>
      </c>
      <c r="F657">
        <v>1285</v>
      </c>
      <c r="G657">
        <v>1380</v>
      </c>
      <c r="H657">
        <v>1365</v>
      </c>
      <c r="I657">
        <v>1350</v>
      </c>
      <c r="J657">
        <v>1350</v>
      </c>
      <c r="K657">
        <v>1365</v>
      </c>
      <c r="L657">
        <v>1400</v>
      </c>
      <c r="M657">
        <v>1400</v>
      </c>
      <c r="N657">
        <v>1450</v>
      </c>
      <c r="O657">
        <v>1430</v>
      </c>
      <c r="P657">
        <v>1465</v>
      </c>
    </row>
    <row r="658" spans="1:16" x14ac:dyDescent="0.2">
      <c r="A658" t="s">
        <v>230</v>
      </c>
      <c r="B658">
        <v>1690</v>
      </c>
      <c r="C658">
        <v>1600</v>
      </c>
      <c r="D658">
        <v>1660</v>
      </c>
      <c r="E658">
        <v>1630</v>
      </c>
      <c r="F658">
        <v>1670</v>
      </c>
      <c r="G658">
        <v>1845</v>
      </c>
      <c r="H658">
        <v>1870</v>
      </c>
      <c r="I658">
        <v>1920</v>
      </c>
      <c r="J658">
        <v>1950</v>
      </c>
      <c r="K658">
        <v>1985</v>
      </c>
      <c r="L658">
        <v>2015</v>
      </c>
      <c r="M658">
        <v>2105</v>
      </c>
      <c r="N658">
        <v>2215</v>
      </c>
      <c r="O658">
        <v>2240</v>
      </c>
      <c r="P658">
        <v>2260</v>
      </c>
    </row>
    <row r="659" spans="1:16" x14ac:dyDescent="0.2">
      <c r="A659" t="s">
        <v>231</v>
      </c>
      <c r="B659">
        <v>820</v>
      </c>
      <c r="C659">
        <v>815</v>
      </c>
      <c r="D659">
        <v>830</v>
      </c>
      <c r="E659">
        <v>825</v>
      </c>
      <c r="F659">
        <v>820</v>
      </c>
      <c r="G659">
        <v>840</v>
      </c>
      <c r="H659">
        <v>830</v>
      </c>
      <c r="I659">
        <v>855</v>
      </c>
      <c r="J659">
        <v>880</v>
      </c>
      <c r="K659">
        <v>905</v>
      </c>
      <c r="L659">
        <v>925</v>
      </c>
      <c r="M659">
        <v>930</v>
      </c>
      <c r="N659">
        <v>955</v>
      </c>
      <c r="O659">
        <v>985</v>
      </c>
      <c r="P659">
        <v>995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3D84-75D9-428C-A7EA-9B13C543BC3D}">
  <sheetPr codeName="Sheet44"/>
  <dimension ref="A1:K164"/>
  <sheetViews>
    <sheetView zoomScale="85" zoomScaleNormal="85" workbookViewId="0">
      <selection activeCell="Y201" sqref="Y201"/>
    </sheetView>
  </sheetViews>
  <sheetFormatPr defaultRowHeight="14.25" x14ac:dyDescent="0.2"/>
  <cols>
    <col min="1" max="1" width="24.75" bestFit="1" customWidth="1"/>
    <col min="5" max="5" width="9" style="165"/>
  </cols>
  <sheetData>
    <row r="1" spans="1:11" x14ac:dyDescent="0.2">
      <c r="A1" t="s">
        <v>1834</v>
      </c>
    </row>
    <row r="4" spans="1:11" x14ac:dyDescent="0.2">
      <c r="F4" t="str" cm="1">
        <f t="array" ref="F4">INDEX(A7:A29,Control!$B$3)</f>
        <v>Ashford</v>
      </c>
    </row>
    <row r="5" spans="1:11" x14ac:dyDescent="0.2">
      <c r="A5" t="s">
        <v>152</v>
      </c>
    </row>
    <row r="6" spans="1:11" s="18" customFormat="1" ht="15" x14ac:dyDescent="0.25">
      <c r="B6" s="18">
        <v>2014</v>
      </c>
      <c r="C6" s="18">
        <v>2019</v>
      </c>
      <c r="D6" s="18">
        <v>2024</v>
      </c>
      <c r="E6" s="166"/>
      <c r="G6" s="18">
        <f>B6</f>
        <v>2014</v>
      </c>
      <c r="H6" s="18">
        <f>C6</f>
        <v>2019</v>
      </c>
      <c r="I6" s="18">
        <f>D6</f>
        <v>2024</v>
      </c>
    </row>
    <row r="7" spans="1:11" x14ac:dyDescent="0.2">
      <c r="A7" t="s">
        <v>115</v>
      </c>
      <c r="B7">
        <v>5280</v>
      </c>
      <c r="C7">
        <v>6445</v>
      </c>
      <c r="D7">
        <v>6490</v>
      </c>
      <c r="F7" t="s">
        <v>1835</v>
      </c>
      <c r="G7" cm="1">
        <f t="array" ref="G7">INDEX(B34:B56,Control!$B$3)</f>
        <v>4785</v>
      </c>
      <c r="H7" cm="1">
        <f t="array" ref="H7">INDEX(C34:C56,Control!$B$3)</f>
        <v>5900</v>
      </c>
      <c r="I7" cm="1">
        <f t="array" ref="I7">INDEX(D34:D56,Control!$B$3)</f>
        <v>5900</v>
      </c>
    </row>
    <row r="8" spans="1:11" x14ac:dyDescent="0.2">
      <c r="A8" t="s">
        <v>116</v>
      </c>
      <c r="B8">
        <v>4670</v>
      </c>
      <c r="C8">
        <v>5350</v>
      </c>
      <c r="D8">
        <v>5630</v>
      </c>
      <c r="F8" t="s">
        <v>1836</v>
      </c>
      <c r="G8" cm="1">
        <f t="array" ref="G8">INDEX(B61:B83,Control!$B$3)</f>
        <v>415</v>
      </c>
      <c r="H8" cm="1">
        <f t="array" ref="H8">INDEX(C61:C83,Control!$B$3)</f>
        <v>450</v>
      </c>
      <c r="I8" cm="1">
        <f t="array" ref="I8">INDEX(D61:D83,Control!$B$3)</f>
        <v>500</v>
      </c>
    </row>
    <row r="9" spans="1:11" x14ac:dyDescent="0.2">
      <c r="A9" t="s">
        <v>117</v>
      </c>
      <c r="B9">
        <v>3240</v>
      </c>
      <c r="C9">
        <v>4450</v>
      </c>
      <c r="D9">
        <v>4600</v>
      </c>
      <c r="F9" t="s">
        <v>1837</v>
      </c>
      <c r="G9" cm="1">
        <f t="array" ref="G9">INDEX(B88:B110,Control!$B$3)</f>
        <v>60</v>
      </c>
      <c r="H9" cm="1">
        <f t="array" ref="H9">INDEX(C88:C110,Control!$B$3)</f>
        <v>80</v>
      </c>
      <c r="I9" cm="1">
        <f t="array" ref="I9">INDEX(D88:D110,Control!$B$3)</f>
        <v>80</v>
      </c>
    </row>
    <row r="10" spans="1:11" x14ac:dyDescent="0.2">
      <c r="A10" t="s">
        <v>118</v>
      </c>
      <c r="B10">
        <v>3000</v>
      </c>
      <c r="C10">
        <v>3480</v>
      </c>
      <c r="D10">
        <v>3705</v>
      </c>
      <c r="F10" t="s">
        <v>1838</v>
      </c>
      <c r="G10" cm="1">
        <f t="array" ref="G10">INDEX(B115:B137,Control!$B$3)</f>
        <v>15</v>
      </c>
      <c r="H10" cm="1">
        <f t="array" ref="H10">INDEX(C115:C137,Control!$B$3)</f>
        <v>15</v>
      </c>
      <c r="I10" cm="1">
        <f t="array" ref="I10">INDEX(D115:D137,Control!$B$3)</f>
        <v>10</v>
      </c>
    </row>
    <row r="11" spans="1:11" x14ac:dyDescent="0.2">
      <c r="A11" t="s">
        <v>119</v>
      </c>
      <c r="B11">
        <v>3175</v>
      </c>
      <c r="C11">
        <v>3750</v>
      </c>
      <c r="D11">
        <v>3735</v>
      </c>
      <c r="F11" t="s">
        <v>152</v>
      </c>
      <c r="G11" cm="1">
        <f t="array" ref="G11">INDEX(B7:B29,Control!$B$3)</f>
        <v>5280</v>
      </c>
      <c r="H11" cm="1">
        <f t="array" ref="H11">INDEX(C7:C29,Control!$B$3)</f>
        <v>6445</v>
      </c>
      <c r="I11" cm="1">
        <f t="array" ref="I11">INDEX(D7:D29,Control!$B$3)</f>
        <v>6490</v>
      </c>
    </row>
    <row r="12" spans="1:11" x14ac:dyDescent="0.2">
      <c r="A12" t="s">
        <v>120</v>
      </c>
      <c r="B12">
        <v>2960</v>
      </c>
      <c r="C12">
        <v>3910</v>
      </c>
      <c r="D12">
        <v>4040</v>
      </c>
    </row>
    <row r="13" spans="1:11" ht="15" x14ac:dyDescent="0.25">
      <c r="A13" t="s">
        <v>121</v>
      </c>
      <c r="B13">
        <v>6350</v>
      </c>
      <c r="C13">
        <v>7490</v>
      </c>
      <c r="D13">
        <v>7930</v>
      </c>
      <c r="F13" s="18"/>
      <c r="G13" s="18">
        <f>G6</f>
        <v>2014</v>
      </c>
      <c r="H13" s="18">
        <f t="shared" ref="H13:I13" si="0">H6</f>
        <v>2019</v>
      </c>
      <c r="I13" s="18">
        <f t="shared" si="0"/>
        <v>2024</v>
      </c>
      <c r="K13" s="31"/>
    </row>
    <row r="14" spans="1:11" x14ac:dyDescent="0.2">
      <c r="A14" t="s">
        <v>122</v>
      </c>
      <c r="B14">
        <v>6090</v>
      </c>
      <c r="C14">
        <v>6770</v>
      </c>
      <c r="D14">
        <v>6560</v>
      </c>
      <c r="F14" t="s">
        <v>1835</v>
      </c>
      <c r="G14" s="7">
        <f>G7/G$11</f>
        <v>0.90625</v>
      </c>
      <c r="H14" s="7">
        <f t="shared" ref="H14:I14" si="1">H7/H$11</f>
        <v>0.91543832428238947</v>
      </c>
      <c r="I14" s="7">
        <f t="shared" si="1"/>
        <v>0.90909090909090906</v>
      </c>
      <c r="K14" s="31"/>
    </row>
    <row r="15" spans="1:11" x14ac:dyDescent="0.2">
      <c r="A15" t="s">
        <v>123</v>
      </c>
      <c r="B15">
        <v>4120</v>
      </c>
      <c r="C15">
        <v>4955</v>
      </c>
      <c r="D15">
        <v>5170</v>
      </c>
      <c r="F15" t="s">
        <v>1836</v>
      </c>
      <c r="G15" s="7">
        <f t="shared" ref="G15:I17" si="2">G8/G$11</f>
        <v>7.8598484848484848E-2</v>
      </c>
      <c r="H15" s="7">
        <f t="shared" si="2"/>
        <v>6.9821567106283941E-2</v>
      </c>
      <c r="I15" s="7">
        <f t="shared" si="2"/>
        <v>7.7041602465331274E-2</v>
      </c>
      <c r="K15" s="31"/>
    </row>
    <row r="16" spans="1:11" x14ac:dyDescent="0.2">
      <c r="A16" t="s">
        <v>124</v>
      </c>
      <c r="B16">
        <v>3085</v>
      </c>
      <c r="C16">
        <v>3955</v>
      </c>
      <c r="D16">
        <v>4525</v>
      </c>
      <c r="F16" t="s">
        <v>1837</v>
      </c>
      <c r="G16" s="7">
        <f t="shared" si="2"/>
        <v>1.1363636363636364E-2</v>
      </c>
      <c r="H16" s="7">
        <f t="shared" si="2"/>
        <v>1.2412723041117145E-2</v>
      </c>
      <c r="I16" s="7">
        <f t="shared" si="2"/>
        <v>1.2326656394453005E-2</v>
      </c>
      <c r="K16" s="31"/>
    </row>
    <row r="17" spans="1:9" x14ac:dyDescent="0.2">
      <c r="A17" t="s">
        <v>125</v>
      </c>
      <c r="B17">
        <v>4860</v>
      </c>
      <c r="C17">
        <v>5935</v>
      </c>
      <c r="D17">
        <v>6060</v>
      </c>
      <c r="F17" t="s">
        <v>1838</v>
      </c>
      <c r="G17" s="7">
        <f t="shared" si="2"/>
        <v>2.840909090909091E-3</v>
      </c>
      <c r="H17" s="7">
        <f t="shared" si="2"/>
        <v>2.3273855702094647E-3</v>
      </c>
      <c r="I17" s="7">
        <f t="shared" si="2"/>
        <v>1.5408320493066256E-3</v>
      </c>
    </row>
    <row r="18" spans="1:9" x14ac:dyDescent="0.2">
      <c r="A18" t="s">
        <v>126</v>
      </c>
      <c r="B18">
        <v>5755</v>
      </c>
      <c r="C18">
        <v>6420</v>
      </c>
      <c r="D18">
        <v>6130</v>
      </c>
    </row>
    <row r="19" spans="1:9" x14ac:dyDescent="0.2">
      <c r="A19" t="s">
        <v>138</v>
      </c>
      <c r="B19">
        <v>52580</v>
      </c>
      <c r="C19">
        <v>62920</v>
      </c>
      <c r="D19">
        <v>64575</v>
      </c>
    </row>
    <row r="20" spans="1:9" x14ac:dyDescent="0.2">
      <c r="A20" t="s">
        <v>127</v>
      </c>
      <c r="B20">
        <v>6865</v>
      </c>
      <c r="C20">
        <v>8515</v>
      </c>
      <c r="D20">
        <v>8915</v>
      </c>
    </row>
    <row r="21" spans="1:9" x14ac:dyDescent="0.2">
      <c r="A21" t="s">
        <v>139</v>
      </c>
      <c r="B21">
        <v>59445</v>
      </c>
      <c r="C21">
        <v>71435</v>
      </c>
      <c r="D21">
        <v>73485</v>
      </c>
    </row>
    <row r="22" spans="1:9" x14ac:dyDescent="0.2">
      <c r="A22" t="s">
        <v>140</v>
      </c>
      <c r="B22">
        <v>352725</v>
      </c>
      <c r="C22">
        <v>414975</v>
      </c>
      <c r="D22">
        <v>404360</v>
      </c>
    </row>
    <row r="23" spans="1:9" x14ac:dyDescent="0.2">
      <c r="A23" t="s">
        <v>141</v>
      </c>
      <c r="B23">
        <v>1950030</v>
      </c>
      <c r="C23">
        <v>2360780</v>
      </c>
      <c r="D23">
        <v>2368350</v>
      </c>
    </row>
    <row r="24" spans="1:9" x14ac:dyDescent="0.2">
      <c r="A24" t="s">
        <v>226</v>
      </c>
      <c r="B24">
        <v>2197000</v>
      </c>
      <c r="C24">
        <v>2643875</v>
      </c>
      <c r="D24">
        <v>2645840</v>
      </c>
    </row>
    <row r="25" spans="1:9" x14ac:dyDescent="0.2">
      <c r="A25" t="s">
        <v>227</v>
      </c>
      <c r="B25">
        <v>2263645</v>
      </c>
      <c r="C25">
        <v>2718435</v>
      </c>
      <c r="D25">
        <v>2724770</v>
      </c>
    </row>
    <row r="26" spans="1:9" x14ac:dyDescent="0.2">
      <c r="A26" t="s">
        <v>228</v>
      </c>
      <c r="B26" s="80">
        <f t="shared" ref="B26:D26" si="3">SUM(B9,B12,B13,B15,B20)</f>
        <v>23535</v>
      </c>
      <c r="C26" s="80">
        <f t="shared" si="3"/>
        <v>29320</v>
      </c>
      <c r="D26" s="80">
        <f t="shared" si="3"/>
        <v>30655</v>
      </c>
    </row>
    <row r="27" spans="1:9" x14ac:dyDescent="0.2">
      <c r="A27" t="s">
        <v>229</v>
      </c>
      <c r="B27" s="80">
        <f t="shared" ref="B27:D27" si="4">SUM(B14,B17,B18)</f>
        <v>16705</v>
      </c>
      <c r="C27" s="80">
        <f t="shared" si="4"/>
        <v>19125</v>
      </c>
      <c r="D27" s="80">
        <f t="shared" si="4"/>
        <v>18750</v>
      </c>
    </row>
    <row r="28" spans="1:9" x14ac:dyDescent="0.2">
      <c r="A28" t="s">
        <v>230</v>
      </c>
      <c r="B28" s="80">
        <f t="shared" ref="B28:D28" si="5">SUM(B8,B10,B11,B16)</f>
        <v>13930</v>
      </c>
      <c r="C28" s="80">
        <f t="shared" si="5"/>
        <v>16535</v>
      </c>
      <c r="D28" s="80">
        <f t="shared" si="5"/>
        <v>17595</v>
      </c>
    </row>
    <row r="29" spans="1:9" x14ac:dyDescent="0.2">
      <c r="A29" t="s">
        <v>231</v>
      </c>
      <c r="B29" s="80">
        <f t="shared" ref="B29:D29" si="6">SUM(B7,B13)</f>
        <v>11630</v>
      </c>
      <c r="C29" s="80">
        <f t="shared" si="6"/>
        <v>13935</v>
      </c>
      <c r="D29" s="80">
        <f t="shared" si="6"/>
        <v>14420</v>
      </c>
    </row>
    <row r="32" spans="1:9" x14ac:dyDescent="0.2">
      <c r="A32" t="s">
        <v>1835</v>
      </c>
    </row>
    <row r="33" spans="1:4" ht="15" x14ac:dyDescent="0.25">
      <c r="A33" s="18"/>
      <c r="B33" s="18">
        <v>2014</v>
      </c>
      <c r="C33" s="18">
        <v>2019</v>
      </c>
      <c r="D33" s="18">
        <v>2024</v>
      </c>
    </row>
    <row r="34" spans="1:4" x14ac:dyDescent="0.2">
      <c r="A34" t="s">
        <v>115</v>
      </c>
      <c r="B34">
        <v>4785</v>
      </c>
      <c r="C34">
        <v>5900</v>
      </c>
      <c r="D34">
        <v>5900</v>
      </c>
    </row>
    <row r="35" spans="1:4" x14ac:dyDescent="0.2">
      <c r="A35" t="s">
        <v>116</v>
      </c>
      <c r="B35">
        <v>4090</v>
      </c>
      <c r="C35">
        <v>4760</v>
      </c>
      <c r="D35">
        <v>4960</v>
      </c>
    </row>
    <row r="36" spans="1:4" x14ac:dyDescent="0.2">
      <c r="A36" t="s">
        <v>117</v>
      </c>
      <c r="B36">
        <v>2840</v>
      </c>
      <c r="C36">
        <v>4030</v>
      </c>
      <c r="D36">
        <v>4130</v>
      </c>
    </row>
    <row r="37" spans="1:4" x14ac:dyDescent="0.2">
      <c r="A37" t="s">
        <v>118</v>
      </c>
      <c r="B37">
        <v>2615</v>
      </c>
      <c r="C37">
        <v>3115</v>
      </c>
      <c r="D37">
        <v>3310</v>
      </c>
    </row>
    <row r="38" spans="1:4" x14ac:dyDescent="0.2">
      <c r="A38" t="s">
        <v>119</v>
      </c>
      <c r="B38">
        <v>2790</v>
      </c>
      <c r="C38">
        <v>3365</v>
      </c>
      <c r="D38">
        <v>3355</v>
      </c>
    </row>
    <row r="39" spans="1:4" x14ac:dyDescent="0.2">
      <c r="A39" t="s">
        <v>120</v>
      </c>
      <c r="B39">
        <v>2650</v>
      </c>
      <c r="C39">
        <v>3585</v>
      </c>
      <c r="D39">
        <v>3710</v>
      </c>
    </row>
    <row r="40" spans="1:4" x14ac:dyDescent="0.2">
      <c r="A40" t="s">
        <v>121</v>
      </c>
      <c r="B40">
        <v>5595</v>
      </c>
      <c r="C40">
        <v>6710</v>
      </c>
      <c r="D40">
        <v>7150</v>
      </c>
    </row>
    <row r="41" spans="1:4" x14ac:dyDescent="0.2">
      <c r="A41" t="s">
        <v>122</v>
      </c>
      <c r="B41">
        <v>5485</v>
      </c>
      <c r="C41">
        <v>6150</v>
      </c>
      <c r="D41">
        <v>5940</v>
      </c>
    </row>
    <row r="42" spans="1:4" x14ac:dyDescent="0.2">
      <c r="A42" t="s">
        <v>123</v>
      </c>
      <c r="B42">
        <v>3610</v>
      </c>
      <c r="C42">
        <v>4425</v>
      </c>
      <c r="D42">
        <v>4615</v>
      </c>
    </row>
    <row r="43" spans="1:4" x14ac:dyDescent="0.2">
      <c r="A43" t="s">
        <v>124</v>
      </c>
      <c r="B43">
        <v>2660</v>
      </c>
      <c r="C43">
        <v>3530</v>
      </c>
      <c r="D43">
        <v>4085</v>
      </c>
    </row>
    <row r="44" spans="1:4" x14ac:dyDescent="0.2">
      <c r="A44" t="s">
        <v>125</v>
      </c>
      <c r="B44">
        <v>4275</v>
      </c>
      <c r="C44">
        <v>5285</v>
      </c>
      <c r="D44">
        <v>5345</v>
      </c>
    </row>
    <row r="45" spans="1:4" x14ac:dyDescent="0.2">
      <c r="A45" t="s">
        <v>126</v>
      </c>
      <c r="B45">
        <v>5155</v>
      </c>
      <c r="C45">
        <v>5800</v>
      </c>
      <c r="D45">
        <v>5540</v>
      </c>
    </row>
    <row r="46" spans="1:4" x14ac:dyDescent="0.2">
      <c r="A46" t="s">
        <v>138</v>
      </c>
      <c r="B46">
        <v>46545</v>
      </c>
      <c r="C46">
        <v>56650</v>
      </c>
      <c r="D46">
        <v>58035</v>
      </c>
    </row>
    <row r="47" spans="1:4" x14ac:dyDescent="0.2">
      <c r="A47" t="s">
        <v>127</v>
      </c>
      <c r="B47">
        <v>6090</v>
      </c>
      <c r="C47">
        <v>7715</v>
      </c>
      <c r="D47">
        <v>8065</v>
      </c>
    </row>
    <row r="48" spans="1:4" x14ac:dyDescent="0.2">
      <c r="A48" t="s">
        <v>139</v>
      </c>
      <c r="B48">
        <v>52635</v>
      </c>
      <c r="C48">
        <v>64365</v>
      </c>
      <c r="D48">
        <v>66100</v>
      </c>
    </row>
    <row r="49" spans="1:4" x14ac:dyDescent="0.2">
      <c r="A49" t="s">
        <v>140</v>
      </c>
      <c r="B49">
        <v>314335</v>
      </c>
      <c r="C49">
        <v>374185</v>
      </c>
      <c r="D49">
        <v>362215</v>
      </c>
    </row>
    <row r="50" spans="1:4" x14ac:dyDescent="0.2">
      <c r="A50" t="s">
        <v>141</v>
      </c>
      <c r="B50">
        <v>1723315</v>
      </c>
      <c r="C50">
        <v>2114965</v>
      </c>
      <c r="D50">
        <v>2113555</v>
      </c>
    </row>
    <row r="51" spans="1:4" x14ac:dyDescent="0.2">
      <c r="A51" t="s">
        <v>226</v>
      </c>
      <c r="B51">
        <v>1939490</v>
      </c>
      <c r="C51">
        <v>2365415</v>
      </c>
      <c r="D51">
        <v>2358180</v>
      </c>
    </row>
    <row r="52" spans="1:4" x14ac:dyDescent="0.2">
      <c r="A52" t="s">
        <v>227</v>
      </c>
      <c r="B52">
        <v>1998845</v>
      </c>
      <c r="C52">
        <v>2431990</v>
      </c>
      <c r="D52">
        <v>2428740</v>
      </c>
    </row>
    <row r="53" spans="1:4" x14ac:dyDescent="0.2">
      <c r="A53" t="s">
        <v>228</v>
      </c>
      <c r="B53" s="80">
        <f t="shared" ref="B53:D53" si="7">SUM(B36,B39,B40,B42,B47)</f>
        <v>20785</v>
      </c>
      <c r="C53" s="80">
        <f t="shared" si="7"/>
        <v>26465</v>
      </c>
      <c r="D53" s="80">
        <f t="shared" si="7"/>
        <v>27670</v>
      </c>
    </row>
    <row r="54" spans="1:4" x14ac:dyDescent="0.2">
      <c r="A54" t="s">
        <v>229</v>
      </c>
      <c r="B54" s="80">
        <f t="shared" ref="B54:D54" si="8">SUM(B41,B44,B45)</f>
        <v>14915</v>
      </c>
      <c r="C54" s="80">
        <f t="shared" si="8"/>
        <v>17235</v>
      </c>
      <c r="D54" s="80">
        <f t="shared" si="8"/>
        <v>16825</v>
      </c>
    </row>
    <row r="55" spans="1:4" x14ac:dyDescent="0.2">
      <c r="A55" t="s">
        <v>230</v>
      </c>
      <c r="B55" s="80">
        <f t="shared" ref="B55:D55" si="9">SUM(B35,B37,B38,B43)</f>
        <v>12155</v>
      </c>
      <c r="C55" s="80">
        <f t="shared" si="9"/>
        <v>14770</v>
      </c>
      <c r="D55" s="80">
        <f t="shared" si="9"/>
        <v>15710</v>
      </c>
    </row>
    <row r="56" spans="1:4" x14ac:dyDescent="0.2">
      <c r="A56" t="s">
        <v>231</v>
      </c>
      <c r="B56" s="80">
        <f t="shared" ref="B56:D56" si="10">SUM(B34,B40)</f>
        <v>10380</v>
      </c>
      <c r="C56" s="80">
        <f t="shared" si="10"/>
        <v>12610</v>
      </c>
      <c r="D56" s="80">
        <f t="shared" si="10"/>
        <v>13050</v>
      </c>
    </row>
    <row r="59" spans="1:4" x14ac:dyDescent="0.2">
      <c r="A59" t="s">
        <v>1836</v>
      </c>
    </row>
    <row r="60" spans="1:4" ht="15" x14ac:dyDescent="0.25">
      <c r="A60" s="18"/>
      <c r="B60" s="18">
        <v>2014</v>
      </c>
      <c r="C60" s="18">
        <v>2019</v>
      </c>
      <c r="D60" s="18">
        <v>2024</v>
      </c>
    </row>
    <row r="61" spans="1:4" x14ac:dyDescent="0.2">
      <c r="A61" t="s">
        <v>115</v>
      </c>
      <c r="B61">
        <v>415</v>
      </c>
      <c r="C61">
        <v>450</v>
      </c>
      <c r="D61">
        <v>500</v>
      </c>
    </row>
    <row r="62" spans="1:4" x14ac:dyDescent="0.2">
      <c r="A62" t="s">
        <v>116</v>
      </c>
      <c r="B62">
        <v>480</v>
      </c>
      <c r="C62">
        <v>475</v>
      </c>
      <c r="D62">
        <v>555</v>
      </c>
    </row>
    <row r="63" spans="1:4" x14ac:dyDescent="0.2">
      <c r="A63" t="s">
        <v>117</v>
      </c>
      <c r="B63">
        <v>305</v>
      </c>
      <c r="C63">
        <v>320</v>
      </c>
      <c r="D63">
        <v>365</v>
      </c>
    </row>
    <row r="64" spans="1:4" x14ac:dyDescent="0.2">
      <c r="A64" t="s">
        <v>118</v>
      </c>
      <c r="B64">
        <v>325</v>
      </c>
      <c r="C64">
        <v>300</v>
      </c>
      <c r="D64">
        <v>325</v>
      </c>
    </row>
    <row r="65" spans="1:4" x14ac:dyDescent="0.2">
      <c r="A65" t="s">
        <v>119</v>
      </c>
      <c r="B65">
        <v>325</v>
      </c>
      <c r="C65">
        <v>330</v>
      </c>
      <c r="D65">
        <v>320</v>
      </c>
    </row>
    <row r="66" spans="1:4" x14ac:dyDescent="0.2">
      <c r="A66" t="s">
        <v>120</v>
      </c>
      <c r="B66">
        <v>265</v>
      </c>
      <c r="C66">
        <v>275</v>
      </c>
      <c r="D66">
        <v>275</v>
      </c>
    </row>
    <row r="67" spans="1:4" x14ac:dyDescent="0.2">
      <c r="A67" t="s">
        <v>121</v>
      </c>
      <c r="B67">
        <v>615</v>
      </c>
      <c r="C67">
        <v>625</v>
      </c>
      <c r="D67">
        <v>630</v>
      </c>
    </row>
    <row r="68" spans="1:4" x14ac:dyDescent="0.2">
      <c r="A68" t="s">
        <v>122</v>
      </c>
      <c r="B68">
        <v>515</v>
      </c>
      <c r="C68">
        <v>510</v>
      </c>
      <c r="D68">
        <v>510</v>
      </c>
    </row>
    <row r="69" spans="1:4" x14ac:dyDescent="0.2">
      <c r="A69" t="s">
        <v>123</v>
      </c>
      <c r="B69">
        <v>415</v>
      </c>
      <c r="C69">
        <v>430</v>
      </c>
      <c r="D69">
        <v>455</v>
      </c>
    </row>
    <row r="70" spans="1:4" x14ac:dyDescent="0.2">
      <c r="A70" t="s">
        <v>124</v>
      </c>
      <c r="B70">
        <v>350</v>
      </c>
      <c r="C70">
        <v>360</v>
      </c>
      <c r="D70">
        <v>380</v>
      </c>
    </row>
    <row r="71" spans="1:4" x14ac:dyDescent="0.2">
      <c r="A71" t="s">
        <v>125</v>
      </c>
      <c r="B71">
        <v>470</v>
      </c>
      <c r="C71">
        <v>535</v>
      </c>
      <c r="D71">
        <v>565</v>
      </c>
    </row>
    <row r="72" spans="1:4" x14ac:dyDescent="0.2">
      <c r="A72" t="s">
        <v>126</v>
      </c>
      <c r="B72">
        <v>510</v>
      </c>
      <c r="C72">
        <v>530</v>
      </c>
      <c r="D72">
        <v>500</v>
      </c>
    </row>
    <row r="73" spans="1:4" x14ac:dyDescent="0.2">
      <c r="A73" t="s">
        <v>138</v>
      </c>
      <c r="B73">
        <v>4995</v>
      </c>
      <c r="C73">
        <v>5140</v>
      </c>
      <c r="D73">
        <v>5380</v>
      </c>
    </row>
    <row r="74" spans="1:4" x14ac:dyDescent="0.2">
      <c r="A74" t="s">
        <v>127</v>
      </c>
      <c r="B74">
        <v>640</v>
      </c>
      <c r="C74">
        <v>655</v>
      </c>
      <c r="D74">
        <v>700</v>
      </c>
    </row>
    <row r="75" spans="1:4" x14ac:dyDescent="0.2">
      <c r="A75" t="s">
        <v>139</v>
      </c>
      <c r="B75">
        <v>5635</v>
      </c>
      <c r="C75">
        <v>5795</v>
      </c>
      <c r="D75">
        <v>6080</v>
      </c>
    </row>
    <row r="76" spans="1:4" x14ac:dyDescent="0.2">
      <c r="A76" t="s">
        <v>140</v>
      </c>
      <c r="B76">
        <v>31450</v>
      </c>
      <c r="C76">
        <v>33185</v>
      </c>
      <c r="D76">
        <v>34240</v>
      </c>
    </row>
    <row r="77" spans="1:4" x14ac:dyDescent="0.2">
      <c r="A77" t="s">
        <v>141</v>
      </c>
      <c r="B77">
        <v>186095</v>
      </c>
      <c r="C77">
        <v>200070</v>
      </c>
      <c r="D77">
        <v>206875</v>
      </c>
    </row>
    <row r="78" spans="1:4" x14ac:dyDescent="0.2">
      <c r="A78" t="s">
        <v>226</v>
      </c>
      <c r="B78">
        <v>212000</v>
      </c>
      <c r="C78">
        <v>227385</v>
      </c>
      <c r="D78">
        <v>234240</v>
      </c>
    </row>
    <row r="79" spans="1:4" x14ac:dyDescent="0.2">
      <c r="A79" t="s">
        <v>227</v>
      </c>
      <c r="B79">
        <v>218065</v>
      </c>
      <c r="C79">
        <v>233960</v>
      </c>
      <c r="D79">
        <v>241165</v>
      </c>
    </row>
    <row r="80" spans="1:4" x14ac:dyDescent="0.2">
      <c r="A80" t="s">
        <v>228</v>
      </c>
      <c r="B80" s="80">
        <f t="shared" ref="B80:D80" si="11">SUM(B63,B66,B67,B69,B74)</f>
        <v>2240</v>
      </c>
      <c r="C80" s="80">
        <f t="shared" si="11"/>
        <v>2305</v>
      </c>
      <c r="D80" s="80">
        <f t="shared" si="11"/>
        <v>2425</v>
      </c>
    </row>
    <row r="81" spans="1:4" x14ac:dyDescent="0.2">
      <c r="A81" t="s">
        <v>229</v>
      </c>
      <c r="B81" s="80">
        <f t="shared" ref="B81:D81" si="12">SUM(B68,B71,B72)</f>
        <v>1495</v>
      </c>
      <c r="C81" s="80">
        <f t="shared" si="12"/>
        <v>1575</v>
      </c>
      <c r="D81" s="80">
        <f t="shared" si="12"/>
        <v>1575</v>
      </c>
    </row>
    <row r="82" spans="1:4" x14ac:dyDescent="0.2">
      <c r="A82" t="s">
        <v>230</v>
      </c>
      <c r="B82" s="80">
        <f t="shared" ref="B82:D82" si="13">SUM(B62,B64,B65,B70)</f>
        <v>1480</v>
      </c>
      <c r="C82" s="80">
        <f t="shared" si="13"/>
        <v>1465</v>
      </c>
      <c r="D82" s="80">
        <f t="shared" si="13"/>
        <v>1580</v>
      </c>
    </row>
    <row r="83" spans="1:4" x14ac:dyDescent="0.2">
      <c r="A83" t="s">
        <v>231</v>
      </c>
      <c r="B83" s="80">
        <f t="shared" ref="B83:D83" si="14">SUM(B61,B67)</f>
        <v>1030</v>
      </c>
      <c r="C83" s="80">
        <f t="shared" si="14"/>
        <v>1075</v>
      </c>
      <c r="D83" s="80">
        <f t="shared" si="14"/>
        <v>1130</v>
      </c>
    </row>
    <row r="86" spans="1:4" x14ac:dyDescent="0.2">
      <c r="A86" t="s">
        <v>1837</v>
      </c>
    </row>
    <row r="87" spans="1:4" ht="15" x14ac:dyDescent="0.25">
      <c r="A87" s="18"/>
      <c r="B87" s="18">
        <v>2014</v>
      </c>
      <c r="C87" s="18">
        <v>2019</v>
      </c>
      <c r="D87" s="18">
        <v>2024</v>
      </c>
    </row>
    <row r="88" spans="1:4" x14ac:dyDescent="0.2">
      <c r="A88" t="s">
        <v>115</v>
      </c>
      <c r="B88">
        <v>60</v>
      </c>
      <c r="C88">
        <v>80</v>
      </c>
      <c r="D88">
        <v>80</v>
      </c>
    </row>
    <row r="89" spans="1:4" x14ac:dyDescent="0.2">
      <c r="A89" t="s">
        <v>116</v>
      </c>
      <c r="B89">
        <v>70</v>
      </c>
      <c r="C89">
        <v>90</v>
      </c>
      <c r="D89">
        <v>85</v>
      </c>
    </row>
    <row r="90" spans="1:4" x14ac:dyDescent="0.2">
      <c r="A90" t="s">
        <v>117</v>
      </c>
      <c r="B90">
        <v>80</v>
      </c>
      <c r="C90">
        <v>80</v>
      </c>
      <c r="D90">
        <v>80</v>
      </c>
    </row>
    <row r="91" spans="1:4" x14ac:dyDescent="0.2">
      <c r="A91" t="s">
        <v>118</v>
      </c>
      <c r="B91">
        <v>55</v>
      </c>
      <c r="C91">
        <v>60</v>
      </c>
      <c r="D91">
        <v>55</v>
      </c>
    </row>
    <row r="92" spans="1:4" x14ac:dyDescent="0.2">
      <c r="A92" t="s">
        <v>119</v>
      </c>
      <c r="B92">
        <v>45</v>
      </c>
      <c r="C92">
        <v>40</v>
      </c>
      <c r="D92">
        <v>45</v>
      </c>
    </row>
    <row r="93" spans="1:4" x14ac:dyDescent="0.2">
      <c r="A93" t="s">
        <v>120</v>
      </c>
      <c r="B93">
        <v>40</v>
      </c>
      <c r="C93">
        <v>45</v>
      </c>
      <c r="D93">
        <v>45</v>
      </c>
    </row>
    <row r="94" spans="1:4" x14ac:dyDescent="0.2">
      <c r="A94" t="s">
        <v>121</v>
      </c>
      <c r="B94">
        <v>115</v>
      </c>
      <c r="C94">
        <v>125</v>
      </c>
      <c r="D94">
        <v>115</v>
      </c>
    </row>
    <row r="95" spans="1:4" x14ac:dyDescent="0.2">
      <c r="A95" t="s">
        <v>122</v>
      </c>
      <c r="B95">
        <v>75</v>
      </c>
      <c r="C95">
        <v>85</v>
      </c>
      <c r="D95">
        <v>95</v>
      </c>
    </row>
    <row r="96" spans="1:4" x14ac:dyDescent="0.2">
      <c r="A96" t="s">
        <v>123</v>
      </c>
      <c r="B96">
        <v>80</v>
      </c>
      <c r="C96">
        <v>85</v>
      </c>
      <c r="D96">
        <v>85</v>
      </c>
    </row>
    <row r="97" spans="1:4" x14ac:dyDescent="0.2">
      <c r="A97" t="s">
        <v>124</v>
      </c>
      <c r="B97">
        <v>70</v>
      </c>
      <c r="C97">
        <v>55</v>
      </c>
      <c r="D97">
        <v>55</v>
      </c>
    </row>
    <row r="98" spans="1:4" x14ac:dyDescent="0.2">
      <c r="A98" t="s">
        <v>125</v>
      </c>
      <c r="B98">
        <v>95</v>
      </c>
      <c r="C98">
        <v>95</v>
      </c>
      <c r="D98">
        <v>125</v>
      </c>
    </row>
    <row r="99" spans="1:4" x14ac:dyDescent="0.2">
      <c r="A99" t="s">
        <v>126</v>
      </c>
      <c r="B99">
        <v>80</v>
      </c>
      <c r="C99">
        <v>80</v>
      </c>
      <c r="D99">
        <v>75</v>
      </c>
    </row>
    <row r="100" spans="1:4" x14ac:dyDescent="0.2">
      <c r="A100" t="s">
        <v>138</v>
      </c>
      <c r="B100">
        <v>860</v>
      </c>
      <c r="C100">
        <v>920</v>
      </c>
      <c r="D100">
        <v>950</v>
      </c>
    </row>
    <row r="101" spans="1:4" x14ac:dyDescent="0.2">
      <c r="A101" t="s">
        <v>127</v>
      </c>
      <c r="B101">
        <v>110</v>
      </c>
      <c r="C101">
        <v>115</v>
      </c>
      <c r="D101">
        <v>115</v>
      </c>
    </row>
    <row r="102" spans="1:4" x14ac:dyDescent="0.2">
      <c r="A102" t="s">
        <v>139</v>
      </c>
      <c r="B102">
        <v>970</v>
      </c>
      <c r="C102">
        <v>1035</v>
      </c>
      <c r="D102">
        <v>1065</v>
      </c>
    </row>
    <row r="103" spans="1:4" x14ac:dyDescent="0.2">
      <c r="A103" t="s">
        <v>140</v>
      </c>
      <c r="B103">
        <v>5550</v>
      </c>
      <c r="C103">
        <v>6030</v>
      </c>
      <c r="D103">
        <v>6235</v>
      </c>
    </row>
    <row r="104" spans="1:4" x14ac:dyDescent="0.2">
      <c r="A104" t="s">
        <v>141</v>
      </c>
      <c r="B104">
        <v>32695</v>
      </c>
      <c r="C104">
        <v>36500</v>
      </c>
      <c r="D104">
        <v>37925</v>
      </c>
    </row>
    <row r="105" spans="1:4" x14ac:dyDescent="0.2">
      <c r="A105" t="s">
        <v>226</v>
      </c>
      <c r="B105">
        <v>36630</v>
      </c>
      <c r="C105">
        <v>40810</v>
      </c>
      <c r="D105">
        <v>42380</v>
      </c>
    </row>
    <row r="106" spans="1:4" x14ac:dyDescent="0.2">
      <c r="A106" t="s">
        <v>227</v>
      </c>
      <c r="B106">
        <v>37655</v>
      </c>
      <c r="C106">
        <v>42000</v>
      </c>
      <c r="D106">
        <v>43580</v>
      </c>
    </row>
    <row r="107" spans="1:4" x14ac:dyDescent="0.2">
      <c r="A107" t="s">
        <v>228</v>
      </c>
      <c r="B107" s="80">
        <f t="shared" ref="B107:D107" si="15">SUM(B90,B93,B94,B96,B101)</f>
        <v>425</v>
      </c>
      <c r="C107" s="80">
        <f t="shared" si="15"/>
        <v>450</v>
      </c>
      <c r="D107" s="80">
        <f t="shared" si="15"/>
        <v>440</v>
      </c>
    </row>
    <row r="108" spans="1:4" x14ac:dyDescent="0.2">
      <c r="A108" t="s">
        <v>229</v>
      </c>
      <c r="B108" s="80">
        <f t="shared" ref="B108:D108" si="16">SUM(B95,B98,B99)</f>
        <v>250</v>
      </c>
      <c r="C108" s="80">
        <f t="shared" si="16"/>
        <v>260</v>
      </c>
      <c r="D108" s="80">
        <f t="shared" si="16"/>
        <v>295</v>
      </c>
    </row>
    <row r="109" spans="1:4" x14ac:dyDescent="0.2">
      <c r="A109" t="s">
        <v>230</v>
      </c>
      <c r="B109" s="80">
        <f t="shared" ref="B109:D109" si="17">SUM(B89,B91,B92,B97)</f>
        <v>240</v>
      </c>
      <c r="C109" s="80">
        <f t="shared" si="17"/>
        <v>245</v>
      </c>
      <c r="D109" s="80">
        <f t="shared" si="17"/>
        <v>240</v>
      </c>
    </row>
    <row r="110" spans="1:4" x14ac:dyDescent="0.2">
      <c r="A110" t="s">
        <v>231</v>
      </c>
      <c r="B110" s="80">
        <f t="shared" ref="B110:D110" si="18">SUM(B88,B94)</f>
        <v>175</v>
      </c>
      <c r="C110" s="80">
        <f t="shared" si="18"/>
        <v>205</v>
      </c>
      <c r="D110" s="80">
        <f t="shared" si="18"/>
        <v>195</v>
      </c>
    </row>
    <row r="113" spans="1:4" x14ac:dyDescent="0.2">
      <c r="A113" t="s">
        <v>1838</v>
      </c>
    </row>
    <row r="114" spans="1:4" ht="15" x14ac:dyDescent="0.25">
      <c r="A114" s="18"/>
      <c r="B114" s="18">
        <v>2014</v>
      </c>
      <c r="C114" s="18">
        <v>2019</v>
      </c>
      <c r="D114" s="18">
        <v>2024</v>
      </c>
    </row>
    <row r="115" spans="1:4" x14ac:dyDescent="0.2">
      <c r="A115" t="s">
        <v>115</v>
      </c>
      <c r="B115">
        <v>15</v>
      </c>
      <c r="C115">
        <v>15</v>
      </c>
      <c r="D115">
        <v>10</v>
      </c>
    </row>
    <row r="116" spans="1:4" x14ac:dyDescent="0.2">
      <c r="A116" t="s">
        <v>116</v>
      </c>
      <c r="B116">
        <v>25</v>
      </c>
      <c r="C116">
        <v>25</v>
      </c>
      <c r="D116">
        <v>30</v>
      </c>
    </row>
    <row r="117" spans="1:4" x14ac:dyDescent="0.2">
      <c r="A117" t="s">
        <v>117</v>
      </c>
      <c r="B117">
        <v>20</v>
      </c>
      <c r="C117">
        <v>25</v>
      </c>
      <c r="D117">
        <v>25</v>
      </c>
    </row>
    <row r="118" spans="1:4" x14ac:dyDescent="0.2">
      <c r="A118" t="s">
        <v>118</v>
      </c>
      <c r="B118">
        <v>5</v>
      </c>
      <c r="C118">
        <v>5</v>
      </c>
      <c r="D118">
        <v>10</v>
      </c>
    </row>
    <row r="119" spans="1:4" x14ac:dyDescent="0.2">
      <c r="A119" t="s">
        <v>119</v>
      </c>
      <c r="B119">
        <v>10</v>
      </c>
      <c r="C119">
        <v>10</v>
      </c>
      <c r="D119">
        <v>10</v>
      </c>
    </row>
    <row r="120" spans="1:4" x14ac:dyDescent="0.2">
      <c r="A120" t="s">
        <v>120</v>
      </c>
      <c r="B120">
        <v>5</v>
      </c>
      <c r="C120">
        <v>10</v>
      </c>
      <c r="D120">
        <v>10</v>
      </c>
    </row>
    <row r="121" spans="1:4" x14ac:dyDescent="0.2">
      <c r="A121" t="s">
        <v>121</v>
      </c>
      <c r="B121">
        <v>25</v>
      </c>
      <c r="C121">
        <v>30</v>
      </c>
      <c r="D121">
        <v>35</v>
      </c>
    </row>
    <row r="122" spans="1:4" x14ac:dyDescent="0.2">
      <c r="A122" t="s">
        <v>122</v>
      </c>
      <c r="B122">
        <v>20</v>
      </c>
      <c r="C122">
        <v>25</v>
      </c>
      <c r="D122">
        <v>20</v>
      </c>
    </row>
    <row r="123" spans="1:4" x14ac:dyDescent="0.2">
      <c r="A123" t="s">
        <v>123</v>
      </c>
      <c r="B123">
        <v>20</v>
      </c>
      <c r="C123">
        <v>15</v>
      </c>
      <c r="D123">
        <v>20</v>
      </c>
    </row>
    <row r="124" spans="1:4" x14ac:dyDescent="0.2">
      <c r="A124" t="s">
        <v>124</v>
      </c>
      <c r="B124">
        <v>10</v>
      </c>
      <c r="C124">
        <v>10</v>
      </c>
      <c r="D124">
        <v>5</v>
      </c>
    </row>
    <row r="125" spans="1:4" x14ac:dyDescent="0.2">
      <c r="A125" t="s">
        <v>125</v>
      </c>
      <c r="B125">
        <v>20</v>
      </c>
      <c r="C125">
        <v>25</v>
      </c>
      <c r="D125">
        <v>25</v>
      </c>
    </row>
    <row r="126" spans="1:4" x14ac:dyDescent="0.2">
      <c r="A126" t="s">
        <v>126</v>
      </c>
      <c r="B126">
        <v>10</v>
      </c>
      <c r="C126">
        <v>15</v>
      </c>
      <c r="D126">
        <v>15</v>
      </c>
    </row>
    <row r="127" spans="1:4" x14ac:dyDescent="0.2">
      <c r="A127" t="s">
        <v>138</v>
      </c>
      <c r="B127">
        <v>180</v>
      </c>
      <c r="C127">
        <v>205</v>
      </c>
      <c r="D127">
        <v>210</v>
      </c>
    </row>
    <row r="128" spans="1:4" x14ac:dyDescent="0.2">
      <c r="A128" t="s">
        <v>127</v>
      </c>
      <c r="B128">
        <v>20</v>
      </c>
      <c r="C128">
        <v>35</v>
      </c>
      <c r="D128">
        <v>30</v>
      </c>
    </row>
    <row r="129" spans="1:4" x14ac:dyDescent="0.2">
      <c r="A129" t="s">
        <v>139</v>
      </c>
      <c r="B129">
        <v>205</v>
      </c>
      <c r="C129">
        <v>240</v>
      </c>
      <c r="D129">
        <v>240</v>
      </c>
    </row>
    <row r="130" spans="1:4" x14ac:dyDescent="0.2">
      <c r="A130" t="s">
        <v>140</v>
      </c>
      <c r="B130">
        <v>1390</v>
      </c>
      <c r="C130">
        <v>1580</v>
      </c>
      <c r="D130">
        <v>1670</v>
      </c>
    </row>
    <row r="131" spans="1:4" x14ac:dyDescent="0.2">
      <c r="A131" t="s">
        <v>141</v>
      </c>
      <c r="B131">
        <v>7925</v>
      </c>
      <c r="C131">
        <v>9250</v>
      </c>
      <c r="D131">
        <v>9995</v>
      </c>
    </row>
    <row r="132" spans="1:4" x14ac:dyDescent="0.2">
      <c r="A132" t="s">
        <v>226</v>
      </c>
      <c r="B132">
        <v>8875</v>
      </c>
      <c r="C132">
        <v>10265</v>
      </c>
      <c r="D132">
        <v>11040</v>
      </c>
    </row>
    <row r="133" spans="1:4" x14ac:dyDescent="0.2">
      <c r="A133" t="s">
        <v>227</v>
      </c>
      <c r="B133">
        <v>9080</v>
      </c>
      <c r="C133">
        <v>10480</v>
      </c>
      <c r="D133">
        <v>11285</v>
      </c>
    </row>
    <row r="134" spans="1:4" x14ac:dyDescent="0.2">
      <c r="A134" t="s">
        <v>228</v>
      </c>
      <c r="B134" s="80">
        <f t="shared" ref="B134:D134" si="19">SUM(B117,B120,B121,B123,B128)</f>
        <v>90</v>
      </c>
      <c r="C134" s="80">
        <f t="shared" si="19"/>
        <v>115</v>
      </c>
      <c r="D134" s="80">
        <f t="shared" si="19"/>
        <v>120</v>
      </c>
    </row>
    <row r="135" spans="1:4" x14ac:dyDescent="0.2">
      <c r="A135" t="s">
        <v>229</v>
      </c>
      <c r="B135" s="80">
        <f t="shared" ref="B135:D135" si="20">SUM(B122,B125,B126)</f>
        <v>50</v>
      </c>
      <c r="C135" s="80">
        <f t="shared" si="20"/>
        <v>65</v>
      </c>
      <c r="D135" s="80">
        <f t="shared" si="20"/>
        <v>60</v>
      </c>
    </row>
    <row r="136" spans="1:4" x14ac:dyDescent="0.2">
      <c r="A136" t="s">
        <v>230</v>
      </c>
      <c r="B136" s="80">
        <f t="shared" ref="B136:D136" si="21">SUM(B116,B118,B119,B124)</f>
        <v>50</v>
      </c>
      <c r="C136" s="80">
        <f t="shared" si="21"/>
        <v>50</v>
      </c>
      <c r="D136" s="80">
        <f t="shared" si="21"/>
        <v>55</v>
      </c>
    </row>
    <row r="137" spans="1:4" x14ac:dyDescent="0.2">
      <c r="A137" t="s">
        <v>231</v>
      </c>
      <c r="B137" s="80">
        <f t="shared" ref="B137:D137" si="22">SUM(B115,B121)</f>
        <v>40</v>
      </c>
      <c r="C137" s="80">
        <f t="shared" si="22"/>
        <v>45</v>
      </c>
      <c r="D137" s="80">
        <f t="shared" si="22"/>
        <v>45</v>
      </c>
    </row>
    <row r="141" spans="1:4" ht="15" x14ac:dyDescent="0.25">
      <c r="A141" s="18"/>
      <c r="B141" s="18"/>
      <c r="C141" s="18"/>
      <c r="D141" s="18"/>
    </row>
    <row r="161" spans="2:4" x14ac:dyDescent="0.2">
      <c r="B161" s="80"/>
      <c r="C161" s="80"/>
      <c r="D161" s="80"/>
    </row>
    <row r="162" spans="2:4" x14ac:dyDescent="0.2">
      <c r="B162" s="80"/>
      <c r="C162" s="80"/>
      <c r="D162" s="80"/>
    </row>
    <row r="163" spans="2:4" x14ac:dyDescent="0.2">
      <c r="B163" s="80"/>
      <c r="C163" s="80"/>
      <c r="D163" s="80"/>
    </row>
    <row r="164" spans="2:4" x14ac:dyDescent="0.2">
      <c r="B164" s="80"/>
      <c r="C164" s="80"/>
      <c r="D164" s="80"/>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CFE65-5AF9-4559-956F-74962069B2C3}">
  <sheetPr codeName="Sheet45"/>
  <dimension ref="A1:M64"/>
  <sheetViews>
    <sheetView workbookViewId="0">
      <selection activeCell="Y201" sqref="Y201"/>
    </sheetView>
  </sheetViews>
  <sheetFormatPr defaultRowHeight="14.25" x14ac:dyDescent="0.2"/>
  <cols>
    <col min="11" max="11" width="9" style="165"/>
  </cols>
  <sheetData>
    <row r="1" spans="1:13" x14ac:dyDescent="0.2">
      <c r="A1" t="s">
        <v>1839</v>
      </c>
    </row>
    <row r="2" spans="1:13" x14ac:dyDescent="0.2">
      <c r="A2" t="s">
        <v>249</v>
      </c>
    </row>
    <row r="3" spans="1:13" x14ac:dyDescent="0.2">
      <c r="A3" s="224"/>
      <c r="B3" s="224">
        <f>B12</f>
        <v>2015</v>
      </c>
      <c r="C3" s="224">
        <f t="shared" ref="C3:I3" si="0">C12</f>
        <v>2016</v>
      </c>
      <c r="D3" s="224">
        <f t="shared" si="0"/>
        <v>2017</v>
      </c>
      <c r="E3" s="224">
        <f t="shared" si="0"/>
        <v>2018</v>
      </c>
      <c r="F3" s="224">
        <f t="shared" si="0"/>
        <v>2019</v>
      </c>
      <c r="G3" s="224">
        <f t="shared" si="0"/>
        <v>2020</v>
      </c>
      <c r="H3" s="224">
        <f t="shared" si="0"/>
        <v>2021</v>
      </c>
      <c r="I3" s="224">
        <f t="shared" si="0"/>
        <v>2022</v>
      </c>
      <c r="J3" s="224">
        <f t="shared" ref="J3" si="1">J12</f>
        <v>2023</v>
      </c>
      <c r="L3" s="224"/>
      <c r="M3" s="224" t="str">
        <f>"Employee jobs in "&amp;INDEX(A13:A35,Control!$B$3)</f>
        <v>Employee jobs in Ashford</v>
      </c>
    </row>
    <row r="4" spans="1:13" x14ac:dyDescent="0.2">
      <c r="A4" s="224" t="str" cm="1">
        <f t="array" ref="A4">INDEX(A13:A35,Control!$B$3)</f>
        <v>Ashford</v>
      </c>
      <c r="B4" s="224" cm="1">
        <f t="array" ref="B4">INDEX(B13:B35,Control!$B$3)</f>
        <v>54400</v>
      </c>
      <c r="C4" s="224" cm="1">
        <f t="array" ref="C4">INDEX(C13:C35,Control!$B$3)</f>
        <v>56000</v>
      </c>
      <c r="D4" s="224" cm="1">
        <f t="array" ref="D4">INDEX(D13:D35,Control!$B$3)</f>
        <v>56300</v>
      </c>
      <c r="E4" s="224" cm="1">
        <f t="array" ref="E4">INDEX(E13:E35,Control!$B$3)</f>
        <v>55000</v>
      </c>
      <c r="F4" s="224" cm="1">
        <f t="array" ref="F4">INDEX(F13:F35,Control!$B$3)</f>
        <v>58700</v>
      </c>
      <c r="G4" s="224" cm="1">
        <f t="array" ref="G4">INDEX(G13:G35,Control!$B$3)</f>
        <v>56700</v>
      </c>
      <c r="H4" s="224" cm="1">
        <f t="array" ref="H4">INDEX(H13:H35,Control!$B$3)</f>
        <v>59200</v>
      </c>
      <c r="I4" s="224" cm="1">
        <f t="array" ref="I4">INDEX(I13:I35,Control!$B$3)</f>
        <v>60500</v>
      </c>
      <c r="J4" s="224" cm="1">
        <f t="array" ref="J4">INDEX(J13:J35,Control!$B$3)</f>
        <v>62000</v>
      </c>
      <c r="L4" s="224">
        <f>B12</f>
        <v>2015</v>
      </c>
      <c r="M4" s="224">
        <f>INDEX(B13:B35,Control!$B$3)</f>
        <v>54400</v>
      </c>
    </row>
    <row r="5" spans="1:13" x14ac:dyDescent="0.2">
      <c r="A5" s="224"/>
      <c r="B5" s="224"/>
      <c r="C5" s="224"/>
      <c r="D5" s="224"/>
      <c r="E5" s="224"/>
      <c r="F5" s="224"/>
      <c r="G5" s="224"/>
      <c r="H5" s="224"/>
      <c r="I5" s="224"/>
      <c r="J5" s="224"/>
      <c r="L5" s="224">
        <f>C12</f>
        <v>2016</v>
      </c>
      <c r="M5" s="224">
        <f>INDEX(C13:C35,Control!$B$3)</f>
        <v>56000</v>
      </c>
    </row>
    <row r="6" spans="1:13" x14ac:dyDescent="0.2">
      <c r="A6" s="224" t="s">
        <v>132</v>
      </c>
      <c r="B6" s="224" cm="1">
        <f t="array" ref="B6">INDEX(B$42:B$64,Control!$B$3)</f>
        <v>1500</v>
      </c>
      <c r="C6" s="224"/>
      <c r="D6" s="224"/>
      <c r="E6" s="224"/>
      <c r="F6" s="224"/>
      <c r="G6" s="224"/>
      <c r="H6" s="224"/>
      <c r="I6" s="224"/>
      <c r="J6" s="224"/>
      <c r="L6" s="224">
        <f>D12</f>
        <v>2017</v>
      </c>
      <c r="M6" s="224">
        <f>INDEX(D13:D35,Control!$B$3)</f>
        <v>56300</v>
      </c>
    </row>
    <row r="7" spans="1:13" x14ac:dyDescent="0.2">
      <c r="A7" s="224" t="s">
        <v>133</v>
      </c>
      <c r="B7" s="225" cm="1">
        <f t="array" ref="B7">INDEX(C$42:C$64,Control!$B$3)</f>
        <v>2.4793388429752067E-2</v>
      </c>
      <c r="C7" s="224"/>
      <c r="D7" s="224"/>
      <c r="E7" s="224"/>
      <c r="F7" s="224"/>
      <c r="G7" s="224"/>
      <c r="H7" s="224"/>
      <c r="I7" s="224"/>
      <c r="J7" s="224"/>
      <c r="L7" s="224">
        <f>E12</f>
        <v>2018</v>
      </c>
      <c r="M7" s="224">
        <f>INDEX(E13:E35,Control!$B$3)</f>
        <v>55000</v>
      </c>
    </row>
    <row r="8" spans="1:13" x14ac:dyDescent="0.2">
      <c r="A8" s="224" t="s">
        <v>134</v>
      </c>
      <c r="B8" s="224" cm="1">
        <f t="array" ref="B8">INDEX(D$42:D$64,Control!$B$3)</f>
        <v>7000</v>
      </c>
      <c r="C8" s="224"/>
      <c r="D8" s="224"/>
      <c r="E8" s="224"/>
      <c r="F8" s="224"/>
      <c r="G8" s="224"/>
      <c r="H8" s="224"/>
      <c r="I8" s="224"/>
      <c r="J8" s="224"/>
      <c r="L8" s="224">
        <f>F12</f>
        <v>2019</v>
      </c>
      <c r="M8" s="224">
        <f>INDEX(F13:F35,Control!$B$3)</f>
        <v>58700</v>
      </c>
    </row>
    <row r="9" spans="1:13" x14ac:dyDescent="0.2">
      <c r="A9" s="224" t="s">
        <v>135</v>
      </c>
      <c r="B9" s="225" cm="1">
        <f t="array" ref="B9">INDEX(E$42:E$64,Control!$B$3)</f>
        <v>0.12727272727272726</v>
      </c>
      <c r="C9" s="224"/>
      <c r="D9" s="224"/>
      <c r="E9" s="224"/>
      <c r="F9" s="224"/>
      <c r="G9" s="224"/>
      <c r="H9" s="224"/>
      <c r="I9" s="224"/>
      <c r="J9" s="224"/>
      <c r="L9" s="224">
        <f>G12</f>
        <v>2020</v>
      </c>
      <c r="M9" s="224">
        <f>INDEX(G13:G35,Control!$B$3)</f>
        <v>56700</v>
      </c>
    </row>
    <row r="10" spans="1:13" x14ac:dyDescent="0.2">
      <c r="L10" s="224">
        <f>H12</f>
        <v>2021</v>
      </c>
      <c r="M10" s="224">
        <f>INDEX(H13:H35,Control!$B$3)</f>
        <v>59200</v>
      </c>
    </row>
    <row r="11" spans="1:13" x14ac:dyDescent="0.2">
      <c r="L11" s="224">
        <f>I12</f>
        <v>2022</v>
      </c>
      <c r="M11" s="224">
        <f>INDEX(I13:I35,Control!$B$3)</f>
        <v>60500</v>
      </c>
    </row>
    <row r="12" spans="1:13" x14ac:dyDescent="0.2">
      <c r="B12">
        <v>2015</v>
      </c>
      <c r="C12">
        <v>2016</v>
      </c>
      <c r="D12">
        <v>2017</v>
      </c>
      <c r="E12">
        <v>2018</v>
      </c>
      <c r="F12">
        <v>2019</v>
      </c>
      <c r="G12">
        <v>2020</v>
      </c>
      <c r="H12">
        <v>2021</v>
      </c>
      <c r="I12">
        <v>2022</v>
      </c>
      <c r="J12">
        <v>2023</v>
      </c>
      <c r="L12" s="224">
        <f>J12</f>
        <v>2023</v>
      </c>
      <c r="M12" s="224">
        <f>INDEX(J13:J35,Control!$B$3)</f>
        <v>62000</v>
      </c>
    </row>
    <row r="13" spans="1:13" x14ac:dyDescent="0.2">
      <c r="A13" t="s">
        <v>115</v>
      </c>
      <c r="B13">
        <v>54400</v>
      </c>
      <c r="C13">
        <v>56000</v>
      </c>
      <c r="D13">
        <v>56300</v>
      </c>
      <c r="E13">
        <v>55000</v>
      </c>
      <c r="F13">
        <v>58700</v>
      </c>
      <c r="G13">
        <v>56700</v>
      </c>
      <c r="H13">
        <v>59200</v>
      </c>
      <c r="I13">
        <v>60500</v>
      </c>
      <c r="J13">
        <v>62000</v>
      </c>
    </row>
    <row r="14" spans="1:13" x14ac:dyDescent="0.2">
      <c r="A14" t="s">
        <v>116</v>
      </c>
      <c r="B14">
        <v>63600</v>
      </c>
      <c r="C14">
        <v>65000</v>
      </c>
      <c r="D14">
        <v>68100</v>
      </c>
      <c r="E14">
        <v>66400</v>
      </c>
      <c r="F14">
        <v>66200</v>
      </c>
      <c r="G14">
        <v>65500</v>
      </c>
      <c r="H14">
        <v>66500</v>
      </c>
      <c r="I14">
        <v>67500</v>
      </c>
      <c r="J14">
        <v>70000</v>
      </c>
    </row>
    <row r="15" spans="1:13" x14ac:dyDescent="0.2">
      <c r="A15" t="s">
        <v>117</v>
      </c>
      <c r="B15">
        <v>63300</v>
      </c>
      <c r="C15">
        <v>62500</v>
      </c>
      <c r="D15">
        <v>57900</v>
      </c>
      <c r="E15">
        <v>59300</v>
      </c>
      <c r="F15">
        <v>60100</v>
      </c>
      <c r="G15">
        <v>61500</v>
      </c>
      <c r="H15">
        <v>64900</v>
      </c>
      <c r="I15">
        <v>69000</v>
      </c>
      <c r="J15">
        <v>69000</v>
      </c>
    </row>
    <row r="16" spans="1:13" x14ac:dyDescent="0.2">
      <c r="A16" t="s">
        <v>118</v>
      </c>
      <c r="B16">
        <v>34400</v>
      </c>
      <c r="C16">
        <v>33400</v>
      </c>
      <c r="D16">
        <v>34000</v>
      </c>
      <c r="E16">
        <v>33700</v>
      </c>
      <c r="F16">
        <v>34800</v>
      </c>
      <c r="G16">
        <v>33700</v>
      </c>
      <c r="H16">
        <v>35600</v>
      </c>
      <c r="I16">
        <v>36000</v>
      </c>
      <c r="J16">
        <v>37500</v>
      </c>
    </row>
    <row r="17" spans="1:10" x14ac:dyDescent="0.2">
      <c r="A17" t="s">
        <v>1730</v>
      </c>
      <c r="B17">
        <v>36900</v>
      </c>
      <c r="C17">
        <v>36600</v>
      </c>
      <c r="D17">
        <v>35500</v>
      </c>
      <c r="E17">
        <v>36100</v>
      </c>
      <c r="F17">
        <v>38200</v>
      </c>
      <c r="G17">
        <v>37600</v>
      </c>
      <c r="H17">
        <v>36600</v>
      </c>
      <c r="I17">
        <v>37000</v>
      </c>
      <c r="J17">
        <v>36500</v>
      </c>
    </row>
    <row r="18" spans="1:10" x14ac:dyDescent="0.2">
      <c r="A18" t="s">
        <v>120</v>
      </c>
      <c r="B18">
        <v>29200</v>
      </c>
      <c r="C18">
        <v>30600</v>
      </c>
      <c r="D18">
        <v>31900</v>
      </c>
      <c r="E18">
        <v>31900</v>
      </c>
      <c r="F18">
        <v>32900</v>
      </c>
      <c r="G18">
        <v>32800</v>
      </c>
      <c r="H18">
        <v>34100</v>
      </c>
      <c r="I18">
        <v>33500</v>
      </c>
      <c r="J18">
        <v>33500</v>
      </c>
    </row>
    <row r="19" spans="1:10" x14ac:dyDescent="0.2">
      <c r="A19" t="s">
        <v>121</v>
      </c>
      <c r="B19">
        <v>75100</v>
      </c>
      <c r="C19">
        <v>75700</v>
      </c>
      <c r="D19">
        <v>74900</v>
      </c>
      <c r="E19">
        <v>75100</v>
      </c>
      <c r="F19">
        <v>76900</v>
      </c>
      <c r="G19">
        <v>75100</v>
      </c>
      <c r="H19">
        <v>77000</v>
      </c>
      <c r="I19">
        <v>77000</v>
      </c>
      <c r="J19">
        <v>77500</v>
      </c>
    </row>
    <row r="20" spans="1:10" x14ac:dyDescent="0.2">
      <c r="A20" t="s">
        <v>122</v>
      </c>
      <c r="B20">
        <v>50400</v>
      </c>
      <c r="C20">
        <v>50600</v>
      </c>
      <c r="D20">
        <v>54000</v>
      </c>
      <c r="E20">
        <v>50000</v>
      </c>
      <c r="F20">
        <v>50400</v>
      </c>
      <c r="G20">
        <v>47200</v>
      </c>
      <c r="H20">
        <v>48000</v>
      </c>
      <c r="I20">
        <v>49000</v>
      </c>
      <c r="J20">
        <v>50000</v>
      </c>
    </row>
    <row r="21" spans="1:10" x14ac:dyDescent="0.2">
      <c r="A21" t="s">
        <v>123</v>
      </c>
      <c r="B21">
        <v>49800</v>
      </c>
      <c r="C21">
        <v>50700</v>
      </c>
      <c r="D21">
        <v>50900</v>
      </c>
      <c r="E21">
        <v>51500</v>
      </c>
      <c r="F21">
        <v>50900</v>
      </c>
      <c r="G21">
        <v>50500</v>
      </c>
      <c r="H21">
        <v>51400</v>
      </c>
      <c r="I21">
        <v>53500</v>
      </c>
      <c r="J21">
        <v>53500</v>
      </c>
    </row>
    <row r="22" spans="1:10" x14ac:dyDescent="0.2">
      <c r="A22" t="s">
        <v>124</v>
      </c>
      <c r="B22">
        <v>41600</v>
      </c>
      <c r="C22">
        <v>41300</v>
      </c>
      <c r="D22">
        <v>41800</v>
      </c>
      <c r="E22">
        <v>41200</v>
      </c>
      <c r="F22">
        <v>42700</v>
      </c>
      <c r="G22">
        <v>42200</v>
      </c>
      <c r="H22">
        <v>42800</v>
      </c>
      <c r="I22">
        <v>42500</v>
      </c>
      <c r="J22">
        <v>42500</v>
      </c>
    </row>
    <row r="23" spans="1:10" x14ac:dyDescent="0.2">
      <c r="A23" t="s">
        <v>1702</v>
      </c>
      <c r="B23">
        <v>57900</v>
      </c>
      <c r="C23">
        <v>58300</v>
      </c>
      <c r="D23">
        <v>57700</v>
      </c>
      <c r="E23">
        <v>58800</v>
      </c>
      <c r="F23">
        <v>61300</v>
      </c>
      <c r="G23">
        <v>61900</v>
      </c>
      <c r="H23">
        <v>64100</v>
      </c>
      <c r="I23">
        <v>67000</v>
      </c>
      <c r="J23">
        <v>65500</v>
      </c>
    </row>
    <row r="24" spans="1:10" x14ac:dyDescent="0.2">
      <c r="A24" t="s">
        <v>126</v>
      </c>
      <c r="B24">
        <v>62000</v>
      </c>
      <c r="C24">
        <v>53900</v>
      </c>
      <c r="D24">
        <v>51100</v>
      </c>
      <c r="E24">
        <v>50500</v>
      </c>
      <c r="F24">
        <v>51700</v>
      </c>
      <c r="G24">
        <v>49900</v>
      </c>
      <c r="H24">
        <v>52900</v>
      </c>
      <c r="I24">
        <v>51000</v>
      </c>
      <c r="J24">
        <v>53000</v>
      </c>
    </row>
    <row r="25" spans="1:10" x14ac:dyDescent="0.2">
      <c r="A25" t="s">
        <v>138</v>
      </c>
      <c r="B25">
        <v>616800</v>
      </c>
      <c r="C25">
        <v>613900</v>
      </c>
      <c r="D25">
        <v>613200</v>
      </c>
      <c r="E25">
        <v>610700</v>
      </c>
      <c r="F25">
        <v>628300</v>
      </c>
      <c r="G25">
        <v>615000</v>
      </c>
      <c r="H25">
        <v>636100</v>
      </c>
      <c r="I25">
        <v>643000</v>
      </c>
      <c r="J25">
        <v>650000</v>
      </c>
    </row>
    <row r="26" spans="1:10" x14ac:dyDescent="0.2">
      <c r="A26" t="s">
        <v>127</v>
      </c>
      <c r="B26">
        <v>87900</v>
      </c>
      <c r="C26">
        <v>92400</v>
      </c>
      <c r="D26">
        <v>90600</v>
      </c>
      <c r="E26">
        <v>93800</v>
      </c>
      <c r="F26">
        <v>94700</v>
      </c>
      <c r="G26">
        <v>95600</v>
      </c>
      <c r="H26">
        <v>93700</v>
      </c>
      <c r="I26">
        <v>96000</v>
      </c>
      <c r="J26">
        <v>96500</v>
      </c>
    </row>
    <row r="27" spans="1:10" x14ac:dyDescent="0.2">
      <c r="A27" t="s">
        <v>1810</v>
      </c>
      <c r="B27">
        <v>704700</v>
      </c>
      <c r="C27">
        <v>706300</v>
      </c>
      <c r="D27">
        <v>703800</v>
      </c>
      <c r="E27">
        <v>704500</v>
      </c>
      <c r="F27">
        <v>723000</v>
      </c>
      <c r="G27">
        <v>710600</v>
      </c>
      <c r="H27">
        <v>729800</v>
      </c>
      <c r="I27">
        <v>739000</v>
      </c>
      <c r="J27">
        <v>746500</v>
      </c>
    </row>
    <row r="28" spans="1:10" x14ac:dyDescent="0.2">
      <c r="A28" t="s">
        <v>1840</v>
      </c>
      <c r="B28">
        <v>4073300</v>
      </c>
      <c r="C28">
        <v>4147600</v>
      </c>
      <c r="D28">
        <v>4106400</v>
      </c>
      <c r="E28">
        <v>4146000</v>
      </c>
      <c r="F28">
        <v>4212300</v>
      </c>
      <c r="G28">
        <v>4107600</v>
      </c>
      <c r="H28">
        <v>4153300</v>
      </c>
      <c r="I28">
        <v>4269000</v>
      </c>
      <c r="J28">
        <v>4325500</v>
      </c>
    </row>
    <row r="29" spans="1:10" x14ac:dyDescent="0.2">
      <c r="A29" t="s">
        <v>141</v>
      </c>
      <c r="B29">
        <v>25045500</v>
      </c>
      <c r="C29">
        <v>25476000</v>
      </c>
      <c r="D29">
        <v>25828500</v>
      </c>
      <c r="E29">
        <v>25945500</v>
      </c>
      <c r="F29">
        <v>26301000</v>
      </c>
      <c r="G29">
        <v>25792000</v>
      </c>
      <c r="H29">
        <v>26526500</v>
      </c>
      <c r="I29">
        <v>27133000</v>
      </c>
      <c r="J29">
        <v>27496500</v>
      </c>
    </row>
    <row r="30" spans="1:10" x14ac:dyDescent="0.2">
      <c r="A30" t="s">
        <v>226</v>
      </c>
      <c r="B30">
        <v>28739500</v>
      </c>
      <c r="C30">
        <v>29214500</v>
      </c>
      <c r="D30">
        <v>29544000</v>
      </c>
      <c r="E30">
        <v>29723500</v>
      </c>
      <c r="F30">
        <v>30072000</v>
      </c>
      <c r="G30">
        <v>29497500</v>
      </c>
      <c r="H30">
        <v>30305000</v>
      </c>
      <c r="I30">
        <v>30934000</v>
      </c>
      <c r="J30">
        <v>31358500</v>
      </c>
    </row>
    <row r="31" spans="1:10" x14ac:dyDescent="0.2">
      <c r="A31" t="s">
        <v>227</v>
      </c>
    </row>
    <row r="32" spans="1:10" x14ac:dyDescent="0.2">
      <c r="A32" t="s">
        <v>228</v>
      </c>
      <c r="B32">
        <v>305200</v>
      </c>
      <c r="C32">
        <v>311900</v>
      </c>
      <c r="D32">
        <v>306100</v>
      </c>
      <c r="E32">
        <v>311600</v>
      </c>
      <c r="F32">
        <v>315500</v>
      </c>
      <c r="G32">
        <v>315400</v>
      </c>
      <c r="H32">
        <v>321100</v>
      </c>
      <c r="I32">
        <v>328500</v>
      </c>
      <c r="J32">
        <v>330000</v>
      </c>
    </row>
    <row r="33" spans="1:10" x14ac:dyDescent="0.2">
      <c r="A33" t="s">
        <v>229</v>
      </c>
      <c r="B33">
        <v>170300</v>
      </c>
      <c r="C33">
        <v>162800</v>
      </c>
      <c r="D33">
        <v>162800</v>
      </c>
      <c r="E33">
        <v>159300</v>
      </c>
      <c r="F33">
        <v>163300</v>
      </c>
      <c r="G33">
        <v>159000</v>
      </c>
      <c r="H33">
        <v>165000</v>
      </c>
      <c r="I33">
        <v>167000</v>
      </c>
      <c r="J33">
        <v>168000</v>
      </c>
    </row>
    <row r="34" spans="1:10" x14ac:dyDescent="0.2">
      <c r="A34" t="s">
        <v>230</v>
      </c>
      <c r="B34">
        <v>176500</v>
      </c>
      <c r="C34">
        <v>176300</v>
      </c>
      <c r="D34">
        <v>179400</v>
      </c>
      <c r="E34">
        <v>177400</v>
      </c>
      <c r="F34">
        <v>181800</v>
      </c>
      <c r="G34">
        <v>178900</v>
      </c>
      <c r="H34">
        <v>181500</v>
      </c>
      <c r="I34">
        <v>183000</v>
      </c>
      <c r="J34">
        <v>186000</v>
      </c>
    </row>
    <row r="35" spans="1:10" x14ac:dyDescent="0.2">
      <c r="A35" t="s">
        <v>231</v>
      </c>
      <c r="B35">
        <v>129400</v>
      </c>
      <c r="C35">
        <v>131700</v>
      </c>
      <c r="D35">
        <v>131200</v>
      </c>
      <c r="E35">
        <v>130100</v>
      </c>
      <c r="F35">
        <v>135600</v>
      </c>
      <c r="G35">
        <v>131800</v>
      </c>
      <c r="H35">
        <v>136100</v>
      </c>
      <c r="I35">
        <v>137500</v>
      </c>
      <c r="J35">
        <v>139500</v>
      </c>
    </row>
    <row r="41" spans="1:10" x14ac:dyDescent="0.2">
      <c r="B41" t="s">
        <v>132</v>
      </c>
      <c r="C41" t="s">
        <v>133</v>
      </c>
      <c r="D41" t="s">
        <v>134</v>
      </c>
      <c r="E41" t="s">
        <v>135</v>
      </c>
    </row>
    <row r="42" spans="1:10" x14ac:dyDescent="0.2">
      <c r="A42" t="s">
        <v>115</v>
      </c>
      <c r="B42">
        <v>1500</v>
      </c>
      <c r="C42">
        <v>2.4793388429752067E-2</v>
      </c>
      <c r="D42">
        <v>7000</v>
      </c>
      <c r="E42">
        <v>0.12727272727272726</v>
      </c>
    </row>
    <row r="43" spans="1:10" x14ac:dyDescent="0.2">
      <c r="A43" t="s">
        <v>116</v>
      </c>
      <c r="B43">
        <v>2500</v>
      </c>
      <c r="C43">
        <v>3.7037037037037035E-2</v>
      </c>
      <c r="D43">
        <v>3600</v>
      </c>
      <c r="E43">
        <v>5.4216867469879519E-2</v>
      </c>
    </row>
    <row r="44" spans="1:10" x14ac:dyDescent="0.2">
      <c r="A44" t="s">
        <v>117</v>
      </c>
      <c r="B44">
        <v>0</v>
      </c>
      <c r="C44">
        <v>0</v>
      </c>
      <c r="D44">
        <v>9700</v>
      </c>
      <c r="E44">
        <v>0.16357504215851601</v>
      </c>
    </row>
    <row r="45" spans="1:10" x14ac:dyDescent="0.2">
      <c r="A45" t="s">
        <v>118</v>
      </c>
      <c r="B45">
        <v>1500</v>
      </c>
      <c r="C45">
        <v>4.1666666666666664E-2</v>
      </c>
      <c r="D45">
        <v>3800</v>
      </c>
      <c r="E45">
        <v>0.11275964391691394</v>
      </c>
    </row>
    <row r="46" spans="1:10" x14ac:dyDescent="0.2">
      <c r="A46" t="s">
        <v>1730</v>
      </c>
      <c r="B46">
        <v>-500</v>
      </c>
      <c r="C46">
        <v>-1.3513513513513514E-2</v>
      </c>
      <c r="D46">
        <v>400</v>
      </c>
      <c r="E46">
        <v>1.1080332409972299E-2</v>
      </c>
    </row>
    <row r="47" spans="1:10" x14ac:dyDescent="0.2">
      <c r="A47" t="s">
        <v>120</v>
      </c>
      <c r="B47">
        <v>0</v>
      </c>
      <c r="C47">
        <v>0</v>
      </c>
      <c r="D47">
        <v>1600</v>
      </c>
      <c r="E47">
        <v>5.0156739811912224E-2</v>
      </c>
    </row>
    <row r="48" spans="1:10" x14ac:dyDescent="0.2">
      <c r="A48" t="s">
        <v>121</v>
      </c>
      <c r="B48">
        <v>500</v>
      </c>
      <c r="C48">
        <v>6.4935064935064939E-3</v>
      </c>
      <c r="D48">
        <v>2400</v>
      </c>
      <c r="E48">
        <v>3.1957390146471372E-2</v>
      </c>
    </row>
    <row r="49" spans="1:5" x14ac:dyDescent="0.2">
      <c r="A49" t="s">
        <v>122</v>
      </c>
      <c r="B49">
        <v>1000</v>
      </c>
      <c r="C49">
        <v>2.0408163265306121E-2</v>
      </c>
      <c r="D49">
        <v>0</v>
      </c>
      <c r="E49">
        <v>0</v>
      </c>
    </row>
    <row r="50" spans="1:5" x14ac:dyDescent="0.2">
      <c r="A50" t="s">
        <v>123</v>
      </c>
      <c r="B50">
        <v>0</v>
      </c>
      <c r="C50">
        <v>0</v>
      </c>
      <c r="D50">
        <v>2000</v>
      </c>
      <c r="E50">
        <v>3.8834951456310676E-2</v>
      </c>
    </row>
    <row r="51" spans="1:5" x14ac:dyDescent="0.2">
      <c r="A51" t="s">
        <v>124</v>
      </c>
      <c r="B51">
        <v>0</v>
      </c>
      <c r="C51">
        <v>0</v>
      </c>
      <c r="D51">
        <v>1300</v>
      </c>
      <c r="E51">
        <v>3.1553398058252427E-2</v>
      </c>
    </row>
    <row r="52" spans="1:5" x14ac:dyDescent="0.2">
      <c r="A52" t="s">
        <v>1702</v>
      </c>
      <c r="B52">
        <v>-1500</v>
      </c>
      <c r="C52">
        <v>-2.2388059701492536E-2</v>
      </c>
      <c r="D52">
        <v>6700</v>
      </c>
      <c r="E52">
        <v>0.11394557823129252</v>
      </c>
    </row>
    <row r="53" spans="1:5" x14ac:dyDescent="0.2">
      <c r="A53" t="s">
        <v>126</v>
      </c>
      <c r="B53">
        <v>2000</v>
      </c>
      <c r="C53">
        <v>3.9215686274509803E-2</v>
      </c>
      <c r="D53">
        <v>2500</v>
      </c>
      <c r="E53">
        <v>4.9504950495049507E-2</v>
      </c>
    </row>
    <row r="54" spans="1:5" x14ac:dyDescent="0.2">
      <c r="A54" t="s">
        <v>138</v>
      </c>
      <c r="B54">
        <v>7000</v>
      </c>
      <c r="C54">
        <v>1.088646967340591E-2</v>
      </c>
      <c r="D54">
        <v>39300</v>
      </c>
      <c r="E54">
        <v>6.4352382511871628E-2</v>
      </c>
    </row>
    <row r="55" spans="1:5" x14ac:dyDescent="0.2">
      <c r="A55" t="s">
        <v>127</v>
      </c>
      <c r="B55">
        <v>500</v>
      </c>
      <c r="C55">
        <v>5.208333333333333E-3</v>
      </c>
      <c r="D55">
        <v>2700</v>
      </c>
      <c r="E55">
        <v>2.8784648187633263E-2</v>
      </c>
    </row>
    <row r="56" spans="1:5" x14ac:dyDescent="0.2">
      <c r="A56" t="s">
        <v>1810</v>
      </c>
      <c r="B56">
        <v>7500</v>
      </c>
      <c r="C56">
        <v>1.0148849797023005E-2</v>
      </c>
      <c r="D56">
        <v>42000</v>
      </c>
      <c r="E56">
        <v>5.9616749467707592E-2</v>
      </c>
    </row>
    <row r="57" spans="1:5" x14ac:dyDescent="0.2">
      <c r="A57" t="s">
        <v>1840</v>
      </c>
      <c r="B57">
        <v>56500</v>
      </c>
      <c r="C57">
        <v>1.3234949636917312E-2</v>
      </c>
      <c r="D57">
        <v>179500</v>
      </c>
      <c r="E57">
        <v>4.3294741919922816E-2</v>
      </c>
    </row>
    <row r="58" spans="1:5" x14ac:dyDescent="0.2">
      <c r="A58" t="s">
        <v>141</v>
      </c>
      <c r="B58">
        <v>363500</v>
      </c>
      <c r="C58">
        <v>1.3396970478752811E-2</v>
      </c>
      <c r="D58">
        <v>1551000</v>
      </c>
      <c r="E58">
        <v>5.9779152454182805E-2</v>
      </c>
    </row>
    <row r="59" spans="1:5" x14ac:dyDescent="0.2">
      <c r="A59" t="s">
        <v>226</v>
      </c>
      <c r="B59">
        <v>424500</v>
      </c>
      <c r="C59">
        <v>1.3722764595590612E-2</v>
      </c>
      <c r="D59">
        <v>1635000</v>
      </c>
      <c r="E59">
        <v>5.5006981008293099E-2</v>
      </c>
    </row>
    <row r="60" spans="1:5" x14ac:dyDescent="0.2">
      <c r="A60" t="s">
        <v>227</v>
      </c>
      <c r="B60">
        <v>0</v>
      </c>
      <c r="C60">
        <v>0</v>
      </c>
      <c r="D60">
        <v>0</v>
      </c>
      <c r="E60">
        <v>0</v>
      </c>
    </row>
    <row r="61" spans="1:5" x14ac:dyDescent="0.2">
      <c r="A61" t="s">
        <v>228</v>
      </c>
      <c r="B61">
        <v>1500</v>
      </c>
      <c r="C61">
        <v>4.5662100456621002E-3</v>
      </c>
      <c r="D61">
        <v>18400</v>
      </c>
      <c r="E61">
        <v>5.9050064184852376E-2</v>
      </c>
    </row>
    <row r="62" spans="1:5" x14ac:dyDescent="0.2">
      <c r="A62" t="s">
        <v>229</v>
      </c>
      <c r="B62">
        <v>1000</v>
      </c>
      <c r="C62">
        <v>5.9880239520958087E-3</v>
      </c>
      <c r="D62">
        <v>8700</v>
      </c>
      <c r="E62">
        <v>5.4613935969868174E-2</v>
      </c>
    </row>
    <row r="63" spans="1:5" x14ac:dyDescent="0.2">
      <c r="A63" t="s">
        <v>230</v>
      </c>
      <c r="B63">
        <v>3000</v>
      </c>
      <c r="C63">
        <v>1.6393442622950821E-2</v>
      </c>
      <c r="D63">
        <v>8600</v>
      </c>
      <c r="E63">
        <v>4.8478015783540024E-2</v>
      </c>
    </row>
    <row r="64" spans="1:5" x14ac:dyDescent="0.2">
      <c r="A64" t="s">
        <v>231</v>
      </c>
      <c r="B64">
        <v>2000</v>
      </c>
      <c r="C64">
        <v>1.4545454545454545E-2</v>
      </c>
      <c r="D64">
        <v>9400</v>
      </c>
      <c r="E64">
        <v>7.2252113758647193E-2</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BFB2-1AAE-4465-AC2E-0EBBF8B1D31F}">
  <sheetPr codeName="Sheet46"/>
  <dimension ref="A2:Q659"/>
  <sheetViews>
    <sheetView workbookViewId="0">
      <selection activeCell="Y201" sqref="Y201"/>
    </sheetView>
  </sheetViews>
  <sheetFormatPr defaultRowHeight="14.25" x14ac:dyDescent="0.2"/>
  <cols>
    <col min="1" max="1" width="25.5" customWidth="1"/>
    <col min="11" max="11" width="9" style="165"/>
  </cols>
  <sheetData>
    <row r="2" spans="1:17" x14ac:dyDescent="0.2">
      <c r="A2" s="25" t="str">
        <f>"Employee jobs by broad industrial group in "&amp;A6</f>
        <v>Employee jobs by broad industrial group in Ashford</v>
      </c>
      <c r="B2">
        <f t="shared" ref="B2:I2" si="0">B6</f>
        <v>2015</v>
      </c>
      <c r="C2">
        <f t="shared" si="0"/>
        <v>2016</v>
      </c>
      <c r="D2">
        <f t="shared" si="0"/>
        <v>2017</v>
      </c>
      <c r="E2">
        <f t="shared" si="0"/>
        <v>2018</v>
      </c>
      <c r="F2">
        <f t="shared" si="0"/>
        <v>2019</v>
      </c>
      <c r="G2">
        <f t="shared" si="0"/>
        <v>2020</v>
      </c>
      <c r="H2">
        <f t="shared" si="0"/>
        <v>2021</v>
      </c>
      <c r="I2">
        <f t="shared" si="0"/>
        <v>2022</v>
      </c>
      <c r="J2">
        <f t="shared" ref="J2" si="1">J6</f>
        <v>2023</v>
      </c>
      <c r="L2" t="s">
        <v>562</v>
      </c>
    </row>
    <row r="3" spans="1:17" x14ac:dyDescent="0.2">
      <c r="A3" s="25" t="str" cm="1">
        <f t="array" ref="A3">INDEX(A$7:A$29,Control!$R$3)</f>
        <v>1 : Agriculture, forestry &amp; fishing (A)</v>
      </c>
      <c r="B3" s="25" cm="1">
        <f t="array" ref="B3">INDEX(B$7:B$29,Control!$R$3)</f>
        <v>1250</v>
      </c>
      <c r="C3" s="25" cm="1">
        <f t="array" ref="C3">INDEX(C$7:C$29,Control!$R$3)</f>
        <v>1000</v>
      </c>
      <c r="D3" s="25" cm="1">
        <f t="array" ref="D3">INDEX(D$7:D$29,Control!$R$3)</f>
        <v>1250</v>
      </c>
      <c r="E3" s="25" cm="1">
        <f t="array" ref="E3">INDEX(E$7:E$29,Control!$R$3)</f>
        <v>1250</v>
      </c>
      <c r="F3" s="25" cm="1">
        <f t="array" ref="F3">INDEX(F$7:F$29,Control!$R$3)</f>
        <v>1250</v>
      </c>
      <c r="G3" s="25" cm="1">
        <f t="array" ref="G3">INDEX(G$7:G$29,Control!$R$3)</f>
        <v>1250</v>
      </c>
      <c r="H3" s="25" cm="1">
        <f t="array" ref="H3">INDEX(H$7:H$29,Control!$R$3)</f>
        <v>1000</v>
      </c>
      <c r="I3" s="25" cm="1">
        <f t="array" ref="I3">INDEX(I$7:I$29,Control!$R$3)</f>
        <v>1125</v>
      </c>
      <c r="J3" s="25" cm="1">
        <f t="array" ref="J3">INDEX(J$7:J$29,Control!$R$3)</f>
        <v>1125</v>
      </c>
      <c r="L3" s="25">
        <f ca="1">OFFSET('Total Jobs'!K4,0,-1)</f>
        <v>62000</v>
      </c>
    </row>
    <row r="4" spans="1:17" x14ac:dyDescent="0.2">
      <c r="B4" s="7">
        <f>B3/'Total Jobs'!B4</f>
        <v>2.297794117647059E-2</v>
      </c>
      <c r="C4" s="7">
        <f>C3/'Total Jobs'!C4</f>
        <v>1.7857142857142856E-2</v>
      </c>
      <c r="D4" s="7">
        <f>D3/'Total Jobs'!D4</f>
        <v>2.2202486678507993E-2</v>
      </c>
      <c r="E4" s="7">
        <f>E3/'Total Jobs'!E4</f>
        <v>2.2727272727272728E-2</v>
      </c>
      <c r="F4" s="7">
        <f>F3/'Total Jobs'!F4</f>
        <v>2.1294718909710391E-2</v>
      </c>
      <c r="G4" s="7">
        <f>G3/'Total Jobs'!G4</f>
        <v>2.2045855379188711E-2</v>
      </c>
      <c r="H4" s="7">
        <f>H3/'Total Jobs'!H4</f>
        <v>1.6891891891891893E-2</v>
      </c>
      <c r="I4" s="7">
        <f>I3/'Total Jobs'!I4</f>
        <v>1.859504132231405E-2</v>
      </c>
      <c r="J4" s="7">
        <f>J3/'Total Jobs'!J4</f>
        <v>1.8145161290322582E-2</v>
      </c>
    </row>
    <row r="5" spans="1:17" x14ac:dyDescent="0.2">
      <c r="B5">
        <f>'Total Jobs'!B4</f>
        <v>54400</v>
      </c>
      <c r="C5">
        <f>'Total Jobs'!C4</f>
        <v>56000</v>
      </c>
      <c r="D5">
        <f>'Total Jobs'!D4</f>
        <v>56300</v>
      </c>
      <c r="E5">
        <f>'Total Jobs'!E4</f>
        <v>55000</v>
      </c>
      <c r="F5">
        <f>'Total Jobs'!F4</f>
        <v>58700</v>
      </c>
      <c r="G5">
        <f>'Total Jobs'!G4</f>
        <v>56700</v>
      </c>
      <c r="H5">
        <f>'Total Jobs'!H4</f>
        <v>59200</v>
      </c>
      <c r="I5">
        <f>'Total Jobs'!I4</f>
        <v>60500</v>
      </c>
      <c r="J5">
        <f>'Total Jobs'!J4</f>
        <v>62000</v>
      </c>
      <c r="L5" t="str">
        <f>"5 year % change in employee jobs in "&amp;A6</f>
        <v>5 year % change in employee jobs in Ashford</v>
      </c>
    </row>
    <row r="6" spans="1:17" x14ac:dyDescent="0.2">
      <c r="A6" s="25" t="str" cm="1">
        <f t="array" ref="A6">INDEX(A37:A59,Control!B3)</f>
        <v>Ashford</v>
      </c>
      <c r="B6">
        <f t="shared" ref="B6:I6" si="2">B36</f>
        <v>2015</v>
      </c>
      <c r="C6">
        <f t="shared" si="2"/>
        <v>2016</v>
      </c>
      <c r="D6">
        <f t="shared" si="2"/>
        <v>2017</v>
      </c>
      <c r="E6">
        <f t="shared" si="2"/>
        <v>2018</v>
      </c>
      <c r="F6">
        <f t="shared" si="2"/>
        <v>2019</v>
      </c>
      <c r="G6">
        <f t="shared" si="2"/>
        <v>2020</v>
      </c>
      <c r="H6">
        <f t="shared" si="2"/>
        <v>2021</v>
      </c>
      <c r="I6">
        <f t="shared" si="2"/>
        <v>2022</v>
      </c>
      <c r="J6">
        <f t="shared" ref="J6" si="3">J36</f>
        <v>2023</v>
      </c>
      <c r="M6">
        <f ca="1">OFFSET(K6,0,-6)</f>
        <v>2018</v>
      </c>
      <c r="N6">
        <f ca="1">OFFSET(K6,0,-1)</f>
        <v>2023</v>
      </c>
      <c r="O6" t="s">
        <v>134</v>
      </c>
      <c r="P6" t="s">
        <v>135</v>
      </c>
    </row>
    <row r="7" spans="1:17" x14ac:dyDescent="0.2">
      <c r="A7" t="s">
        <v>1815</v>
      </c>
      <c r="B7" s="25" cm="1">
        <f t="array" ref="B7">INDEX(B$37:B$59,Control!$B$3)</f>
        <v>1250</v>
      </c>
      <c r="C7" s="25" cm="1">
        <f t="array" ref="C7">INDEX(C$37:C$59,Control!$B$3)</f>
        <v>1000</v>
      </c>
      <c r="D7" s="25" cm="1">
        <f t="array" ref="D7">INDEX(D$37:D$59,Control!$B$3)</f>
        <v>1250</v>
      </c>
      <c r="E7" s="25" cm="1">
        <f t="array" ref="E7">INDEX(E$37:E$59,Control!$B$3)</f>
        <v>1250</v>
      </c>
      <c r="F7" s="25" cm="1">
        <f t="array" ref="F7">INDEX(F$37:F$59,Control!$B$3)</f>
        <v>1250</v>
      </c>
      <c r="G7" s="25" cm="1">
        <f t="array" ref="G7">INDEX(G$37:G$59,Control!$B$3)</f>
        <v>1250</v>
      </c>
      <c r="H7" s="25" cm="1">
        <f t="array" ref="H7">INDEX(H$37:H$59,Control!$B$3)</f>
        <v>1000</v>
      </c>
      <c r="I7" s="25" cm="1">
        <f t="array" ref="I7">INDEX(I$37:I$59,Control!$B$3)</f>
        <v>1125</v>
      </c>
      <c r="J7" s="25" cm="1">
        <f t="array" ref="J7">INDEX(J$37:J$59,Control!$B$3)</f>
        <v>1125</v>
      </c>
      <c r="L7" t="s">
        <v>1815</v>
      </c>
      <c r="M7" s="25">
        <f t="shared" ref="M7:M24" ca="1" si="4">OFFSET(K7,0,-6)</f>
        <v>1250</v>
      </c>
      <c r="N7" s="25">
        <f t="shared" ref="N7:N24" ca="1" si="5">OFFSET(K7,0,-1)</f>
        <v>1125</v>
      </c>
      <c r="O7" s="25">
        <f t="shared" ref="O7:O24" ca="1" si="6">IF(ISERROR((N7-M7)),"-",(N7-M7))</f>
        <v>-125</v>
      </c>
      <c r="P7" s="30">
        <f t="shared" ref="P7:P24" ca="1" si="7">IF(ISERROR((O7/M7)),"-",(O7/M7))</f>
        <v>-0.1</v>
      </c>
      <c r="Q7" s="7">
        <f ca="1">N7/$L$3</f>
        <v>1.8145161290322582E-2</v>
      </c>
    </row>
    <row r="8" spans="1:17" x14ac:dyDescent="0.2">
      <c r="A8" t="s">
        <v>1816</v>
      </c>
      <c r="B8" s="25" cm="1">
        <f t="array" ref="B8">INDEX(B$64:B$86,Control!$B$3)</f>
        <v>450</v>
      </c>
      <c r="C8" s="25" cm="1">
        <f t="array" ref="C8">INDEX(C$64:C$86,Control!$B$3)</f>
        <v>600</v>
      </c>
      <c r="D8" s="25" cm="1">
        <f t="array" ref="D8">INDEX(D$64:D$86,Control!$B$3)</f>
        <v>600</v>
      </c>
      <c r="E8" s="25" cm="1">
        <f t="array" ref="E8">INDEX(E$64:E$86,Control!$B$3)</f>
        <v>600</v>
      </c>
      <c r="F8" s="25" cm="1">
        <f t="array" ref="F8">INDEX(F$64:F$86,Control!$B$3)</f>
        <v>700</v>
      </c>
      <c r="G8" s="25" cm="1">
        <f t="array" ref="G8">INDEX(G$64:G$86,Control!$B$3)</f>
        <v>800</v>
      </c>
      <c r="H8" s="25" cm="1">
        <f t="array" ref="H8">INDEX(H$64:H$86,Control!$B$3)</f>
        <v>1000</v>
      </c>
      <c r="I8" s="25" cm="1">
        <f t="array" ref="I8">INDEX(I$64:I$86,Control!$B$3)</f>
        <v>1125</v>
      </c>
      <c r="J8" s="25" cm="1">
        <f t="array" ref="J8">INDEX(J$64:J$86,Control!$B$3)</f>
        <v>1000</v>
      </c>
      <c r="L8" t="s">
        <v>1816</v>
      </c>
      <c r="M8" s="25">
        <f t="shared" ca="1" si="4"/>
        <v>600</v>
      </c>
      <c r="N8" s="25">
        <f t="shared" ca="1" si="5"/>
        <v>1000</v>
      </c>
      <c r="O8" s="25">
        <f t="shared" ca="1" si="6"/>
        <v>400</v>
      </c>
      <c r="P8" s="30">
        <f t="shared" ca="1" si="7"/>
        <v>0.66666666666666663</v>
      </c>
      <c r="Q8" s="7">
        <f t="shared" ref="Q8:Q29" ca="1" si="8">N8/$L$3</f>
        <v>1.6129032258064516E-2</v>
      </c>
    </row>
    <row r="9" spans="1:17" x14ac:dyDescent="0.2">
      <c r="A9" t="s">
        <v>1817</v>
      </c>
      <c r="B9" s="25" cm="1">
        <f t="array" ref="B9">INDEX(B$91:B$113,Control!$B$3)</f>
        <v>5000</v>
      </c>
      <c r="C9" s="25" cm="1">
        <f t="array" ref="C9">INDEX(C$91:C$113,Control!$B$3)</f>
        <v>5000</v>
      </c>
      <c r="D9" s="25" cm="1">
        <f t="array" ref="D9">INDEX(D$91:D$113,Control!$B$3)</f>
        <v>5000</v>
      </c>
      <c r="E9" s="25" cm="1">
        <f t="array" ref="E9">INDEX(E$91:E$113,Control!$B$3)</f>
        <v>5000</v>
      </c>
      <c r="F9" s="25" cm="1">
        <f t="array" ref="F9">INDEX(F$91:F$113,Control!$B$3)</f>
        <v>5000</v>
      </c>
      <c r="G9" s="25" cm="1">
        <f t="array" ref="G9">INDEX(G$91:G$113,Control!$B$3)</f>
        <v>4500</v>
      </c>
      <c r="H9" s="25" cm="1">
        <f t="array" ref="H9">INDEX(H$91:H$113,Control!$B$3)</f>
        <v>4000</v>
      </c>
      <c r="I9" s="25" cm="1">
        <f t="array" ref="I9">INDEX(I$91:I$113,Control!$B$3)</f>
        <v>4500</v>
      </c>
      <c r="J9" s="25" cm="1">
        <f t="array" ref="J9">INDEX(J$91:J$113,Control!$B$3)</f>
        <v>4750</v>
      </c>
      <c r="L9" t="s">
        <v>1817</v>
      </c>
      <c r="M9" s="25">
        <f t="shared" ca="1" si="4"/>
        <v>5000</v>
      </c>
      <c r="N9" s="25">
        <f t="shared" ca="1" si="5"/>
        <v>4750</v>
      </c>
      <c r="O9" s="25">
        <f t="shared" ca="1" si="6"/>
        <v>-250</v>
      </c>
      <c r="P9" s="30">
        <f t="shared" ca="1" si="7"/>
        <v>-0.05</v>
      </c>
      <c r="Q9" s="7">
        <f t="shared" ca="1" si="8"/>
        <v>7.6612903225806453E-2</v>
      </c>
    </row>
    <row r="10" spans="1:17" x14ac:dyDescent="0.2">
      <c r="A10" t="s">
        <v>1818</v>
      </c>
      <c r="B10" s="25" cm="1">
        <f t="array" ref="B10">INDEX(B$118:B$140,Control!$B$3)</f>
        <v>2250</v>
      </c>
      <c r="C10" s="25" cm="1">
        <f t="array" ref="C10">INDEX(C$118:C$140,Control!$B$3)</f>
        <v>2250</v>
      </c>
      <c r="D10" s="25" cm="1">
        <f t="array" ref="D10">INDEX(D$118:D$140,Control!$B$3)</f>
        <v>3000</v>
      </c>
      <c r="E10" s="25" cm="1">
        <f t="array" ref="E10">INDEX(E$118:E$140,Control!$B$3)</f>
        <v>3000</v>
      </c>
      <c r="F10" s="25" cm="1">
        <f t="array" ref="F10">INDEX(F$118:F$140,Control!$B$3)</f>
        <v>3500</v>
      </c>
      <c r="G10" s="25" cm="1">
        <f t="array" ref="G10">INDEX(G$118:G$140,Control!$B$3)</f>
        <v>4000</v>
      </c>
      <c r="H10" s="25" cm="1">
        <f t="array" ref="H10">INDEX(H$118:H$140,Control!$B$3)</f>
        <v>4500</v>
      </c>
      <c r="I10" s="25" cm="1">
        <f t="array" ref="I10">INDEX(I$118:I$140,Control!$B$3)</f>
        <v>4000</v>
      </c>
      <c r="J10" s="25" cm="1">
        <f t="array" ref="J10">INDEX(J$118:J$140,Control!$B$3)</f>
        <v>3750</v>
      </c>
      <c r="L10" t="s">
        <v>1818</v>
      </c>
      <c r="M10" s="25">
        <f t="shared" ca="1" si="4"/>
        <v>3000</v>
      </c>
      <c r="N10" s="25">
        <f t="shared" ca="1" si="5"/>
        <v>3750</v>
      </c>
      <c r="O10" s="25">
        <f t="shared" ca="1" si="6"/>
        <v>750</v>
      </c>
      <c r="P10" s="30">
        <f t="shared" ca="1" si="7"/>
        <v>0.25</v>
      </c>
      <c r="Q10" s="7">
        <f t="shared" ca="1" si="8"/>
        <v>6.0483870967741937E-2</v>
      </c>
    </row>
    <row r="11" spans="1:17" x14ac:dyDescent="0.2">
      <c r="A11" t="s">
        <v>1819</v>
      </c>
      <c r="B11" s="25" cm="1">
        <f t="array" ref="B11">INDEX(B$145:B$167,Control!$B$3)</f>
        <v>1250</v>
      </c>
      <c r="C11" s="25" cm="1">
        <f t="array" ref="C11">INDEX(C$145:C$167,Control!$B$3)</f>
        <v>1250</v>
      </c>
      <c r="D11" s="25" cm="1">
        <f t="array" ref="D11">INDEX(D$145:D$167,Control!$B$3)</f>
        <v>1500</v>
      </c>
      <c r="E11" s="25" cm="1">
        <f t="array" ref="E11">INDEX(E$145:E$167,Control!$B$3)</f>
        <v>1500</v>
      </c>
      <c r="F11" s="25" cm="1">
        <f t="array" ref="F11">INDEX(F$145:F$167,Control!$B$3)</f>
        <v>1500</v>
      </c>
      <c r="G11" s="25" cm="1">
        <f t="array" ref="G11">INDEX(G$145:G$167,Control!$B$3)</f>
        <v>1250</v>
      </c>
      <c r="H11" s="25" cm="1">
        <f t="array" ref="H11">INDEX(H$145:H$167,Control!$B$3)</f>
        <v>1250</v>
      </c>
      <c r="I11" s="25" cm="1">
        <f t="array" ref="I11">INDEX(I$145:I$167,Control!$B$3)</f>
        <v>1625</v>
      </c>
      <c r="J11" s="25" cm="1">
        <f t="array" ref="J11">INDEX(J$145:J$167,Control!$B$3)</f>
        <v>1625</v>
      </c>
      <c r="L11" t="s">
        <v>1819</v>
      </c>
      <c r="M11" s="25">
        <f t="shared" ca="1" si="4"/>
        <v>1500</v>
      </c>
      <c r="N11" s="25">
        <f t="shared" ca="1" si="5"/>
        <v>1625</v>
      </c>
      <c r="O11" s="25">
        <f t="shared" ca="1" si="6"/>
        <v>125</v>
      </c>
      <c r="P11" s="30">
        <f t="shared" ca="1" si="7"/>
        <v>8.3333333333333329E-2</v>
      </c>
      <c r="Q11" s="7">
        <f t="shared" ca="1" si="8"/>
        <v>2.620967741935484E-2</v>
      </c>
    </row>
    <row r="12" spans="1:17" x14ac:dyDescent="0.2">
      <c r="A12" t="s">
        <v>1820</v>
      </c>
      <c r="B12" s="25" cm="1">
        <f t="array" ref="B12">INDEX(B$172:B$194,Control!$B$3)</f>
        <v>4000</v>
      </c>
      <c r="C12" s="25" cm="1">
        <f t="array" ref="C12">INDEX(C$172:C$194,Control!$B$3)</f>
        <v>4500</v>
      </c>
      <c r="D12" s="25" cm="1">
        <f t="array" ref="D12">INDEX(D$172:D$194,Control!$B$3)</f>
        <v>4000</v>
      </c>
      <c r="E12" s="25" cm="1">
        <f t="array" ref="E12">INDEX(E$172:E$194,Control!$B$3)</f>
        <v>4500</v>
      </c>
      <c r="F12" s="25" cm="1">
        <f t="array" ref="F12">INDEX(F$172:F$194,Control!$B$3)</f>
        <v>4500</v>
      </c>
      <c r="G12" s="25" cm="1">
        <f t="array" ref="G12">INDEX(G$172:G$194,Control!$B$3)</f>
        <v>4000</v>
      </c>
      <c r="H12" s="25" cm="1">
        <f t="array" ref="H12">INDEX(H$172:H$194,Control!$B$3)</f>
        <v>3500</v>
      </c>
      <c r="I12" s="25" cm="1">
        <f t="array" ref="I12">INDEX(I$172:I$194,Control!$B$3)</f>
        <v>4000</v>
      </c>
      <c r="J12" s="25" cm="1">
        <f t="array" ref="J12">INDEX(J$172:J$194,Control!$B$3)</f>
        <v>4250</v>
      </c>
      <c r="L12" t="s">
        <v>1820</v>
      </c>
      <c r="M12" s="25">
        <f t="shared" ca="1" si="4"/>
        <v>4500</v>
      </c>
      <c r="N12" s="25">
        <f t="shared" ca="1" si="5"/>
        <v>4250</v>
      </c>
      <c r="O12" s="25">
        <f t="shared" ca="1" si="6"/>
        <v>-250</v>
      </c>
      <c r="P12" s="30">
        <f t="shared" ca="1" si="7"/>
        <v>-5.5555555555555552E-2</v>
      </c>
      <c r="Q12" s="7">
        <f t="shared" ca="1" si="8"/>
        <v>6.8548387096774188E-2</v>
      </c>
    </row>
    <row r="13" spans="1:17" x14ac:dyDescent="0.2">
      <c r="A13" t="s">
        <v>1821</v>
      </c>
      <c r="B13" s="25" cm="1">
        <f t="array" ref="B13">INDEX(B$199:B221,Control!$B$3)</f>
        <v>6000</v>
      </c>
      <c r="C13" s="25" cm="1">
        <f t="array" ref="C13">INDEX(C$199:C221,Control!$B$3)</f>
        <v>6000</v>
      </c>
      <c r="D13" s="25" cm="1">
        <f t="array" ref="D13">INDEX(D$199:D221,Control!$B$3)</f>
        <v>6000</v>
      </c>
      <c r="E13" s="25" cm="1">
        <f t="array" ref="E13">INDEX(E$199:E221,Control!$B$3)</f>
        <v>6000</v>
      </c>
      <c r="F13" s="25" cm="1">
        <f t="array" ref="F13">INDEX(F$199:F221,Control!$B$3)</f>
        <v>6000</v>
      </c>
      <c r="G13" s="25" cm="1">
        <f t="array" ref="G13">INDEX(G$199:G221,Control!$B$3)</f>
        <v>6000</v>
      </c>
      <c r="H13" s="25" cm="1">
        <f t="array" ref="H13">INDEX(H$199:H221,Control!$B$3)</f>
        <v>7000</v>
      </c>
      <c r="I13" s="25" cm="1">
        <f t="array" ref="I13">INDEX(I$199:I221,Control!$B$3)</f>
        <v>6000</v>
      </c>
      <c r="J13" s="25" cm="1">
        <f t="array" ref="J13">INDEX(J$199:J221,Control!$B$3)</f>
        <v>6000</v>
      </c>
      <c r="L13" t="s">
        <v>1821</v>
      </c>
      <c r="M13" s="25">
        <f t="shared" ca="1" si="4"/>
        <v>6000</v>
      </c>
      <c r="N13" s="25">
        <f t="shared" ca="1" si="5"/>
        <v>6000</v>
      </c>
      <c r="O13" s="25">
        <f t="shared" ca="1" si="6"/>
        <v>0</v>
      </c>
      <c r="P13" s="30">
        <f t="shared" ca="1" si="7"/>
        <v>0</v>
      </c>
      <c r="Q13" s="7">
        <f t="shared" ca="1" si="8"/>
        <v>9.6774193548387094E-2</v>
      </c>
    </row>
    <row r="14" spans="1:17" x14ac:dyDescent="0.2">
      <c r="A14" t="s">
        <v>1822</v>
      </c>
      <c r="B14" s="25" cm="1">
        <f t="array" ref="B14">INDEX(B$226:B$248,Control!$B$3)</f>
        <v>2500</v>
      </c>
      <c r="C14" s="25" cm="1">
        <f t="array" ref="C14">INDEX(C$226:C$248,Control!$B$3)</f>
        <v>3500</v>
      </c>
      <c r="D14" s="25" cm="1">
        <f t="array" ref="D14">INDEX(D$226:D$248,Control!$B$3)</f>
        <v>3000</v>
      </c>
      <c r="E14" s="25" cm="1">
        <f t="array" ref="E14">INDEX(E$226:E$248,Control!$B$3)</f>
        <v>2500</v>
      </c>
      <c r="F14" s="25" cm="1">
        <f t="array" ref="F14">INDEX(F$226:F$248,Control!$B$3)</f>
        <v>2500</v>
      </c>
      <c r="G14" s="25" cm="1">
        <f t="array" ref="G14">INDEX(G$226:G$248,Control!$B$3)</f>
        <v>2500</v>
      </c>
      <c r="H14" s="25" cm="1">
        <f t="array" ref="H14">INDEX(H$226:H$248,Control!$B$3)</f>
        <v>3000</v>
      </c>
      <c r="I14" s="25" cm="1">
        <f t="array" ref="I14">INDEX(I$226:I$248,Control!$B$3)</f>
        <v>2750</v>
      </c>
      <c r="J14" s="25" cm="1">
        <f t="array" ref="J14">INDEX(J$226:J$248,Control!$B$3)</f>
        <v>2375</v>
      </c>
      <c r="L14" t="s">
        <v>1822</v>
      </c>
      <c r="M14" s="25">
        <f t="shared" ca="1" si="4"/>
        <v>2500</v>
      </c>
      <c r="N14" s="25">
        <f t="shared" ca="1" si="5"/>
        <v>2375</v>
      </c>
      <c r="O14" s="25">
        <f t="shared" ca="1" si="6"/>
        <v>-125</v>
      </c>
      <c r="P14" s="30">
        <f t="shared" ca="1" si="7"/>
        <v>-0.05</v>
      </c>
      <c r="Q14" s="7">
        <f t="shared" ca="1" si="8"/>
        <v>3.8306451612903226E-2</v>
      </c>
    </row>
    <row r="15" spans="1:17" x14ac:dyDescent="0.2">
      <c r="A15" t="s">
        <v>1823</v>
      </c>
      <c r="B15" s="25" cm="1">
        <f t="array" ref="B15">INDEX(B$253:B$275,Control!$B$3)</f>
        <v>4000</v>
      </c>
      <c r="C15" s="25" cm="1">
        <f t="array" ref="C15">INDEX(C$253:C$275,Control!$B$3)</f>
        <v>3500</v>
      </c>
      <c r="D15" s="25" cm="1">
        <f t="array" ref="D15">INDEX(D$253:D$275,Control!$B$3)</f>
        <v>3500</v>
      </c>
      <c r="E15" s="25" cm="1">
        <f t="array" ref="E15">INDEX(E$253:E$275,Control!$B$3)</f>
        <v>3500</v>
      </c>
      <c r="F15" s="25" cm="1">
        <f t="array" ref="F15">INDEX(F$253:F$275,Control!$B$3)</f>
        <v>4000</v>
      </c>
      <c r="G15" s="25" cm="1">
        <f t="array" ref="G15">INDEX(G$253:G$275,Control!$B$3)</f>
        <v>3500</v>
      </c>
      <c r="H15" s="25" cm="1">
        <f t="array" ref="H15">INDEX(H$253:H$275,Control!$B$3)</f>
        <v>3500</v>
      </c>
      <c r="I15" s="25" cm="1">
        <f t="array" ref="I15">INDEX(I$253:I$275,Control!$B$3)</f>
        <v>3750</v>
      </c>
      <c r="J15" s="25" cm="1">
        <f t="array" ref="J15">INDEX(J$253:J$275,Control!$B$3)</f>
        <v>4000</v>
      </c>
      <c r="L15" t="s">
        <v>1823</v>
      </c>
      <c r="M15" s="25">
        <f t="shared" ca="1" si="4"/>
        <v>3500</v>
      </c>
      <c r="N15" s="25">
        <f t="shared" ca="1" si="5"/>
        <v>4000</v>
      </c>
      <c r="O15" s="25">
        <f t="shared" ca="1" si="6"/>
        <v>500</v>
      </c>
      <c r="P15" s="30">
        <f t="shared" ca="1" si="7"/>
        <v>0.14285714285714285</v>
      </c>
      <c r="Q15" s="7">
        <f t="shared" ca="1" si="8"/>
        <v>6.4516129032258063E-2</v>
      </c>
    </row>
    <row r="16" spans="1:17" x14ac:dyDescent="0.2">
      <c r="A16" t="s">
        <v>1824</v>
      </c>
      <c r="B16" s="25" cm="1">
        <f t="array" ref="B16">INDEX(B$280:B$302,Control!$B$3)</f>
        <v>1500</v>
      </c>
      <c r="C16" s="25" cm="1">
        <f t="array" ref="C16">INDEX(C$280:C$302,Control!$B$3)</f>
        <v>1500</v>
      </c>
      <c r="D16" s="25" cm="1">
        <f t="array" ref="D16">INDEX(D$280:D$302,Control!$B$3)</f>
        <v>1250</v>
      </c>
      <c r="E16" s="25" cm="1">
        <f t="array" ref="E16">INDEX(E$280:E$302,Control!$B$3)</f>
        <v>1250</v>
      </c>
      <c r="F16" s="25" cm="1">
        <f t="array" ref="F16">INDEX(F$280:F$302,Control!$B$3)</f>
        <v>1250</v>
      </c>
      <c r="G16" s="25" cm="1">
        <f t="array" ref="G16">INDEX(G$280:G$302,Control!$B$3)</f>
        <v>1500</v>
      </c>
      <c r="H16" s="25" cm="1">
        <f t="array" ref="H16">INDEX(H$280:H$302,Control!$B$3)</f>
        <v>1250</v>
      </c>
      <c r="I16" s="25" cm="1">
        <f t="array" ref="I16">INDEX(I$280:I$302,Control!$B$3)</f>
        <v>1500</v>
      </c>
      <c r="J16" s="25" cm="1">
        <f t="array" ref="J16">INDEX(J$280:J$302,Control!$B$3)</f>
        <v>1375</v>
      </c>
      <c r="L16" t="s">
        <v>1824</v>
      </c>
      <c r="M16" s="25">
        <f t="shared" ca="1" si="4"/>
        <v>1250</v>
      </c>
      <c r="N16" s="25">
        <f t="shared" ca="1" si="5"/>
        <v>1375</v>
      </c>
      <c r="O16" s="25">
        <f t="shared" ca="1" si="6"/>
        <v>125</v>
      </c>
      <c r="P16" s="30">
        <f t="shared" ca="1" si="7"/>
        <v>0.1</v>
      </c>
      <c r="Q16" s="7">
        <f t="shared" ca="1" si="8"/>
        <v>2.2177419354838711E-2</v>
      </c>
    </row>
    <row r="17" spans="1:17" x14ac:dyDescent="0.2">
      <c r="A17" t="s">
        <v>1825</v>
      </c>
      <c r="B17" s="25" cm="1">
        <f t="array" ref="B17">INDEX(B$307:B$329,Control!$B$3)</f>
        <v>700</v>
      </c>
      <c r="C17" s="25" cm="1">
        <f t="array" ref="C17">INDEX(C$307:C$329,Control!$B$3)</f>
        <v>600</v>
      </c>
      <c r="D17" s="25" cm="1">
        <f t="array" ref="D17">INDEX(D$307:D$329,Control!$B$3)</f>
        <v>600</v>
      </c>
      <c r="E17" s="25" cm="1">
        <f t="array" ref="E17">INDEX(E$307:E$329,Control!$B$3)</f>
        <v>600</v>
      </c>
      <c r="F17" s="25" cm="1">
        <f t="array" ref="F17">INDEX(F$307:F$329,Control!$B$3)</f>
        <v>500</v>
      </c>
      <c r="G17" s="25" cm="1">
        <f t="array" ref="G17">INDEX(G$307:G$329,Control!$B$3)</f>
        <v>600</v>
      </c>
      <c r="H17" s="25" cm="1">
        <f t="array" ref="H17">INDEX(H$307:H$329,Control!$B$3)</f>
        <v>600</v>
      </c>
      <c r="I17" s="25" cm="1">
        <f t="array" ref="I17">INDEX(I$307:I$329,Control!$B$3)</f>
        <v>500</v>
      </c>
      <c r="J17" s="25" cm="1">
        <f t="array" ref="J17">INDEX(J$307:J$329,Control!$B$3)</f>
        <v>650</v>
      </c>
      <c r="L17" t="s">
        <v>1825</v>
      </c>
      <c r="M17" s="25">
        <f t="shared" ca="1" si="4"/>
        <v>600</v>
      </c>
      <c r="N17" s="25">
        <f t="shared" ca="1" si="5"/>
        <v>650</v>
      </c>
      <c r="O17" s="25">
        <f t="shared" ca="1" si="6"/>
        <v>50</v>
      </c>
      <c r="P17" s="30">
        <f t="shared" ca="1" si="7"/>
        <v>8.3333333333333329E-2</v>
      </c>
      <c r="Q17" s="7">
        <f t="shared" ca="1" si="8"/>
        <v>1.0483870967741936E-2</v>
      </c>
    </row>
    <row r="18" spans="1:17" x14ac:dyDescent="0.2">
      <c r="A18" t="s">
        <v>1826</v>
      </c>
      <c r="B18" s="25" cm="1">
        <f t="array" ref="B18">INDEX(B$334:B$356,Control!$B$3)</f>
        <v>950</v>
      </c>
      <c r="C18" s="25" cm="1">
        <f t="array" ref="C18">INDEX(C$334:C$356,Control!$B$3)</f>
        <v>1000</v>
      </c>
      <c r="D18" s="25" cm="1">
        <f t="array" ref="D18">INDEX(D$334:D$356,Control!$B$3)</f>
        <v>900</v>
      </c>
      <c r="E18" s="25" cm="1">
        <f t="array" ref="E18">INDEX(E$334:E$356,Control!$B$3)</f>
        <v>750</v>
      </c>
      <c r="F18" s="25" cm="1">
        <f t="array" ref="F18">INDEX(F$334:F$356,Control!$B$3)</f>
        <v>700</v>
      </c>
      <c r="G18" s="25" cm="1">
        <f t="array" ref="G18">INDEX(G$334:G$356,Control!$B$3)</f>
        <v>750</v>
      </c>
      <c r="H18" s="25" cm="1">
        <f t="array" ref="H18">INDEX(H$334:H$356,Control!$B$3)</f>
        <v>750</v>
      </c>
      <c r="I18" s="25" cm="1">
        <f t="array" ref="I18">INDEX(I$334:I$356,Control!$B$3)</f>
        <v>850</v>
      </c>
      <c r="J18" s="25" cm="1">
        <f t="array" ref="J18">INDEX(J$334:J$356,Control!$B$3)</f>
        <v>900</v>
      </c>
      <c r="L18" t="s">
        <v>1826</v>
      </c>
      <c r="M18" s="25">
        <f t="shared" ca="1" si="4"/>
        <v>750</v>
      </c>
      <c r="N18" s="25">
        <f t="shared" ca="1" si="5"/>
        <v>900</v>
      </c>
      <c r="O18" s="25">
        <f t="shared" ca="1" si="6"/>
        <v>150</v>
      </c>
      <c r="P18" s="30">
        <f t="shared" ca="1" si="7"/>
        <v>0.2</v>
      </c>
      <c r="Q18" s="7">
        <f t="shared" ca="1" si="8"/>
        <v>1.4516129032258065E-2</v>
      </c>
    </row>
    <row r="19" spans="1:17" x14ac:dyDescent="0.2">
      <c r="A19" t="s">
        <v>1827</v>
      </c>
      <c r="B19" s="25" cm="1">
        <f t="array" ref="B19">INDEX(B$361:B$383,Control!$B$3)</f>
        <v>4000</v>
      </c>
      <c r="C19" s="25" cm="1">
        <f t="array" ref="C19">INDEX(C$361:C$383,Control!$B$3)</f>
        <v>3500</v>
      </c>
      <c r="D19" s="25" cm="1">
        <f t="array" ref="D19">INDEX(D$361:D$383,Control!$B$3)</f>
        <v>3000</v>
      </c>
      <c r="E19" s="25" cm="1">
        <f t="array" ref="E19">INDEX(E$361:E$383,Control!$B$3)</f>
        <v>3000</v>
      </c>
      <c r="F19" s="25" cm="1">
        <f t="array" ref="F19">INDEX(F$361:F$383,Control!$B$3)</f>
        <v>3500</v>
      </c>
      <c r="G19" s="25" cm="1">
        <f t="array" ref="G19">INDEX(G$361:G$383,Control!$B$3)</f>
        <v>3500</v>
      </c>
      <c r="H19" s="25" cm="1">
        <f t="array" ref="H19">INDEX(H$361:H$383,Control!$B$3)</f>
        <v>4000</v>
      </c>
      <c r="I19" s="25" cm="1">
        <f t="array" ref="I19">INDEX(I$361:I$383,Control!$B$3)</f>
        <v>3500</v>
      </c>
      <c r="J19" s="25" cm="1">
        <f t="array" ref="J19">INDEX(J$361:J$383,Control!$B$3)</f>
        <v>3000</v>
      </c>
      <c r="L19" t="s">
        <v>1827</v>
      </c>
      <c r="M19" s="25">
        <f t="shared" ca="1" si="4"/>
        <v>3000</v>
      </c>
      <c r="N19" s="25">
        <f t="shared" ca="1" si="5"/>
        <v>3000</v>
      </c>
      <c r="O19" s="25">
        <f t="shared" ca="1" si="6"/>
        <v>0</v>
      </c>
      <c r="P19" s="30">
        <f t="shared" ca="1" si="7"/>
        <v>0</v>
      </c>
      <c r="Q19" s="7">
        <f t="shared" ca="1" si="8"/>
        <v>4.8387096774193547E-2</v>
      </c>
    </row>
    <row r="20" spans="1:17" x14ac:dyDescent="0.2">
      <c r="A20" t="s">
        <v>1828</v>
      </c>
      <c r="B20" s="25" cm="1">
        <f t="array" ref="B20">INDEX(B$388:B$410,Control!$B$3)</f>
        <v>3500</v>
      </c>
      <c r="C20" s="25" cm="1">
        <f t="array" ref="C20">INDEX(C$388:C$410,Control!$B$3)</f>
        <v>5000</v>
      </c>
      <c r="D20" s="25" cm="1">
        <f t="array" ref="D20">INDEX(D$388:D$410,Control!$B$3)</f>
        <v>5000</v>
      </c>
      <c r="E20" s="25" cm="1">
        <f t="array" ref="E20">INDEX(E$388:E$410,Control!$B$3)</f>
        <v>4500</v>
      </c>
      <c r="F20" s="25" cm="1">
        <f t="array" ref="F20">INDEX(F$388:F$410,Control!$B$3)</f>
        <v>4500</v>
      </c>
      <c r="G20" s="25" cm="1">
        <f t="array" ref="G20">INDEX(G$388:G$410,Control!$B$3)</f>
        <v>5000</v>
      </c>
      <c r="H20" s="25" cm="1">
        <f t="array" ref="H20">INDEX(H$388:H$410,Control!$B$3)</f>
        <v>7000</v>
      </c>
      <c r="I20" s="25" cm="1">
        <f t="array" ref="I20">INDEX(I$388:I$410,Control!$B$3)</f>
        <v>8000</v>
      </c>
      <c r="J20" s="25" cm="1">
        <f t="array" ref="J20">INDEX(J$388:J$410,Control!$B$3)</f>
        <v>6000</v>
      </c>
      <c r="L20" t="s">
        <v>1828</v>
      </c>
      <c r="M20" s="25">
        <f t="shared" ca="1" si="4"/>
        <v>4500</v>
      </c>
      <c r="N20" s="25">
        <f t="shared" ca="1" si="5"/>
        <v>6000</v>
      </c>
      <c r="O20" s="25">
        <f t="shared" ca="1" si="6"/>
        <v>1500</v>
      </c>
      <c r="P20" s="30">
        <f t="shared" ca="1" si="7"/>
        <v>0.33333333333333331</v>
      </c>
      <c r="Q20" s="7">
        <f t="shared" ca="1" si="8"/>
        <v>9.6774193548387094E-2</v>
      </c>
    </row>
    <row r="21" spans="1:17" x14ac:dyDescent="0.2">
      <c r="A21" t="s">
        <v>1829</v>
      </c>
      <c r="B21" s="25" cm="1">
        <f t="array" ref="B21">INDEX(B$415:B$437,Control!$B$3)</f>
        <v>1750</v>
      </c>
      <c r="C21" s="25" cm="1">
        <f t="array" ref="C21">INDEX(C$415:C$437,Control!$B$3)</f>
        <v>2000</v>
      </c>
      <c r="D21" s="25" cm="1">
        <f t="array" ref="D21">INDEX(D$415:D$437,Control!$B$3)</f>
        <v>1750</v>
      </c>
      <c r="E21" s="25" cm="1">
        <f t="array" ref="E21">INDEX(E$415:E$437,Control!$B$3)</f>
        <v>1500</v>
      </c>
      <c r="F21" s="25" cm="1">
        <f t="array" ref="F21">INDEX(F$415:F$437,Control!$B$3)</f>
        <v>1750</v>
      </c>
      <c r="G21" s="25" cm="1">
        <f t="array" ref="G21">INDEX(G$415:G$437,Control!$B$3)</f>
        <v>1750</v>
      </c>
      <c r="H21" s="25" cm="1">
        <f t="array" ref="H21">INDEX(H$415:H$437,Control!$B$3)</f>
        <v>1750</v>
      </c>
      <c r="I21" s="25" cm="1">
        <f t="array" ref="I21">INDEX(I$415:I$437,Control!$B$3)</f>
        <v>1875</v>
      </c>
      <c r="J21" s="25" cm="1">
        <f t="array" ref="J21">INDEX(J$415:J$437,Control!$B$3)</f>
        <v>1750</v>
      </c>
      <c r="L21" t="s">
        <v>1829</v>
      </c>
      <c r="M21" s="25">
        <f t="shared" ca="1" si="4"/>
        <v>1500</v>
      </c>
      <c r="N21" s="25">
        <f t="shared" ca="1" si="5"/>
        <v>1750</v>
      </c>
      <c r="O21" s="25">
        <f t="shared" ca="1" si="6"/>
        <v>250</v>
      </c>
      <c r="P21" s="30">
        <f t="shared" ca="1" si="7"/>
        <v>0.16666666666666666</v>
      </c>
      <c r="Q21" s="7">
        <f t="shared" ca="1" si="8"/>
        <v>2.8225806451612902E-2</v>
      </c>
    </row>
    <row r="22" spans="1:17" x14ac:dyDescent="0.2">
      <c r="A22" t="s">
        <v>1830</v>
      </c>
      <c r="B22" s="25" cm="1">
        <f t="array" ref="B22">INDEX(B$442:B$464,Control!$B$3)</f>
        <v>4000</v>
      </c>
      <c r="C22" s="25" cm="1">
        <f t="array" ref="C22">INDEX(C$442:C$464,Control!$B$3)</f>
        <v>4000</v>
      </c>
      <c r="D22" s="25" cm="1">
        <f t="array" ref="D22">INDEX(D$442:D$464,Control!$B$3)</f>
        <v>4000</v>
      </c>
      <c r="E22" s="25" cm="1">
        <f t="array" ref="E22">INDEX(E$442:E$464,Control!$B$3)</f>
        <v>4000</v>
      </c>
      <c r="F22" s="25" cm="1">
        <f t="array" ref="F22">INDEX(F$442:F$464,Control!$B$3)</f>
        <v>4500</v>
      </c>
      <c r="G22" s="25" cm="1">
        <f t="array" ref="G22">INDEX(G$442:G$464,Control!$B$3)</f>
        <v>4500</v>
      </c>
      <c r="H22" s="25" cm="1">
        <f t="array" ref="H22">INDEX(H$442:H$464,Control!$B$3)</f>
        <v>4500</v>
      </c>
      <c r="I22" s="25" cm="1">
        <f t="array" ref="I22">INDEX(I$442:I$464,Control!$B$3)</f>
        <v>4750</v>
      </c>
      <c r="J22" s="25" cm="1">
        <f t="array" ref="J22">INDEX(J$442:J$464,Control!$B$3)</f>
        <v>5000</v>
      </c>
      <c r="L22" t="s">
        <v>1830</v>
      </c>
      <c r="M22" s="25">
        <f t="shared" ca="1" si="4"/>
        <v>4000</v>
      </c>
      <c r="N22" s="25">
        <f t="shared" ca="1" si="5"/>
        <v>5000</v>
      </c>
      <c r="O22" s="25">
        <f t="shared" ca="1" si="6"/>
        <v>1000</v>
      </c>
      <c r="P22" s="30">
        <f t="shared" ca="1" si="7"/>
        <v>0.25</v>
      </c>
      <c r="Q22" s="7">
        <f t="shared" ca="1" si="8"/>
        <v>8.0645161290322578E-2</v>
      </c>
    </row>
    <row r="23" spans="1:17" x14ac:dyDescent="0.2">
      <c r="A23" t="s">
        <v>1831</v>
      </c>
      <c r="B23" s="25" cm="1">
        <f t="array" ref="B23">INDEX(B$469:B$491,Control!$B$3)</f>
        <v>8000</v>
      </c>
      <c r="C23" s="25" cm="1">
        <f t="array" ref="C23">INDEX(C$469:C$491,Control!$B$3)</f>
        <v>8000</v>
      </c>
      <c r="D23" s="25" cm="1">
        <f t="array" ref="D23">INDEX(D$469:D$491,Control!$B$3)</f>
        <v>9000</v>
      </c>
      <c r="E23" s="25" cm="1">
        <f t="array" ref="E23">INDEX(E$469:E$491,Control!$B$3)</f>
        <v>9000</v>
      </c>
      <c r="F23" s="25" cm="1">
        <f t="array" ref="F23">INDEX(F$469:F$491,Control!$B$3)</f>
        <v>10000</v>
      </c>
      <c r="G23" s="25" cm="1">
        <f t="array" ref="G23">INDEX(G$469:G$491,Control!$B$3)</f>
        <v>10000</v>
      </c>
      <c r="H23" s="25" cm="1">
        <f t="array" ref="H23">INDEX(H$469:H$491,Control!$B$3)</f>
        <v>10000</v>
      </c>
      <c r="I23" s="25" cm="1">
        <f t="array" ref="I23">INDEX(I$469:I$491,Control!$B$3)</f>
        <v>9000</v>
      </c>
      <c r="J23" s="25" cm="1">
        <f t="array" ref="J23">INDEX(J$469:J$491,Control!$B$3)</f>
        <v>12500</v>
      </c>
      <c r="L23" t="s">
        <v>1831</v>
      </c>
      <c r="M23" s="25">
        <f t="shared" ca="1" si="4"/>
        <v>9000</v>
      </c>
      <c r="N23" s="25">
        <f t="shared" ca="1" si="5"/>
        <v>12500</v>
      </c>
      <c r="O23" s="25">
        <f t="shared" ca="1" si="6"/>
        <v>3500</v>
      </c>
      <c r="P23" s="30">
        <f t="shared" ca="1" si="7"/>
        <v>0.3888888888888889</v>
      </c>
      <c r="Q23" s="7">
        <f t="shared" ca="1" si="8"/>
        <v>0.20161290322580644</v>
      </c>
    </row>
    <row r="24" spans="1:17" x14ac:dyDescent="0.2">
      <c r="A24" t="s">
        <v>1832</v>
      </c>
      <c r="B24" s="25" cm="1">
        <f t="array" ref="B24">INDEX(B$496:B$518,Control!$B$3)</f>
        <v>2500</v>
      </c>
      <c r="C24" s="25" cm="1">
        <f t="array" ref="C24">INDEX(C$496:C$518,Control!$B$3)</f>
        <v>3000</v>
      </c>
      <c r="D24" s="25" cm="1">
        <f t="array" ref="D24">INDEX(D$496:D$518,Control!$B$3)</f>
        <v>3000</v>
      </c>
      <c r="E24" s="25" cm="1">
        <f t="array" ref="E24">INDEX(E$496:E$518,Control!$B$3)</f>
        <v>2500</v>
      </c>
      <c r="F24" s="25" cm="1">
        <f t="array" ref="F24">INDEX(F$496:F$518,Control!$B$3)</f>
        <v>2250</v>
      </c>
      <c r="G24" s="25" cm="1">
        <f t="array" ref="G24">INDEX(G$496:G$518,Control!$B$3)</f>
        <v>2000</v>
      </c>
      <c r="H24" s="25" cm="1">
        <f t="array" ref="H24">INDEX(H$496:H$518,Control!$B$3)</f>
        <v>2000</v>
      </c>
      <c r="I24" s="25" cm="1">
        <f t="array" ref="I24">INDEX(I$496:I$518,Control!$B$3)</f>
        <v>2000</v>
      </c>
      <c r="J24" s="25" cm="1">
        <f t="array" ref="J24">INDEX(J$496:J$518,Control!$B$3)</f>
        <v>2125</v>
      </c>
      <c r="L24" t="s">
        <v>1832</v>
      </c>
      <c r="M24" s="25">
        <f t="shared" ca="1" si="4"/>
        <v>2500</v>
      </c>
      <c r="N24" s="25">
        <f t="shared" ca="1" si="5"/>
        <v>2125</v>
      </c>
      <c r="O24" s="25">
        <f t="shared" ca="1" si="6"/>
        <v>-375</v>
      </c>
      <c r="P24" s="30">
        <f t="shared" ca="1" si="7"/>
        <v>-0.15</v>
      </c>
      <c r="Q24" s="7">
        <f t="shared" ca="1" si="8"/>
        <v>3.4274193548387094E-2</v>
      </c>
    </row>
    <row r="25" spans="1:17" x14ac:dyDescent="0.2">
      <c r="A25" t="s">
        <v>251</v>
      </c>
      <c r="B25" s="25" cm="1">
        <f t="array" ref="B25">INDEX(B$525:B$547,Control!$B$3)</f>
        <v>7000</v>
      </c>
      <c r="C25" s="25" cm="1">
        <f t="array" ref="C25">INDEX(C$525:C$547,Control!$B$3)</f>
        <v>7000</v>
      </c>
      <c r="D25" s="25" cm="1">
        <f t="array" ref="D25">INDEX(D$525:D$547,Control!$B$3)</f>
        <v>6000</v>
      </c>
      <c r="E25" s="25" cm="1">
        <f t="array" ref="E25">INDEX(E$525:E$547,Control!$B$3)</f>
        <v>6000</v>
      </c>
      <c r="F25" s="25" cm="1">
        <f t="array" ref="F25">INDEX(F$525:F$547,Control!$B$3)</f>
        <v>6000</v>
      </c>
      <c r="G25" s="25" cm="1">
        <f t="array" ref="G25">INDEX(G$525:G$547,Control!$B$3)</f>
        <v>7000</v>
      </c>
      <c r="H25" s="25" cm="1">
        <f t="array" ref="H25">INDEX(H$525:H$547,Control!$B$3)</f>
        <v>7000</v>
      </c>
      <c r="I25" s="25" cm="1">
        <f t="array" ref="I25">INDEX(I$525:I$547,Control!$B$3)</f>
        <v>7500</v>
      </c>
      <c r="J25" s="25" cm="1">
        <f t="array" ref="J25">INDEX(J$525:J$547,Control!$B$3)</f>
        <v>6500</v>
      </c>
      <c r="L25" t="s">
        <v>251</v>
      </c>
      <c r="M25" s="25">
        <f t="shared" ref="M25:M29" ca="1" si="9">OFFSET(K25,0,-6)</f>
        <v>6000</v>
      </c>
      <c r="N25" s="25">
        <f t="shared" ref="N25:N29" ca="1" si="10">OFFSET(K25,0,-1)</f>
        <v>6500</v>
      </c>
      <c r="O25" s="25">
        <f t="shared" ref="O25:O29" ca="1" si="11">IF(ISERROR((N25-M25)),"-",(N25-M25))</f>
        <v>500</v>
      </c>
      <c r="P25" s="30">
        <f t="shared" ref="P25:P29" ca="1" si="12">IF(ISERROR((O25/M25)),"-",(O25/M25))</f>
        <v>8.3333333333333329E-2</v>
      </c>
      <c r="Q25" s="7">
        <f t="shared" ca="1" si="8"/>
        <v>0.10483870967741936</v>
      </c>
    </row>
    <row r="26" spans="1:17" x14ac:dyDescent="0.2">
      <c r="A26" t="s">
        <v>252</v>
      </c>
      <c r="B26" s="25" cm="1">
        <f t="array" ref="B26">INDEX(B$553:B$575,Control!$B$3)</f>
        <v>2000</v>
      </c>
      <c r="C26" s="25" cm="1">
        <f t="array" ref="C26">INDEX(C$553:C$575,Control!$B$3)</f>
        <v>1750</v>
      </c>
      <c r="D26" s="25" cm="1">
        <f t="array" ref="D26">INDEX(D$553:D$575,Control!$B$3)</f>
        <v>1750</v>
      </c>
      <c r="E26" s="25" cm="1">
        <f t="array" ref="E26">INDEX(E$553:E$575,Control!$B$3)</f>
        <v>1750</v>
      </c>
      <c r="F26" s="25" cm="1">
        <f t="array" ref="F26">INDEX(F$553:F$575,Control!$B$3)</f>
        <v>2000</v>
      </c>
      <c r="G26" s="25" cm="1">
        <f t="array" ref="G26">INDEX(G$553:G$575,Control!$B$3)</f>
        <v>1875</v>
      </c>
      <c r="H26" s="25" cm="1">
        <f t="array" ref="H26">INDEX(H$553:H$575,Control!$B$3)</f>
        <v>1750</v>
      </c>
      <c r="I26" s="25" cm="1">
        <f t="array" ref="I26">INDEX(I$553:I$575,Control!$B$3)</f>
        <v>1875</v>
      </c>
      <c r="J26" s="25" cm="1">
        <f t="array" ref="J26">INDEX(J$553:J$575,Control!$B$3)</f>
        <v>2000</v>
      </c>
      <c r="L26" t="s">
        <v>252</v>
      </c>
      <c r="M26" s="25">
        <f t="shared" ca="1" si="9"/>
        <v>1750</v>
      </c>
      <c r="N26" s="25">
        <f t="shared" ca="1" si="10"/>
        <v>2000</v>
      </c>
      <c r="O26" s="25">
        <f t="shared" ca="1" si="11"/>
        <v>250</v>
      </c>
      <c r="P26" s="30">
        <f t="shared" ca="1" si="12"/>
        <v>0.14285714285714285</v>
      </c>
      <c r="Q26" s="7">
        <f t="shared" ca="1" si="8"/>
        <v>3.2258064516129031E-2</v>
      </c>
    </row>
    <row r="27" spans="1:17" x14ac:dyDescent="0.2">
      <c r="A27" t="s">
        <v>253</v>
      </c>
      <c r="B27" s="25" cm="1">
        <f t="array" ref="B27">INDEX(B$581:B$603,Control!$B$3)</f>
        <v>700</v>
      </c>
      <c r="C27" s="25" cm="1">
        <f t="array" ref="C27">INDEX(C$581:C$603,Control!$B$3)</f>
        <v>700</v>
      </c>
      <c r="D27" s="25" cm="1">
        <f t="array" ref="D27">INDEX(D$581:D$603,Control!$B$3)</f>
        <v>700</v>
      </c>
      <c r="E27" s="25" cm="1">
        <f t="array" ref="E27">INDEX(E$581:E$603,Control!$B$3)</f>
        <v>700</v>
      </c>
      <c r="F27" s="25" cm="1">
        <f t="array" ref="F27">INDEX(F$581:F$603,Control!$B$3)</f>
        <v>800</v>
      </c>
      <c r="G27" s="25" cm="1">
        <f t="array" ref="G27">INDEX(G$581:G$603,Control!$B$3)</f>
        <v>900</v>
      </c>
      <c r="H27" s="25" cm="1">
        <f t="array" ref="H27">INDEX(H$581:H$603,Control!$B$3)</f>
        <v>700</v>
      </c>
      <c r="I27" s="25" cm="1">
        <f t="array" ref="I27">INDEX(I$581:I$603,Control!$B$3)</f>
        <v>900</v>
      </c>
      <c r="J27" s="25" cm="1">
        <f t="array" ref="J27">INDEX(J$581:J$603,Control!$B$3)</f>
        <v>900</v>
      </c>
      <c r="L27" t="s">
        <v>253</v>
      </c>
      <c r="M27" s="25">
        <f t="shared" ca="1" si="9"/>
        <v>700</v>
      </c>
      <c r="N27" s="25">
        <f t="shared" ca="1" si="10"/>
        <v>900</v>
      </c>
      <c r="O27" s="25">
        <f t="shared" ca="1" si="11"/>
        <v>200</v>
      </c>
      <c r="P27" s="30">
        <f t="shared" ca="1" si="12"/>
        <v>0.2857142857142857</v>
      </c>
      <c r="Q27" s="7">
        <f t="shared" ca="1" si="8"/>
        <v>1.4516129032258065E-2</v>
      </c>
    </row>
    <row r="28" spans="1:17" x14ac:dyDescent="0.2">
      <c r="A28" t="s">
        <v>254</v>
      </c>
      <c r="B28" s="25" cm="1">
        <f t="array" ref="B28">INDEX(B$609:B$631,Control!$B$3)</f>
        <v>6500</v>
      </c>
      <c r="C28" s="25" cm="1">
        <f t="array" ref="C28">INDEX(C$609:C$631,Control!$B$3)</f>
        <v>6000</v>
      </c>
      <c r="D28" s="25" cm="1">
        <f t="array" ref="D28">INDEX(D$609:D$631,Control!$B$3)</f>
        <v>6500</v>
      </c>
      <c r="E28" s="25" cm="1">
        <f t="array" ref="E28">INDEX(E$609:E$631,Control!$B$3)</f>
        <v>6500</v>
      </c>
      <c r="F28" s="25" cm="1">
        <f t="array" ref="F28">INDEX(F$609:F$631,Control!$B$3)</f>
        <v>7000</v>
      </c>
      <c r="G28" s="25" cm="1">
        <f t="array" ref="G28">INDEX(G$609:G$631,Control!$B$3)</f>
        <v>7500</v>
      </c>
      <c r="H28" s="25" cm="1">
        <f t="array" ref="H28">INDEX(H$609:H$631,Control!$B$3)</f>
        <v>7500</v>
      </c>
      <c r="I28" s="25" cm="1">
        <f t="array" ref="I28">INDEX(I$609:I$631,Control!$B$3)</f>
        <v>6500</v>
      </c>
      <c r="J28" s="25" cm="1">
        <f t="array" ref="J28">INDEX(J$609:J$631,Control!$B$3)</f>
        <v>10000</v>
      </c>
      <c r="L28" t="s">
        <v>254</v>
      </c>
      <c r="M28" s="25">
        <f t="shared" ca="1" si="9"/>
        <v>6500</v>
      </c>
      <c r="N28" s="25">
        <f t="shared" ca="1" si="10"/>
        <v>10000</v>
      </c>
      <c r="O28" s="25">
        <f t="shared" ca="1" si="11"/>
        <v>3500</v>
      </c>
      <c r="P28" s="30">
        <f t="shared" ca="1" si="12"/>
        <v>0.53846153846153844</v>
      </c>
      <c r="Q28" s="7">
        <f t="shared" ca="1" si="8"/>
        <v>0.16129032258064516</v>
      </c>
    </row>
    <row r="29" spans="1:17" x14ac:dyDescent="0.2">
      <c r="A29" t="s">
        <v>255</v>
      </c>
      <c r="B29" s="25" cm="1">
        <f t="array" ref="B29">INDEX(B$637:B$659,Control!$B$3)</f>
        <v>5500</v>
      </c>
      <c r="C29" s="25" cm="1">
        <f t="array" ref="C29">INDEX(C$637:C$659,Control!$B$3)</f>
        <v>5000</v>
      </c>
      <c r="D29" s="25" cm="1">
        <f t="array" ref="D29">INDEX(D$637:D$659,Control!$B$3)</f>
        <v>5000</v>
      </c>
      <c r="E29" s="25" cm="1">
        <f t="array" ref="E29">INDEX(E$637:E$659,Control!$B$3)</f>
        <v>5000</v>
      </c>
      <c r="F29" s="25" cm="1">
        <f t="array" ref="F29">INDEX(F$637:F$659,Control!$B$3)</f>
        <v>5500</v>
      </c>
      <c r="G29" s="25" cm="1">
        <f t="array" ref="G29">INDEX(G$637:G$659,Control!$B$3)</f>
        <v>5000</v>
      </c>
      <c r="H29" s="25" cm="1">
        <f t="array" ref="H29">INDEX(H$637:H$659,Control!$B$3)</f>
        <v>4750</v>
      </c>
      <c r="I29" s="25" cm="1">
        <f t="array" ref="I29">INDEX(I$637:I$659,Control!$B$3)</f>
        <v>5000</v>
      </c>
      <c r="J29" s="25" cm="1">
        <f t="array" ref="J29">INDEX(J$637:J$659,Control!$B$3)</f>
        <v>5500</v>
      </c>
      <c r="L29" t="s">
        <v>255</v>
      </c>
      <c r="M29" s="25">
        <f t="shared" ca="1" si="9"/>
        <v>5000</v>
      </c>
      <c r="N29" s="25">
        <f t="shared" ca="1" si="10"/>
        <v>5500</v>
      </c>
      <c r="O29" s="25">
        <f t="shared" ca="1" si="11"/>
        <v>500</v>
      </c>
      <c r="P29" s="30">
        <f t="shared" ca="1" si="12"/>
        <v>0.1</v>
      </c>
      <c r="Q29" s="7">
        <f t="shared" ca="1" si="8"/>
        <v>8.8709677419354843E-2</v>
      </c>
    </row>
    <row r="31" spans="1:17" x14ac:dyDescent="0.2">
      <c r="B31" s="25"/>
      <c r="C31" s="25"/>
      <c r="D31" s="25"/>
      <c r="E31" s="25"/>
      <c r="F31" s="25"/>
      <c r="G31" s="25"/>
      <c r="H31" s="25"/>
      <c r="I31" s="25"/>
      <c r="J31" s="25"/>
      <c r="M31" s="25"/>
      <c r="N31" s="25"/>
      <c r="O31" s="25"/>
      <c r="P31" s="30"/>
    </row>
    <row r="32" spans="1:17" x14ac:dyDescent="0.2">
      <c r="B32" s="25"/>
      <c r="C32" s="25"/>
      <c r="D32" s="25"/>
      <c r="E32" s="25"/>
      <c r="F32" s="25"/>
      <c r="G32" s="25"/>
      <c r="H32" s="25"/>
      <c r="I32" s="25"/>
      <c r="J32" s="25"/>
      <c r="M32" s="25"/>
      <c r="N32" s="25"/>
      <c r="O32" s="25"/>
      <c r="P32" s="30"/>
    </row>
    <row r="35" spans="1:11" x14ac:dyDescent="0.2">
      <c r="A35" t="s">
        <v>1815</v>
      </c>
    </row>
    <row r="36" spans="1:11" s="18" customFormat="1" ht="15" x14ac:dyDescent="0.25">
      <c r="B36" s="18">
        <v>2015</v>
      </c>
      <c r="C36" s="18">
        <v>2016</v>
      </c>
      <c r="D36" s="18">
        <v>2017</v>
      </c>
      <c r="E36" s="18">
        <v>2018</v>
      </c>
      <c r="F36" s="18">
        <v>2019</v>
      </c>
      <c r="G36" s="18">
        <v>2020</v>
      </c>
      <c r="H36" s="18">
        <v>2021</v>
      </c>
      <c r="I36" s="18">
        <v>2022</v>
      </c>
      <c r="J36" s="18">
        <v>2023</v>
      </c>
      <c r="K36" s="166"/>
    </row>
    <row r="37" spans="1:11" x14ac:dyDescent="0.2">
      <c r="A37" t="s">
        <v>115</v>
      </c>
      <c r="B37">
        <v>1250</v>
      </c>
      <c r="C37">
        <v>1000</v>
      </c>
      <c r="D37">
        <v>1250</v>
      </c>
      <c r="E37">
        <v>1250</v>
      </c>
      <c r="F37">
        <v>1250</v>
      </c>
      <c r="G37">
        <v>1250</v>
      </c>
      <c r="H37">
        <v>1000</v>
      </c>
      <c r="I37">
        <v>1125</v>
      </c>
      <c r="J37">
        <v>1125</v>
      </c>
    </row>
    <row r="38" spans="1:11" x14ac:dyDescent="0.2">
      <c r="A38" t="s">
        <v>116</v>
      </c>
      <c r="B38">
        <v>900</v>
      </c>
      <c r="C38">
        <v>800</v>
      </c>
      <c r="D38">
        <v>1000</v>
      </c>
      <c r="E38">
        <v>1500</v>
      </c>
      <c r="F38">
        <v>1500</v>
      </c>
      <c r="G38">
        <v>1500</v>
      </c>
      <c r="H38">
        <v>700</v>
      </c>
      <c r="I38">
        <v>750</v>
      </c>
      <c r="J38">
        <v>650</v>
      </c>
    </row>
    <row r="39" spans="1:11" x14ac:dyDescent="0.2">
      <c r="A39" t="s">
        <v>117</v>
      </c>
      <c r="B39">
        <v>350</v>
      </c>
      <c r="C39">
        <v>350</v>
      </c>
      <c r="D39">
        <v>300</v>
      </c>
      <c r="E39">
        <v>50</v>
      </c>
      <c r="F39">
        <v>50</v>
      </c>
      <c r="G39">
        <v>50</v>
      </c>
      <c r="H39">
        <v>50</v>
      </c>
      <c r="I39">
        <v>100</v>
      </c>
      <c r="J39">
        <v>80</v>
      </c>
    </row>
    <row r="40" spans="1:11" x14ac:dyDescent="0.2">
      <c r="A40" t="s">
        <v>118</v>
      </c>
      <c r="B40">
        <v>800</v>
      </c>
      <c r="C40">
        <v>700</v>
      </c>
      <c r="D40">
        <v>800</v>
      </c>
      <c r="E40">
        <v>700</v>
      </c>
      <c r="F40">
        <v>800</v>
      </c>
      <c r="G40">
        <v>800</v>
      </c>
      <c r="H40">
        <v>500</v>
      </c>
      <c r="I40">
        <v>550</v>
      </c>
      <c r="J40">
        <v>500</v>
      </c>
    </row>
    <row r="41" spans="1:11" x14ac:dyDescent="0.2">
      <c r="A41" t="s">
        <v>119</v>
      </c>
      <c r="B41">
        <v>300</v>
      </c>
      <c r="C41">
        <v>250</v>
      </c>
      <c r="D41">
        <v>250</v>
      </c>
      <c r="E41">
        <v>250</v>
      </c>
      <c r="F41">
        <v>250</v>
      </c>
      <c r="G41">
        <v>300</v>
      </c>
      <c r="H41">
        <v>200</v>
      </c>
      <c r="I41">
        <v>240</v>
      </c>
      <c r="J41">
        <v>210</v>
      </c>
    </row>
    <row r="42" spans="1:11" x14ac:dyDescent="0.2">
      <c r="A42" t="s">
        <v>120</v>
      </c>
      <c r="B42">
        <v>500</v>
      </c>
      <c r="C42">
        <v>500</v>
      </c>
      <c r="D42">
        <v>600</v>
      </c>
      <c r="E42">
        <v>100</v>
      </c>
      <c r="F42">
        <v>100</v>
      </c>
      <c r="G42">
        <v>125</v>
      </c>
      <c r="H42">
        <v>100</v>
      </c>
      <c r="I42">
        <v>110</v>
      </c>
      <c r="J42">
        <v>100</v>
      </c>
    </row>
    <row r="43" spans="1:11" x14ac:dyDescent="0.2">
      <c r="A43" t="s">
        <v>121</v>
      </c>
      <c r="B43">
        <v>1750</v>
      </c>
      <c r="C43">
        <v>1750</v>
      </c>
      <c r="D43">
        <v>2000</v>
      </c>
      <c r="E43">
        <v>1750</v>
      </c>
      <c r="F43">
        <v>1750</v>
      </c>
      <c r="G43">
        <v>2000</v>
      </c>
      <c r="H43">
        <v>2000</v>
      </c>
      <c r="I43">
        <v>2000</v>
      </c>
      <c r="J43">
        <v>1875</v>
      </c>
    </row>
    <row r="44" spans="1:11" x14ac:dyDescent="0.2">
      <c r="A44" t="s">
        <v>122</v>
      </c>
      <c r="B44">
        <v>700</v>
      </c>
      <c r="C44">
        <v>350</v>
      </c>
      <c r="D44">
        <v>500</v>
      </c>
      <c r="E44">
        <v>400</v>
      </c>
      <c r="F44">
        <v>400</v>
      </c>
      <c r="G44">
        <v>500</v>
      </c>
      <c r="H44">
        <v>400</v>
      </c>
      <c r="I44">
        <v>450</v>
      </c>
      <c r="J44">
        <v>400</v>
      </c>
    </row>
    <row r="45" spans="1:11" x14ac:dyDescent="0.2">
      <c r="A45" t="s">
        <v>123</v>
      </c>
      <c r="B45">
        <v>1750</v>
      </c>
      <c r="C45">
        <v>1750</v>
      </c>
      <c r="D45">
        <v>1750</v>
      </c>
      <c r="E45">
        <v>2500</v>
      </c>
      <c r="F45">
        <v>2500</v>
      </c>
      <c r="G45">
        <v>2500</v>
      </c>
      <c r="H45">
        <v>3000</v>
      </c>
      <c r="I45">
        <v>3250</v>
      </c>
      <c r="J45">
        <v>3000</v>
      </c>
    </row>
    <row r="46" spans="1:11" x14ac:dyDescent="0.2">
      <c r="A46" t="s">
        <v>124</v>
      </c>
      <c r="B46">
        <v>200</v>
      </c>
      <c r="C46">
        <v>175</v>
      </c>
      <c r="D46">
        <v>200</v>
      </c>
      <c r="E46">
        <v>175</v>
      </c>
      <c r="F46">
        <v>175</v>
      </c>
      <c r="G46">
        <v>200</v>
      </c>
      <c r="H46">
        <v>175</v>
      </c>
      <c r="I46">
        <v>190</v>
      </c>
      <c r="J46">
        <v>170</v>
      </c>
    </row>
    <row r="47" spans="1:11" x14ac:dyDescent="0.2">
      <c r="A47" t="s">
        <v>125</v>
      </c>
      <c r="B47">
        <v>1250</v>
      </c>
      <c r="C47">
        <v>1000</v>
      </c>
      <c r="D47">
        <v>1250</v>
      </c>
      <c r="E47">
        <v>1250</v>
      </c>
      <c r="F47">
        <v>1250</v>
      </c>
      <c r="G47">
        <v>1500</v>
      </c>
      <c r="H47">
        <v>1500</v>
      </c>
      <c r="I47">
        <v>1625</v>
      </c>
      <c r="J47">
        <v>1500</v>
      </c>
    </row>
    <row r="48" spans="1:11" x14ac:dyDescent="0.2">
      <c r="A48" t="s">
        <v>126</v>
      </c>
      <c r="B48">
        <v>1000</v>
      </c>
      <c r="C48">
        <v>900</v>
      </c>
      <c r="D48">
        <v>1000</v>
      </c>
      <c r="E48">
        <v>1000</v>
      </c>
      <c r="F48">
        <v>1000</v>
      </c>
      <c r="G48">
        <v>1000</v>
      </c>
      <c r="H48">
        <v>600</v>
      </c>
      <c r="I48">
        <v>600</v>
      </c>
      <c r="J48">
        <v>600</v>
      </c>
    </row>
    <row r="49" spans="1:11" x14ac:dyDescent="0.2">
      <c r="A49" t="s">
        <v>138</v>
      </c>
      <c r="B49">
        <v>11000</v>
      </c>
      <c r="C49">
        <v>10000</v>
      </c>
      <c r="D49">
        <v>11000</v>
      </c>
      <c r="E49">
        <v>11000</v>
      </c>
      <c r="F49">
        <v>11000</v>
      </c>
      <c r="G49">
        <v>12000</v>
      </c>
      <c r="H49">
        <v>10000</v>
      </c>
      <c r="I49">
        <v>11000</v>
      </c>
      <c r="J49">
        <v>10000</v>
      </c>
    </row>
    <row r="50" spans="1:11" x14ac:dyDescent="0.2">
      <c r="A50" t="s">
        <v>127</v>
      </c>
      <c r="B50">
        <v>1250</v>
      </c>
      <c r="C50">
        <v>1250</v>
      </c>
      <c r="D50">
        <v>1250</v>
      </c>
      <c r="E50">
        <v>1250</v>
      </c>
      <c r="F50">
        <v>1250</v>
      </c>
      <c r="G50">
        <v>1250</v>
      </c>
      <c r="H50">
        <v>350</v>
      </c>
      <c r="I50">
        <v>400</v>
      </c>
      <c r="J50">
        <v>275</v>
      </c>
    </row>
    <row r="51" spans="1:11" x14ac:dyDescent="0.2">
      <c r="A51" t="s">
        <v>139</v>
      </c>
      <c r="B51">
        <v>12000</v>
      </c>
      <c r="C51">
        <v>11000</v>
      </c>
      <c r="D51">
        <v>12000</v>
      </c>
      <c r="E51">
        <v>12000</v>
      </c>
      <c r="F51">
        <v>12000</v>
      </c>
      <c r="G51">
        <v>13000</v>
      </c>
      <c r="H51">
        <v>11000</v>
      </c>
      <c r="I51">
        <v>11500</v>
      </c>
      <c r="J51">
        <v>10500</v>
      </c>
    </row>
    <row r="52" spans="1:11" x14ac:dyDescent="0.2">
      <c r="A52" t="s">
        <v>140</v>
      </c>
      <c r="B52">
        <v>36000</v>
      </c>
      <c r="C52">
        <v>28000</v>
      </c>
      <c r="D52">
        <v>34000</v>
      </c>
      <c r="E52">
        <v>33000</v>
      </c>
      <c r="F52">
        <v>33000</v>
      </c>
      <c r="G52">
        <v>37000</v>
      </c>
      <c r="H52">
        <v>30000</v>
      </c>
      <c r="I52">
        <v>33000</v>
      </c>
      <c r="J52">
        <v>29500</v>
      </c>
    </row>
    <row r="53" spans="1:11" x14ac:dyDescent="0.2">
      <c r="A53" t="s">
        <v>141</v>
      </c>
      <c r="B53">
        <v>161000</v>
      </c>
      <c r="C53">
        <v>157000</v>
      </c>
      <c r="D53">
        <v>161000</v>
      </c>
      <c r="E53">
        <v>160000</v>
      </c>
      <c r="F53">
        <v>159000</v>
      </c>
      <c r="G53">
        <v>173000</v>
      </c>
      <c r="H53">
        <v>157000</v>
      </c>
      <c r="I53">
        <v>154000</v>
      </c>
      <c r="J53">
        <v>142500</v>
      </c>
    </row>
    <row r="54" spans="1:11" x14ac:dyDescent="0.2">
      <c r="A54" t="s">
        <v>226</v>
      </c>
      <c r="B54">
        <v>215000</v>
      </c>
      <c r="C54">
        <v>212000</v>
      </c>
      <c r="D54">
        <v>215000</v>
      </c>
      <c r="E54">
        <v>216000</v>
      </c>
      <c r="F54">
        <v>216000</v>
      </c>
      <c r="G54">
        <v>230000</v>
      </c>
      <c r="H54">
        <v>220000</v>
      </c>
      <c r="I54">
        <v>210500</v>
      </c>
      <c r="J54">
        <v>207500</v>
      </c>
    </row>
    <row r="55" spans="1:11" x14ac:dyDescent="0.2">
      <c r="A55" t="s">
        <v>227</v>
      </c>
      <c r="B55" t="s">
        <v>496</v>
      </c>
      <c r="C55" t="s">
        <v>496</v>
      </c>
      <c r="D55" t="s">
        <v>496</v>
      </c>
      <c r="E55" t="s">
        <v>496</v>
      </c>
      <c r="F55" t="s">
        <v>496</v>
      </c>
      <c r="G55" t="s">
        <v>496</v>
      </c>
      <c r="H55" t="s">
        <v>496</v>
      </c>
      <c r="I55" t="s">
        <v>496</v>
      </c>
      <c r="J55" t="s">
        <v>496</v>
      </c>
    </row>
    <row r="56" spans="1:11" x14ac:dyDescent="0.2">
      <c r="A56" t="s">
        <v>228</v>
      </c>
      <c r="B56" s="187">
        <v>6000</v>
      </c>
      <c r="C56" s="187">
        <v>5000</v>
      </c>
      <c r="D56" s="187">
        <v>6000</v>
      </c>
      <c r="E56" s="187">
        <v>6000</v>
      </c>
      <c r="F56" s="187">
        <v>6000</v>
      </c>
      <c r="G56" s="187">
        <v>6000</v>
      </c>
      <c r="H56" s="187">
        <v>5000</v>
      </c>
      <c r="I56" s="187">
        <v>6000</v>
      </c>
      <c r="J56" s="187">
        <v>5500</v>
      </c>
    </row>
    <row r="57" spans="1:11" x14ac:dyDescent="0.2">
      <c r="A57" t="s">
        <v>229</v>
      </c>
      <c r="B57" s="187">
        <v>3000</v>
      </c>
      <c r="C57" s="187">
        <v>2250</v>
      </c>
      <c r="D57" s="187">
        <v>3000</v>
      </c>
      <c r="E57" s="187">
        <v>2500</v>
      </c>
      <c r="F57" s="187">
        <v>2500</v>
      </c>
      <c r="G57" s="187">
        <v>3000</v>
      </c>
      <c r="H57" s="187">
        <v>2500</v>
      </c>
      <c r="I57" s="187">
        <v>2750</v>
      </c>
      <c r="J57" s="187">
        <v>2500</v>
      </c>
    </row>
    <row r="58" spans="1:11" x14ac:dyDescent="0.2">
      <c r="A58" t="s">
        <v>230</v>
      </c>
      <c r="B58" s="187">
        <v>2250</v>
      </c>
      <c r="C58" s="187">
        <v>2000</v>
      </c>
      <c r="D58" s="187">
        <v>2250</v>
      </c>
      <c r="E58" s="187">
        <v>2500</v>
      </c>
      <c r="F58" s="187">
        <v>2500</v>
      </c>
      <c r="G58" s="187">
        <v>3000</v>
      </c>
      <c r="H58" s="187">
        <v>1500</v>
      </c>
      <c r="I58" s="187">
        <v>1750</v>
      </c>
      <c r="J58" s="187">
        <v>1500</v>
      </c>
    </row>
    <row r="59" spans="1:11" x14ac:dyDescent="0.2">
      <c r="A59" t="s">
        <v>231</v>
      </c>
      <c r="B59" s="187">
        <v>3000</v>
      </c>
      <c r="C59" s="187">
        <v>3000</v>
      </c>
      <c r="D59" s="187">
        <v>3000</v>
      </c>
      <c r="E59" s="187">
        <v>3000</v>
      </c>
      <c r="F59" s="187">
        <v>3000</v>
      </c>
      <c r="G59" s="187">
        <v>3000</v>
      </c>
      <c r="H59" s="187">
        <v>3000</v>
      </c>
      <c r="I59" s="187">
        <v>3250</v>
      </c>
      <c r="J59" s="187">
        <v>3000</v>
      </c>
    </row>
    <row r="62" spans="1:11" x14ac:dyDescent="0.2">
      <c r="A62" t="s">
        <v>1816</v>
      </c>
    </row>
    <row r="63" spans="1:11" s="18" customFormat="1" ht="15" x14ac:dyDescent="0.25">
      <c r="B63" s="18">
        <v>2015</v>
      </c>
      <c r="C63" s="18">
        <v>2016</v>
      </c>
      <c r="D63" s="18">
        <v>2017</v>
      </c>
      <c r="E63" s="18">
        <v>2018</v>
      </c>
      <c r="F63" s="18">
        <v>2019</v>
      </c>
      <c r="G63" s="18">
        <v>2020</v>
      </c>
      <c r="H63" s="18">
        <v>2021</v>
      </c>
      <c r="I63" s="18">
        <v>2022</v>
      </c>
      <c r="J63" s="18">
        <v>2023</v>
      </c>
      <c r="K63" s="166"/>
    </row>
    <row r="64" spans="1:11" x14ac:dyDescent="0.2">
      <c r="A64" t="s">
        <v>115</v>
      </c>
      <c r="B64">
        <v>450</v>
      </c>
      <c r="C64">
        <v>600</v>
      </c>
      <c r="D64">
        <v>600</v>
      </c>
      <c r="E64">
        <v>600</v>
      </c>
      <c r="F64">
        <v>700</v>
      </c>
      <c r="G64">
        <v>800</v>
      </c>
      <c r="H64">
        <v>1000</v>
      </c>
      <c r="I64">
        <v>1125</v>
      </c>
      <c r="J64">
        <v>1000</v>
      </c>
    </row>
    <row r="65" spans="1:10" x14ac:dyDescent="0.2">
      <c r="A65" t="s">
        <v>116</v>
      </c>
      <c r="B65">
        <v>400</v>
      </c>
      <c r="C65">
        <v>450</v>
      </c>
      <c r="D65">
        <v>450</v>
      </c>
      <c r="E65">
        <v>350</v>
      </c>
      <c r="F65">
        <v>225</v>
      </c>
      <c r="G65">
        <v>250</v>
      </c>
      <c r="H65">
        <v>350</v>
      </c>
      <c r="I65">
        <v>350</v>
      </c>
      <c r="J65">
        <v>400</v>
      </c>
    </row>
    <row r="66" spans="1:10" x14ac:dyDescent="0.2">
      <c r="A66" t="s">
        <v>117</v>
      </c>
      <c r="B66">
        <v>700</v>
      </c>
      <c r="C66">
        <v>700</v>
      </c>
      <c r="D66">
        <v>800</v>
      </c>
      <c r="E66">
        <v>700</v>
      </c>
      <c r="F66">
        <v>700</v>
      </c>
      <c r="G66">
        <v>600</v>
      </c>
      <c r="H66">
        <v>500</v>
      </c>
      <c r="I66">
        <v>1000</v>
      </c>
      <c r="J66">
        <v>850</v>
      </c>
    </row>
    <row r="67" spans="1:10" x14ac:dyDescent="0.2">
      <c r="A67" t="s">
        <v>118</v>
      </c>
      <c r="B67">
        <v>250</v>
      </c>
      <c r="C67">
        <v>225</v>
      </c>
      <c r="D67">
        <v>450</v>
      </c>
      <c r="E67">
        <v>300</v>
      </c>
      <c r="F67">
        <v>300</v>
      </c>
      <c r="G67">
        <v>350</v>
      </c>
      <c r="H67">
        <v>800</v>
      </c>
      <c r="I67">
        <v>750</v>
      </c>
      <c r="J67">
        <v>425</v>
      </c>
    </row>
    <row r="68" spans="1:10" x14ac:dyDescent="0.2">
      <c r="A68" t="s">
        <v>119</v>
      </c>
      <c r="B68">
        <v>1000</v>
      </c>
      <c r="C68">
        <v>900</v>
      </c>
      <c r="D68">
        <v>900</v>
      </c>
      <c r="E68">
        <v>900</v>
      </c>
      <c r="F68">
        <v>900</v>
      </c>
      <c r="G68">
        <v>900</v>
      </c>
      <c r="H68">
        <v>900</v>
      </c>
      <c r="I68">
        <v>850</v>
      </c>
      <c r="J68">
        <v>850</v>
      </c>
    </row>
    <row r="69" spans="1:10" x14ac:dyDescent="0.2">
      <c r="A69" t="s">
        <v>120</v>
      </c>
      <c r="B69">
        <v>150</v>
      </c>
      <c r="C69">
        <v>175</v>
      </c>
      <c r="D69">
        <v>150</v>
      </c>
      <c r="E69">
        <v>175</v>
      </c>
      <c r="F69">
        <v>250</v>
      </c>
      <c r="G69">
        <v>150</v>
      </c>
      <c r="H69">
        <v>150</v>
      </c>
      <c r="I69">
        <v>275</v>
      </c>
      <c r="J69">
        <v>130</v>
      </c>
    </row>
    <row r="70" spans="1:10" x14ac:dyDescent="0.2">
      <c r="A70" t="s">
        <v>121</v>
      </c>
      <c r="B70">
        <v>600</v>
      </c>
      <c r="C70">
        <v>700</v>
      </c>
      <c r="D70">
        <v>800</v>
      </c>
      <c r="E70">
        <v>600</v>
      </c>
      <c r="F70">
        <v>1000</v>
      </c>
      <c r="G70">
        <v>1000</v>
      </c>
      <c r="H70">
        <v>700</v>
      </c>
      <c r="I70">
        <v>750</v>
      </c>
      <c r="J70">
        <v>900</v>
      </c>
    </row>
    <row r="71" spans="1:10" x14ac:dyDescent="0.2">
      <c r="A71" t="s">
        <v>122</v>
      </c>
      <c r="B71">
        <v>300</v>
      </c>
      <c r="C71">
        <v>250</v>
      </c>
      <c r="D71">
        <v>350</v>
      </c>
      <c r="E71">
        <v>300</v>
      </c>
      <c r="F71">
        <v>300</v>
      </c>
      <c r="G71">
        <v>150</v>
      </c>
      <c r="H71">
        <v>250</v>
      </c>
      <c r="I71">
        <v>300</v>
      </c>
      <c r="J71">
        <v>190</v>
      </c>
    </row>
    <row r="72" spans="1:10" x14ac:dyDescent="0.2">
      <c r="A72" t="s">
        <v>123</v>
      </c>
      <c r="B72">
        <v>1000</v>
      </c>
      <c r="C72">
        <v>900</v>
      </c>
      <c r="D72">
        <v>1500</v>
      </c>
      <c r="E72">
        <v>1250</v>
      </c>
      <c r="F72">
        <v>1000</v>
      </c>
      <c r="G72">
        <v>900</v>
      </c>
      <c r="H72">
        <v>900</v>
      </c>
      <c r="I72">
        <v>1125</v>
      </c>
      <c r="J72">
        <v>1000</v>
      </c>
    </row>
    <row r="73" spans="1:10" x14ac:dyDescent="0.2">
      <c r="A73" t="s">
        <v>124</v>
      </c>
      <c r="B73">
        <v>350</v>
      </c>
      <c r="C73">
        <v>350</v>
      </c>
      <c r="D73">
        <v>450</v>
      </c>
      <c r="E73">
        <v>400</v>
      </c>
      <c r="F73">
        <v>500</v>
      </c>
      <c r="G73">
        <v>300</v>
      </c>
      <c r="H73">
        <v>350</v>
      </c>
      <c r="I73">
        <v>425</v>
      </c>
      <c r="J73">
        <v>450</v>
      </c>
    </row>
    <row r="74" spans="1:10" x14ac:dyDescent="0.2">
      <c r="A74" t="s">
        <v>125</v>
      </c>
      <c r="B74">
        <v>1250</v>
      </c>
      <c r="C74">
        <v>1500</v>
      </c>
      <c r="D74">
        <v>1500</v>
      </c>
      <c r="E74">
        <v>1500</v>
      </c>
      <c r="F74">
        <v>1750</v>
      </c>
      <c r="G74">
        <v>900</v>
      </c>
      <c r="H74">
        <v>3500</v>
      </c>
      <c r="I74">
        <v>2250</v>
      </c>
      <c r="J74">
        <v>1500</v>
      </c>
    </row>
    <row r="75" spans="1:10" x14ac:dyDescent="0.2">
      <c r="A75" t="s">
        <v>126</v>
      </c>
      <c r="B75">
        <v>200</v>
      </c>
      <c r="C75">
        <v>250</v>
      </c>
      <c r="D75">
        <v>250</v>
      </c>
      <c r="E75">
        <v>300</v>
      </c>
      <c r="F75">
        <v>300</v>
      </c>
      <c r="G75">
        <v>175</v>
      </c>
      <c r="H75">
        <v>350</v>
      </c>
      <c r="I75">
        <v>350</v>
      </c>
      <c r="J75">
        <v>350</v>
      </c>
    </row>
    <row r="76" spans="1:10" x14ac:dyDescent="0.2">
      <c r="A76" t="s">
        <v>138</v>
      </c>
      <c r="B76">
        <v>7000</v>
      </c>
      <c r="C76">
        <v>7000</v>
      </c>
      <c r="D76">
        <v>8000</v>
      </c>
      <c r="E76">
        <v>7000</v>
      </c>
      <c r="F76">
        <v>8000</v>
      </c>
      <c r="G76">
        <v>6000</v>
      </c>
      <c r="H76">
        <v>10000</v>
      </c>
      <c r="I76">
        <v>9500</v>
      </c>
      <c r="J76">
        <v>8000</v>
      </c>
    </row>
    <row r="77" spans="1:10" x14ac:dyDescent="0.2">
      <c r="A77" t="s">
        <v>127</v>
      </c>
      <c r="B77">
        <v>1500</v>
      </c>
      <c r="C77">
        <v>1500</v>
      </c>
      <c r="D77">
        <v>1750</v>
      </c>
      <c r="E77">
        <v>1750</v>
      </c>
      <c r="F77">
        <v>1750</v>
      </c>
      <c r="G77">
        <v>1750</v>
      </c>
      <c r="H77">
        <v>2250</v>
      </c>
      <c r="I77">
        <v>1750</v>
      </c>
      <c r="J77">
        <v>1625</v>
      </c>
    </row>
    <row r="78" spans="1:10" x14ac:dyDescent="0.2">
      <c r="A78" t="s">
        <v>139</v>
      </c>
      <c r="B78">
        <v>8000</v>
      </c>
      <c r="C78">
        <v>8000</v>
      </c>
      <c r="D78">
        <v>10000</v>
      </c>
      <c r="E78">
        <v>9000</v>
      </c>
      <c r="F78">
        <v>10000</v>
      </c>
      <c r="G78">
        <v>8000</v>
      </c>
      <c r="H78">
        <v>12000</v>
      </c>
      <c r="I78">
        <v>11500</v>
      </c>
      <c r="J78">
        <v>9500</v>
      </c>
    </row>
    <row r="79" spans="1:10" x14ac:dyDescent="0.2">
      <c r="A79" t="s">
        <v>140</v>
      </c>
      <c r="B79">
        <v>45000</v>
      </c>
      <c r="C79">
        <v>50000</v>
      </c>
      <c r="D79">
        <v>56000</v>
      </c>
      <c r="E79">
        <v>50000</v>
      </c>
      <c r="F79">
        <v>52000</v>
      </c>
      <c r="G79">
        <v>49000</v>
      </c>
      <c r="H79">
        <v>62000</v>
      </c>
      <c r="I79">
        <v>57000</v>
      </c>
      <c r="J79">
        <v>50500</v>
      </c>
    </row>
    <row r="80" spans="1:10" x14ac:dyDescent="0.2">
      <c r="A80" t="s">
        <v>141</v>
      </c>
      <c r="B80">
        <v>275000</v>
      </c>
      <c r="C80">
        <v>286000</v>
      </c>
      <c r="D80">
        <v>300000</v>
      </c>
      <c r="E80">
        <v>315000</v>
      </c>
      <c r="F80">
        <v>297000</v>
      </c>
      <c r="G80">
        <v>302000</v>
      </c>
      <c r="H80">
        <v>309000</v>
      </c>
      <c r="I80">
        <v>306500</v>
      </c>
      <c r="J80">
        <v>304000</v>
      </c>
    </row>
    <row r="81" spans="1:11" x14ac:dyDescent="0.2">
      <c r="A81" t="s">
        <v>226</v>
      </c>
      <c r="B81">
        <v>369000</v>
      </c>
      <c r="C81">
        <v>372000</v>
      </c>
      <c r="D81">
        <v>388000</v>
      </c>
      <c r="E81">
        <v>403000</v>
      </c>
      <c r="F81">
        <v>384000</v>
      </c>
      <c r="G81">
        <v>391000</v>
      </c>
      <c r="H81">
        <v>394000</v>
      </c>
      <c r="I81">
        <v>390500</v>
      </c>
      <c r="J81">
        <v>388500</v>
      </c>
    </row>
    <row r="82" spans="1:11" x14ac:dyDescent="0.2">
      <c r="A82" t="s">
        <v>227</v>
      </c>
      <c r="B82" t="s">
        <v>496</v>
      </c>
      <c r="C82" t="s">
        <v>496</v>
      </c>
      <c r="D82" t="s">
        <v>496</v>
      </c>
      <c r="E82" t="s">
        <v>496</v>
      </c>
      <c r="F82" t="s">
        <v>496</v>
      </c>
      <c r="G82" t="s">
        <v>496</v>
      </c>
      <c r="H82" t="s">
        <v>496</v>
      </c>
      <c r="I82" t="s">
        <v>496</v>
      </c>
      <c r="J82" t="s">
        <v>496</v>
      </c>
    </row>
    <row r="83" spans="1:11" x14ac:dyDescent="0.2">
      <c r="A83" t="s">
        <v>228</v>
      </c>
      <c r="B83" s="187">
        <v>4000</v>
      </c>
      <c r="C83" s="187">
        <v>4000</v>
      </c>
      <c r="D83" s="187">
        <v>5000</v>
      </c>
      <c r="E83" s="187">
        <v>4500</v>
      </c>
      <c r="F83" s="187">
        <v>5000</v>
      </c>
      <c r="G83" s="187">
        <v>4500</v>
      </c>
      <c r="H83" s="187">
        <v>4500</v>
      </c>
      <c r="I83" s="187">
        <v>5000</v>
      </c>
      <c r="J83" s="187">
        <v>4500</v>
      </c>
    </row>
    <row r="84" spans="1:11" x14ac:dyDescent="0.2">
      <c r="A84" t="s">
        <v>229</v>
      </c>
      <c r="B84" s="187">
        <v>1750</v>
      </c>
      <c r="C84" s="187">
        <v>2000</v>
      </c>
      <c r="D84" s="187">
        <v>2250</v>
      </c>
      <c r="E84" s="187">
        <v>2000</v>
      </c>
      <c r="F84" s="187">
        <v>2250</v>
      </c>
      <c r="G84" s="187">
        <v>1250</v>
      </c>
      <c r="H84" s="187">
        <v>4000</v>
      </c>
      <c r="I84" s="187">
        <v>3000</v>
      </c>
      <c r="J84" s="187">
        <v>2000</v>
      </c>
    </row>
    <row r="85" spans="1:11" x14ac:dyDescent="0.2">
      <c r="A85" t="s">
        <v>230</v>
      </c>
      <c r="B85" s="187">
        <v>2000</v>
      </c>
      <c r="C85" s="187">
        <v>2000</v>
      </c>
      <c r="D85" s="187">
        <v>2250</v>
      </c>
      <c r="E85" s="187">
        <v>2000</v>
      </c>
      <c r="F85" s="187">
        <v>2000</v>
      </c>
      <c r="G85" s="187">
        <v>1750</v>
      </c>
      <c r="H85" s="187">
        <v>2500</v>
      </c>
      <c r="I85" s="187">
        <v>2375</v>
      </c>
      <c r="J85" s="187">
        <v>2125</v>
      </c>
    </row>
    <row r="86" spans="1:11" x14ac:dyDescent="0.2">
      <c r="A86" t="s">
        <v>231</v>
      </c>
      <c r="B86" s="187">
        <v>1000</v>
      </c>
      <c r="C86" s="187">
        <v>1250</v>
      </c>
      <c r="D86" s="187">
        <v>1500</v>
      </c>
      <c r="E86" s="187">
        <v>1250</v>
      </c>
      <c r="F86" s="187">
        <v>1750</v>
      </c>
      <c r="G86" s="187">
        <v>1750</v>
      </c>
      <c r="H86" s="187">
        <v>1750</v>
      </c>
      <c r="I86" s="187">
        <v>1875</v>
      </c>
      <c r="J86" s="187">
        <v>1875</v>
      </c>
    </row>
    <row r="89" spans="1:11" x14ac:dyDescent="0.2">
      <c r="A89" t="s">
        <v>1817</v>
      </c>
    </row>
    <row r="90" spans="1:11" s="18" customFormat="1" ht="15" x14ac:dyDescent="0.25">
      <c r="B90" s="18">
        <v>2015</v>
      </c>
      <c r="C90" s="18">
        <v>2016</v>
      </c>
      <c r="D90" s="18">
        <v>2017</v>
      </c>
      <c r="E90" s="18">
        <v>2018</v>
      </c>
      <c r="F90" s="18">
        <v>2019</v>
      </c>
      <c r="G90" s="18">
        <v>2020</v>
      </c>
      <c r="H90" s="18">
        <v>2021</v>
      </c>
      <c r="I90" s="18">
        <v>2022</v>
      </c>
      <c r="J90" s="18">
        <v>2023</v>
      </c>
      <c r="K90" s="166"/>
    </row>
    <row r="91" spans="1:11" x14ac:dyDescent="0.2">
      <c r="A91" t="s">
        <v>115</v>
      </c>
      <c r="B91">
        <v>5000</v>
      </c>
      <c r="C91">
        <v>5000</v>
      </c>
      <c r="D91">
        <v>5000</v>
      </c>
      <c r="E91">
        <v>5000</v>
      </c>
      <c r="F91">
        <v>5000</v>
      </c>
      <c r="G91">
        <v>4500</v>
      </c>
      <c r="H91">
        <v>4000</v>
      </c>
      <c r="I91">
        <v>4500</v>
      </c>
      <c r="J91">
        <v>4750</v>
      </c>
    </row>
    <row r="92" spans="1:11" x14ac:dyDescent="0.2">
      <c r="A92" t="s">
        <v>116</v>
      </c>
      <c r="B92">
        <v>1750</v>
      </c>
      <c r="C92">
        <v>1750</v>
      </c>
      <c r="D92">
        <v>1750</v>
      </c>
      <c r="E92">
        <v>2000</v>
      </c>
      <c r="F92">
        <v>2000</v>
      </c>
      <c r="G92">
        <v>2000</v>
      </c>
      <c r="H92">
        <v>1750</v>
      </c>
      <c r="I92">
        <v>1750</v>
      </c>
      <c r="J92">
        <v>2000</v>
      </c>
    </row>
    <row r="93" spans="1:11" x14ac:dyDescent="0.2">
      <c r="A93" t="s">
        <v>117</v>
      </c>
      <c r="B93">
        <v>2500</v>
      </c>
      <c r="C93">
        <v>2500</v>
      </c>
      <c r="D93">
        <v>3000</v>
      </c>
      <c r="E93">
        <v>3500</v>
      </c>
      <c r="F93">
        <v>3500</v>
      </c>
      <c r="G93">
        <v>3000</v>
      </c>
      <c r="H93">
        <v>2500</v>
      </c>
      <c r="I93">
        <v>3500</v>
      </c>
      <c r="J93">
        <v>3000</v>
      </c>
    </row>
    <row r="94" spans="1:11" x14ac:dyDescent="0.2">
      <c r="A94" t="s">
        <v>118</v>
      </c>
      <c r="B94">
        <v>3000</v>
      </c>
      <c r="C94">
        <v>3000</v>
      </c>
      <c r="D94">
        <v>3000</v>
      </c>
      <c r="E94">
        <v>3000</v>
      </c>
      <c r="F94">
        <v>3000</v>
      </c>
      <c r="G94">
        <v>3000</v>
      </c>
      <c r="H94">
        <v>2500</v>
      </c>
      <c r="I94">
        <v>2750</v>
      </c>
      <c r="J94">
        <v>2750</v>
      </c>
    </row>
    <row r="95" spans="1:11" x14ac:dyDescent="0.2">
      <c r="A95" t="s">
        <v>119</v>
      </c>
      <c r="B95">
        <v>1750</v>
      </c>
      <c r="C95">
        <v>1750</v>
      </c>
      <c r="D95">
        <v>1500</v>
      </c>
      <c r="E95">
        <v>2000</v>
      </c>
      <c r="F95">
        <v>2000</v>
      </c>
      <c r="G95">
        <v>2250</v>
      </c>
      <c r="H95">
        <v>1750</v>
      </c>
      <c r="I95">
        <v>1875</v>
      </c>
      <c r="J95">
        <v>2000</v>
      </c>
    </row>
    <row r="96" spans="1:11" x14ac:dyDescent="0.2">
      <c r="A96" t="s">
        <v>120</v>
      </c>
      <c r="B96">
        <v>1750</v>
      </c>
      <c r="C96">
        <v>1750</v>
      </c>
      <c r="D96">
        <v>1750</v>
      </c>
      <c r="E96">
        <v>2000</v>
      </c>
      <c r="F96">
        <v>2000</v>
      </c>
      <c r="G96">
        <v>1750</v>
      </c>
      <c r="H96">
        <v>1750</v>
      </c>
      <c r="I96">
        <v>1625</v>
      </c>
      <c r="J96">
        <v>2500</v>
      </c>
    </row>
    <row r="97" spans="1:10" x14ac:dyDescent="0.2">
      <c r="A97" t="s">
        <v>121</v>
      </c>
      <c r="B97">
        <v>4000</v>
      </c>
      <c r="C97">
        <v>4500</v>
      </c>
      <c r="D97">
        <v>4000</v>
      </c>
      <c r="E97">
        <v>4000</v>
      </c>
      <c r="F97">
        <v>4000</v>
      </c>
      <c r="G97">
        <v>4000</v>
      </c>
      <c r="H97">
        <v>4000</v>
      </c>
      <c r="I97">
        <v>3500</v>
      </c>
      <c r="J97">
        <v>4250</v>
      </c>
    </row>
    <row r="98" spans="1:10" x14ac:dyDescent="0.2">
      <c r="A98" t="s">
        <v>122</v>
      </c>
      <c r="B98">
        <v>3000</v>
      </c>
      <c r="C98">
        <v>3000</v>
      </c>
      <c r="D98">
        <v>3000</v>
      </c>
      <c r="E98">
        <v>3000</v>
      </c>
      <c r="F98">
        <v>3500</v>
      </c>
      <c r="G98">
        <v>3500</v>
      </c>
      <c r="H98">
        <v>2500</v>
      </c>
      <c r="I98">
        <v>2750</v>
      </c>
      <c r="J98">
        <v>3000</v>
      </c>
    </row>
    <row r="99" spans="1:10" x14ac:dyDescent="0.2">
      <c r="A99" t="s">
        <v>123</v>
      </c>
      <c r="B99">
        <v>6000</v>
      </c>
      <c r="C99">
        <v>7000</v>
      </c>
      <c r="D99">
        <v>6000</v>
      </c>
      <c r="E99">
        <v>7000</v>
      </c>
      <c r="F99">
        <v>6000</v>
      </c>
      <c r="G99">
        <v>6000</v>
      </c>
      <c r="H99">
        <v>6000</v>
      </c>
      <c r="I99">
        <v>6000</v>
      </c>
      <c r="J99">
        <v>6000</v>
      </c>
    </row>
    <row r="100" spans="1:10" x14ac:dyDescent="0.2">
      <c r="A100" t="s">
        <v>124</v>
      </c>
      <c r="B100">
        <v>3000</v>
      </c>
      <c r="C100">
        <v>3000</v>
      </c>
      <c r="D100">
        <v>3000</v>
      </c>
      <c r="E100">
        <v>3000</v>
      </c>
      <c r="F100">
        <v>3000</v>
      </c>
      <c r="G100">
        <v>3000</v>
      </c>
      <c r="H100">
        <v>3000</v>
      </c>
      <c r="I100">
        <v>2500</v>
      </c>
      <c r="J100">
        <v>2500</v>
      </c>
    </row>
    <row r="101" spans="1:10" x14ac:dyDescent="0.2">
      <c r="A101" t="s">
        <v>125</v>
      </c>
      <c r="B101">
        <v>3000</v>
      </c>
      <c r="C101">
        <v>3500</v>
      </c>
      <c r="D101">
        <v>3500</v>
      </c>
      <c r="E101">
        <v>3500</v>
      </c>
      <c r="F101">
        <v>3500</v>
      </c>
      <c r="G101">
        <v>3000</v>
      </c>
      <c r="H101">
        <v>3000</v>
      </c>
      <c r="I101">
        <v>3250</v>
      </c>
      <c r="J101">
        <v>3500</v>
      </c>
    </row>
    <row r="102" spans="1:10" x14ac:dyDescent="0.2">
      <c r="A102" t="s">
        <v>126</v>
      </c>
      <c r="B102">
        <v>3500</v>
      </c>
      <c r="C102">
        <v>3000</v>
      </c>
      <c r="D102">
        <v>2250</v>
      </c>
      <c r="E102">
        <v>2000</v>
      </c>
      <c r="F102">
        <v>2500</v>
      </c>
      <c r="G102">
        <v>2000</v>
      </c>
      <c r="H102">
        <v>2000</v>
      </c>
      <c r="I102">
        <v>2125</v>
      </c>
      <c r="J102">
        <v>2000</v>
      </c>
    </row>
    <row r="103" spans="1:10" x14ac:dyDescent="0.2">
      <c r="A103" t="s">
        <v>138</v>
      </c>
      <c r="B103">
        <v>39000</v>
      </c>
      <c r="C103">
        <v>40000</v>
      </c>
      <c r="D103">
        <v>38000</v>
      </c>
      <c r="E103">
        <v>40000</v>
      </c>
      <c r="F103">
        <v>41000</v>
      </c>
      <c r="G103">
        <v>38000</v>
      </c>
      <c r="H103">
        <v>35000</v>
      </c>
      <c r="I103">
        <v>36000</v>
      </c>
      <c r="J103">
        <v>38500</v>
      </c>
    </row>
    <row r="104" spans="1:10" x14ac:dyDescent="0.2">
      <c r="A104" t="s">
        <v>127</v>
      </c>
      <c r="B104">
        <v>7000</v>
      </c>
      <c r="C104">
        <v>7000</v>
      </c>
      <c r="D104">
        <v>7000</v>
      </c>
      <c r="E104">
        <v>7000</v>
      </c>
      <c r="F104">
        <v>8000</v>
      </c>
      <c r="G104">
        <v>8000</v>
      </c>
      <c r="H104">
        <v>7000</v>
      </c>
      <c r="I104">
        <v>7000</v>
      </c>
      <c r="J104">
        <v>7500</v>
      </c>
    </row>
    <row r="105" spans="1:10" x14ac:dyDescent="0.2">
      <c r="A105" t="s">
        <v>139</v>
      </c>
      <c r="B105">
        <v>46000</v>
      </c>
      <c r="C105">
        <v>47000</v>
      </c>
      <c r="D105">
        <v>45000</v>
      </c>
      <c r="E105">
        <v>47000</v>
      </c>
      <c r="F105">
        <v>48000</v>
      </c>
      <c r="G105">
        <v>45000</v>
      </c>
      <c r="H105">
        <v>42000</v>
      </c>
      <c r="I105">
        <v>43000</v>
      </c>
      <c r="J105">
        <v>46000</v>
      </c>
    </row>
    <row r="106" spans="1:10" x14ac:dyDescent="0.2">
      <c r="A106" t="s">
        <v>140</v>
      </c>
      <c r="B106">
        <v>251000</v>
      </c>
      <c r="C106">
        <v>260000</v>
      </c>
      <c r="D106">
        <v>251000</v>
      </c>
      <c r="E106">
        <v>262000</v>
      </c>
      <c r="F106">
        <v>275000</v>
      </c>
      <c r="G106">
        <v>259000</v>
      </c>
      <c r="H106">
        <v>242000</v>
      </c>
      <c r="I106">
        <v>249000</v>
      </c>
      <c r="J106">
        <v>261500</v>
      </c>
    </row>
    <row r="107" spans="1:10" x14ac:dyDescent="0.2">
      <c r="A107" t="s">
        <v>141</v>
      </c>
      <c r="B107">
        <v>2030000</v>
      </c>
      <c r="C107">
        <v>2039000</v>
      </c>
      <c r="D107">
        <v>2079000</v>
      </c>
      <c r="E107">
        <v>2086000</v>
      </c>
      <c r="F107">
        <v>2091000</v>
      </c>
      <c r="G107">
        <v>1997000</v>
      </c>
      <c r="H107">
        <v>1978000</v>
      </c>
      <c r="I107">
        <v>2032500</v>
      </c>
      <c r="J107">
        <v>2035500</v>
      </c>
    </row>
    <row r="108" spans="1:10" x14ac:dyDescent="0.2">
      <c r="A108" t="s">
        <v>226</v>
      </c>
      <c r="B108">
        <v>2354000</v>
      </c>
      <c r="C108">
        <v>2356000</v>
      </c>
      <c r="D108">
        <v>2400000</v>
      </c>
      <c r="E108">
        <v>2408000</v>
      </c>
      <c r="F108">
        <v>2399000</v>
      </c>
      <c r="G108">
        <v>2311000</v>
      </c>
      <c r="H108">
        <v>2290000</v>
      </c>
      <c r="I108">
        <v>2341500</v>
      </c>
      <c r="J108">
        <v>2350500</v>
      </c>
    </row>
    <row r="109" spans="1:10" x14ac:dyDescent="0.2">
      <c r="A109" t="s">
        <v>227</v>
      </c>
      <c r="B109" t="s">
        <v>496</v>
      </c>
      <c r="C109" t="s">
        <v>496</v>
      </c>
      <c r="D109" t="s">
        <v>496</v>
      </c>
      <c r="E109" t="s">
        <v>496</v>
      </c>
      <c r="F109" t="s">
        <v>496</v>
      </c>
      <c r="G109" t="s">
        <v>496</v>
      </c>
      <c r="H109" t="s">
        <v>496</v>
      </c>
      <c r="I109" t="s">
        <v>496</v>
      </c>
      <c r="J109" t="s">
        <v>496</v>
      </c>
    </row>
    <row r="110" spans="1:10" x14ac:dyDescent="0.2">
      <c r="A110" t="s">
        <v>228</v>
      </c>
      <c r="B110" s="187">
        <v>22000</v>
      </c>
      <c r="C110" s="187">
        <v>23000</v>
      </c>
      <c r="D110" s="187">
        <v>22000</v>
      </c>
      <c r="E110" s="187">
        <v>23000</v>
      </c>
      <c r="F110" s="187">
        <v>23000</v>
      </c>
      <c r="G110" s="187">
        <v>22000</v>
      </c>
      <c r="H110" s="187">
        <v>21000</v>
      </c>
      <c r="I110" s="187">
        <v>21500</v>
      </c>
      <c r="J110" s="187">
        <v>23500</v>
      </c>
    </row>
    <row r="111" spans="1:10" x14ac:dyDescent="0.2">
      <c r="A111" t="s">
        <v>229</v>
      </c>
      <c r="B111" s="187">
        <v>9000</v>
      </c>
      <c r="C111" s="187">
        <v>10000</v>
      </c>
      <c r="D111" s="187">
        <v>9000</v>
      </c>
      <c r="E111" s="187">
        <v>9000</v>
      </c>
      <c r="F111" s="187">
        <v>9000</v>
      </c>
      <c r="G111" s="187">
        <v>9000</v>
      </c>
      <c r="H111" s="187">
        <v>8000</v>
      </c>
      <c r="I111" s="187">
        <v>8000</v>
      </c>
      <c r="J111" s="187">
        <v>8500</v>
      </c>
    </row>
    <row r="112" spans="1:10" x14ac:dyDescent="0.2">
      <c r="A112" t="s">
        <v>230</v>
      </c>
      <c r="B112" s="187">
        <v>9000</v>
      </c>
      <c r="C112" s="187">
        <v>10000</v>
      </c>
      <c r="D112" s="187">
        <v>9000</v>
      </c>
      <c r="E112" s="187">
        <v>10000</v>
      </c>
      <c r="F112" s="187">
        <v>10000</v>
      </c>
      <c r="G112" s="187">
        <v>10000</v>
      </c>
      <c r="H112" s="187">
        <v>9000</v>
      </c>
      <c r="I112" s="187">
        <v>9000</v>
      </c>
      <c r="J112" s="187">
        <v>9500</v>
      </c>
    </row>
    <row r="113" spans="1:11" x14ac:dyDescent="0.2">
      <c r="A113" t="s">
        <v>231</v>
      </c>
      <c r="B113" s="187">
        <v>9000</v>
      </c>
      <c r="C113" s="187">
        <v>9000</v>
      </c>
      <c r="D113" s="187">
        <v>9000</v>
      </c>
      <c r="E113" s="187">
        <v>9000</v>
      </c>
      <c r="F113" s="187">
        <v>9000</v>
      </c>
      <c r="G113" s="187">
        <v>8000</v>
      </c>
      <c r="H113" s="187">
        <v>8000</v>
      </c>
      <c r="I113" s="187">
        <v>8000</v>
      </c>
      <c r="J113" s="187">
        <v>9000</v>
      </c>
    </row>
    <row r="116" spans="1:11" x14ac:dyDescent="0.2">
      <c r="A116" t="s">
        <v>1818</v>
      </c>
    </row>
    <row r="117" spans="1:11" s="18" customFormat="1" ht="15" x14ac:dyDescent="0.25">
      <c r="B117" s="18">
        <v>2015</v>
      </c>
      <c r="C117" s="18">
        <v>2016</v>
      </c>
      <c r="D117" s="18">
        <v>2017</v>
      </c>
      <c r="E117" s="18">
        <v>2018</v>
      </c>
      <c r="F117" s="18">
        <v>2019</v>
      </c>
      <c r="G117" s="18">
        <v>2020</v>
      </c>
      <c r="H117" s="18">
        <v>2021</v>
      </c>
      <c r="I117" s="18">
        <v>2022</v>
      </c>
      <c r="J117" s="18">
        <v>2023</v>
      </c>
      <c r="K117" s="166"/>
    </row>
    <row r="118" spans="1:11" x14ac:dyDescent="0.2">
      <c r="A118" t="s">
        <v>115</v>
      </c>
      <c r="B118">
        <v>2250</v>
      </c>
      <c r="C118">
        <v>2250</v>
      </c>
      <c r="D118">
        <v>3000</v>
      </c>
      <c r="E118">
        <v>3000</v>
      </c>
      <c r="F118">
        <v>3500</v>
      </c>
      <c r="G118">
        <v>4000</v>
      </c>
      <c r="H118">
        <v>4500</v>
      </c>
      <c r="I118">
        <v>4000</v>
      </c>
      <c r="J118">
        <v>3750</v>
      </c>
    </row>
    <row r="119" spans="1:11" x14ac:dyDescent="0.2">
      <c r="A119" t="s">
        <v>116</v>
      </c>
      <c r="B119">
        <v>2250</v>
      </c>
      <c r="C119">
        <v>2500</v>
      </c>
      <c r="D119">
        <v>2500</v>
      </c>
      <c r="E119">
        <v>2250</v>
      </c>
      <c r="F119">
        <v>2500</v>
      </c>
      <c r="G119">
        <v>3000</v>
      </c>
      <c r="H119">
        <v>3000</v>
      </c>
      <c r="I119">
        <v>2500</v>
      </c>
      <c r="J119">
        <v>2500</v>
      </c>
    </row>
    <row r="120" spans="1:11" x14ac:dyDescent="0.2">
      <c r="A120" t="s">
        <v>117</v>
      </c>
      <c r="B120">
        <v>7000</v>
      </c>
      <c r="C120">
        <v>8000</v>
      </c>
      <c r="D120">
        <v>5000</v>
      </c>
      <c r="E120">
        <v>6000</v>
      </c>
      <c r="F120">
        <v>6000</v>
      </c>
      <c r="G120">
        <v>6000</v>
      </c>
      <c r="H120">
        <v>7000</v>
      </c>
      <c r="I120">
        <v>7000</v>
      </c>
      <c r="J120">
        <v>7000</v>
      </c>
    </row>
    <row r="121" spans="1:11" x14ac:dyDescent="0.2">
      <c r="A121" t="s">
        <v>118</v>
      </c>
      <c r="B121">
        <v>1250</v>
      </c>
      <c r="C121">
        <v>1500</v>
      </c>
      <c r="D121">
        <v>1750</v>
      </c>
      <c r="E121">
        <v>1750</v>
      </c>
      <c r="F121">
        <v>1500</v>
      </c>
      <c r="G121">
        <v>2000</v>
      </c>
      <c r="H121">
        <v>2500</v>
      </c>
      <c r="I121">
        <v>2125</v>
      </c>
      <c r="J121">
        <v>2125</v>
      </c>
    </row>
    <row r="122" spans="1:11" x14ac:dyDescent="0.2">
      <c r="A122" t="s">
        <v>119</v>
      </c>
      <c r="B122">
        <v>1500</v>
      </c>
      <c r="C122">
        <v>1750</v>
      </c>
      <c r="D122">
        <v>1750</v>
      </c>
      <c r="E122">
        <v>1750</v>
      </c>
      <c r="F122">
        <v>1750</v>
      </c>
      <c r="G122">
        <v>2000</v>
      </c>
      <c r="H122">
        <v>2250</v>
      </c>
      <c r="I122">
        <v>2000</v>
      </c>
      <c r="J122">
        <v>1875</v>
      </c>
    </row>
    <row r="123" spans="1:11" x14ac:dyDescent="0.2">
      <c r="A123" t="s">
        <v>120</v>
      </c>
      <c r="B123">
        <v>2000</v>
      </c>
      <c r="C123">
        <v>2000</v>
      </c>
      <c r="D123">
        <v>2500</v>
      </c>
      <c r="E123">
        <v>2500</v>
      </c>
      <c r="F123">
        <v>2500</v>
      </c>
      <c r="G123">
        <v>3000</v>
      </c>
      <c r="H123">
        <v>3000</v>
      </c>
      <c r="I123">
        <v>2500</v>
      </c>
      <c r="J123">
        <v>2375</v>
      </c>
    </row>
    <row r="124" spans="1:11" x14ac:dyDescent="0.2">
      <c r="A124" t="s">
        <v>121</v>
      </c>
      <c r="B124">
        <v>4000</v>
      </c>
      <c r="C124">
        <v>4500</v>
      </c>
      <c r="D124">
        <v>6000</v>
      </c>
      <c r="E124">
        <v>5000</v>
      </c>
      <c r="F124">
        <v>6000</v>
      </c>
      <c r="G124">
        <v>7000</v>
      </c>
      <c r="H124">
        <v>7000</v>
      </c>
      <c r="I124">
        <v>5500</v>
      </c>
      <c r="J124">
        <v>5500</v>
      </c>
    </row>
    <row r="125" spans="1:11" x14ac:dyDescent="0.2">
      <c r="A125" t="s">
        <v>122</v>
      </c>
      <c r="B125">
        <v>4500</v>
      </c>
      <c r="C125">
        <v>6000</v>
      </c>
      <c r="D125">
        <v>6000</v>
      </c>
      <c r="E125">
        <v>5000</v>
      </c>
      <c r="F125">
        <v>6000</v>
      </c>
      <c r="G125">
        <v>6000</v>
      </c>
      <c r="H125">
        <v>6000</v>
      </c>
      <c r="I125">
        <v>6000</v>
      </c>
      <c r="J125">
        <v>6500</v>
      </c>
    </row>
    <row r="126" spans="1:11" x14ac:dyDescent="0.2">
      <c r="A126" t="s">
        <v>123</v>
      </c>
      <c r="B126">
        <v>3000</v>
      </c>
      <c r="C126">
        <v>3500</v>
      </c>
      <c r="D126">
        <v>3500</v>
      </c>
      <c r="E126">
        <v>3500</v>
      </c>
      <c r="F126">
        <v>3500</v>
      </c>
      <c r="G126">
        <v>4000</v>
      </c>
      <c r="H126">
        <v>4000</v>
      </c>
      <c r="I126">
        <v>3500</v>
      </c>
      <c r="J126">
        <v>3250</v>
      </c>
    </row>
    <row r="127" spans="1:11" x14ac:dyDescent="0.2">
      <c r="A127" t="s">
        <v>124</v>
      </c>
      <c r="B127">
        <v>1750</v>
      </c>
      <c r="C127">
        <v>2250</v>
      </c>
      <c r="D127">
        <v>2250</v>
      </c>
      <c r="E127">
        <v>2250</v>
      </c>
      <c r="F127">
        <v>2250</v>
      </c>
      <c r="G127">
        <v>2500</v>
      </c>
      <c r="H127">
        <v>2500</v>
      </c>
      <c r="I127">
        <v>2500</v>
      </c>
      <c r="J127">
        <v>2500</v>
      </c>
    </row>
    <row r="128" spans="1:11" x14ac:dyDescent="0.2">
      <c r="A128" t="s">
        <v>125</v>
      </c>
      <c r="B128">
        <v>3500</v>
      </c>
      <c r="C128">
        <v>3500</v>
      </c>
      <c r="D128">
        <v>4000</v>
      </c>
      <c r="E128">
        <v>4000</v>
      </c>
      <c r="F128">
        <v>4500</v>
      </c>
      <c r="G128">
        <v>5000</v>
      </c>
      <c r="H128">
        <v>5000</v>
      </c>
      <c r="I128">
        <v>5000</v>
      </c>
      <c r="J128">
        <v>5000</v>
      </c>
    </row>
    <row r="129" spans="1:11" x14ac:dyDescent="0.2">
      <c r="A129" t="s">
        <v>126</v>
      </c>
      <c r="B129">
        <v>1500</v>
      </c>
      <c r="C129">
        <v>1500</v>
      </c>
      <c r="D129">
        <v>1750</v>
      </c>
      <c r="E129">
        <v>1750</v>
      </c>
      <c r="F129">
        <v>2000</v>
      </c>
      <c r="G129">
        <v>2250</v>
      </c>
      <c r="H129">
        <v>2250</v>
      </c>
      <c r="I129">
        <v>2000</v>
      </c>
      <c r="J129">
        <v>1875</v>
      </c>
    </row>
    <row r="130" spans="1:11" x14ac:dyDescent="0.2">
      <c r="A130" t="s">
        <v>138</v>
      </c>
      <c r="B130">
        <v>34000</v>
      </c>
      <c r="C130">
        <v>38000</v>
      </c>
      <c r="D130">
        <v>41000</v>
      </c>
      <c r="E130">
        <v>39000</v>
      </c>
      <c r="F130">
        <v>42000</v>
      </c>
      <c r="G130">
        <v>47000</v>
      </c>
      <c r="H130">
        <v>49000</v>
      </c>
      <c r="I130">
        <v>44500</v>
      </c>
      <c r="J130">
        <v>44000</v>
      </c>
    </row>
    <row r="131" spans="1:11" x14ac:dyDescent="0.2">
      <c r="A131" t="s">
        <v>127</v>
      </c>
      <c r="B131">
        <v>5000</v>
      </c>
      <c r="C131">
        <v>6000</v>
      </c>
      <c r="D131">
        <v>7000</v>
      </c>
      <c r="E131">
        <v>6000</v>
      </c>
      <c r="F131">
        <v>6000</v>
      </c>
      <c r="G131">
        <v>7000</v>
      </c>
      <c r="H131">
        <v>7000</v>
      </c>
      <c r="I131">
        <v>7000</v>
      </c>
      <c r="J131">
        <v>6500</v>
      </c>
    </row>
    <row r="132" spans="1:11" x14ac:dyDescent="0.2">
      <c r="A132" t="s">
        <v>139</v>
      </c>
      <c r="B132">
        <v>40000</v>
      </c>
      <c r="C132">
        <v>44000</v>
      </c>
      <c r="D132">
        <v>47000</v>
      </c>
      <c r="E132">
        <v>45000</v>
      </c>
      <c r="F132">
        <v>48000</v>
      </c>
      <c r="G132">
        <v>54000</v>
      </c>
      <c r="H132">
        <v>56000</v>
      </c>
      <c r="I132">
        <v>51500</v>
      </c>
      <c r="J132">
        <v>51000</v>
      </c>
    </row>
    <row r="133" spans="1:11" x14ac:dyDescent="0.2">
      <c r="A133" t="s">
        <v>140</v>
      </c>
      <c r="B133">
        <v>183000</v>
      </c>
      <c r="C133">
        <v>205000</v>
      </c>
      <c r="D133">
        <v>224000</v>
      </c>
      <c r="E133">
        <v>212000</v>
      </c>
      <c r="F133">
        <v>220000</v>
      </c>
      <c r="G133">
        <v>237000</v>
      </c>
      <c r="H133">
        <v>236000</v>
      </c>
      <c r="I133">
        <v>213000</v>
      </c>
      <c r="J133">
        <v>208500</v>
      </c>
    </row>
    <row r="134" spans="1:11" x14ac:dyDescent="0.2">
      <c r="A134" t="s">
        <v>141</v>
      </c>
      <c r="B134">
        <v>1123000</v>
      </c>
      <c r="C134">
        <v>1142000</v>
      </c>
      <c r="D134">
        <v>1228000</v>
      </c>
      <c r="E134">
        <v>1202000</v>
      </c>
      <c r="F134">
        <v>1271000</v>
      </c>
      <c r="G134">
        <v>1215000</v>
      </c>
      <c r="H134">
        <v>1274000</v>
      </c>
      <c r="I134">
        <v>1300000</v>
      </c>
      <c r="J134">
        <v>1298500</v>
      </c>
    </row>
    <row r="135" spans="1:11" x14ac:dyDescent="0.2">
      <c r="A135" t="s">
        <v>226</v>
      </c>
      <c r="B135">
        <v>1307000</v>
      </c>
      <c r="C135">
        <v>1344000</v>
      </c>
      <c r="D135">
        <v>1420000</v>
      </c>
      <c r="E135">
        <v>1402000</v>
      </c>
      <c r="F135">
        <v>1466000</v>
      </c>
      <c r="G135">
        <v>1404000</v>
      </c>
      <c r="H135">
        <v>1476000</v>
      </c>
      <c r="I135">
        <v>1503500</v>
      </c>
      <c r="J135">
        <v>1494000</v>
      </c>
    </row>
    <row r="136" spans="1:11" x14ac:dyDescent="0.2">
      <c r="A136" t="s">
        <v>227</v>
      </c>
      <c r="B136" t="s">
        <v>496</v>
      </c>
      <c r="C136" t="s">
        <v>496</v>
      </c>
      <c r="D136" t="s">
        <v>496</v>
      </c>
      <c r="E136" t="s">
        <v>496</v>
      </c>
      <c r="F136" t="s">
        <v>496</v>
      </c>
      <c r="G136" t="s">
        <v>496</v>
      </c>
      <c r="H136" t="s">
        <v>496</v>
      </c>
      <c r="I136" t="s">
        <v>496</v>
      </c>
      <c r="J136" t="s">
        <v>496</v>
      </c>
    </row>
    <row r="137" spans="1:11" x14ac:dyDescent="0.2">
      <c r="A137" t="s">
        <v>228</v>
      </c>
      <c r="B137" s="187">
        <v>21000</v>
      </c>
      <c r="C137" s="187">
        <v>23000</v>
      </c>
      <c r="D137" s="187">
        <v>24000</v>
      </c>
      <c r="E137" s="187">
        <v>23000</v>
      </c>
      <c r="F137" s="187">
        <v>24000</v>
      </c>
      <c r="G137" s="187">
        <v>28000</v>
      </c>
      <c r="H137" s="187">
        <v>28000</v>
      </c>
      <c r="I137" s="187">
        <v>25500</v>
      </c>
      <c r="J137" s="187">
        <v>24500</v>
      </c>
    </row>
    <row r="138" spans="1:11" x14ac:dyDescent="0.2">
      <c r="A138" t="s">
        <v>229</v>
      </c>
      <c r="B138" s="187">
        <v>9000</v>
      </c>
      <c r="C138" s="187">
        <v>11000</v>
      </c>
      <c r="D138" s="187">
        <v>12000</v>
      </c>
      <c r="E138" s="187">
        <v>11000</v>
      </c>
      <c r="F138" s="187">
        <v>12000</v>
      </c>
      <c r="G138" s="187">
        <v>14000</v>
      </c>
      <c r="H138" s="187">
        <v>14000</v>
      </c>
      <c r="I138" s="187">
        <v>13000</v>
      </c>
      <c r="J138" s="187">
        <v>13500</v>
      </c>
    </row>
    <row r="139" spans="1:11" x14ac:dyDescent="0.2">
      <c r="A139" t="s">
        <v>230</v>
      </c>
      <c r="B139" s="187">
        <v>7000</v>
      </c>
      <c r="C139" s="187">
        <v>8000</v>
      </c>
      <c r="D139" s="187">
        <v>8000</v>
      </c>
      <c r="E139" s="187">
        <v>8000</v>
      </c>
      <c r="F139" s="187">
        <v>8000</v>
      </c>
      <c r="G139" s="187">
        <v>9000</v>
      </c>
      <c r="H139" s="187">
        <v>10000</v>
      </c>
      <c r="I139" s="187">
        <v>9000</v>
      </c>
      <c r="J139" s="187">
        <v>9000</v>
      </c>
    </row>
    <row r="140" spans="1:11" x14ac:dyDescent="0.2">
      <c r="A140" t="s">
        <v>231</v>
      </c>
      <c r="B140" s="187">
        <v>6000</v>
      </c>
      <c r="C140" s="187">
        <v>7000</v>
      </c>
      <c r="D140" s="187">
        <v>9000</v>
      </c>
      <c r="E140" s="187">
        <v>9000</v>
      </c>
      <c r="F140" s="187">
        <v>9000</v>
      </c>
      <c r="G140" s="187">
        <v>11000</v>
      </c>
      <c r="H140" s="187">
        <v>11000</v>
      </c>
      <c r="I140" s="187">
        <v>9500</v>
      </c>
      <c r="J140" s="187">
        <v>9000</v>
      </c>
    </row>
    <row r="143" spans="1:11" x14ac:dyDescent="0.2">
      <c r="A143" t="s">
        <v>1819</v>
      </c>
    </row>
    <row r="144" spans="1:11" s="18" customFormat="1" ht="15" x14ac:dyDescent="0.25">
      <c r="B144" s="18">
        <v>2015</v>
      </c>
      <c r="C144" s="18">
        <v>2016</v>
      </c>
      <c r="D144" s="18">
        <v>2017</v>
      </c>
      <c r="E144" s="18">
        <v>2018</v>
      </c>
      <c r="F144" s="18">
        <v>2019</v>
      </c>
      <c r="G144" s="18">
        <v>2020</v>
      </c>
      <c r="H144" s="18">
        <v>2021</v>
      </c>
      <c r="I144" s="18">
        <v>2022</v>
      </c>
      <c r="J144" s="18">
        <v>2023</v>
      </c>
      <c r="K144" s="166"/>
    </row>
    <row r="145" spans="1:10" x14ac:dyDescent="0.2">
      <c r="A145" t="s">
        <v>115</v>
      </c>
      <c r="B145">
        <v>1250</v>
      </c>
      <c r="C145">
        <v>1250</v>
      </c>
      <c r="D145">
        <v>1500</v>
      </c>
      <c r="E145">
        <v>1500</v>
      </c>
      <c r="F145">
        <v>1500</v>
      </c>
      <c r="G145">
        <v>1250</v>
      </c>
      <c r="H145">
        <v>1250</v>
      </c>
      <c r="I145">
        <v>1625</v>
      </c>
      <c r="J145">
        <v>1625</v>
      </c>
    </row>
    <row r="146" spans="1:10" x14ac:dyDescent="0.2">
      <c r="A146" t="s">
        <v>116</v>
      </c>
      <c r="B146">
        <v>1500</v>
      </c>
      <c r="C146">
        <v>1250</v>
      </c>
      <c r="D146">
        <v>1500</v>
      </c>
      <c r="E146">
        <v>1500</v>
      </c>
      <c r="F146">
        <v>1500</v>
      </c>
      <c r="G146">
        <v>1250</v>
      </c>
      <c r="H146">
        <v>1250</v>
      </c>
      <c r="I146">
        <v>1625</v>
      </c>
      <c r="J146">
        <v>1625</v>
      </c>
    </row>
    <row r="147" spans="1:10" x14ac:dyDescent="0.2">
      <c r="A147" t="s">
        <v>117</v>
      </c>
      <c r="B147">
        <v>1000</v>
      </c>
      <c r="C147">
        <v>1000</v>
      </c>
      <c r="D147">
        <v>1000</v>
      </c>
      <c r="E147">
        <v>1250</v>
      </c>
      <c r="F147">
        <v>1250</v>
      </c>
      <c r="G147">
        <v>1250</v>
      </c>
      <c r="H147">
        <v>1250</v>
      </c>
      <c r="I147">
        <v>1375</v>
      </c>
      <c r="J147">
        <v>1375</v>
      </c>
    </row>
    <row r="148" spans="1:10" x14ac:dyDescent="0.2">
      <c r="A148" t="s">
        <v>118</v>
      </c>
      <c r="B148">
        <v>800</v>
      </c>
      <c r="C148">
        <v>800</v>
      </c>
      <c r="D148">
        <v>700</v>
      </c>
      <c r="E148">
        <v>800</v>
      </c>
      <c r="F148">
        <v>900</v>
      </c>
      <c r="G148">
        <v>800</v>
      </c>
      <c r="H148">
        <v>600</v>
      </c>
      <c r="I148">
        <v>750</v>
      </c>
      <c r="J148">
        <v>750</v>
      </c>
    </row>
    <row r="149" spans="1:10" x14ac:dyDescent="0.2">
      <c r="A149" t="s">
        <v>119</v>
      </c>
      <c r="B149">
        <v>600</v>
      </c>
      <c r="C149">
        <v>600</v>
      </c>
      <c r="D149">
        <v>600</v>
      </c>
      <c r="E149">
        <v>700</v>
      </c>
      <c r="F149">
        <v>700</v>
      </c>
      <c r="G149">
        <v>600</v>
      </c>
      <c r="H149">
        <v>500</v>
      </c>
      <c r="I149">
        <v>600</v>
      </c>
      <c r="J149">
        <v>600</v>
      </c>
    </row>
    <row r="150" spans="1:10" x14ac:dyDescent="0.2">
      <c r="A150" t="s">
        <v>120</v>
      </c>
      <c r="B150">
        <v>500</v>
      </c>
      <c r="C150">
        <v>600</v>
      </c>
      <c r="D150">
        <v>600</v>
      </c>
      <c r="E150">
        <v>600</v>
      </c>
      <c r="F150">
        <v>700</v>
      </c>
      <c r="G150">
        <v>600</v>
      </c>
      <c r="H150">
        <v>500</v>
      </c>
      <c r="I150">
        <v>600</v>
      </c>
      <c r="J150">
        <v>550</v>
      </c>
    </row>
    <row r="151" spans="1:10" x14ac:dyDescent="0.2">
      <c r="A151" t="s">
        <v>121</v>
      </c>
      <c r="B151">
        <v>1750</v>
      </c>
      <c r="C151">
        <v>1750</v>
      </c>
      <c r="D151">
        <v>1750</v>
      </c>
      <c r="E151">
        <v>1750</v>
      </c>
      <c r="F151">
        <v>1750</v>
      </c>
      <c r="G151">
        <v>1500</v>
      </c>
      <c r="H151">
        <v>1500</v>
      </c>
      <c r="I151">
        <v>2000</v>
      </c>
      <c r="J151">
        <v>1875</v>
      </c>
    </row>
    <row r="152" spans="1:10" x14ac:dyDescent="0.2">
      <c r="A152" t="s">
        <v>122</v>
      </c>
      <c r="B152">
        <v>1000</v>
      </c>
      <c r="C152">
        <v>900</v>
      </c>
      <c r="D152">
        <v>1000</v>
      </c>
      <c r="E152">
        <v>1000</v>
      </c>
      <c r="F152">
        <v>1250</v>
      </c>
      <c r="G152">
        <v>900</v>
      </c>
      <c r="H152">
        <v>800</v>
      </c>
      <c r="I152">
        <v>950</v>
      </c>
      <c r="J152">
        <v>950</v>
      </c>
    </row>
    <row r="153" spans="1:10" x14ac:dyDescent="0.2">
      <c r="A153" t="s">
        <v>123</v>
      </c>
      <c r="B153">
        <v>1000</v>
      </c>
      <c r="C153">
        <v>1000</v>
      </c>
      <c r="D153">
        <v>1000</v>
      </c>
      <c r="E153">
        <v>1250</v>
      </c>
      <c r="F153">
        <v>1250</v>
      </c>
      <c r="G153">
        <v>1250</v>
      </c>
      <c r="H153">
        <v>1000</v>
      </c>
      <c r="I153">
        <v>1125</v>
      </c>
      <c r="J153">
        <v>1125</v>
      </c>
    </row>
    <row r="154" spans="1:10" x14ac:dyDescent="0.2">
      <c r="A154" t="s">
        <v>124</v>
      </c>
      <c r="B154">
        <v>500</v>
      </c>
      <c r="C154">
        <v>500</v>
      </c>
      <c r="D154">
        <v>500</v>
      </c>
      <c r="E154">
        <v>600</v>
      </c>
      <c r="F154">
        <v>700</v>
      </c>
      <c r="G154">
        <v>600</v>
      </c>
      <c r="H154">
        <v>500</v>
      </c>
      <c r="I154">
        <v>650</v>
      </c>
      <c r="J154">
        <v>600</v>
      </c>
    </row>
    <row r="155" spans="1:10" x14ac:dyDescent="0.2">
      <c r="A155" t="s">
        <v>125</v>
      </c>
      <c r="B155">
        <v>1750</v>
      </c>
      <c r="C155">
        <v>2000</v>
      </c>
      <c r="D155">
        <v>2000</v>
      </c>
      <c r="E155">
        <v>2000</v>
      </c>
      <c r="F155">
        <v>2250</v>
      </c>
      <c r="G155">
        <v>2000</v>
      </c>
      <c r="H155">
        <v>2000</v>
      </c>
      <c r="I155">
        <v>2250</v>
      </c>
      <c r="J155">
        <v>2000</v>
      </c>
    </row>
    <row r="156" spans="1:10" x14ac:dyDescent="0.2">
      <c r="A156" t="s">
        <v>126</v>
      </c>
      <c r="B156">
        <v>1250</v>
      </c>
      <c r="C156">
        <v>1250</v>
      </c>
      <c r="D156">
        <v>1250</v>
      </c>
      <c r="E156">
        <v>1250</v>
      </c>
      <c r="F156">
        <v>1500</v>
      </c>
      <c r="G156">
        <v>1250</v>
      </c>
      <c r="H156">
        <v>1250</v>
      </c>
      <c r="I156">
        <v>1500</v>
      </c>
      <c r="J156">
        <v>1375</v>
      </c>
    </row>
    <row r="157" spans="1:10" x14ac:dyDescent="0.2">
      <c r="A157" t="s">
        <v>138</v>
      </c>
      <c r="B157">
        <v>13000</v>
      </c>
      <c r="C157">
        <v>13000</v>
      </c>
      <c r="D157">
        <v>13000</v>
      </c>
      <c r="E157">
        <v>14000</v>
      </c>
      <c r="F157">
        <v>15000</v>
      </c>
      <c r="G157">
        <v>13000</v>
      </c>
      <c r="H157">
        <v>12000</v>
      </c>
      <c r="I157">
        <v>15000</v>
      </c>
      <c r="J157">
        <v>14500</v>
      </c>
    </row>
    <row r="158" spans="1:10" x14ac:dyDescent="0.2">
      <c r="A158" t="s">
        <v>127</v>
      </c>
      <c r="B158">
        <v>1750</v>
      </c>
      <c r="C158">
        <v>1500</v>
      </c>
      <c r="D158">
        <v>1500</v>
      </c>
      <c r="E158">
        <v>2000</v>
      </c>
      <c r="F158">
        <v>2000</v>
      </c>
      <c r="G158">
        <v>1500</v>
      </c>
      <c r="H158">
        <v>1500</v>
      </c>
      <c r="I158">
        <v>1500</v>
      </c>
      <c r="J158">
        <v>1500</v>
      </c>
    </row>
    <row r="159" spans="1:10" x14ac:dyDescent="0.2">
      <c r="A159" t="s">
        <v>139</v>
      </c>
      <c r="B159">
        <v>15000</v>
      </c>
      <c r="C159">
        <v>14000</v>
      </c>
      <c r="D159">
        <v>15000</v>
      </c>
      <c r="E159">
        <v>16000</v>
      </c>
      <c r="F159">
        <v>17000</v>
      </c>
      <c r="G159">
        <v>15000</v>
      </c>
      <c r="H159">
        <v>14000</v>
      </c>
      <c r="I159">
        <v>17000</v>
      </c>
      <c r="J159">
        <v>16000</v>
      </c>
    </row>
    <row r="160" spans="1:10" x14ac:dyDescent="0.2">
      <c r="A160" t="s">
        <v>140</v>
      </c>
      <c r="B160">
        <v>78000</v>
      </c>
      <c r="C160">
        <v>77000</v>
      </c>
      <c r="D160">
        <v>79000</v>
      </c>
      <c r="E160">
        <v>85000</v>
      </c>
      <c r="F160">
        <v>90000</v>
      </c>
      <c r="G160">
        <v>78000</v>
      </c>
      <c r="H160">
        <v>74000</v>
      </c>
      <c r="I160">
        <v>90000</v>
      </c>
      <c r="J160">
        <v>83500</v>
      </c>
    </row>
    <row r="161" spans="1:11" x14ac:dyDescent="0.2">
      <c r="A161" t="s">
        <v>141</v>
      </c>
      <c r="B161">
        <v>448000</v>
      </c>
      <c r="C161">
        <v>454000</v>
      </c>
      <c r="D161">
        <v>450000</v>
      </c>
      <c r="E161">
        <v>470000</v>
      </c>
      <c r="F161">
        <v>493000</v>
      </c>
      <c r="G161">
        <v>454000</v>
      </c>
      <c r="H161">
        <v>449000</v>
      </c>
      <c r="I161">
        <v>467500</v>
      </c>
      <c r="J161">
        <v>472000</v>
      </c>
    </row>
    <row r="162" spans="1:11" x14ac:dyDescent="0.2">
      <c r="A162" t="s">
        <v>226</v>
      </c>
      <c r="B162">
        <v>518000</v>
      </c>
      <c r="C162">
        <v>524000</v>
      </c>
      <c r="D162">
        <v>510000</v>
      </c>
      <c r="E162">
        <v>534000</v>
      </c>
      <c r="F162">
        <v>570000</v>
      </c>
      <c r="G162">
        <v>518000</v>
      </c>
      <c r="H162">
        <v>513000</v>
      </c>
      <c r="I162">
        <v>534000</v>
      </c>
      <c r="J162">
        <v>534000</v>
      </c>
    </row>
    <row r="163" spans="1:11" x14ac:dyDescent="0.2">
      <c r="A163" t="s">
        <v>227</v>
      </c>
      <c r="B163" t="s">
        <v>496</v>
      </c>
      <c r="C163" t="s">
        <v>496</v>
      </c>
      <c r="D163" t="s">
        <v>496</v>
      </c>
      <c r="E163" t="s">
        <v>496</v>
      </c>
      <c r="F163" t="s">
        <v>496</v>
      </c>
      <c r="G163" t="s">
        <v>496</v>
      </c>
      <c r="H163" t="s">
        <v>496</v>
      </c>
      <c r="I163" t="s">
        <v>496</v>
      </c>
      <c r="J163" t="s">
        <v>496</v>
      </c>
    </row>
    <row r="164" spans="1:11" x14ac:dyDescent="0.2">
      <c r="A164" t="s">
        <v>228</v>
      </c>
      <c r="B164" s="187">
        <v>6000</v>
      </c>
      <c r="C164" s="187">
        <v>6000</v>
      </c>
      <c r="D164" s="187">
        <v>6000</v>
      </c>
      <c r="E164" s="187">
        <v>7000</v>
      </c>
      <c r="F164" s="187">
        <v>7000</v>
      </c>
      <c r="G164" s="187">
        <v>6000</v>
      </c>
      <c r="H164" s="187">
        <v>6000</v>
      </c>
      <c r="I164" s="187">
        <v>7000</v>
      </c>
      <c r="J164" s="187">
        <v>6500</v>
      </c>
    </row>
    <row r="165" spans="1:11" x14ac:dyDescent="0.2">
      <c r="A165" t="s">
        <v>229</v>
      </c>
      <c r="B165" s="187">
        <v>4000</v>
      </c>
      <c r="C165" s="187">
        <v>4000</v>
      </c>
      <c r="D165" s="187">
        <v>4000</v>
      </c>
      <c r="E165" s="187">
        <v>4500</v>
      </c>
      <c r="F165" s="187">
        <v>5000</v>
      </c>
      <c r="G165" s="187">
        <v>4000</v>
      </c>
      <c r="H165" s="187">
        <v>4000</v>
      </c>
      <c r="I165" s="187">
        <v>4750</v>
      </c>
      <c r="J165" s="187">
        <v>4250</v>
      </c>
    </row>
    <row r="166" spans="1:11" x14ac:dyDescent="0.2">
      <c r="A166" t="s">
        <v>230</v>
      </c>
      <c r="B166" s="187">
        <v>3500</v>
      </c>
      <c r="C166" s="187">
        <v>3000</v>
      </c>
      <c r="D166" s="187">
        <v>3500</v>
      </c>
      <c r="E166" s="187">
        <v>3500</v>
      </c>
      <c r="F166" s="187">
        <v>3500</v>
      </c>
      <c r="G166" s="187">
        <v>3000</v>
      </c>
      <c r="H166" s="187">
        <v>3000</v>
      </c>
      <c r="I166" s="187">
        <v>3750</v>
      </c>
      <c r="J166" s="187">
        <v>3500</v>
      </c>
    </row>
    <row r="167" spans="1:11" x14ac:dyDescent="0.2">
      <c r="A167" t="s">
        <v>231</v>
      </c>
      <c r="B167" s="187">
        <v>3000</v>
      </c>
      <c r="C167" s="187">
        <v>3000</v>
      </c>
      <c r="D167" s="187">
        <v>3000</v>
      </c>
      <c r="E167" s="187">
        <v>3500</v>
      </c>
      <c r="F167" s="187">
        <v>3500</v>
      </c>
      <c r="G167" s="187">
        <v>3000</v>
      </c>
      <c r="H167" s="187">
        <v>3000</v>
      </c>
      <c r="I167" s="187">
        <v>3750</v>
      </c>
      <c r="J167" s="187">
        <v>3500</v>
      </c>
    </row>
    <row r="170" spans="1:11" x14ac:dyDescent="0.2">
      <c r="A170" t="s">
        <v>1820</v>
      </c>
    </row>
    <row r="171" spans="1:11" s="18" customFormat="1" ht="15" x14ac:dyDescent="0.25">
      <c r="B171" s="18">
        <v>2015</v>
      </c>
      <c r="C171" s="18">
        <v>2016</v>
      </c>
      <c r="D171" s="18">
        <v>2017</v>
      </c>
      <c r="E171" s="18">
        <v>2018</v>
      </c>
      <c r="F171" s="18">
        <v>2019</v>
      </c>
      <c r="G171" s="18">
        <v>2020</v>
      </c>
      <c r="H171" s="18">
        <v>2021</v>
      </c>
      <c r="I171" s="18">
        <v>2022</v>
      </c>
      <c r="J171" s="18">
        <v>2023</v>
      </c>
      <c r="K171" s="166"/>
    </row>
    <row r="172" spans="1:11" x14ac:dyDescent="0.2">
      <c r="A172" t="s">
        <v>115</v>
      </c>
      <c r="B172">
        <v>4000</v>
      </c>
      <c r="C172">
        <v>4500</v>
      </c>
      <c r="D172">
        <v>4000</v>
      </c>
      <c r="E172">
        <v>4500</v>
      </c>
      <c r="F172">
        <v>4500</v>
      </c>
      <c r="G172">
        <v>4000</v>
      </c>
      <c r="H172">
        <v>3500</v>
      </c>
      <c r="I172">
        <v>4000</v>
      </c>
      <c r="J172">
        <v>4250</v>
      </c>
    </row>
    <row r="173" spans="1:11" x14ac:dyDescent="0.2">
      <c r="A173" t="s">
        <v>116</v>
      </c>
      <c r="B173">
        <v>2250</v>
      </c>
      <c r="C173">
        <v>2500</v>
      </c>
      <c r="D173">
        <v>2250</v>
      </c>
      <c r="E173">
        <v>2500</v>
      </c>
      <c r="F173">
        <v>2250</v>
      </c>
      <c r="G173">
        <v>2250</v>
      </c>
      <c r="H173">
        <v>2250</v>
      </c>
      <c r="I173">
        <v>2250</v>
      </c>
      <c r="J173">
        <v>2250</v>
      </c>
    </row>
    <row r="174" spans="1:11" x14ac:dyDescent="0.2">
      <c r="A174" t="s">
        <v>117</v>
      </c>
      <c r="B174">
        <v>2500</v>
      </c>
      <c r="C174">
        <v>3000</v>
      </c>
      <c r="D174">
        <v>2500</v>
      </c>
      <c r="E174">
        <v>3000</v>
      </c>
      <c r="F174">
        <v>2500</v>
      </c>
      <c r="G174">
        <v>2250</v>
      </c>
      <c r="H174">
        <v>2250</v>
      </c>
      <c r="I174">
        <v>2500</v>
      </c>
      <c r="J174">
        <v>3000</v>
      </c>
    </row>
    <row r="175" spans="1:11" x14ac:dyDescent="0.2">
      <c r="A175" t="s">
        <v>118</v>
      </c>
      <c r="B175">
        <v>900</v>
      </c>
      <c r="C175">
        <v>900</v>
      </c>
      <c r="D175">
        <v>800</v>
      </c>
      <c r="E175">
        <v>900</v>
      </c>
      <c r="F175">
        <v>600</v>
      </c>
      <c r="G175">
        <v>600</v>
      </c>
      <c r="H175">
        <v>500</v>
      </c>
      <c r="I175">
        <v>550</v>
      </c>
      <c r="J175">
        <v>550</v>
      </c>
    </row>
    <row r="176" spans="1:11" x14ac:dyDescent="0.2">
      <c r="A176" t="s">
        <v>119</v>
      </c>
      <c r="B176">
        <v>900</v>
      </c>
      <c r="C176">
        <v>1000</v>
      </c>
      <c r="D176">
        <v>900</v>
      </c>
      <c r="E176">
        <v>1000</v>
      </c>
      <c r="F176">
        <v>900</v>
      </c>
      <c r="G176">
        <v>900</v>
      </c>
      <c r="H176">
        <v>800</v>
      </c>
      <c r="I176">
        <v>900</v>
      </c>
      <c r="J176">
        <v>950</v>
      </c>
    </row>
    <row r="177" spans="1:10" x14ac:dyDescent="0.2">
      <c r="A177" t="s">
        <v>120</v>
      </c>
      <c r="B177">
        <v>700</v>
      </c>
      <c r="C177">
        <v>700</v>
      </c>
      <c r="D177">
        <v>600</v>
      </c>
      <c r="E177">
        <v>700</v>
      </c>
      <c r="F177">
        <v>600</v>
      </c>
      <c r="G177">
        <v>600</v>
      </c>
      <c r="H177">
        <v>600</v>
      </c>
      <c r="I177">
        <v>700</v>
      </c>
      <c r="J177">
        <v>700</v>
      </c>
    </row>
    <row r="178" spans="1:10" x14ac:dyDescent="0.2">
      <c r="A178" t="s">
        <v>121</v>
      </c>
      <c r="B178">
        <v>3000</v>
      </c>
      <c r="C178">
        <v>4000</v>
      </c>
      <c r="D178">
        <v>3500</v>
      </c>
      <c r="E178">
        <v>4000</v>
      </c>
      <c r="F178">
        <v>3500</v>
      </c>
      <c r="G178">
        <v>3500</v>
      </c>
      <c r="H178">
        <v>3500</v>
      </c>
      <c r="I178">
        <v>4000</v>
      </c>
      <c r="J178">
        <v>3750</v>
      </c>
    </row>
    <row r="179" spans="1:10" x14ac:dyDescent="0.2">
      <c r="A179" t="s">
        <v>122</v>
      </c>
      <c r="B179">
        <v>2250</v>
      </c>
      <c r="C179">
        <v>2250</v>
      </c>
      <c r="D179">
        <v>1750</v>
      </c>
      <c r="E179">
        <v>1750</v>
      </c>
      <c r="F179">
        <v>1500</v>
      </c>
      <c r="G179">
        <v>1500</v>
      </c>
      <c r="H179">
        <v>1500</v>
      </c>
      <c r="I179">
        <v>1750</v>
      </c>
      <c r="J179">
        <v>2125</v>
      </c>
    </row>
    <row r="180" spans="1:10" x14ac:dyDescent="0.2">
      <c r="A180" t="s">
        <v>123</v>
      </c>
      <c r="B180">
        <v>2000</v>
      </c>
      <c r="C180">
        <v>2000</v>
      </c>
      <c r="D180">
        <v>2250</v>
      </c>
      <c r="E180">
        <v>2250</v>
      </c>
      <c r="F180">
        <v>2500</v>
      </c>
      <c r="G180">
        <v>2000</v>
      </c>
      <c r="H180">
        <v>2250</v>
      </c>
      <c r="I180">
        <v>2500</v>
      </c>
      <c r="J180">
        <v>2500</v>
      </c>
    </row>
    <row r="181" spans="1:10" x14ac:dyDescent="0.2">
      <c r="A181" t="s">
        <v>124</v>
      </c>
      <c r="B181">
        <v>1000</v>
      </c>
      <c r="C181">
        <v>1000</v>
      </c>
      <c r="D181">
        <v>700</v>
      </c>
      <c r="E181">
        <v>800</v>
      </c>
      <c r="F181">
        <v>800</v>
      </c>
      <c r="G181">
        <v>700</v>
      </c>
      <c r="H181">
        <v>900</v>
      </c>
      <c r="I181">
        <v>1125</v>
      </c>
      <c r="J181">
        <v>1000</v>
      </c>
    </row>
    <row r="182" spans="1:10" x14ac:dyDescent="0.2">
      <c r="A182" t="s">
        <v>125</v>
      </c>
      <c r="B182">
        <v>4000</v>
      </c>
      <c r="C182">
        <v>3500</v>
      </c>
      <c r="D182">
        <v>3500</v>
      </c>
      <c r="E182">
        <v>3500</v>
      </c>
      <c r="F182">
        <v>3000</v>
      </c>
      <c r="G182">
        <v>3500</v>
      </c>
      <c r="H182">
        <v>3000</v>
      </c>
      <c r="I182">
        <v>3500</v>
      </c>
      <c r="J182">
        <v>3500</v>
      </c>
    </row>
    <row r="183" spans="1:10" x14ac:dyDescent="0.2">
      <c r="A183" t="s">
        <v>126</v>
      </c>
      <c r="B183">
        <v>3000</v>
      </c>
      <c r="C183">
        <v>3000</v>
      </c>
      <c r="D183">
        <v>3000</v>
      </c>
      <c r="E183">
        <v>3000</v>
      </c>
      <c r="F183">
        <v>3000</v>
      </c>
      <c r="G183">
        <v>2250</v>
      </c>
      <c r="H183">
        <v>2250</v>
      </c>
      <c r="I183">
        <v>2500</v>
      </c>
      <c r="J183">
        <v>2375</v>
      </c>
    </row>
    <row r="184" spans="1:10" x14ac:dyDescent="0.2">
      <c r="A184" t="s">
        <v>138</v>
      </c>
      <c r="B184">
        <v>27000</v>
      </c>
      <c r="C184">
        <v>28000</v>
      </c>
      <c r="D184">
        <v>26000</v>
      </c>
      <c r="E184">
        <v>28000</v>
      </c>
      <c r="F184">
        <v>27000</v>
      </c>
      <c r="G184">
        <v>24000</v>
      </c>
      <c r="H184">
        <v>23000</v>
      </c>
      <c r="I184">
        <v>26000</v>
      </c>
      <c r="J184">
        <v>27000</v>
      </c>
    </row>
    <row r="185" spans="1:10" x14ac:dyDescent="0.2">
      <c r="A185" t="s">
        <v>127</v>
      </c>
      <c r="B185">
        <v>3000</v>
      </c>
      <c r="C185">
        <v>3500</v>
      </c>
      <c r="D185">
        <v>3000</v>
      </c>
      <c r="E185">
        <v>3500</v>
      </c>
      <c r="F185">
        <v>3000</v>
      </c>
      <c r="G185">
        <v>2500</v>
      </c>
      <c r="H185">
        <v>2500</v>
      </c>
      <c r="I185">
        <v>2750</v>
      </c>
      <c r="J185">
        <v>2750</v>
      </c>
    </row>
    <row r="186" spans="1:10" x14ac:dyDescent="0.2">
      <c r="A186" t="s">
        <v>139</v>
      </c>
      <c r="B186">
        <v>30000</v>
      </c>
      <c r="C186">
        <v>31000</v>
      </c>
      <c r="D186">
        <v>29000</v>
      </c>
      <c r="E186">
        <v>31000</v>
      </c>
      <c r="F186">
        <v>30000</v>
      </c>
      <c r="G186">
        <v>26000</v>
      </c>
      <c r="H186">
        <v>26000</v>
      </c>
      <c r="I186">
        <v>29000</v>
      </c>
      <c r="J186">
        <v>30000</v>
      </c>
    </row>
    <row r="187" spans="1:10" x14ac:dyDescent="0.2">
      <c r="A187" t="s">
        <v>140</v>
      </c>
      <c r="B187">
        <v>195000</v>
      </c>
      <c r="C187">
        <v>210000</v>
      </c>
      <c r="D187">
        <v>187000</v>
      </c>
      <c r="E187">
        <v>195000</v>
      </c>
      <c r="F187">
        <v>187000</v>
      </c>
      <c r="G187">
        <v>171000</v>
      </c>
      <c r="H187">
        <v>164000</v>
      </c>
      <c r="I187">
        <v>181000</v>
      </c>
      <c r="J187">
        <v>191500</v>
      </c>
    </row>
    <row r="188" spans="1:10" x14ac:dyDescent="0.2">
      <c r="A188" t="s">
        <v>141</v>
      </c>
      <c r="B188">
        <v>1035000</v>
      </c>
      <c r="C188">
        <v>1051000</v>
      </c>
      <c r="D188">
        <v>1035000</v>
      </c>
      <c r="E188">
        <v>1083000</v>
      </c>
      <c r="F188">
        <v>1053000</v>
      </c>
      <c r="G188">
        <v>1010000</v>
      </c>
      <c r="H188">
        <v>972000</v>
      </c>
      <c r="I188">
        <v>1046000</v>
      </c>
      <c r="J188">
        <v>1048500</v>
      </c>
    </row>
    <row r="189" spans="1:10" x14ac:dyDescent="0.2">
      <c r="A189" t="s">
        <v>226</v>
      </c>
      <c r="B189">
        <v>1144000</v>
      </c>
      <c r="C189">
        <v>1165000</v>
      </c>
      <c r="D189">
        <v>1138000</v>
      </c>
      <c r="E189">
        <v>1187000</v>
      </c>
      <c r="F189">
        <v>1157000</v>
      </c>
      <c r="G189">
        <v>1102000</v>
      </c>
      <c r="H189">
        <v>1065000</v>
      </c>
      <c r="I189">
        <v>1137000</v>
      </c>
      <c r="J189">
        <v>1151500</v>
      </c>
    </row>
    <row r="190" spans="1:10" x14ac:dyDescent="0.2">
      <c r="A190" t="s">
        <v>227</v>
      </c>
      <c r="B190" t="s">
        <v>496</v>
      </c>
      <c r="C190" t="s">
        <v>496</v>
      </c>
      <c r="D190" t="s">
        <v>496</v>
      </c>
      <c r="E190" t="s">
        <v>496</v>
      </c>
      <c r="F190" t="s">
        <v>496</v>
      </c>
      <c r="G190" t="s">
        <v>496</v>
      </c>
      <c r="H190" t="s">
        <v>496</v>
      </c>
      <c r="I190" t="s">
        <v>496</v>
      </c>
      <c r="J190" t="s">
        <v>496</v>
      </c>
    </row>
    <row r="191" spans="1:10" x14ac:dyDescent="0.2">
      <c r="A191" t="s">
        <v>228</v>
      </c>
      <c r="B191" s="187">
        <v>12000</v>
      </c>
      <c r="C191" s="187">
        <v>13000</v>
      </c>
      <c r="D191" s="187">
        <v>12000</v>
      </c>
      <c r="E191" s="187">
        <v>13000</v>
      </c>
      <c r="F191" s="187">
        <v>12000</v>
      </c>
      <c r="G191" s="187">
        <v>11000</v>
      </c>
      <c r="H191" s="187">
        <v>11000</v>
      </c>
      <c r="I191" s="187">
        <v>12500</v>
      </c>
      <c r="J191" s="187">
        <v>13000</v>
      </c>
    </row>
    <row r="192" spans="1:10" x14ac:dyDescent="0.2">
      <c r="A192" t="s">
        <v>229</v>
      </c>
      <c r="B192" s="187">
        <v>9000</v>
      </c>
      <c r="C192" s="187">
        <v>9000</v>
      </c>
      <c r="D192" s="187">
        <v>8000</v>
      </c>
      <c r="E192" s="187">
        <v>8000</v>
      </c>
      <c r="F192" s="187">
        <v>8000</v>
      </c>
      <c r="G192" s="187">
        <v>7000</v>
      </c>
      <c r="H192" s="187">
        <v>7000</v>
      </c>
      <c r="I192" s="187">
        <v>7500</v>
      </c>
      <c r="J192" s="187">
        <v>8000</v>
      </c>
    </row>
    <row r="193" spans="1:11" x14ac:dyDescent="0.2">
      <c r="A193" t="s">
        <v>230</v>
      </c>
      <c r="B193" s="187">
        <v>5000</v>
      </c>
      <c r="C193" s="187">
        <v>5000</v>
      </c>
      <c r="D193" s="187">
        <v>5000</v>
      </c>
      <c r="E193" s="187">
        <v>5000</v>
      </c>
      <c r="F193" s="187">
        <v>4500</v>
      </c>
      <c r="G193" s="187">
        <v>4500</v>
      </c>
      <c r="H193" s="187">
        <v>4500</v>
      </c>
      <c r="I193" s="187">
        <v>4750</v>
      </c>
      <c r="J193" s="187">
        <v>4750</v>
      </c>
    </row>
    <row r="194" spans="1:11" x14ac:dyDescent="0.2">
      <c r="A194" t="s">
        <v>231</v>
      </c>
      <c r="B194" s="187">
        <v>7000</v>
      </c>
      <c r="C194" s="187">
        <v>8000</v>
      </c>
      <c r="D194" s="187">
        <v>8000</v>
      </c>
      <c r="E194" s="187">
        <v>8000</v>
      </c>
      <c r="F194" s="187">
        <v>8000</v>
      </c>
      <c r="G194" s="187">
        <v>7000</v>
      </c>
      <c r="H194" s="187">
        <v>7000</v>
      </c>
      <c r="I194" s="187">
        <v>8000</v>
      </c>
      <c r="J194" s="187">
        <v>8000</v>
      </c>
    </row>
    <row r="197" spans="1:11" x14ac:dyDescent="0.2">
      <c r="A197" t="s">
        <v>1821</v>
      </c>
    </row>
    <row r="198" spans="1:11" s="18" customFormat="1" ht="15" x14ac:dyDescent="0.25">
      <c r="B198" s="18">
        <v>2015</v>
      </c>
      <c r="C198" s="18">
        <v>2016</v>
      </c>
      <c r="D198" s="18">
        <v>2017</v>
      </c>
      <c r="E198" s="18">
        <v>2018</v>
      </c>
      <c r="F198" s="18">
        <v>2019</v>
      </c>
      <c r="G198" s="18">
        <v>2020</v>
      </c>
      <c r="H198" s="18">
        <v>2021</v>
      </c>
      <c r="I198" s="18">
        <v>2022</v>
      </c>
      <c r="J198" s="18">
        <v>2023</v>
      </c>
      <c r="K198" s="166"/>
    </row>
    <row r="199" spans="1:11" x14ac:dyDescent="0.2">
      <c r="A199" t="s">
        <v>115</v>
      </c>
      <c r="B199">
        <v>6000</v>
      </c>
      <c r="C199">
        <v>6000</v>
      </c>
      <c r="D199">
        <v>6000</v>
      </c>
      <c r="E199">
        <v>6000</v>
      </c>
      <c r="F199">
        <v>6000</v>
      </c>
      <c r="G199">
        <v>6000</v>
      </c>
      <c r="H199">
        <v>7000</v>
      </c>
      <c r="I199">
        <v>6000</v>
      </c>
      <c r="J199">
        <v>6000</v>
      </c>
    </row>
    <row r="200" spans="1:11" x14ac:dyDescent="0.2">
      <c r="A200" t="s">
        <v>116</v>
      </c>
      <c r="B200">
        <v>8000</v>
      </c>
      <c r="C200">
        <v>8000</v>
      </c>
      <c r="D200">
        <v>8000</v>
      </c>
      <c r="E200">
        <v>8000</v>
      </c>
      <c r="F200">
        <v>8000</v>
      </c>
      <c r="G200">
        <v>7000</v>
      </c>
      <c r="H200">
        <v>8000</v>
      </c>
      <c r="I200">
        <v>7000</v>
      </c>
      <c r="J200">
        <v>7000</v>
      </c>
    </row>
    <row r="201" spans="1:11" x14ac:dyDescent="0.2">
      <c r="A201" t="s">
        <v>117</v>
      </c>
      <c r="B201">
        <v>10000</v>
      </c>
      <c r="C201">
        <v>10000</v>
      </c>
      <c r="D201">
        <v>9000</v>
      </c>
      <c r="E201">
        <v>9000</v>
      </c>
      <c r="F201">
        <v>10000</v>
      </c>
      <c r="G201">
        <v>9000</v>
      </c>
      <c r="H201">
        <v>9000</v>
      </c>
      <c r="I201">
        <v>8000</v>
      </c>
      <c r="J201">
        <v>8000</v>
      </c>
    </row>
    <row r="202" spans="1:11" x14ac:dyDescent="0.2">
      <c r="A202" t="s">
        <v>118</v>
      </c>
      <c r="B202">
        <v>3000</v>
      </c>
      <c r="C202">
        <v>3000</v>
      </c>
      <c r="D202">
        <v>3000</v>
      </c>
      <c r="E202">
        <v>3000</v>
      </c>
      <c r="F202">
        <v>3000</v>
      </c>
      <c r="G202">
        <v>3000</v>
      </c>
      <c r="H202">
        <v>3500</v>
      </c>
      <c r="I202">
        <v>3000</v>
      </c>
      <c r="J202">
        <v>3000</v>
      </c>
    </row>
    <row r="203" spans="1:11" x14ac:dyDescent="0.2">
      <c r="A203" t="s">
        <v>119</v>
      </c>
      <c r="B203">
        <v>4000</v>
      </c>
      <c r="C203">
        <v>4000</v>
      </c>
      <c r="D203">
        <v>4000</v>
      </c>
      <c r="E203">
        <v>4000</v>
      </c>
      <c r="F203">
        <v>4000</v>
      </c>
      <c r="G203">
        <v>3500</v>
      </c>
      <c r="H203">
        <v>4000</v>
      </c>
      <c r="I203">
        <v>3750</v>
      </c>
      <c r="J203">
        <v>3750</v>
      </c>
    </row>
    <row r="204" spans="1:11" x14ac:dyDescent="0.2">
      <c r="A204" t="s">
        <v>120</v>
      </c>
      <c r="B204">
        <v>3500</v>
      </c>
      <c r="C204">
        <v>3500</v>
      </c>
      <c r="D204">
        <v>3500</v>
      </c>
      <c r="E204">
        <v>3500</v>
      </c>
      <c r="F204">
        <v>3500</v>
      </c>
      <c r="G204">
        <v>3000</v>
      </c>
      <c r="H204">
        <v>3500</v>
      </c>
      <c r="I204">
        <v>3500</v>
      </c>
      <c r="J204">
        <v>3500</v>
      </c>
    </row>
    <row r="205" spans="1:11" x14ac:dyDescent="0.2">
      <c r="A205" t="s">
        <v>121</v>
      </c>
      <c r="B205">
        <v>7000</v>
      </c>
      <c r="C205">
        <v>6000</v>
      </c>
      <c r="D205">
        <v>6000</v>
      </c>
      <c r="E205">
        <v>6000</v>
      </c>
      <c r="F205">
        <v>6000</v>
      </c>
      <c r="G205">
        <v>6000</v>
      </c>
      <c r="H205">
        <v>7000</v>
      </c>
      <c r="I205">
        <v>6000</v>
      </c>
      <c r="J205">
        <v>6500</v>
      </c>
    </row>
    <row r="206" spans="1:11" x14ac:dyDescent="0.2">
      <c r="A206" t="s">
        <v>122</v>
      </c>
      <c r="B206">
        <v>4500</v>
      </c>
      <c r="C206">
        <v>4500</v>
      </c>
      <c r="D206">
        <v>4500</v>
      </c>
      <c r="E206">
        <v>4000</v>
      </c>
      <c r="F206">
        <v>4500</v>
      </c>
      <c r="G206">
        <v>4500</v>
      </c>
      <c r="H206">
        <v>4500</v>
      </c>
      <c r="I206">
        <v>4250</v>
      </c>
      <c r="J206">
        <v>4250</v>
      </c>
    </row>
    <row r="207" spans="1:11" x14ac:dyDescent="0.2">
      <c r="A207" t="s">
        <v>123</v>
      </c>
      <c r="B207">
        <v>4500</v>
      </c>
      <c r="C207">
        <v>4500</v>
      </c>
      <c r="D207">
        <v>4500</v>
      </c>
      <c r="E207">
        <v>4500</v>
      </c>
      <c r="F207">
        <v>4500</v>
      </c>
      <c r="G207">
        <v>4500</v>
      </c>
      <c r="H207">
        <v>5000</v>
      </c>
      <c r="I207">
        <v>5000</v>
      </c>
      <c r="J207">
        <v>5000</v>
      </c>
    </row>
    <row r="208" spans="1:11" x14ac:dyDescent="0.2">
      <c r="A208" t="s">
        <v>124</v>
      </c>
      <c r="B208">
        <v>6000</v>
      </c>
      <c r="C208">
        <v>6000</v>
      </c>
      <c r="D208">
        <v>6000</v>
      </c>
      <c r="E208">
        <v>6000</v>
      </c>
      <c r="F208">
        <v>6000</v>
      </c>
      <c r="G208">
        <v>6000</v>
      </c>
      <c r="H208">
        <v>6000</v>
      </c>
      <c r="I208">
        <v>5500</v>
      </c>
      <c r="J208">
        <v>5500</v>
      </c>
    </row>
    <row r="209" spans="1:10" x14ac:dyDescent="0.2">
      <c r="A209" t="s">
        <v>125</v>
      </c>
      <c r="B209">
        <v>6000</v>
      </c>
      <c r="C209">
        <v>5000</v>
      </c>
      <c r="D209">
        <v>6000</v>
      </c>
      <c r="E209">
        <v>6000</v>
      </c>
      <c r="F209">
        <v>6000</v>
      </c>
      <c r="G209">
        <v>6000</v>
      </c>
      <c r="H209">
        <v>7000</v>
      </c>
      <c r="I209">
        <v>5500</v>
      </c>
      <c r="J209">
        <v>5500</v>
      </c>
    </row>
    <row r="210" spans="1:10" x14ac:dyDescent="0.2">
      <c r="A210" t="s">
        <v>126</v>
      </c>
      <c r="B210">
        <v>7000</v>
      </c>
      <c r="C210">
        <v>6000</v>
      </c>
      <c r="D210">
        <v>7000</v>
      </c>
      <c r="E210">
        <v>6000</v>
      </c>
      <c r="F210">
        <v>7000</v>
      </c>
      <c r="G210">
        <v>6000</v>
      </c>
      <c r="H210">
        <v>6000</v>
      </c>
      <c r="I210">
        <v>6000</v>
      </c>
      <c r="J210">
        <v>6000</v>
      </c>
    </row>
    <row r="211" spans="1:10" x14ac:dyDescent="0.2">
      <c r="A211" t="s">
        <v>138</v>
      </c>
      <c r="B211">
        <v>70000</v>
      </c>
      <c r="C211">
        <v>67000</v>
      </c>
      <c r="D211">
        <v>68000</v>
      </c>
      <c r="E211">
        <v>67000</v>
      </c>
      <c r="F211">
        <v>69000</v>
      </c>
      <c r="G211">
        <v>65000</v>
      </c>
      <c r="H211">
        <v>71000</v>
      </c>
      <c r="I211">
        <v>64000</v>
      </c>
      <c r="J211">
        <v>63500</v>
      </c>
    </row>
    <row r="212" spans="1:10" x14ac:dyDescent="0.2">
      <c r="A212" t="s">
        <v>127</v>
      </c>
      <c r="B212">
        <v>10000</v>
      </c>
      <c r="C212">
        <v>9000</v>
      </c>
      <c r="D212">
        <v>10000</v>
      </c>
      <c r="E212">
        <v>9000</v>
      </c>
      <c r="F212">
        <v>10000</v>
      </c>
      <c r="G212">
        <v>9000</v>
      </c>
      <c r="H212">
        <v>10000</v>
      </c>
      <c r="I212">
        <v>8500</v>
      </c>
      <c r="J212">
        <v>8500</v>
      </c>
    </row>
    <row r="213" spans="1:10" x14ac:dyDescent="0.2">
      <c r="A213" t="s">
        <v>139</v>
      </c>
      <c r="B213">
        <v>80000</v>
      </c>
      <c r="C213">
        <v>76000</v>
      </c>
      <c r="D213">
        <v>77000</v>
      </c>
      <c r="E213">
        <v>76000</v>
      </c>
      <c r="F213">
        <v>78000</v>
      </c>
      <c r="G213">
        <v>74000</v>
      </c>
      <c r="H213">
        <v>81000</v>
      </c>
      <c r="I213">
        <v>73000</v>
      </c>
      <c r="J213">
        <v>72000</v>
      </c>
    </row>
    <row r="214" spans="1:10" x14ac:dyDescent="0.2">
      <c r="A214" t="s">
        <v>140</v>
      </c>
      <c r="B214">
        <v>403000</v>
      </c>
      <c r="C214">
        <v>388000</v>
      </c>
      <c r="D214">
        <v>401000</v>
      </c>
      <c r="E214">
        <v>398000</v>
      </c>
      <c r="F214">
        <v>410000</v>
      </c>
      <c r="G214">
        <v>380000</v>
      </c>
      <c r="H214">
        <v>418000</v>
      </c>
      <c r="I214">
        <v>368000</v>
      </c>
      <c r="J214">
        <v>372500</v>
      </c>
    </row>
    <row r="215" spans="1:10" x14ac:dyDescent="0.2">
      <c r="A215" t="s">
        <v>141</v>
      </c>
      <c r="B215">
        <v>2458000</v>
      </c>
      <c r="C215">
        <v>2403000</v>
      </c>
      <c r="D215">
        <v>2441000</v>
      </c>
      <c r="E215">
        <v>2428000</v>
      </c>
      <c r="F215">
        <v>2427000</v>
      </c>
      <c r="G215">
        <v>2393000</v>
      </c>
      <c r="H215">
        <v>2393000</v>
      </c>
      <c r="I215">
        <v>2299000</v>
      </c>
      <c r="J215">
        <v>2253000</v>
      </c>
    </row>
    <row r="216" spans="1:10" x14ac:dyDescent="0.2">
      <c r="A216" t="s">
        <v>226</v>
      </c>
      <c r="B216">
        <v>2828000</v>
      </c>
      <c r="C216">
        <v>2764000</v>
      </c>
      <c r="D216">
        <v>2802000</v>
      </c>
      <c r="E216">
        <v>2781000</v>
      </c>
      <c r="F216">
        <v>2771000</v>
      </c>
      <c r="G216">
        <v>2737000</v>
      </c>
      <c r="H216">
        <v>2770000</v>
      </c>
      <c r="I216">
        <v>2630500</v>
      </c>
      <c r="J216">
        <v>2590500</v>
      </c>
    </row>
    <row r="217" spans="1:10" x14ac:dyDescent="0.2">
      <c r="A217" t="s">
        <v>227</v>
      </c>
      <c r="B217" t="s">
        <v>496</v>
      </c>
      <c r="C217" t="s">
        <v>496</v>
      </c>
      <c r="D217" t="s">
        <v>496</v>
      </c>
      <c r="E217" t="s">
        <v>496</v>
      </c>
      <c r="F217" t="s">
        <v>496</v>
      </c>
      <c r="G217" t="s">
        <v>496</v>
      </c>
      <c r="H217" t="s">
        <v>496</v>
      </c>
      <c r="I217" t="s">
        <v>496</v>
      </c>
      <c r="J217" t="s">
        <v>496</v>
      </c>
    </row>
    <row r="218" spans="1:10" x14ac:dyDescent="0.2">
      <c r="A218" t="s">
        <v>228</v>
      </c>
      <c r="B218" s="187">
        <v>35000</v>
      </c>
      <c r="C218" s="187">
        <v>33000</v>
      </c>
      <c r="D218" s="187">
        <v>33000</v>
      </c>
      <c r="E218" s="187">
        <v>33000</v>
      </c>
      <c r="F218" s="187">
        <v>33000</v>
      </c>
      <c r="G218" s="187">
        <v>31000</v>
      </c>
      <c r="H218" s="187">
        <v>34000</v>
      </c>
      <c r="I218" s="187">
        <v>31500</v>
      </c>
      <c r="J218" s="187">
        <v>31000</v>
      </c>
    </row>
    <row r="219" spans="1:10" x14ac:dyDescent="0.2">
      <c r="A219" t="s">
        <v>229</v>
      </c>
      <c r="B219" s="187">
        <v>17000</v>
      </c>
      <c r="C219" s="187">
        <v>16000</v>
      </c>
      <c r="D219" s="187">
        <v>17000</v>
      </c>
      <c r="E219" s="187">
        <v>16000</v>
      </c>
      <c r="F219" s="187">
        <v>17000</v>
      </c>
      <c r="G219" s="187">
        <v>17000</v>
      </c>
      <c r="H219" s="187">
        <v>18000</v>
      </c>
      <c r="I219" s="187">
        <v>15500</v>
      </c>
      <c r="J219" s="187">
        <v>16000</v>
      </c>
    </row>
    <row r="220" spans="1:10" x14ac:dyDescent="0.2">
      <c r="A220" t="s">
        <v>230</v>
      </c>
      <c r="B220" s="187">
        <v>22000</v>
      </c>
      <c r="C220" s="187">
        <v>21000</v>
      </c>
      <c r="D220" s="187">
        <v>21000</v>
      </c>
      <c r="E220" s="187">
        <v>21000</v>
      </c>
      <c r="F220" s="187">
        <v>21000</v>
      </c>
      <c r="G220" s="187">
        <v>20000</v>
      </c>
      <c r="H220" s="187">
        <v>22000</v>
      </c>
      <c r="I220" s="187">
        <v>19500</v>
      </c>
      <c r="J220" s="187">
        <v>19000</v>
      </c>
    </row>
    <row r="221" spans="1:10" x14ac:dyDescent="0.2">
      <c r="A221" t="s">
        <v>231</v>
      </c>
      <c r="B221" s="187">
        <v>13000</v>
      </c>
      <c r="C221" s="187">
        <v>13000</v>
      </c>
      <c r="D221" s="187">
        <v>13000</v>
      </c>
      <c r="E221" s="187">
        <v>13000</v>
      </c>
      <c r="F221" s="187">
        <v>13000</v>
      </c>
      <c r="G221" s="187">
        <v>12000</v>
      </c>
      <c r="H221" s="187">
        <v>14000</v>
      </c>
      <c r="I221" s="187">
        <v>12000</v>
      </c>
      <c r="J221" s="187">
        <v>12000</v>
      </c>
    </row>
    <row r="224" spans="1:10" x14ac:dyDescent="0.2">
      <c r="A224" t="s">
        <v>1822</v>
      </c>
    </row>
    <row r="225" spans="1:11" s="18" customFormat="1" ht="15" x14ac:dyDescent="0.25">
      <c r="B225" s="18">
        <v>2015</v>
      </c>
      <c r="C225" s="18">
        <v>2016</v>
      </c>
      <c r="D225" s="18">
        <v>2017</v>
      </c>
      <c r="E225" s="18">
        <v>2018</v>
      </c>
      <c r="F225" s="18">
        <v>2019</v>
      </c>
      <c r="G225" s="18">
        <v>2020</v>
      </c>
      <c r="H225" s="18">
        <v>2021</v>
      </c>
      <c r="I225" s="18">
        <v>2022</v>
      </c>
      <c r="J225" s="18">
        <v>2023</v>
      </c>
      <c r="K225" s="166"/>
    </row>
    <row r="226" spans="1:11" x14ac:dyDescent="0.2">
      <c r="A226" t="s">
        <v>115</v>
      </c>
      <c r="B226">
        <v>2500</v>
      </c>
      <c r="C226">
        <v>3500</v>
      </c>
      <c r="D226">
        <v>3000</v>
      </c>
      <c r="E226">
        <v>2500</v>
      </c>
      <c r="F226">
        <v>2500</v>
      </c>
      <c r="G226">
        <v>2500</v>
      </c>
      <c r="H226">
        <v>3000</v>
      </c>
      <c r="I226">
        <v>2750</v>
      </c>
      <c r="J226">
        <v>2375</v>
      </c>
    </row>
    <row r="227" spans="1:11" x14ac:dyDescent="0.2">
      <c r="A227" t="s">
        <v>116</v>
      </c>
      <c r="B227">
        <v>1000</v>
      </c>
      <c r="C227">
        <v>1500</v>
      </c>
      <c r="D227">
        <v>1250</v>
      </c>
      <c r="E227">
        <v>1250</v>
      </c>
      <c r="F227">
        <v>1250</v>
      </c>
      <c r="G227">
        <v>1000</v>
      </c>
      <c r="H227">
        <v>1250</v>
      </c>
      <c r="I227">
        <v>1125</v>
      </c>
      <c r="J227">
        <v>1250</v>
      </c>
    </row>
    <row r="228" spans="1:11" x14ac:dyDescent="0.2">
      <c r="A228" t="s">
        <v>117</v>
      </c>
      <c r="B228">
        <v>5000</v>
      </c>
      <c r="C228">
        <v>6000</v>
      </c>
      <c r="D228">
        <v>5000</v>
      </c>
      <c r="E228">
        <v>5000</v>
      </c>
      <c r="F228">
        <v>5000</v>
      </c>
      <c r="G228">
        <v>6000</v>
      </c>
      <c r="H228">
        <v>9000</v>
      </c>
      <c r="I228">
        <v>9500</v>
      </c>
      <c r="J228">
        <v>9000</v>
      </c>
    </row>
    <row r="229" spans="1:11" x14ac:dyDescent="0.2">
      <c r="A229" t="s">
        <v>118</v>
      </c>
      <c r="B229">
        <v>4000</v>
      </c>
      <c r="C229">
        <v>4000</v>
      </c>
      <c r="D229">
        <v>3500</v>
      </c>
      <c r="E229">
        <v>4000</v>
      </c>
      <c r="F229">
        <v>4000</v>
      </c>
      <c r="G229">
        <v>3500</v>
      </c>
      <c r="H229">
        <v>4500</v>
      </c>
      <c r="I229">
        <v>4000</v>
      </c>
      <c r="J229">
        <v>4000</v>
      </c>
    </row>
    <row r="230" spans="1:11" x14ac:dyDescent="0.2">
      <c r="A230" t="s">
        <v>119</v>
      </c>
      <c r="B230">
        <v>2250</v>
      </c>
      <c r="C230">
        <v>2500</v>
      </c>
      <c r="D230">
        <v>2500</v>
      </c>
      <c r="E230">
        <v>2500</v>
      </c>
      <c r="F230">
        <v>2500</v>
      </c>
      <c r="G230">
        <v>2250</v>
      </c>
      <c r="H230">
        <v>2500</v>
      </c>
      <c r="I230">
        <v>2500</v>
      </c>
      <c r="J230">
        <v>2250</v>
      </c>
    </row>
    <row r="231" spans="1:11" x14ac:dyDescent="0.2">
      <c r="A231" t="s">
        <v>120</v>
      </c>
      <c r="B231">
        <v>2500</v>
      </c>
      <c r="C231">
        <v>3000</v>
      </c>
      <c r="D231">
        <v>2500</v>
      </c>
      <c r="E231">
        <v>2500</v>
      </c>
      <c r="F231">
        <v>2500</v>
      </c>
      <c r="G231">
        <v>2500</v>
      </c>
      <c r="H231">
        <v>3000</v>
      </c>
      <c r="I231">
        <v>2500</v>
      </c>
      <c r="J231">
        <v>2375</v>
      </c>
    </row>
    <row r="232" spans="1:11" x14ac:dyDescent="0.2">
      <c r="A232" t="s">
        <v>121</v>
      </c>
      <c r="B232">
        <v>2500</v>
      </c>
      <c r="C232">
        <v>3500</v>
      </c>
      <c r="D232">
        <v>2500</v>
      </c>
      <c r="E232">
        <v>3000</v>
      </c>
      <c r="F232">
        <v>3000</v>
      </c>
      <c r="G232">
        <v>2500</v>
      </c>
      <c r="H232">
        <v>3500</v>
      </c>
      <c r="I232">
        <v>3500</v>
      </c>
      <c r="J232">
        <v>3000</v>
      </c>
    </row>
    <row r="233" spans="1:11" x14ac:dyDescent="0.2">
      <c r="A233" t="s">
        <v>122</v>
      </c>
      <c r="B233">
        <v>900</v>
      </c>
      <c r="C233">
        <v>1250</v>
      </c>
      <c r="D233">
        <v>1250</v>
      </c>
      <c r="E233">
        <v>1250</v>
      </c>
      <c r="F233">
        <v>1250</v>
      </c>
      <c r="G233">
        <v>1250</v>
      </c>
      <c r="H233">
        <v>1250</v>
      </c>
      <c r="I233">
        <v>1250</v>
      </c>
      <c r="J233">
        <v>1125</v>
      </c>
    </row>
    <row r="234" spans="1:11" x14ac:dyDescent="0.2">
      <c r="A234" t="s">
        <v>123</v>
      </c>
      <c r="B234">
        <v>4500</v>
      </c>
      <c r="C234">
        <v>5000</v>
      </c>
      <c r="D234">
        <v>4500</v>
      </c>
      <c r="E234">
        <v>4500</v>
      </c>
      <c r="F234">
        <v>4500</v>
      </c>
      <c r="G234">
        <v>4500</v>
      </c>
      <c r="H234">
        <v>5000</v>
      </c>
      <c r="I234">
        <v>4750</v>
      </c>
      <c r="J234">
        <v>4000</v>
      </c>
    </row>
    <row r="235" spans="1:11" x14ac:dyDescent="0.2">
      <c r="A235" t="s">
        <v>124</v>
      </c>
      <c r="B235">
        <v>1500</v>
      </c>
      <c r="C235">
        <v>2000</v>
      </c>
      <c r="D235">
        <v>1750</v>
      </c>
      <c r="E235">
        <v>1750</v>
      </c>
      <c r="F235">
        <v>1750</v>
      </c>
      <c r="G235">
        <v>1500</v>
      </c>
      <c r="H235">
        <v>1750</v>
      </c>
      <c r="I235">
        <v>1625</v>
      </c>
      <c r="J235">
        <v>1625</v>
      </c>
    </row>
    <row r="236" spans="1:11" x14ac:dyDescent="0.2">
      <c r="A236" t="s">
        <v>125</v>
      </c>
      <c r="B236">
        <v>4000</v>
      </c>
      <c r="C236">
        <v>4500</v>
      </c>
      <c r="D236">
        <v>4000</v>
      </c>
      <c r="E236">
        <v>4500</v>
      </c>
      <c r="F236">
        <v>4500</v>
      </c>
      <c r="G236">
        <v>4000</v>
      </c>
      <c r="H236">
        <v>5000</v>
      </c>
      <c r="I236">
        <v>5500</v>
      </c>
      <c r="J236">
        <v>5500</v>
      </c>
    </row>
    <row r="237" spans="1:11" x14ac:dyDescent="0.2">
      <c r="A237" t="s">
        <v>126</v>
      </c>
      <c r="B237">
        <v>1000</v>
      </c>
      <c r="C237">
        <v>1250</v>
      </c>
      <c r="D237">
        <v>1000</v>
      </c>
      <c r="E237">
        <v>1000</v>
      </c>
      <c r="F237">
        <v>1000</v>
      </c>
      <c r="G237">
        <v>900</v>
      </c>
      <c r="H237">
        <v>1000</v>
      </c>
      <c r="I237">
        <v>1000</v>
      </c>
      <c r="J237">
        <v>950</v>
      </c>
    </row>
    <row r="238" spans="1:11" x14ac:dyDescent="0.2">
      <c r="A238" t="s">
        <v>138</v>
      </c>
      <c r="B238">
        <v>32000</v>
      </c>
      <c r="C238">
        <v>37000</v>
      </c>
      <c r="D238">
        <v>33000</v>
      </c>
      <c r="E238">
        <v>34000</v>
      </c>
      <c r="F238">
        <v>33000</v>
      </c>
      <c r="G238">
        <v>33000</v>
      </c>
      <c r="H238">
        <v>41000</v>
      </c>
      <c r="I238">
        <v>40000</v>
      </c>
      <c r="J238">
        <v>37500</v>
      </c>
    </row>
    <row r="239" spans="1:11" x14ac:dyDescent="0.2">
      <c r="A239" t="s">
        <v>127</v>
      </c>
      <c r="B239">
        <v>4500</v>
      </c>
      <c r="C239">
        <v>6000</v>
      </c>
      <c r="D239">
        <v>5000</v>
      </c>
      <c r="E239">
        <v>6000</v>
      </c>
      <c r="F239">
        <v>5000</v>
      </c>
      <c r="G239">
        <v>6000</v>
      </c>
      <c r="H239">
        <v>7000</v>
      </c>
      <c r="I239">
        <v>6500</v>
      </c>
      <c r="J239">
        <v>6000</v>
      </c>
    </row>
    <row r="240" spans="1:11" x14ac:dyDescent="0.2">
      <c r="A240" t="s">
        <v>139</v>
      </c>
      <c r="B240">
        <v>37000</v>
      </c>
      <c r="C240">
        <v>43000</v>
      </c>
      <c r="D240">
        <v>38000</v>
      </c>
      <c r="E240">
        <v>40000</v>
      </c>
      <c r="F240">
        <v>39000</v>
      </c>
      <c r="G240">
        <v>39000</v>
      </c>
      <c r="H240">
        <v>48000</v>
      </c>
      <c r="I240">
        <v>46500</v>
      </c>
      <c r="J240">
        <v>43000</v>
      </c>
    </row>
    <row r="241" spans="1:11" x14ac:dyDescent="0.2">
      <c r="A241" t="s">
        <v>140</v>
      </c>
      <c r="B241">
        <v>179000</v>
      </c>
      <c r="C241">
        <v>208000</v>
      </c>
      <c r="D241">
        <v>188000</v>
      </c>
      <c r="E241">
        <v>194000</v>
      </c>
      <c r="F241">
        <v>188000</v>
      </c>
      <c r="G241">
        <v>187000</v>
      </c>
      <c r="H241">
        <v>212000</v>
      </c>
      <c r="I241">
        <v>205500</v>
      </c>
      <c r="J241">
        <v>199000</v>
      </c>
    </row>
    <row r="242" spans="1:11" x14ac:dyDescent="0.2">
      <c r="A242" t="s">
        <v>141</v>
      </c>
      <c r="B242">
        <v>1181000</v>
      </c>
      <c r="C242">
        <v>1274000</v>
      </c>
      <c r="D242">
        <v>1249000</v>
      </c>
      <c r="E242">
        <v>1279000</v>
      </c>
      <c r="F242">
        <v>1326000</v>
      </c>
      <c r="G242">
        <v>1340000</v>
      </c>
      <c r="H242">
        <v>1375000</v>
      </c>
      <c r="I242">
        <v>1387000</v>
      </c>
      <c r="J242">
        <v>1400500</v>
      </c>
    </row>
    <row r="243" spans="1:11" x14ac:dyDescent="0.2">
      <c r="A243" t="s">
        <v>226</v>
      </c>
      <c r="B243">
        <v>1326000</v>
      </c>
      <c r="C243">
        <v>1418000</v>
      </c>
      <c r="D243">
        <v>1396000</v>
      </c>
      <c r="E243">
        <v>1427000</v>
      </c>
      <c r="F243">
        <v>1472000</v>
      </c>
      <c r="G243">
        <v>1494000</v>
      </c>
      <c r="H243">
        <v>1522000</v>
      </c>
      <c r="I243">
        <v>1541500</v>
      </c>
      <c r="J243">
        <v>1558500</v>
      </c>
    </row>
    <row r="244" spans="1:11" x14ac:dyDescent="0.2">
      <c r="A244" t="s">
        <v>227</v>
      </c>
      <c r="B244" t="s">
        <v>496</v>
      </c>
      <c r="C244" t="s">
        <v>496</v>
      </c>
      <c r="D244" t="s">
        <v>496</v>
      </c>
      <c r="E244" t="s">
        <v>496</v>
      </c>
      <c r="F244" t="s">
        <v>496</v>
      </c>
      <c r="G244" t="s">
        <v>496</v>
      </c>
      <c r="H244" t="s">
        <v>496</v>
      </c>
      <c r="I244" t="s">
        <v>496</v>
      </c>
      <c r="J244" t="s">
        <v>496</v>
      </c>
    </row>
    <row r="245" spans="1:11" x14ac:dyDescent="0.2">
      <c r="A245" t="s">
        <v>228</v>
      </c>
      <c r="B245" s="187">
        <v>20000</v>
      </c>
      <c r="C245" s="187">
        <v>23000</v>
      </c>
      <c r="D245" s="187">
        <v>19000</v>
      </c>
      <c r="E245" s="187">
        <v>21000</v>
      </c>
      <c r="F245" s="187">
        <v>21000</v>
      </c>
      <c r="G245" s="187">
        <v>22000</v>
      </c>
      <c r="H245" s="187">
        <v>28000</v>
      </c>
      <c r="I245" s="187">
        <v>26500</v>
      </c>
      <c r="J245" s="187">
        <v>24000</v>
      </c>
    </row>
    <row r="246" spans="1:11" x14ac:dyDescent="0.2">
      <c r="A246" t="s">
        <v>229</v>
      </c>
      <c r="B246" s="187">
        <v>6000</v>
      </c>
      <c r="C246" s="187">
        <v>7000</v>
      </c>
      <c r="D246" s="187">
        <v>6000</v>
      </c>
      <c r="E246" s="187">
        <v>7000</v>
      </c>
      <c r="F246" s="187">
        <v>7000</v>
      </c>
      <c r="G246" s="187">
        <v>6000</v>
      </c>
      <c r="H246" s="187">
        <v>8000</v>
      </c>
      <c r="I246" s="187">
        <v>8000</v>
      </c>
      <c r="J246" s="187">
        <v>7500</v>
      </c>
    </row>
    <row r="247" spans="1:11" x14ac:dyDescent="0.2">
      <c r="A247" t="s">
        <v>230</v>
      </c>
      <c r="B247" s="187">
        <v>9000</v>
      </c>
      <c r="C247" s="187">
        <v>10000</v>
      </c>
      <c r="D247" s="187">
        <v>9000</v>
      </c>
      <c r="E247" s="187">
        <v>9000</v>
      </c>
      <c r="F247" s="187">
        <v>9000</v>
      </c>
      <c r="G247" s="187">
        <v>9000</v>
      </c>
      <c r="H247" s="187">
        <v>10000</v>
      </c>
      <c r="I247" s="187">
        <v>9500</v>
      </c>
      <c r="J247" s="187">
        <v>9000</v>
      </c>
    </row>
    <row r="248" spans="1:11" x14ac:dyDescent="0.2">
      <c r="A248" t="s">
        <v>231</v>
      </c>
      <c r="B248" s="187">
        <v>5000</v>
      </c>
      <c r="C248" s="187">
        <v>7000</v>
      </c>
      <c r="D248" s="187">
        <v>6000</v>
      </c>
      <c r="E248" s="187">
        <v>5000</v>
      </c>
      <c r="F248" s="187">
        <v>5000</v>
      </c>
      <c r="G248" s="187">
        <v>5000</v>
      </c>
      <c r="H248" s="187">
        <v>7000</v>
      </c>
      <c r="I248" s="187">
        <v>6000</v>
      </c>
      <c r="J248" s="187">
        <v>5500</v>
      </c>
    </row>
    <row r="251" spans="1:11" x14ac:dyDescent="0.2">
      <c r="A251" t="s">
        <v>1823</v>
      </c>
    </row>
    <row r="252" spans="1:11" s="18" customFormat="1" ht="15" x14ac:dyDescent="0.25">
      <c r="B252" s="18">
        <v>2015</v>
      </c>
      <c r="C252" s="18">
        <v>2016</v>
      </c>
      <c r="D252" s="18">
        <v>2017</v>
      </c>
      <c r="E252" s="18">
        <v>2018</v>
      </c>
      <c r="F252" s="18">
        <v>2019</v>
      </c>
      <c r="G252" s="18">
        <v>2020</v>
      </c>
      <c r="H252" s="18">
        <v>2021</v>
      </c>
      <c r="I252" s="18">
        <v>2022</v>
      </c>
      <c r="J252" s="18">
        <v>2023</v>
      </c>
      <c r="K252" s="166"/>
    </row>
    <row r="253" spans="1:11" x14ac:dyDescent="0.2">
      <c r="A253" t="s">
        <v>115</v>
      </c>
      <c r="B253">
        <v>4000</v>
      </c>
      <c r="C253">
        <v>3500</v>
      </c>
      <c r="D253">
        <v>3500</v>
      </c>
      <c r="E253">
        <v>3500</v>
      </c>
      <c r="F253">
        <v>4000</v>
      </c>
      <c r="G253">
        <v>3500</v>
      </c>
      <c r="H253">
        <v>3500</v>
      </c>
      <c r="I253">
        <v>3750</v>
      </c>
      <c r="J253">
        <v>4000</v>
      </c>
    </row>
    <row r="254" spans="1:11" x14ac:dyDescent="0.2">
      <c r="A254" t="s">
        <v>116</v>
      </c>
      <c r="B254">
        <v>6000</v>
      </c>
      <c r="C254">
        <v>6000</v>
      </c>
      <c r="D254">
        <v>6000</v>
      </c>
      <c r="E254">
        <v>6000</v>
      </c>
      <c r="F254">
        <v>6000</v>
      </c>
      <c r="G254">
        <v>5000</v>
      </c>
      <c r="H254">
        <v>6000</v>
      </c>
      <c r="I254">
        <v>6000</v>
      </c>
      <c r="J254">
        <v>7500</v>
      </c>
    </row>
    <row r="255" spans="1:11" x14ac:dyDescent="0.2">
      <c r="A255" t="s">
        <v>117</v>
      </c>
      <c r="B255">
        <v>4000</v>
      </c>
      <c r="C255">
        <v>4000</v>
      </c>
      <c r="D255">
        <v>4000</v>
      </c>
      <c r="E255">
        <v>4000</v>
      </c>
      <c r="F255">
        <v>4000</v>
      </c>
      <c r="G255">
        <v>4000</v>
      </c>
      <c r="H255">
        <v>4000</v>
      </c>
      <c r="I255">
        <v>4250</v>
      </c>
      <c r="J255">
        <v>4750</v>
      </c>
    </row>
    <row r="256" spans="1:11" x14ac:dyDescent="0.2">
      <c r="A256" t="s">
        <v>118</v>
      </c>
      <c r="B256">
        <v>3000</v>
      </c>
      <c r="C256">
        <v>2500</v>
      </c>
      <c r="D256">
        <v>2500</v>
      </c>
      <c r="E256">
        <v>3000</v>
      </c>
      <c r="F256">
        <v>3000</v>
      </c>
      <c r="G256">
        <v>3000</v>
      </c>
      <c r="H256">
        <v>3000</v>
      </c>
      <c r="I256">
        <v>3000</v>
      </c>
      <c r="J256">
        <v>3750</v>
      </c>
    </row>
    <row r="257" spans="1:10" x14ac:dyDescent="0.2">
      <c r="A257" t="s">
        <v>119</v>
      </c>
      <c r="B257">
        <v>3500</v>
      </c>
      <c r="C257">
        <v>3000</v>
      </c>
      <c r="D257">
        <v>3000</v>
      </c>
      <c r="E257">
        <v>3500</v>
      </c>
      <c r="F257">
        <v>3500</v>
      </c>
      <c r="G257">
        <v>3500</v>
      </c>
      <c r="H257">
        <v>3500</v>
      </c>
      <c r="I257">
        <v>3750</v>
      </c>
      <c r="J257">
        <v>4250</v>
      </c>
    </row>
    <row r="258" spans="1:10" x14ac:dyDescent="0.2">
      <c r="A258" t="s">
        <v>120</v>
      </c>
      <c r="B258">
        <v>2000</v>
      </c>
      <c r="C258">
        <v>2000</v>
      </c>
      <c r="D258">
        <v>2250</v>
      </c>
      <c r="E258">
        <v>2500</v>
      </c>
      <c r="F258">
        <v>3000</v>
      </c>
      <c r="G258">
        <v>3000</v>
      </c>
      <c r="H258">
        <v>3500</v>
      </c>
      <c r="I258">
        <v>3750</v>
      </c>
      <c r="J258">
        <v>4000</v>
      </c>
    </row>
    <row r="259" spans="1:10" x14ac:dyDescent="0.2">
      <c r="A259" t="s">
        <v>121</v>
      </c>
      <c r="B259">
        <v>5000</v>
      </c>
      <c r="C259">
        <v>4500</v>
      </c>
      <c r="D259">
        <v>5000</v>
      </c>
      <c r="E259">
        <v>5000</v>
      </c>
      <c r="F259">
        <v>6000</v>
      </c>
      <c r="G259">
        <v>5000</v>
      </c>
      <c r="H259">
        <v>5000</v>
      </c>
      <c r="I259">
        <v>5000</v>
      </c>
      <c r="J259">
        <v>6000</v>
      </c>
    </row>
    <row r="260" spans="1:10" x14ac:dyDescent="0.2">
      <c r="A260" t="s">
        <v>122</v>
      </c>
      <c r="B260">
        <v>3500</v>
      </c>
      <c r="C260">
        <v>3000</v>
      </c>
      <c r="D260">
        <v>3500</v>
      </c>
      <c r="E260">
        <v>3500</v>
      </c>
      <c r="F260">
        <v>3500</v>
      </c>
      <c r="G260">
        <v>3500</v>
      </c>
      <c r="H260">
        <v>3500</v>
      </c>
      <c r="I260">
        <v>3500</v>
      </c>
      <c r="J260">
        <v>3750</v>
      </c>
    </row>
    <row r="261" spans="1:10" x14ac:dyDescent="0.2">
      <c r="A261" t="s">
        <v>123</v>
      </c>
      <c r="B261">
        <v>3500</v>
      </c>
      <c r="C261">
        <v>3000</v>
      </c>
      <c r="D261">
        <v>3000</v>
      </c>
      <c r="E261">
        <v>3500</v>
      </c>
      <c r="F261">
        <v>3500</v>
      </c>
      <c r="G261">
        <v>3000</v>
      </c>
      <c r="H261">
        <v>3500</v>
      </c>
      <c r="I261">
        <v>4000</v>
      </c>
      <c r="J261">
        <v>4250</v>
      </c>
    </row>
    <row r="262" spans="1:10" x14ac:dyDescent="0.2">
      <c r="A262" t="s">
        <v>124</v>
      </c>
      <c r="B262">
        <v>4000</v>
      </c>
      <c r="C262">
        <v>4000</v>
      </c>
      <c r="D262">
        <v>4500</v>
      </c>
      <c r="E262">
        <v>4000</v>
      </c>
      <c r="F262">
        <v>4500</v>
      </c>
      <c r="G262">
        <v>4000</v>
      </c>
      <c r="H262">
        <v>4500</v>
      </c>
      <c r="I262">
        <v>4500</v>
      </c>
      <c r="J262">
        <v>5000</v>
      </c>
    </row>
    <row r="263" spans="1:10" x14ac:dyDescent="0.2">
      <c r="A263" t="s">
        <v>125</v>
      </c>
      <c r="B263">
        <v>3000</v>
      </c>
      <c r="C263">
        <v>3000</v>
      </c>
      <c r="D263">
        <v>3000</v>
      </c>
      <c r="E263">
        <v>3000</v>
      </c>
      <c r="F263">
        <v>3500</v>
      </c>
      <c r="G263">
        <v>3500</v>
      </c>
      <c r="H263">
        <v>3500</v>
      </c>
      <c r="I263">
        <v>3500</v>
      </c>
      <c r="J263">
        <v>4250</v>
      </c>
    </row>
    <row r="264" spans="1:10" x14ac:dyDescent="0.2">
      <c r="A264" t="s">
        <v>126</v>
      </c>
      <c r="B264">
        <v>4000</v>
      </c>
      <c r="C264">
        <v>3500</v>
      </c>
      <c r="D264">
        <v>4000</v>
      </c>
      <c r="E264">
        <v>4000</v>
      </c>
      <c r="F264">
        <v>4000</v>
      </c>
      <c r="G264">
        <v>3500</v>
      </c>
      <c r="H264">
        <v>3500</v>
      </c>
      <c r="I264">
        <v>4000</v>
      </c>
      <c r="J264">
        <v>5000</v>
      </c>
    </row>
    <row r="265" spans="1:10" x14ac:dyDescent="0.2">
      <c r="A265" t="s">
        <v>138</v>
      </c>
      <c r="B265">
        <v>44000</v>
      </c>
      <c r="C265">
        <v>42000</v>
      </c>
      <c r="D265">
        <v>45000</v>
      </c>
      <c r="E265">
        <v>45000</v>
      </c>
      <c r="F265">
        <v>49000</v>
      </c>
      <c r="G265">
        <v>45000</v>
      </c>
      <c r="H265">
        <v>47000</v>
      </c>
      <c r="I265">
        <v>49000</v>
      </c>
      <c r="J265">
        <v>56500</v>
      </c>
    </row>
    <row r="266" spans="1:10" x14ac:dyDescent="0.2">
      <c r="A266" t="s">
        <v>127</v>
      </c>
      <c r="B266">
        <v>6000</v>
      </c>
      <c r="C266">
        <v>5000</v>
      </c>
      <c r="D266">
        <v>6000</v>
      </c>
      <c r="E266">
        <v>6000</v>
      </c>
      <c r="F266">
        <v>6000</v>
      </c>
      <c r="G266">
        <v>6000</v>
      </c>
      <c r="H266">
        <v>6000</v>
      </c>
      <c r="I266">
        <v>6500</v>
      </c>
      <c r="J266">
        <v>7000</v>
      </c>
    </row>
    <row r="267" spans="1:10" x14ac:dyDescent="0.2">
      <c r="A267" t="s">
        <v>139</v>
      </c>
      <c r="B267">
        <v>50000</v>
      </c>
      <c r="C267">
        <v>47000</v>
      </c>
      <c r="D267">
        <v>50000</v>
      </c>
      <c r="E267">
        <v>51000</v>
      </c>
      <c r="F267">
        <v>55000</v>
      </c>
      <c r="G267">
        <v>51000</v>
      </c>
      <c r="H267">
        <v>53000</v>
      </c>
      <c r="I267">
        <v>55500</v>
      </c>
      <c r="J267">
        <v>63500</v>
      </c>
    </row>
    <row r="268" spans="1:10" x14ac:dyDescent="0.2">
      <c r="A268" t="s">
        <v>140</v>
      </c>
      <c r="B268">
        <v>299000</v>
      </c>
      <c r="C268">
        <v>282000</v>
      </c>
      <c r="D268">
        <v>298000</v>
      </c>
      <c r="E268">
        <v>304000</v>
      </c>
      <c r="F268">
        <v>323000</v>
      </c>
      <c r="G268">
        <v>297000</v>
      </c>
      <c r="H268">
        <v>303000</v>
      </c>
      <c r="I268">
        <v>318500</v>
      </c>
      <c r="J268">
        <v>371500</v>
      </c>
    </row>
    <row r="269" spans="1:10" x14ac:dyDescent="0.2">
      <c r="A269" t="s">
        <v>141</v>
      </c>
      <c r="B269">
        <v>1776000</v>
      </c>
      <c r="C269">
        <v>1869000</v>
      </c>
      <c r="D269">
        <v>1905000</v>
      </c>
      <c r="E269">
        <v>1936000</v>
      </c>
      <c r="F269">
        <v>1976000</v>
      </c>
      <c r="G269">
        <v>1844000</v>
      </c>
      <c r="H269">
        <v>1989000</v>
      </c>
      <c r="I269">
        <v>2144000</v>
      </c>
      <c r="J269">
        <v>2156000</v>
      </c>
    </row>
    <row r="270" spans="1:10" x14ac:dyDescent="0.2">
      <c r="A270" t="s">
        <v>226</v>
      </c>
      <c r="B270">
        <v>2072000</v>
      </c>
      <c r="C270">
        <v>2165000</v>
      </c>
      <c r="D270">
        <v>2190000</v>
      </c>
      <c r="E270">
        <v>2237000</v>
      </c>
      <c r="F270">
        <v>2300000</v>
      </c>
      <c r="G270">
        <v>2121000</v>
      </c>
      <c r="H270">
        <v>2279000</v>
      </c>
      <c r="I270">
        <v>2466000</v>
      </c>
      <c r="J270">
        <v>2491500</v>
      </c>
    </row>
    <row r="271" spans="1:10" x14ac:dyDescent="0.2">
      <c r="A271" t="s">
        <v>227</v>
      </c>
      <c r="B271" t="s">
        <v>496</v>
      </c>
      <c r="C271" t="s">
        <v>496</v>
      </c>
      <c r="D271" t="s">
        <v>496</v>
      </c>
      <c r="E271" t="s">
        <v>496</v>
      </c>
      <c r="F271" t="s">
        <v>496</v>
      </c>
      <c r="G271" t="s">
        <v>496</v>
      </c>
      <c r="H271" t="s">
        <v>496</v>
      </c>
      <c r="I271" t="s">
        <v>496</v>
      </c>
      <c r="J271" t="s">
        <v>496</v>
      </c>
    </row>
    <row r="272" spans="1:10" x14ac:dyDescent="0.2">
      <c r="A272" t="s">
        <v>228</v>
      </c>
      <c r="B272" s="187">
        <v>20000</v>
      </c>
      <c r="C272" s="187">
        <v>19000</v>
      </c>
      <c r="D272" s="187">
        <v>20000</v>
      </c>
      <c r="E272" s="187">
        <v>20000</v>
      </c>
      <c r="F272" s="187">
        <v>22000</v>
      </c>
      <c r="G272" s="187">
        <v>21000</v>
      </c>
      <c r="H272" s="187">
        <v>22000</v>
      </c>
      <c r="I272" s="187">
        <v>23000</v>
      </c>
      <c r="J272" s="187">
        <v>26000</v>
      </c>
    </row>
    <row r="273" spans="1:11" x14ac:dyDescent="0.2">
      <c r="A273" t="s">
        <v>229</v>
      </c>
      <c r="B273" s="187">
        <v>10000</v>
      </c>
      <c r="C273" s="187">
        <v>10000</v>
      </c>
      <c r="D273" s="187">
        <v>11000</v>
      </c>
      <c r="E273" s="187">
        <v>10000</v>
      </c>
      <c r="F273" s="187">
        <v>11000</v>
      </c>
      <c r="G273" s="187">
        <v>11000</v>
      </c>
      <c r="H273" s="187">
        <v>11000</v>
      </c>
      <c r="I273" s="187">
        <v>11000</v>
      </c>
      <c r="J273" s="187">
        <v>13000</v>
      </c>
    </row>
    <row r="274" spans="1:11" x14ac:dyDescent="0.2">
      <c r="A274" t="s">
        <v>230</v>
      </c>
      <c r="B274" s="187">
        <v>16000</v>
      </c>
      <c r="C274" s="187">
        <v>15000</v>
      </c>
      <c r="D274" s="187">
        <v>16000</v>
      </c>
      <c r="E274" s="187">
        <v>16000</v>
      </c>
      <c r="F274" s="187">
        <v>18000</v>
      </c>
      <c r="G274" s="187">
        <v>16000</v>
      </c>
      <c r="H274" s="187">
        <v>17000</v>
      </c>
      <c r="I274" s="187">
        <v>17500</v>
      </c>
      <c r="J274" s="187">
        <v>20500</v>
      </c>
    </row>
    <row r="275" spans="1:11" x14ac:dyDescent="0.2">
      <c r="A275" t="s">
        <v>231</v>
      </c>
      <c r="B275" s="187">
        <v>9000</v>
      </c>
      <c r="C275" s="187">
        <v>8000</v>
      </c>
      <c r="D275" s="187">
        <v>9000</v>
      </c>
      <c r="E275" s="187">
        <v>9000</v>
      </c>
      <c r="F275" s="187">
        <v>10000</v>
      </c>
      <c r="G275" s="187">
        <v>8000</v>
      </c>
      <c r="H275" s="187">
        <v>8000</v>
      </c>
      <c r="I275" s="187">
        <v>9000</v>
      </c>
      <c r="J275" s="187">
        <v>10000</v>
      </c>
    </row>
    <row r="278" spans="1:11" x14ac:dyDescent="0.2">
      <c r="A278" t="s">
        <v>1824</v>
      </c>
    </row>
    <row r="279" spans="1:11" s="18" customFormat="1" ht="15" x14ac:dyDescent="0.25">
      <c r="B279" s="18">
        <v>2015</v>
      </c>
      <c r="C279" s="18">
        <v>2016</v>
      </c>
      <c r="D279" s="18">
        <v>2017</v>
      </c>
      <c r="E279" s="18">
        <v>2018</v>
      </c>
      <c r="F279" s="18">
        <v>2019</v>
      </c>
      <c r="G279" s="18">
        <v>2020</v>
      </c>
      <c r="H279" s="18">
        <v>2021</v>
      </c>
      <c r="I279" s="18">
        <v>2022</v>
      </c>
      <c r="J279" s="18">
        <v>2023</v>
      </c>
      <c r="K279" s="166"/>
    </row>
    <row r="280" spans="1:11" x14ac:dyDescent="0.2">
      <c r="A280" t="s">
        <v>115</v>
      </c>
      <c r="B280">
        <v>1500</v>
      </c>
      <c r="C280">
        <v>1500</v>
      </c>
      <c r="D280">
        <v>1250</v>
      </c>
      <c r="E280">
        <v>1250</v>
      </c>
      <c r="F280">
        <v>1250</v>
      </c>
      <c r="G280">
        <v>1500</v>
      </c>
      <c r="H280">
        <v>1250</v>
      </c>
      <c r="I280">
        <v>1500</v>
      </c>
      <c r="J280">
        <v>1375</v>
      </c>
    </row>
    <row r="281" spans="1:11" x14ac:dyDescent="0.2">
      <c r="A281" t="s">
        <v>116</v>
      </c>
      <c r="B281">
        <v>1750</v>
      </c>
      <c r="C281">
        <v>1750</v>
      </c>
      <c r="D281">
        <v>1500</v>
      </c>
      <c r="E281">
        <v>1750</v>
      </c>
      <c r="F281">
        <v>1750</v>
      </c>
      <c r="G281">
        <v>1750</v>
      </c>
      <c r="H281">
        <v>2000</v>
      </c>
      <c r="I281">
        <v>2250</v>
      </c>
      <c r="J281">
        <v>2000</v>
      </c>
    </row>
    <row r="282" spans="1:11" x14ac:dyDescent="0.2">
      <c r="A282" t="s">
        <v>117</v>
      </c>
      <c r="B282">
        <v>1750</v>
      </c>
      <c r="C282">
        <v>1500</v>
      </c>
      <c r="D282">
        <v>1750</v>
      </c>
      <c r="E282">
        <v>1750</v>
      </c>
      <c r="F282">
        <v>2250</v>
      </c>
      <c r="G282">
        <v>2250</v>
      </c>
      <c r="H282">
        <v>2000</v>
      </c>
      <c r="I282">
        <v>2250</v>
      </c>
      <c r="J282">
        <v>1875</v>
      </c>
    </row>
    <row r="283" spans="1:11" x14ac:dyDescent="0.2">
      <c r="A283" t="s">
        <v>118</v>
      </c>
      <c r="B283">
        <v>450</v>
      </c>
      <c r="C283">
        <v>400</v>
      </c>
      <c r="D283">
        <v>450</v>
      </c>
      <c r="E283">
        <v>500</v>
      </c>
      <c r="F283">
        <v>600</v>
      </c>
      <c r="G283">
        <v>600</v>
      </c>
      <c r="H283">
        <v>500</v>
      </c>
      <c r="I283">
        <v>650</v>
      </c>
      <c r="J283">
        <v>650</v>
      </c>
    </row>
    <row r="284" spans="1:11" x14ac:dyDescent="0.2">
      <c r="A284" t="s">
        <v>119</v>
      </c>
      <c r="B284">
        <v>800</v>
      </c>
      <c r="C284">
        <v>600</v>
      </c>
      <c r="D284">
        <v>500</v>
      </c>
      <c r="E284">
        <v>800</v>
      </c>
      <c r="F284">
        <v>800</v>
      </c>
      <c r="G284">
        <v>800</v>
      </c>
      <c r="H284">
        <v>700</v>
      </c>
      <c r="I284">
        <v>500</v>
      </c>
      <c r="J284">
        <v>450</v>
      </c>
    </row>
    <row r="285" spans="1:11" x14ac:dyDescent="0.2">
      <c r="A285" t="s">
        <v>120</v>
      </c>
      <c r="B285">
        <v>500</v>
      </c>
      <c r="C285">
        <v>500</v>
      </c>
      <c r="D285">
        <v>450</v>
      </c>
      <c r="E285">
        <v>500</v>
      </c>
      <c r="F285">
        <v>500</v>
      </c>
      <c r="G285">
        <v>600</v>
      </c>
      <c r="H285">
        <v>450</v>
      </c>
      <c r="I285">
        <v>500</v>
      </c>
      <c r="J285">
        <v>425</v>
      </c>
    </row>
    <row r="286" spans="1:11" x14ac:dyDescent="0.2">
      <c r="A286" t="s">
        <v>121</v>
      </c>
      <c r="B286">
        <v>2250</v>
      </c>
      <c r="C286">
        <v>2500</v>
      </c>
      <c r="D286">
        <v>2250</v>
      </c>
      <c r="E286">
        <v>2250</v>
      </c>
      <c r="F286">
        <v>2250</v>
      </c>
      <c r="G286">
        <v>2500</v>
      </c>
      <c r="H286">
        <v>2250</v>
      </c>
      <c r="I286">
        <v>2500</v>
      </c>
      <c r="J286">
        <v>2375</v>
      </c>
    </row>
    <row r="287" spans="1:11" x14ac:dyDescent="0.2">
      <c r="A287" t="s">
        <v>122</v>
      </c>
      <c r="B287">
        <v>2500</v>
      </c>
      <c r="C287">
        <v>2500</v>
      </c>
      <c r="D287">
        <v>2500</v>
      </c>
      <c r="E287">
        <v>2500</v>
      </c>
      <c r="F287">
        <v>2500</v>
      </c>
      <c r="G287">
        <v>2000</v>
      </c>
      <c r="H287">
        <v>1750</v>
      </c>
      <c r="I287">
        <v>1875</v>
      </c>
      <c r="J287">
        <v>1500</v>
      </c>
    </row>
    <row r="288" spans="1:11" x14ac:dyDescent="0.2">
      <c r="A288" t="s">
        <v>123</v>
      </c>
      <c r="B288">
        <v>1000</v>
      </c>
      <c r="C288">
        <v>900</v>
      </c>
      <c r="D288">
        <v>900</v>
      </c>
      <c r="E288">
        <v>700</v>
      </c>
      <c r="F288">
        <v>700</v>
      </c>
      <c r="G288">
        <v>800</v>
      </c>
      <c r="H288">
        <v>800</v>
      </c>
      <c r="I288">
        <v>900</v>
      </c>
      <c r="J288">
        <v>750</v>
      </c>
    </row>
    <row r="289" spans="1:10" x14ac:dyDescent="0.2">
      <c r="A289" t="s">
        <v>124</v>
      </c>
      <c r="B289">
        <v>700</v>
      </c>
      <c r="C289">
        <v>700</v>
      </c>
      <c r="D289">
        <v>600</v>
      </c>
      <c r="E289">
        <v>700</v>
      </c>
      <c r="F289">
        <v>800</v>
      </c>
      <c r="G289">
        <v>1000</v>
      </c>
      <c r="H289">
        <v>900</v>
      </c>
      <c r="I289">
        <v>1000</v>
      </c>
      <c r="J289">
        <v>900</v>
      </c>
    </row>
    <row r="290" spans="1:10" x14ac:dyDescent="0.2">
      <c r="A290" t="s">
        <v>125</v>
      </c>
      <c r="B290">
        <v>2250</v>
      </c>
      <c r="C290">
        <v>2250</v>
      </c>
      <c r="D290">
        <v>2000</v>
      </c>
      <c r="E290">
        <v>2000</v>
      </c>
      <c r="F290">
        <v>2000</v>
      </c>
      <c r="G290">
        <v>2250</v>
      </c>
      <c r="H290">
        <v>1750</v>
      </c>
      <c r="I290">
        <v>2125</v>
      </c>
      <c r="J290">
        <v>2125</v>
      </c>
    </row>
    <row r="291" spans="1:10" x14ac:dyDescent="0.2">
      <c r="A291" t="s">
        <v>126</v>
      </c>
      <c r="B291">
        <v>2500</v>
      </c>
      <c r="C291">
        <v>2250</v>
      </c>
      <c r="D291">
        <v>2250</v>
      </c>
      <c r="E291">
        <v>2250</v>
      </c>
      <c r="F291">
        <v>2000</v>
      </c>
      <c r="G291">
        <v>2000</v>
      </c>
      <c r="H291">
        <v>1750</v>
      </c>
      <c r="I291">
        <v>2250</v>
      </c>
      <c r="J291">
        <v>1750</v>
      </c>
    </row>
    <row r="292" spans="1:10" x14ac:dyDescent="0.2">
      <c r="A292" t="s">
        <v>138</v>
      </c>
      <c r="B292">
        <v>18000</v>
      </c>
      <c r="C292">
        <v>17000</v>
      </c>
      <c r="D292">
        <v>17000</v>
      </c>
      <c r="E292">
        <v>17000</v>
      </c>
      <c r="F292">
        <v>17000</v>
      </c>
      <c r="G292">
        <v>18000</v>
      </c>
      <c r="H292">
        <v>16000</v>
      </c>
      <c r="I292">
        <v>18500</v>
      </c>
      <c r="J292">
        <v>16500</v>
      </c>
    </row>
    <row r="293" spans="1:10" x14ac:dyDescent="0.2">
      <c r="A293" t="s">
        <v>127</v>
      </c>
      <c r="B293">
        <v>2250</v>
      </c>
      <c r="C293">
        <v>2250</v>
      </c>
      <c r="D293">
        <v>2250</v>
      </c>
      <c r="E293">
        <v>2250</v>
      </c>
      <c r="F293">
        <v>2250</v>
      </c>
      <c r="G293">
        <v>2250</v>
      </c>
      <c r="H293">
        <v>2000</v>
      </c>
      <c r="I293">
        <v>2250</v>
      </c>
      <c r="J293">
        <v>2250</v>
      </c>
    </row>
    <row r="294" spans="1:10" x14ac:dyDescent="0.2">
      <c r="A294" t="s">
        <v>139</v>
      </c>
      <c r="B294">
        <v>20000</v>
      </c>
      <c r="C294">
        <v>19000</v>
      </c>
      <c r="D294">
        <v>19000</v>
      </c>
      <c r="E294">
        <v>19000</v>
      </c>
      <c r="F294">
        <v>19000</v>
      </c>
      <c r="G294">
        <v>20000</v>
      </c>
      <c r="H294">
        <v>18000</v>
      </c>
      <c r="I294">
        <v>21000</v>
      </c>
      <c r="J294">
        <v>18500</v>
      </c>
    </row>
    <row r="295" spans="1:10" x14ac:dyDescent="0.2">
      <c r="A295" t="s">
        <v>140</v>
      </c>
      <c r="B295">
        <v>256000</v>
      </c>
      <c r="C295">
        <v>253000</v>
      </c>
      <c r="D295">
        <v>239000</v>
      </c>
      <c r="E295">
        <v>235000</v>
      </c>
      <c r="F295">
        <v>239000</v>
      </c>
      <c r="G295">
        <v>250000</v>
      </c>
      <c r="H295">
        <v>226000</v>
      </c>
      <c r="I295">
        <v>261000</v>
      </c>
      <c r="J295">
        <v>239000</v>
      </c>
    </row>
    <row r="296" spans="1:10" x14ac:dyDescent="0.2">
      <c r="A296" t="s">
        <v>141</v>
      </c>
      <c r="B296">
        <v>1107000</v>
      </c>
      <c r="C296">
        <v>1123000</v>
      </c>
      <c r="D296">
        <v>1159000</v>
      </c>
      <c r="E296">
        <v>1149000</v>
      </c>
      <c r="F296">
        <v>1182000</v>
      </c>
      <c r="G296">
        <v>1198000</v>
      </c>
      <c r="H296">
        <v>1227000</v>
      </c>
      <c r="I296">
        <v>1293000</v>
      </c>
      <c r="J296">
        <v>1309500</v>
      </c>
    </row>
    <row r="297" spans="1:10" x14ac:dyDescent="0.2">
      <c r="A297" t="s">
        <v>226</v>
      </c>
      <c r="B297">
        <v>1189000</v>
      </c>
      <c r="C297">
        <v>1225000</v>
      </c>
      <c r="D297">
        <v>1280000</v>
      </c>
      <c r="E297">
        <v>1254000</v>
      </c>
      <c r="F297">
        <v>1298000</v>
      </c>
      <c r="G297">
        <v>1313000</v>
      </c>
      <c r="H297">
        <v>1342000</v>
      </c>
      <c r="I297">
        <v>1403000</v>
      </c>
      <c r="J297">
        <v>1420000</v>
      </c>
    </row>
    <row r="298" spans="1:10" x14ac:dyDescent="0.2">
      <c r="A298" t="s">
        <v>227</v>
      </c>
      <c r="B298" t="s">
        <v>496</v>
      </c>
      <c r="C298" t="s">
        <v>496</v>
      </c>
      <c r="D298" t="s">
        <v>496</v>
      </c>
      <c r="E298" t="s">
        <v>496</v>
      </c>
      <c r="F298" t="s">
        <v>496</v>
      </c>
      <c r="G298" t="s">
        <v>496</v>
      </c>
      <c r="H298" t="s">
        <v>496</v>
      </c>
      <c r="I298" t="s">
        <v>496</v>
      </c>
      <c r="J298" t="s">
        <v>496</v>
      </c>
    </row>
    <row r="299" spans="1:10" x14ac:dyDescent="0.2">
      <c r="A299" t="s">
        <v>228</v>
      </c>
      <c r="B299" s="187">
        <v>8000</v>
      </c>
      <c r="C299" s="187">
        <v>7000</v>
      </c>
      <c r="D299" s="187">
        <v>7000</v>
      </c>
      <c r="E299" s="187">
        <v>7000</v>
      </c>
      <c r="F299" s="187">
        <v>8000</v>
      </c>
      <c r="G299" s="187">
        <v>8000</v>
      </c>
      <c r="H299" s="187">
        <v>7000</v>
      </c>
      <c r="I299" s="187">
        <v>8500</v>
      </c>
      <c r="J299" s="187">
        <v>7500</v>
      </c>
    </row>
    <row r="300" spans="1:10" x14ac:dyDescent="0.2">
      <c r="A300" t="s">
        <v>229</v>
      </c>
      <c r="B300" s="187">
        <v>7000</v>
      </c>
      <c r="C300" s="187">
        <v>7000</v>
      </c>
      <c r="D300" s="187">
        <v>7000</v>
      </c>
      <c r="E300" s="187">
        <v>7000</v>
      </c>
      <c r="F300" s="187">
        <v>7000</v>
      </c>
      <c r="G300" s="187">
        <v>6000</v>
      </c>
      <c r="H300" s="187">
        <v>5000</v>
      </c>
      <c r="I300" s="187">
        <v>6500</v>
      </c>
      <c r="J300" s="187">
        <v>5500</v>
      </c>
    </row>
    <row r="301" spans="1:10" x14ac:dyDescent="0.2">
      <c r="A301" t="s">
        <v>230</v>
      </c>
      <c r="B301" s="187">
        <v>3500</v>
      </c>
      <c r="C301" s="187">
        <v>3500</v>
      </c>
      <c r="D301" s="187">
        <v>3000</v>
      </c>
      <c r="E301" s="187">
        <v>4000</v>
      </c>
      <c r="F301" s="187">
        <v>4000</v>
      </c>
      <c r="G301" s="187">
        <v>4500</v>
      </c>
      <c r="H301" s="187">
        <v>4000</v>
      </c>
      <c r="I301" s="187">
        <v>4500</v>
      </c>
      <c r="J301" s="187">
        <v>4000</v>
      </c>
    </row>
    <row r="302" spans="1:10" x14ac:dyDescent="0.2">
      <c r="A302" t="s">
        <v>231</v>
      </c>
      <c r="B302" s="187">
        <v>4000</v>
      </c>
      <c r="C302" s="187">
        <v>4000</v>
      </c>
      <c r="D302" s="187">
        <v>3500</v>
      </c>
      <c r="E302" s="187">
        <v>3500</v>
      </c>
      <c r="F302" s="187">
        <v>3500</v>
      </c>
      <c r="G302" s="187">
        <v>4000</v>
      </c>
      <c r="H302" s="187">
        <v>3500</v>
      </c>
      <c r="I302" s="187">
        <v>4000</v>
      </c>
      <c r="J302" s="187">
        <v>3750</v>
      </c>
    </row>
    <row r="305" spans="1:11" x14ac:dyDescent="0.2">
      <c r="A305" t="s">
        <v>1825</v>
      </c>
    </row>
    <row r="306" spans="1:11" s="18" customFormat="1" ht="15" x14ac:dyDescent="0.25">
      <c r="B306" s="18">
        <v>2015</v>
      </c>
      <c r="C306" s="18">
        <v>2016</v>
      </c>
      <c r="D306" s="18">
        <v>2017</v>
      </c>
      <c r="E306" s="18">
        <v>2018</v>
      </c>
      <c r="F306" s="18">
        <v>2019</v>
      </c>
      <c r="G306" s="18">
        <v>2020</v>
      </c>
      <c r="H306" s="18">
        <v>2021</v>
      </c>
      <c r="I306" s="18">
        <v>2022</v>
      </c>
      <c r="J306" s="18">
        <v>2023</v>
      </c>
      <c r="K306" s="166"/>
    </row>
    <row r="307" spans="1:11" x14ac:dyDescent="0.2">
      <c r="A307" t="s">
        <v>115</v>
      </c>
      <c r="B307">
        <v>700</v>
      </c>
      <c r="C307">
        <v>600</v>
      </c>
      <c r="D307">
        <v>600</v>
      </c>
      <c r="E307">
        <v>600</v>
      </c>
      <c r="F307">
        <v>500</v>
      </c>
      <c r="G307">
        <v>600</v>
      </c>
      <c r="H307">
        <v>600</v>
      </c>
      <c r="I307">
        <v>500</v>
      </c>
      <c r="J307">
        <v>650</v>
      </c>
    </row>
    <row r="308" spans="1:11" x14ac:dyDescent="0.2">
      <c r="A308" t="s">
        <v>116</v>
      </c>
      <c r="B308">
        <v>700</v>
      </c>
      <c r="C308">
        <v>1000</v>
      </c>
      <c r="D308">
        <v>1000</v>
      </c>
      <c r="E308">
        <v>2000</v>
      </c>
      <c r="F308">
        <v>2250</v>
      </c>
      <c r="G308">
        <v>2250</v>
      </c>
      <c r="H308">
        <v>2250</v>
      </c>
      <c r="I308">
        <v>2000</v>
      </c>
      <c r="J308">
        <v>1125</v>
      </c>
    </row>
    <row r="309" spans="1:11" x14ac:dyDescent="0.2">
      <c r="A309" t="s">
        <v>117</v>
      </c>
      <c r="B309">
        <v>700</v>
      </c>
      <c r="C309">
        <v>500</v>
      </c>
      <c r="D309">
        <v>500</v>
      </c>
      <c r="E309">
        <v>600</v>
      </c>
      <c r="F309">
        <v>500</v>
      </c>
      <c r="G309">
        <v>700</v>
      </c>
      <c r="H309">
        <v>500</v>
      </c>
      <c r="I309">
        <v>500</v>
      </c>
      <c r="J309">
        <v>550</v>
      </c>
    </row>
    <row r="310" spans="1:11" x14ac:dyDescent="0.2">
      <c r="A310" t="s">
        <v>118</v>
      </c>
      <c r="B310">
        <v>500</v>
      </c>
      <c r="C310">
        <v>500</v>
      </c>
      <c r="D310">
        <v>450</v>
      </c>
      <c r="E310">
        <v>450</v>
      </c>
      <c r="F310">
        <v>450</v>
      </c>
      <c r="G310">
        <v>500</v>
      </c>
      <c r="H310">
        <v>400</v>
      </c>
      <c r="I310">
        <v>300</v>
      </c>
      <c r="J310">
        <v>300</v>
      </c>
    </row>
    <row r="311" spans="1:11" x14ac:dyDescent="0.2">
      <c r="A311" t="s">
        <v>119</v>
      </c>
      <c r="B311">
        <v>1750</v>
      </c>
      <c r="C311">
        <v>1750</v>
      </c>
      <c r="D311">
        <v>1750</v>
      </c>
      <c r="E311">
        <v>1750</v>
      </c>
      <c r="F311">
        <v>1500</v>
      </c>
      <c r="G311">
        <v>1500</v>
      </c>
      <c r="H311">
        <v>1500</v>
      </c>
      <c r="I311">
        <v>1750</v>
      </c>
      <c r="J311">
        <v>1625</v>
      </c>
    </row>
    <row r="312" spans="1:11" x14ac:dyDescent="0.2">
      <c r="A312" t="s">
        <v>120</v>
      </c>
      <c r="B312">
        <v>350</v>
      </c>
      <c r="C312">
        <v>300</v>
      </c>
      <c r="D312">
        <v>300</v>
      </c>
      <c r="E312">
        <v>350</v>
      </c>
      <c r="F312">
        <v>350</v>
      </c>
      <c r="G312">
        <v>300</v>
      </c>
      <c r="H312">
        <v>250</v>
      </c>
      <c r="I312">
        <v>230</v>
      </c>
      <c r="J312">
        <v>275</v>
      </c>
    </row>
    <row r="313" spans="1:11" x14ac:dyDescent="0.2">
      <c r="A313" t="s">
        <v>121</v>
      </c>
      <c r="B313">
        <v>1750</v>
      </c>
      <c r="C313">
        <v>1500</v>
      </c>
      <c r="D313">
        <v>1500</v>
      </c>
      <c r="E313">
        <v>1500</v>
      </c>
      <c r="F313">
        <v>1500</v>
      </c>
      <c r="G313">
        <v>1750</v>
      </c>
      <c r="H313">
        <v>1500</v>
      </c>
      <c r="I313">
        <v>1375</v>
      </c>
      <c r="J313">
        <v>1750</v>
      </c>
    </row>
    <row r="314" spans="1:11" x14ac:dyDescent="0.2">
      <c r="A314" t="s">
        <v>122</v>
      </c>
      <c r="B314">
        <v>1250</v>
      </c>
      <c r="C314">
        <v>1250</v>
      </c>
      <c r="D314">
        <v>1500</v>
      </c>
      <c r="E314">
        <v>1500</v>
      </c>
      <c r="F314">
        <v>1500</v>
      </c>
      <c r="G314">
        <v>1500</v>
      </c>
      <c r="H314">
        <v>1500</v>
      </c>
      <c r="I314">
        <v>1250</v>
      </c>
      <c r="J314">
        <v>1375</v>
      </c>
    </row>
    <row r="315" spans="1:11" x14ac:dyDescent="0.2">
      <c r="A315" t="s">
        <v>123</v>
      </c>
      <c r="B315">
        <v>500</v>
      </c>
      <c r="C315">
        <v>500</v>
      </c>
      <c r="D315">
        <v>500</v>
      </c>
      <c r="E315">
        <v>450</v>
      </c>
      <c r="F315">
        <v>350</v>
      </c>
      <c r="G315">
        <v>350</v>
      </c>
      <c r="H315">
        <v>300</v>
      </c>
      <c r="I315">
        <v>230</v>
      </c>
      <c r="J315">
        <v>230</v>
      </c>
    </row>
    <row r="316" spans="1:11" x14ac:dyDescent="0.2">
      <c r="A316" t="s">
        <v>124</v>
      </c>
      <c r="B316">
        <v>800</v>
      </c>
      <c r="C316">
        <v>800</v>
      </c>
      <c r="D316">
        <v>800</v>
      </c>
      <c r="E316">
        <v>900</v>
      </c>
      <c r="F316">
        <v>700</v>
      </c>
      <c r="G316">
        <v>800</v>
      </c>
      <c r="H316">
        <v>800</v>
      </c>
      <c r="I316">
        <v>600</v>
      </c>
      <c r="J316">
        <v>600</v>
      </c>
    </row>
    <row r="317" spans="1:11" x14ac:dyDescent="0.2">
      <c r="A317" t="s">
        <v>125</v>
      </c>
      <c r="B317">
        <v>2500</v>
      </c>
      <c r="C317">
        <v>3500</v>
      </c>
      <c r="D317">
        <v>2500</v>
      </c>
      <c r="E317">
        <v>2500</v>
      </c>
      <c r="F317">
        <v>2500</v>
      </c>
      <c r="G317">
        <v>2500</v>
      </c>
      <c r="H317">
        <v>2500</v>
      </c>
      <c r="I317">
        <v>2250</v>
      </c>
      <c r="J317">
        <v>2375</v>
      </c>
    </row>
    <row r="318" spans="1:11" x14ac:dyDescent="0.2">
      <c r="A318" t="s">
        <v>126</v>
      </c>
      <c r="B318">
        <v>4500</v>
      </c>
      <c r="C318">
        <v>4000</v>
      </c>
      <c r="D318">
        <v>4000</v>
      </c>
      <c r="E318">
        <v>4000</v>
      </c>
      <c r="F318">
        <v>3500</v>
      </c>
      <c r="G318">
        <v>4000</v>
      </c>
      <c r="H318">
        <v>5000</v>
      </c>
      <c r="I318">
        <v>3000</v>
      </c>
      <c r="J318">
        <v>3750</v>
      </c>
    </row>
    <row r="319" spans="1:11" x14ac:dyDescent="0.2">
      <c r="A319" t="s">
        <v>138</v>
      </c>
      <c r="B319">
        <v>16000</v>
      </c>
      <c r="C319">
        <v>16000</v>
      </c>
      <c r="D319">
        <v>15000</v>
      </c>
      <c r="E319">
        <v>17000</v>
      </c>
      <c r="F319">
        <v>16000</v>
      </c>
      <c r="G319">
        <v>17000</v>
      </c>
      <c r="H319">
        <v>17000</v>
      </c>
      <c r="I319">
        <v>14000</v>
      </c>
      <c r="J319">
        <v>14500</v>
      </c>
    </row>
    <row r="320" spans="1:11" x14ac:dyDescent="0.2">
      <c r="A320" t="s">
        <v>127</v>
      </c>
      <c r="B320">
        <v>3000</v>
      </c>
      <c r="C320">
        <v>3500</v>
      </c>
      <c r="D320">
        <v>3000</v>
      </c>
      <c r="E320">
        <v>3000</v>
      </c>
      <c r="F320">
        <v>3000</v>
      </c>
      <c r="G320">
        <v>3500</v>
      </c>
      <c r="H320">
        <v>3500</v>
      </c>
      <c r="I320">
        <v>3000</v>
      </c>
      <c r="J320">
        <v>3000</v>
      </c>
    </row>
    <row r="321" spans="1:10" x14ac:dyDescent="0.2">
      <c r="A321" t="s">
        <v>139</v>
      </c>
      <c r="B321">
        <v>19000</v>
      </c>
      <c r="C321">
        <v>20000</v>
      </c>
      <c r="D321">
        <v>18000</v>
      </c>
      <c r="E321">
        <v>20000</v>
      </c>
      <c r="F321">
        <v>19000</v>
      </c>
      <c r="G321">
        <v>21000</v>
      </c>
      <c r="H321">
        <v>20000</v>
      </c>
      <c r="I321">
        <v>17000</v>
      </c>
      <c r="J321">
        <v>17500</v>
      </c>
    </row>
    <row r="322" spans="1:10" x14ac:dyDescent="0.2">
      <c r="A322" t="s">
        <v>140</v>
      </c>
      <c r="B322">
        <v>120000</v>
      </c>
      <c r="C322">
        <v>118000</v>
      </c>
      <c r="D322">
        <v>116000</v>
      </c>
      <c r="E322">
        <v>119000</v>
      </c>
      <c r="F322">
        <v>114000</v>
      </c>
      <c r="G322">
        <v>123000</v>
      </c>
      <c r="H322">
        <v>117000</v>
      </c>
      <c r="I322">
        <v>101500</v>
      </c>
      <c r="J322">
        <v>114500</v>
      </c>
    </row>
    <row r="323" spans="1:10" x14ac:dyDescent="0.2">
      <c r="A323" t="s">
        <v>141</v>
      </c>
      <c r="B323">
        <v>898000</v>
      </c>
      <c r="C323">
        <v>922000</v>
      </c>
      <c r="D323">
        <v>913000</v>
      </c>
      <c r="E323">
        <v>902000</v>
      </c>
      <c r="F323">
        <v>933000</v>
      </c>
      <c r="G323">
        <v>914000</v>
      </c>
      <c r="H323">
        <v>968000</v>
      </c>
      <c r="I323">
        <v>908500</v>
      </c>
      <c r="J323">
        <v>947500</v>
      </c>
    </row>
    <row r="324" spans="1:10" x14ac:dyDescent="0.2">
      <c r="A324" t="s">
        <v>226</v>
      </c>
      <c r="B324">
        <v>1011000</v>
      </c>
      <c r="C324">
        <v>1032000</v>
      </c>
      <c r="D324">
        <v>1025000</v>
      </c>
      <c r="E324">
        <v>1021000</v>
      </c>
      <c r="F324">
        <v>1049000</v>
      </c>
      <c r="G324">
        <v>1021000</v>
      </c>
      <c r="H324">
        <v>1078000</v>
      </c>
      <c r="I324">
        <v>1024000</v>
      </c>
      <c r="J324">
        <v>1063000</v>
      </c>
    </row>
    <row r="325" spans="1:10" x14ac:dyDescent="0.2">
      <c r="A325" t="s">
        <v>227</v>
      </c>
      <c r="B325" t="s">
        <v>496</v>
      </c>
      <c r="C325" t="s">
        <v>496</v>
      </c>
      <c r="D325" t="s">
        <v>496</v>
      </c>
      <c r="E325" t="s">
        <v>496</v>
      </c>
      <c r="F325" t="s">
        <v>496</v>
      </c>
      <c r="G325" t="s">
        <v>496</v>
      </c>
      <c r="H325" t="s">
        <v>496</v>
      </c>
      <c r="I325" t="s">
        <v>496</v>
      </c>
      <c r="J325" t="s">
        <v>496</v>
      </c>
    </row>
    <row r="326" spans="1:10" x14ac:dyDescent="0.2">
      <c r="A326" t="s">
        <v>228</v>
      </c>
      <c r="B326" s="187">
        <v>7000</v>
      </c>
      <c r="C326" s="187">
        <v>7000</v>
      </c>
      <c r="D326" s="187">
        <v>6000</v>
      </c>
      <c r="E326" s="187">
        <v>6000</v>
      </c>
      <c r="F326" s="187">
        <v>6000</v>
      </c>
      <c r="G326" s="187">
        <v>7000</v>
      </c>
      <c r="H326" s="187">
        <v>6000</v>
      </c>
      <c r="I326" s="187">
        <v>5500</v>
      </c>
      <c r="J326" s="187">
        <v>5500</v>
      </c>
    </row>
    <row r="327" spans="1:10" x14ac:dyDescent="0.2">
      <c r="A327" t="s">
        <v>229</v>
      </c>
      <c r="B327" s="187">
        <v>8000</v>
      </c>
      <c r="C327" s="187">
        <v>9000</v>
      </c>
      <c r="D327" s="187">
        <v>8000</v>
      </c>
      <c r="E327" s="187">
        <v>8000</v>
      </c>
      <c r="F327" s="187">
        <v>8000</v>
      </c>
      <c r="G327" s="187">
        <v>8000</v>
      </c>
      <c r="H327" s="187">
        <v>9000</v>
      </c>
      <c r="I327" s="187">
        <v>6500</v>
      </c>
      <c r="J327" s="187">
        <v>7500</v>
      </c>
    </row>
    <row r="328" spans="1:10" x14ac:dyDescent="0.2">
      <c r="A328" t="s">
        <v>230</v>
      </c>
      <c r="B328" s="187">
        <v>3500</v>
      </c>
      <c r="C328" s="187">
        <v>4000</v>
      </c>
      <c r="D328" s="187">
        <v>4000</v>
      </c>
      <c r="E328" s="187">
        <v>5000</v>
      </c>
      <c r="F328" s="187">
        <v>4500</v>
      </c>
      <c r="G328" s="187">
        <v>5000</v>
      </c>
      <c r="H328" s="187">
        <v>5000</v>
      </c>
      <c r="I328" s="187">
        <v>4500</v>
      </c>
      <c r="J328" s="187">
        <v>3750</v>
      </c>
    </row>
    <row r="329" spans="1:10" x14ac:dyDescent="0.2">
      <c r="A329" t="s">
        <v>231</v>
      </c>
      <c r="B329" s="187">
        <v>2500</v>
      </c>
      <c r="C329" s="187">
        <v>2250</v>
      </c>
      <c r="D329" s="187">
        <v>2000</v>
      </c>
      <c r="E329" s="187">
        <v>2250</v>
      </c>
      <c r="F329" s="187">
        <v>2000</v>
      </c>
      <c r="G329" s="187">
        <v>2500</v>
      </c>
      <c r="H329" s="187">
        <v>2000</v>
      </c>
      <c r="I329" s="187">
        <v>1875</v>
      </c>
      <c r="J329" s="187">
        <v>2375</v>
      </c>
    </row>
    <row r="332" spans="1:10" ht="15" x14ac:dyDescent="0.25">
      <c r="A332" t="s">
        <v>1826</v>
      </c>
      <c r="B332" s="18">
        <v>2015</v>
      </c>
      <c r="C332" s="18">
        <v>2016</v>
      </c>
      <c r="D332" s="18">
        <v>2017</v>
      </c>
      <c r="E332" s="18">
        <v>2018</v>
      </c>
      <c r="F332" s="18">
        <v>2019</v>
      </c>
      <c r="G332" s="18">
        <v>2020</v>
      </c>
      <c r="H332" s="18">
        <v>2021</v>
      </c>
      <c r="I332" s="18">
        <v>2022</v>
      </c>
      <c r="J332" s="18">
        <v>2023</v>
      </c>
    </row>
    <row r="333" spans="1:10" x14ac:dyDescent="0.2">
      <c r="A333" t="s">
        <v>115</v>
      </c>
      <c r="B333">
        <v>600</v>
      </c>
      <c r="C333">
        <v>800</v>
      </c>
      <c r="D333">
        <v>700</v>
      </c>
      <c r="E333">
        <v>650</v>
      </c>
      <c r="F333">
        <v>650</v>
      </c>
      <c r="G333">
        <v>750</v>
      </c>
      <c r="H333">
        <v>700</v>
      </c>
      <c r="I333">
        <v>750</v>
      </c>
      <c r="J333">
        <v>650</v>
      </c>
    </row>
    <row r="334" spans="1:10" x14ac:dyDescent="0.2">
      <c r="A334" t="s">
        <v>116</v>
      </c>
      <c r="B334">
        <v>950</v>
      </c>
      <c r="C334">
        <v>1000</v>
      </c>
      <c r="D334">
        <v>900</v>
      </c>
      <c r="E334">
        <v>750</v>
      </c>
      <c r="F334">
        <v>700</v>
      </c>
      <c r="G334">
        <v>750</v>
      </c>
      <c r="H334">
        <v>750</v>
      </c>
      <c r="I334">
        <v>850</v>
      </c>
      <c r="J334">
        <v>900</v>
      </c>
    </row>
    <row r="335" spans="1:10" x14ac:dyDescent="0.2">
      <c r="A335" t="s">
        <v>117</v>
      </c>
      <c r="B335">
        <v>800</v>
      </c>
      <c r="C335">
        <v>850</v>
      </c>
      <c r="D335">
        <v>750</v>
      </c>
      <c r="E335">
        <v>700</v>
      </c>
      <c r="F335">
        <v>700</v>
      </c>
      <c r="G335">
        <v>750</v>
      </c>
      <c r="H335">
        <v>750</v>
      </c>
      <c r="I335">
        <v>850</v>
      </c>
      <c r="J335">
        <v>1000</v>
      </c>
    </row>
    <row r="336" spans="1:10" x14ac:dyDescent="0.2">
      <c r="A336" t="s">
        <v>118</v>
      </c>
      <c r="B336">
        <v>475</v>
      </c>
      <c r="C336">
        <v>475</v>
      </c>
      <c r="D336">
        <v>475</v>
      </c>
      <c r="E336">
        <v>425</v>
      </c>
      <c r="F336">
        <v>375</v>
      </c>
      <c r="G336">
        <v>325</v>
      </c>
      <c r="H336">
        <v>325</v>
      </c>
      <c r="I336">
        <v>350</v>
      </c>
      <c r="J336">
        <v>375</v>
      </c>
    </row>
    <row r="337" spans="1:10" x14ac:dyDescent="0.2">
      <c r="A337" t="s">
        <v>119</v>
      </c>
      <c r="B337">
        <v>550</v>
      </c>
      <c r="C337">
        <v>650</v>
      </c>
      <c r="D337">
        <v>600</v>
      </c>
      <c r="E337">
        <v>425</v>
      </c>
      <c r="F337">
        <v>400</v>
      </c>
      <c r="G337">
        <v>475</v>
      </c>
      <c r="H337">
        <v>425</v>
      </c>
      <c r="I337">
        <v>425</v>
      </c>
      <c r="J337">
        <v>450</v>
      </c>
    </row>
    <row r="338" spans="1:10" x14ac:dyDescent="0.2">
      <c r="A338" t="s">
        <v>120</v>
      </c>
      <c r="B338">
        <v>550</v>
      </c>
      <c r="C338">
        <v>550</v>
      </c>
      <c r="D338">
        <v>475</v>
      </c>
      <c r="E338">
        <v>400</v>
      </c>
      <c r="F338">
        <v>350</v>
      </c>
      <c r="G338">
        <v>400</v>
      </c>
      <c r="H338">
        <v>400</v>
      </c>
      <c r="I338">
        <v>450</v>
      </c>
      <c r="J338">
        <v>550</v>
      </c>
    </row>
    <row r="339" spans="1:10" x14ac:dyDescent="0.2">
      <c r="A339" t="s">
        <v>121</v>
      </c>
      <c r="B339">
        <v>1125</v>
      </c>
      <c r="C339">
        <v>1375</v>
      </c>
      <c r="D339">
        <v>1375</v>
      </c>
      <c r="E339">
        <v>1125</v>
      </c>
      <c r="F339">
        <v>1125</v>
      </c>
      <c r="G339">
        <v>1500</v>
      </c>
      <c r="H339">
        <v>1375</v>
      </c>
      <c r="I339">
        <v>1250</v>
      </c>
      <c r="J339">
        <v>1250</v>
      </c>
    </row>
    <row r="340" spans="1:10" x14ac:dyDescent="0.2">
      <c r="A340" t="s">
        <v>122</v>
      </c>
      <c r="B340">
        <v>1375</v>
      </c>
      <c r="C340">
        <v>1375</v>
      </c>
      <c r="D340">
        <v>1250</v>
      </c>
      <c r="E340">
        <v>1000</v>
      </c>
      <c r="F340">
        <v>1125</v>
      </c>
      <c r="G340">
        <v>1375</v>
      </c>
      <c r="H340">
        <v>1375</v>
      </c>
      <c r="I340">
        <v>1375</v>
      </c>
      <c r="J340">
        <v>1500</v>
      </c>
    </row>
    <row r="341" spans="1:10" x14ac:dyDescent="0.2">
      <c r="A341" t="s">
        <v>123</v>
      </c>
      <c r="B341">
        <v>800</v>
      </c>
      <c r="C341">
        <v>850</v>
      </c>
      <c r="D341">
        <v>750</v>
      </c>
      <c r="E341">
        <v>650</v>
      </c>
      <c r="F341">
        <v>850</v>
      </c>
      <c r="G341">
        <v>950</v>
      </c>
      <c r="H341">
        <v>1000</v>
      </c>
      <c r="I341">
        <v>1000</v>
      </c>
      <c r="J341">
        <v>1000</v>
      </c>
    </row>
    <row r="342" spans="1:10" x14ac:dyDescent="0.2">
      <c r="A342" t="s">
        <v>124</v>
      </c>
      <c r="B342">
        <v>600</v>
      </c>
      <c r="C342">
        <v>700</v>
      </c>
      <c r="D342">
        <v>600</v>
      </c>
      <c r="E342">
        <v>500</v>
      </c>
      <c r="F342">
        <v>500</v>
      </c>
      <c r="G342">
        <v>550</v>
      </c>
      <c r="H342">
        <v>500</v>
      </c>
      <c r="I342">
        <v>550</v>
      </c>
      <c r="J342">
        <v>550</v>
      </c>
    </row>
    <row r="343" spans="1:10" x14ac:dyDescent="0.2">
      <c r="A343" t="s">
        <v>125</v>
      </c>
      <c r="B343">
        <v>1125</v>
      </c>
      <c r="C343">
        <v>1375</v>
      </c>
      <c r="D343">
        <v>1250</v>
      </c>
      <c r="E343">
        <v>1250</v>
      </c>
      <c r="F343">
        <v>1250</v>
      </c>
      <c r="G343">
        <v>1125</v>
      </c>
      <c r="H343">
        <v>1000</v>
      </c>
      <c r="I343">
        <v>1375</v>
      </c>
      <c r="J343">
        <v>1125</v>
      </c>
    </row>
    <row r="344" spans="1:10" x14ac:dyDescent="0.2">
      <c r="A344" t="s">
        <v>126</v>
      </c>
      <c r="B344">
        <v>1125</v>
      </c>
      <c r="C344">
        <v>1125</v>
      </c>
      <c r="D344">
        <v>1000</v>
      </c>
      <c r="E344">
        <v>800</v>
      </c>
      <c r="F344">
        <v>850</v>
      </c>
      <c r="G344">
        <v>950</v>
      </c>
      <c r="H344">
        <v>900</v>
      </c>
      <c r="I344">
        <v>1000</v>
      </c>
      <c r="J344">
        <v>1000</v>
      </c>
    </row>
    <row r="345" spans="1:10" x14ac:dyDescent="0.2">
      <c r="A345" t="s">
        <v>138</v>
      </c>
      <c r="B345">
        <v>10000</v>
      </c>
      <c r="C345">
        <v>11000</v>
      </c>
      <c r="D345">
        <v>10000</v>
      </c>
      <c r="E345">
        <v>8500</v>
      </c>
      <c r="F345">
        <v>9000</v>
      </c>
      <c r="G345">
        <v>10000</v>
      </c>
      <c r="H345">
        <v>9500</v>
      </c>
      <c r="I345">
        <v>10500</v>
      </c>
      <c r="J345">
        <v>10500</v>
      </c>
    </row>
    <row r="346" spans="1:10" x14ac:dyDescent="0.2">
      <c r="A346" t="s">
        <v>127</v>
      </c>
      <c r="B346">
        <v>1500</v>
      </c>
      <c r="C346">
        <v>1625</v>
      </c>
      <c r="D346">
        <v>1500</v>
      </c>
      <c r="E346">
        <v>1250</v>
      </c>
      <c r="F346">
        <v>1250</v>
      </c>
      <c r="G346">
        <v>1375</v>
      </c>
      <c r="H346">
        <v>1375</v>
      </c>
      <c r="I346">
        <v>1500</v>
      </c>
      <c r="J346">
        <v>1500</v>
      </c>
    </row>
    <row r="347" spans="1:10" x14ac:dyDescent="0.2">
      <c r="A347" t="s">
        <v>139</v>
      </c>
      <c r="B347">
        <v>11500</v>
      </c>
      <c r="C347">
        <v>13000</v>
      </c>
      <c r="D347">
        <v>11500</v>
      </c>
      <c r="E347">
        <v>10000</v>
      </c>
      <c r="F347">
        <v>10000</v>
      </c>
      <c r="G347">
        <v>11500</v>
      </c>
      <c r="H347">
        <v>11000</v>
      </c>
      <c r="I347">
        <v>11500</v>
      </c>
      <c r="J347">
        <v>12000</v>
      </c>
    </row>
    <row r="348" spans="1:10" x14ac:dyDescent="0.2">
      <c r="A348" t="s">
        <v>140</v>
      </c>
      <c r="B348">
        <v>72000</v>
      </c>
      <c r="C348">
        <v>78000</v>
      </c>
      <c r="D348">
        <v>67000</v>
      </c>
      <c r="E348">
        <v>58000</v>
      </c>
      <c r="F348">
        <v>60500</v>
      </c>
      <c r="G348">
        <v>72000</v>
      </c>
      <c r="H348">
        <v>69000</v>
      </c>
      <c r="I348">
        <v>70000</v>
      </c>
      <c r="J348">
        <v>72500</v>
      </c>
    </row>
    <row r="349" spans="1:10" x14ac:dyDescent="0.2">
      <c r="A349" t="s">
        <v>141</v>
      </c>
      <c r="B349">
        <v>434500</v>
      </c>
      <c r="C349">
        <v>421500</v>
      </c>
      <c r="D349">
        <v>439500</v>
      </c>
      <c r="E349">
        <v>453000</v>
      </c>
      <c r="F349">
        <v>465500</v>
      </c>
      <c r="G349">
        <v>472500</v>
      </c>
      <c r="H349">
        <v>490000</v>
      </c>
      <c r="I349">
        <v>516000</v>
      </c>
      <c r="J349">
        <v>535500</v>
      </c>
    </row>
    <row r="350" spans="1:10" x14ac:dyDescent="0.2">
      <c r="A350" t="s">
        <v>226</v>
      </c>
      <c r="B350">
        <v>481000</v>
      </c>
      <c r="C350">
        <v>475500</v>
      </c>
      <c r="D350">
        <v>486000</v>
      </c>
      <c r="E350">
        <v>505500</v>
      </c>
      <c r="F350">
        <v>520500</v>
      </c>
      <c r="G350">
        <v>527500</v>
      </c>
      <c r="H350">
        <v>545000</v>
      </c>
      <c r="I350">
        <v>568000</v>
      </c>
      <c r="J350">
        <v>589000</v>
      </c>
    </row>
    <row r="351" spans="1:10" x14ac:dyDescent="0.2">
      <c r="A351" t="s">
        <v>227</v>
      </c>
      <c r="B351" t="s">
        <v>496</v>
      </c>
      <c r="C351" t="s">
        <v>496</v>
      </c>
      <c r="D351" t="s">
        <v>496</v>
      </c>
      <c r="E351" t="s">
        <v>496</v>
      </c>
      <c r="F351" t="s">
        <v>496</v>
      </c>
      <c r="G351" t="s">
        <v>496</v>
      </c>
      <c r="H351" t="s">
        <v>496</v>
      </c>
      <c r="I351" t="s">
        <v>496</v>
      </c>
      <c r="J351" t="s">
        <v>496</v>
      </c>
    </row>
    <row r="352" spans="1:10" x14ac:dyDescent="0.2">
      <c r="A352" t="s">
        <v>228</v>
      </c>
      <c r="B352">
        <v>4750</v>
      </c>
      <c r="C352">
        <v>5500</v>
      </c>
      <c r="D352">
        <v>4750</v>
      </c>
      <c r="E352">
        <v>4000</v>
      </c>
      <c r="F352">
        <v>4250</v>
      </c>
      <c r="G352">
        <v>5000</v>
      </c>
      <c r="H352">
        <v>5000</v>
      </c>
      <c r="I352">
        <v>5000</v>
      </c>
      <c r="J352">
        <v>5500</v>
      </c>
    </row>
    <row r="353" spans="1:11" x14ac:dyDescent="0.2">
      <c r="A353" t="s">
        <v>229</v>
      </c>
      <c r="B353">
        <v>3750</v>
      </c>
      <c r="C353">
        <v>4000</v>
      </c>
      <c r="D353">
        <v>3500</v>
      </c>
      <c r="E353">
        <v>3000</v>
      </c>
      <c r="F353">
        <v>3250</v>
      </c>
      <c r="G353">
        <v>3250</v>
      </c>
      <c r="H353">
        <v>3250</v>
      </c>
      <c r="I353">
        <v>3750</v>
      </c>
      <c r="J353">
        <v>3750</v>
      </c>
    </row>
    <row r="354" spans="1:11" x14ac:dyDescent="0.2">
      <c r="A354" t="s">
        <v>230</v>
      </c>
      <c r="B354">
        <v>2500</v>
      </c>
      <c r="C354">
        <v>2750</v>
      </c>
      <c r="D354">
        <v>2500</v>
      </c>
      <c r="E354">
        <v>2125</v>
      </c>
      <c r="F354">
        <v>2000</v>
      </c>
      <c r="G354">
        <v>2125</v>
      </c>
      <c r="H354">
        <v>2000</v>
      </c>
      <c r="I354">
        <v>2125</v>
      </c>
      <c r="J354">
        <v>2250</v>
      </c>
    </row>
    <row r="355" spans="1:11" x14ac:dyDescent="0.2">
      <c r="A355" t="s">
        <v>231</v>
      </c>
      <c r="B355">
        <v>1750</v>
      </c>
      <c r="C355">
        <v>2125</v>
      </c>
      <c r="D355">
        <v>2000</v>
      </c>
      <c r="E355">
        <v>1750</v>
      </c>
      <c r="F355">
        <v>1750</v>
      </c>
      <c r="G355">
        <v>2250</v>
      </c>
      <c r="H355">
        <v>2000</v>
      </c>
      <c r="I355">
        <v>2000</v>
      </c>
      <c r="J355">
        <v>1875</v>
      </c>
    </row>
    <row r="359" spans="1:11" x14ac:dyDescent="0.2">
      <c r="A359" t="s">
        <v>1827</v>
      </c>
    </row>
    <row r="360" spans="1:11" s="18" customFormat="1" ht="15" x14ac:dyDescent="0.25">
      <c r="B360" s="18">
        <v>2015</v>
      </c>
      <c r="C360" s="18">
        <v>2016</v>
      </c>
      <c r="D360" s="18">
        <v>2017</v>
      </c>
      <c r="E360" s="18">
        <v>2018</v>
      </c>
      <c r="F360" s="18">
        <v>2019</v>
      </c>
      <c r="G360" s="18">
        <v>2020</v>
      </c>
      <c r="H360" s="18">
        <v>2021</v>
      </c>
      <c r="I360" s="18">
        <v>2022</v>
      </c>
      <c r="J360" s="18">
        <v>2023</v>
      </c>
      <c r="K360" s="166"/>
    </row>
    <row r="361" spans="1:11" x14ac:dyDescent="0.2">
      <c r="A361" t="s">
        <v>115</v>
      </c>
      <c r="B361">
        <v>4000</v>
      </c>
      <c r="C361">
        <v>3500</v>
      </c>
      <c r="D361">
        <v>3000</v>
      </c>
      <c r="E361">
        <v>3000</v>
      </c>
      <c r="F361">
        <v>3500</v>
      </c>
      <c r="G361">
        <v>3500</v>
      </c>
      <c r="H361">
        <v>4000</v>
      </c>
      <c r="I361">
        <v>3500</v>
      </c>
      <c r="J361">
        <v>3000</v>
      </c>
    </row>
    <row r="362" spans="1:11" x14ac:dyDescent="0.2">
      <c r="A362" t="s">
        <v>116</v>
      </c>
      <c r="B362">
        <v>3500</v>
      </c>
      <c r="C362">
        <v>3500</v>
      </c>
      <c r="D362">
        <v>3000</v>
      </c>
      <c r="E362">
        <v>3000</v>
      </c>
      <c r="F362">
        <v>3500</v>
      </c>
      <c r="G362">
        <v>3500</v>
      </c>
      <c r="H362">
        <v>3500</v>
      </c>
      <c r="I362">
        <v>3500</v>
      </c>
      <c r="J362">
        <v>3500</v>
      </c>
    </row>
    <row r="363" spans="1:11" x14ac:dyDescent="0.2">
      <c r="A363" t="s">
        <v>117</v>
      </c>
      <c r="B363">
        <v>2250</v>
      </c>
      <c r="C363">
        <v>2500</v>
      </c>
      <c r="D363">
        <v>2250</v>
      </c>
      <c r="E363">
        <v>3000</v>
      </c>
      <c r="F363">
        <v>3000</v>
      </c>
      <c r="G363">
        <v>3000</v>
      </c>
      <c r="H363">
        <v>3000</v>
      </c>
      <c r="I363">
        <v>2500</v>
      </c>
      <c r="J363">
        <v>2750</v>
      </c>
    </row>
    <row r="364" spans="1:11" x14ac:dyDescent="0.2">
      <c r="A364" t="s">
        <v>118</v>
      </c>
      <c r="B364">
        <v>2250</v>
      </c>
      <c r="C364">
        <v>2250</v>
      </c>
      <c r="D364">
        <v>2000</v>
      </c>
      <c r="E364">
        <v>2250</v>
      </c>
      <c r="F364">
        <v>3000</v>
      </c>
      <c r="G364">
        <v>2500</v>
      </c>
      <c r="H364">
        <v>3000</v>
      </c>
      <c r="I364">
        <v>3000</v>
      </c>
      <c r="J364">
        <v>3000</v>
      </c>
    </row>
    <row r="365" spans="1:11" x14ac:dyDescent="0.2">
      <c r="A365" t="s">
        <v>119</v>
      </c>
      <c r="B365">
        <v>1500</v>
      </c>
      <c r="C365">
        <v>1750</v>
      </c>
      <c r="D365">
        <v>1500</v>
      </c>
      <c r="E365">
        <v>2000</v>
      </c>
      <c r="F365">
        <v>2250</v>
      </c>
      <c r="G365">
        <v>1750</v>
      </c>
      <c r="H365">
        <v>2000</v>
      </c>
      <c r="I365">
        <v>2000</v>
      </c>
      <c r="J365">
        <v>1500</v>
      </c>
    </row>
    <row r="366" spans="1:11" x14ac:dyDescent="0.2">
      <c r="A366" t="s">
        <v>120</v>
      </c>
      <c r="B366">
        <v>1250</v>
      </c>
      <c r="C366">
        <v>1250</v>
      </c>
      <c r="D366">
        <v>1250</v>
      </c>
      <c r="E366">
        <v>1500</v>
      </c>
      <c r="F366">
        <v>1500</v>
      </c>
      <c r="G366">
        <v>1500</v>
      </c>
      <c r="H366">
        <v>1500</v>
      </c>
      <c r="I366">
        <v>1375</v>
      </c>
      <c r="J366">
        <v>1250</v>
      </c>
    </row>
    <row r="367" spans="1:11" x14ac:dyDescent="0.2">
      <c r="A367" t="s">
        <v>121</v>
      </c>
      <c r="B367">
        <v>4000</v>
      </c>
      <c r="C367">
        <v>4000</v>
      </c>
      <c r="D367">
        <v>3500</v>
      </c>
      <c r="E367">
        <v>4500</v>
      </c>
      <c r="F367">
        <v>5000</v>
      </c>
      <c r="G367">
        <v>4500</v>
      </c>
      <c r="H367">
        <v>5000</v>
      </c>
      <c r="I367">
        <v>5500</v>
      </c>
      <c r="J367">
        <v>4750</v>
      </c>
    </row>
    <row r="368" spans="1:11" x14ac:dyDescent="0.2">
      <c r="A368" t="s">
        <v>122</v>
      </c>
      <c r="B368">
        <v>5000</v>
      </c>
      <c r="C368">
        <v>6000</v>
      </c>
      <c r="D368">
        <v>9000</v>
      </c>
      <c r="E368">
        <v>6000</v>
      </c>
      <c r="F368">
        <v>6000</v>
      </c>
      <c r="G368">
        <v>4500</v>
      </c>
      <c r="H368">
        <v>5000</v>
      </c>
      <c r="I368">
        <v>5000</v>
      </c>
      <c r="J368">
        <v>4500</v>
      </c>
    </row>
    <row r="369" spans="1:10" x14ac:dyDescent="0.2">
      <c r="A369" t="s">
        <v>123</v>
      </c>
      <c r="B369">
        <v>3000</v>
      </c>
      <c r="C369">
        <v>3000</v>
      </c>
      <c r="D369">
        <v>2500</v>
      </c>
      <c r="E369">
        <v>3000</v>
      </c>
      <c r="F369">
        <v>4000</v>
      </c>
      <c r="G369">
        <v>3000</v>
      </c>
      <c r="H369">
        <v>3000</v>
      </c>
      <c r="I369">
        <v>4000</v>
      </c>
      <c r="J369">
        <v>3500</v>
      </c>
    </row>
    <row r="370" spans="1:10" x14ac:dyDescent="0.2">
      <c r="A370" t="s">
        <v>124</v>
      </c>
      <c r="B370">
        <v>1750</v>
      </c>
      <c r="C370">
        <v>1500</v>
      </c>
      <c r="D370">
        <v>1250</v>
      </c>
      <c r="E370">
        <v>1500</v>
      </c>
      <c r="F370">
        <v>1750</v>
      </c>
      <c r="G370">
        <v>2250</v>
      </c>
      <c r="H370">
        <v>2500</v>
      </c>
      <c r="I370">
        <v>2250</v>
      </c>
      <c r="J370">
        <v>1500</v>
      </c>
    </row>
    <row r="371" spans="1:10" x14ac:dyDescent="0.2">
      <c r="A371" t="s">
        <v>125</v>
      </c>
      <c r="B371">
        <v>4000</v>
      </c>
      <c r="C371">
        <v>4000</v>
      </c>
      <c r="D371">
        <v>4000</v>
      </c>
      <c r="E371">
        <v>4500</v>
      </c>
      <c r="F371">
        <v>4500</v>
      </c>
      <c r="G371">
        <v>4500</v>
      </c>
      <c r="H371">
        <v>4500</v>
      </c>
      <c r="I371">
        <v>4750</v>
      </c>
      <c r="J371">
        <v>4250</v>
      </c>
    </row>
    <row r="372" spans="1:10" x14ac:dyDescent="0.2">
      <c r="A372" t="s">
        <v>126</v>
      </c>
      <c r="B372">
        <v>12000</v>
      </c>
      <c r="C372">
        <v>5000</v>
      </c>
      <c r="D372">
        <v>4000</v>
      </c>
      <c r="E372">
        <v>5000</v>
      </c>
      <c r="F372">
        <v>5000</v>
      </c>
      <c r="G372">
        <v>4500</v>
      </c>
      <c r="H372">
        <v>5000</v>
      </c>
      <c r="I372">
        <v>5000</v>
      </c>
      <c r="J372">
        <v>4750</v>
      </c>
    </row>
    <row r="373" spans="1:10" x14ac:dyDescent="0.2">
      <c r="A373" t="s">
        <v>138</v>
      </c>
      <c r="B373">
        <v>45000</v>
      </c>
      <c r="C373">
        <v>39000</v>
      </c>
      <c r="D373">
        <v>37000</v>
      </c>
      <c r="E373">
        <v>39000</v>
      </c>
      <c r="F373">
        <v>43000</v>
      </c>
      <c r="G373">
        <v>40000</v>
      </c>
      <c r="H373">
        <v>42000</v>
      </c>
      <c r="I373">
        <v>42500</v>
      </c>
      <c r="J373">
        <v>38500</v>
      </c>
    </row>
    <row r="374" spans="1:10" x14ac:dyDescent="0.2">
      <c r="A374" t="s">
        <v>127</v>
      </c>
      <c r="B374">
        <v>3500</v>
      </c>
      <c r="C374">
        <v>3500</v>
      </c>
      <c r="D374">
        <v>3000</v>
      </c>
      <c r="E374">
        <v>4500</v>
      </c>
      <c r="F374">
        <v>4500</v>
      </c>
      <c r="G374">
        <v>4500</v>
      </c>
      <c r="H374">
        <v>4000</v>
      </c>
      <c r="I374">
        <v>4250</v>
      </c>
      <c r="J374">
        <v>4000</v>
      </c>
    </row>
    <row r="375" spans="1:10" x14ac:dyDescent="0.2">
      <c r="A375" t="s">
        <v>139</v>
      </c>
      <c r="B375">
        <v>48000</v>
      </c>
      <c r="C375">
        <v>43000</v>
      </c>
      <c r="D375">
        <v>40000</v>
      </c>
      <c r="E375">
        <v>44000</v>
      </c>
      <c r="F375">
        <v>47000</v>
      </c>
      <c r="G375">
        <v>44000</v>
      </c>
      <c r="H375">
        <v>46000</v>
      </c>
      <c r="I375">
        <v>47000</v>
      </c>
      <c r="J375">
        <v>42500</v>
      </c>
    </row>
    <row r="376" spans="1:10" x14ac:dyDescent="0.2">
      <c r="A376" t="s">
        <v>140</v>
      </c>
      <c r="B376">
        <v>367000</v>
      </c>
      <c r="C376">
        <v>366000</v>
      </c>
      <c r="D376">
        <v>326000</v>
      </c>
      <c r="E376">
        <v>373000</v>
      </c>
      <c r="F376">
        <v>379000</v>
      </c>
      <c r="G376">
        <v>361000</v>
      </c>
      <c r="H376">
        <v>381000</v>
      </c>
      <c r="I376">
        <v>409500</v>
      </c>
      <c r="J376">
        <v>387000</v>
      </c>
    </row>
    <row r="377" spans="1:10" x14ac:dyDescent="0.2">
      <c r="A377" t="s">
        <v>141</v>
      </c>
      <c r="B377">
        <v>2177000</v>
      </c>
      <c r="C377">
        <v>2296000</v>
      </c>
      <c r="D377">
        <v>2259000</v>
      </c>
      <c r="E377">
        <v>2315000</v>
      </c>
      <c r="F377">
        <v>2391000</v>
      </c>
      <c r="G377">
        <v>2326000</v>
      </c>
      <c r="H377">
        <v>2455000</v>
      </c>
      <c r="I377">
        <v>2546000</v>
      </c>
      <c r="J377">
        <v>2644000</v>
      </c>
    </row>
    <row r="378" spans="1:10" x14ac:dyDescent="0.2">
      <c r="A378" t="s">
        <v>226</v>
      </c>
      <c r="B378">
        <v>2403000</v>
      </c>
      <c r="C378">
        <v>2520000</v>
      </c>
      <c r="D378">
        <v>2491000</v>
      </c>
      <c r="E378">
        <v>2561000</v>
      </c>
      <c r="F378">
        <v>2631000</v>
      </c>
      <c r="G378">
        <v>2565000</v>
      </c>
      <c r="H378">
        <v>2687000</v>
      </c>
      <c r="I378">
        <v>2798000</v>
      </c>
      <c r="J378">
        <v>2892500</v>
      </c>
    </row>
    <row r="379" spans="1:10" x14ac:dyDescent="0.2">
      <c r="A379" t="s">
        <v>227</v>
      </c>
      <c r="B379" t="s">
        <v>496</v>
      </c>
      <c r="C379" t="s">
        <v>496</v>
      </c>
      <c r="D379" t="s">
        <v>496</v>
      </c>
      <c r="E379" t="s">
        <v>496</v>
      </c>
      <c r="F379" t="s">
        <v>496</v>
      </c>
      <c r="G379" t="s">
        <v>496</v>
      </c>
      <c r="H379" t="s">
        <v>496</v>
      </c>
      <c r="I379" t="s">
        <v>496</v>
      </c>
      <c r="J379" t="s">
        <v>496</v>
      </c>
    </row>
    <row r="380" spans="1:10" x14ac:dyDescent="0.2">
      <c r="A380" t="s">
        <v>228</v>
      </c>
      <c r="B380">
        <v>14000</v>
      </c>
      <c r="C380">
        <v>15000</v>
      </c>
      <c r="D380">
        <v>13000</v>
      </c>
      <c r="E380">
        <v>16000</v>
      </c>
      <c r="F380">
        <v>18000</v>
      </c>
      <c r="G380">
        <v>17000</v>
      </c>
      <c r="H380">
        <v>17000</v>
      </c>
      <c r="I380">
        <v>17500</v>
      </c>
      <c r="J380">
        <v>16000</v>
      </c>
    </row>
    <row r="381" spans="1:10" x14ac:dyDescent="0.2">
      <c r="A381" t="s">
        <v>229</v>
      </c>
      <c r="B381">
        <v>21000</v>
      </c>
      <c r="C381">
        <v>16000</v>
      </c>
      <c r="D381">
        <v>17000</v>
      </c>
      <c r="E381">
        <v>16000</v>
      </c>
      <c r="F381">
        <v>15000</v>
      </c>
      <c r="G381">
        <v>13000</v>
      </c>
      <c r="H381">
        <v>15000</v>
      </c>
      <c r="I381">
        <v>15000</v>
      </c>
      <c r="J381">
        <v>13500</v>
      </c>
    </row>
    <row r="382" spans="1:10" x14ac:dyDescent="0.2">
      <c r="A382" t="s">
        <v>230</v>
      </c>
      <c r="B382">
        <v>9000</v>
      </c>
      <c r="C382">
        <v>9000</v>
      </c>
      <c r="D382">
        <v>8000</v>
      </c>
      <c r="E382">
        <v>9000</v>
      </c>
      <c r="F382">
        <v>10000</v>
      </c>
      <c r="G382">
        <v>10000</v>
      </c>
      <c r="H382">
        <v>11000</v>
      </c>
      <c r="I382">
        <v>11000</v>
      </c>
      <c r="J382">
        <v>9500</v>
      </c>
    </row>
    <row r="383" spans="1:10" x14ac:dyDescent="0.2">
      <c r="A383" t="s">
        <v>231</v>
      </c>
      <c r="B383">
        <v>8000</v>
      </c>
      <c r="C383">
        <v>8000</v>
      </c>
      <c r="D383">
        <v>7000</v>
      </c>
      <c r="E383">
        <v>8000</v>
      </c>
      <c r="F383">
        <v>9000</v>
      </c>
      <c r="G383">
        <v>8000</v>
      </c>
      <c r="H383">
        <v>9000</v>
      </c>
      <c r="I383">
        <v>9000</v>
      </c>
      <c r="J383">
        <v>8000</v>
      </c>
    </row>
    <row r="386" spans="1:11" x14ac:dyDescent="0.2">
      <c r="A386" t="s">
        <v>1828</v>
      </c>
    </row>
    <row r="387" spans="1:11" s="18" customFormat="1" ht="15" x14ac:dyDescent="0.25">
      <c r="B387" s="18">
        <v>2015</v>
      </c>
      <c r="C387" s="18">
        <v>2016</v>
      </c>
      <c r="D387" s="18">
        <v>2017</v>
      </c>
      <c r="E387" s="18">
        <v>2018</v>
      </c>
      <c r="F387" s="18">
        <v>2019</v>
      </c>
      <c r="G387" s="18">
        <v>2020</v>
      </c>
      <c r="H387" s="18">
        <v>2021</v>
      </c>
      <c r="I387" s="18">
        <v>2022</v>
      </c>
      <c r="J387" s="18">
        <v>2023</v>
      </c>
      <c r="K387" s="166"/>
    </row>
    <row r="388" spans="1:11" x14ac:dyDescent="0.2">
      <c r="A388" t="s">
        <v>115</v>
      </c>
      <c r="B388">
        <v>3500</v>
      </c>
      <c r="C388">
        <v>5000</v>
      </c>
      <c r="D388">
        <v>5000</v>
      </c>
      <c r="E388">
        <v>4500</v>
      </c>
      <c r="F388">
        <v>4500</v>
      </c>
      <c r="G388">
        <v>5000</v>
      </c>
      <c r="H388">
        <v>7000</v>
      </c>
      <c r="I388">
        <v>8000</v>
      </c>
      <c r="J388">
        <v>6000</v>
      </c>
    </row>
    <row r="389" spans="1:11" x14ac:dyDescent="0.2">
      <c r="A389" t="s">
        <v>116</v>
      </c>
      <c r="B389">
        <v>3500</v>
      </c>
      <c r="C389">
        <v>4500</v>
      </c>
      <c r="D389">
        <v>6000</v>
      </c>
      <c r="E389">
        <v>4000</v>
      </c>
      <c r="F389">
        <v>4000</v>
      </c>
      <c r="G389">
        <v>4000</v>
      </c>
      <c r="H389">
        <v>6000</v>
      </c>
      <c r="I389">
        <v>5500</v>
      </c>
      <c r="J389">
        <v>4750</v>
      </c>
    </row>
    <row r="390" spans="1:11" x14ac:dyDescent="0.2">
      <c r="A390" t="s">
        <v>117</v>
      </c>
      <c r="B390">
        <v>8000</v>
      </c>
      <c r="C390">
        <v>7000</v>
      </c>
      <c r="D390">
        <v>7000</v>
      </c>
      <c r="E390">
        <v>8000</v>
      </c>
      <c r="F390">
        <v>8000</v>
      </c>
      <c r="G390">
        <v>7000</v>
      </c>
      <c r="H390">
        <v>9000</v>
      </c>
      <c r="I390">
        <v>10000</v>
      </c>
      <c r="J390">
        <v>8500</v>
      </c>
    </row>
    <row r="391" spans="1:11" x14ac:dyDescent="0.2">
      <c r="A391" t="s">
        <v>118</v>
      </c>
      <c r="B391">
        <v>2000</v>
      </c>
      <c r="C391">
        <v>2000</v>
      </c>
      <c r="D391">
        <v>1750</v>
      </c>
      <c r="E391">
        <v>1500</v>
      </c>
      <c r="F391">
        <v>1750</v>
      </c>
      <c r="G391">
        <v>2000</v>
      </c>
      <c r="H391">
        <v>1750</v>
      </c>
      <c r="I391">
        <v>1625</v>
      </c>
      <c r="J391">
        <v>2250</v>
      </c>
    </row>
    <row r="392" spans="1:11" x14ac:dyDescent="0.2">
      <c r="A392" t="s">
        <v>119</v>
      </c>
      <c r="B392">
        <v>4000</v>
      </c>
      <c r="C392">
        <v>4500</v>
      </c>
      <c r="D392">
        <v>3500</v>
      </c>
      <c r="E392">
        <v>3500</v>
      </c>
      <c r="F392">
        <v>5000</v>
      </c>
      <c r="G392">
        <v>4000</v>
      </c>
      <c r="H392">
        <v>3000</v>
      </c>
      <c r="I392">
        <v>3000</v>
      </c>
      <c r="J392">
        <v>2250</v>
      </c>
    </row>
    <row r="393" spans="1:11" x14ac:dyDescent="0.2">
      <c r="A393" t="s">
        <v>120</v>
      </c>
      <c r="B393">
        <v>3500</v>
      </c>
      <c r="C393">
        <v>4500</v>
      </c>
      <c r="D393">
        <v>4500</v>
      </c>
      <c r="E393">
        <v>4500</v>
      </c>
      <c r="F393">
        <v>4500</v>
      </c>
      <c r="G393">
        <v>5000</v>
      </c>
      <c r="H393">
        <v>5000</v>
      </c>
      <c r="I393">
        <v>4750</v>
      </c>
      <c r="J393">
        <v>4750</v>
      </c>
    </row>
    <row r="394" spans="1:11" x14ac:dyDescent="0.2">
      <c r="A394" t="s">
        <v>121</v>
      </c>
      <c r="B394">
        <v>10000</v>
      </c>
      <c r="C394">
        <v>10000</v>
      </c>
      <c r="D394">
        <v>9000</v>
      </c>
      <c r="E394">
        <v>8000</v>
      </c>
      <c r="F394">
        <v>8000</v>
      </c>
      <c r="G394">
        <v>7000</v>
      </c>
      <c r="H394">
        <v>7000</v>
      </c>
      <c r="I394">
        <v>7500</v>
      </c>
      <c r="J394">
        <v>6000</v>
      </c>
    </row>
    <row r="395" spans="1:11" x14ac:dyDescent="0.2">
      <c r="A395" t="s">
        <v>122</v>
      </c>
      <c r="B395">
        <v>8000</v>
      </c>
      <c r="C395">
        <v>6000</v>
      </c>
      <c r="D395">
        <v>5000</v>
      </c>
      <c r="E395">
        <v>5000</v>
      </c>
      <c r="F395">
        <v>4000</v>
      </c>
      <c r="G395">
        <v>4000</v>
      </c>
      <c r="H395">
        <v>4500</v>
      </c>
      <c r="I395">
        <v>5000</v>
      </c>
      <c r="J395">
        <v>4750</v>
      </c>
    </row>
    <row r="396" spans="1:11" x14ac:dyDescent="0.2">
      <c r="A396" t="s">
        <v>123</v>
      </c>
      <c r="B396">
        <v>4000</v>
      </c>
      <c r="C396">
        <v>4500</v>
      </c>
      <c r="D396">
        <v>4000</v>
      </c>
      <c r="E396">
        <v>3500</v>
      </c>
      <c r="F396">
        <v>3000</v>
      </c>
      <c r="G396">
        <v>4000</v>
      </c>
      <c r="H396">
        <v>4500</v>
      </c>
      <c r="I396">
        <v>4000</v>
      </c>
      <c r="J396">
        <v>4000</v>
      </c>
    </row>
    <row r="397" spans="1:11" x14ac:dyDescent="0.2">
      <c r="A397" t="s">
        <v>124</v>
      </c>
      <c r="B397">
        <v>2500</v>
      </c>
      <c r="C397">
        <v>2500</v>
      </c>
      <c r="D397">
        <v>1500</v>
      </c>
      <c r="E397">
        <v>1500</v>
      </c>
      <c r="F397">
        <v>1500</v>
      </c>
      <c r="G397">
        <v>2000</v>
      </c>
      <c r="H397">
        <v>2000</v>
      </c>
      <c r="I397">
        <v>2500</v>
      </c>
      <c r="J397">
        <v>2250</v>
      </c>
    </row>
    <row r="398" spans="1:11" x14ac:dyDescent="0.2">
      <c r="A398" t="s">
        <v>125</v>
      </c>
      <c r="B398">
        <v>6000</v>
      </c>
      <c r="C398">
        <v>5000</v>
      </c>
      <c r="D398">
        <v>5000</v>
      </c>
      <c r="E398">
        <v>5000</v>
      </c>
      <c r="F398">
        <v>6000</v>
      </c>
      <c r="G398">
        <v>6000</v>
      </c>
      <c r="H398">
        <v>7000</v>
      </c>
      <c r="I398">
        <v>7000</v>
      </c>
      <c r="J398">
        <v>7000</v>
      </c>
    </row>
    <row r="399" spans="1:11" x14ac:dyDescent="0.2">
      <c r="A399" t="s">
        <v>126</v>
      </c>
      <c r="B399">
        <v>4000</v>
      </c>
      <c r="C399">
        <v>3500</v>
      </c>
      <c r="D399">
        <v>4000</v>
      </c>
      <c r="E399">
        <v>3000</v>
      </c>
      <c r="F399">
        <v>3000</v>
      </c>
      <c r="G399">
        <v>3500</v>
      </c>
      <c r="H399">
        <v>4000</v>
      </c>
      <c r="I399">
        <v>4000</v>
      </c>
      <c r="J399">
        <v>3750</v>
      </c>
    </row>
    <row r="400" spans="1:11" x14ac:dyDescent="0.2">
      <c r="A400" t="s">
        <v>138</v>
      </c>
      <c r="B400">
        <v>57000</v>
      </c>
      <c r="C400">
        <v>59000</v>
      </c>
      <c r="D400">
        <v>57000</v>
      </c>
      <c r="E400">
        <v>53000</v>
      </c>
      <c r="F400">
        <v>55000</v>
      </c>
      <c r="G400">
        <v>53000</v>
      </c>
      <c r="H400">
        <v>60000</v>
      </c>
      <c r="I400">
        <v>62000</v>
      </c>
      <c r="J400">
        <v>55500</v>
      </c>
    </row>
    <row r="401" spans="1:11" x14ac:dyDescent="0.2">
      <c r="A401" t="s">
        <v>127</v>
      </c>
      <c r="B401">
        <v>5000</v>
      </c>
      <c r="C401">
        <v>7000</v>
      </c>
      <c r="D401">
        <v>7000</v>
      </c>
      <c r="E401">
        <v>8000</v>
      </c>
      <c r="F401">
        <v>8000</v>
      </c>
      <c r="G401">
        <v>7000</v>
      </c>
      <c r="H401">
        <v>8000</v>
      </c>
      <c r="I401">
        <v>9500</v>
      </c>
      <c r="J401">
        <v>8500</v>
      </c>
    </row>
    <row r="402" spans="1:11" x14ac:dyDescent="0.2">
      <c r="A402" t="s">
        <v>139</v>
      </c>
      <c r="B402">
        <v>63000</v>
      </c>
      <c r="C402">
        <v>67000</v>
      </c>
      <c r="D402">
        <v>64000</v>
      </c>
      <c r="E402">
        <v>61000</v>
      </c>
      <c r="F402">
        <v>62000</v>
      </c>
      <c r="G402">
        <v>60000</v>
      </c>
      <c r="H402">
        <v>68000</v>
      </c>
      <c r="I402">
        <v>71500</v>
      </c>
      <c r="J402">
        <v>64500</v>
      </c>
    </row>
    <row r="403" spans="1:11" x14ac:dyDescent="0.2">
      <c r="A403" t="s">
        <v>140</v>
      </c>
      <c r="B403">
        <v>323000</v>
      </c>
      <c r="C403">
        <v>378000</v>
      </c>
      <c r="D403">
        <v>357000</v>
      </c>
      <c r="E403">
        <v>359000</v>
      </c>
      <c r="F403">
        <v>351000</v>
      </c>
      <c r="G403">
        <v>329000</v>
      </c>
      <c r="H403">
        <v>367000</v>
      </c>
      <c r="I403">
        <v>390500</v>
      </c>
      <c r="J403">
        <v>344500</v>
      </c>
    </row>
    <row r="404" spans="1:11" x14ac:dyDescent="0.2">
      <c r="A404" t="s">
        <v>141</v>
      </c>
      <c r="B404">
        <v>2290000</v>
      </c>
      <c r="C404">
        <v>2341000</v>
      </c>
      <c r="D404">
        <v>2404000</v>
      </c>
      <c r="E404">
        <v>2359000</v>
      </c>
      <c r="F404">
        <v>2370000</v>
      </c>
      <c r="G404">
        <v>2300000</v>
      </c>
      <c r="H404">
        <v>2391000</v>
      </c>
      <c r="I404">
        <v>2490000</v>
      </c>
      <c r="J404">
        <v>2442500</v>
      </c>
    </row>
    <row r="405" spans="1:11" x14ac:dyDescent="0.2">
      <c r="A405" t="s">
        <v>226</v>
      </c>
      <c r="B405">
        <v>2551000</v>
      </c>
      <c r="C405">
        <v>2605000</v>
      </c>
      <c r="D405">
        <v>2683000</v>
      </c>
      <c r="E405">
        <v>2648000</v>
      </c>
      <c r="F405">
        <v>2655000</v>
      </c>
      <c r="G405">
        <v>2585000</v>
      </c>
      <c r="H405">
        <v>2686000</v>
      </c>
      <c r="I405">
        <v>2777500</v>
      </c>
      <c r="J405">
        <v>2714000</v>
      </c>
    </row>
    <row r="406" spans="1:11" x14ac:dyDescent="0.2">
      <c r="A406" t="s">
        <v>227</v>
      </c>
      <c r="B406" t="s">
        <v>496</v>
      </c>
      <c r="C406" t="s">
        <v>496</v>
      </c>
      <c r="D406" t="s">
        <v>496</v>
      </c>
      <c r="E406" t="s">
        <v>496</v>
      </c>
      <c r="F406" t="s">
        <v>496</v>
      </c>
      <c r="G406" t="s">
        <v>496</v>
      </c>
      <c r="H406" t="s">
        <v>496</v>
      </c>
      <c r="I406" t="s">
        <v>496</v>
      </c>
      <c r="J406" t="s">
        <v>496</v>
      </c>
    </row>
    <row r="407" spans="1:11" x14ac:dyDescent="0.2">
      <c r="A407" t="s">
        <v>228</v>
      </c>
      <c r="B407">
        <v>30000</v>
      </c>
      <c r="C407">
        <v>33000</v>
      </c>
      <c r="D407">
        <v>32000</v>
      </c>
      <c r="E407">
        <v>32000</v>
      </c>
      <c r="F407">
        <v>32000</v>
      </c>
      <c r="G407">
        <v>30000</v>
      </c>
      <c r="H407">
        <v>34000</v>
      </c>
      <c r="I407">
        <v>35500</v>
      </c>
      <c r="J407">
        <v>32000</v>
      </c>
    </row>
    <row r="408" spans="1:11" x14ac:dyDescent="0.2">
      <c r="A408" t="s">
        <v>229</v>
      </c>
      <c r="B408">
        <v>17000</v>
      </c>
      <c r="C408">
        <v>15000</v>
      </c>
      <c r="D408">
        <v>15000</v>
      </c>
      <c r="E408">
        <v>14000</v>
      </c>
      <c r="F408">
        <v>13000</v>
      </c>
      <c r="G408">
        <v>13000</v>
      </c>
      <c r="H408">
        <v>15000</v>
      </c>
      <c r="I408">
        <v>16000</v>
      </c>
      <c r="J408">
        <v>15500</v>
      </c>
    </row>
    <row r="409" spans="1:11" x14ac:dyDescent="0.2">
      <c r="A409" t="s">
        <v>230</v>
      </c>
      <c r="B409">
        <v>12000</v>
      </c>
      <c r="C409">
        <v>13000</v>
      </c>
      <c r="D409">
        <v>13000</v>
      </c>
      <c r="E409">
        <v>10000</v>
      </c>
      <c r="F409">
        <v>12000</v>
      </c>
      <c r="G409">
        <v>12000</v>
      </c>
      <c r="H409">
        <v>12000</v>
      </c>
      <c r="I409">
        <v>12500</v>
      </c>
      <c r="J409">
        <v>11500</v>
      </c>
    </row>
    <row r="410" spans="1:11" x14ac:dyDescent="0.2">
      <c r="A410" t="s">
        <v>231</v>
      </c>
      <c r="B410">
        <v>13000</v>
      </c>
      <c r="C410">
        <v>15000</v>
      </c>
      <c r="D410">
        <v>14000</v>
      </c>
      <c r="E410">
        <v>12000</v>
      </c>
      <c r="F410">
        <v>13000</v>
      </c>
      <c r="G410">
        <v>12000</v>
      </c>
      <c r="H410">
        <v>14000</v>
      </c>
      <c r="I410">
        <v>15000</v>
      </c>
      <c r="J410">
        <v>12000</v>
      </c>
    </row>
    <row r="413" spans="1:11" x14ac:dyDescent="0.2">
      <c r="A413" t="s">
        <v>1829</v>
      </c>
    </row>
    <row r="414" spans="1:11" s="18" customFormat="1" ht="15" x14ac:dyDescent="0.25">
      <c r="B414" s="18">
        <v>2015</v>
      </c>
      <c r="C414" s="18">
        <v>2016</v>
      </c>
      <c r="D414" s="18">
        <v>2017</v>
      </c>
      <c r="E414" s="18">
        <v>2018</v>
      </c>
      <c r="F414" s="18">
        <v>2019</v>
      </c>
      <c r="G414" s="18">
        <v>2020</v>
      </c>
      <c r="H414" s="18">
        <v>2021</v>
      </c>
      <c r="I414" s="18">
        <v>2022</v>
      </c>
      <c r="J414" s="18">
        <v>2023</v>
      </c>
      <c r="K414" s="166"/>
    </row>
    <row r="415" spans="1:11" x14ac:dyDescent="0.2">
      <c r="A415" t="s">
        <v>115</v>
      </c>
      <c r="B415">
        <v>1750</v>
      </c>
      <c r="C415">
        <v>2000</v>
      </c>
      <c r="D415">
        <v>1750</v>
      </c>
      <c r="E415">
        <v>1500</v>
      </c>
      <c r="F415">
        <v>1750</v>
      </c>
      <c r="G415">
        <v>1750</v>
      </c>
      <c r="H415">
        <v>1750</v>
      </c>
      <c r="I415">
        <v>1875</v>
      </c>
      <c r="J415">
        <v>1750</v>
      </c>
    </row>
    <row r="416" spans="1:11" x14ac:dyDescent="0.2">
      <c r="A416" t="s">
        <v>116</v>
      </c>
      <c r="B416">
        <v>2000</v>
      </c>
      <c r="C416">
        <v>2000</v>
      </c>
      <c r="D416">
        <v>2000</v>
      </c>
      <c r="E416">
        <v>2000</v>
      </c>
      <c r="F416">
        <v>2000</v>
      </c>
      <c r="G416">
        <v>2250</v>
      </c>
      <c r="H416">
        <v>2250</v>
      </c>
      <c r="I416">
        <v>2375</v>
      </c>
      <c r="J416">
        <v>2375</v>
      </c>
    </row>
    <row r="417" spans="1:10" x14ac:dyDescent="0.2">
      <c r="A417" t="s">
        <v>117</v>
      </c>
      <c r="B417">
        <v>500</v>
      </c>
      <c r="C417">
        <v>500</v>
      </c>
      <c r="D417">
        <v>450</v>
      </c>
      <c r="E417">
        <v>450</v>
      </c>
      <c r="F417">
        <v>450</v>
      </c>
      <c r="G417">
        <v>350</v>
      </c>
      <c r="H417">
        <v>350</v>
      </c>
      <c r="I417">
        <v>550</v>
      </c>
      <c r="J417">
        <v>550</v>
      </c>
    </row>
    <row r="418" spans="1:10" x14ac:dyDescent="0.2">
      <c r="A418" t="s">
        <v>118</v>
      </c>
      <c r="B418">
        <v>2250</v>
      </c>
      <c r="C418">
        <v>2000</v>
      </c>
      <c r="D418">
        <v>2000</v>
      </c>
      <c r="E418">
        <v>2250</v>
      </c>
      <c r="F418">
        <v>2000</v>
      </c>
      <c r="G418">
        <v>2000</v>
      </c>
      <c r="H418">
        <v>2000</v>
      </c>
      <c r="I418">
        <v>2750</v>
      </c>
      <c r="J418">
        <v>2500</v>
      </c>
    </row>
    <row r="419" spans="1:10" x14ac:dyDescent="0.2">
      <c r="A419" t="s">
        <v>119</v>
      </c>
      <c r="B419">
        <v>2250</v>
      </c>
      <c r="C419">
        <v>2500</v>
      </c>
      <c r="D419">
        <v>2500</v>
      </c>
      <c r="E419">
        <v>2500</v>
      </c>
      <c r="F419">
        <v>2500</v>
      </c>
      <c r="G419">
        <v>3000</v>
      </c>
      <c r="H419">
        <v>3000</v>
      </c>
      <c r="I419">
        <v>3250</v>
      </c>
      <c r="J419">
        <v>3500</v>
      </c>
    </row>
    <row r="420" spans="1:10" x14ac:dyDescent="0.2">
      <c r="A420" t="s">
        <v>120</v>
      </c>
      <c r="B420">
        <v>1750</v>
      </c>
      <c r="C420">
        <v>1750</v>
      </c>
      <c r="D420">
        <v>1750</v>
      </c>
      <c r="E420">
        <v>2000</v>
      </c>
      <c r="F420">
        <v>1750</v>
      </c>
      <c r="G420">
        <v>1750</v>
      </c>
      <c r="H420">
        <v>2250</v>
      </c>
      <c r="I420">
        <v>2000</v>
      </c>
      <c r="J420">
        <v>2000</v>
      </c>
    </row>
    <row r="421" spans="1:10" x14ac:dyDescent="0.2">
      <c r="A421" t="s">
        <v>121</v>
      </c>
      <c r="B421">
        <v>7000</v>
      </c>
      <c r="C421">
        <v>6000</v>
      </c>
      <c r="D421">
        <v>6000</v>
      </c>
      <c r="E421">
        <v>6000</v>
      </c>
      <c r="F421">
        <v>6000</v>
      </c>
      <c r="G421">
        <v>6000</v>
      </c>
      <c r="H421">
        <v>6000</v>
      </c>
      <c r="I421">
        <v>7000</v>
      </c>
      <c r="J421">
        <v>6500</v>
      </c>
    </row>
    <row r="422" spans="1:10" x14ac:dyDescent="0.2">
      <c r="A422" t="s">
        <v>122</v>
      </c>
      <c r="B422">
        <v>700</v>
      </c>
      <c r="C422">
        <v>600</v>
      </c>
      <c r="D422">
        <v>700</v>
      </c>
      <c r="E422">
        <v>700</v>
      </c>
      <c r="F422">
        <v>900</v>
      </c>
      <c r="G422">
        <v>700</v>
      </c>
      <c r="H422">
        <v>600</v>
      </c>
      <c r="I422">
        <v>750</v>
      </c>
      <c r="J422">
        <v>650</v>
      </c>
    </row>
    <row r="423" spans="1:10" x14ac:dyDescent="0.2">
      <c r="A423" t="s">
        <v>123</v>
      </c>
      <c r="B423">
        <v>1750</v>
      </c>
      <c r="C423">
        <v>1750</v>
      </c>
      <c r="D423">
        <v>1750</v>
      </c>
      <c r="E423">
        <v>2000</v>
      </c>
      <c r="F423">
        <v>2000</v>
      </c>
      <c r="G423">
        <v>1750</v>
      </c>
      <c r="H423">
        <v>1750</v>
      </c>
      <c r="I423">
        <v>1875</v>
      </c>
      <c r="J423">
        <v>2125</v>
      </c>
    </row>
    <row r="424" spans="1:10" x14ac:dyDescent="0.2">
      <c r="A424" t="s">
        <v>124</v>
      </c>
      <c r="B424">
        <v>1250</v>
      </c>
      <c r="C424">
        <v>1250</v>
      </c>
      <c r="D424">
        <v>1250</v>
      </c>
      <c r="E424">
        <v>1250</v>
      </c>
      <c r="F424">
        <v>1250</v>
      </c>
      <c r="G424">
        <v>1250</v>
      </c>
      <c r="H424">
        <v>1250</v>
      </c>
      <c r="I424">
        <v>1750</v>
      </c>
      <c r="J424">
        <v>2000</v>
      </c>
    </row>
    <row r="425" spans="1:10" x14ac:dyDescent="0.2">
      <c r="A425" t="s">
        <v>125</v>
      </c>
      <c r="B425">
        <v>2000</v>
      </c>
      <c r="C425">
        <v>2000</v>
      </c>
      <c r="D425">
        <v>1750</v>
      </c>
      <c r="E425">
        <v>1750</v>
      </c>
      <c r="F425">
        <v>1750</v>
      </c>
      <c r="G425">
        <v>1750</v>
      </c>
      <c r="H425">
        <v>2000</v>
      </c>
      <c r="I425">
        <v>2250</v>
      </c>
      <c r="J425">
        <v>3000</v>
      </c>
    </row>
    <row r="426" spans="1:10" x14ac:dyDescent="0.2">
      <c r="A426" t="s">
        <v>126</v>
      </c>
      <c r="B426">
        <v>600</v>
      </c>
      <c r="C426">
        <v>600</v>
      </c>
      <c r="D426">
        <v>500</v>
      </c>
      <c r="E426">
        <v>500</v>
      </c>
      <c r="F426">
        <v>500</v>
      </c>
      <c r="G426">
        <v>450</v>
      </c>
      <c r="H426">
        <v>500</v>
      </c>
      <c r="I426">
        <v>600</v>
      </c>
      <c r="J426">
        <v>475</v>
      </c>
    </row>
    <row r="427" spans="1:10" x14ac:dyDescent="0.2">
      <c r="A427" t="s">
        <v>138</v>
      </c>
      <c r="B427">
        <v>24000</v>
      </c>
      <c r="C427">
        <v>23000</v>
      </c>
      <c r="D427">
        <v>23000</v>
      </c>
      <c r="E427">
        <v>22000</v>
      </c>
      <c r="F427">
        <v>23000</v>
      </c>
      <c r="G427">
        <v>23000</v>
      </c>
      <c r="H427">
        <v>24000</v>
      </c>
      <c r="I427">
        <v>27000</v>
      </c>
      <c r="J427">
        <v>27500</v>
      </c>
    </row>
    <row r="428" spans="1:10" x14ac:dyDescent="0.2">
      <c r="A428" t="s">
        <v>127</v>
      </c>
      <c r="B428">
        <v>4000</v>
      </c>
      <c r="C428">
        <v>4000</v>
      </c>
      <c r="D428">
        <v>4000</v>
      </c>
      <c r="E428">
        <v>4500</v>
      </c>
      <c r="F428">
        <v>4000</v>
      </c>
      <c r="G428">
        <v>4000</v>
      </c>
      <c r="H428">
        <v>4000</v>
      </c>
      <c r="I428">
        <v>4000</v>
      </c>
      <c r="J428">
        <v>4000</v>
      </c>
    </row>
    <row r="429" spans="1:10" x14ac:dyDescent="0.2">
      <c r="A429" t="s">
        <v>139</v>
      </c>
      <c r="B429">
        <v>28000</v>
      </c>
      <c r="C429">
        <v>27000</v>
      </c>
      <c r="D429">
        <v>27000</v>
      </c>
      <c r="E429">
        <v>27000</v>
      </c>
      <c r="F429">
        <v>27000</v>
      </c>
      <c r="G429">
        <v>28000</v>
      </c>
      <c r="H429">
        <v>28000</v>
      </c>
      <c r="I429">
        <v>31000</v>
      </c>
      <c r="J429">
        <v>31500</v>
      </c>
    </row>
    <row r="430" spans="1:10" x14ac:dyDescent="0.2">
      <c r="A430" t="s">
        <v>140</v>
      </c>
      <c r="B430">
        <v>132000</v>
      </c>
      <c r="C430">
        <v>130000</v>
      </c>
      <c r="D430">
        <v>130000</v>
      </c>
      <c r="E430">
        <v>131000</v>
      </c>
      <c r="F430">
        <v>133000</v>
      </c>
      <c r="G430">
        <v>135000</v>
      </c>
      <c r="H430">
        <v>136000</v>
      </c>
      <c r="I430">
        <v>151500</v>
      </c>
      <c r="J430">
        <v>150500</v>
      </c>
    </row>
    <row r="431" spans="1:10" x14ac:dyDescent="0.2">
      <c r="A431" t="s">
        <v>141</v>
      </c>
      <c r="B431">
        <v>1029000</v>
      </c>
      <c r="C431">
        <v>1013000</v>
      </c>
      <c r="D431">
        <v>1013000</v>
      </c>
      <c r="E431">
        <v>1038000</v>
      </c>
      <c r="F431">
        <v>1063000</v>
      </c>
      <c r="G431">
        <v>1081000</v>
      </c>
      <c r="H431">
        <v>1136000</v>
      </c>
      <c r="I431">
        <v>1175500</v>
      </c>
      <c r="J431">
        <v>1199000</v>
      </c>
    </row>
    <row r="432" spans="1:10" x14ac:dyDescent="0.2">
      <c r="A432" t="s">
        <v>226</v>
      </c>
      <c r="B432">
        <v>1262000</v>
      </c>
      <c r="C432">
        <v>1253000</v>
      </c>
      <c r="D432">
        <v>1256000</v>
      </c>
      <c r="E432">
        <v>1282000</v>
      </c>
      <c r="F432">
        <v>1314000</v>
      </c>
      <c r="G432">
        <v>1341000</v>
      </c>
      <c r="H432">
        <v>1399000</v>
      </c>
      <c r="I432">
        <v>1442000</v>
      </c>
      <c r="J432">
        <v>1475500</v>
      </c>
    </row>
    <row r="433" spans="1:11" x14ac:dyDescent="0.2">
      <c r="A433" t="s">
        <v>227</v>
      </c>
      <c r="B433" t="s">
        <v>496</v>
      </c>
      <c r="C433" t="s">
        <v>496</v>
      </c>
      <c r="D433" t="s">
        <v>496</v>
      </c>
      <c r="E433" t="s">
        <v>496</v>
      </c>
      <c r="F433" t="s">
        <v>496</v>
      </c>
      <c r="G433" t="s">
        <v>496</v>
      </c>
      <c r="H433" t="s">
        <v>496</v>
      </c>
      <c r="I433" t="s">
        <v>496</v>
      </c>
      <c r="J433" t="s">
        <v>496</v>
      </c>
    </row>
    <row r="434" spans="1:11" x14ac:dyDescent="0.2">
      <c r="A434" t="s">
        <v>228</v>
      </c>
      <c r="B434">
        <v>15000</v>
      </c>
      <c r="C434">
        <v>14000</v>
      </c>
      <c r="D434">
        <v>14000</v>
      </c>
      <c r="E434">
        <v>14000</v>
      </c>
      <c r="F434">
        <v>14000</v>
      </c>
      <c r="G434">
        <v>15000</v>
      </c>
      <c r="H434">
        <v>15000</v>
      </c>
      <c r="I434">
        <v>15500</v>
      </c>
      <c r="J434">
        <v>15500</v>
      </c>
    </row>
    <row r="435" spans="1:11" x14ac:dyDescent="0.2">
      <c r="A435" t="s">
        <v>229</v>
      </c>
      <c r="B435">
        <v>3500</v>
      </c>
      <c r="C435">
        <v>3000</v>
      </c>
      <c r="D435">
        <v>3000</v>
      </c>
      <c r="E435">
        <v>3000</v>
      </c>
      <c r="F435">
        <v>3000</v>
      </c>
      <c r="G435">
        <v>3000</v>
      </c>
      <c r="H435">
        <v>3000</v>
      </c>
      <c r="I435">
        <v>3500</v>
      </c>
      <c r="J435">
        <v>4000</v>
      </c>
    </row>
    <row r="436" spans="1:11" x14ac:dyDescent="0.2">
      <c r="A436" t="s">
        <v>230</v>
      </c>
      <c r="B436">
        <v>8000</v>
      </c>
      <c r="C436">
        <v>8000</v>
      </c>
      <c r="D436">
        <v>8000</v>
      </c>
      <c r="E436">
        <v>8000</v>
      </c>
      <c r="F436">
        <v>8000</v>
      </c>
      <c r="G436">
        <v>8000</v>
      </c>
      <c r="H436">
        <v>9000</v>
      </c>
      <c r="I436">
        <v>10000</v>
      </c>
      <c r="J436">
        <v>10500</v>
      </c>
    </row>
    <row r="437" spans="1:11" x14ac:dyDescent="0.2">
      <c r="A437" t="s">
        <v>231</v>
      </c>
      <c r="B437">
        <v>8000</v>
      </c>
      <c r="C437">
        <v>8000</v>
      </c>
      <c r="D437">
        <v>8000</v>
      </c>
      <c r="E437">
        <v>7000</v>
      </c>
      <c r="F437">
        <v>8000</v>
      </c>
      <c r="G437">
        <v>8000</v>
      </c>
      <c r="H437">
        <v>8000</v>
      </c>
      <c r="I437">
        <v>8500</v>
      </c>
      <c r="J437">
        <v>8500</v>
      </c>
    </row>
    <row r="440" spans="1:11" x14ac:dyDescent="0.2">
      <c r="A440" t="s">
        <v>1830</v>
      </c>
    </row>
    <row r="441" spans="1:11" s="18" customFormat="1" ht="15" x14ac:dyDescent="0.25">
      <c r="B441" s="18">
        <v>2015</v>
      </c>
      <c r="C441" s="18">
        <v>2016</v>
      </c>
      <c r="D441" s="18">
        <v>2017</v>
      </c>
      <c r="E441" s="18">
        <v>2018</v>
      </c>
      <c r="F441" s="18">
        <v>2019</v>
      </c>
      <c r="G441" s="18">
        <v>2020</v>
      </c>
      <c r="H441" s="18">
        <v>2021</v>
      </c>
      <c r="I441" s="18">
        <v>2022</v>
      </c>
      <c r="J441" s="18">
        <v>2023</v>
      </c>
      <c r="K441" s="166"/>
    </row>
    <row r="442" spans="1:11" x14ac:dyDescent="0.2">
      <c r="A442" t="s">
        <v>115</v>
      </c>
      <c r="B442">
        <v>4000</v>
      </c>
      <c r="C442">
        <v>4000</v>
      </c>
      <c r="D442">
        <v>4000</v>
      </c>
      <c r="E442">
        <v>4000</v>
      </c>
      <c r="F442">
        <v>4500</v>
      </c>
      <c r="G442">
        <v>4500</v>
      </c>
      <c r="H442">
        <v>4500</v>
      </c>
      <c r="I442">
        <v>4750</v>
      </c>
      <c r="J442">
        <v>5000</v>
      </c>
    </row>
    <row r="443" spans="1:11" x14ac:dyDescent="0.2">
      <c r="A443" t="s">
        <v>116</v>
      </c>
      <c r="B443">
        <v>12000</v>
      </c>
      <c r="C443">
        <v>14000</v>
      </c>
      <c r="D443">
        <v>14000</v>
      </c>
      <c r="E443">
        <v>14000</v>
      </c>
      <c r="F443">
        <v>12000</v>
      </c>
      <c r="G443">
        <v>13000</v>
      </c>
      <c r="H443">
        <v>12000</v>
      </c>
      <c r="I443">
        <v>13000</v>
      </c>
      <c r="J443">
        <v>13500</v>
      </c>
    </row>
    <row r="444" spans="1:11" x14ac:dyDescent="0.2">
      <c r="A444" t="s">
        <v>117</v>
      </c>
      <c r="B444">
        <v>3500</v>
      </c>
      <c r="C444">
        <v>3500</v>
      </c>
      <c r="D444">
        <v>3500</v>
      </c>
      <c r="E444">
        <v>3500</v>
      </c>
      <c r="F444">
        <v>3500</v>
      </c>
      <c r="G444">
        <v>4000</v>
      </c>
      <c r="H444">
        <v>4000</v>
      </c>
      <c r="I444">
        <v>4000</v>
      </c>
      <c r="J444">
        <v>4000</v>
      </c>
    </row>
    <row r="445" spans="1:11" x14ac:dyDescent="0.2">
      <c r="A445" t="s">
        <v>118</v>
      </c>
      <c r="B445">
        <v>4000</v>
      </c>
      <c r="C445">
        <v>4000</v>
      </c>
      <c r="D445">
        <v>4000</v>
      </c>
      <c r="E445">
        <v>3500</v>
      </c>
      <c r="F445">
        <v>3500</v>
      </c>
      <c r="G445">
        <v>3500</v>
      </c>
      <c r="H445">
        <v>3500</v>
      </c>
      <c r="I445">
        <v>3500</v>
      </c>
      <c r="J445">
        <v>3250</v>
      </c>
    </row>
    <row r="446" spans="1:11" x14ac:dyDescent="0.2">
      <c r="A446" t="s">
        <v>119</v>
      </c>
      <c r="B446">
        <v>3500</v>
      </c>
      <c r="C446">
        <v>3500</v>
      </c>
      <c r="D446">
        <v>3000</v>
      </c>
      <c r="E446">
        <v>3000</v>
      </c>
      <c r="F446">
        <v>3000</v>
      </c>
      <c r="G446">
        <v>3000</v>
      </c>
      <c r="H446">
        <v>3000</v>
      </c>
      <c r="I446">
        <v>3000</v>
      </c>
      <c r="J446">
        <v>2750</v>
      </c>
    </row>
    <row r="447" spans="1:11" x14ac:dyDescent="0.2">
      <c r="A447" t="s">
        <v>120</v>
      </c>
      <c r="B447">
        <v>3000</v>
      </c>
      <c r="C447">
        <v>3500</v>
      </c>
      <c r="D447">
        <v>3500</v>
      </c>
      <c r="E447">
        <v>3500</v>
      </c>
      <c r="F447">
        <v>3500</v>
      </c>
      <c r="G447">
        <v>3500</v>
      </c>
      <c r="H447">
        <v>3500</v>
      </c>
      <c r="I447">
        <v>3750</v>
      </c>
      <c r="J447">
        <v>3750</v>
      </c>
    </row>
    <row r="448" spans="1:11" x14ac:dyDescent="0.2">
      <c r="A448" t="s">
        <v>121</v>
      </c>
      <c r="B448">
        <v>5000</v>
      </c>
      <c r="C448">
        <v>5000</v>
      </c>
      <c r="D448">
        <v>5000</v>
      </c>
      <c r="E448">
        <v>5000</v>
      </c>
      <c r="F448">
        <v>6000</v>
      </c>
      <c r="G448">
        <v>6000</v>
      </c>
      <c r="H448">
        <v>5000</v>
      </c>
      <c r="I448">
        <v>6000</v>
      </c>
      <c r="J448">
        <v>5500</v>
      </c>
    </row>
    <row r="449" spans="1:10" x14ac:dyDescent="0.2">
      <c r="A449" t="s">
        <v>122</v>
      </c>
      <c r="B449">
        <v>4000</v>
      </c>
      <c r="C449">
        <v>4000</v>
      </c>
      <c r="D449">
        <v>4000</v>
      </c>
      <c r="E449">
        <v>4500</v>
      </c>
      <c r="F449">
        <v>4500</v>
      </c>
      <c r="G449">
        <v>4500</v>
      </c>
      <c r="H449">
        <v>4500</v>
      </c>
      <c r="I449">
        <v>4500</v>
      </c>
      <c r="J449">
        <v>4250</v>
      </c>
    </row>
    <row r="450" spans="1:10" x14ac:dyDescent="0.2">
      <c r="A450" t="s">
        <v>123</v>
      </c>
      <c r="B450">
        <v>4500</v>
      </c>
      <c r="C450">
        <v>4500</v>
      </c>
      <c r="D450">
        <v>4500</v>
      </c>
      <c r="E450">
        <v>4500</v>
      </c>
      <c r="F450">
        <v>4500</v>
      </c>
      <c r="G450">
        <v>4500</v>
      </c>
      <c r="H450">
        <v>4500</v>
      </c>
      <c r="I450">
        <v>4750</v>
      </c>
      <c r="J450">
        <v>4250</v>
      </c>
    </row>
    <row r="451" spans="1:10" x14ac:dyDescent="0.2">
      <c r="A451" t="s">
        <v>124</v>
      </c>
      <c r="B451">
        <v>6000</v>
      </c>
      <c r="C451">
        <v>5000</v>
      </c>
      <c r="D451">
        <v>6000</v>
      </c>
      <c r="E451">
        <v>6000</v>
      </c>
      <c r="F451">
        <v>5000</v>
      </c>
      <c r="G451">
        <v>5000</v>
      </c>
      <c r="H451">
        <v>5000</v>
      </c>
      <c r="I451">
        <v>5000</v>
      </c>
      <c r="J451">
        <v>4500</v>
      </c>
    </row>
    <row r="452" spans="1:10" x14ac:dyDescent="0.2">
      <c r="A452" t="s">
        <v>125</v>
      </c>
      <c r="B452">
        <v>5000</v>
      </c>
      <c r="C452">
        <v>5000</v>
      </c>
      <c r="D452">
        <v>5000</v>
      </c>
      <c r="E452">
        <v>5000</v>
      </c>
      <c r="F452">
        <v>5000</v>
      </c>
      <c r="G452">
        <v>6000</v>
      </c>
      <c r="H452">
        <v>5000</v>
      </c>
      <c r="I452">
        <v>5000</v>
      </c>
      <c r="J452">
        <v>5000</v>
      </c>
    </row>
    <row r="453" spans="1:10" x14ac:dyDescent="0.2">
      <c r="A453" t="s">
        <v>126</v>
      </c>
      <c r="B453">
        <v>4500</v>
      </c>
      <c r="C453">
        <v>5000</v>
      </c>
      <c r="D453">
        <v>4500</v>
      </c>
      <c r="E453">
        <v>4500</v>
      </c>
      <c r="F453">
        <v>5000</v>
      </c>
      <c r="G453">
        <v>5000</v>
      </c>
      <c r="H453">
        <v>4500</v>
      </c>
      <c r="I453">
        <v>4750</v>
      </c>
      <c r="J453">
        <v>4500</v>
      </c>
    </row>
    <row r="454" spans="1:10" x14ac:dyDescent="0.2">
      <c r="A454" t="s">
        <v>138</v>
      </c>
      <c r="B454">
        <v>61000</v>
      </c>
      <c r="C454">
        <v>62000</v>
      </c>
      <c r="D454">
        <v>62000</v>
      </c>
      <c r="E454">
        <v>62000</v>
      </c>
      <c r="F454">
        <v>60000</v>
      </c>
      <c r="G454">
        <v>63000</v>
      </c>
      <c r="H454">
        <v>59000</v>
      </c>
      <c r="I454">
        <v>61500</v>
      </c>
      <c r="J454">
        <v>60500</v>
      </c>
    </row>
    <row r="455" spans="1:10" x14ac:dyDescent="0.2">
      <c r="A455" t="s">
        <v>127</v>
      </c>
      <c r="B455">
        <v>11000</v>
      </c>
      <c r="C455">
        <v>11000</v>
      </c>
      <c r="D455">
        <v>11000</v>
      </c>
      <c r="E455">
        <v>11000</v>
      </c>
      <c r="F455">
        <v>11000</v>
      </c>
      <c r="G455">
        <v>11000</v>
      </c>
      <c r="H455">
        <v>10000</v>
      </c>
      <c r="I455">
        <v>11000</v>
      </c>
      <c r="J455">
        <v>10500</v>
      </c>
    </row>
    <row r="456" spans="1:10" x14ac:dyDescent="0.2">
      <c r="A456" t="s">
        <v>139</v>
      </c>
      <c r="B456">
        <v>72000</v>
      </c>
      <c r="C456">
        <v>74000</v>
      </c>
      <c r="D456">
        <v>73000</v>
      </c>
      <c r="E456">
        <v>72000</v>
      </c>
      <c r="F456">
        <v>71000</v>
      </c>
      <c r="G456">
        <v>74000</v>
      </c>
      <c r="H456">
        <v>69000</v>
      </c>
      <c r="I456">
        <v>72500</v>
      </c>
      <c r="J456">
        <v>71500</v>
      </c>
    </row>
    <row r="457" spans="1:10" x14ac:dyDescent="0.2">
      <c r="A457" t="s">
        <v>140</v>
      </c>
      <c r="B457">
        <v>424000</v>
      </c>
      <c r="C457">
        <v>421000</v>
      </c>
      <c r="D457">
        <v>422000</v>
      </c>
      <c r="E457">
        <v>413000</v>
      </c>
      <c r="F457">
        <v>418000</v>
      </c>
      <c r="G457">
        <v>419000</v>
      </c>
      <c r="H457">
        <v>394000</v>
      </c>
      <c r="I457">
        <v>421500</v>
      </c>
      <c r="J457">
        <v>422000</v>
      </c>
    </row>
    <row r="458" spans="1:10" x14ac:dyDescent="0.2">
      <c r="A458" t="s">
        <v>141</v>
      </c>
      <c r="B458">
        <v>2293000</v>
      </c>
      <c r="C458">
        <v>2286000</v>
      </c>
      <c r="D458">
        <v>2309000</v>
      </c>
      <c r="E458">
        <v>2311000</v>
      </c>
      <c r="F458">
        <v>2278000</v>
      </c>
      <c r="G458">
        <v>2301000</v>
      </c>
      <c r="H458">
        <v>2308000</v>
      </c>
      <c r="I458">
        <v>2317500</v>
      </c>
      <c r="J458">
        <v>2350500</v>
      </c>
    </row>
    <row r="459" spans="1:10" x14ac:dyDescent="0.2">
      <c r="A459" t="s">
        <v>226</v>
      </c>
      <c r="B459">
        <v>2611000</v>
      </c>
      <c r="C459">
        <v>2602000</v>
      </c>
      <c r="D459">
        <v>2625000</v>
      </c>
      <c r="E459">
        <v>2619000</v>
      </c>
      <c r="F459">
        <v>2597000</v>
      </c>
      <c r="G459">
        <v>2618000</v>
      </c>
      <c r="H459">
        <v>2637000</v>
      </c>
      <c r="I459">
        <v>2653000</v>
      </c>
      <c r="J459">
        <v>2681500</v>
      </c>
    </row>
    <row r="460" spans="1:10" x14ac:dyDescent="0.2">
      <c r="A460" t="s">
        <v>227</v>
      </c>
      <c r="B460" t="s">
        <v>496</v>
      </c>
      <c r="C460" t="s">
        <v>496</v>
      </c>
      <c r="D460" t="s">
        <v>496</v>
      </c>
      <c r="E460" t="s">
        <v>496</v>
      </c>
      <c r="F460" t="s">
        <v>496</v>
      </c>
      <c r="G460" t="s">
        <v>496</v>
      </c>
      <c r="H460" t="s">
        <v>496</v>
      </c>
      <c r="I460" t="s">
        <v>496</v>
      </c>
      <c r="J460" t="s">
        <v>496</v>
      </c>
    </row>
    <row r="461" spans="1:10" x14ac:dyDescent="0.2">
      <c r="A461" t="s">
        <v>228</v>
      </c>
      <c r="B461">
        <v>28000</v>
      </c>
      <c r="C461">
        <v>28000</v>
      </c>
      <c r="D461">
        <v>28000</v>
      </c>
      <c r="E461">
        <v>28000</v>
      </c>
      <c r="F461">
        <v>29000</v>
      </c>
      <c r="G461">
        <v>29000</v>
      </c>
      <c r="H461">
        <v>27000</v>
      </c>
      <c r="I461">
        <v>29000</v>
      </c>
      <c r="J461">
        <v>28000</v>
      </c>
    </row>
    <row r="462" spans="1:10" x14ac:dyDescent="0.2">
      <c r="A462" t="s">
        <v>229</v>
      </c>
      <c r="B462">
        <v>14000</v>
      </c>
      <c r="C462">
        <v>14000</v>
      </c>
      <c r="D462">
        <v>14000</v>
      </c>
      <c r="E462">
        <v>14000</v>
      </c>
      <c r="F462">
        <v>14000</v>
      </c>
      <c r="G462">
        <v>16000</v>
      </c>
      <c r="H462">
        <v>14000</v>
      </c>
      <c r="I462">
        <v>14500</v>
      </c>
      <c r="J462">
        <v>14000</v>
      </c>
    </row>
    <row r="463" spans="1:10" x14ac:dyDescent="0.2">
      <c r="A463" t="s">
        <v>230</v>
      </c>
      <c r="B463">
        <v>25000</v>
      </c>
      <c r="C463">
        <v>27000</v>
      </c>
      <c r="D463">
        <v>27000</v>
      </c>
      <c r="E463">
        <v>26000</v>
      </c>
      <c r="F463">
        <v>24000</v>
      </c>
      <c r="G463">
        <v>25000</v>
      </c>
      <c r="H463">
        <v>23000</v>
      </c>
      <c r="I463">
        <v>24500</v>
      </c>
      <c r="J463">
        <v>24000</v>
      </c>
    </row>
    <row r="464" spans="1:10" x14ac:dyDescent="0.2">
      <c r="A464" t="s">
        <v>231</v>
      </c>
      <c r="B464">
        <v>10000</v>
      </c>
      <c r="C464">
        <v>10000</v>
      </c>
      <c r="D464">
        <v>9000</v>
      </c>
      <c r="E464">
        <v>10000</v>
      </c>
      <c r="F464">
        <v>11000</v>
      </c>
      <c r="G464">
        <v>11000</v>
      </c>
      <c r="H464">
        <v>10000</v>
      </c>
      <c r="I464">
        <v>10500</v>
      </c>
      <c r="J464">
        <v>10500</v>
      </c>
    </row>
    <row r="467" spans="1:11" x14ac:dyDescent="0.2">
      <c r="A467" t="s">
        <v>1831</v>
      </c>
    </row>
    <row r="468" spans="1:11" s="18" customFormat="1" ht="15" x14ac:dyDescent="0.25">
      <c r="B468" s="18">
        <v>2015</v>
      </c>
      <c r="C468" s="18">
        <v>2016</v>
      </c>
      <c r="D468" s="18">
        <v>2017</v>
      </c>
      <c r="E468" s="18">
        <v>2018</v>
      </c>
      <c r="F468" s="18">
        <v>2019</v>
      </c>
      <c r="G468" s="18">
        <v>2020</v>
      </c>
      <c r="H468" s="18">
        <v>2021</v>
      </c>
      <c r="I468" s="18">
        <v>2022</v>
      </c>
      <c r="J468" s="18">
        <v>2023</v>
      </c>
      <c r="K468" s="166"/>
    </row>
    <row r="469" spans="1:11" x14ac:dyDescent="0.2">
      <c r="A469" t="s">
        <v>115</v>
      </c>
      <c r="B469">
        <v>8000</v>
      </c>
      <c r="C469">
        <v>8000</v>
      </c>
      <c r="D469">
        <v>9000</v>
      </c>
      <c r="E469">
        <v>9000</v>
      </c>
      <c r="F469">
        <v>10000</v>
      </c>
      <c r="G469">
        <v>10000</v>
      </c>
      <c r="H469">
        <v>10000</v>
      </c>
      <c r="I469">
        <v>9000</v>
      </c>
      <c r="J469">
        <v>12500</v>
      </c>
    </row>
    <row r="470" spans="1:11" x14ac:dyDescent="0.2">
      <c r="A470" t="s">
        <v>116</v>
      </c>
      <c r="B470">
        <v>10000</v>
      </c>
      <c r="C470">
        <v>9000</v>
      </c>
      <c r="D470">
        <v>10000</v>
      </c>
      <c r="E470">
        <v>10000</v>
      </c>
      <c r="F470">
        <v>11000</v>
      </c>
      <c r="G470">
        <v>11000</v>
      </c>
      <c r="H470">
        <v>11000</v>
      </c>
      <c r="I470">
        <v>10500</v>
      </c>
      <c r="J470">
        <v>12500</v>
      </c>
    </row>
    <row r="471" spans="1:11" x14ac:dyDescent="0.2">
      <c r="A471" t="s">
        <v>117</v>
      </c>
      <c r="B471">
        <v>9000</v>
      </c>
      <c r="C471">
        <v>10000</v>
      </c>
      <c r="D471">
        <v>8000</v>
      </c>
      <c r="E471">
        <v>8000</v>
      </c>
      <c r="F471">
        <v>8000</v>
      </c>
      <c r="G471">
        <v>9000</v>
      </c>
      <c r="H471">
        <v>9000</v>
      </c>
      <c r="I471">
        <v>9500</v>
      </c>
      <c r="J471">
        <v>11500</v>
      </c>
    </row>
    <row r="472" spans="1:11" x14ac:dyDescent="0.2">
      <c r="A472" t="s">
        <v>118</v>
      </c>
      <c r="B472">
        <v>4500</v>
      </c>
      <c r="C472">
        <v>4000</v>
      </c>
      <c r="D472">
        <v>4500</v>
      </c>
      <c r="E472">
        <v>4500</v>
      </c>
      <c r="F472">
        <v>4500</v>
      </c>
      <c r="G472">
        <v>4500</v>
      </c>
      <c r="H472">
        <v>4500</v>
      </c>
      <c r="I472">
        <v>4500</v>
      </c>
      <c r="J472">
        <v>5500</v>
      </c>
    </row>
    <row r="473" spans="1:11" x14ac:dyDescent="0.2">
      <c r="A473" t="s">
        <v>119</v>
      </c>
      <c r="B473">
        <v>5000</v>
      </c>
      <c r="C473">
        <v>4500</v>
      </c>
      <c r="D473">
        <v>5000</v>
      </c>
      <c r="E473">
        <v>4500</v>
      </c>
      <c r="F473">
        <v>5000</v>
      </c>
      <c r="G473">
        <v>5000</v>
      </c>
      <c r="H473">
        <v>4500</v>
      </c>
      <c r="I473">
        <v>4000</v>
      </c>
      <c r="J473">
        <v>4750</v>
      </c>
    </row>
    <row r="474" spans="1:11" x14ac:dyDescent="0.2">
      <c r="A474" t="s">
        <v>120</v>
      </c>
      <c r="B474">
        <v>3000</v>
      </c>
      <c r="C474">
        <v>3000</v>
      </c>
      <c r="D474">
        <v>3500</v>
      </c>
      <c r="E474">
        <v>3000</v>
      </c>
      <c r="F474">
        <v>3500</v>
      </c>
      <c r="G474">
        <v>3000</v>
      </c>
      <c r="H474">
        <v>2500</v>
      </c>
      <c r="I474">
        <v>3000</v>
      </c>
      <c r="J474">
        <v>2750</v>
      </c>
    </row>
    <row r="475" spans="1:11" x14ac:dyDescent="0.2">
      <c r="A475" t="s">
        <v>121</v>
      </c>
      <c r="B475">
        <v>12000</v>
      </c>
      <c r="C475">
        <v>11000</v>
      </c>
      <c r="D475">
        <v>11000</v>
      </c>
      <c r="E475">
        <v>11000</v>
      </c>
      <c r="F475">
        <v>10000</v>
      </c>
      <c r="G475">
        <v>10000</v>
      </c>
      <c r="H475">
        <v>12000</v>
      </c>
      <c r="I475">
        <v>10500</v>
      </c>
      <c r="J475">
        <v>13000</v>
      </c>
    </row>
    <row r="476" spans="1:11" x14ac:dyDescent="0.2">
      <c r="A476" t="s">
        <v>122</v>
      </c>
      <c r="B476">
        <v>4500</v>
      </c>
      <c r="C476">
        <v>4500</v>
      </c>
      <c r="D476">
        <v>5000</v>
      </c>
      <c r="E476">
        <v>5000</v>
      </c>
      <c r="F476">
        <v>5000</v>
      </c>
      <c r="G476">
        <v>5000</v>
      </c>
      <c r="H476">
        <v>5000</v>
      </c>
      <c r="I476">
        <v>5000</v>
      </c>
      <c r="J476">
        <v>6000</v>
      </c>
    </row>
    <row r="477" spans="1:11" x14ac:dyDescent="0.2">
      <c r="A477" t="s">
        <v>123</v>
      </c>
      <c r="B477">
        <v>5000</v>
      </c>
      <c r="C477">
        <v>4500</v>
      </c>
      <c r="D477">
        <v>5000</v>
      </c>
      <c r="E477">
        <v>5000</v>
      </c>
      <c r="F477">
        <v>4500</v>
      </c>
      <c r="G477">
        <v>4500</v>
      </c>
      <c r="H477">
        <v>4500</v>
      </c>
      <c r="I477">
        <v>4000</v>
      </c>
      <c r="J477">
        <v>5000</v>
      </c>
    </row>
    <row r="478" spans="1:11" x14ac:dyDescent="0.2">
      <c r="A478" t="s">
        <v>124</v>
      </c>
      <c r="B478">
        <v>8000</v>
      </c>
      <c r="C478">
        <v>8000</v>
      </c>
      <c r="D478">
        <v>8000</v>
      </c>
      <c r="E478">
        <v>8000</v>
      </c>
      <c r="F478">
        <v>9000</v>
      </c>
      <c r="G478">
        <v>8000</v>
      </c>
      <c r="H478">
        <v>9000</v>
      </c>
      <c r="I478">
        <v>8000</v>
      </c>
      <c r="J478">
        <v>8500</v>
      </c>
    </row>
    <row r="479" spans="1:11" x14ac:dyDescent="0.2">
      <c r="A479" t="s">
        <v>125</v>
      </c>
      <c r="B479">
        <v>4500</v>
      </c>
      <c r="C479">
        <v>4500</v>
      </c>
      <c r="D479">
        <v>4500</v>
      </c>
      <c r="E479">
        <v>4500</v>
      </c>
      <c r="F479">
        <v>5000</v>
      </c>
      <c r="G479">
        <v>5000</v>
      </c>
      <c r="H479">
        <v>5000</v>
      </c>
      <c r="I479">
        <v>7500</v>
      </c>
      <c r="J479">
        <v>5000</v>
      </c>
    </row>
    <row r="480" spans="1:11" x14ac:dyDescent="0.2">
      <c r="A480" t="s">
        <v>126</v>
      </c>
      <c r="B480">
        <v>8000</v>
      </c>
      <c r="C480">
        <v>8000</v>
      </c>
      <c r="D480">
        <v>8000</v>
      </c>
      <c r="E480">
        <v>8000</v>
      </c>
      <c r="F480">
        <v>8000</v>
      </c>
      <c r="G480">
        <v>8000</v>
      </c>
      <c r="H480">
        <v>9000</v>
      </c>
      <c r="I480">
        <v>7500</v>
      </c>
      <c r="J480">
        <v>9000</v>
      </c>
    </row>
    <row r="481" spans="1:11" x14ac:dyDescent="0.2">
      <c r="A481" t="s">
        <v>138</v>
      </c>
      <c r="B481">
        <v>83000</v>
      </c>
      <c r="C481">
        <v>79000</v>
      </c>
      <c r="D481">
        <v>82000</v>
      </c>
      <c r="E481">
        <v>81000</v>
      </c>
      <c r="F481">
        <v>83000</v>
      </c>
      <c r="G481">
        <v>82000</v>
      </c>
      <c r="H481">
        <v>85000</v>
      </c>
      <c r="I481">
        <v>83500</v>
      </c>
      <c r="J481">
        <v>96000</v>
      </c>
    </row>
    <row r="482" spans="1:11" x14ac:dyDescent="0.2">
      <c r="A482" t="s">
        <v>127</v>
      </c>
      <c r="B482">
        <v>13000</v>
      </c>
      <c r="C482">
        <v>13000</v>
      </c>
      <c r="D482">
        <v>14000</v>
      </c>
      <c r="E482">
        <v>14000</v>
      </c>
      <c r="F482">
        <v>15000</v>
      </c>
      <c r="G482">
        <v>15000</v>
      </c>
      <c r="H482">
        <v>14000</v>
      </c>
      <c r="I482">
        <v>14500</v>
      </c>
      <c r="J482">
        <v>16000</v>
      </c>
    </row>
    <row r="483" spans="1:11" x14ac:dyDescent="0.2">
      <c r="A483" t="s">
        <v>139</v>
      </c>
      <c r="B483">
        <v>97000</v>
      </c>
      <c r="C483">
        <v>92000</v>
      </c>
      <c r="D483">
        <v>96000</v>
      </c>
      <c r="E483">
        <v>96000</v>
      </c>
      <c r="F483">
        <v>98000</v>
      </c>
      <c r="G483">
        <v>97000</v>
      </c>
      <c r="H483">
        <v>99000</v>
      </c>
      <c r="I483">
        <v>98000</v>
      </c>
      <c r="J483">
        <v>112000</v>
      </c>
    </row>
    <row r="484" spans="1:11" x14ac:dyDescent="0.2">
      <c r="A484" t="s">
        <v>140</v>
      </c>
      <c r="B484">
        <v>512000</v>
      </c>
      <c r="C484">
        <v>497000</v>
      </c>
      <c r="D484">
        <v>518000</v>
      </c>
      <c r="E484">
        <v>527000</v>
      </c>
      <c r="F484">
        <v>540000</v>
      </c>
      <c r="G484">
        <v>525000</v>
      </c>
      <c r="H484">
        <v>537000</v>
      </c>
      <c r="I484">
        <v>539500</v>
      </c>
      <c r="J484">
        <v>603000</v>
      </c>
    </row>
    <row r="485" spans="1:11" x14ac:dyDescent="0.2">
      <c r="A485" t="s">
        <v>141</v>
      </c>
      <c r="B485">
        <v>3187000</v>
      </c>
      <c r="C485">
        <v>3244000</v>
      </c>
      <c r="D485">
        <v>3318000</v>
      </c>
      <c r="E485">
        <v>3306000</v>
      </c>
      <c r="F485">
        <v>3331000</v>
      </c>
      <c r="G485">
        <v>3394000</v>
      </c>
      <c r="H485">
        <v>3529000</v>
      </c>
      <c r="I485">
        <v>3577000</v>
      </c>
      <c r="J485">
        <v>3713000</v>
      </c>
    </row>
    <row r="486" spans="1:11" x14ac:dyDescent="0.2">
      <c r="A486" t="s">
        <v>226</v>
      </c>
      <c r="B486">
        <v>3796000</v>
      </c>
      <c r="C486">
        <v>3849000</v>
      </c>
      <c r="D486">
        <v>3900000</v>
      </c>
      <c r="E486">
        <v>3908000</v>
      </c>
      <c r="F486">
        <v>3922000</v>
      </c>
      <c r="G486">
        <v>3995000</v>
      </c>
      <c r="H486">
        <v>4118000</v>
      </c>
      <c r="I486">
        <v>4163000</v>
      </c>
      <c r="J486">
        <v>4344500</v>
      </c>
    </row>
    <row r="487" spans="1:11" x14ac:dyDescent="0.2">
      <c r="A487" t="s">
        <v>227</v>
      </c>
      <c r="B487" t="s">
        <v>496</v>
      </c>
      <c r="C487" t="s">
        <v>496</v>
      </c>
      <c r="D487" t="s">
        <v>496</v>
      </c>
      <c r="E487" t="s">
        <v>496</v>
      </c>
      <c r="F487" t="s">
        <v>496</v>
      </c>
      <c r="G487" t="s">
        <v>496</v>
      </c>
      <c r="H487" t="s">
        <v>496</v>
      </c>
      <c r="I487" t="s">
        <v>496</v>
      </c>
      <c r="J487" t="s">
        <v>496</v>
      </c>
    </row>
    <row r="488" spans="1:11" x14ac:dyDescent="0.2">
      <c r="A488" t="s">
        <v>228</v>
      </c>
      <c r="B488">
        <v>42000</v>
      </c>
      <c r="C488">
        <v>42000</v>
      </c>
      <c r="D488">
        <v>41000</v>
      </c>
      <c r="E488">
        <v>42000</v>
      </c>
      <c r="F488">
        <v>41000</v>
      </c>
      <c r="G488">
        <v>41000</v>
      </c>
      <c r="H488">
        <v>42000</v>
      </c>
      <c r="I488">
        <v>41500</v>
      </c>
      <c r="J488">
        <v>48500</v>
      </c>
    </row>
    <row r="489" spans="1:11" x14ac:dyDescent="0.2">
      <c r="A489" t="s">
        <v>229</v>
      </c>
      <c r="B489">
        <v>18000</v>
      </c>
      <c r="C489">
        <v>17000</v>
      </c>
      <c r="D489">
        <v>18000</v>
      </c>
      <c r="E489">
        <v>18000</v>
      </c>
      <c r="F489">
        <v>18000</v>
      </c>
      <c r="G489">
        <v>18000</v>
      </c>
      <c r="H489">
        <v>19000</v>
      </c>
      <c r="I489">
        <v>20000</v>
      </c>
      <c r="J489">
        <v>20000</v>
      </c>
    </row>
    <row r="490" spans="1:11" x14ac:dyDescent="0.2">
      <c r="A490" t="s">
        <v>230</v>
      </c>
      <c r="B490">
        <v>28000</v>
      </c>
      <c r="C490">
        <v>25000</v>
      </c>
      <c r="D490">
        <v>27000</v>
      </c>
      <c r="E490">
        <v>27000</v>
      </c>
      <c r="F490">
        <v>29000</v>
      </c>
      <c r="G490">
        <v>28000</v>
      </c>
      <c r="H490">
        <v>29000</v>
      </c>
      <c r="I490">
        <v>27000</v>
      </c>
      <c r="J490">
        <v>31000</v>
      </c>
    </row>
    <row r="491" spans="1:11" x14ac:dyDescent="0.2">
      <c r="A491" t="s">
        <v>231</v>
      </c>
      <c r="B491">
        <v>20000</v>
      </c>
      <c r="C491">
        <v>19000</v>
      </c>
      <c r="D491">
        <v>20000</v>
      </c>
      <c r="E491">
        <v>20000</v>
      </c>
      <c r="F491">
        <v>20000</v>
      </c>
      <c r="G491">
        <v>20000</v>
      </c>
      <c r="H491">
        <v>22000</v>
      </c>
      <c r="I491">
        <v>20000</v>
      </c>
      <c r="J491">
        <v>25500</v>
      </c>
    </row>
    <row r="494" spans="1:11" x14ac:dyDescent="0.2">
      <c r="A494" t="s">
        <v>1832</v>
      </c>
    </row>
    <row r="495" spans="1:11" s="18" customFormat="1" ht="15" x14ac:dyDescent="0.25">
      <c r="B495" s="18">
        <v>2015</v>
      </c>
      <c r="C495" s="18">
        <v>2016</v>
      </c>
      <c r="D495" s="18">
        <v>2017</v>
      </c>
      <c r="E495" s="18">
        <v>2018</v>
      </c>
      <c r="F495" s="18">
        <v>2019</v>
      </c>
      <c r="G495" s="18">
        <v>2020</v>
      </c>
      <c r="H495" s="18">
        <v>2021</v>
      </c>
      <c r="I495" s="18">
        <v>2022</v>
      </c>
      <c r="J495" s="18">
        <v>2023</v>
      </c>
      <c r="K495" s="166"/>
    </row>
    <row r="496" spans="1:11" x14ac:dyDescent="0.2">
      <c r="A496" t="s">
        <v>115</v>
      </c>
      <c r="B496">
        <v>2500</v>
      </c>
      <c r="C496">
        <v>3000</v>
      </c>
      <c r="D496">
        <v>3000</v>
      </c>
      <c r="E496">
        <v>2500</v>
      </c>
      <c r="F496">
        <v>2250</v>
      </c>
      <c r="G496">
        <v>2000</v>
      </c>
      <c r="H496">
        <v>2000</v>
      </c>
      <c r="I496">
        <v>2000</v>
      </c>
      <c r="J496">
        <v>2125</v>
      </c>
    </row>
    <row r="497" spans="1:10" x14ac:dyDescent="0.2">
      <c r="A497" t="s">
        <v>116</v>
      </c>
      <c r="B497">
        <v>3500</v>
      </c>
      <c r="C497">
        <v>3500</v>
      </c>
      <c r="D497">
        <v>4000</v>
      </c>
      <c r="E497">
        <v>3500</v>
      </c>
      <c r="F497">
        <v>3500</v>
      </c>
      <c r="G497">
        <v>3500</v>
      </c>
      <c r="H497">
        <v>4000</v>
      </c>
      <c r="I497">
        <v>3750</v>
      </c>
      <c r="J497">
        <v>4250</v>
      </c>
    </row>
    <row r="498" spans="1:10" x14ac:dyDescent="0.2">
      <c r="A498" t="s">
        <v>117</v>
      </c>
      <c r="B498">
        <v>1500</v>
      </c>
      <c r="C498">
        <v>1250</v>
      </c>
      <c r="D498">
        <v>1500</v>
      </c>
      <c r="E498">
        <v>1500</v>
      </c>
      <c r="F498">
        <v>1250</v>
      </c>
      <c r="G498">
        <v>1500</v>
      </c>
      <c r="H498">
        <v>1250</v>
      </c>
      <c r="I498">
        <v>1625</v>
      </c>
      <c r="J498">
        <v>1625</v>
      </c>
    </row>
    <row r="499" spans="1:10" x14ac:dyDescent="0.2">
      <c r="A499" t="s">
        <v>118</v>
      </c>
      <c r="B499">
        <v>1500</v>
      </c>
      <c r="C499">
        <v>1500</v>
      </c>
      <c r="D499">
        <v>1750</v>
      </c>
      <c r="E499">
        <v>1500</v>
      </c>
      <c r="F499">
        <v>1500</v>
      </c>
      <c r="G499">
        <v>1500</v>
      </c>
      <c r="H499">
        <v>1250</v>
      </c>
      <c r="I499">
        <v>1625</v>
      </c>
      <c r="J499">
        <v>1750</v>
      </c>
    </row>
    <row r="500" spans="1:10" x14ac:dyDescent="0.2">
      <c r="A500" t="s">
        <v>119</v>
      </c>
      <c r="B500">
        <v>1750</v>
      </c>
      <c r="C500">
        <v>1750</v>
      </c>
      <c r="D500">
        <v>1750</v>
      </c>
      <c r="E500">
        <v>1750</v>
      </c>
      <c r="F500">
        <v>1750</v>
      </c>
      <c r="G500">
        <v>1750</v>
      </c>
      <c r="H500">
        <v>2000</v>
      </c>
      <c r="I500">
        <v>2375</v>
      </c>
      <c r="J500">
        <v>2250</v>
      </c>
    </row>
    <row r="501" spans="1:10" x14ac:dyDescent="0.2">
      <c r="A501" t="s">
        <v>120</v>
      </c>
      <c r="B501">
        <v>1500</v>
      </c>
      <c r="C501">
        <v>1500</v>
      </c>
      <c r="D501">
        <v>1500</v>
      </c>
      <c r="E501">
        <v>1250</v>
      </c>
      <c r="F501">
        <v>1500</v>
      </c>
      <c r="G501">
        <v>1500</v>
      </c>
      <c r="H501">
        <v>1500</v>
      </c>
      <c r="I501">
        <v>1750</v>
      </c>
      <c r="J501">
        <v>1750</v>
      </c>
    </row>
    <row r="502" spans="1:10" x14ac:dyDescent="0.2">
      <c r="A502" t="s">
        <v>121</v>
      </c>
      <c r="B502">
        <v>3000</v>
      </c>
      <c r="C502">
        <v>3000</v>
      </c>
      <c r="D502">
        <v>3500</v>
      </c>
      <c r="E502">
        <v>3000</v>
      </c>
      <c r="F502">
        <v>3000</v>
      </c>
      <c r="G502">
        <v>2500</v>
      </c>
      <c r="H502">
        <v>2500</v>
      </c>
      <c r="I502">
        <v>3250</v>
      </c>
      <c r="J502">
        <v>3250</v>
      </c>
    </row>
    <row r="503" spans="1:10" x14ac:dyDescent="0.2">
      <c r="A503" t="s">
        <v>122</v>
      </c>
      <c r="B503">
        <v>3000</v>
      </c>
      <c r="C503">
        <v>3000</v>
      </c>
      <c r="D503">
        <v>3500</v>
      </c>
      <c r="E503">
        <v>3000</v>
      </c>
      <c r="F503">
        <v>3000</v>
      </c>
      <c r="G503">
        <v>3000</v>
      </c>
      <c r="H503">
        <v>2500</v>
      </c>
      <c r="I503">
        <v>3000</v>
      </c>
      <c r="J503">
        <v>3250</v>
      </c>
    </row>
    <row r="504" spans="1:10" x14ac:dyDescent="0.2">
      <c r="A504" t="s">
        <v>123</v>
      </c>
      <c r="B504">
        <v>2000</v>
      </c>
      <c r="C504">
        <v>2000</v>
      </c>
      <c r="D504">
        <v>2000</v>
      </c>
      <c r="E504">
        <v>1750</v>
      </c>
      <c r="F504">
        <v>2000</v>
      </c>
      <c r="G504">
        <v>1750</v>
      </c>
      <c r="H504">
        <v>1500</v>
      </c>
      <c r="I504">
        <v>1750</v>
      </c>
      <c r="J504">
        <v>2000</v>
      </c>
    </row>
    <row r="505" spans="1:10" x14ac:dyDescent="0.2">
      <c r="A505" t="s">
        <v>124</v>
      </c>
      <c r="B505">
        <v>2000</v>
      </c>
      <c r="C505">
        <v>1750</v>
      </c>
      <c r="D505">
        <v>2500</v>
      </c>
      <c r="E505">
        <v>2250</v>
      </c>
      <c r="F505">
        <v>2000</v>
      </c>
      <c r="G505">
        <v>1750</v>
      </c>
      <c r="H505">
        <v>1750</v>
      </c>
      <c r="I505">
        <v>2000</v>
      </c>
      <c r="J505">
        <v>2125</v>
      </c>
    </row>
    <row r="506" spans="1:10" x14ac:dyDescent="0.2">
      <c r="A506" t="s">
        <v>125</v>
      </c>
      <c r="B506">
        <v>2500</v>
      </c>
      <c r="C506">
        <v>2250</v>
      </c>
      <c r="D506">
        <v>2500</v>
      </c>
      <c r="E506">
        <v>2250</v>
      </c>
      <c r="F506">
        <v>2250</v>
      </c>
      <c r="G506">
        <v>2250</v>
      </c>
      <c r="H506">
        <v>2000</v>
      </c>
      <c r="I506">
        <v>2375</v>
      </c>
      <c r="J506">
        <v>2750</v>
      </c>
    </row>
    <row r="507" spans="1:10" x14ac:dyDescent="0.2">
      <c r="A507" t="s">
        <v>126</v>
      </c>
      <c r="B507">
        <v>2250</v>
      </c>
      <c r="C507">
        <v>2250</v>
      </c>
      <c r="D507">
        <v>2250</v>
      </c>
      <c r="E507">
        <v>2250</v>
      </c>
      <c r="F507">
        <v>2250</v>
      </c>
      <c r="G507">
        <v>2500</v>
      </c>
      <c r="H507">
        <v>2250</v>
      </c>
      <c r="I507">
        <v>2500</v>
      </c>
      <c r="J507">
        <v>3250</v>
      </c>
    </row>
    <row r="508" spans="1:10" x14ac:dyDescent="0.2">
      <c r="A508" t="s">
        <v>138</v>
      </c>
      <c r="B508">
        <v>26000</v>
      </c>
      <c r="C508">
        <v>26000</v>
      </c>
      <c r="D508">
        <v>29000</v>
      </c>
      <c r="E508">
        <v>26000</v>
      </c>
      <c r="F508">
        <v>26000</v>
      </c>
      <c r="G508">
        <v>26000</v>
      </c>
      <c r="H508">
        <v>25000</v>
      </c>
      <c r="I508">
        <v>28000</v>
      </c>
      <c r="J508">
        <v>30500</v>
      </c>
    </row>
    <row r="509" spans="1:10" x14ac:dyDescent="0.2">
      <c r="A509" t="s">
        <v>127</v>
      </c>
      <c r="B509">
        <v>4000</v>
      </c>
      <c r="C509">
        <v>4500</v>
      </c>
      <c r="D509">
        <v>4000</v>
      </c>
      <c r="E509">
        <v>4000</v>
      </c>
      <c r="F509">
        <v>4000</v>
      </c>
      <c r="G509">
        <v>4000</v>
      </c>
      <c r="H509">
        <v>4000</v>
      </c>
      <c r="I509">
        <v>4000</v>
      </c>
      <c r="J509">
        <v>4500</v>
      </c>
    </row>
    <row r="510" spans="1:10" x14ac:dyDescent="0.2">
      <c r="A510" t="s">
        <v>139</v>
      </c>
      <c r="B510">
        <v>30000</v>
      </c>
      <c r="C510">
        <v>31000</v>
      </c>
      <c r="D510">
        <v>33000</v>
      </c>
      <c r="E510">
        <v>30000</v>
      </c>
      <c r="F510">
        <v>30000</v>
      </c>
      <c r="G510">
        <v>30000</v>
      </c>
      <c r="H510">
        <v>29000</v>
      </c>
      <c r="I510">
        <v>32000</v>
      </c>
      <c r="J510">
        <v>35000</v>
      </c>
    </row>
    <row r="511" spans="1:10" x14ac:dyDescent="0.2">
      <c r="A511" t="s">
        <v>140</v>
      </c>
      <c r="B511">
        <v>198000</v>
      </c>
      <c r="C511">
        <v>198000</v>
      </c>
      <c r="D511">
        <v>215000</v>
      </c>
      <c r="E511">
        <v>199000</v>
      </c>
      <c r="F511">
        <v>200000</v>
      </c>
      <c r="G511">
        <v>197000</v>
      </c>
      <c r="H511">
        <v>185000</v>
      </c>
      <c r="I511">
        <v>209500</v>
      </c>
      <c r="J511">
        <v>225000</v>
      </c>
    </row>
    <row r="512" spans="1:10" x14ac:dyDescent="0.2">
      <c r="A512" t="s">
        <v>141</v>
      </c>
      <c r="B512">
        <v>1141000</v>
      </c>
      <c r="C512">
        <v>1156000</v>
      </c>
      <c r="D512">
        <v>1167000</v>
      </c>
      <c r="E512">
        <v>1156000</v>
      </c>
      <c r="F512">
        <v>1195000</v>
      </c>
      <c r="G512">
        <v>1080000</v>
      </c>
      <c r="H512">
        <v>1127000</v>
      </c>
      <c r="I512">
        <v>1173500</v>
      </c>
      <c r="J512">
        <v>1244000</v>
      </c>
    </row>
    <row r="513" spans="1:11" x14ac:dyDescent="0.2">
      <c r="A513" t="s">
        <v>226</v>
      </c>
      <c r="B513">
        <v>1302000</v>
      </c>
      <c r="C513">
        <v>1334000</v>
      </c>
      <c r="D513">
        <v>1338000</v>
      </c>
      <c r="E513">
        <v>1329000</v>
      </c>
      <c r="F513">
        <v>1350000</v>
      </c>
      <c r="G513">
        <v>1224000</v>
      </c>
      <c r="H513">
        <v>1286000</v>
      </c>
      <c r="I513">
        <v>1350500</v>
      </c>
      <c r="J513">
        <v>1412000</v>
      </c>
    </row>
    <row r="514" spans="1:11" x14ac:dyDescent="0.2">
      <c r="A514" t="s">
        <v>227</v>
      </c>
      <c r="B514" t="s">
        <v>496</v>
      </c>
      <c r="C514" t="s">
        <v>496</v>
      </c>
      <c r="D514" t="s">
        <v>496</v>
      </c>
      <c r="E514" t="s">
        <v>496</v>
      </c>
      <c r="F514" t="s">
        <v>496</v>
      </c>
      <c r="G514" t="s">
        <v>496</v>
      </c>
      <c r="H514" t="s">
        <v>496</v>
      </c>
      <c r="I514" t="s">
        <v>496</v>
      </c>
      <c r="J514" t="s">
        <v>496</v>
      </c>
    </row>
    <row r="515" spans="1:11" x14ac:dyDescent="0.2">
      <c r="A515" t="s">
        <v>228</v>
      </c>
      <c r="B515">
        <v>12000</v>
      </c>
      <c r="C515">
        <v>12000</v>
      </c>
      <c r="D515">
        <v>12000</v>
      </c>
      <c r="E515">
        <v>11000</v>
      </c>
      <c r="F515">
        <v>12000</v>
      </c>
      <c r="G515">
        <v>12000</v>
      </c>
      <c r="H515">
        <v>11000</v>
      </c>
      <c r="I515">
        <v>12000</v>
      </c>
      <c r="J515">
        <v>13000</v>
      </c>
    </row>
    <row r="516" spans="1:11" x14ac:dyDescent="0.2">
      <c r="A516" t="s">
        <v>229</v>
      </c>
      <c r="B516">
        <v>8000</v>
      </c>
      <c r="C516">
        <v>8000</v>
      </c>
      <c r="D516">
        <v>8000</v>
      </c>
      <c r="E516">
        <v>8000</v>
      </c>
      <c r="F516">
        <v>8000</v>
      </c>
      <c r="G516">
        <v>8000</v>
      </c>
      <c r="H516">
        <v>7000</v>
      </c>
      <c r="I516">
        <v>8000</v>
      </c>
      <c r="J516">
        <v>9000</v>
      </c>
    </row>
    <row r="517" spans="1:11" x14ac:dyDescent="0.2">
      <c r="A517" t="s">
        <v>230</v>
      </c>
      <c r="B517">
        <v>8000</v>
      </c>
      <c r="C517">
        <v>9000</v>
      </c>
      <c r="D517">
        <v>10000</v>
      </c>
      <c r="E517">
        <v>9000</v>
      </c>
      <c r="F517">
        <v>9000</v>
      </c>
      <c r="G517">
        <v>9000</v>
      </c>
      <c r="H517">
        <v>9000</v>
      </c>
      <c r="I517">
        <v>10000</v>
      </c>
      <c r="J517">
        <v>10500</v>
      </c>
    </row>
    <row r="518" spans="1:11" x14ac:dyDescent="0.2">
      <c r="A518" t="s">
        <v>231</v>
      </c>
      <c r="B518">
        <v>5000</v>
      </c>
      <c r="C518">
        <v>6000</v>
      </c>
      <c r="D518">
        <v>6000</v>
      </c>
      <c r="E518">
        <v>5000</v>
      </c>
      <c r="F518">
        <v>5000</v>
      </c>
      <c r="G518">
        <v>5000</v>
      </c>
      <c r="H518">
        <v>4500</v>
      </c>
      <c r="I518">
        <v>5000</v>
      </c>
      <c r="J518">
        <v>5500</v>
      </c>
    </row>
    <row r="521" spans="1:11" ht="15" x14ac:dyDescent="0.25">
      <c r="A521" s="18" t="s">
        <v>1833</v>
      </c>
    </row>
    <row r="523" spans="1:11" x14ac:dyDescent="0.2">
      <c r="A523" t="s">
        <v>251</v>
      </c>
    </row>
    <row r="524" spans="1:11" ht="15" x14ac:dyDescent="0.25">
      <c r="A524" s="18"/>
      <c r="B524" s="18">
        <v>2015</v>
      </c>
      <c r="C524" s="18">
        <v>2016</v>
      </c>
      <c r="D524" s="18">
        <v>2017</v>
      </c>
      <c r="E524" s="18">
        <v>2018</v>
      </c>
      <c r="F524" s="18">
        <v>2019</v>
      </c>
      <c r="G524" s="18">
        <v>2020</v>
      </c>
      <c r="H524" s="18">
        <v>2021</v>
      </c>
      <c r="I524" s="18">
        <v>2022</v>
      </c>
      <c r="J524" s="18">
        <v>2023</v>
      </c>
      <c r="K524" s="166"/>
    </row>
    <row r="525" spans="1:11" x14ac:dyDescent="0.2">
      <c r="A525" t="s">
        <v>115</v>
      </c>
      <c r="B525">
        <v>7000</v>
      </c>
      <c r="C525">
        <v>7000</v>
      </c>
      <c r="D525">
        <v>6000</v>
      </c>
      <c r="E525">
        <v>6000</v>
      </c>
      <c r="F525">
        <v>6000</v>
      </c>
      <c r="G525">
        <v>7000</v>
      </c>
      <c r="H525">
        <v>7000</v>
      </c>
      <c r="I525">
        <v>7500</v>
      </c>
      <c r="J525">
        <v>6500</v>
      </c>
    </row>
    <row r="526" spans="1:11" x14ac:dyDescent="0.2">
      <c r="A526" t="s">
        <v>116</v>
      </c>
      <c r="B526">
        <v>13500</v>
      </c>
      <c r="C526">
        <v>17000</v>
      </c>
      <c r="D526">
        <v>15500</v>
      </c>
      <c r="E526">
        <v>16500</v>
      </c>
      <c r="F526">
        <v>15000</v>
      </c>
      <c r="G526">
        <v>16000</v>
      </c>
      <c r="H526">
        <v>14500</v>
      </c>
      <c r="I526">
        <v>15000</v>
      </c>
      <c r="J526">
        <v>15000</v>
      </c>
    </row>
    <row r="527" spans="1:11" x14ac:dyDescent="0.2">
      <c r="A527" t="s">
        <v>117</v>
      </c>
      <c r="B527">
        <v>6500</v>
      </c>
      <c r="C527">
        <v>6500</v>
      </c>
      <c r="D527">
        <v>6000</v>
      </c>
      <c r="E527">
        <v>7000</v>
      </c>
      <c r="F527">
        <v>6500</v>
      </c>
      <c r="G527">
        <v>7000</v>
      </c>
      <c r="H527">
        <v>6000</v>
      </c>
      <c r="I527">
        <v>6000</v>
      </c>
      <c r="J527">
        <v>5500</v>
      </c>
    </row>
    <row r="528" spans="1:11" x14ac:dyDescent="0.2">
      <c r="A528" t="s">
        <v>118</v>
      </c>
      <c r="B528">
        <v>3750</v>
      </c>
      <c r="C528">
        <v>4000</v>
      </c>
      <c r="D528">
        <v>3500</v>
      </c>
      <c r="E528">
        <v>3750</v>
      </c>
      <c r="F528">
        <v>4500</v>
      </c>
      <c r="G528">
        <v>4500</v>
      </c>
      <c r="H528">
        <v>4750</v>
      </c>
      <c r="I528">
        <v>5000</v>
      </c>
      <c r="J528">
        <v>4750</v>
      </c>
    </row>
    <row r="529" spans="1:10" x14ac:dyDescent="0.2">
      <c r="A529" t="s">
        <v>119</v>
      </c>
      <c r="B529">
        <v>4500</v>
      </c>
      <c r="C529">
        <v>5000</v>
      </c>
      <c r="D529">
        <v>4250</v>
      </c>
      <c r="E529">
        <v>5000</v>
      </c>
      <c r="F529">
        <v>5000</v>
      </c>
      <c r="G529">
        <v>5000</v>
      </c>
      <c r="H529">
        <v>5000</v>
      </c>
      <c r="I529">
        <v>5000</v>
      </c>
      <c r="J529">
        <v>4500</v>
      </c>
    </row>
    <row r="530" spans="1:10" x14ac:dyDescent="0.2">
      <c r="A530" t="s">
        <v>120</v>
      </c>
      <c r="B530">
        <v>2375</v>
      </c>
      <c r="C530">
        <v>2750</v>
      </c>
      <c r="D530">
        <v>2250</v>
      </c>
      <c r="E530">
        <v>2750</v>
      </c>
      <c r="F530">
        <v>2750</v>
      </c>
      <c r="G530">
        <v>2750</v>
      </c>
      <c r="H530">
        <v>2500</v>
      </c>
      <c r="I530">
        <v>2500</v>
      </c>
      <c r="J530">
        <v>2250</v>
      </c>
    </row>
    <row r="531" spans="1:10" x14ac:dyDescent="0.2">
      <c r="A531" t="s">
        <v>121</v>
      </c>
      <c r="B531">
        <v>10500</v>
      </c>
      <c r="C531">
        <v>10000</v>
      </c>
      <c r="D531">
        <v>9000</v>
      </c>
      <c r="E531">
        <v>10000</v>
      </c>
      <c r="F531">
        <v>10500</v>
      </c>
      <c r="G531">
        <v>11000</v>
      </c>
      <c r="H531">
        <v>11000</v>
      </c>
      <c r="I531">
        <v>12000</v>
      </c>
      <c r="J531">
        <v>10500</v>
      </c>
    </row>
    <row r="532" spans="1:10" x14ac:dyDescent="0.2">
      <c r="A532" t="s">
        <v>122</v>
      </c>
      <c r="B532">
        <v>9500</v>
      </c>
      <c r="C532">
        <v>11500</v>
      </c>
      <c r="D532">
        <v>14000</v>
      </c>
      <c r="E532">
        <v>12000</v>
      </c>
      <c r="F532">
        <v>11500</v>
      </c>
      <c r="G532">
        <v>9500</v>
      </c>
      <c r="H532">
        <v>9000</v>
      </c>
      <c r="I532">
        <v>9500</v>
      </c>
      <c r="J532">
        <v>8500</v>
      </c>
    </row>
    <row r="533" spans="1:10" x14ac:dyDescent="0.2">
      <c r="A533" t="s">
        <v>123</v>
      </c>
      <c r="B533">
        <v>5500</v>
      </c>
      <c r="C533">
        <v>6000</v>
      </c>
      <c r="D533">
        <v>5000</v>
      </c>
      <c r="E533">
        <v>5000</v>
      </c>
      <c r="F533">
        <v>6000</v>
      </c>
      <c r="G533">
        <v>6000</v>
      </c>
      <c r="H533">
        <v>5500</v>
      </c>
      <c r="I533">
        <v>6500</v>
      </c>
      <c r="J533">
        <v>6000</v>
      </c>
    </row>
    <row r="534" spans="1:10" x14ac:dyDescent="0.2">
      <c r="A534" t="s">
        <v>124</v>
      </c>
      <c r="B534">
        <v>4250</v>
      </c>
      <c r="C534">
        <v>4250</v>
      </c>
      <c r="D534">
        <v>3750</v>
      </c>
      <c r="E534">
        <v>3750</v>
      </c>
      <c r="F534">
        <v>3750</v>
      </c>
      <c r="G534">
        <v>4750</v>
      </c>
      <c r="H534">
        <v>4500</v>
      </c>
      <c r="I534">
        <v>4500</v>
      </c>
      <c r="J534">
        <v>3500</v>
      </c>
    </row>
    <row r="535" spans="1:10" x14ac:dyDescent="0.2">
      <c r="A535" t="s">
        <v>125</v>
      </c>
      <c r="B535">
        <v>11500</v>
      </c>
      <c r="C535">
        <v>12500</v>
      </c>
      <c r="D535">
        <v>11000</v>
      </c>
      <c r="E535">
        <v>11500</v>
      </c>
      <c r="F535">
        <v>11500</v>
      </c>
      <c r="G535">
        <v>12000</v>
      </c>
      <c r="H535">
        <v>11000</v>
      </c>
      <c r="I535">
        <v>11500</v>
      </c>
      <c r="J535">
        <v>11000</v>
      </c>
    </row>
    <row r="536" spans="1:10" x14ac:dyDescent="0.2">
      <c r="A536" t="s">
        <v>126</v>
      </c>
      <c r="B536">
        <v>22000</v>
      </c>
      <c r="C536">
        <v>13500</v>
      </c>
      <c r="D536">
        <v>11500</v>
      </c>
      <c r="E536">
        <v>12000</v>
      </c>
      <c r="F536">
        <v>11500</v>
      </c>
      <c r="G536">
        <v>11500</v>
      </c>
      <c r="H536">
        <v>13000</v>
      </c>
      <c r="I536">
        <v>12000</v>
      </c>
      <c r="J536">
        <v>11500</v>
      </c>
    </row>
    <row r="537" spans="1:10" x14ac:dyDescent="0.2">
      <c r="A537" t="s">
        <v>138</v>
      </c>
      <c r="B537">
        <v>101000</v>
      </c>
      <c r="C537">
        <v>100500</v>
      </c>
      <c r="D537">
        <v>92000</v>
      </c>
      <c r="E537">
        <v>95500</v>
      </c>
      <c r="F537">
        <v>94000</v>
      </c>
      <c r="G537">
        <v>96500</v>
      </c>
      <c r="H537">
        <v>94500</v>
      </c>
      <c r="I537">
        <v>97000</v>
      </c>
      <c r="J537">
        <v>89500</v>
      </c>
    </row>
    <row r="538" spans="1:10" x14ac:dyDescent="0.2">
      <c r="A538" t="s">
        <v>127</v>
      </c>
      <c r="B538">
        <v>12500</v>
      </c>
      <c r="C538">
        <v>14000</v>
      </c>
      <c r="D538">
        <v>12500</v>
      </c>
      <c r="E538">
        <v>13500</v>
      </c>
      <c r="F538">
        <v>13500</v>
      </c>
      <c r="G538">
        <v>14500</v>
      </c>
      <c r="H538">
        <v>12500</v>
      </c>
      <c r="I538">
        <v>13500</v>
      </c>
      <c r="J538">
        <v>12000</v>
      </c>
    </row>
    <row r="539" spans="1:10" x14ac:dyDescent="0.2">
      <c r="A539" t="s">
        <v>139</v>
      </c>
      <c r="B539">
        <v>113500</v>
      </c>
      <c r="C539">
        <v>114500</v>
      </c>
      <c r="D539">
        <v>104500</v>
      </c>
      <c r="E539">
        <v>109000</v>
      </c>
      <c r="F539">
        <v>107500</v>
      </c>
      <c r="G539">
        <v>111000</v>
      </c>
      <c r="H539">
        <v>107000</v>
      </c>
      <c r="I539">
        <v>110500</v>
      </c>
      <c r="J539">
        <v>101500</v>
      </c>
    </row>
    <row r="540" spans="1:10" x14ac:dyDescent="0.2">
      <c r="A540" t="s">
        <v>140</v>
      </c>
      <c r="B540">
        <v>897500</v>
      </c>
      <c r="C540">
        <v>932500</v>
      </c>
      <c r="D540">
        <v>850000</v>
      </c>
      <c r="E540">
        <v>895500</v>
      </c>
      <c r="F540">
        <v>885000</v>
      </c>
      <c r="G540">
        <v>902000</v>
      </c>
      <c r="H540">
        <v>879000</v>
      </c>
      <c r="I540">
        <v>948500</v>
      </c>
      <c r="J540">
        <v>899500</v>
      </c>
    </row>
    <row r="541" spans="1:10" x14ac:dyDescent="0.2">
      <c r="A541" t="s">
        <v>141</v>
      </c>
      <c r="B541">
        <v>5136500</v>
      </c>
      <c r="C541">
        <v>5339500</v>
      </c>
      <c r="D541">
        <v>5336500</v>
      </c>
      <c r="E541">
        <v>5353500</v>
      </c>
      <c r="F541">
        <v>5519500</v>
      </c>
      <c r="G541">
        <v>5411500</v>
      </c>
      <c r="H541">
        <v>5631000</v>
      </c>
      <c r="I541">
        <v>5793000</v>
      </c>
      <c r="J541">
        <v>5917000</v>
      </c>
    </row>
    <row r="542" spans="1:10" x14ac:dyDescent="0.2">
      <c r="A542" t="s">
        <v>226</v>
      </c>
      <c r="B542">
        <v>5700500</v>
      </c>
      <c r="C542">
        <v>5927500</v>
      </c>
      <c r="D542">
        <v>5956000</v>
      </c>
      <c r="E542">
        <v>5982000</v>
      </c>
      <c r="F542">
        <v>6142000</v>
      </c>
      <c r="G542">
        <v>6025000</v>
      </c>
      <c r="H542">
        <v>6243500</v>
      </c>
      <c r="I542">
        <v>6417000</v>
      </c>
      <c r="J542">
        <v>6554000</v>
      </c>
    </row>
    <row r="543" spans="1:10" x14ac:dyDescent="0.2">
      <c r="A543" t="s">
        <v>227</v>
      </c>
      <c r="B543" t="s">
        <v>496</v>
      </c>
      <c r="C543" t="s">
        <v>496</v>
      </c>
      <c r="D543" t="s">
        <v>496</v>
      </c>
      <c r="E543" t="s">
        <v>496</v>
      </c>
      <c r="F543" t="s">
        <v>496</v>
      </c>
      <c r="G543" t="s">
        <v>496</v>
      </c>
      <c r="H543" t="s">
        <v>496</v>
      </c>
      <c r="I543" t="s">
        <v>496</v>
      </c>
      <c r="J543" t="s">
        <v>496</v>
      </c>
    </row>
    <row r="544" spans="1:10" x14ac:dyDescent="0.2">
      <c r="A544" t="s">
        <v>228</v>
      </c>
      <c r="B544">
        <v>38000</v>
      </c>
      <c r="C544">
        <v>39500</v>
      </c>
      <c r="D544">
        <v>35000</v>
      </c>
      <c r="E544">
        <v>37500</v>
      </c>
      <c r="F544">
        <v>39000</v>
      </c>
      <c r="G544">
        <v>41000</v>
      </c>
      <c r="H544">
        <v>37500</v>
      </c>
      <c r="I544">
        <v>40500</v>
      </c>
      <c r="J544">
        <v>36500</v>
      </c>
    </row>
    <row r="545" spans="1:11" x14ac:dyDescent="0.2">
      <c r="A545" t="s">
        <v>229</v>
      </c>
      <c r="B545">
        <v>42500</v>
      </c>
      <c r="C545">
        <v>37500</v>
      </c>
      <c r="D545">
        <v>36500</v>
      </c>
      <c r="E545">
        <v>35500</v>
      </c>
      <c r="F545">
        <v>34500</v>
      </c>
      <c r="G545">
        <v>33000</v>
      </c>
      <c r="H545">
        <v>33500</v>
      </c>
      <c r="I545">
        <v>32500</v>
      </c>
      <c r="J545">
        <v>30500</v>
      </c>
    </row>
    <row r="546" spans="1:11" x14ac:dyDescent="0.2">
      <c r="A546" t="s">
        <v>230</v>
      </c>
      <c r="B546">
        <v>26000</v>
      </c>
      <c r="C546">
        <v>30000</v>
      </c>
      <c r="D546">
        <v>27000</v>
      </c>
      <c r="E546">
        <v>29500</v>
      </c>
      <c r="F546">
        <v>28000</v>
      </c>
      <c r="G546">
        <v>30000</v>
      </c>
      <c r="H546">
        <v>29000</v>
      </c>
      <c r="I546">
        <v>29500</v>
      </c>
      <c r="J546">
        <v>28000</v>
      </c>
    </row>
    <row r="547" spans="1:11" x14ac:dyDescent="0.2">
      <c r="A547" t="s">
        <v>231</v>
      </c>
      <c r="B547">
        <v>18000</v>
      </c>
      <c r="C547">
        <v>17500</v>
      </c>
      <c r="D547">
        <v>15500</v>
      </c>
      <c r="E547">
        <v>16000</v>
      </c>
      <c r="F547">
        <v>16500</v>
      </c>
      <c r="G547">
        <v>18000</v>
      </c>
      <c r="H547">
        <v>18000</v>
      </c>
      <c r="I547">
        <v>19500</v>
      </c>
      <c r="J547">
        <v>17000</v>
      </c>
    </row>
    <row r="551" spans="1:11" x14ac:dyDescent="0.2">
      <c r="A551" t="s">
        <v>252</v>
      </c>
    </row>
    <row r="552" spans="1:11" ht="15" x14ac:dyDescent="0.25">
      <c r="A552" s="18"/>
      <c r="B552" s="18">
        <v>2015</v>
      </c>
      <c r="C552" s="18">
        <v>2016</v>
      </c>
      <c r="D552" s="18">
        <v>2017</v>
      </c>
      <c r="E552" s="18">
        <v>2018</v>
      </c>
      <c r="F552" s="18">
        <v>2019</v>
      </c>
      <c r="G552" s="18">
        <v>2020</v>
      </c>
      <c r="H552" s="18">
        <v>2021</v>
      </c>
      <c r="I552" s="18">
        <v>2022</v>
      </c>
      <c r="J552" s="18">
        <v>2023</v>
      </c>
      <c r="K552" s="166"/>
    </row>
    <row r="553" spans="1:11" x14ac:dyDescent="0.2">
      <c r="A553" t="s">
        <v>115</v>
      </c>
      <c r="B553">
        <v>2000</v>
      </c>
      <c r="C553">
        <v>1750</v>
      </c>
      <c r="D553">
        <v>1750</v>
      </c>
      <c r="E553">
        <v>1750</v>
      </c>
      <c r="F553">
        <v>2000</v>
      </c>
      <c r="G553">
        <v>1875</v>
      </c>
      <c r="H553">
        <v>1750</v>
      </c>
      <c r="I553">
        <v>1875</v>
      </c>
      <c r="J553">
        <v>2000</v>
      </c>
    </row>
    <row r="554" spans="1:11" x14ac:dyDescent="0.2">
      <c r="A554" t="s">
        <v>116</v>
      </c>
      <c r="B554">
        <v>1000</v>
      </c>
      <c r="C554">
        <v>900</v>
      </c>
      <c r="D554">
        <v>1000</v>
      </c>
      <c r="E554">
        <v>1500</v>
      </c>
      <c r="F554">
        <v>1500</v>
      </c>
      <c r="G554">
        <v>1500</v>
      </c>
      <c r="H554">
        <v>750</v>
      </c>
      <c r="I554">
        <v>900</v>
      </c>
      <c r="J554">
        <v>800</v>
      </c>
    </row>
    <row r="555" spans="1:11" x14ac:dyDescent="0.2">
      <c r="A555" t="s">
        <v>117</v>
      </c>
      <c r="B555">
        <v>500</v>
      </c>
      <c r="C555">
        <v>500</v>
      </c>
      <c r="D555">
        <v>900</v>
      </c>
      <c r="E555">
        <v>500</v>
      </c>
      <c r="F555">
        <v>600</v>
      </c>
      <c r="G555">
        <v>600</v>
      </c>
      <c r="H555">
        <v>650</v>
      </c>
      <c r="I555">
        <v>1250</v>
      </c>
      <c r="J555">
        <v>350</v>
      </c>
    </row>
    <row r="556" spans="1:11" x14ac:dyDescent="0.2">
      <c r="A556" t="s">
        <v>118</v>
      </c>
      <c r="B556">
        <v>1500</v>
      </c>
      <c r="C556">
        <v>1500</v>
      </c>
      <c r="D556">
        <v>1750</v>
      </c>
      <c r="E556">
        <v>1750</v>
      </c>
      <c r="F556">
        <v>1750</v>
      </c>
      <c r="G556">
        <v>1625</v>
      </c>
      <c r="H556">
        <v>1375</v>
      </c>
      <c r="I556">
        <v>1500</v>
      </c>
      <c r="J556">
        <v>1375</v>
      </c>
    </row>
    <row r="557" spans="1:11" x14ac:dyDescent="0.2">
      <c r="A557" t="s">
        <v>119</v>
      </c>
      <c r="B557">
        <v>350</v>
      </c>
      <c r="C557">
        <v>300</v>
      </c>
      <c r="D557">
        <v>350</v>
      </c>
      <c r="E557">
        <v>350</v>
      </c>
      <c r="F557">
        <v>400</v>
      </c>
      <c r="G557">
        <v>350</v>
      </c>
      <c r="H557">
        <v>300</v>
      </c>
      <c r="I557">
        <v>400</v>
      </c>
      <c r="J557">
        <v>300</v>
      </c>
    </row>
    <row r="558" spans="1:11" x14ac:dyDescent="0.2">
      <c r="A558" t="s">
        <v>120</v>
      </c>
      <c r="B558">
        <v>600</v>
      </c>
      <c r="C558">
        <v>500</v>
      </c>
      <c r="D558">
        <v>600</v>
      </c>
      <c r="E558">
        <v>125</v>
      </c>
      <c r="F558">
        <v>125</v>
      </c>
      <c r="G558">
        <v>120</v>
      </c>
      <c r="H558">
        <v>130</v>
      </c>
      <c r="I558">
        <v>150</v>
      </c>
      <c r="J558">
        <v>650</v>
      </c>
    </row>
    <row r="559" spans="1:11" x14ac:dyDescent="0.2">
      <c r="A559" t="s">
        <v>121</v>
      </c>
      <c r="B559">
        <v>2250</v>
      </c>
      <c r="C559">
        <v>2250</v>
      </c>
      <c r="D559">
        <v>2500</v>
      </c>
      <c r="E559">
        <v>2250</v>
      </c>
      <c r="F559">
        <v>2250</v>
      </c>
      <c r="G559">
        <v>2375</v>
      </c>
      <c r="H559">
        <v>2500</v>
      </c>
      <c r="I559">
        <v>2750</v>
      </c>
      <c r="J559">
        <v>2500</v>
      </c>
    </row>
    <row r="560" spans="1:11" x14ac:dyDescent="0.2">
      <c r="A560" t="s">
        <v>122</v>
      </c>
      <c r="B560">
        <v>800</v>
      </c>
      <c r="C560">
        <v>500</v>
      </c>
      <c r="D560">
        <v>700</v>
      </c>
      <c r="E560">
        <v>600</v>
      </c>
      <c r="F560">
        <v>600</v>
      </c>
      <c r="G560">
        <v>650</v>
      </c>
      <c r="H560">
        <v>650</v>
      </c>
      <c r="I560">
        <v>700</v>
      </c>
      <c r="J560">
        <v>600</v>
      </c>
    </row>
    <row r="561" spans="1:10" x14ac:dyDescent="0.2">
      <c r="A561" t="s">
        <v>123</v>
      </c>
      <c r="B561">
        <v>2500</v>
      </c>
      <c r="C561">
        <v>2500</v>
      </c>
      <c r="D561">
        <v>3000</v>
      </c>
      <c r="E561">
        <v>3500</v>
      </c>
      <c r="F561">
        <v>3500</v>
      </c>
      <c r="G561">
        <v>3500</v>
      </c>
      <c r="H561">
        <v>4250</v>
      </c>
      <c r="I561">
        <v>4500</v>
      </c>
      <c r="J561">
        <v>4000</v>
      </c>
    </row>
    <row r="562" spans="1:10" x14ac:dyDescent="0.2">
      <c r="A562" t="s">
        <v>124</v>
      </c>
      <c r="B562">
        <v>400</v>
      </c>
      <c r="C562">
        <v>350</v>
      </c>
      <c r="D562">
        <v>400</v>
      </c>
      <c r="E562">
        <v>400</v>
      </c>
      <c r="F562">
        <v>400</v>
      </c>
      <c r="G562">
        <v>350</v>
      </c>
      <c r="H562">
        <v>350</v>
      </c>
      <c r="I562">
        <v>475</v>
      </c>
      <c r="J562">
        <v>400</v>
      </c>
    </row>
    <row r="563" spans="1:10" x14ac:dyDescent="0.2">
      <c r="A563" t="s">
        <v>125</v>
      </c>
      <c r="B563">
        <v>1750</v>
      </c>
      <c r="C563">
        <v>1500</v>
      </c>
      <c r="D563">
        <v>1750</v>
      </c>
      <c r="E563">
        <v>1750</v>
      </c>
      <c r="F563">
        <v>1500</v>
      </c>
      <c r="G563">
        <v>1500</v>
      </c>
      <c r="H563">
        <v>1750</v>
      </c>
      <c r="I563">
        <v>2000</v>
      </c>
      <c r="J563">
        <v>1875</v>
      </c>
    </row>
    <row r="564" spans="1:10" x14ac:dyDescent="0.2">
      <c r="A564" t="s">
        <v>126</v>
      </c>
      <c r="B564">
        <v>1500</v>
      </c>
      <c r="C564">
        <v>1250</v>
      </c>
      <c r="D564">
        <v>1500</v>
      </c>
      <c r="E564">
        <v>1500</v>
      </c>
      <c r="F564">
        <v>1750</v>
      </c>
      <c r="G564">
        <v>1500</v>
      </c>
      <c r="H564">
        <v>1000</v>
      </c>
      <c r="I564">
        <v>1375</v>
      </c>
      <c r="J564">
        <v>1125</v>
      </c>
    </row>
    <row r="565" spans="1:10" x14ac:dyDescent="0.2">
      <c r="A565" t="s">
        <v>138</v>
      </c>
      <c r="B565">
        <v>15000</v>
      </c>
      <c r="C565">
        <v>14000</v>
      </c>
      <c r="D565">
        <v>16000</v>
      </c>
      <c r="E565">
        <v>16000</v>
      </c>
      <c r="F565">
        <v>17000</v>
      </c>
      <c r="G565">
        <v>16000</v>
      </c>
      <c r="H565">
        <v>15500</v>
      </c>
      <c r="I565">
        <v>17500</v>
      </c>
      <c r="J565">
        <v>16000</v>
      </c>
    </row>
    <row r="566" spans="1:10" x14ac:dyDescent="0.2">
      <c r="A566" t="s">
        <v>127</v>
      </c>
      <c r="B566">
        <v>1500</v>
      </c>
      <c r="C566">
        <v>1500</v>
      </c>
      <c r="D566">
        <v>1750</v>
      </c>
      <c r="E566">
        <v>1750</v>
      </c>
      <c r="F566">
        <v>1750</v>
      </c>
      <c r="G566">
        <v>1750</v>
      </c>
      <c r="H566">
        <v>850</v>
      </c>
      <c r="I566">
        <v>950</v>
      </c>
      <c r="J566">
        <v>750</v>
      </c>
    </row>
    <row r="567" spans="1:10" x14ac:dyDescent="0.2">
      <c r="A567" t="s">
        <v>139</v>
      </c>
      <c r="B567">
        <v>17000</v>
      </c>
      <c r="C567">
        <v>15000</v>
      </c>
      <c r="D567">
        <v>18000</v>
      </c>
      <c r="E567">
        <v>18000</v>
      </c>
      <c r="F567">
        <v>18000</v>
      </c>
      <c r="G567">
        <v>18000</v>
      </c>
      <c r="H567">
        <v>16000</v>
      </c>
      <c r="I567">
        <v>18500</v>
      </c>
      <c r="J567">
        <v>17000</v>
      </c>
    </row>
    <row r="568" spans="1:10" x14ac:dyDescent="0.2">
      <c r="A568" t="s">
        <v>140</v>
      </c>
      <c r="B568">
        <v>56000</v>
      </c>
      <c r="C568">
        <v>50000</v>
      </c>
      <c r="D568">
        <v>57000</v>
      </c>
      <c r="E568">
        <v>57000</v>
      </c>
      <c r="F568">
        <v>62000</v>
      </c>
      <c r="G568">
        <v>56500</v>
      </c>
      <c r="H568">
        <v>53000</v>
      </c>
      <c r="I568">
        <v>63500</v>
      </c>
      <c r="J568">
        <v>55000</v>
      </c>
    </row>
    <row r="569" spans="1:10" x14ac:dyDescent="0.2">
      <c r="A569" t="s">
        <v>141</v>
      </c>
      <c r="B569">
        <v>476000</v>
      </c>
      <c r="C569">
        <v>490000</v>
      </c>
      <c r="D569">
        <v>491000</v>
      </c>
      <c r="E569">
        <v>489000</v>
      </c>
      <c r="F569">
        <v>503000</v>
      </c>
      <c r="G569">
        <v>511000</v>
      </c>
      <c r="H569">
        <v>491000</v>
      </c>
      <c r="I569">
        <v>514500</v>
      </c>
      <c r="J569">
        <v>499500</v>
      </c>
    </row>
    <row r="570" spans="1:10" x14ac:dyDescent="0.2">
      <c r="A570" t="s">
        <v>226</v>
      </c>
      <c r="B570">
        <v>594000</v>
      </c>
      <c r="C570">
        <v>600000</v>
      </c>
      <c r="D570">
        <v>608000</v>
      </c>
      <c r="E570">
        <v>610000</v>
      </c>
      <c r="F570">
        <v>622000</v>
      </c>
      <c r="G570">
        <v>633000</v>
      </c>
      <c r="H570">
        <v>620000</v>
      </c>
      <c r="I570">
        <v>635000</v>
      </c>
      <c r="J570">
        <v>629500</v>
      </c>
    </row>
    <row r="571" spans="1:10" x14ac:dyDescent="0.2">
      <c r="A571" t="s">
        <v>227</v>
      </c>
      <c r="B571" t="s">
        <v>496</v>
      </c>
      <c r="C571" t="s">
        <v>496</v>
      </c>
      <c r="D571" t="s">
        <v>496</v>
      </c>
      <c r="E571" t="s">
        <v>496</v>
      </c>
      <c r="F571" t="s">
        <v>496</v>
      </c>
      <c r="G571" t="s">
        <v>496</v>
      </c>
      <c r="H571" t="s">
        <v>496</v>
      </c>
      <c r="I571" t="s">
        <v>496</v>
      </c>
      <c r="J571" t="s">
        <v>496</v>
      </c>
    </row>
    <row r="572" spans="1:10" x14ac:dyDescent="0.2">
      <c r="A572" t="s">
        <v>228</v>
      </c>
      <c r="B572">
        <v>8000</v>
      </c>
      <c r="C572">
        <v>7000</v>
      </c>
      <c r="D572">
        <v>9000</v>
      </c>
      <c r="E572">
        <v>8000</v>
      </c>
      <c r="F572">
        <v>8000</v>
      </c>
      <c r="G572">
        <v>8500</v>
      </c>
      <c r="H572">
        <v>8500</v>
      </c>
      <c r="I572">
        <v>9500</v>
      </c>
      <c r="J572">
        <v>8500</v>
      </c>
    </row>
    <row r="573" spans="1:10" x14ac:dyDescent="0.2">
      <c r="A573" t="s">
        <v>229</v>
      </c>
      <c r="B573">
        <v>4000</v>
      </c>
      <c r="C573">
        <v>3500</v>
      </c>
      <c r="D573">
        <v>4000</v>
      </c>
      <c r="E573">
        <v>4000</v>
      </c>
      <c r="F573">
        <v>4000</v>
      </c>
      <c r="G573">
        <v>3750</v>
      </c>
      <c r="H573">
        <v>3500</v>
      </c>
      <c r="I573">
        <v>4000</v>
      </c>
      <c r="J573">
        <v>3500</v>
      </c>
    </row>
    <row r="574" spans="1:10" x14ac:dyDescent="0.2">
      <c r="A574" t="s">
        <v>230</v>
      </c>
      <c r="B574">
        <v>3500</v>
      </c>
      <c r="C574">
        <v>3000</v>
      </c>
      <c r="D574">
        <v>3500</v>
      </c>
      <c r="E574">
        <v>4000</v>
      </c>
      <c r="F574">
        <v>4000</v>
      </c>
      <c r="G574">
        <v>4000</v>
      </c>
      <c r="H574">
        <v>2750</v>
      </c>
      <c r="I574">
        <v>3250</v>
      </c>
      <c r="J574">
        <v>3000</v>
      </c>
    </row>
    <row r="575" spans="1:10" x14ac:dyDescent="0.2">
      <c r="A575" t="s">
        <v>231</v>
      </c>
      <c r="B575">
        <v>4000</v>
      </c>
      <c r="C575">
        <v>4000</v>
      </c>
      <c r="D575">
        <v>4000</v>
      </c>
      <c r="E575">
        <v>4000</v>
      </c>
      <c r="F575">
        <v>4500</v>
      </c>
      <c r="G575">
        <v>4250</v>
      </c>
      <c r="H575">
        <v>4250</v>
      </c>
      <c r="I575">
        <v>4750</v>
      </c>
      <c r="J575">
        <v>4500</v>
      </c>
    </row>
    <row r="579" spans="1:11" x14ac:dyDescent="0.2">
      <c r="A579" t="s">
        <v>253</v>
      </c>
    </row>
    <row r="580" spans="1:11" ht="15" x14ac:dyDescent="0.25">
      <c r="A580" s="18"/>
      <c r="B580" s="18">
        <v>2015</v>
      </c>
      <c r="C580" s="18">
        <v>2016</v>
      </c>
      <c r="D580" s="18">
        <v>2017</v>
      </c>
      <c r="E580" s="18">
        <v>2018</v>
      </c>
      <c r="F580" s="18">
        <v>2019</v>
      </c>
      <c r="G580" s="18">
        <v>2020</v>
      </c>
      <c r="H580" s="18">
        <v>2021</v>
      </c>
      <c r="I580" s="18">
        <v>2022</v>
      </c>
      <c r="J580" s="18">
        <v>2023</v>
      </c>
      <c r="K580" s="166"/>
    </row>
    <row r="581" spans="1:11" x14ac:dyDescent="0.2">
      <c r="A581" t="s">
        <v>115</v>
      </c>
      <c r="B581">
        <v>700</v>
      </c>
      <c r="C581">
        <v>700</v>
      </c>
      <c r="D581">
        <v>700</v>
      </c>
      <c r="E581">
        <v>700</v>
      </c>
      <c r="F581">
        <v>800</v>
      </c>
      <c r="G581">
        <v>900</v>
      </c>
      <c r="H581">
        <v>700</v>
      </c>
      <c r="I581">
        <v>900</v>
      </c>
      <c r="J581">
        <v>900</v>
      </c>
    </row>
    <row r="582" spans="1:11" x14ac:dyDescent="0.2">
      <c r="A582" t="s">
        <v>116</v>
      </c>
      <c r="B582">
        <v>1000</v>
      </c>
      <c r="C582">
        <v>1100</v>
      </c>
      <c r="D582">
        <v>1000</v>
      </c>
      <c r="E582">
        <v>1200</v>
      </c>
      <c r="F582">
        <v>1000</v>
      </c>
      <c r="G582">
        <v>1100</v>
      </c>
      <c r="H582">
        <v>1100</v>
      </c>
      <c r="I582">
        <v>1300</v>
      </c>
      <c r="J582">
        <v>1100</v>
      </c>
    </row>
    <row r="583" spans="1:11" x14ac:dyDescent="0.2">
      <c r="A583" t="s">
        <v>117</v>
      </c>
      <c r="B583">
        <v>600</v>
      </c>
      <c r="C583">
        <v>500</v>
      </c>
      <c r="D583">
        <v>600</v>
      </c>
      <c r="E583">
        <v>700</v>
      </c>
      <c r="F583">
        <v>600</v>
      </c>
      <c r="G583">
        <v>700</v>
      </c>
      <c r="H583">
        <v>600</v>
      </c>
      <c r="I583">
        <v>600</v>
      </c>
      <c r="J583">
        <v>500</v>
      </c>
    </row>
    <row r="584" spans="1:11" x14ac:dyDescent="0.2">
      <c r="A584" t="s">
        <v>118</v>
      </c>
      <c r="B584">
        <v>200</v>
      </c>
      <c r="C584">
        <v>200</v>
      </c>
      <c r="D584">
        <v>200</v>
      </c>
      <c r="E584">
        <v>300</v>
      </c>
      <c r="F584">
        <v>300</v>
      </c>
      <c r="G584">
        <v>300</v>
      </c>
      <c r="H584">
        <v>300</v>
      </c>
      <c r="I584">
        <v>400</v>
      </c>
      <c r="J584">
        <v>400</v>
      </c>
    </row>
    <row r="585" spans="1:11" x14ac:dyDescent="0.2">
      <c r="A585" t="s">
        <v>119</v>
      </c>
      <c r="B585">
        <v>500</v>
      </c>
      <c r="C585">
        <v>400</v>
      </c>
      <c r="D585">
        <v>300</v>
      </c>
      <c r="E585">
        <v>600</v>
      </c>
      <c r="F585">
        <v>600</v>
      </c>
      <c r="G585">
        <v>600</v>
      </c>
      <c r="H585">
        <v>500</v>
      </c>
      <c r="I585">
        <v>500</v>
      </c>
      <c r="J585">
        <v>400</v>
      </c>
    </row>
    <row r="586" spans="1:11" x14ac:dyDescent="0.2">
      <c r="A586" t="s">
        <v>120</v>
      </c>
      <c r="B586">
        <v>300</v>
      </c>
      <c r="C586">
        <v>300</v>
      </c>
      <c r="D586">
        <v>300</v>
      </c>
      <c r="E586">
        <v>300</v>
      </c>
      <c r="F586">
        <v>300</v>
      </c>
      <c r="G586">
        <v>300</v>
      </c>
      <c r="H586">
        <v>300</v>
      </c>
      <c r="I586">
        <v>300</v>
      </c>
      <c r="J586">
        <v>200</v>
      </c>
    </row>
    <row r="587" spans="1:11" x14ac:dyDescent="0.2">
      <c r="A587" t="s">
        <v>121</v>
      </c>
      <c r="B587">
        <v>1100</v>
      </c>
      <c r="C587">
        <v>1100</v>
      </c>
      <c r="D587">
        <v>1000</v>
      </c>
      <c r="E587">
        <v>1200</v>
      </c>
      <c r="F587">
        <v>1100</v>
      </c>
      <c r="G587">
        <v>1200</v>
      </c>
      <c r="H587">
        <v>1100</v>
      </c>
      <c r="I587">
        <v>1400</v>
      </c>
      <c r="J587">
        <v>1200</v>
      </c>
    </row>
    <row r="588" spans="1:11" x14ac:dyDescent="0.2">
      <c r="A588" t="s">
        <v>122</v>
      </c>
      <c r="B588">
        <v>1000</v>
      </c>
      <c r="C588">
        <v>1000</v>
      </c>
      <c r="D588">
        <v>1000</v>
      </c>
      <c r="E588">
        <v>1100</v>
      </c>
      <c r="F588">
        <v>1100</v>
      </c>
      <c r="G588">
        <v>1100</v>
      </c>
      <c r="H588">
        <v>1100</v>
      </c>
      <c r="I588">
        <v>1200</v>
      </c>
      <c r="J588">
        <v>1000</v>
      </c>
    </row>
    <row r="589" spans="1:11" x14ac:dyDescent="0.2">
      <c r="A589" t="s">
        <v>123</v>
      </c>
      <c r="B589">
        <v>500</v>
      </c>
      <c r="C589">
        <v>500</v>
      </c>
      <c r="D589">
        <v>500</v>
      </c>
      <c r="E589">
        <v>500</v>
      </c>
      <c r="F589">
        <v>500</v>
      </c>
      <c r="G589">
        <v>500</v>
      </c>
      <c r="H589">
        <v>500</v>
      </c>
      <c r="I589">
        <v>600</v>
      </c>
      <c r="J589">
        <v>500</v>
      </c>
    </row>
    <row r="590" spans="1:11" x14ac:dyDescent="0.2">
      <c r="A590" t="s">
        <v>124</v>
      </c>
      <c r="B590">
        <v>300</v>
      </c>
      <c r="C590">
        <v>400</v>
      </c>
      <c r="D590">
        <v>300</v>
      </c>
      <c r="E590">
        <v>400</v>
      </c>
      <c r="F590">
        <v>400</v>
      </c>
      <c r="G590">
        <v>600</v>
      </c>
      <c r="H590">
        <v>600</v>
      </c>
      <c r="I590">
        <v>700</v>
      </c>
      <c r="J590">
        <v>500</v>
      </c>
    </row>
    <row r="591" spans="1:11" x14ac:dyDescent="0.2">
      <c r="A591" t="s">
        <v>125</v>
      </c>
      <c r="B591">
        <v>1000</v>
      </c>
      <c r="C591">
        <v>1100</v>
      </c>
      <c r="D591">
        <v>1000</v>
      </c>
      <c r="E591">
        <v>1200</v>
      </c>
      <c r="F591">
        <v>1000</v>
      </c>
      <c r="G591">
        <v>1100</v>
      </c>
      <c r="H591">
        <v>1000</v>
      </c>
      <c r="I591">
        <v>1100</v>
      </c>
      <c r="J591">
        <v>1000</v>
      </c>
    </row>
    <row r="592" spans="1:11" x14ac:dyDescent="0.2">
      <c r="A592" t="s">
        <v>126</v>
      </c>
      <c r="B592">
        <v>1300</v>
      </c>
      <c r="C592">
        <v>1200</v>
      </c>
      <c r="D592">
        <v>1200</v>
      </c>
      <c r="E592">
        <v>1300</v>
      </c>
      <c r="F592">
        <v>1200</v>
      </c>
      <c r="G592">
        <v>1200</v>
      </c>
      <c r="H592">
        <v>1300</v>
      </c>
      <c r="I592">
        <v>1400</v>
      </c>
      <c r="J592">
        <v>1100</v>
      </c>
    </row>
    <row r="593" spans="1:11" x14ac:dyDescent="0.2">
      <c r="A593" t="s">
        <v>138</v>
      </c>
      <c r="B593">
        <v>8600</v>
      </c>
      <c r="C593">
        <v>8500</v>
      </c>
      <c r="D593">
        <v>8000</v>
      </c>
      <c r="E593">
        <v>9500</v>
      </c>
      <c r="F593">
        <v>9100</v>
      </c>
      <c r="G593">
        <v>10000</v>
      </c>
      <c r="H593">
        <v>9200</v>
      </c>
      <c r="I593">
        <v>10100</v>
      </c>
      <c r="J593">
        <v>8900</v>
      </c>
    </row>
    <row r="594" spans="1:11" x14ac:dyDescent="0.2">
      <c r="A594" t="s">
        <v>127</v>
      </c>
      <c r="B594">
        <v>900</v>
      </c>
      <c r="C594">
        <v>900</v>
      </c>
      <c r="D594">
        <v>800</v>
      </c>
      <c r="E594">
        <v>1000</v>
      </c>
      <c r="F594">
        <v>900</v>
      </c>
      <c r="G594">
        <v>1000</v>
      </c>
      <c r="H594">
        <v>900</v>
      </c>
      <c r="I594">
        <v>1200</v>
      </c>
      <c r="J594">
        <v>1000</v>
      </c>
    </row>
    <row r="595" spans="1:11" x14ac:dyDescent="0.2">
      <c r="A595" t="s">
        <v>139</v>
      </c>
      <c r="B595">
        <v>9600</v>
      </c>
      <c r="C595">
        <v>9300</v>
      </c>
      <c r="D595">
        <v>9100</v>
      </c>
      <c r="E595">
        <v>10600</v>
      </c>
      <c r="F595">
        <v>9600</v>
      </c>
      <c r="G595">
        <v>10400</v>
      </c>
      <c r="H595">
        <v>10300</v>
      </c>
      <c r="I595">
        <v>11400</v>
      </c>
      <c r="J595">
        <v>9900</v>
      </c>
    </row>
    <row r="596" spans="1:11" x14ac:dyDescent="0.2">
      <c r="A596" t="s">
        <v>140</v>
      </c>
      <c r="B596">
        <v>101000</v>
      </c>
      <c r="C596">
        <v>103300</v>
      </c>
      <c r="D596">
        <v>97000</v>
      </c>
      <c r="E596">
        <v>105800</v>
      </c>
      <c r="F596">
        <v>100400</v>
      </c>
      <c r="G596">
        <v>107800</v>
      </c>
      <c r="H596">
        <v>101200</v>
      </c>
      <c r="I596">
        <v>115200</v>
      </c>
      <c r="J596">
        <v>104900</v>
      </c>
    </row>
    <row r="597" spans="1:11" x14ac:dyDescent="0.2">
      <c r="A597" t="s">
        <v>141</v>
      </c>
      <c r="B597">
        <v>553600</v>
      </c>
      <c r="C597">
        <v>585400</v>
      </c>
      <c r="D597">
        <v>576600</v>
      </c>
      <c r="E597">
        <v>599300</v>
      </c>
      <c r="F597">
        <v>620100</v>
      </c>
      <c r="G597">
        <v>588100</v>
      </c>
      <c r="H597">
        <v>621500</v>
      </c>
      <c r="I597">
        <v>657800</v>
      </c>
      <c r="J597">
        <v>676800</v>
      </c>
    </row>
    <row r="598" spans="1:11" x14ac:dyDescent="0.2">
      <c r="A598" t="s">
        <v>226</v>
      </c>
      <c r="B598">
        <v>594400</v>
      </c>
      <c r="C598">
        <v>632200</v>
      </c>
      <c r="D598">
        <v>629900</v>
      </c>
      <c r="E598">
        <v>648100</v>
      </c>
      <c r="F598">
        <v>668600</v>
      </c>
      <c r="G598">
        <v>636200</v>
      </c>
      <c r="H598">
        <v>673800</v>
      </c>
      <c r="I598">
        <v>711000</v>
      </c>
      <c r="J598">
        <v>730300</v>
      </c>
    </row>
    <row r="599" spans="1:11" x14ac:dyDescent="0.2">
      <c r="A599" t="s">
        <v>227</v>
      </c>
      <c r="B599">
        <v>0</v>
      </c>
      <c r="C599">
        <v>0</v>
      </c>
      <c r="D599">
        <v>0</v>
      </c>
      <c r="E599">
        <v>0</v>
      </c>
      <c r="F599">
        <v>0</v>
      </c>
      <c r="G599">
        <v>0</v>
      </c>
      <c r="H599">
        <v>0</v>
      </c>
      <c r="I599">
        <v>0</v>
      </c>
      <c r="J599">
        <v>0</v>
      </c>
    </row>
    <row r="600" spans="1:11" x14ac:dyDescent="0.2">
      <c r="A600" t="s">
        <v>228</v>
      </c>
      <c r="B600">
        <v>3400</v>
      </c>
      <c r="C600">
        <v>3500</v>
      </c>
      <c r="D600">
        <v>3200</v>
      </c>
      <c r="E600">
        <v>3800</v>
      </c>
      <c r="F600">
        <v>3400</v>
      </c>
      <c r="G600">
        <v>3700</v>
      </c>
      <c r="H600">
        <v>3500</v>
      </c>
      <c r="I600">
        <v>4000</v>
      </c>
      <c r="J600">
        <v>3500</v>
      </c>
    </row>
    <row r="601" spans="1:11" x14ac:dyDescent="0.2">
      <c r="A601" t="s">
        <v>229</v>
      </c>
      <c r="B601">
        <v>3400</v>
      </c>
      <c r="C601">
        <v>3400</v>
      </c>
      <c r="D601">
        <v>3300</v>
      </c>
      <c r="E601">
        <v>3700</v>
      </c>
      <c r="F601">
        <v>3300</v>
      </c>
      <c r="G601">
        <v>3400</v>
      </c>
      <c r="H601">
        <v>3300</v>
      </c>
      <c r="I601">
        <v>3600</v>
      </c>
      <c r="J601">
        <v>3100</v>
      </c>
    </row>
    <row r="602" spans="1:11" x14ac:dyDescent="0.2">
      <c r="A602" t="s">
        <v>230</v>
      </c>
      <c r="B602">
        <v>2100</v>
      </c>
      <c r="C602">
        <v>2000</v>
      </c>
      <c r="D602">
        <v>2000</v>
      </c>
      <c r="E602">
        <v>2600</v>
      </c>
      <c r="F602">
        <v>2200</v>
      </c>
      <c r="G602">
        <v>2700</v>
      </c>
      <c r="H602">
        <v>2500</v>
      </c>
      <c r="I602">
        <v>2800</v>
      </c>
      <c r="J602">
        <v>2400</v>
      </c>
    </row>
    <row r="603" spans="1:11" x14ac:dyDescent="0.2">
      <c r="A603" t="s">
        <v>231</v>
      </c>
      <c r="B603">
        <v>1800</v>
      </c>
      <c r="C603">
        <v>1800</v>
      </c>
      <c r="D603">
        <v>1700</v>
      </c>
      <c r="E603">
        <v>2000</v>
      </c>
      <c r="F603">
        <v>1900</v>
      </c>
      <c r="G603">
        <v>2100</v>
      </c>
      <c r="H603">
        <v>1900</v>
      </c>
      <c r="I603">
        <v>2300</v>
      </c>
      <c r="J603">
        <v>2000</v>
      </c>
    </row>
    <row r="607" spans="1:11" x14ac:dyDescent="0.2">
      <c r="A607" t="s">
        <v>254</v>
      </c>
    </row>
    <row r="608" spans="1:11" ht="15" x14ac:dyDescent="0.25">
      <c r="A608" s="18"/>
      <c r="B608" s="18">
        <v>2015</v>
      </c>
      <c r="C608" s="18">
        <v>2016</v>
      </c>
      <c r="D608" s="18">
        <v>2017</v>
      </c>
      <c r="E608" s="18">
        <v>2018</v>
      </c>
      <c r="F608" s="18">
        <v>2019</v>
      </c>
      <c r="G608" s="18">
        <v>2020</v>
      </c>
      <c r="H608" s="18">
        <v>2021</v>
      </c>
      <c r="I608" s="18">
        <v>2022</v>
      </c>
      <c r="J608" s="18">
        <v>2023</v>
      </c>
      <c r="K608" s="166"/>
    </row>
    <row r="609" spans="1:10" x14ac:dyDescent="0.2">
      <c r="A609" t="s">
        <v>115</v>
      </c>
      <c r="B609">
        <v>6500</v>
      </c>
      <c r="C609">
        <v>6000</v>
      </c>
      <c r="D609">
        <v>6500</v>
      </c>
      <c r="E609">
        <v>6500</v>
      </c>
      <c r="F609">
        <v>7000</v>
      </c>
      <c r="G609">
        <v>7500</v>
      </c>
      <c r="H609">
        <v>7500</v>
      </c>
      <c r="I609">
        <v>6500</v>
      </c>
      <c r="J609">
        <v>10000</v>
      </c>
    </row>
    <row r="610" spans="1:10" x14ac:dyDescent="0.2">
      <c r="A610" t="s">
        <v>116</v>
      </c>
      <c r="B610">
        <v>6500</v>
      </c>
      <c r="C610">
        <v>6000</v>
      </c>
      <c r="D610">
        <v>6500</v>
      </c>
      <c r="E610">
        <v>6000</v>
      </c>
      <c r="F610">
        <v>6500</v>
      </c>
      <c r="G610">
        <v>7000</v>
      </c>
      <c r="H610">
        <v>7500</v>
      </c>
      <c r="I610">
        <v>7000</v>
      </c>
      <c r="J610">
        <v>8000</v>
      </c>
    </row>
    <row r="611" spans="1:10" x14ac:dyDescent="0.2">
      <c r="A611" t="s">
        <v>117</v>
      </c>
      <c r="B611">
        <v>8000</v>
      </c>
      <c r="C611">
        <v>8500</v>
      </c>
      <c r="D611">
        <v>6500</v>
      </c>
      <c r="E611">
        <v>6500</v>
      </c>
      <c r="F611">
        <v>6500</v>
      </c>
      <c r="G611">
        <v>7500</v>
      </c>
      <c r="H611">
        <v>7500</v>
      </c>
      <c r="I611">
        <v>8500</v>
      </c>
      <c r="J611">
        <v>9500</v>
      </c>
    </row>
    <row r="612" spans="1:10" x14ac:dyDescent="0.2">
      <c r="A612" t="s">
        <v>118</v>
      </c>
      <c r="B612">
        <v>2750</v>
      </c>
      <c r="C612">
        <v>2250</v>
      </c>
      <c r="D612">
        <v>2750</v>
      </c>
      <c r="E612">
        <v>2375</v>
      </c>
      <c r="F612">
        <v>3000</v>
      </c>
      <c r="G612">
        <v>2750</v>
      </c>
      <c r="H612">
        <v>3250</v>
      </c>
      <c r="I612">
        <v>3500</v>
      </c>
      <c r="J612">
        <v>3500</v>
      </c>
    </row>
    <row r="613" spans="1:10" x14ac:dyDescent="0.2">
      <c r="A613" t="s">
        <v>119</v>
      </c>
      <c r="B613">
        <v>1875</v>
      </c>
      <c r="C613">
        <v>1750</v>
      </c>
      <c r="D613">
        <v>2125</v>
      </c>
      <c r="E613">
        <v>1625</v>
      </c>
      <c r="F613">
        <v>1875</v>
      </c>
      <c r="G613">
        <v>2000</v>
      </c>
      <c r="H613">
        <v>1625</v>
      </c>
      <c r="I613">
        <v>1375</v>
      </c>
      <c r="J613">
        <v>1625</v>
      </c>
    </row>
    <row r="614" spans="1:10" x14ac:dyDescent="0.2">
      <c r="A614" t="s">
        <v>120</v>
      </c>
      <c r="B614">
        <v>1625</v>
      </c>
      <c r="C614">
        <v>1375</v>
      </c>
      <c r="D614">
        <v>1750</v>
      </c>
      <c r="E614">
        <v>1375</v>
      </c>
      <c r="F614">
        <v>1750</v>
      </c>
      <c r="G614">
        <v>1375</v>
      </c>
      <c r="H614">
        <v>1375</v>
      </c>
      <c r="I614">
        <v>1625</v>
      </c>
      <c r="J614">
        <v>1375</v>
      </c>
    </row>
    <row r="615" spans="1:10" x14ac:dyDescent="0.2">
      <c r="A615" t="s">
        <v>121</v>
      </c>
      <c r="B615">
        <v>7000</v>
      </c>
      <c r="C615">
        <v>8500</v>
      </c>
      <c r="D615">
        <v>8500</v>
      </c>
      <c r="E615">
        <v>8500</v>
      </c>
      <c r="F615">
        <v>7500</v>
      </c>
      <c r="G615">
        <v>8000</v>
      </c>
      <c r="H615">
        <v>10000</v>
      </c>
      <c r="I615">
        <v>8000</v>
      </c>
      <c r="J615">
        <v>10000</v>
      </c>
    </row>
    <row r="616" spans="1:10" x14ac:dyDescent="0.2">
      <c r="A616" t="s">
        <v>122</v>
      </c>
      <c r="B616">
        <v>2750</v>
      </c>
      <c r="C616">
        <v>2375</v>
      </c>
      <c r="D616">
        <v>2750</v>
      </c>
      <c r="E616">
        <v>2250</v>
      </c>
      <c r="F616">
        <v>2375</v>
      </c>
      <c r="G616">
        <v>2000</v>
      </c>
      <c r="H616">
        <v>2250</v>
      </c>
      <c r="I616">
        <v>1875</v>
      </c>
      <c r="J616">
        <v>2000</v>
      </c>
    </row>
    <row r="617" spans="1:10" x14ac:dyDescent="0.2">
      <c r="A617" t="s">
        <v>123</v>
      </c>
      <c r="B617">
        <v>2500</v>
      </c>
      <c r="C617">
        <v>2750</v>
      </c>
      <c r="D617">
        <v>3250</v>
      </c>
      <c r="E617">
        <v>3000</v>
      </c>
      <c r="F617">
        <v>2500</v>
      </c>
      <c r="G617">
        <v>3000</v>
      </c>
      <c r="H617">
        <v>3250</v>
      </c>
      <c r="I617">
        <v>2500</v>
      </c>
      <c r="J617">
        <v>3000</v>
      </c>
    </row>
    <row r="618" spans="1:10" x14ac:dyDescent="0.2">
      <c r="A618" t="s">
        <v>124</v>
      </c>
      <c r="B618">
        <v>4250</v>
      </c>
      <c r="C618">
        <v>4500</v>
      </c>
      <c r="D618">
        <v>4750</v>
      </c>
      <c r="E618">
        <v>4250</v>
      </c>
      <c r="F618">
        <v>4750</v>
      </c>
      <c r="G618">
        <v>4750</v>
      </c>
      <c r="H618">
        <v>5500</v>
      </c>
      <c r="I618">
        <v>5000</v>
      </c>
      <c r="J618">
        <v>5000</v>
      </c>
    </row>
    <row r="619" spans="1:10" x14ac:dyDescent="0.2">
      <c r="A619" t="s">
        <v>125</v>
      </c>
      <c r="B619">
        <v>2750</v>
      </c>
      <c r="C619">
        <v>2250</v>
      </c>
      <c r="D619">
        <v>2500</v>
      </c>
      <c r="E619">
        <v>2500</v>
      </c>
      <c r="F619">
        <v>2500</v>
      </c>
      <c r="G619">
        <v>2750</v>
      </c>
      <c r="H619">
        <v>3000</v>
      </c>
      <c r="I619">
        <v>5000</v>
      </c>
      <c r="J619">
        <v>2500</v>
      </c>
    </row>
    <row r="620" spans="1:10" x14ac:dyDescent="0.2">
      <c r="A620" t="s">
        <v>126</v>
      </c>
      <c r="B620">
        <v>5500</v>
      </c>
      <c r="C620">
        <v>5500</v>
      </c>
      <c r="D620">
        <v>6000</v>
      </c>
      <c r="E620">
        <v>6000</v>
      </c>
      <c r="F620">
        <v>5500</v>
      </c>
      <c r="G620">
        <v>5500</v>
      </c>
      <c r="H620">
        <v>6500</v>
      </c>
      <c r="I620">
        <v>5000</v>
      </c>
      <c r="J620">
        <v>6500</v>
      </c>
    </row>
    <row r="621" spans="1:10" x14ac:dyDescent="0.2">
      <c r="A621" t="s">
        <v>138</v>
      </c>
      <c r="B621">
        <v>52000</v>
      </c>
      <c r="C621">
        <v>51000</v>
      </c>
      <c r="D621">
        <v>53500</v>
      </c>
      <c r="E621">
        <v>51000</v>
      </c>
      <c r="F621">
        <v>52500</v>
      </c>
      <c r="G621">
        <v>54000</v>
      </c>
      <c r="H621">
        <v>59500</v>
      </c>
      <c r="I621">
        <v>56000</v>
      </c>
      <c r="J621">
        <v>63000</v>
      </c>
    </row>
    <row r="622" spans="1:10" x14ac:dyDescent="0.2">
      <c r="A622" t="s">
        <v>127</v>
      </c>
      <c r="B622">
        <v>9500</v>
      </c>
      <c r="C622">
        <v>9500</v>
      </c>
      <c r="D622">
        <v>10000</v>
      </c>
      <c r="E622">
        <v>9500</v>
      </c>
      <c r="F622">
        <v>10000</v>
      </c>
      <c r="G622">
        <v>11500</v>
      </c>
      <c r="H622">
        <v>10000</v>
      </c>
      <c r="I622">
        <v>9500</v>
      </c>
      <c r="J622">
        <v>10500</v>
      </c>
    </row>
    <row r="623" spans="1:10" x14ac:dyDescent="0.2">
      <c r="A623" t="s">
        <v>139</v>
      </c>
      <c r="B623">
        <v>61500</v>
      </c>
      <c r="C623">
        <v>60500</v>
      </c>
      <c r="D623">
        <v>63500</v>
      </c>
      <c r="E623">
        <v>60500</v>
      </c>
      <c r="F623">
        <v>62500</v>
      </c>
      <c r="G623">
        <v>65000</v>
      </c>
      <c r="H623">
        <v>69000</v>
      </c>
      <c r="I623">
        <v>65500</v>
      </c>
      <c r="J623">
        <v>73500</v>
      </c>
    </row>
    <row r="624" spans="1:10" x14ac:dyDescent="0.2">
      <c r="A624" t="s">
        <v>140</v>
      </c>
      <c r="B624">
        <v>373000</v>
      </c>
      <c r="C624">
        <v>366000</v>
      </c>
      <c r="D624">
        <v>383000</v>
      </c>
      <c r="E624">
        <v>376000</v>
      </c>
      <c r="F624">
        <v>394000</v>
      </c>
      <c r="G624">
        <v>399500</v>
      </c>
      <c r="H624">
        <v>422500</v>
      </c>
      <c r="I624">
        <v>417000</v>
      </c>
      <c r="J624">
        <v>444000</v>
      </c>
    </row>
    <row r="625" spans="1:11" x14ac:dyDescent="0.2">
      <c r="A625" t="s">
        <v>141</v>
      </c>
      <c r="B625">
        <v>2167000</v>
      </c>
      <c r="C625">
        <v>2257500</v>
      </c>
      <c r="D625">
        <v>2281500</v>
      </c>
      <c r="E625">
        <v>2263500</v>
      </c>
      <c r="F625">
        <v>2328000</v>
      </c>
      <c r="G625">
        <v>2455000</v>
      </c>
      <c r="H625">
        <v>2574500</v>
      </c>
      <c r="I625">
        <v>2620500</v>
      </c>
      <c r="J625">
        <v>2680000</v>
      </c>
    </row>
    <row r="626" spans="1:11" x14ac:dyDescent="0.2">
      <c r="A626" t="s">
        <v>226</v>
      </c>
      <c r="B626">
        <v>2559000</v>
      </c>
      <c r="C626">
        <v>2657500</v>
      </c>
      <c r="D626">
        <v>2669500</v>
      </c>
      <c r="E626">
        <v>2657000</v>
      </c>
      <c r="F626">
        <v>2711000</v>
      </c>
      <c r="G626">
        <v>2851500</v>
      </c>
      <c r="H626">
        <v>2960000</v>
      </c>
      <c r="I626">
        <v>3014500</v>
      </c>
      <c r="J626">
        <v>3100500</v>
      </c>
    </row>
    <row r="627" spans="1:11" x14ac:dyDescent="0.2">
      <c r="A627" t="s">
        <v>227</v>
      </c>
      <c r="B627" t="s">
        <v>496</v>
      </c>
      <c r="C627" t="s">
        <v>496</v>
      </c>
      <c r="D627" t="s">
        <v>496</v>
      </c>
      <c r="E627" t="s">
        <v>496</v>
      </c>
      <c r="F627" t="s">
        <v>496</v>
      </c>
      <c r="G627" t="s">
        <v>496</v>
      </c>
      <c r="H627" t="s">
        <v>496</v>
      </c>
      <c r="I627" t="s">
        <v>496</v>
      </c>
      <c r="J627" t="s">
        <v>496</v>
      </c>
    </row>
    <row r="628" spans="1:11" x14ac:dyDescent="0.2">
      <c r="A628" t="s">
        <v>228</v>
      </c>
      <c r="B628">
        <v>28500</v>
      </c>
      <c r="C628">
        <v>30000</v>
      </c>
      <c r="D628">
        <v>30000</v>
      </c>
      <c r="E628">
        <v>29000</v>
      </c>
      <c r="F628">
        <v>28500</v>
      </c>
      <c r="G628">
        <v>31000</v>
      </c>
      <c r="H628">
        <v>32000</v>
      </c>
      <c r="I628">
        <v>30500</v>
      </c>
      <c r="J628">
        <v>34500</v>
      </c>
    </row>
    <row r="629" spans="1:11" x14ac:dyDescent="0.2">
      <c r="A629" t="s">
        <v>229</v>
      </c>
      <c r="B629">
        <v>11000</v>
      </c>
      <c r="C629">
        <v>10000</v>
      </c>
      <c r="D629">
        <v>11000</v>
      </c>
      <c r="E629">
        <v>10500</v>
      </c>
      <c r="F629">
        <v>10500</v>
      </c>
      <c r="G629">
        <v>10500</v>
      </c>
      <c r="H629">
        <v>11500</v>
      </c>
      <c r="I629">
        <v>12000</v>
      </c>
      <c r="J629">
        <v>11000</v>
      </c>
    </row>
    <row r="630" spans="1:11" x14ac:dyDescent="0.2">
      <c r="A630" t="s">
        <v>230</v>
      </c>
      <c r="B630">
        <v>15000</v>
      </c>
      <c r="C630">
        <v>14000</v>
      </c>
      <c r="D630">
        <v>16000</v>
      </c>
      <c r="E630">
        <v>14500</v>
      </c>
      <c r="F630">
        <v>16500</v>
      </c>
      <c r="G630">
        <v>16500</v>
      </c>
      <c r="H630">
        <v>18000</v>
      </c>
      <c r="I630">
        <v>16500</v>
      </c>
      <c r="J630">
        <v>18000</v>
      </c>
    </row>
    <row r="631" spans="1:11" x14ac:dyDescent="0.2">
      <c r="A631" t="s">
        <v>231</v>
      </c>
      <c r="B631">
        <v>13500</v>
      </c>
      <c r="C631">
        <v>14500</v>
      </c>
      <c r="D631">
        <v>15000</v>
      </c>
      <c r="E631">
        <v>15000</v>
      </c>
      <c r="F631">
        <v>15000</v>
      </c>
      <c r="G631">
        <v>15500</v>
      </c>
      <c r="H631">
        <v>17500</v>
      </c>
      <c r="I631">
        <v>15000</v>
      </c>
      <c r="J631">
        <v>20000</v>
      </c>
    </row>
    <row r="635" spans="1:11" x14ac:dyDescent="0.2">
      <c r="A635" t="s">
        <v>255</v>
      </c>
    </row>
    <row r="636" spans="1:11" ht="15" x14ac:dyDescent="0.25">
      <c r="A636" s="18"/>
      <c r="B636" s="18">
        <v>2015</v>
      </c>
      <c r="C636" s="18">
        <v>2016</v>
      </c>
      <c r="D636" s="18">
        <v>2017</v>
      </c>
      <c r="E636" s="18">
        <v>2018</v>
      </c>
      <c r="F636" s="18">
        <v>2019</v>
      </c>
      <c r="G636" s="18">
        <v>2020</v>
      </c>
      <c r="H636" s="18">
        <v>2021</v>
      </c>
      <c r="I636" s="18">
        <v>2022</v>
      </c>
      <c r="J636" s="18">
        <v>2023</v>
      </c>
      <c r="K636" s="166"/>
    </row>
    <row r="637" spans="1:11" x14ac:dyDescent="0.2">
      <c r="A637" t="s">
        <v>115</v>
      </c>
      <c r="B637">
        <v>5500</v>
      </c>
      <c r="C637">
        <v>5000</v>
      </c>
      <c r="D637">
        <v>5000</v>
      </c>
      <c r="E637">
        <v>5000</v>
      </c>
      <c r="F637">
        <v>5500</v>
      </c>
      <c r="G637">
        <v>5000</v>
      </c>
      <c r="H637">
        <v>4750</v>
      </c>
      <c r="I637">
        <v>5000</v>
      </c>
      <c r="J637">
        <v>5500</v>
      </c>
    </row>
    <row r="638" spans="1:11" x14ac:dyDescent="0.2">
      <c r="A638" t="s">
        <v>116</v>
      </c>
      <c r="B638">
        <v>7500</v>
      </c>
      <c r="C638">
        <v>7500</v>
      </c>
      <c r="D638">
        <v>7500</v>
      </c>
      <c r="E638">
        <v>8000</v>
      </c>
      <c r="F638">
        <v>8000</v>
      </c>
      <c r="G638">
        <v>7000</v>
      </c>
      <c r="H638">
        <v>7500</v>
      </c>
      <c r="I638">
        <v>8000</v>
      </c>
      <c r="J638">
        <v>9000</v>
      </c>
    </row>
    <row r="639" spans="1:11" x14ac:dyDescent="0.2">
      <c r="A639" t="s">
        <v>117</v>
      </c>
      <c r="B639">
        <v>4750</v>
      </c>
      <c r="C639">
        <v>4750</v>
      </c>
      <c r="D639">
        <v>5000</v>
      </c>
      <c r="E639">
        <v>5000</v>
      </c>
      <c r="F639">
        <v>5500</v>
      </c>
      <c r="G639">
        <v>6000</v>
      </c>
      <c r="H639">
        <v>5500</v>
      </c>
      <c r="I639">
        <v>5500</v>
      </c>
      <c r="J639">
        <v>6000</v>
      </c>
    </row>
    <row r="640" spans="1:11" x14ac:dyDescent="0.2">
      <c r="A640" t="s">
        <v>118</v>
      </c>
      <c r="B640">
        <v>4750</v>
      </c>
      <c r="C640">
        <v>4500</v>
      </c>
      <c r="D640">
        <v>4750</v>
      </c>
      <c r="E640">
        <v>4750</v>
      </c>
      <c r="F640">
        <v>5500</v>
      </c>
      <c r="G640">
        <v>4750</v>
      </c>
      <c r="H640">
        <v>4500</v>
      </c>
      <c r="I640">
        <v>5000</v>
      </c>
      <c r="J640">
        <v>5500</v>
      </c>
    </row>
    <row r="641" spans="1:10" x14ac:dyDescent="0.2">
      <c r="A641" t="s">
        <v>119</v>
      </c>
      <c r="B641">
        <v>6000</v>
      </c>
      <c r="C641">
        <v>6500</v>
      </c>
      <c r="D641">
        <v>6000</v>
      </c>
      <c r="E641">
        <v>6500</v>
      </c>
      <c r="F641">
        <v>7000</v>
      </c>
      <c r="G641">
        <v>6000</v>
      </c>
      <c r="H641">
        <v>6500</v>
      </c>
      <c r="I641">
        <v>7000</v>
      </c>
      <c r="J641">
        <v>7000</v>
      </c>
    </row>
    <row r="642" spans="1:10" x14ac:dyDescent="0.2">
      <c r="A642" t="s">
        <v>120</v>
      </c>
      <c r="B642">
        <v>2750</v>
      </c>
      <c r="C642">
        <v>3000</v>
      </c>
      <c r="D642">
        <v>3250</v>
      </c>
      <c r="E642">
        <v>3250</v>
      </c>
      <c r="F642">
        <v>4000</v>
      </c>
      <c r="G642">
        <v>4250</v>
      </c>
      <c r="H642">
        <v>4250</v>
      </c>
      <c r="I642">
        <v>4500</v>
      </c>
      <c r="J642">
        <v>4750</v>
      </c>
    </row>
    <row r="643" spans="1:10" x14ac:dyDescent="0.2">
      <c r="A643" t="s">
        <v>121</v>
      </c>
      <c r="B643">
        <v>6500</v>
      </c>
      <c r="C643">
        <v>6500</v>
      </c>
      <c r="D643">
        <v>6500</v>
      </c>
      <c r="E643">
        <v>7000</v>
      </c>
      <c r="F643">
        <v>7500</v>
      </c>
      <c r="G643">
        <v>6500</v>
      </c>
      <c r="H643">
        <v>6500</v>
      </c>
      <c r="I643">
        <v>7000</v>
      </c>
      <c r="J643">
        <v>7500</v>
      </c>
    </row>
    <row r="644" spans="1:10" x14ac:dyDescent="0.2">
      <c r="A644" t="s">
        <v>122</v>
      </c>
      <c r="B644">
        <v>5000</v>
      </c>
      <c r="C644">
        <v>5000</v>
      </c>
      <c r="D644">
        <v>5500</v>
      </c>
      <c r="E644">
        <v>5500</v>
      </c>
      <c r="F644">
        <v>5500</v>
      </c>
      <c r="G644">
        <v>5500</v>
      </c>
      <c r="H644">
        <v>5500</v>
      </c>
      <c r="I644">
        <v>5500</v>
      </c>
      <c r="J644">
        <v>5500</v>
      </c>
    </row>
    <row r="645" spans="1:10" x14ac:dyDescent="0.2">
      <c r="A645" t="s">
        <v>123</v>
      </c>
      <c r="B645">
        <v>4500</v>
      </c>
      <c r="C645">
        <v>4500</v>
      </c>
      <c r="D645">
        <v>4250</v>
      </c>
      <c r="E645">
        <v>4500</v>
      </c>
      <c r="F645">
        <v>4750</v>
      </c>
      <c r="G645">
        <v>4250</v>
      </c>
      <c r="H645">
        <v>4500</v>
      </c>
      <c r="I645">
        <v>5000</v>
      </c>
      <c r="J645">
        <v>5500</v>
      </c>
    </row>
    <row r="646" spans="1:10" x14ac:dyDescent="0.2">
      <c r="A646" t="s">
        <v>124</v>
      </c>
      <c r="B646">
        <v>5500</v>
      </c>
      <c r="C646">
        <v>5500</v>
      </c>
      <c r="D646">
        <v>6500</v>
      </c>
      <c r="E646">
        <v>6500</v>
      </c>
      <c r="F646">
        <v>6500</v>
      </c>
      <c r="G646">
        <v>6000</v>
      </c>
      <c r="H646">
        <v>6500</v>
      </c>
      <c r="I646">
        <v>6500</v>
      </c>
      <c r="J646">
        <v>7000</v>
      </c>
    </row>
    <row r="647" spans="1:10" x14ac:dyDescent="0.2">
      <c r="A647" t="s">
        <v>125</v>
      </c>
      <c r="B647">
        <v>4500</v>
      </c>
      <c r="C647">
        <v>4750</v>
      </c>
      <c r="D647">
        <v>4750</v>
      </c>
      <c r="E647">
        <v>5000</v>
      </c>
      <c r="F647">
        <v>5000</v>
      </c>
      <c r="G647">
        <v>5000</v>
      </c>
      <c r="H647">
        <v>5000</v>
      </c>
      <c r="I647">
        <v>5000</v>
      </c>
      <c r="J647">
        <v>6000</v>
      </c>
    </row>
    <row r="648" spans="1:10" x14ac:dyDescent="0.2">
      <c r="A648" t="s">
        <v>126</v>
      </c>
      <c r="B648">
        <v>4500</v>
      </c>
      <c r="C648">
        <v>4500</v>
      </c>
      <c r="D648">
        <v>4750</v>
      </c>
      <c r="E648">
        <v>4500</v>
      </c>
      <c r="F648">
        <v>5000</v>
      </c>
      <c r="G648">
        <v>4500</v>
      </c>
      <c r="H648">
        <v>4500</v>
      </c>
      <c r="I648">
        <v>5000</v>
      </c>
      <c r="J648">
        <v>6000</v>
      </c>
    </row>
    <row r="649" spans="1:10" x14ac:dyDescent="0.2">
      <c r="A649" t="s">
        <v>138</v>
      </c>
      <c r="B649">
        <v>61500</v>
      </c>
      <c r="C649">
        <v>62500</v>
      </c>
      <c r="D649">
        <v>64500</v>
      </c>
      <c r="E649">
        <v>65500</v>
      </c>
      <c r="F649">
        <v>70000</v>
      </c>
      <c r="G649">
        <v>64500</v>
      </c>
      <c r="H649">
        <v>64500</v>
      </c>
      <c r="I649">
        <v>69000</v>
      </c>
      <c r="J649">
        <v>76000</v>
      </c>
    </row>
    <row r="650" spans="1:10" x14ac:dyDescent="0.2">
      <c r="A650" t="s">
        <v>127</v>
      </c>
      <c r="B650">
        <v>8000</v>
      </c>
      <c r="C650">
        <v>8000</v>
      </c>
      <c r="D650">
        <v>8000</v>
      </c>
      <c r="E650">
        <v>8000</v>
      </c>
      <c r="F650">
        <v>8000</v>
      </c>
      <c r="G650">
        <v>8500</v>
      </c>
      <c r="H650">
        <v>8000</v>
      </c>
      <c r="I650">
        <v>8500</v>
      </c>
      <c r="J650">
        <v>9500</v>
      </c>
    </row>
    <row r="651" spans="1:10" x14ac:dyDescent="0.2">
      <c r="A651" t="s">
        <v>139</v>
      </c>
      <c r="B651">
        <v>69500</v>
      </c>
      <c r="C651">
        <v>70500</v>
      </c>
      <c r="D651">
        <v>72000</v>
      </c>
      <c r="E651">
        <v>73500</v>
      </c>
      <c r="F651">
        <v>78000</v>
      </c>
      <c r="G651">
        <v>73000</v>
      </c>
      <c r="H651">
        <v>73000</v>
      </c>
      <c r="I651">
        <v>77500</v>
      </c>
      <c r="J651">
        <v>85000</v>
      </c>
    </row>
    <row r="652" spans="1:10" x14ac:dyDescent="0.2">
      <c r="A652" t="s">
        <v>140</v>
      </c>
      <c r="B652">
        <v>424500</v>
      </c>
      <c r="C652">
        <v>427500</v>
      </c>
      <c r="D652">
        <v>435500</v>
      </c>
      <c r="E652">
        <v>444500</v>
      </c>
      <c r="F652">
        <v>460000</v>
      </c>
      <c r="G652">
        <v>429000</v>
      </c>
      <c r="H652">
        <v>423500</v>
      </c>
      <c r="I652">
        <v>458000</v>
      </c>
      <c r="J652">
        <v>511500</v>
      </c>
    </row>
    <row r="653" spans="1:10" x14ac:dyDescent="0.2">
      <c r="A653" t="s">
        <v>141</v>
      </c>
      <c r="B653">
        <v>2544500</v>
      </c>
      <c r="C653">
        <v>2683500</v>
      </c>
      <c r="D653">
        <v>2719000</v>
      </c>
      <c r="E653">
        <v>2751500</v>
      </c>
      <c r="F653">
        <v>2825500</v>
      </c>
      <c r="G653">
        <v>2608000</v>
      </c>
      <c r="H653">
        <v>2728000</v>
      </c>
      <c r="I653">
        <v>2907500</v>
      </c>
      <c r="J653">
        <v>2980500</v>
      </c>
    </row>
    <row r="654" spans="1:10" x14ac:dyDescent="0.2">
      <c r="A654" t="s">
        <v>226</v>
      </c>
      <c r="B654">
        <v>2954000</v>
      </c>
      <c r="C654">
        <v>3095500</v>
      </c>
      <c r="D654">
        <v>3118000</v>
      </c>
      <c r="E654">
        <v>3174500</v>
      </c>
      <c r="F654">
        <v>3262000</v>
      </c>
      <c r="G654">
        <v>2989000</v>
      </c>
      <c r="H654">
        <v>3122500</v>
      </c>
      <c r="I654">
        <v>3346000</v>
      </c>
      <c r="J654">
        <v>3430500</v>
      </c>
    </row>
    <row r="655" spans="1:10" x14ac:dyDescent="0.2">
      <c r="A655" t="s">
        <v>227</v>
      </c>
      <c r="B655" t="s">
        <v>496</v>
      </c>
      <c r="C655" t="s">
        <v>496</v>
      </c>
      <c r="D655" t="s">
        <v>496</v>
      </c>
      <c r="E655" t="s">
        <v>496</v>
      </c>
      <c r="F655" t="s">
        <v>496</v>
      </c>
      <c r="G655" t="s">
        <v>496</v>
      </c>
      <c r="H655" t="s">
        <v>496</v>
      </c>
      <c r="I655" t="s">
        <v>496</v>
      </c>
      <c r="J655" t="s">
        <v>496</v>
      </c>
    </row>
    <row r="656" spans="1:10" x14ac:dyDescent="0.2">
      <c r="A656" t="s">
        <v>228</v>
      </c>
      <c r="B656">
        <v>26000</v>
      </c>
      <c r="C656">
        <v>27000</v>
      </c>
      <c r="D656">
        <v>27000</v>
      </c>
      <c r="E656">
        <v>27500</v>
      </c>
      <c r="F656">
        <v>30000</v>
      </c>
      <c r="G656">
        <v>29500</v>
      </c>
      <c r="H656">
        <v>28500</v>
      </c>
      <c r="I656">
        <v>30500</v>
      </c>
      <c r="J656">
        <v>33000</v>
      </c>
    </row>
    <row r="657" spans="1:10" x14ac:dyDescent="0.2">
      <c r="A657" t="s">
        <v>229</v>
      </c>
      <c r="B657">
        <v>14000</v>
      </c>
      <c r="C657">
        <v>14500</v>
      </c>
      <c r="D657">
        <v>15000</v>
      </c>
      <c r="E657">
        <v>15000</v>
      </c>
      <c r="F657">
        <v>15500</v>
      </c>
      <c r="G657">
        <v>15000</v>
      </c>
      <c r="H657">
        <v>15000</v>
      </c>
      <c r="I657">
        <v>15500</v>
      </c>
      <c r="J657">
        <v>18000</v>
      </c>
    </row>
    <row r="658" spans="1:10" x14ac:dyDescent="0.2">
      <c r="A658" t="s">
        <v>230</v>
      </c>
      <c r="B658">
        <v>24000</v>
      </c>
      <c r="C658">
        <v>24000</v>
      </c>
      <c r="D658">
        <v>25000</v>
      </c>
      <c r="E658">
        <v>25500</v>
      </c>
      <c r="F658">
        <v>26500</v>
      </c>
      <c r="G658">
        <v>23500</v>
      </c>
      <c r="H658">
        <v>24500</v>
      </c>
      <c r="I658">
        <v>26000</v>
      </c>
      <c r="J658">
        <v>28500</v>
      </c>
    </row>
    <row r="659" spans="1:10" x14ac:dyDescent="0.2">
      <c r="A659" t="s">
        <v>231</v>
      </c>
      <c r="B659">
        <v>12000</v>
      </c>
      <c r="C659">
        <v>11500</v>
      </c>
      <c r="D659">
        <v>11500</v>
      </c>
      <c r="E659">
        <v>12000</v>
      </c>
      <c r="F659">
        <v>13500</v>
      </c>
      <c r="G659">
        <v>12000</v>
      </c>
      <c r="H659">
        <v>11500</v>
      </c>
      <c r="I659">
        <v>12500</v>
      </c>
      <c r="J659">
        <v>13500</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2F68-6B7B-4726-AC53-5CE4905C8334}">
  <sheetPr codeName="Sheet47"/>
  <dimension ref="A1:AB603"/>
  <sheetViews>
    <sheetView topLeftCell="A33" workbookViewId="0">
      <selection activeCell="Y201" sqref="Y201"/>
    </sheetView>
  </sheetViews>
  <sheetFormatPr defaultRowHeight="14.25" x14ac:dyDescent="0.2"/>
  <cols>
    <col min="1" max="1" width="24.75" bestFit="1" customWidth="1"/>
    <col min="2" max="25" width="9.875" bestFit="1" customWidth="1"/>
    <col min="26" max="27" width="9.875" customWidth="1"/>
    <col min="28" max="28" width="9" style="165"/>
  </cols>
  <sheetData>
    <row r="1" spans="1:28" x14ac:dyDescent="0.2">
      <c r="A1" t="s">
        <v>1841</v>
      </c>
    </row>
    <row r="3" spans="1:28" x14ac:dyDescent="0.2">
      <c r="A3" t="str" cm="1">
        <f t="array" ref="A3">INDEX(A14:A36,Control!B3)</f>
        <v>Ashford</v>
      </c>
      <c r="B3" t="str">
        <f>B13</f>
        <v>1998</v>
      </c>
      <c r="C3" t="str">
        <f t="shared" ref="C3:Y3" si="0">C13</f>
        <v>1999</v>
      </c>
      <c r="D3" t="str">
        <f t="shared" si="0"/>
        <v>2000</v>
      </c>
      <c r="E3" t="str">
        <f t="shared" si="0"/>
        <v>2001</v>
      </c>
      <c r="F3" t="str">
        <f t="shared" si="0"/>
        <v>2002</v>
      </c>
      <c r="G3" t="str">
        <f t="shared" si="0"/>
        <v>2003</v>
      </c>
      <c r="H3" t="str">
        <f t="shared" si="0"/>
        <v>2004</v>
      </c>
      <c r="I3" t="str">
        <f t="shared" si="0"/>
        <v>2005</v>
      </c>
      <c r="J3" t="str">
        <f t="shared" si="0"/>
        <v>2006</v>
      </c>
      <c r="K3" t="str">
        <f t="shared" si="0"/>
        <v>2007</v>
      </c>
      <c r="L3" t="str">
        <f t="shared" si="0"/>
        <v>2008</v>
      </c>
      <c r="M3" t="str">
        <f t="shared" si="0"/>
        <v>2009</v>
      </c>
      <c r="N3" t="str">
        <f t="shared" si="0"/>
        <v>2010</v>
      </c>
      <c r="O3" t="str">
        <f t="shared" si="0"/>
        <v>2011</v>
      </c>
      <c r="P3" t="str">
        <f t="shared" si="0"/>
        <v>2012</v>
      </c>
      <c r="Q3" t="str">
        <f t="shared" si="0"/>
        <v>2013</v>
      </c>
      <c r="R3" t="str">
        <f t="shared" si="0"/>
        <v>2014</v>
      </c>
      <c r="S3" t="str">
        <f t="shared" si="0"/>
        <v>2015</v>
      </c>
      <c r="T3" t="str">
        <f t="shared" si="0"/>
        <v>2016</v>
      </c>
      <c r="U3" t="str">
        <f t="shared" si="0"/>
        <v>2017</v>
      </c>
      <c r="V3" t="str">
        <f t="shared" si="0"/>
        <v>2018</v>
      </c>
      <c r="W3" t="str">
        <f t="shared" si="0"/>
        <v>2019</v>
      </c>
      <c r="X3" t="str">
        <f t="shared" si="0"/>
        <v>2020</v>
      </c>
      <c r="Y3" t="str">
        <f t="shared" si="0"/>
        <v>2021</v>
      </c>
      <c r="Z3" t="str">
        <f t="shared" ref="Z3:AA3" si="1">Z13</f>
        <v>2022</v>
      </c>
      <c r="AA3" t="str">
        <f t="shared" si="1"/>
        <v>2023</v>
      </c>
    </row>
    <row r="4" spans="1:28" x14ac:dyDescent="0.2">
      <c r="A4" t="s">
        <v>173</v>
      </c>
      <c r="B4" s="22" cm="1">
        <f t="array" ref="B4">INDEX(B14:B36,Control!$B$3)</f>
        <v>1507</v>
      </c>
      <c r="C4" s="22" cm="1">
        <f t="array" ref="C4">INDEX(C14:C36,Control!$B$3)</f>
        <v>1576</v>
      </c>
      <c r="D4" s="22" cm="1">
        <f t="array" ref="D4">INDEX(D14:D36,Control!$B$3)</f>
        <v>1613</v>
      </c>
      <c r="E4" s="22" cm="1">
        <f t="array" ref="E4">INDEX(E14:E36,Control!$B$3)</f>
        <v>1674</v>
      </c>
      <c r="F4" s="22" cm="1">
        <f t="array" ref="F4">INDEX(F14:F36,Control!$B$3)</f>
        <v>1754</v>
      </c>
      <c r="G4" s="22" cm="1">
        <f t="array" ref="G4">INDEX(G14:G36,Control!$B$3)</f>
        <v>1810</v>
      </c>
      <c r="H4" s="22" cm="1">
        <f t="array" ref="H4">INDEX(H14:H36,Control!$B$3)</f>
        <v>1904</v>
      </c>
      <c r="I4" s="22" cm="1">
        <f t="array" ref="I4">INDEX(I14:I36,Control!$B$3)</f>
        <v>2043</v>
      </c>
      <c r="J4" s="22" cm="1">
        <f t="array" ref="J4">INDEX(J14:J36,Control!$B$3)</f>
        <v>2159</v>
      </c>
      <c r="K4" s="22" cm="1">
        <f t="array" ref="K4">INDEX(K14:K36,Control!$B$3)</f>
        <v>2246</v>
      </c>
      <c r="L4" s="22" cm="1">
        <f t="array" ref="L4">INDEX(L14:L36,Control!$B$3)</f>
        <v>2366</v>
      </c>
      <c r="M4" s="22" cm="1">
        <f t="array" ref="M4">INDEX(M14:M36,Control!$B$3)</f>
        <v>2236</v>
      </c>
      <c r="N4" s="22" cm="1">
        <f t="array" ref="N4">INDEX(N14:N36,Control!$B$3)</f>
        <v>2291</v>
      </c>
      <c r="O4" s="22" cm="1">
        <f t="array" ref="O4">INDEX(O14:O36,Control!$B$3)</f>
        <v>2339</v>
      </c>
      <c r="P4" s="22" cm="1">
        <f t="array" ref="P4">INDEX(P14:P36,Control!$B$3)</f>
        <v>2466</v>
      </c>
      <c r="Q4" s="22" cm="1">
        <f t="array" ref="Q4">INDEX(Q14:Q36,Control!$B$3)</f>
        <v>2487</v>
      </c>
      <c r="R4" s="22" cm="1">
        <f t="array" ref="R4">INDEX(R14:R36,Control!$B$3)</f>
        <v>2685</v>
      </c>
      <c r="S4" s="22" cm="1">
        <f t="array" ref="S4">INDEX(S14:S36,Control!$B$3)</f>
        <v>2788</v>
      </c>
      <c r="T4" s="22" cm="1">
        <f t="array" ref="T4">INDEX(T14:T36,Control!$B$3)</f>
        <v>2835</v>
      </c>
      <c r="U4" s="22" cm="1">
        <f t="array" ref="U4">INDEX(U14:U36,Control!$B$3)</f>
        <v>2895</v>
      </c>
      <c r="V4" s="22" cm="1">
        <f t="array" ref="V4">INDEX(V14:V36,Control!$B$3)</f>
        <v>3000</v>
      </c>
      <c r="W4" s="22" cm="1">
        <f t="array" ref="W4">INDEX(W14:W36,Control!$B$3)</f>
        <v>3239</v>
      </c>
      <c r="X4" s="22" cm="1">
        <f t="array" ref="X4">INDEX(X14:X36,Control!$B$3)</f>
        <v>3099</v>
      </c>
      <c r="Y4" s="22" cm="1">
        <f t="array" ref="Y4">INDEX(Y14:Y36,Control!$B$3)</f>
        <v>3191</v>
      </c>
      <c r="Z4" s="22" cm="1">
        <f t="array" ref="Z4">INDEX(Z14:Z36,Control!$B$3)</f>
        <v>3489</v>
      </c>
      <c r="AA4" s="22" cm="1">
        <f t="array" ref="AA4">INDEX(AA14:AA36,Control!$B$3)</f>
        <v>3939</v>
      </c>
    </row>
    <row r="5" spans="1:28" x14ac:dyDescent="0.2">
      <c r="A5" t="str">
        <f>A3</f>
        <v>Ashford</v>
      </c>
      <c r="B5" s="22">
        <f>B4/$B4*100</f>
        <v>100</v>
      </c>
      <c r="C5" s="22">
        <f t="shared" ref="C5:Y5" si="2">C4/$B4*100</f>
        <v>104.57863304578635</v>
      </c>
      <c r="D5" s="22">
        <f t="shared" si="2"/>
        <v>107.03384207033841</v>
      </c>
      <c r="E5" s="22">
        <f t="shared" si="2"/>
        <v>111.08161911081621</v>
      </c>
      <c r="F5" s="22">
        <f t="shared" si="2"/>
        <v>116.39017916390179</v>
      </c>
      <c r="G5" s="22">
        <f t="shared" si="2"/>
        <v>120.10617120106171</v>
      </c>
      <c r="H5" s="22">
        <f t="shared" si="2"/>
        <v>126.34372926343728</v>
      </c>
      <c r="I5" s="22">
        <f t="shared" si="2"/>
        <v>135.56735235567351</v>
      </c>
      <c r="J5" s="22">
        <f t="shared" si="2"/>
        <v>143.26476443264764</v>
      </c>
      <c r="K5" s="22">
        <f t="shared" si="2"/>
        <v>149.03782349037823</v>
      </c>
      <c r="L5" s="22">
        <f t="shared" si="2"/>
        <v>157.00066357000665</v>
      </c>
      <c r="M5" s="22">
        <f t="shared" si="2"/>
        <v>148.37425348374254</v>
      </c>
      <c r="N5" s="22">
        <f t="shared" si="2"/>
        <v>152.0238885202389</v>
      </c>
      <c r="O5" s="22">
        <f t="shared" si="2"/>
        <v>155.20902455209026</v>
      </c>
      <c r="P5" s="22">
        <f t="shared" si="2"/>
        <v>163.63636363636365</v>
      </c>
      <c r="Q5" s="22">
        <f t="shared" si="2"/>
        <v>165.02986065029862</v>
      </c>
      <c r="R5" s="22">
        <f t="shared" si="2"/>
        <v>178.16854678168548</v>
      </c>
      <c r="S5" s="22">
        <f t="shared" si="2"/>
        <v>185.0033178500332</v>
      </c>
      <c r="T5" s="22">
        <f t="shared" si="2"/>
        <v>188.12209688122095</v>
      </c>
      <c r="U5" s="22">
        <f t="shared" si="2"/>
        <v>192.10351692103518</v>
      </c>
      <c r="V5" s="22">
        <f t="shared" si="2"/>
        <v>199.07100199071002</v>
      </c>
      <c r="W5" s="22">
        <f t="shared" si="2"/>
        <v>214.93032514930323</v>
      </c>
      <c r="X5" s="22">
        <f t="shared" si="2"/>
        <v>205.64034505640345</v>
      </c>
      <c r="Y5" s="22">
        <f t="shared" si="2"/>
        <v>211.7451891174519</v>
      </c>
      <c r="Z5" s="22">
        <f t="shared" ref="Z5:AA5" si="3">Z4/$B4*100</f>
        <v>231.51957531519574</v>
      </c>
      <c r="AA5" s="22">
        <f t="shared" si="3"/>
        <v>261.38022561380228</v>
      </c>
    </row>
    <row r="6" spans="1:28" x14ac:dyDescent="0.2">
      <c r="A6" t="s">
        <v>1842</v>
      </c>
      <c r="B6" s="22">
        <f>B29/$B29*100</f>
        <v>100</v>
      </c>
      <c r="C6" s="22">
        <f t="shared" ref="C6:Y6" si="4">C29/$B29*100</f>
        <v>104.76418429270018</v>
      </c>
      <c r="D6" s="22">
        <f t="shared" si="4"/>
        <v>109.81927178459907</v>
      </c>
      <c r="E6" s="22">
        <f t="shared" si="4"/>
        <v>114.07824191362752</v>
      </c>
      <c r="F6" s="22">
        <f t="shared" si="4"/>
        <v>119.23717080068343</v>
      </c>
      <c r="G6" s="22">
        <f t="shared" si="4"/>
        <v>125.13182701938372</v>
      </c>
      <c r="H6" s="22">
        <f t="shared" si="4"/>
        <v>129.2412949979379</v>
      </c>
      <c r="I6" s="22">
        <f t="shared" si="4"/>
        <v>135.9666823778943</v>
      </c>
      <c r="J6" s="22">
        <f t="shared" si="4"/>
        <v>141.88048665527603</v>
      </c>
      <c r="K6" s="22">
        <f t="shared" si="4"/>
        <v>148.15515819242327</v>
      </c>
      <c r="L6" s="22">
        <f t="shared" si="4"/>
        <v>156.36746597537265</v>
      </c>
      <c r="M6" s="22">
        <f t="shared" si="4"/>
        <v>153.41130030047722</v>
      </c>
      <c r="N6" s="22">
        <f t="shared" si="4"/>
        <v>157.44270311671477</v>
      </c>
      <c r="O6" s="22">
        <f t="shared" si="4"/>
        <v>161.85854003417194</v>
      </c>
      <c r="P6" s="22">
        <f t="shared" si="4"/>
        <v>167.55729688328523</v>
      </c>
      <c r="Q6" s="22">
        <f t="shared" si="4"/>
        <v>173.56684145407414</v>
      </c>
      <c r="R6" s="22">
        <f t="shared" si="4"/>
        <v>180.72821540093088</v>
      </c>
      <c r="S6" s="22">
        <f t="shared" si="4"/>
        <v>187.81815235963001</v>
      </c>
      <c r="T6" s="22">
        <f t="shared" si="4"/>
        <v>192.2317798857008</v>
      </c>
      <c r="U6" s="22">
        <f t="shared" si="4"/>
        <v>199.48521180698756</v>
      </c>
      <c r="V6" s="22">
        <f t="shared" si="4"/>
        <v>206.49855653096094</v>
      </c>
      <c r="W6" s="22">
        <f t="shared" si="4"/>
        <v>218.1670889059094</v>
      </c>
      <c r="X6" s="22">
        <f t="shared" si="4"/>
        <v>214.67109526895655</v>
      </c>
      <c r="Y6" s="22">
        <f t="shared" si="4"/>
        <v>223.69719554586695</v>
      </c>
      <c r="Z6" s="22">
        <f t="shared" ref="Z6:AA6" si="5">Z29/$B29*100</f>
        <v>240.19251163612796</v>
      </c>
      <c r="AA6" s="22">
        <f t="shared" si="5"/>
        <v>261.07641548341485</v>
      </c>
    </row>
    <row r="7" spans="1:28" x14ac:dyDescent="0.2">
      <c r="A7" t="s">
        <v>141</v>
      </c>
      <c r="B7" s="22">
        <f>B30/$B30*100</f>
        <v>100</v>
      </c>
      <c r="C7" s="22">
        <f t="shared" ref="C7:Y7" si="6">C30/$B30*100</f>
        <v>104.19502140810191</v>
      </c>
      <c r="D7" s="22">
        <f t="shared" si="6"/>
        <v>109.21710871762988</v>
      </c>
      <c r="E7" s="22">
        <f t="shared" si="6"/>
        <v>114.11093027933721</v>
      </c>
      <c r="F7" s="22">
        <f t="shared" si="6"/>
        <v>119.05921906797039</v>
      </c>
      <c r="G7" s="22">
        <f t="shared" si="6"/>
        <v>125.73099720741172</v>
      </c>
      <c r="H7" s="22">
        <f t="shared" si="6"/>
        <v>131.72761684330419</v>
      </c>
      <c r="I7" s="22">
        <f t="shared" si="6"/>
        <v>139.34793455573291</v>
      </c>
      <c r="J7" s="22">
        <f t="shared" si="6"/>
        <v>146.45767099705068</v>
      </c>
      <c r="K7" s="22">
        <f t="shared" si="6"/>
        <v>154.01032918058826</v>
      </c>
      <c r="L7" s="22">
        <f t="shared" si="6"/>
        <v>159.44176970159273</v>
      </c>
      <c r="M7" s="22">
        <f t="shared" si="6"/>
        <v>156.56245183503614</v>
      </c>
      <c r="N7" s="22">
        <f t="shared" si="6"/>
        <v>160.82630832368946</v>
      </c>
      <c r="O7" s="22">
        <f t="shared" si="6"/>
        <v>164.43956227680846</v>
      </c>
      <c r="P7" s="22">
        <f t="shared" si="6"/>
        <v>170.125444423836</v>
      </c>
      <c r="Q7" s="22">
        <f t="shared" si="6"/>
        <v>176.84385277913475</v>
      </c>
      <c r="R7" s="22">
        <f t="shared" si="6"/>
        <v>185.56396437817236</v>
      </c>
      <c r="S7" s="22">
        <f t="shared" si="6"/>
        <v>192.20073720150782</v>
      </c>
      <c r="T7" s="22">
        <f t="shared" si="6"/>
        <v>199.89576775278931</v>
      </c>
      <c r="U7" s="22">
        <f t="shared" si="6"/>
        <v>208.69398822880939</v>
      </c>
      <c r="V7" s="22">
        <f t="shared" si="6"/>
        <v>215.4906360779417</v>
      </c>
      <c r="W7" s="22">
        <f t="shared" si="6"/>
        <v>224.11330750602798</v>
      </c>
      <c r="X7" s="22">
        <f t="shared" si="6"/>
        <v>213.73031277511174</v>
      </c>
      <c r="Y7" s="22">
        <f t="shared" si="6"/>
        <v>230.17536618434215</v>
      </c>
      <c r="Z7" s="22">
        <f t="shared" ref="Z7:AA7" si="7">Z30/$B30*100</f>
        <v>252.90726987270079</v>
      </c>
      <c r="AA7" s="22">
        <f t="shared" si="7"/>
        <v>276.03651002223097</v>
      </c>
    </row>
    <row r="8" spans="1:28" x14ac:dyDescent="0.2">
      <c r="A8" t="s">
        <v>1843</v>
      </c>
      <c r="B8" s="22" cm="1">
        <f t="array" ref="B8">INDEX(B42:B64,Control!$B$3)</f>
        <v>15381.474866037255</v>
      </c>
      <c r="C8" s="22" cm="1">
        <f t="array" ref="C8">INDEX(C42:C64,Control!$B$3)</f>
        <v>15748.660964105846</v>
      </c>
      <c r="D8" s="22" cm="1">
        <f t="array" ref="D8">INDEX(D42:D64,Control!$B$3)</f>
        <v>15910.906813182479</v>
      </c>
      <c r="E8" s="22" cm="1">
        <f t="array" ref="E8">INDEX(E42:E64,Control!$B$3)</f>
        <v>16248.641093337474</v>
      </c>
      <c r="F8" s="22" cm="1">
        <f t="array" ref="F8">INDEX(F42:F64,Control!$B$3)</f>
        <v>16804.468417371645</v>
      </c>
      <c r="G8" s="22" cm="1">
        <f t="array" ref="G8">INDEX(G42:G64,Control!$B$3)</f>
        <v>17134.310273012987</v>
      </c>
      <c r="H8" s="22" cm="1">
        <f t="array" ref="H8">INDEX(H42:H64,Control!$B$3)</f>
        <v>17750.596658711216</v>
      </c>
      <c r="I8" s="22" cm="1">
        <f t="array" ref="I8">INDEX(I42:I64,Control!$B$3)</f>
        <v>18673.052491111335</v>
      </c>
      <c r="J8" s="22" cm="1">
        <f t="array" ref="J8">INDEX(J42:J64,Control!$B$3)</f>
        <v>19370.351429673694</v>
      </c>
      <c r="K8" s="22" cm="1">
        <f t="array" ref="K8">INDEX(K42:K64,Control!$B$3)</f>
        <v>19825.927299048424</v>
      </c>
      <c r="L8" s="22" cm="1">
        <f t="array" ref="L8">INDEX(L42:L64,Control!$B$3)</f>
        <v>20653.654108034498</v>
      </c>
      <c r="M8" s="22" cm="1">
        <f t="array" ref="M8">INDEX(M42:M64,Control!$B$3)</f>
        <v>19326.844953065847</v>
      </c>
      <c r="N8" s="22" cm="1">
        <f t="array" ref="N8">INDEX(N42:N64,Control!$B$3)</f>
        <v>19585.381491771746</v>
      </c>
      <c r="O8" s="22" cm="1">
        <f t="array" ref="O8">INDEX(O42:O64,Control!$B$3)</f>
        <v>19754.233351632112</v>
      </c>
      <c r="P8" s="22" cm="1">
        <f t="array" ref="P8">INDEX(P42:P64,Control!$B$3)</f>
        <v>20517.343228694328</v>
      </c>
      <c r="Q8" s="22" cm="1">
        <f t="array" ref="Q8">INDEX(Q42:Q64,Control!$B$3)</f>
        <v>20410.340582683628</v>
      </c>
      <c r="R8" s="22" cm="1">
        <f t="array" ref="R8">INDEX(R42:R64,Control!$B$3)</f>
        <v>21708.898627124399</v>
      </c>
      <c r="S8" s="22" cm="1">
        <f t="array" ref="S8">INDEX(S42:S64,Control!$B$3)</f>
        <v>22379.194092149624</v>
      </c>
      <c r="T8" s="22" cm="1">
        <f t="array" ref="T8">INDEX(T42:T64,Control!$B$3)</f>
        <v>22441.75829395141</v>
      </c>
      <c r="U8" s="22" cm="1">
        <f t="array" ref="U8">INDEX(U42:U64,Control!$B$3)</f>
        <v>22608.53267108685</v>
      </c>
      <c r="V8" s="22" cm="1">
        <f t="array" ref="V8">INDEX(V42:V64,Control!$B$3)</f>
        <v>23130.122358347275</v>
      </c>
      <c r="W8" s="22" cm="1">
        <f t="array" ref="W8">INDEX(W42:W64,Control!$B$3)</f>
        <v>24826.391550288965</v>
      </c>
      <c r="X8" s="22" cm="1">
        <f t="array" ref="X8">INDEX(X42:X64,Control!$B$3)</f>
        <v>23578.91212879762</v>
      </c>
      <c r="Y8" s="22" cm="1">
        <f t="array" ref="Y8">INDEX(Y42:Y64,Control!$B$3)</f>
        <v>23952.680133012065</v>
      </c>
      <c r="Z8" s="22" cm="1">
        <f t="array" ref="Z8">INDEX(Z42:Z64,Control!$B$3)</f>
        <v>25728.191136346875</v>
      </c>
      <c r="AA8" s="22" cm="1">
        <f t="array" ref="AA8">INDEX(AA42:AA64,Control!$B$3)</f>
        <v>28485.063239877643</v>
      </c>
    </row>
    <row r="12" spans="1:28" x14ac:dyDescent="0.2">
      <c r="A12" t="s">
        <v>173</v>
      </c>
    </row>
    <row r="13" spans="1:28" s="18" customFormat="1" ht="15" x14ac:dyDescent="0.25">
      <c r="B13" s="18" t="s">
        <v>1844</v>
      </c>
      <c r="C13" s="18" t="s">
        <v>1845</v>
      </c>
      <c r="D13" s="18" t="s">
        <v>1846</v>
      </c>
      <c r="E13" s="18" t="s">
        <v>1715</v>
      </c>
      <c r="F13" s="18" t="s">
        <v>1716</v>
      </c>
      <c r="G13" s="18" t="s">
        <v>1717</v>
      </c>
      <c r="H13" s="18" t="s">
        <v>1718</v>
      </c>
      <c r="I13" s="18" t="s">
        <v>1719</v>
      </c>
      <c r="J13" s="18" t="s">
        <v>1720</v>
      </c>
      <c r="K13" s="18" t="s">
        <v>1721</v>
      </c>
      <c r="L13" s="18" t="s">
        <v>1722</v>
      </c>
      <c r="M13" s="18" t="s">
        <v>1723</v>
      </c>
      <c r="N13" s="18" t="s">
        <v>1724</v>
      </c>
      <c r="O13" s="18" t="s">
        <v>1725</v>
      </c>
      <c r="P13" s="18" t="s">
        <v>1726</v>
      </c>
      <c r="Q13" s="18" t="s">
        <v>1727</v>
      </c>
      <c r="R13" s="18" t="s">
        <v>1728</v>
      </c>
      <c r="S13" s="18" t="s">
        <v>1729</v>
      </c>
      <c r="T13" s="18" t="s">
        <v>1594</v>
      </c>
      <c r="U13" s="18" t="s">
        <v>1595</v>
      </c>
      <c r="V13" s="18" t="s">
        <v>1596</v>
      </c>
      <c r="W13" s="18" t="s">
        <v>1597</v>
      </c>
      <c r="X13" s="18" t="s">
        <v>1598</v>
      </c>
      <c r="Y13" s="18" t="s">
        <v>556</v>
      </c>
      <c r="Z13" s="18" t="s">
        <v>561</v>
      </c>
      <c r="AA13" s="18" t="s">
        <v>564</v>
      </c>
      <c r="AB13" s="166"/>
    </row>
    <row r="14" spans="1:28" x14ac:dyDescent="0.2">
      <c r="A14" t="s">
        <v>115</v>
      </c>
      <c r="B14" s="14">
        <v>1507</v>
      </c>
      <c r="C14" s="14">
        <v>1576</v>
      </c>
      <c r="D14" s="14">
        <v>1613</v>
      </c>
      <c r="E14" s="14">
        <v>1674</v>
      </c>
      <c r="F14" s="14">
        <v>1754</v>
      </c>
      <c r="G14" s="14">
        <v>1810</v>
      </c>
      <c r="H14" s="14">
        <v>1904</v>
      </c>
      <c r="I14" s="14">
        <v>2043</v>
      </c>
      <c r="J14" s="14">
        <v>2159</v>
      </c>
      <c r="K14" s="14">
        <v>2246</v>
      </c>
      <c r="L14" s="14">
        <v>2366</v>
      </c>
      <c r="M14" s="14">
        <v>2236</v>
      </c>
      <c r="N14" s="14">
        <v>2291</v>
      </c>
      <c r="O14" s="14">
        <v>2339</v>
      </c>
      <c r="P14" s="14">
        <v>2466</v>
      </c>
      <c r="Q14" s="14">
        <v>2487</v>
      </c>
      <c r="R14" s="14">
        <v>2685</v>
      </c>
      <c r="S14" s="14">
        <v>2788</v>
      </c>
      <c r="T14" s="14">
        <v>2835</v>
      </c>
      <c r="U14" s="14">
        <v>2895</v>
      </c>
      <c r="V14" s="14">
        <v>3000</v>
      </c>
      <c r="W14" s="14">
        <v>3239</v>
      </c>
      <c r="X14" s="14">
        <v>3099</v>
      </c>
      <c r="Y14" s="14">
        <v>3191</v>
      </c>
      <c r="Z14" s="14">
        <v>3489</v>
      </c>
      <c r="AA14" s="14">
        <v>3939</v>
      </c>
    </row>
    <row r="15" spans="1:28" x14ac:dyDescent="0.2">
      <c r="A15" t="s">
        <v>116</v>
      </c>
      <c r="B15" s="14">
        <v>1645</v>
      </c>
      <c r="C15" s="14">
        <v>1683</v>
      </c>
      <c r="D15" s="14">
        <v>1719</v>
      </c>
      <c r="E15" s="14">
        <v>1821</v>
      </c>
      <c r="F15" s="14">
        <v>1914</v>
      </c>
      <c r="G15" s="14">
        <v>2038</v>
      </c>
      <c r="H15" s="14">
        <v>2165</v>
      </c>
      <c r="I15" s="14">
        <v>2320</v>
      </c>
      <c r="J15" s="14">
        <v>2388</v>
      </c>
      <c r="K15" s="14">
        <v>2492</v>
      </c>
      <c r="L15" s="14">
        <v>2678</v>
      </c>
      <c r="M15" s="14">
        <v>2613</v>
      </c>
      <c r="N15" s="14">
        <v>2708</v>
      </c>
      <c r="O15" s="14">
        <v>2770</v>
      </c>
      <c r="P15" s="14">
        <v>2785</v>
      </c>
      <c r="Q15" s="14">
        <v>2894</v>
      </c>
      <c r="R15" s="14">
        <v>3077</v>
      </c>
      <c r="S15" s="14">
        <v>3041</v>
      </c>
      <c r="T15" s="14">
        <v>2998</v>
      </c>
      <c r="U15" s="14">
        <v>3226</v>
      </c>
      <c r="V15" s="14">
        <v>3396</v>
      </c>
      <c r="W15" s="14">
        <v>3421</v>
      </c>
      <c r="X15" s="14">
        <v>3331</v>
      </c>
      <c r="Y15" s="14">
        <v>3653</v>
      </c>
      <c r="Z15" s="14">
        <v>3885</v>
      </c>
      <c r="AA15" s="14">
        <v>4352</v>
      </c>
    </row>
    <row r="16" spans="1:28" x14ac:dyDescent="0.2">
      <c r="A16" t="s">
        <v>117</v>
      </c>
      <c r="B16" s="14">
        <v>1726</v>
      </c>
      <c r="C16" s="14">
        <v>1800</v>
      </c>
      <c r="D16" s="14">
        <v>1836</v>
      </c>
      <c r="E16" s="14">
        <v>1895</v>
      </c>
      <c r="F16" s="14">
        <v>2042</v>
      </c>
      <c r="G16" s="14">
        <v>2184</v>
      </c>
      <c r="H16" s="14">
        <v>2264</v>
      </c>
      <c r="I16" s="14">
        <v>2416</v>
      </c>
      <c r="J16" s="14">
        <v>2489</v>
      </c>
      <c r="K16" s="14">
        <v>2591</v>
      </c>
      <c r="L16" s="14">
        <v>2786</v>
      </c>
      <c r="M16" s="14">
        <v>2652</v>
      </c>
      <c r="N16" s="14">
        <v>2676</v>
      </c>
      <c r="O16" s="14">
        <v>2774</v>
      </c>
      <c r="P16" s="14">
        <v>2907</v>
      </c>
      <c r="Q16" s="14">
        <v>3027</v>
      </c>
      <c r="R16" s="14">
        <v>3285</v>
      </c>
      <c r="S16" s="14">
        <v>3583</v>
      </c>
      <c r="T16" s="14">
        <v>3891</v>
      </c>
      <c r="U16" s="14">
        <v>3752</v>
      </c>
      <c r="V16" s="14">
        <v>3810</v>
      </c>
      <c r="W16" s="14">
        <v>3885</v>
      </c>
      <c r="X16" s="14">
        <v>3606</v>
      </c>
      <c r="Y16" s="14">
        <v>3803</v>
      </c>
      <c r="Z16" s="14">
        <v>3916</v>
      </c>
      <c r="AA16" s="14">
        <v>4343</v>
      </c>
    </row>
    <row r="17" spans="1:27" x14ac:dyDescent="0.2">
      <c r="A17" t="s">
        <v>118</v>
      </c>
      <c r="B17" s="14">
        <v>1377</v>
      </c>
      <c r="C17" s="14">
        <v>1514</v>
      </c>
      <c r="D17" s="14">
        <v>1718</v>
      </c>
      <c r="E17" s="14">
        <v>1743</v>
      </c>
      <c r="F17" s="14">
        <v>1657</v>
      </c>
      <c r="G17" s="14">
        <v>1743</v>
      </c>
      <c r="H17" s="14">
        <v>1929</v>
      </c>
      <c r="I17" s="14">
        <v>1904</v>
      </c>
      <c r="J17" s="14">
        <v>1788</v>
      </c>
      <c r="K17" s="14">
        <v>1783</v>
      </c>
      <c r="L17" s="14">
        <v>2002</v>
      </c>
      <c r="M17" s="14">
        <v>1797</v>
      </c>
      <c r="N17" s="14">
        <v>1875</v>
      </c>
      <c r="O17" s="14">
        <v>2033</v>
      </c>
      <c r="P17" s="14">
        <v>2001</v>
      </c>
      <c r="Q17" s="14">
        <v>2018</v>
      </c>
      <c r="R17" s="14">
        <v>2107</v>
      </c>
      <c r="S17" s="14">
        <v>2280</v>
      </c>
      <c r="T17" s="14">
        <v>2282</v>
      </c>
      <c r="U17" s="14">
        <v>2312</v>
      </c>
      <c r="V17" s="14">
        <v>2412</v>
      </c>
      <c r="W17" s="14">
        <v>2484</v>
      </c>
      <c r="X17" s="14">
        <v>2381</v>
      </c>
      <c r="Y17" s="14">
        <v>2523</v>
      </c>
      <c r="Z17" s="14">
        <v>3070</v>
      </c>
      <c r="AA17" s="14">
        <v>3277</v>
      </c>
    </row>
    <row r="18" spans="1:27" x14ac:dyDescent="0.2">
      <c r="A18" t="s">
        <v>119</v>
      </c>
      <c r="B18" s="14">
        <v>1101</v>
      </c>
      <c r="C18" s="14">
        <v>1137</v>
      </c>
      <c r="D18" s="14">
        <v>1154</v>
      </c>
      <c r="E18" s="14">
        <v>1163</v>
      </c>
      <c r="F18" s="14">
        <v>1241</v>
      </c>
      <c r="G18" s="14">
        <v>1312</v>
      </c>
      <c r="H18" s="14">
        <v>1357</v>
      </c>
      <c r="I18" s="14">
        <v>1496</v>
      </c>
      <c r="J18" s="14">
        <v>1597</v>
      </c>
      <c r="K18" s="14">
        <v>1639</v>
      </c>
      <c r="L18" s="14">
        <v>1738</v>
      </c>
      <c r="M18" s="14">
        <v>1705</v>
      </c>
      <c r="N18" s="14">
        <v>1692</v>
      </c>
      <c r="O18" s="14">
        <v>1727</v>
      </c>
      <c r="P18" s="14">
        <v>1777</v>
      </c>
      <c r="Q18" s="14">
        <v>1816</v>
      </c>
      <c r="R18" s="14">
        <v>1809</v>
      </c>
      <c r="S18" s="14">
        <v>1929</v>
      </c>
      <c r="T18" s="14">
        <v>2067</v>
      </c>
      <c r="U18" s="14">
        <v>2198</v>
      </c>
      <c r="V18" s="14">
        <v>2176</v>
      </c>
      <c r="W18" s="14">
        <v>2253</v>
      </c>
      <c r="X18" s="14">
        <v>2187</v>
      </c>
      <c r="Y18" s="14">
        <v>2096</v>
      </c>
      <c r="Z18" s="14">
        <v>2498</v>
      </c>
      <c r="AA18" s="14">
        <v>2802</v>
      </c>
    </row>
    <row r="19" spans="1:27" x14ac:dyDescent="0.2">
      <c r="A19" t="s">
        <v>120</v>
      </c>
      <c r="B19" s="14">
        <v>812</v>
      </c>
      <c r="C19" s="14">
        <v>828</v>
      </c>
      <c r="D19" s="14">
        <v>836</v>
      </c>
      <c r="E19" s="14">
        <v>877</v>
      </c>
      <c r="F19" s="14">
        <v>939</v>
      </c>
      <c r="G19" s="14">
        <v>975</v>
      </c>
      <c r="H19" s="14">
        <v>1007</v>
      </c>
      <c r="I19" s="14">
        <v>1058</v>
      </c>
      <c r="J19" s="14">
        <v>1078</v>
      </c>
      <c r="K19" s="14">
        <v>1131</v>
      </c>
      <c r="L19" s="14">
        <v>1232</v>
      </c>
      <c r="M19" s="14">
        <v>1167</v>
      </c>
      <c r="N19" s="14">
        <v>1203</v>
      </c>
      <c r="O19" s="14">
        <v>1217</v>
      </c>
      <c r="P19" s="14">
        <v>1302</v>
      </c>
      <c r="Q19" s="14">
        <v>1336</v>
      </c>
      <c r="R19" s="14">
        <v>1385</v>
      </c>
      <c r="S19" s="14">
        <v>1450</v>
      </c>
      <c r="T19" s="14">
        <v>1536</v>
      </c>
      <c r="U19" s="14">
        <v>1579</v>
      </c>
      <c r="V19" s="14">
        <v>1640</v>
      </c>
      <c r="W19" s="14">
        <v>1774</v>
      </c>
      <c r="X19" s="14">
        <v>1762</v>
      </c>
      <c r="Y19" s="14">
        <v>1884</v>
      </c>
      <c r="Z19" s="14">
        <v>2112</v>
      </c>
      <c r="AA19" s="14">
        <v>2206</v>
      </c>
    </row>
    <row r="20" spans="1:27" x14ac:dyDescent="0.2">
      <c r="A20" t="s">
        <v>121</v>
      </c>
      <c r="B20" s="14">
        <v>2029</v>
      </c>
      <c r="C20" s="14">
        <v>2071</v>
      </c>
      <c r="D20" s="14">
        <v>2134</v>
      </c>
      <c r="E20" s="14">
        <v>2243</v>
      </c>
      <c r="F20" s="14">
        <v>2343</v>
      </c>
      <c r="G20" s="14">
        <v>2507</v>
      </c>
      <c r="H20" s="14">
        <v>2631</v>
      </c>
      <c r="I20" s="14">
        <v>2742</v>
      </c>
      <c r="J20" s="14">
        <v>2833</v>
      </c>
      <c r="K20" s="14">
        <v>2991</v>
      </c>
      <c r="L20" s="14">
        <v>3196</v>
      </c>
      <c r="M20" s="14">
        <v>3051</v>
      </c>
      <c r="N20" s="14">
        <v>3155</v>
      </c>
      <c r="O20" s="14">
        <v>3242</v>
      </c>
      <c r="P20" s="14">
        <v>3209</v>
      </c>
      <c r="Q20" s="14">
        <v>3342</v>
      </c>
      <c r="R20" s="14">
        <v>3489</v>
      </c>
      <c r="S20" s="14">
        <v>3669</v>
      </c>
      <c r="T20" s="14">
        <v>3798</v>
      </c>
      <c r="U20" s="14">
        <v>3945</v>
      </c>
      <c r="V20" s="14">
        <v>4170</v>
      </c>
      <c r="W20" s="14">
        <v>4500</v>
      </c>
      <c r="X20" s="14">
        <v>4502</v>
      </c>
      <c r="Y20" s="14">
        <v>4721</v>
      </c>
      <c r="Z20" s="14">
        <v>5151</v>
      </c>
      <c r="AA20" s="14">
        <v>5550</v>
      </c>
    </row>
    <row r="21" spans="1:27" x14ac:dyDescent="0.2">
      <c r="A21" t="s">
        <v>122</v>
      </c>
      <c r="B21" s="14">
        <v>1638</v>
      </c>
      <c r="C21" s="14">
        <v>1672</v>
      </c>
      <c r="D21" s="14">
        <v>1706</v>
      </c>
      <c r="E21" s="14">
        <v>1804</v>
      </c>
      <c r="F21" s="14">
        <v>1877</v>
      </c>
      <c r="G21" s="14">
        <v>1985</v>
      </c>
      <c r="H21" s="14">
        <v>2079</v>
      </c>
      <c r="I21" s="14">
        <v>2240</v>
      </c>
      <c r="J21" s="14">
        <v>2295</v>
      </c>
      <c r="K21" s="14">
        <v>2389</v>
      </c>
      <c r="L21" s="14">
        <v>2512</v>
      </c>
      <c r="M21" s="14">
        <v>2356</v>
      </c>
      <c r="N21" s="14">
        <v>2439</v>
      </c>
      <c r="O21" s="14">
        <v>2583</v>
      </c>
      <c r="P21" s="14">
        <v>2765</v>
      </c>
      <c r="Q21" s="14">
        <v>2964</v>
      </c>
      <c r="R21" s="14">
        <v>3087</v>
      </c>
      <c r="S21" s="14">
        <v>3352</v>
      </c>
      <c r="T21" s="14">
        <v>3619</v>
      </c>
      <c r="U21" s="14">
        <v>3736</v>
      </c>
      <c r="V21" s="14">
        <v>4027</v>
      </c>
      <c r="W21" s="14">
        <v>4053</v>
      </c>
      <c r="X21" s="14">
        <v>3945</v>
      </c>
      <c r="Y21" s="14">
        <v>4214</v>
      </c>
      <c r="Z21" s="14">
        <v>4451</v>
      </c>
      <c r="AA21" s="14">
        <v>5098</v>
      </c>
    </row>
    <row r="22" spans="1:27" x14ac:dyDescent="0.2">
      <c r="A22" t="s">
        <v>123</v>
      </c>
      <c r="B22" s="14">
        <v>1649</v>
      </c>
      <c r="C22" s="14">
        <v>1688</v>
      </c>
      <c r="D22" s="14">
        <v>1692</v>
      </c>
      <c r="E22" s="14">
        <v>1781</v>
      </c>
      <c r="F22" s="14">
        <v>1893</v>
      </c>
      <c r="G22" s="14">
        <v>2014</v>
      </c>
      <c r="H22" s="14">
        <v>2053</v>
      </c>
      <c r="I22" s="14">
        <v>2043</v>
      </c>
      <c r="J22" s="14">
        <v>2028</v>
      </c>
      <c r="K22" s="14">
        <v>2110</v>
      </c>
      <c r="L22" s="14">
        <v>2248</v>
      </c>
      <c r="M22" s="14">
        <v>1981</v>
      </c>
      <c r="N22" s="14">
        <v>2089</v>
      </c>
      <c r="O22" s="14">
        <v>2162</v>
      </c>
      <c r="P22" s="14">
        <v>2149</v>
      </c>
      <c r="Q22" s="14">
        <v>2223</v>
      </c>
      <c r="R22" s="14">
        <v>2343</v>
      </c>
      <c r="S22" s="14">
        <v>2446</v>
      </c>
      <c r="T22" s="14">
        <v>2588</v>
      </c>
      <c r="U22" s="14">
        <v>2613</v>
      </c>
      <c r="V22" s="14">
        <v>2800</v>
      </c>
      <c r="W22" s="14">
        <v>3144</v>
      </c>
      <c r="X22" s="14">
        <v>3183</v>
      </c>
      <c r="Y22" s="14">
        <v>3441</v>
      </c>
      <c r="Z22" s="14">
        <v>3348</v>
      </c>
      <c r="AA22" s="14">
        <v>3633</v>
      </c>
    </row>
    <row r="23" spans="1:27" x14ac:dyDescent="0.2">
      <c r="A23" t="s">
        <v>124</v>
      </c>
      <c r="B23" s="14">
        <v>1048</v>
      </c>
      <c r="C23" s="14">
        <v>1092</v>
      </c>
      <c r="D23" s="14">
        <v>1108</v>
      </c>
      <c r="E23" s="14">
        <v>1143</v>
      </c>
      <c r="F23" s="14">
        <v>1213</v>
      </c>
      <c r="G23" s="14">
        <v>1295</v>
      </c>
      <c r="H23" s="14">
        <v>1355</v>
      </c>
      <c r="I23" s="14">
        <v>1456</v>
      </c>
      <c r="J23" s="14">
        <v>1498</v>
      </c>
      <c r="K23" s="14">
        <v>1548</v>
      </c>
      <c r="L23" s="14">
        <v>1676</v>
      </c>
      <c r="M23" s="14">
        <v>1584</v>
      </c>
      <c r="N23" s="14">
        <v>1608</v>
      </c>
      <c r="O23" s="14">
        <v>1619</v>
      </c>
      <c r="P23" s="14">
        <v>1620</v>
      </c>
      <c r="Q23" s="14">
        <v>1679</v>
      </c>
      <c r="R23" s="14">
        <v>1737</v>
      </c>
      <c r="S23" s="14">
        <v>1798</v>
      </c>
      <c r="T23" s="14">
        <v>1887</v>
      </c>
      <c r="U23" s="14">
        <v>2001</v>
      </c>
      <c r="V23" s="14">
        <v>2076</v>
      </c>
      <c r="W23" s="14">
        <v>2148</v>
      </c>
      <c r="X23" s="14">
        <v>2100</v>
      </c>
      <c r="Y23" s="14">
        <v>2187</v>
      </c>
      <c r="Z23" s="14">
        <v>2411</v>
      </c>
      <c r="AA23" s="14">
        <v>2588</v>
      </c>
    </row>
    <row r="24" spans="1:27" x14ac:dyDescent="0.2">
      <c r="A24" t="s">
        <v>125</v>
      </c>
      <c r="B24" s="14">
        <v>2115</v>
      </c>
      <c r="C24" s="14">
        <v>2227</v>
      </c>
      <c r="D24" s="14">
        <v>2286</v>
      </c>
      <c r="E24" s="14">
        <v>2370</v>
      </c>
      <c r="F24" s="14">
        <v>2481</v>
      </c>
      <c r="G24" s="14">
        <v>2585</v>
      </c>
      <c r="H24" s="14">
        <v>2672</v>
      </c>
      <c r="I24" s="14">
        <v>2838</v>
      </c>
      <c r="J24" s="14">
        <v>2969</v>
      </c>
      <c r="K24" s="14">
        <v>3140</v>
      </c>
      <c r="L24" s="14">
        <v>3330</v>
      </c>
      <c r="M24" s="14">
        <v>3253</v>
      </c>
      <c r="N24" s="14">
        <v>3368</v>
      </c>
      <c r="O24" s="14">
        <v>3398</v>
      </c>
      <c r="P24" s="14">
        <v>3457</v>
      </c>
      <c r="Q24" s="14">
        <v>3601</v>
      </c>
      <c r="R24" s="14">
        <v>3637</v>
      </c>
      <c r="S24" s="14">
        <v>3685</v>
      </c>
      <c r="T24" s="14">
        <v>3841</v>
      </c>
      <c r="U24" s="14">
        <v>4090</v>
      </c>
      <c r="V24" s="14">
        <v>4404</v>
      </c>
      <c r="W24" s="14">
        <v>4906</v>
      </c>
      <c r="X24" s="14">
        <v>4888</v>
      </c>
      <c r="Y24" s="14">
        <v>5053</v>
      </c>
      <c r="Z24" s="14">
        <v>5211</v>
      </c>
      <c r="AA24" s="14">
        <v>5406</v>
      </c>
    </row>
    <row r="25" spans="1:27" x14ac:dyDescent="0.2">
      <c r="A25" t="s">
        <v>126</v>
      </c>
      <c r="B25" s="14">
        <v>1839</v>
      </c>
      <c r="C25" s="14">
        <v>1876</v>
      </c>
      <c r="D25" s="14">
        <v>1844</v>
      </c>
      <c r="E25" s="14">
        <v>1930</v>
      </c>
      <c r="F25" s="14">
        <v>1971</v>
      </c>
      <c r="G25" s="14">
        <v>2050</v>
      </c>
      <c r="H25" s="14">
        <v>2181</v>
      </c>
      <c r="I25" s="14">
        <v>2387</v>
      </c>
      <c r="J25" s="14">
        <v>2434</v>
      </c>
      <c r="K25" s="14">
        <v>2481</v>
      </c>
      <c r="L25" s="14">
        <v>2658</v>
      </c>
      <c r="M25" s="14">
        <v>2662</v>
      </c>
      <c r="N25" s="14">
        <v>2739</v>
      </c>
      <c r="O25" s="14">
        <v>2887</v>
      </c>
      <c r="P25" s="14">
        <v>2873</v>
      </c>
      <c r="Q25" s="14">
        <v>2888</v>
      </c>
      <c r="R25" s="14">
        <v>2952</v>
      </c>
      <c r="S25" s="14">
        <v>3278</v>
      </c>
      <c r="T25" s="14">
        <v>3537</v>
      </c>
      <c r="U25" s="14">
        <v>3626</v>
      </c>
      <c r="V25" s="14">
        <v>3507</v>
      </c>
      <c r="W25" s="14">
        <v>3554</v>
      </c>
      <c r="X25" s="14">
        <v>3380</v>
      </c>
      <c r="Y25" s="14">
        <v>3519</v>
      </c>
      <c r="Z25" s="14">
        <v>3816</v>
      </c>
      <c r="AA25" s="14">
        <v>4114</v>
      </c>
    </row>
    <row r="26" spans="1:27" x14ac:dyDescent="0.2">
      <c r="A26" t="s">
        <v>138</v>
      </c>
      <c r="B26" s="22">
        <f>SUM(B14:B25)</f>
        <v>18486</v>
      </c>
      <c r="C26" s="22">
        <f t="shared" ref="C26:AA26" si="8">SUM(C14:C25)</f>
        <v>19164</v>
      </c>
      <c r="D26" s="22">
        <f t="shared" si="8"/>
        <v>19646</v>
      </c>
      <c r="E26" s="22">
        <f t="shared" si="8"/>
        <v>20444</v>
      </c>
      <c r="F26" s="22">
        <f t="shared" si="8"/>
        <v>21325</v>
      </c>
      <c r="G26" s="22">
        <f t="shared" si="8"/>
        <v>22498</v>
      </c>
      <c r="H26" s="22">
        <f t="shared" si="8"/>
        <v>23597</v>
      </c>
      <c r="I26" s="22">
        <f t="shared" si="8"/>
        <v>24943</v>
      </c>
      <c r="J26" s="22">
        <f t="shared" si="8"/>
        <v>25556</v>
      </c>
      <c r="K26" s="22">
        <f t="shared" si="8"/>
        <v>26541</v>
      </c>
      <c r="L26" s="22">
        <f t="shared" si="8"/>
        <v>28422</v>
      </c>
      <c r="M26" s="22">
        <f t="shared" si="8"/>
        <v>27057</v>
      </c>
      <c r="N26" s="22">
        <f t="shared" si="8"/>
        <v>27843</v>
      </c>
      <c r="O26" s="22">
        <f t="shared" si="8"/>
        <v>28751</v>
      </c>
      <c r="P26" s="22">
        <f t="shared" si="8"/>
        <v>29311</v>
      </c>
      <c r="Q26" s="22">
        <f t="shared" si="8"/>
        <v>30275</v>
      </c>
      <c r="R26" s="22">
        <f t="shared" si="8"/>
        <v>31593</v>
      </c>
      <c r="S26" s="22">
        <f t="shared" si="8"/>
        <v>33299</v>
      </c>
      <c r="T26" s="22">
        <f t="shared" si="8"/>
        <v>34879</v>
      </c>
      <c r="U26" s="22">
        <f t="shared" si="8"/>
        <v>35973</v>
      </c>
      <c r="V26" s="22">
        <f t="shared" si="8"/>
        <v>37418</v>
      </c>
      <c r="W26" s="22">
        <f t="shared" si="8"/>
        <v>39361</v>
      </c>
      <c r="X26" s="22">
        <f t="shared" si="8"/>
        <v>38364</v>
      </c>
      <c r="Y26" s="22">
        <f t="shared" si="8"/>
        <v>40285</v>
      </c>
      <c r="Z26" s="22">
        <f t="shared" si="8"/>
        <v>43358</v>
      </c>
      <c r="AA26" s="22">
        <f t="shared" si="8"/>
        <v>47308</v>
      </c>
    </row>
    <row r="27" spans="1:27" x14ac:dyDescent="0.2">
      <c r="A27" t="s">
        <v>127</v>
      </c>
      <c r="B27" s="14">
        <v>2590</v>
      </c>
      <c r="C27" s="14">
        <v>2658</v>
      </c>
      <c r="D27" s="14">
        <v>2692</v>
      </c>
      <c r="E27" s="14">
        <v>2823</v>
      </c>
      <c r="F27" s="14">
        <v>2979</v>
      </c>
      <c r="G27" s="14">
        <v>3175</v>
      </c>
      <c r="H27" s="14">
        <v>3348</v>
      </c>
      <c r="I27" s="14">
        <v>3578</v>
      </c>
      <c r="J27" s="14">
        <v>3746</v>
      </c>
      <c r="K27" s="14">
        <v>3899</v>
      </c>
      <c r="L27" s="14">
        <v>4154</v>
      </c>
      <c r="M27" s="14">
        <v>4047</v>
      </c>
      <c r="N27" s="14">
        <v>4166</v>
      </c>
      <c r="O27" s="14">
        <v>4270</v>
      </c>
      <c r="P27" s="14">
        <v>4472</v>
      </c>
      <c r="Q27" s="14">
        <v>4622</v>
      </c>
      <c r="R27" s="14">
        <v>4725</v>
      </c>
      <c r="S27" s="14">
        <v>4852</v>
      </c>
      <c r="T27" s="14">
        <v>5053</v>
      </c>
      <c r="U27" s="14">
        <v>5346</v>
      </c>
      <c r="V27" s="14">
        <v>5490</v>
      </c>
      <c r="W27" s="14">
        <v>5889</v>
      </c>
      <c r="X27" s="14">
        <v>5977</v>
      </c>
      <c r="Y27" s="14">
        <v>5966</v>
      </c>
      <c r="Z27" s="14">
        <v>6760</v>
      </c>
      <c r="AA27" s="14">
        <v>7657</v>
      </c>
    </row>
    <row r="28" spans="1:27" x14ac:dyDescent="0.2">
      <c r="A28" t="s">
        <v>139</v>
      </c>
      <c r="B28" s="22">
        <f>SUM(B26:B27)</f>
        <v>21076</v>
      </c>
      <c r="C28" s="22">
        <f t="shared" ref="C28:AA28" si="9">SUM(C26:C27)</f>
        <v>21822</v>
      </c>
      <c r="D28" s="22">
        <f t="shared" si="9"/>
        <v>22338</v>
      </c>
      <c r="E28" s="22">
        <f t="shared" si="9"/>
        <v>23267</v>
      </c>
      <c r="F28" s="22">
        <f t="shared" si="9"/>
        <v>24304</v>
      </c>
      <c r="G28" s="22">
        <f t="shared" si="9"/>
        <v>25673</v>
      </c>
      <c r="H28" s="22">
        <f t="shared" si="9"/>
        <v>26945</v>
      </c>
      <c r="I28" s="22">
        <f t="shared" si="9"/>
        <v>28521</v>
      </c>
      <c r="J28" s="22">
        <f t="shared" si="9"/>
        <v>29302</v>
      </c>
      <c r="K28" s="22">
        <f t="shared" si="9"/>
        <v>30440</v>
      </c>
      <c r="L28" s="22">
        <f t="shared" si="9"/>
        <v>32576</v>
      </c>
      <c r="M28" s="22">
        <f t="shared" si="9"/>
        <v>31104</v>
      </c>
      <c r="N28" s="22">
        <f t="shared" si="9"/>
        <v>32009</v>
      </c>
      <c r="O28" s="22">
        <f t="shared" si="9"/>
        <v>33021</v>
      </c>
      <c r="P28" s="22">
        <f t="shared" si="9"/>
        <v>33783</v>
      </c>
      <c r="Q28" s="22">
        <f t="shared" si="9"/>
        <v>34897</v>
      </c>
      <c r="R28" s="22">
        <f t="shared" si="9"/>
        <v>36318</v>
      </c>
      <c r="S28" s="22">
        <f t="shared" si="9"/>
        <v>38151</v>
      </c>
      <c r="T28" s="22">
        <f t="shared" si="9"/>
        <v>39932</v>
      </c>
      <c r="U28" s="22">
        <f t="shared" si="9"/>
        <v>41319</v>
      </c>
      <c r="V28" s="22">
        <f t="shared" si="9"/>
        <v>42908</v>
      </c>
      <c r="W28" s="22">
        <f t="shared" si="9"/>
        <v>45250</v>
      </c>
      <c r="X28" s="22">
        <f t="shared" si="9"/>
        <v>44341</v>
      </c>
      <c r="Y28" s="22">
        <f t="shared" si="9"/>
        <v>46251</v>
      </c>
      <c r="Z28" s="22">
        <f t="shared" si="9"/>
        <v>50118</v>
      </c>
      <c r="AA28" s="22">
        <f t="shared" si="9"/>
        <v>54965</v>
      </c>
    </row>
    <row r="29" spans="1:27" x14ac:dyDescent="0.2">
      <c r="A29" t="s">
        <v>140</v>
      </c>
      <c r="B29" s="14">
        <v>135784</v>
      </c>
      <c r="C29" s="14">
        <v>142253</v>
      </c>
      <c r="D29" s="14">
        <v>149117</v>
      </c>
      <c r="E29" s="14">
        <v>154900</v>
      </c>
      <c r="F29" s="14">
        <v>161905</v>
      </c>
      <c r="G29" s="14">
        <v>169909</v>
      </c>
      <c r="H29" s="14">
        <v>175489</v>
      </c>
      <c r="I29" s="14">
        <v>184621</v>
      </c>
      <c r="J29" s="14">
        <v>192651</v>
      </c>
      <c r="K29" s="14">
        <v>201171</v>
      </c>
      <c r="L29" s="14">
        <v>212322</v>
      </c>
      <c r="M29" s="14">
        <v>208308</v>
      </c>
      <c r="N29" s="14">
        <v>213782</v>
      </c>
      <c r="O29" s="14">
        <v>219778</v>
      </c>
      <c r="P29" s="14">
        <v>227516</v>
      </c>
      <c r="Q29" s="14">
        <v>235676</v>
      </c>
      <c r="R29" s="14">
        <v>245400</v>
      </c>
      <c r="S29" s="14">
        <v>255027</v>
      </c>
      <c r="T29" s="14">
        <v>261020</v>
      </c>
      <c r="U29" s="14">
        <v>270869</v>
      </c>
      <c r="V29" s="14">
        <v>280392</v>
      </c>
      <c r="W29" s="14">
        <v>296236</v>
      </c>
      <c r="X29" s="14">
        <v>291489</v>
      </c>
      <c r="Y29" s="14">
        <v>303745</v>
      </c>
      <c r="Z29" s="14">
        <v>326143</v>
      </c>
      <c r="AA29" s="14">
        <v>354500</v>
      </c>
    </row>
    <row r="30" spans="1:27" x14ac:dyDescent="0.2">
      <c r="A30" t="s">
        <v>141</v>
      </c>
      <c r="B30" s="14">
        <v>765598</v>
      </c>
      <c r="C30" s="14">
        <v>797715</v>
      </c>
      <c r="D30" s="14">
        <v>836164</v>
      </c>
      <c r="E30" s="14">
        <v>873631</v>
      </c>
      <c r="F30" s="14">
        <v>911515</v>
      </c>
      <c r="G30" s="14">
        <v>962594</v>
      </c>
      <c r="H30" s="14">
        <v>1008504</v>
      </c>
      <c r="I30" s="14">
        <v>1066845</v>
      </c>
      <c r="J30" s="14">
        <v>1121277</v>
      </c>
      <c r="K30" s="14">
        <v>1179100</v>
      </c>
      <c r="L30" s="14">
        <v>1220683</v>
      </c>
      <c r="M30" s="14">
        <v>1198639</v>
      </c>
      <c r="N30" s="14">
        <v>1231283</v>
      </c>
      <c r="O30" s="14">
        <v>1258946</v>
      </c>
      <c r="P30" s="14">
        <v>1302477</v>
      </c>
      <c r="Q30" s="14">
        <v>1353913</v>
      </c>
      <c r="R30" s="14">
        <v>1420674</v>
      </c>
      <c r="S30" s="14">
        <v>1471485</v>
      </c>
      <c r="T30" s="14">
        <v>1530398</v>
      </c>
      <c r="U30" s="14">
        <v>1597757</v>
      </c>
      <c r="V30" s="14">
        <v>1649792</v>
      </c>
      <c r="W30" s="14">
        <v>1715807</v>
      </c>
      <c r="X30" s="14">
        <v>1636315</v>
      </c>
      <c r="Y30" s="14">
        <v>1762218</v>
      </c>
      <c r="Z30" s="14">
        <v>1936253</v>
      </c>
      <c r="AA30" s="14">
        <v>2113330</v>
      </c>
    </row>
    <row r="31" spans="1:27" x14ac:dyDescent="0.2">
      <c r="A31" t="s">
        <v>226</v>
      </c>
      <c r="B31" s="14">
        <v>868288</v>
      </c>
      <c r="C31" s="14">
        <v>902105</v>
      </c>
      <c r="D31" s="14">
        <v>945109</v>
      </c>
      <c r="E31" s="14">
        <v>988101</v>
      </c>
      <c r="F31" s="14">
        <v>1030780</v>
      </c>
      <c r="G31" s="14">
        <v>1089182</v>
      </c>
      <c r="H31" s="14">
        <v>1143154</v>
      </c>
      <c r="I31" s="14">
        <v>1208847</v>
      </c>
      <c r="J31" s="14">
        <v>1272063</v>
      </c>
      <c r="K31" s="14">
        <v>1335979</v>
      </c>
      <c r="L31" s="14">
        <v>1383172</v>
      </c>
      <c r="M31" s="14">
        <v>1360261</v>
      </c>
      <c r="N31" s="14">
        <v>1394050</v>
      </c>
      <c r="O31" s="14">
        <v>1426502</v>
      </c>
      <c r="P31" s="14">
        <v>1475339</v>
      </c>
      <c r="Q31" s="14">
        <v>1534056</v>
      </c>
      <c r="R31" s="14">
        <v>1608041</v>
      </c>
      <c r="S31" s="14">
        <v>1662173</v>
      </c>
      <c r="T31" s="14">
        <v>1725576</v>
      </c>
      <c r="U31" s="14">
        <v>1801779</v>
      </c>
      <c r="V31" s="14">
        <v>1858722</v>
      </c>
      <c r="W31" s="14">
        <v>1933384</v>
      </c>
      <c r="X31" s="14">
        <v>1842801</v>
      </c>
      <c r="Y31" s="14">
        <v>1982487</v>
      </c>
      <c r="Z31" s="14">
        <v>2178097</v>
      </c>
      <c r="AA31" s="14">
        <v>2378267</v>
      </c>
    </row>
    <row r="32" spans="1:27" x14ac:dyDescent="0.2">
      <c r="A32" t="s">
        <v>227</v>
      </c>
      <c r="B32" s="14">
        <v>899791</v>
      </c>
      <c r="C32" s="14">
        <v>936185</v>
      </c>
      <c r="D32" s="14">
        <v>987515</v>
      </c>
      <c r="E32" s="14">
        <v>1031117</v>
      </c>
      <c r="F32" s="14">
        <v>1072157</v>
      </c>
      <c r="G32" s="14">
        <v>1132892</v>
      </c>
      <c r="H32" s="14">
        <v>1189413</v>
      </c>
      <c r="I32" s="14">
        <v>1259906</v>
      </c>
      <c r="J32" s="14">
        <v>1325927</v>
      </c>
      <c r="K32" s="14">
        <v>1390158</v>
      </c>
      <c r="L32" s="14">
        <v>1442023</v>
      </c>
      <c r="M32" s="14">
        <v>1410178</v>
      </c>
      <c r="N32" s="14">
        <v>1449003</v>
      </c>
      <c r="O32" s="14">
        <v>1484323</v>
      </c>
      <c r="P32" s="14">
        <v>1531610</v>
      </c>
      <c r="Q32" s="14">
        <v>1589831</v>
      </c>
      <c r="R32" s="14">
        <v>1660753</v>
      </c>
      <c r="S32" s="14">
        <v>1709030</v>
      </c>
      <c r="T32" s="14">
        <v>1774630</v>
      </c>
      <c r="U32" s="14">
        <v>1856764</v>
      </c>
      <c r="V32" s="14">
        <v>1920289</v>
      </c>
      <c r="W32" s="14">
        <v>1995708</v>
      </c>
      <c r="X32" s="14">
        <v>1897155</v>
      </c>
      <c r="Y32" s="14">
        <v>2047932</v>
      </c>
      <c r="Z32" s="14">
        <v>2266082</v>
      </c>
      <c r="AA32" s="14">
        <v>2464587</v>
      </c>
    </row>
    <row r="33" spans="1:28" x14ac:dyDescent="0.2">
      <c r="A33" t="s">
        <v>228</v>
      </c>
      <c r="B33" s="22">
        <f t="shared" ref="B33:O33" si="10">SUM(B16,B19,B20,B22,B27)</f>
        <v>8806</v>
      </c>
      <c r="C33" s="22">
        <f t="shared" si="10"/>
        <v>9045</v>
      </c>
      <c r="D33" s="22">
        <f t="shared" si="10"/>
        <v>9190</v>
      </c>
      <c r="E33" s="22">
        <f t="shared" si="10"/>
        <v>9619</v>
      </c>
      <c r="F33" s="22">
        <f t="shared" si="10"/>
        <v>10196</v>
      </c>
      <c r="G33" s="22">
        <f t="shared" si="10"/>
        <v>10855</v>
      </c>
      <c r="H33" s="22">
        <f t="shared" si="10"/>
        <v>11303</v>
      </c>
      <c r="I33" s="22">
        <f t="shared" si="10"/>
        <v>11837</v>
      </c>
      <c r="J33" s="22">
        <f t="shared" si="10"/>
        <v>12174</v>
      </c>
      <c r="K33" s="22">
        <f t="shared" si="10"/>
        <v>12722</v>
      </c>
      <c r="L33" s="22">
        <f t="shared" si="10"/>
        <v>13616</v>
      </c>
      <c r="M33" s="22">
        <f t="shared" si="10"/>
        <v>12898</v>
      </c>
      <c r="N33" s="22">
        <f t="shared" si="10"/>
        <v>13289</v>
      </c>
      <c r="O33" s="22">
        <f t="shared" si="10"/>
        <v>13665</v>
      </c>
      <c r="P33" s="22">
        <f t="shared" ref="P33:Y33" si="11">SUM(P16,P19,P20,P22,P27)</f>
        <v>14039</v>
      </c>
      <c r="Q33" s="22">
        <f t="shared" si="11"/>
        <v>14550</v>
      </c>
      <c r="R33" s="22">
        <f t="shared" si="11"/>
        <v>15227</v>
      </c>
      <c r="S33" s="22">
        <f t="shared" si="11"/>
        <v>16000</v>
      </c>
      <c r="T33" s="22">
        <f t="shared" si="11"/>
        <v>16866</v>
      </c>
      <c r="U33" s="22">
        <f t="shared" si="11"/>
        <v>17235</v>
      </c>
      <c r="V33" s="22">
        <f t="shared" si="11"/>
        <v>17910</v>
      </c>
      <c r="W33" s="22">
        <f t="shared" si="11"/>
        <v>19192</v>
      </c>
      <c r="X33" s="22">
        <f t="shared" si="11"/>
        <v>19030</v>
      </c>
      <c r="Y33" s="22">
        <f t="shared" si="11"/>
        <v>19815</v>
      </c>
      <c r="Z33" s="22">
        <f t="shared" ref="Z33:AA33" si="12">SUM(Z16,Z19,Z20,Z22,Z27)</f>
        <v>21287</v>
      </c>
      <c r="AA33" s="22">
        <f t="shared" si="12"/>
        <v>23389</v>
      </c>
    </row>
    <row r="34" spans="1:28" x14ac:dyDescent="0.2">
      <c r="A34" t="s">
        <v>229</v>
      </c>
      <c r="B34" s="22">
        <f t="shared" ref="B34:O34" si="13">SUM(B21,B24,B25)</f>
        <v>5592</v>
      </c>
      <c r="C34" s="22">
        <f t="shared" si="13"/>
        <v>5775</v>
      </c>
      <c r="D34" s="22">
        <f t="shared" si="13"/>
        <v>5836</v>
      </c>
      <c r="E34" s="22">
        <f t="shared" si="13"/>
        <v>6104</v>
      </c>
      <c r="F34" s="22">
        <f t="shared" si="13"/>
        <v>6329</v>
      </c>
      <c r="G34" s="22">
        <f t="shared" si="13"/>
        <v>6620</v>
      </c>
      <c r="H34" s="22">
        <f t="shared" si="13"/>
        <v>6932</v>
      </c>
      <c r="I34" s="22">
        <f t="shared" si="13"/>
        <v>7465</v>
      </c>
      <c r="J34" s="22">
        <f t="shared" si="13"/>
        <v>7698</v>
      </c>
      <c r="K34" s="22">
        <f t="shared" si="13"/>
        <v>8010</v>
      </c>
      <c r="L34" s="22">
        <f t="shared" si="13"/>
        <v>8500</v>
      </c>
      <c r="M34" s="22">
        <f t="shared" si="13"/>
        <v>8271</v>
      </c>
      <c r="N34" s="22">
        <f t="shared" si="13"/>
        <v>8546</v>
      </c>
      <c r="O34" s="22">
        <f t="shared" si="13"/>
        <v>8868</v>
      </c>
      <c r="P34" s="22">
        <f t="shared" ref="P34:Y34" si="14">SUM(P21,P24,P25)</f>
        <v>9095</v>
      </c>
      <c r="Q34" s="22">
        <f t="shared" si="14"/>
        <v>9453</v>
      </c>
      <c r="R34" s="22">
        <f t="shared" si="14"/>
        <v>9676</v>
      </c>
      <c r="S34" s="22">
        <f t="shared" si="14"/>
        <v>10315</v>
      </c>
      <c r="T34" s="22">
        <f t="shared" si="14"/>
        <v>10997</v>
      </c>
      <c r="U34" s="22">
        <f t="shared" si="14"/>
        <v>11452</v>
      </c>
      <c r="V34" s="22">
        <f t="shared" si="14"/>
        <v>11938</v>
      </c>
      <c r="W34" s="22">
        <f t="shared" si="14"/>
        <v>12513</v>
      </c>
      <c r="X34" s="22">
        <f t="shared" si="14"/>
        <v>12213</v>
      </c>
      <c r="Y34" s="22">
        <f t="shared" si="14"/>
        <v>12786</v>
      </c>
      <c r="Z34" s="22">
        <f t="shared" ref="Z34:AA34" si="15">SUM(Z21,Z24,Z25)</f>
        <v>13478</v>
      </c>
      <c r="AA34" s="22">
        <f t="shared" si="15"/>
        <v>14618</v>
      </c>
    </row>
    <row r="35" spans="1:28" x14ac:dyDescent="0.2">
      <c r="A35" t="s">
        <v>230</v>
      </c>
      <c r="B35" s="22">
        <f t="shared" ref="B35:O35" si="16">SUM(B15,B17,B18,B23)</f>
        <v>5171</v>
      </c>
      <c r="C35" s="22">
        <f t="shared" si="16"/>
        <v>5426</v>
      </c>
      <c r="D35" s="22">
        <f t="shared" si="16"/>
        <v>5699</v>
      </c>
      <c r="E35" s="22">
        <f t="shared" si="16"/>
        <v>5870</v>
      </c>
      <c r="F35" s="22">
        <f t="shared" si="16"/>
        <v>6025</v>
      </c>
      <c r="G35" s="22">
        <f t="shared" si="16"/>
        <v>6388</v>
      </c>
      <c r="H35" s="22">
        <f t="shared" si="16"/>
        <v>6806</v>
      </c>
      <c r="I35" s="22">
        <f t="shared" si="16"/>
        <v>7176</v>
      </c>
      <c r="J35" s="22">
        <f t="shared" si="16"/>
        <v>7271</v>
      </c>
      <c r="K35" s="22">
        <f t="shared" si="16"/>
        <v>7462</v>
      </c>
      <c r="L35" s="22">
        <f t="shared" si="16"/>
        <v>8094</v>
      </c>
      <c r="M35" s="22">
        <f t="shared" si="16"/>
        <v>7699</v>
      </c>
      <c r="N35" s="22">
        <f t="shared" si="16"/>
        <v>7883</v>
      </c>
      <c r="O35" s="22">
        <f t="shared" si="16"/>
        <v>8149</v>
      </c>
      <c r="P35" s="22">
        <f t="shared" ref="P35:Y35" si="17">SUM(P15,P17,P18,P23)</f>
        <v>8183</v>
      </c>
      <c r="Q35" s="22">
        <f t="shared" si="17"/>
        <v>8407</v>
      </c>
      <c r="R35" s="22">
        <f t="shared" si="17"/>
        <v>8730</v>
      </c>
      <c r="S35" s="22">
        <f t="shared" si="17"/>
        <v>9048</v>
      </c>
      <c r="T35" s="22">
        <f t="shared" si="17"/>
        <v>9234</v>
      </c>
      <c r="U35" s="22">
        <f t="shared" si="17"/>
        <v>9737</v>
      </c>
      <c r="V35" s="22">
        <f t="shared" si="17"/>
        <v>10060</v>
      </c>
      <c r="W35" s="22">
        <f t="shared" si="17"/>
        <v>10306</v>
      </c>
      <c r="X35" s="22">
        <f t="shared" si="17"/>
        <v>9999</v>
      </c>
      <c r="Y35" s="22">
        <f t="shared" si="17"/>
        <v>10459</v>
      </c>
      <c r="Z35" s="22">
        <f t="shared" ref="Z35:AA35" si="18">SUM(Z15,Z17,Z18,Z23)</f>
        <v>11864</v>
      </c>
      <c r="AA35" s="22">
        <f t="shared" si="18"/>
        <v>13019</v>
      </c>
    </row>
    <row r="36" spans="1:28" x14ac:dyDescent="0.2">
      <c r="A36" t="s">
        <v>231</v>
      </c>
      <c r="B36" s="22">
        <f t="shared" ref="B36:O36" si="19">SUM(B14,B20)</f>
        <v>3536</v>
      </c>
      <c r="C36" s="22">
        <f t="shared" si="19"/>
        <v>3647</v>
      </c>
      <c r="D36" s="22">
        <f t="shared" si="19"/>
        <v>3747</v>
      </c>
      <c r="E36" s="22">
        <f t="shared" si="19"/>
        <v>3917</v>
      </c>
      <c r="F36" s="22">
        <f t="shared" si="19"/>
        <v>4097</v>
      </c>
      <c r="G36" s="22">
        <f t="shared" si="19"/>
        <v>4317</v>
      </c>
      <c r="H36" s="22">
        <f t="shared" si="19"/>
        <v>4535</v>
      </c>
      <c r="I36" s="22">
        <f t="shared" si="19"/>
        <v>4785</v>
      </c>
      <c r="J36" s="22">
        <f t="shared" si="19"/>
        <v>4992</v>
      </c>
      <c r="K36" s="22">
        <f t="shared" si="19"/>
        <v>5237</v>
      </c>
      <c r="L36" s="22">
        <f t="shared" si="19"/>
        <v>5562</v>
      </c>
      <c r="M36" s="22">
        <f t="shared" si="19"/>
        <v>5287</v>
      </c>
      <c r="N36" s="22">
        <f t="shared" si="19"/>
        <v>5446</v>
      </c>
      <c r="O36" s="22">
        <f t="shared" si="19"/>
        <v>5581</v>
      </c>
      <c r="P36" s="22">
        <f t="shared" ref="P36:Y36" si="20">SUM(P14,P20)</f>
        <v>5675</v>
      </c>
      <c r="Q36" s="22">
        <f t="shared" si="20"/>
        <v>5829</v>
      </c>
      <c r="R36" s="22">
        <f t="shared" si="20"/>
        <v>6174</v>
      </c>
      <c r="S36" s="22">
        <f t="shared" si="20"/>
        <v>6457</v>
      </c>
      <c r="T36" s="22">
        <f t="shared" si="20"/>
        <v>6633</v>
      </c>
      <c r="U36" s="22">
        <f t="shared" si="20"/>
        <v>6840</v>
      </c>
      <c r="V36" s="22">
        <f t="shared" si="20"/>
        <v>7170</v>
      </c>
      <c r="W36" s="22">
        <f t="shared" si="20"/>
        <v>7739</v>
      </c>
      <c r="X36" s="22">
        <f t="shared" si="20"/>
        <v>7601</v>
      </c>
      <c r="Y36" s="22">
        <f t="shared" si="20"/>
        <v>7912</v>
      </c>
      <c r="Z36" s="22">
        <f t="shared" ref="Z36:AA36" si="21">SUM(Z14,Z20)</f>
        <v>8640</v>
      </c>
      <c r="AA36" s="22">
        <f t="shared" si="21"/>
        <v>9489</v>
      </c>
    </row>
    <row r="39" spans="1:28" x14ac:dyDescent="0.2">
      <c r="A39" t="s">
        <v>1843</v>
      </c>
    </row>
    <row r="41" spans="1:28" s="18" customFormat="1" ht="15" x14ac:dyDescent="0.25">
      <c r="B41" s="18" t="s">
        <v>1844</v>
      </c>
      <c r="C41" s="18" t="s">
        <v>1845</v>
      </c>
      <c r="D41" s="18" t="s">
        <v>1846</v>
      </c>
      <c r="E41" s="18" t="s">
        <v>1715</v>
      </c>
      <c r="F41" s="18" t="s">
        <v>1716</v>
      </c>
      <c r="G41" s="18" t="s">
        <v>1717</v>
      </c>
      <c r="H41" s="18" t="s">
        <v>1718</v>
      </c>
      <c r="I41" s="18" t="s">
        <v>1719</v>
      </c>
      <c r="J41" s="18" t="s">
        <v>1720</v>
      </c>
      <c r="K41" s="18" t="s">
        <v>1721</v>
      </c>
      <c r="L41" s="18" t="s">
        <v>1722</v>
      </c>
      <c r="M41" s="18" t="s">
        <v>1723</v>
      </c>
      <c r="N41" s="18" t="s">
        <v>1724</v>
      </c>
      <c r="O41" s="18" t="s">
        <v>1725</v>
      </c>
      <c r="P41" s="18" t="s">
        <v>1726</v>
      </c>
      <c r="Q41" s="18" t="s">
        <v>1727</v>
      </c>
      <c r="R41" s="18" t="s">
        <v>1728</v>
      </c>
      <c r="S41" s="18" t="s">
        <v>1729</v>
      </c>
      <c r="T41" s="18" t="s">
        <v>1594</v>
      </c>
      <c r="U41" s="18" t="s">
        <v>1595</v>
      </c>
      <c r="V41" s="18" t="s">
        <v>1596</v>
      </c>
      <c r="W41" s="18" t="s">
        <v>1597</v>
      </c>
      <c r="X41" s="18" t="s">
        <v>1598</v>
      </c>
      <c r="Y41" s="18" t="s">
        <v>556</v>
      </c>
      <c r="Z41" s="18" t="s">
        <v>561</v>
      </c>
      <c r="AA41" s="18" t="s">
        <v>564</v>
      </c>
      <c r="AB41" s="166"/>
    </row>
    <row r="42" spans="1:28" x14ac:dyDescent="0.2">
      <c r="A42" t="s">
        <v>115</v>
      </c>
      <c r="B42" s="22">
        <f>B14/B71*1000000</f>
        <v>15381.474866037255</v>
      </c>
      <c r="C42" s="22">
        <f t="shared" ref="C42:Y53" si="22">C14/C71*1000000</f>
        <v>15748.660964105846</v>
      </c>
      <c r="D42" s="22">
        <f t="shared" si="22"/>
        <v>15910.906813182479</v>
      </c>
      <c r="E42" s="22">
        <f t="shared" si="22"/>
        <v>16248.641093337474</v>
      </c>
      <c r="F42" s="22">
        <f t="shared" si="22"/>
        <v>16804.468417371645</v>
      </c>
      <c r="G42" s="22">
        <f t="shared" si="22"/>
        <v>17134.310273012987</v>
      </c>
      <c r="H42" s="22">
        <f t="shared" si="22"/>
        <v>17750.596658711216</v>
      </c>
      <c r="I42" s="22">
        <f t="shared" si="22"/>
        <v>18673.052491111335</v>
      </c>
      <c r="J42" s="22">
        <f t="shared" si="22"/>
        <v>19370.351429673694</v>
      </c>
      <c r="K42" s="22">
        <f t="shared" si="22"/>
        <v>19825.927299048424</v>
      </c>
      <c r="L42" s="22">
        <f t="shared" si="22"/>
        <v>20653.654108034498</v>
      </c>
      <c r="M42" s="22">
        <f t="shared" si="22"/>
        <v>19326.844953065847</v>
      </c>
      <c r="N42" s="22">
        <f t="shared" si="22"/>
        <v>19585.381491771746</v>
      </c>
      <c r="O42" s="22">
        <f t="shared" si="22"/>
        <v>19754.233351632112</v>
      </c>
      <c r="P42" s="22">
        <f t="shared" si="22"/>
        <v>20517.343228694328</v>
      </c>
      <c r="Q42" s="22">
        <f t="shared" si="22"/>
        <v>20410.340582683628</v>
      </c>
      <c r="R42" s="22">
        <f t="shared" si="22"/>
        <v>21708.898627124399</v>
      </c>
      <c r="S42" s="22">
        <f t="shared" si="22"/>
        <v>22379.194092149624</v>
      </c>
      <c r="T42" s="22">
        <f t="shared" si="22"/>
        <v>22441.75829395141</v>
      </c>
      <c r="U42" s="22">
        <f t="shared" si="22"/>
        <v>22608.53267108685</v>
      </c>
      <c r="V42" s="22">
        <f t="shared" si="22"/>
        <v>23130.122358347275</v>
      </c>
      <c r="W42" s="22">
        <f t="shared" si="22"/>
        <v>24826.391550288965</v>
      </c>
      <c r="X42" s="22">
        <f t="shared" si="22"/>
        <v>23578.91212879762</v>
      </c>
      <c r="Y42" s="22">
        <f t="shared" si="22"/>
        <v>23952.680133012065</v>
      </c>
      <c r="Z42" s="22">
        <f t="shared" ref="Z42:AA63" si="23">Z14/Z71*1000000</f>
        <v>25728.191136346875</v>
      </c>
      <c r="AA42" s="22">
        <f t="shared" si="23"/>
        <v>28485.063239877643</v>
      </c>
    </row>
    <row r="43" spans="1:28" x14ac:dyDescent="0.2">
      <c r="A43" t="s">
        <v>116</v>
      </c>
      <c r="B43" s="22">
        <f t="shared" ref="B43:Q64" si="24">B15/B72*1000000</f>
        <v>12404.889562548546</v>
      </c>
      <c r="C43" s="22">
        <f t="shared" si="24"/>
        <v>12591.462046056471</v>
      </c>
      <c r="D43" s="22">
        <f t="shared" si="24"/>
        <v>12742.300137133539</v>
      </c>
      <c r="E43" s="22">
        <f t="shared" si="24"/>
        <v>13450.927382719879</v>
      </c>
      <c r="F43" s="22">
        <f t="shared" si="24"/>
        <v>14023.724566429519</v>
      </c>
      <c r="G43" s="22">
        <f t="shared" si="24"/>
        <v>14703.336026780562</v>
      </c>
      <c r="H43" s="22">
        <f t="shared" si="24"/>
        <v>15400.702812673391</v>
      </c>
      <c r="I43" s="22">
        <f t="shared" si="24"/>
        <v>16347.468256317026</v>
      </c>
      <c r="J43" s="22">
        <f t="shared" si="24"/>
        <v>16642.27472297721</v>
      </c>
      <c r="K43" s="22">
        <f t="shared" si="24"/>
        <v>17162.889040407172</v>
      </c>
      <c r="L43" s="22">
        <f t="shared" si="24"/>
        <v>18333.29910387272</v>
      </c>
      <c r="M43" s="22">
        <f t="shared" si="24"/>
        <v>17848.848329189321</v>
      </c>
      <c r="N43" s="22">
        <f t="shared" si="24"/>
        <v>18216.921286485976</v>
      </c>
      <c r="O43" s="22">
        <f t="shared" si="24"/>
        <v>18393.09428950863</v>
      </c>
      <c r="P43" s="22">
        <f t="shared" si="24"/>
        <v>18357.392393382113</v>
      </c>
      <c r="Q43" s="22">
        <f t="shared" si="24"/>
        <v>18856.491285225606</v>
      </c>
      <c r="R43" s="22">
        <f t="shared" si="22"/>
        <v>19832.292411908398</v>
      </c>
      <c r="S43" s="22">
        <f t="shared" si="22"/>
        <v>19475.736984687115</v>
      </c>
      <c r="T43" s="22">
        <f t="shared" si="22"/>
        <v>19061.546286876906</v>
      </c>
      <c r="U43" s="22">
        <f t="shared" si="22"/>
        <v>20424.960745580709</v>
      </c>
      <c r="V43" s="22">
        <f t="shared" si="22"/>
        <v>21595.360431398483</v>
      </c>
      <c r="W43" s="22">
        <f t="shared" si="22"/>
        <v>21774.691456250119</v>
      </c>
      <c r="X43" s="22">
        <f t="shared" si="22"/>
        <v>21191.319892866457</v>
      </c>
      <c r="Y43" s="22">
        <f t="shared" si="22"/>
        <v>23322.330828507769</v>
      </c>
      <c r="Z43" s="22">
        <f t="shared" si="23"/>
        <v>24658.83846397969</v>
      </c>
      <c r="AA43" s="22">
        <f t="shared" si="23"/>
        <v>27210.373955070369</v>
      </c>
    </row>
    <row r="44" spans="1:28" x14ac:dyDescent="0.2">
      <c r="A44" t="s">
        <v>117</v>
      </c>
      <c r="B44" s="22">
        <f t="shared" si="24"/>
        <v>20397.310296741867</v>
      </c>
      <c r="C44" s="22">
        <f t="shared" si="22"/>
        <v>21165.265447704158</v>
      </c>
      <c r="D44" s="22">
        <f t="shared" si="22"/>
        <v>21471.424060625199</v>
      </c>
      <c r="E44" s="22">
        <f t="shared" si="22"/>
        <v>22046.163153241196</v>
      </c>
      <c r="F44" s="22">
        <f t="shared" si="22"/>
        <v>23633.438653750451</v>
      </c>
      <c r="G44" s="22">
        <f t="shared" si="22"/>
        <v>25100.274677914287</v>
      </c>
      <c r="H44" s="22">
        <f t="shared" si="22"/>
        <v>25646.54440001359</v>
      </c>
      <c r="I44" s="22">
        <f t="shared" si="22"/>
        <v>26847.427491943548</v>
      </c>
      <c r="J44" s="22">
        <f t="shared" si="22"/>
        <v>27299.449404435476</v>
      </c>
      <c r="K44" s="22">
        <f t="shared" si="22"/>
        <v>28089.156783244074</v>
      </c>
      <c r="L44" s="22">
        <f t="shared" si="22"/>
        <v>29655.333915227897</v>
      </c>
      <c r="M44" s="22">
        <f t="shared" si="22"/>
        <v>27837.843511851028</v>
      </c>
      <c r="N44" s="22">
        <f t="shared" si="22"/>
        <v>27777.489438118275</v>
      </c>
      <c r="O44" s="22">
        <f t="shared" si="22"/>
        <v>28420.966353837957</v>
      </c>
      <c r="P44" s="22">
        <f t="shared" si="22"/>
        <v>29344.66607445692</v>
      </c>
      <c r="Q44" s="22">
        <f t="shared" si="22"/>
        <v>30042.875858509666</v>
      </c>
      <c r="R44" s="22">
        <f t="shared" si="22"/>
        <v>31966.136330462705</v>
      </c>
      <c r="S44" s="22">
        <f t="shared" si="22"/>
        <v>34326.828193410554</v>
      </c>
      <c r="T44" s="22">
        <f t="shared" si="22"/>
        <v>36740.47495396818</v>
      </c>
      <c r="U44" s="22">
        <f t="shared" si="22"/>
        <v>34621.488945484074</v>
      </c>
      <c r="V44" s="22">
        <f t="shared" si="22"/>
        <v>34380.696276778137</v>
      </c>
      <c r="W44" s="22">
        <f t="shared" si="22"/>
        <v>34100.484516536759</v>
      </c>
      <c r="X44" s="22">
        <f t="shared" si="22"/>
        <v>31201.329041636382</v>
      </c>
      <c r="Y44" s="22">
        <f t="shared" si="22"/>
        <v>32554.635804107209</v>
      </c>
      <c r="Z44" s="22">
        <f t="shared" si="23"/>
        <v>32957.414576670599</v>
      </c>
      <c r="AA44" s="22">
        <f t="shared" si="23"/>
        <v>35982.071102494636</v>
      </c>
    </row>
    <row r="45" spans="1:28" x14ac:dyDescent="0.2">
      <c r="A45" t="s">
        <v>118</v>
      </c>
      <c r="B45" s="22">
        <f t="shared" si="24"/>
        <v>13280.481453619581</v>
      </c>
      <c r="C45" s="22">
        <f t="shared" si="22"/>
        <v>14556.852489279465</v>
      </c>
      <c r="D45" s="22">
        <f t="shared" si="22"/>
        <v>16443.653209288081</v>
      </c>
      <c r="E45" s="22">
        <f t="shared" si="22"/>
        <v>16656.155036981821</v>
      </c>
      <c r="F45" s="22">
        <f t="shared" si="22"/>
        <v>15798.556486751904</v>
      </c>
      <c r="G45" s="22">
        <f t="shared" si="22"/>
        <v>16476.971942826895</v>
      </c>
      <c r="H45" s="22">
        <f t="shared" si="22"/>
        <v>18048.616179194971</v>
      </c>
      <c r="I45" s="22">
        <f t="shared" si="22"/>
        <v>17715.747848336821</v>
      </c>
      <c r="J45" s="22">
        <f t="shared" si="22"/>
        <v>16570.284697508894</v>
      </c>
      <c r="K45" s="22">
        <f t="shared" si="22"/>
        <v>16351.647545418697</v>
      </c>
      <c r="L45" s="22">
        <f t="shared" si="22"/>
        <v>18225.183890466829</v>
      </c>
      <c r="M45" s="22">
        <f t="shared" si="22"/>
        <v>16327.309401150271</v>
      </c>
      <c r="N45" s="22">
        <f t="shared" si="22"/>
        <v>16880.942091616249</v>
      </c>
      <c r="O45" s="22">
        <f t="shared" si="22"/>
        <v>18197.604683220252</v>
      </c>
      <c r="P45" s="22">
        <f t="shared" si="22"/>
        <v>17941.521935998706</v>
      </c>
      <c r="Q45" s="22">
        <f t="shared" si="22"/>
        <v>18021.236124630512</v>
      </c>
      <c r="R45" s="22">
        <f t="shared" si="22"/>
        <v>18722.065736042867</v>
      </c>
      <c r="S45" s="22">
        <f t="shared" si="22"/>
        <v>20273.154075970979</v>
      </c>
      <c r="T45" s="22">
        <f t="shared" si="22"/>
        <v>20129.669651126893</v>
      </c>
      <c r="U45" s="22">
        <f t="shared" si="22"/>
        <v>20221.279573184063</v>
      </c>
      <c r="V45" s="22">
        <f t="shared" si="22"/>
        <v>20946.955222843648</v>
      </c>
      <c r="W45" s="22">
        <f t="shared" si="22"/>
        <v>21431.899363255165</v>
      </c>
      <c r="X45" s="22">
        <f t="shared" si="22"/>
        <v>20502.178517918957</v>
      </c>
      <c r="Y45" s="22">
        <f t="shared" si="22"/>
        <v>21647.547383503934</v>
      </c>
      <c r="Z45" s="22">
        <f t="shared" si="23"/>
        <v>26133.664757007991</v>
      </c>
      <c r="AA45" s="22">
        <f t="shared" si="23"/>
        <v>27632.788322891283</v>
      </c>
    </row>
    <row r="46" spans="1:28" x14ac:dyDescent="0.2">
      <c r="A46" t="s">
        <v>119</v>
      </c>
      <c r="B46" s="22">
        <f t="shared" si="24"/>
        <v>11612.699082375277</v>
      </c>
      <c r="C46" s="22">
        <f t="shared" si="22"/>
        <v>11867.113379465824</v>
      </c>
      <c r="D46" s="22">
        <f t="shared" si="22"/>
        <v>11968.843668647645</v>
      </c>
      <c r="E46" s="22">
        <f t="shared" si="22"/>
        <v>12071.202449530334</v>
      </c>
      <c r="F46" s="22">
        <f t="shared" si="22"/>
        <v>12766.832981842499</v>
      </c>
      <c r="G46" s="22">
        <f t="shared" si="22"/>
        <v>13314.390095392735</v>
      </c>
      <c r="H46" s="22">
        <f t="shared" si="22"/>
        <v>13576.924231357993</v>
      </c>
      <c r="I46" s="22">
        <f t="shared" si="22"/>
        <v>14737.609473051651</v>
      </c>
      <c r="J46" s="22">
        <f t="shared" si="22"/>
        <v>15585.20137797773</v>
      </c>
      <c r="K46" s="22">
        <f t="shared" si="22"/>
        <v>15774.479798271446</v>
      </c>
      <c r="L46" s="22">
        <f t="shared" si="22"/>
        <v>16586.818346662592</v>
      </c>
      <c r="M46" s="22">
        <f t="shared" si="22"/>
        <v>16128.116841348519</v>
      </c>
      <c r="N46" s="22">
        <f t="shared" si="22"/>
        <v>15818.701968923544</v>
      </c>
      <c r="O46" s="22">
        <f t="shared" si="22"/>
        <v>15961.330511372566</v>
      </c>
      <c r="P46" s="22">
        <f t="shared" si="22"/>
        <v>16425.567315247034</v>
      </c>
      <c r="Q46" s="22">
        <f t="shared" si="22"/>
        <v>16830.554500041708</v>
      </c>
      <c r="R46" s="22">
        <f t="shared" si="22"/>
        <v>16726.30440209703</v>
      </c>
      <c r="S46" s="22">
        <f t="shared" si="22"/>
        <v>17807.194882162341</v>
      </c>
      <c r="T46" s="22">
        <f t="shared" si="22"/>
        <v>18922.506522634689</v>
      </c>
      <c r="U46" s="22">
        <f t="shared" si="22"/>
        <v>20147.577799165865</v>
      </c>
      <c r="V46" s="22">
        <f t="shared" si="22"/>
        <v>19830.854476523768</v>
      </c>
      <c r="W46" s="22">
        <f t="shared" si="22"/>
        <v>20545.509260525814</v>
      </c>
      <c r="X46" s="22">
        <f t="shared" si="22"/>
        <v>19956.746694407182</v>
      </c>
      <c r="Y46" s="22">
        <f t="shared" si="22"/>
        <v>19047.61904761905</v>
      </c>
      <c r="Z46" s="22">
        <f t="shared" si="23"/>
        <v>22660.268330959661</v>
      </c>
      <c r="AA46" s="22">
        <f t="shared" si="23"/>
        <v>25244.380377494479</v>
      </c>
    </row>
    <row r="47" spans="1:28" x14ac:dyDescent="0.2">
      <c r="A47" t="s">
        <v>120</v>
      </c>
      <c r="B47" s="22">
        <f t="shared" si="24"/>
        <v>8646.0241066484941</v>
      </c>
      <c r="C47" s="22">
        <f t="shared" si="22"/>
        <v>8754.9563838223639</v>
      </c>
      <c r="D47" s="22">
        <f t="shared" si="22"/>
        <v>8785.2038671710798</v>
      </c>
      <c r="E47" s="22">
        <f t="shared" si="22"/>
        <v>9155.3486235658893</v>
      </c>
      <c r="F47" s="22">
        <f t="shared" si="22"/>
        <v>9837.8174503394512</v>
      </c>
      <c r="G47" s="22">
        <f t="shared" si="22"/>
        <v>10202.052966966276</v>
      </c>
      <c r="H47" s="22">
        <f t="shared" si="22"/>
        <v>10499.754970961452</v>
      </c>
      <c r="I47" s="22">
        <f t="shared" si="22"/>
        <v>10920.275793732711</v>
      </c>
      <c r="J47" s="22">
        <f t="shared" si="22"/>
        <v>11048.025088650664</v>
      </c>
      <c r="K47" s="22">
        <f t="shared" si="22"/>
        <v>11482.699805068227</v>
      </c>
      <c r="L47" s="22">
        <f t="shared" si="22"/>
        <v>12395.11439322293</v>
      </c>
      <c r="M47" s="22">
        <f t="shared" si="22"/>
        <v>11648.101569050186</v>
      </c>
      <c r="N47" s="22">
        <f t="shared" si="22"/>
        <v>11901.935177490206</v>
      </c>
      <c r="O47" s="22">
        <f t="shared" si="22"/>
        <v>11958.807460251952</v>
      </c>
      <c r="P47" s="22">
        <f t="shared" si="22"/>
        <v>12640.285814143139</v>
      </c>
      <c r="Q47" s="22">
        <f t="shared" si="22"/>
        <v>12866.319327407378</v>
      </c>
      <c r="R47" s="22">
        <f t="shared" si="22"/>
        <v>13136.179979892633</v>
      </c>
      <c r="S47" s="22">
        <f t="shared" si="22"/>
        <v>13627.307244088568</v>
      </c>
      <c r="T47" s="22">
        <f t="shared" si="22"/>
        <v>14378.925886747236</v>
      </c>
      <c r="U47" s="22">
        <f t="shared" si="22"/>
        <v>14820.307293768714</v>
      </c>
      <c r="V47" s="22">
        <f t="shared" si="22"/>
        <v>15366.452410846467</v>
      </c>
      <c r="W47" s="22">
        <f t="shared" si="22"/>
        <v>16525.692141446511</v>
      </c>
      <c r="X47" s="22">
        <f t="shared" si="22"/>
        <v>16444.85095103877</v>
      </c>
      <c r="Y47" s="22">
        <f t="shared" si="22"/>
        <v>17626.750746142978</v>
      </c>
      <c r="Z47" s="22">
        <f t="shared" si="23"/>
        <v>19743.853416845846</v>
      </c>
      <c r="AA47" s="22">
        <f t="shared" si="23"/>
        <v>20475.788262156919</v>
      </c>
    </row>
    <row r="48" spans="1:28" x14ac:dyDescent="0.2">
      <c r="A48" t="s">
        <v>121</v>
      </c>
      <c r="B48" s="22">
        <f t="shared" si="24"/>
        <v>14694.699334429341</v>
      </c>
      <c r="C48" s="22">
        <f t="shared" si="22"/>
        <v>15013.66526268477</v>
      </c>
      <c r="D48" s="22">
        <f t="shared" si="22"/>
        <v>15393.160358644767</v>
      </c>
      <c r="E48" s="22">
        <f t="shared" si="22"/>
        <v>16123.235285660887</v>
      </c>
      <c r="F48" s="22">
        <f t="shared" si="22"/>
        <v>16695.406803574228</v>
      </c>
      <c r="G48" s="22">
        <f t="shared" si="22"/>
        <v>17749.175197881708</v>
      </c>
      <c r="H48" s="22">
        <f t="shared" si="22"/>
        <v>18496.646560087738</v>
      </c>
      <c r="I48" s="22">
        <f t="shared" si="22"/>
        <v>19127.608072380764</v>
      </c>
      <c r="J48" s="22">
        <f t="shared" si="22"/>
        <v>19496.651916287585</v>
      </c>
      <c r="K48" s="22">
        <f t="shared" si="22"/>
        <v>20244.888013483054</v>
      </c>
      <c r="L48" s="22">
        <f t="shared" si="22"/>
        <v>21346.08577172512</v>
      </c>
      <c r="M48" s="22">
        <f t="shared" si="22"/>
        <v>20126.126363840256</v>
      </c>
      <c r="N48" s="22">
        <f t="shared" si="22"/>
        <v>20521.793429123387</v>
      </c>
      <c r="O48" s="22">
        <f t="shared" si="22"/>
        <v>20813.538429932461</v>
      </c>
      <c r="P48" s="22">
        <f t="shared" si="22"/>
        <v>20380.167283766361</v>
      </c>
      <c r="Q48" s="22">
        <f t="shared" si="22"/>
        <v>20978.230848419415</v>
      </c>
      <c r="R48" s="22">
        <f t="shared" si="22"/>
        <v>21594.75635494872</v>
      </c>
      <c r="S48" s="22">
        <f t="shared" si="22"/>
        <v>22356.683240713661</v>
      </c>
      <c r="T48" s="22">
        <f t="shared" si="22"/>
        <v>22885.99784276271</v>
      </c>
      <c r="U48" s="22">
        <f t="shared" si="22"/>
        <v>23466.079766826282</v>
      </c>
      <c r="V48" s="22">
        <f t="shared" si="22"/>
        <v>24533.16389565463</v>
      </c>
      <c r="W48" s="22">
        <f t="shared" si="22"/>
        <v>26190.808772174885</v>
      </c>
      <c r="X48" s="22">
        <f t="shared" si="22"/>
        <v>25982.270649614478</v>
      </c>
      <c r="Y48" s="22">
        <f t="shared" si="22"/>
        <v>26718.054069961574</v>
      </c>
      <c r="Z48" s="22">
        <f t="shared" si="23"/>
        <v>28548.784002482982</v>
      </c>
      <c r="AA48" s="22">
        <f t="shared" si="23"/>
        <v>30132.419769039076</v>
      </c>
    </row>
    <row r="49" spans="1:27" x14ac:dyDescent="0.2">
      <c r="A49" t="s">
        <v>122</v>
      </c>
      <c r="B49" s="22">
        <f t="shared" si="24"/>
        <v>15008.108776720022</v>
      </c>
      <c r="C49" s="22">
        <f t="shared" si="22"/>
        <v>15249.074293635882</v>
      </c>
      <c r="D49" s="22">
        <f t="shared" si="22"/>
        <v>15574.361642885182</v>
      </c>
      <c r="E49" s="22">
        <f t="shared" si="22"/>
        <v>16513.795060507862</v>
      </c>
      <c r="F49" s="22">
        <f t="shared" si="22"/>
        <v>17203.611200219973</v>
      </c>
      <c r="G49" s="22">
        <f t="shared" si="22"/>
        <v>18164.348462664715</v>
      </c>
      <c r="H49" s="22">
        <f t="shared" si="22"/>
        <v>18892.271343541277</v>
      </c>
      <c r="I49" s="22">
        <f t="shared" si="22"/>
        <v>20131.936081102944</v>
      </c>
      <c r="J49" s="22">
        <f t="shared" si="22"/>
        <v>20400</v>
      </c>
      <c r="K49" s="22">
        <f t="shared" si="22"/>
        <v>21116.925361524591</v>
      </c>
      <c r="L49" s="22">
        <f t="shared" si="22"/>
        <v>22171.618210383236</v>
      </c>
      <c r="M49" s="22">
        <f t="shared" si="22"/>
        <v>20711.359600541517</v>
      </c>
      <c r="N49" s="22">
        <f t="shared" si="22"/>
        <v>21299.635836484471</v>
      </c>
      <c r="O49" s="22">
        <f t="shared" si="22"/>
        <v>22392.523688567937</v>
      </c>
      <c r="P49" s="22">
        <f t="shared" si="22"/>
        <v>23784.946236559139</v>
      </c>
      <c r="Q49" s="22">
        <f t="shared" si="22"/>
        <v>25399.328168917527</v>
      </c>
      <c r="R49" s="22">
        <f t="shared" si="22"/>
        <v>26300.09541984733</v>
      </c>
      <c r="S49" s="22">
        <f t="shared" si="22"/>
        <v>28470.7181381917</v>
      </c>
      <c r="T49" s="22">
        <f t="shared" si="22"/>
        <v>30594.56077910879</v>
      </c>
      <c r="U49" s="22">
        <f t="shared" si="22"/>
        <v>31530.353028551173</v>
      </c>
      <c r="V49" s="22">
        <f t="shared" si="22"/>
        <v>33793.479629085719</v>
      </c>
      <c r="W49" s="22">
        <f t="shared" si="22"/>
        <v>33895.044950867654</v>
      </c>
      <c r="X49" s="22">
        <f t="shared" si="22"/>
        <v>32861.034060524275</v>
      </c>
      <c r="Y49" s="22">
        <f t="shared" si="22"/>
        <v>34877.46538324657</v>
      </c>
      <c r="Z49" s="22">
        <f t="shared" si="23"/>
        <v>36752.927187752881</v>
      </c>
      <c r="AA49" s="22">
        <f t="shared" si="23"/>
        <v>42041.200046180995</v>
      </c>
    </row>
    <row r="50" spans="1:27" x14ac:dyDescent="0.2">
      <c r="A50" t="s">
        <v>123</v>
      </c>
      <c r="B50" s="22">
        <f t="shared" si="24"/>
        <v>13892.984421996242</v>
      </c>
      <c r="C50" s="22">
        <f t="shared" si="22"/>
        <v>14057.41220363261</v>
      </c>
      <c r="D50" s="22">
        <f t="shared" si="22"/>
        <v>13910.126769595028</v>
      </c>
      <c r="E50" s="22">
        <f t="shared" si="22"/>
        <v>14465.209587160807</v>
      </c>
      <c r="F50" s="22">
        <f t="shared" si="22"/>
        <v>15244.98276584093</v>
      </c>
      <c r="G50" s="22">
        <f t="shared" si="22"/>
        <v>16067.268723872739</v>
      </c>
      <c r="H50" s="22">
        <f t="shared" si="22"/>
        <v>16307.887838589244</v>
      </c>
      <c r="I50" s="22">
        <f t="shared" si="22"/>
        <v>16148.155174049134</v>
      </c>
      <c r="J50" s="22">
        <f t="shared" si="22"/>
        <v>15897.40373761445</v>
      </c>
      <c r="K50" s="22">
        <f t="shared" si="22"/>
        <v>16265.677877907201</v>
      </c>
      <c r="L50" s="22">
        <f t="shared" si="22"/>
        <v>17066.504706954143</v>
      </c>
      <c r="M50" s="22">
        <f t="shared" si="22"/>
        <v>14891.377884687665</v>
      </c>
      <c r="N50" s="22">
        <f t="shared" si="22"/>
        <v>15476.366869165802</v>
      </c>
      <c r="O50" s="22">
        <f t="shared" si="22"/>
        <v>15859.27642968223</v>
      </c>
      <c r="P50" s="22">
        <f t="shared" si="22"/>
        <v>15607.070751085741</v>
      </c>
      <c r="Q50" s="22">
        <f t="shared" si="22"/>
        <v>15977.288245229454</v>
      </c>
      <c r="R50" s="22">
        <f t="shared" si="22"/>
        <v>16617.964139809352</v>
      </c>
      <c r="S50" s="22">
        <f t="shared" si="22"/>
        <v>17138.092669016209</v>
      </c>
      <c r="T50" s="22">
        <f t="shared" si="22"/>
        <v>17825.655719638529</v>
      </c>
      <c r="U50" s="22">
        <f t="shared" si="22"/>
        <v>17794.151696334935</v>
      </c>
      <c r="V50" s="22">
        <f t="shared" si="22"/>
        <v>18867.924528301886</v>
      </c>
      <c r="W50" s="22">
        <f t="shared" si="22"/>
        <v>20994.571060346036</v>
      </c>
      <c r="X50" s="22">
        <f t="shared" si="22"/>
        <v>21137.703872921425</v>
      </c>
      <c r="Y50" s="22">
        <f t="shared" si="22"/>
        <v>22605.736509479822</v>
      </c>
      <c r="Z50" s="22">
        <f t="shared" si="23"/>
        <v>21653.225024091476</v>
      </c>
      <c r="AA50" s="22">
        <f t="shared" si="23"/>
        <v>23304.445998216725</v>
      </c>
    </row>
    <row r="51" spans="1:27" x14ac:dyDescent="0.2">
      <c r="A51" t="s">
        <v>124</v>
      </c>
      <c r="B51" s="22">
        <f t="shared" si="24"/>
        <v>8349.0675015734159</v>
      </c>
      <c r="C51" s="22">
        <f t="shared" si="22"/>
        <v>8634.0491476643783</v>
      </c>
      <c r="D51" s="22">
        <f t="shared" si="22"/>
        <v>8762.1487825516197</v>
      </c>
      <c r="E51" s="22">
        <f t="shared" si="22"/>
        <v>9017.7514792899401</v>
      </c>
      <c r="F51" s="22">
        <f t="shared" si="22"/>
        <v>9500.685333855492</v>
      </c>
      <c r="G51" s="22">
        <f t="shared" si="22"/>
        <v>10106.133916029343</v>
      </c>
      <c r="H51" s="22">
        <f t="shared" si="22"/>
        <v>10521.656753272973</v>
      </c>
      <c r="I51" s="22">
        <f t="shared" si="22"/>
        <v>11260.547095536771</v>
      </c>
      <c r="J51" s="22">
        <f t="shared" si="22"/>
        <v>11558.552788944529</v>
      </c>
      <c r="K51" s="22">
        <f t="shared" si="22"/>
        <v>11849.629124979905</v>
      </c>
      <c r="L51" s="22">
        <f t="shared" si="22"/>
        <v>12721.062618595826</v>
      </c>
      <c r="M51" s="22">
        <f t="shared" si="22"/>
        <v>11969.441652750176</v>
      </c>
      <c r="N51" s="22">
        <f t="shared" si="22"/>
        <v>12044.222069089494</v>
      </c>
      <c r="O51" s="22">
        <f t="shared" si="22"/>
        <v>12045.951697147364</v>
      </c>
      <c r="P51" s="22">
        <f t="shared" si="22"/>
        <v>11935.460104619464</v>
      </c>
      <c r="Q51" s="22">
        <f t="shared" si="22"/>
        <v>12262.993368196558</v>
      </c>
      <c r="R51" s="22">
        <f t="shared" si="22"/>
        <v>12523.883341144237</v>
      </c>
      <c r="S51" s="22">
        <f t="shared" si="22"/>
        <v>12873.385456940745</v>
      </c>
      <c r="T51" s="22">
        <f t="shared" si="22"/>
        <v>13442.756085572011</v>
      </c>
      <c r="U51" s="22">
        <f t="shared" si="22"/>
        <v>14223.770258743247</v>
      </c>
      <c r="V51" s="22">
        <f t="shared" si="22"/>
        <v>14739.293422696808</v>
      </c>
      <c r="W51" s="22">
        <f t="shared" si="22"/>
        <v>15274.775287290931</v>
      </c>
      <c r="X51" s="22">
        <f t="shared" si="22"/>
        <v>15005.89517310372</v>
      </c>
      <c r="Y51" s="22">
        <f t="shared" si="22"/>
        <v>15548.351320223521</v>
      </c>
      <c r="Z51" s="22">
        <f t="shared" si="23"/>
        <v>17137.089608995728</v>
      </c>
      <c r="AA51" s="22">
        <f t="shared" si="23"/>
        <v>18427.929563725178</v>
      </c>
    </row>
    <row r="52" spans="1:27" x14ac:dyDescent="0.2">
      <c r="A52" t="s">
        <v>125</v>
      </c>
      <c r="B52" s="22">
        <f t="shared" si="24"/>
        <v>20110.871280915115</v>
      </c>
      <c r="C52" s="22">
        <f t="shared" si="22"/>
        <v>20935.173347371587</v>
      </c>
      <c r="D52" s="22">
        <f t="shared" si="22"/>
        <v>21387.672617042776</v>
      </c>
      <c r="E52" s="22">
        <f t="shared" si="22"/>
        <v>21991.073665457312</v>
      </c>
      <c r="F52" s="22">
        <f t="shared" si="22"/>
        <v>22829.95776319785</v>
      </c>
      <c r="G52" s="22">
        <f t="shared" si="22"/>
        <v>23608.599557966645</v>
      </c>
      <c r="H52" s="22">
        <f t="shared" si="22"/>
        <v>24193.913492271891</v>
      </c>
      <c r="I52" s="22">
        <f t="shared" si="22"/>
        <v>25403.020077157867</v>
      </c>
      <c r="J52" s="22">
        <f t="shared" si="22"/>
        <v>26150.295941375422</v>
      </c>
      <c r="K52" s="22">
        <f t="shared" si="22"/>
        <v>27193.445859927771</v>
      </c>
      <c r="L52" s="22">
        <f t="shared" si="22"/>
        <v>28469.568339788148</v>
      </c>
      <c r="M52" s="22">
        <f t="shared" si="22"/>
        <v>27460.978059919467</v>
      </c>
      <c r="N52" s="22">
        <f t="shared" si="22"/>
        <v>28054.042347610241</v>
      </c>
      <c r="O52" s="22">
        <f t="shared" si="22"/>
        <v>28062.467482058357</v>
      </c>
      <c r="P52" s="22">
        <f t="shared" si="22"/>
        <v>28325.385510381333</v>
      </c>
      <c r="Q52" s="22">
        <f t="shared" si="22"/>
        <v>29274.994715704925</v>
      </c>
      <c r="R52" s="22">
        <f t="shared" si="22"/>
        <v>29188.703321749876</v>
      </c>
      <c r="S52" s="22">
        <f t="shared" si="22"/>
        <v>29313.032964235714</v>
      </c>
      <c r="T52" s="22">
        <f t="shared" si="22"/>
        <v>30222.676843181998</v>
      </c>
      <c r="U52" s="22">
        <f t="shared" si="22"/>
        <v>31784.271059993782</v>
      </c>
      <c r="V52" s="22">
        <f t="shared" si="22"/>
        <v>33838.139363345086</v>
      </c>
      <c r="W52" s="22">
        <f t="shared" si="22"/>
        <v>37307.417377682468</v>
      </c>
      <c r="X52" s="22">
        <f t="shared" si="22"/>
        <v>37089.027323565344</v>
      </c>
      <c r="Y52" s="22">
        <f t="shared" si="22"/>
        <v>38175.32089783399</v>
      </c>
      <c r="Z52" s="22">
        <f t="shared" si="23"/>
        <v>38986.690208811844</v>
      </c>
      <c r="AA52" s="22">
        <f t="shared" si="23"/>
        <v>39983.432687898465</v>
      </c>
    </row>
    <row r="53" spans="1:27" x14ac:dyDescent="0.2">
      <c r="A53" t="s">
        <v>126</v>
      </c>
      <c r="B53" s="22">
        <f t="shared" si="24"/>
        <v>17940.238227633236</v>
      </c>
      <c r="C53" s="22">
        <f t="shared" si="22"/>
        <v>18208.112121594473</v>
      </c>
      <c r="D53" s="22">
        <f t="shared" si="22"/>
        <v>17784.464633605308</v>
      </c>
      <c r="E53" s="22">
        <f t="shared" si="22"/>
        <v>18548.952897192667</v>
      </c>
      <c r="F53" s="22">
        <f t="shared" si="22"/>
        <v>18914.457900696696</v>
      </c>
      <c r="G53" s="22">
        <f t="shared" si="22"/>
        <v>19637.896350225117</v>
      </c>
      <c r="H53" s="22">
        <f t="shared" si="22"/>
        <v>20745.546033044488</v>
      </c>
      <c r="I53" s="22">
        <f t="shared" si="22"/>
        <v>22545.028665338083</v>
      </c>
      <c r="J53" s="22">
        <f t="shared" si="22"/>
        <v>22736.61398199006</v>
      </c>
      <c r="K53" s="22">
        <f t="shared" si="22"/>
        <v>22776.722024842325</v>
      </c>
      <c r="L53" s="22">
        <f t="shared" si="22"/>
        <v>23891.92007262856</v>
      </c>
      <c r="M53" s="22">
        <f t="shared" si="22"/>
        <v>23604.731587067941</v>
      </c>
      <c r="N53" s="22">
        <f t="shared" si="22"/>
        <v>24017.88846018941</v>
      </c>
      <c r="O53" s="22">
        <f t="shared" si="22"/>
        <v>25050.760980858337</v>
      </c>
      <c r="P53" s="22">
        <f t="shared" si="22"/>
        <v>24895.582398918563</v>
      </c>
      <c r="Q53" s="22">
        <f t="shared" si="22"/>
        <v>25077.281094786566</v>
      </c>
      <c r="R53" s="22">
        <f t="shared" si="22"/>
        <v>25618.773214843615</v>
      </c>
      <c r="S53" s="22">
        <f t="shared" si="22"/>
        <v>28561.719628122577</v>
      </c>
      <c r="T53" s="22">
        <f t="shared" ref="C53:Y64" si="25">T25/T82*1000000</f>
        <v>30703.65804961892</v>
      </c>
      <c r="U53" s="22">
        <f t="shared" si="25"/>
        <v>31377.910850734257</v>
      </c>
      <c r="V53" s="22">
        <f t="shared" si="25"/>
        <v>30511.5712545676</v>
      </c>
      <c r="W53" s="22">
        <f t="shared" si="25"/>
        <v>30861.946195661614</v>
      </c>
      <c r="X53" s="22">
        <f t="shared" si="25"/>
        <v>29322.205932107816</v>
      </c>
      <c r="Y53" s="22">
        <f t="shared" si="25"/>
        <v>30428.015564202335</v>
      </c>
      <c r="Z53" s="22">
        <f t="shared" si="23"/>
        <v>32888.61309339125</v>
      </c>
      <c r="AA53" s="22">
        <f t="shared" si="23"/>
        <v>35156.383524183897</v>
      </c>
    </row>
    <row r="54" spans="1:27" x14ac:dyDescent="0.2">
      <c r="A54" t="s">
        <v>138</v>
      </c>
      <c r="B54" s="22">
        <f t="shared" si="24"/>
        <v>14146.839077600991</v>
      </c>
      <c r="C54" s="22">
        <f t="shared" si="25"/>
        <v>14554.347165684429</v>
      </c>
      <c r="D54" s="22">
        <f t="shared" si="25"/>
        <v>14830.762773471912</v>
      </c>
      <c r="E54" s="22">
        <f t="shared" si="25"/>
        <v>15357.641335522845</v>
      </c>
      <c r="F54" s="22">
        <f t="shared" si="25"/>
        <v>15926.444844088881</v>
      </c>
      <c r="G54" s="22">
        <f t="shared" si="25"/>
        <v>16676.970244157725</v>
      </c>
      <c r="H54" s="22">
        <f t="shared" si="25"/>
        <v>17333.096319627675</v>
      </c>
      <c r="I54" s="22">
        <f t="shared" si="25"/>
        <v>18137.501208900125</v>
      </c>
      <c r="J54" s="22">
        <f t="shared" si="25"/>
        <v>18390.453889297471</v>
      </c>
      <c r="K54" s="22">
        <f t="shared" si="25"/>
        <v>18852.940528814292</v>
      </c>
      <c r="L54" s="22">
        <f t="shared" si="25"/>
        <v>19968.973686651098</v>
      </c>
      <c r="M54" s="22">
        <f t="shared" si="25"/>
        <v>18851.51842616262</v>
      </c>
      <c r="N54" s="22">
        <f t="shared" si="25"/>
        <v>19176.874520027137</v>
      </c>
      <c r="O54" s="22">
        <f t="shared" si="25"/>
        <v>19605.636953055848</v>
      </c>
      <c r="P54" s="22">
        <f t="shared" si="25"/>
        <v>19828.014249165575</v>
      </c>
      <c r="Q54" s="22">
        <f t="shared" si="25"/>
        <v>20318.5055781093</v>
      </c>
      <c r="R54" s="22">
        <f t="shared" si="25"/>
        <v>20975.483123941449</v>
      </c>
      <c r="S54" s="22">
        <f t="shared" si="25"/>
        <v>21950.328803387703</v>
      </c>
      <c r="T54" s="22">
        <f t="shared" si="25"/>
        <v>22781.51457000618</v>
      </c>
      <c r="U54" s="22">
        <f t="shared" si="25"/>
        <v>23318.102530162891</v>
      </c>
      <c r="V54" s="22">
        <f t="shared" si="25"/>
        <v>24096.292437210734</v>
      </c>
      <c r="W54" s="22">
        <f t="shared" si="25"/>
        <v>25185.559622226203</v>
      </c>
      <c r="X54" s="22">
        <f t="shared" si="25"/>
        <v>24467.289254711981</v>
      </c>
      <c r="Y54" s="22">
        <f t="shared" si="25"/>
        <v>25520.223597322103</v>
      </c>
      <c r="Z54" s="22">
        <f t="shared" si="23"/>
        <v>27214.564983106233</v>
      </c>
      <c r="AA54" s="22">
        <f t="shared" si="23"/>
        <v>29379.270685129213</v>
      </c>
    </row>
    <row r="55" spans="1:27" x14ac:dyDescent="0.2">
      <c r="A55" t="s">
        <v>127</v>
      </c>
      <c r="B55" s="22">
        <f t="shared" si="24"/>
        <v>10556.735319412572</v>
      </c>
      <c r="C55" s="22">
        <f t="shared" si="25"/>
        <v>10788.081969941108</v>
      </c>
      <c r="D55" s="22">
        <f t="shared" si="25"/>
        <v>10834.131538913529</v>
      </c>
      <c r="E55" s="22">
        <f t="shared" si="25"/>
        <v>11305.385576522604</v>
      </c>
      <c r="F55" s="22">
        <f t="shared" si="25"/>
        <v>11903.525105689239</v>
      </c>
      <c r="G55" s="22">
        <f t="shared" si="25"/>
        <v>12641.394495120619</v>
      </c>
      <c r="H55" s="22">
        <f t="shared" si="25"/>
        <v>13314.297758282662</v>
      </c>
      <c r="I55" s="22">
        <f t="shared" si="25"/>
        <v>14192.893239930503</v>
      </c>
      <c r="J55" s="22">
        <f t="shared" si="25"/>
        <v>14778.402859419752</v>
      </c>
      <c r="K55" s="22">
        <f t="shared" si="25"/>
        <v>15240.946900994433</v>
      </c>
      <c r="L55" s="22">
        <f t="shared" si="25"/>
        <v>16086.808352438195</v>
      </c>
      <c r="M55" s="22">
        <f t="shared" si="25"/>
        <v>15551.627406524998</v>
      </c>
      <c r="N55" s="22">
        <f t="shared" si="25"/>
        <v>15856.099993149068</v>
      </c>
      <c r="O55" s="22">
        <f t="shared" si="25"/>
        <v>16120.203107008703</v>
      </c>
      <c r="P55" s="22">
        <f t="shared" si="25"/>
        <v>16677.606062414223</v>
      </c>
      <c r="Q55" s="22">
        <f t="shared" si="25"/>
        <v>17050.065662303932</v>
      </c>
      <c r="R55" s="22">
        <f t="shared" si="25"/>
        <v>17245.973202130106</v>
      </c>
      <c r="S55" s="22">
        <f t="shared" si="25"/>
        <v>17577.353760546594</v>
      </c>
      <c r="T55" s="22">
        <f t="shared" si="25"/>
        <v>18208.746540590408</v>
      </c>
      <c r="U55" s="22">
        <f t="shared" si="25"/>
        <v>19185.220274751304</v>
      </c>
      <c r="V55" s="22">
        <f t="shared" si="25"/>
        <v>19689.628335849829</v>
      </c>
      <c r="W55" s="22">
        <f t="shared" si="25"/>
        <v>21043.265726169546</v>
      </c>
      <c r="X55" s="22">
        <f t="shared" si="25"/>
        <v>21318.714242912785</v>
      </c>
      <c r="Y55" s="22">
        <f t="shared" si="25"/>
        <v>21314.526818219168</v>
      </c>
      <c r="Z55" s="22">
        <f t="shared" si="23"/>
        <v>23912.105326456833</v>
      </c>
      <c r="AA55" s="22">
        <f t="shared" si="23"/>
        <v>26698.047419804741</v>
      </c>
    </row>
    <row r="56" spans="1:27" x14ac:dyDescent="0.2">
      <c r="A56" t="s">
        <v>139</v>
      </c>
      <c r="B56" s="22">
        <f t="shared" si="24"/>
        <v>13579.3369345594</v>
      </c>
      <c r="C56" s="22">
        <f t="shared" si="25"/>
        <v>13960.692289631585</v>
      </c>
      <c r="D56" s="22">
        <f t="shared" si="25"/>
        <v>14199.508884386962</v>
      </c>
      <c r="E56" s="22">
        <f t="shared" si="25"/>
        <v>14717.58456269791</v>
      </c>
      <c r="F56" s="22">
        <f t="shared" si="25"/>
        <v>15292.940606457216</v>
      </c>
      <c r="G56" s="22">
        <f t="shared" si="25"/>
        <v>16043.569417668363</v>
      </c>
      <c r="H56" s="22">
        <f t="shared" si="25"/>
        <v>16706.523821599498</v>
      </c>
      <c r="I56" s="22">
        <f t="shared" si="25"/>
        <v>17526.416213210105</v>
      </c>
      <c r="J56" s="22">
        <f t="shared" si="25"/>
        <v>17833.233522730039</v>
      </c>
      <c r="K56" s="22">
        <f t="shared" si="25"/>
        <v>18297.50272749404</v>
      </c>
      <c r="L56" s="22">
        <f t="shared" si="25"/>
        <v>19372.810032755842</v>
      </c>
      <c r="M56" s="22">
        <f t="shared" si="25"/>
        <v>18345.041784159119</v>
      </c>
      <c r="N56" s="22">
        <f t="shared" si="25"/>
        <v>18668.025938927229</v>
      </c>
      <c r="O56" s="22">
        <f t="shared" si="25"/>
        <v>19072.389134265672</v>
      </c>
      <c r="P56" s="22">
        <f t="shared" si="25"/>
        <v>19344.299091963723</v>
      </c>
      <c r="Q56" s="22">
        <f t="shared" si="25"/>
        <v>19815.39999034697</v>
      </c>
      <c r="R56" s="22">
        <f t="shared" si="25"/>
        <v>20401.49109857294</v>
      </c>
      <c r="S56" s="22">
        <f t="shared" si="25"/>
        <v>21277.117854296554</v>
      </c>
      <c r="T56" s="22">
        <f t="shared" si="25"/>
        <v>22079.859509899219</v>
      </c>
      <c r="U56" s="22">
        <f t="shared" si="25"/>
        <v>22685.807685360218</v>
      </c>
      <c r="V56" s="22">
        <f t="shared" si="25"/>
        <v>23425.489168413696</v>
      </c>
      <c r="W56" s="22">
        <f t="shared" si="25"/>
        <v>24556.464129653788</v>
      </c>
      <c r="X56" s="22">
        <f t="shared" si="25"/>
        <v>23989.698837061464</v>
      </c>
      <c r="Y56" s="22">
        <f t="shared" si="25"/>
        <v>24886.801133199351</v>
      </c>
      <c r="Z56" s="22">
        <f t="shared" si="23"/>
        <v>26716.875642693907</v>
      </c>
      <c r="AA56" s="22">
        <f t="shared" si="23"/>
        <v>28973.917938948402</v>
      </c>
    </row>
    <row r="57" spans="1:27" x14ac:dyDescent="0.2">
      <c r="A57" t="s">
        <v>140</v>
      </c>
      <c r="B57" s="22">
        <f t="shared" si="24"/>
        <v>17212.16736862894</v>
      </c>
      <c r="C57" s="22">
        <f t="shared" si="25"/>
        <v>17881.933707130145</v>
      </c>
      <c r="D57" s="22">
        <f t="shared" si="25"/>
        <v>18661.556994858205</v>
      </c>
      <c r="E57" s="22">
        <f t="shared" si="25"/>
        <v>19305.911958809735</v>
      </c>
      <c r="F57" s="22">
        <f t="shared" si="25"/>
        <v>20124.442026989534</v>
      </c>
      <c r="G57" s="22">
        <f t="shared" si="25"/>
        <v>21007.739439688106</v>
      </c>
      <c r="H57" s="22">
        <f t="shared" si="25"/>
        <v>21577.135409622406</v>
      </c>
      <c r="I57" s="22">
        <f t="shared" si="25"/>
        <v>22506.807351940097</v>
      </c>
      <c r="J57" s="22">
        <f t="shared" si="25"/>
        <v>23292.738204643989</v>
      </c>
      <c r="K57" s="22">
        <f t="shared" si="25"/>
        <v>24088.32253213866</v>
      </c>
      <c r="L57" s="22">
        <f t="shared" si="25"/>
        <v>25197.240244616947</v>
      </c>
      <c r="M57" s="22">
        <f t="shared" si="25"/>
        <v>24533.024799898056</v>
      </c>
      <c r="N57" s="22">
        <f t="shared" si="25"/>
        <v>24922.791713604853</v>
      </c>
      <c r="O57" s="22">
        <f t="shared" si="25"/>
        <v>25399.686389952643</v>
      </c>
      <c r="P57" s="22">
        <f t="shared" si="25"/>
        <v>26055.90574266134</v>
      </c>
      <c r="Q57" s="22">
        <f t="shared" si="25"/>
        <v>26752.84145925333</v>
      </c>
      <c r="R57" s="22">
        <f t="shared" si="25"/>
        <v>27591.851970950975</v>
      </c>
      <c r="S57" s="22">
        <f t="shared" si="25"/>
        <v>28432.251112029269</v>
      </c>
      <c r="T57" s="22">
        <f t="shared" si="25"/>
        <v>28832.396204975339</v>
      </c>
      <c r="U57" s="22">
        <f t="shared" si="25"/>
        <v>29749.229989952859</v>
      </c>
      <c r="V57" s="22">
        <f t="shared" si="25"/>
        <v>30643.113927550574</v>
      </c>
      <c r="W57" s="22">
        <f t="shared" si="25"/>
        <v>32221.384698551297</v>
      </c>
      <c r="X57" s="22">
        <f t="shared" si="25"/>
        <v>31596.788517803212</v>
      </c>
      <c r="Y57" s="22">
        <f t="shared" si="25"/>
        <v>32675.40743273139</v>
      </c>
      <c r="Z57" s="22">
        <f t="shared" si="23"/>
        <v>34770.661695149582</v>
      </c>
      <c r="AA57" s="22">
        <f t="shared" si="23"/>
        <v>37384.628347756559</v>
      </c>
    </row>
    <row r="58" spans="1:27" x14ac:dyDescent="0.2">
      <c r="A58" t="s">
        <v>141</v>
      </c>
      <c r="B58" s="22">
        <f t="shared" si="24"/>
        <v>15681.86926403562</v>
      </c>
      <c r="C58" s="22">
        <f t="shared" si="25"/>
        <v>16268.983795197637</v>
      </c>
      <c r="D58" s="22">
        <f t="shared" si="25"/>
        <v>16983.704386649926</v>
      </c>
      <c r="E58" s="22">
        <f t="shared" si="25"/>
        <v>17667.047268554223</v>
      </c>
      <c r="F58" s="22">
        <f t="shared" si="25"/>
        <v>18347.996157028647</v>
      </c>
      <c r="G58" s="22">
        <f t="shared" si="25"/>
        <v>19280.601540891406</v>
      </c>
      <c r="H58" s="22">
        <f t="shared" si="25"/>
        <v>20091.88239372363</v>
      </c>
      <c r="I58" s="22">
        <f t="shared" si="25"/>
        <v>21081.379346976686</v>
      </c>
      <c r="J58" s="22">
        <f t="shared" si="25"/>
        <v>22000.841908042872</v>
      </c>
      <c r="K58" s="22">
        <f t="shared" si="25"/>
        <v>22948.129966795375</v>
      </c>
      <c r="L58" s="22">
        <f t="shared" si="25"/>
        <v>23558.099101446813</v>
      </c>
      <c r="M58" s="22">
        <f t="shared" si="25"/>
        <v>22964.0250346092</v>
      </c>
      <c r="N58" s="22">
        <f t="shared" si="25"/>
        <v>23389.545000677401</v>
      </c>
      <c r="O58" s="22">
        <f t="shared" si="25"/>
        <v>23705.763717135818</v>
      </c>
      <c r="P58" s="22">
        <f t="shared" si="25"/>
        <v>24342.265055896059</v>
      </c>
      <c r="Q58" s="22">
        <f t="shared" si="25"/>
        <v>25110.274386137673</v>
      </c>
      <c r="R58" s="22">
        <f t="shared" si="25"/>
        <v>26129.587358131925</v>
      </c>
      <c r="S58" s="22">
        <f t="shared" si="25"/>
        <v>26847.66550463653</v>
      </c>
      <c r="T58" s="22">
        <f t="shared" si="25"/>
        <v>27679.955486290466</v>
      </c>
      <c r="U58" s="22">
        <f t="shared" si="25"/>
        <v>28726.536936258453</v>
      </c>
      <c r="V58" s="22">
        <f t="shared" si="25"/>
        <v>29500.329443996379</v>
      </c>
      <c r="W58" s="22">
        <f t="shared" si="25"/>
        <v>30514.054618761184</v>
      </c>
      <c r="X58" s="22">
        <f t="shared" si="25"/>
        <v>29050.813709152691</v>
      </c>
      <c r="Y58" s="22">
        <f t="shared" si="25"/>
        <v>31159.427042304796</v>
      </c>
      <c r="Z58" s="22">
        <f t="shared" si="23"/>
        <v>33906.060753472841</v>
      </c>
      <c r="AA58" s="22">
        <f t="shared" si="23"/>
        <v>36632.313533761975</v>
      </c>
    </row>
    <row r="59" spans="1:27" x14ac:dyDescent="0.2">
      <c r="A59" t="s">
        <v>226</v>
      </c>
      <c r="B59" s="22">
        <f t="shared" si="24"/>
        <v>15287.521171387858</v>
      </c>
      <c r="C59" s="22">
        <f t="shared" si="25"/>
        <v>15824.898477637767</v>
      </c>
      <c r="D59" s="22">
        <f t="shared" si="25"/>
        <v>16521.98312745908</v>
      </c>
      <c r="E59" s="22">
        <f t="shared" si="25"/>
        <v>17207.055188495691</v>
      </c>
      <c r="F59" s="22">
        <f t="shared" si="25"/>
        <v>17874.340084091142</v>
      </c>
      <c r="G59" s="22">
        <f t="shared" si="25"/>
        <v>18801.127630591716</v>
      </c>
      <c r="H59" s="22">
        <f t="shared" si="25"/>
        <v>19629.570699880394</v>
      </c>
      <c r="I59" s="22">
        <f t="shared" si="25"/>
        <v>20598.718836085405</v>
      </c>
      <c r="J59" s="22">
        <f t="shared" si="25"/>
        <v>21529.790524497606</v>
      </c>
      <c r="K59" s="22">
        <f t="shared" si="25"/>
        <v>22431.791506249971</v>
      </c>
      <c r="L59" s="22">
        <f t="shared" si="25"/>
        <v>23035.735757841419</v>
      </c>
      <c r="M59" s="22">
        <f t="shared" si="25"/>
        <v>22495.866474811541</v>
      </c>
      <c r="N59" s="22">
        <f t="shared" si="25"/>
        <v>22870.291560986276</v>
      </c>
      <c r="O59" s="22">
        <f t="shared" si="25"/>
        <v>23206.162493958313</v>
      </c>
      <c r="P59" s="22">
        <f t="shared" si="25"/>
        <v>23841.398148160715</v>
      </c>
      <c r="Q59" s="22">
        <f t="shared" si="25"/>
        <v>24633.209405836402</v>
      </c>
      <c r="R59" s="22">
        <f t="shared" si="25"/>
        <v>25623.597609889206</v>
      </c>
      <c r="S59" s="22">
        <f t="shared" si="25"/>
        <v>26275.920010829232</v>
      </c>
      <c r="T59" s="22">
        <f t="shared" si="25"/>
        <v>27052.617272869182</v>
      </c>
      <c r="U59" s="22">
        <f t="shared" si="25"/>
        <v>28078.478844938465</v>
      </c>
      <c r="V59" s="22">
        <f t="shared" si="25"/>
        <v>28793.329928323939</v>
      </c>
      <c r="W59" s="22">
        <f t="shared" si="25"/>
        <v>29788.759064661586</v>
      </c>
      <c r="X59" s="22">
        <f t="shared" si="25"/>
        <v>28270.008936312497</v>
      </c>
      <c r="Y59" s="22">
        <f t="shared" si="25"/>
        <v>30442.788151401815</v>
      </c>
      <c r="Z59" s="22">
        <f t="shared" si="23"/>
        <v>33446.547464979005</v>
      </c>
      <c r="AA59" s="22" t="e">
        <f t="shared" si="23"/>
        <v>#VALUE!</v>
      </c>
    </row>
    <row r="60" spans="1:27" x14ac:dyDescent="0.2">
      <c r="A60" t="s">
        <v>227</v>
      </c>
      <c r="B60" s="22">
        <f t="shared" si="24"/>
        <v>15387.633639933603</v>
      </c>
      <c r="C60" s="22">
        <f t="shared" si="25"/>
        <v>15952.869404348108</v>
      </c>
      <c r="D60" s="22">
        <f t="shared" si="25"/>
        <v>16769.926806961885</v>
      </c>
      <c r="E60" s="22">
        <f t="shared" si="25"/>
        <v>17443.146531383209</v>
      </c>
      <c r="F60" s="22">
        <f t="shared" si="25"/>
        <v>18060.216848870434</v>
      </c>
      <c r="G60" s="22">
        <f t="shared" si="25"/>
        <v>18996.569593382006</v>
      </c>
      <c r="H60" s="22">
        <f t="shared" si="25"/>
        <v>19839.962940008172</v>
      </c>
      <c r="I60" s="22">
        <f t="shared" si="25"/>
        <v>20854.786951133057</v>
      </c>
      <c r="J60" s="22">
        <f t="shared" si="25"/>
        <v>21798.341515203283</v>
      </c>
      <c r="K60" s="22">
        <f t="shared" si="25"/>
        <v>22670.889931069571</v>
      </c>
      <c r="L60" s="22">
        <f t="shared" si="25"/>
        <v>23324.733405137427</v>
      </c>
      <c r="M60" s="22">
        <f t="shared" si="25"/>
        <v>22649.646518981557</v>
      </c>
      <c r="N60" s="22">
        <f t="shared" si="25"/>
        <v>23088.202039227363</v>
      </c>
      <c r="O60" s="22">
        <f t="shared" si="25"/>
        <v>23454.524754584982</v>
      </c>
      <c r="P60" s="22">
        <f t="shared" si="25"/>
        <v>24042.214562963083</v>
      </c>
      <c r="Q60" s="22">
        <f t="shared" si="25"/>
        <v>24800.168172373687</v>
      </c>
      <c r="R60" s="22">
        <f t="shared" si="25"/>
        <v>25709.543414814416</v>
      </c>
      <c r="S60" s="22">
        <f t="shared" si="25"/>
        <v>26248.335241231791</v>
      </c>
      <c r="T60" s="22">
        <f t="shared" si="25"/>
        <v>27032.484466333153</v>
      </c>
      <c r="U60" s="22">
        <f t="shared" si="25"/>
        <v>28115.650537795682</v>
      </c>
      <c r="V60" s="22">
        <f t="shared" si="25"/>
        <v>28904.5398133981</v>
      </c>
      <c r="W60" s="22">
        <f t="shared" si="25"/>
        <v>29877.296380349439</v>
      </c>
      <c r="X60" s="22">
        <f t="shared" si="25"/>
        <v>28281.456480064156</v>
      </c>
      <c r="Y60" s="22">
        <f t="shared" si="25"/>
        <v>30554.159254401246</v>
      </c>
      <c r="Z60" s="22">
        <f t="shared" si="23"/>
        <v>33808.852203848604</v>
      </c>
      <c r="AA60" s="22" t="e">
        <f t="shared" si="23"/>
        <v>#VALUE!</v>
      </c>
    </row>
    <row r="61" spans="1:27" x14ac:dyDescent="0.2">
      <c r="A61" t="s">
        <v>228</v>
      </c>
      <c r="B61" s="22">
        <f t="shared" si="24"/>
        <v>12937.709176282533</v>
      </c>
      <c r="C61" s="22">
        <f t="shared" si="25"/>
        <v>13223.239569429683</v>
      </c>
      <c r="D61" s="22">
        <f t="shared" si="25"/>
        <v>13330.161557496656</v>
      </c>
      <c r="E61" s="22">
        <f t="shared" si="25"/>
        <v>13866.424483558938</v>
      </c>
      <c r="F61" s="22">
        <f t="shared" si="25"/>
        <v>14636.324094955235</v>
      </c>
      <c r="G61" s="22">
        <f t="shared" si="25"/>
        <v>15499.76939541618</v>
      </c>
      <c r="H61" s="22">
        <f t="shared" si="25"/>
        <v>16060.530709388655</v>
      </c>
      <c r="I61" s="22">
        <f t="shared" si="25"/>
        <v>16699.090487147329</v>
      </c>
      <c r="J61" s="22">
        <f t="shared" si="25"/>
        <v>17024.168613944043</v>
      </c>
      <c r="K61" s="22">
        <f t="shared" si="25"/>
        <v>17571.240732351413</v>
      </c>
      <c r="L61" s="22">
        <f t="shared" si="25"/>
        <v>18575.538842057445</v>
      </c>
      <c r="M61" s="22">
        <f t="shared" si="25"/>
        <v>17422.478211771318</v>
      </c>
      <c r="N61" s="22">
        <f t="shared" si="25"/>
        <v>17745.403073964775</v>
      </c>
      <c r="O61" s="22">
        <f t="shared" si="25"/>
        <v>18067.199669990994</v>
      </c>
      <c r="P61" s="22">
        <f t="shared" si="25"/>
        <v>18342.930086769284</v>
      </c>
      <c r="Q61" s="22">
        <f t="shared" si="25"/>
        <v>18795.535575879709</v>
      </c>
      <c r="R61" s="22">
        <f t="shared" si="25"/>
        <v>19404.002625089997</v>
      </c>
      <c r="S61" s="22">
        <f t="shared" si="25"/>
        <v>20159.893152566292</v>
      </c>
      <c r="T61" s="22">
        <f t="shared" si="25"/>
        <v>21046.484203906068</v>
      </c>
      <c r="U61" s="22">
        <f t="shared" si="25"/>
        <v>21316.51594007876</v>
      </c>
      <c r="V61" s="22">
        <f t="shared" si="25"/>
        <v>21982.338032145028</v>
      </c>
      <c r="W61" s="22">
        <f t="shared" si="25"/>
        <v>23328.151190535518</v>
      </c>
      <c r="X61" s="22">
        <f t="shared" si="25"/>
        <v>23012.607958516845</v>
      </c>
      <c r="Y61" s="22">
        <f t="shared" si="25"/>
        <v>23801.230000480471</v>
      </c>
      <c r="Z61" s="22">
        <f t="shared" si="23"/>
        <v>25235.347743257869</v>
      </c>
      <c r="AA61" s="22">
        <f t="shared" si="23"/>
        <v>27345.448933493586</v>
      </c>
    </row>
    <row r="62" spans="1:27" x14ac:dyDescent="0.2">
      <c r="A62" t="s">
        <v>229</v>
      </c>
      <c r="B62" s="22">
        <f t="shared" si="24"/>
        <v>17650.679418588134</v>
      </c>
      <c r="C62" s="22">
        <f t="shared" si="25"/>
        <v>18100.440992562366</v>
      </c>
      <c r="D62" s="22">
        <f t="shared" si="25"/>
        <v>18231.289966855042</v>
      </c>
      <c r="E62" s="22">
        <f t="shared" si="25"/>
        <v>19011.904242794226</v>
      </c>
      <c r="F62" s="22">
        <f t="shared" si="25"/>
        <v>19656.25621148877</v>
      </c>
      <c r="G62" s="22">
        <f t="shared" si="25"/>
        <v>20484.955007364682</v>
      </c>
      <c r="H62" s="22">
        <f t="shared" si="25"/>
        <v>21288.814773184447</v>
      </c>
      <c r="I62" s="22">
        <f t="shared" si="25"/>
        <v>22699.490971897027</v>
      </c>
      <c r="J62" s="22">
        <f t="shared" si="25"/>
        <v>23111.009703141513</v>
      </c>
      <c r="K62" s="22">
        <f t="shared" si="25"/>
        <v>23731.364509018513</v>
      </c>
      <c r="L62" s="22">
        <f t="shared" si="25"/>
        <v>24889.024233125241</v>
      </c>
      <c r="M62" s="22">
        <f t="shared" si="25"/>
        <v>23974.816442358697</v>
      </c>
      <c r="N62" s="22">
        <f t="shared" si="25"/>
        <v>24514.992699431732</v>
      </c>
      <c r="O62" s="22">
        <f t="shared" si="25"/>
        <v>25215.818746374585</v>
      </c>
      <c r="P62" s="22">
        <f t="shared" si="25"/>
        <v>25714.027220962515</v>
      </c>
      <c r="Q62" s="22">
        <f t="shared" si="25"/>
        <v>26638.224005681015</v>
      </c>
      <c r="R62" s="22">
        <f t="shared" si="25"/>
        <v>27087.935006872765</v>
      </c>
      <c r="S62" s="22">
        <f t="shared" si="25"/>
        <v>28795.475355651339</v>
      </c>
      <c r="T62" s="22">
        <f t="shared" si="25"/>
        <v>30498.340160354099</v>
      </c>
      <c r="U62" s="22">
        <f t="shared" si="25"/>
        <v>31571.866522573393</v>
      </c>
      <c r="V62" s="22">
        <f t="shared" si="25"/>
        <v>32773.83364355642</v>
      </c>
      <c r="W62" s="22">
        <f t="shared" si="25"/>
        <v>34166.587027455047</v>
      </c>
      <c r="X62" s="22">
        <f t="shared" si="25"/>
        <v>33267.68597134942</v>
      </c>
      <c r="Y62" s="22">
        <f t="shared" si="25"/>
        <v>34665.813532301618</v>
      </c>
      <c r="Z62" s="22">
        <f t="shared" si="23"/>
        <v>36348.925956391002</v>
      </c>
      <c r="AA62" s="22">
        <f t="shared" si="23"/>
        <v>39139.142355309945</v>
      </c>
    </row>
    <row r="63" spans="1:27" x14ac:dyDescent="0.2">
      <c r="A63" t="s">
        <v>230</v>
      </c>
      <c r="B63" s="22">
        <f t="shared" si="24"/>
        <v>11324.316511471043</v>
      </c>
      <c r="C63" s="22">
        <f t="shared" si="25"/>
        <v>11796.806209303084</v>
      </c>
      <c r="D63" s="22">
        <f t="shared" si="25"/>
        <v>12328.746379147351</v>
      </c>
      <c r="E63" s="22">
        <f t="shared" si="25"/>
        <v>12674.845936923748</v>
      </c>
      <c r="F63" s="22">
        <f t="shared" si="25"/>
        <v>12922.362872818212</v>
      </c>
      <c r="G63" s="22">
        <f t="shared" si="25"/>
        <v>13560.55974458257</v>
      </c>
      <c r="H63" s="22">
        <f t="shared" si="25"/>
        <v>14292.704336741659</v>
      </c>
      <c r="I63" s="22">
        <f t="shared" si="25"/>
        <v>14943.680068637637</v>
      </c>
      <c r="J63" s="22">
        <f t="shared" si="25"/>
        <v>15039.382456604833</v>
      </c>
      <c r="K63" s="22">
        <f t="shared" si="25"/>
        <v>15266.675805121764</v>
      </c>
      <c r="L63" s="22">
        <f t="shared" si="25"/>
        <v>16436.08628640703</v>
      </c>
      <c r="M63" s="22">
        <f t="shared" si="25"/>
        <v>15568.947038482538</v>
      </c>
      <c r="N63" s="22">
        <f t="shared" si="25"/>
        <v>15759.85365707374</v>
      </c>
      <c r="O63" s="22">
        <f t="shared" si="25"/>
        <v>16139.22233071047</v>
      </c>
      <c r="P63" s="22">
        <f t="shared" si="25"/>
        <v>16135.138439211758</v>
      </c>
      <c r="Q63" s="22">
        <f t="shared" si="25"/>
        <v>16475.623641647839</v>
      </c>
      <c r="R63" s="22">
        <f t="shared" si="25"/>
        <v>16966.610953473006</v>
      </c>
      <c r="S63" s="22">
        <f t="shared" si="25"/>
        <v>17514.450195701913</v>
      </c>
      <c r="T63" s="22">
        <f t="shared" si="25"/>
        <v>17749.056708947381</v>
      </c>
      <c r="U63" s="22">
        <f t="shared" si="25"/>
        <v>18651.327257333531</v>
      </c>
      <c r="V63" s="22">
        <f t="shared" si="25"/>
        <v>19235.917243489235</v>
      </c>
      <c r="W63" s="22">
        <f t="shared" si="25"/>
        <v>19694.473852174877</v>
      </c>
      <c r="X63" s="22">
        <f t="shared" si="25"/>
        <v>19123.922020147154</v>
      </c>
      <c r="Y63" s="22">
        <f t="shared" si="25"/>
        <v>19964.571904145625</v>
      </c>
      <c r="Z63" s="22">
        <f t="shared" si="23"/>
        <v>22557.3201964449</v>
      </c>
      <c r="AA63" s="22">
        <f t="shared" si="23"/>
        <v>24565.819565102538</v>
      </c>
    </row>
    <row r="64" spans="1:27" x14ac:dyDescent="0.2">
      <c r="A64" t="s">
        <v>231</v>
      </c>
      <c r="B64" s="22">
        <f t="shared" si="24"/>
        <v>14979.750224526801</v>
      </c>
      <c r="C64" s="22">
        <f t="shared" si="25"/>
        <v>15322.692457974985</v>
      </c>
      <c r="D64" s="22">
        <f t="shared" si="25"/>
        <v>15611.849506270573</v>
      </c>
      <c r="E64" s="22">
        <f t="shared" si="25"/>
        <v>16176.592054183529</v>
      </c>
      <c r="F64" s="22">
        <f t="shared" si="25"/>
        <v>16741.924279263636</v>
      </c>
      <c r="G64" s="22">
        <f t="shared" si="25"/>
        <v>17486.086470459573</v>
      </c>
      <c r="H64" s="22">
        <f t="shared" si="25"/>
        <v>18175.915609243864</v>
      </c>
      <c r="I64" s="22">
        <f t="shared" si="25"/>
        <v>18930.851947682007</v>
      </c>
      <c r="J64" s="22">
        <f t="shared" si="25"/>
        <v>19441.826410038713</v>
      </c>
      <c r="K64" s="22">
        <f t="shared" si="25"/>
        <v>20063.058610795051</v>
      </c>
      <c r="L64" s="22">
        <f t="shared" si="25"/>
        <v>21045.94008604543</v>
      </c>
      <c r="M64" s="22">
        <f t="shared" si="25"/>
        <v>19780.162222022689</v>
      </c>
      <c r="N64" s="22">
        <f t="shared" si="25"/>
        <v>20117.17162762177</v>
      </c>
      <c r="O64" s="22">
        <f t="shared" si="25"/>
        <v>20356.057759994746</v>
      </c>
      <c r="P64" s="22">
        <f t="shared" si="25"/>
        <v>20439.549357459808</v>
      </c>
      <c r="Q64" s="22">
        <f t="shared" si="25"/>
        <v>20732.115038519267</v>
      </c>
      <c r="R64" s="22">
        <f t="shared" si="25"/>
        <v>21644.24765730993</v>
      </c>
      <c r="S64" s="22">
        <f t="shared" si="25"/>
        <v>22366.397406232249</v>
      </c>
      <c r="T64" s="22">
        <f t="shared" si="25"/>
        <v>22693.992062405912</v>
      </c>
      <c r="U64" s="22">
        <f t="shared" si="25"/>
        <v>23095.312056833376</v>
      </c>
      <c r="V64" s="22">
        <f t="shared" ref="V64:Y64" si="26">V36/V93*1000000</f>
        <v>23925.919746391923</v>
      </c>
      <c r="W64" s="22">
        <f t="shared" si="26"/>
        <v>25601.921384667297</v>
      </c>
      <c r="X64" s="22">
        <f t="shared" si="26"/>
        <v>24945.602767284865</v>
      </c>
      <c r="Y64" s="22">
        <f t="shared" si="26"/>
        <v>25529.333565652847</v>
      </c>
      <c r="Z64" s="22">
        <f t="shared" ref="Z64:AA64" si="27">Z36/Z93*1000000</f>
        <v>27338.484612609875</v>
      </c>
      <c r="AA64" s="22">
        <f t="shared" si="27"/>
        <v>29425.993115638663</v>
      </c>
    </row>
    <row r="68" spans="1:28" x14ac:dyDescent="0.2">
      <c r="A68" t="s">
        <v>1847</v>
      </c>
    </row>
    <row r="70" spans="1:28" s="18" customFormat="1" ht="15" x14ac:dyDescent="0.25">
      <c r="B70" s="18" t="s">
        <v>1844</v>
      </c>
      <c r="C70" s="18" t="s">
        <v>1845</v>
      </c>
      <c r="D70" s="18" t="s">
        <v>1846</v>
      </c>
      <c r="E70" s="18" t="s">
        <v>1715</v>
      </c>
      <c r="F70" s="18" t="s">
        <v>1716</v>
      </c>
      <c r="G70" s="18" t="s">
        <v>1717</v>
      </c>
      <c r="H70" s="18" t="s">
        <v>1718</v>
      </c>
      <c r="I70" s="18" t="s">
        <v>1719</v>
      </c>
      <c r="J70" s="18" t="s">
        <v>1720</v>
      </c>
      <c r="K70" s="18" t="s">
        <v>1721</v>
      </c>
      <c r="L70" s="18" t="s">
        <v>1722</v>
      </c>
      <c r="M70" s="18" t="s">
        <v>1723</v>
      </c>
      <c r="N70" s="18" t="s">
        <v>1724</v>
      </c>
      <c r="O70" s="18" t="s">
        <v>1725</v>
      </c>
      <c r="P70" s="18" t="s">
        <v>1726</v>
      </c>
      <c r="Q70" s="18" t="s">
        <v>1727</v>
      </c>
      <c r="R70" s="18" t="s">
        <v>1728</v>
      </c>
      <c r="S70" s="18" t="s">
        <v>1729</v>
      </c>
      <c r="T70" s="18" t="s">
        <v>1594</v>
      </c>
      <c r="U70" s="18" t="s">
        <v>1595</v>
      </c>
      <c r="V70" s="18" t="s">
        <v>1596</v>
      </c>
      <c r="W70" s="18" t="s">
        <v>1597</v>
      </c>
      <c r="X70" s="18" t="s">
        <v>1598</v>
      </c>
      <c r="Y70" s="18" t="s">
        <v>556</v>
      </c>
      <c r="Z70" s="18" t="s">
        <v>561</v>
      </c>
      <c r="AA70" s="18" t="s">
        <v>564</v>
      </c>
      <c r="AB70" s="166"/>
    </row>
    <row r="71" spans="1:28" x14ac:dyDescent="0.2">
      <c r="A71" t="s">
        <v>115</v>
      </c>
      <c r="B71" s="14">
        <v>97975</v>
      </c>
      <c r="C71" s="14">
        <v>100072</v>
      </c>
      <c r="D71" s="14">
        <v>101377</v>
      </c>
      <c r="E71" s="14">
        <v>103024</v>
      </c>
      <c r="F71" s="14">
        <v>104377</v>
      </c>
      <c r="G71" s="14">
        <v>105636</v>
      </c>
      <c r="H71" s="14">
        <v>107264</v>
      </c>
      <c r="I71" s="14">
        <v>109409</v>
      </c>
      <c r="J71" s="14">
        <v>111459</v>
      </c>
      <c r="K71" s="14">
        <v>113286</v>
      </c>
      <c r="L71" s="14">
        <v>114556</v>
      </c>
      <c r="M71" s="14">
        <v>115694</v>
      </c>
      <c r="N71" s="14">
        <v>116975</v>
      </c>
      <c r="O71" s="14">
        <v>118405</v>
      </c>
      <c r="P71" s="14">
        <v>120191</v>
      </c>
      <c r="Q71" s="14">
        <v>121850</v>
      </c>
      <c r="R71" s="14">
        <v>123682</v>
      </c>
      <c r="S71" s="14">
        <v>124580</v>
      </c>
      <c r="T71" s="14">
        <v>126327</v>
      </c>
      <c r="U71" s="14">
        <v>128049</v>
      </c>
      <c r="V71" s="14">
        <v>129701</v>
      </c>
      <c r="W71" s="14">
        <v>130466</v>
      </c>
      <c r="X71" s="14">
        <v>131431</v>
      </c>
      <c r="Y71" s="14">
        <v>133221</v>
      </c>
      <c r="Z71" s="14">
        <v>135610</v>
      </c>
      <c r="AA71" s="14">
        <v>138283</v>
      </c>
    </row>
    <row r="72" spans="1:28" x14ac:dyDescent="0.2">
      <c r="A72" t="s">
        <v>116</v>
      </c>
      <c r="B72" s="14">
        <v>132609</v>
      </c>
      <c r="C72" s="14">
        <v>133662</v>
      </c>
      <c r="D72" s="14">
        <v>134905</v>
      </c>
      <c r="E72" s="14">
        <v>135381</v>
      </c>
      <c r="F72" s="14">
        <v>136483</v>
      </c>
      <c r="G72" s="14">
        <v>138608</v>
      </c>
      <c r="H72" s="14">
        <v>140578</v>
      </c>
      <c r="I72" s="14">
        <v>141918</v>
      </c>
      <c r="J72" s="14">
        <v>143490</v>
      </c>
      <c r="K72" s="14">
        <v>145197</v>
      </c>
      <c r="L72" s="14">
        <v>146073</v>
      </c>
      <c r="M72" s="14">
        <v>146396</v>
      </c>
      <c r="N72" s="14">
        <v>148653</v>
      </c>
      <c r="O72" s="14">
        <v>150600</v>
      </c>
      <c r="P72" s="14">
        <v>151710</v>
      </c>
      <c r="Q72" s="14">
        <v>153475</v>
      </c>
      <c r="R72" s="14">
        <v>155151</v>
      </c>
      <c r="S72" s="14">
        <v>156143</v>
      </c>
      <c r="T72" s="14">
        <v>157280</v>
      </c>
      <c r="U72" s="14">
        <v>157944</v>
      </c>
      <c r="V72" s="14">
        <v>157256</v>
      </c>
      <c r="W72" s="14">
        <v>157109</v>
      </c>
      <c r="X72" s="14">
        <v>157187</v>
      </c>
      <c r="Y72" s="14">
        <v>156631</v>
      </c>
      <c r="Z72" s="14">
        <v>157550</v>
      </c>
      <c r="AA72" s="14">
        <v>159939</v>
      </c>
    </row>
    <row r="73" spans="1:28" x14ac:dyDescent="0.2">
      <c r="A73" t="s">
        <v>117</v>
      </c>
      <c r="B73" s="14">
        <v>84619</v>
      </c>
      <c r="C73" s="14">
        <v>85045</v>
      </c>
      <c r="D73" s="14">
        <v>85509</v>
      </c>
      <c r="E73" s="14">
        <v>85956</v>
      </c>
      <c r="F73" s="14">
        <v>86403</v>
      </c>
      <c r="G73" s="14">
        <v>87011</v>
      </c>
      <c r="H73" s="14">
        <v>88277</v>
      </c>
      <c r="I73" s="14">
        <v>89990</v>
      </c>
      <c r="J73" s="14">
        <v>91174</v>
      </c>
      <c r="K73" s="14">
        <v>92242</v>
      </c>
      <c r="L73" s="14">
        <v>93946</v>
      </c>
      <c r="M73" s="14">
        <v>95266</v>
      </c>
      <c r="N73" s="14">
        <v>96337</v>
      </c>
      <c r="O73" s="14">
        <v>97604</v>
      </c>
      <c r="P73" s="14">
        <v>99064</v>
      </c>
      <c r="Q73" s="14">
        <v>100756</v>
      </c>
      <c r="R73" s="14">
        <v>102765</v>
      </c>
      <c r="S73" s="14">
        <v>104379</v>
      </c>
      <c r="T73" s="14">
        <v>105905</v>
      </c>
      <c r="U73" s="14">
        <v>108372</v>
      </c>
      <c r="V73" s="14">
        <v>110818</v>
      </c>
      <c r="W73" s="14">
        <v>113928</v>
      </c>
      <c r="X73" s="14">
        <v>115572</v>
      </c>
      <c r="Y73" s="14">
        <v>116819</v>
      </c>
      <c r="Z73" s="14">
        <v>118820</v>
      </c>
      <c r="AA73" s="14">
        <v>120699</v>
      </c>
    </row>
    <row r="74" spans="1:28" x14ac:dyDescent="0.2">
      <c r="A74" t="s">
        <v>118</v>
      </c>
      <c r="B74" s="14">
        <v>103686</v>
      </c>
      <c r="C74" s="14">
        <v>104006</v>
      </c>
      <c r="D74" s="14">
        <v>104478</v>
      </c>
      <c r="E74" s="14">
        <v>104646</v>
      </c>
      <c r="F74" s="14">
        <v>104883</v>
      </c>
      <c r="G74" s="14">
        <v>105784</v>
      </c>
      <c r="H74" s="14">
        <v>106878</v>
      </c>
      <c r="I74" s="14">
        <v>107475</v>
      </c>
      <c r="J74" s="14">
        <v>107904</v>
      </c>
      <c r="K74" s="14">
        <v>109041</v>
      </c>
      <c r="L74" s="14">
        <v>109848</v>
      </c>
      <c r="M74" s="14">
        <v>110061</v>
      </c>
      <c r="N74" s="14">
        <v>111072</v>
      </c>
      <c r="O74" s="14">
        <v>111718</v>
      </c>
      <c r="P74" s="14">
        <v>111529</v>
      </c>
      <c r="Q74" s="14">
        <v>111979</v>
      </c>
      <c r="R74" s="14">
        <v>112541</v>
      </c>
      <c r="S74" s="14">
        <v>112464</v>
      </c>
      <c r="T74" s="14">
        <v>113365</v>
      </c>
      <c r="U74" s="14">
        <v>114335</v>
      </c>
      <c r="V74" s="14">
        <v>115148</v>
      </c>
      <c r="W74" s="14">
        <v>115902</v>
      </c>
      <c r="X74" s="14">
        <v>116134</v>
      </c>
      <c r="Y74" s="14">
        <v>116549</v>
      </c>
      <c r="Z74" s="14">
        <v>117473</v>
      </c>
      <c r="AA74" s="14">
        <v>118591</v>
      </c>
    </row>
    <row r="75" spans="1:28" x14ac:dyDescent="0.2">
      <c r="A75" t="s">
        <v>119</v>
      </c>
      <c r="B75" s="14">
        <v>94810</v>
      </c>
      <c r="C75" s="14">
        <v>95811</v>
      </c>
      <c r="D75" s="14">
        <v>96417</v>
      </c>
      <c r="E75" s="14">
        <v>96345</v>
      </c>
      <c r="F75" s="14">
        <v>97205</v>
      </c>
      <c r="G75" s="14">
        <v>98540</v>
      </c>
      <c r="H75" s="14">
        <v>99949</v>
      </c>
      <c r="I75" s="14">
        <v>101509</v>
      </c>
      <c r="J75" s="14">
        <v>102469</v>
      </c>
      <c r="K75" s="14">
        <v>103902</v>
      </c>
      <c r="L75" s="14">
        <v>104782</v>
      </c>
      <c r="M75" s="14">
        <v>105716</v>
      </c>
      <c r="N75" s="14">
        <v>106962</v>
      </c>
      <c r="O75" s="14">
        <v>108199</v>
      </c>
      <c r="P75" s="14">
        <v>108185</v>
      </c>
      <c r="Q75" s="14">
        <v>107899</v>
      </c>
      <c r="R75" s="14">
        <v>108153</v>
      </c>
      <c r="S75" s="14">
        <v>108327</v>
      </c>
      <c r="T75" s="14">
        <v>109235</v>
      </c>
      <c r="U75" s="14">
        <v>109095</v>
      </c>
      <c r="V75" s="14">
        <v>109728</v>
      </c>
      <c r="W75" s="14">
        <v>109659</v>
      </c>
      <c r="X75" s="14">
        <v>109587</v>
      </c>
      <c r="Y75" s="14">
        <v>110040</v>
      </c>
      <c r="Z75" s="14">
        <v>110237</v>
      </c>
      <c r="AA75" s="14">
        <v>110995</v>
      </c>
    </row>
    <row r="76" spans="1:28" x14ac:dyDescent="0.2">
      <c r="A76" t="s">
        <v>120</v>
      </c>
      <c r="B76" s="14">
        <v>93916</v>
      </c>
      <c r="C76" s="14">
        <v>94575</v>
      </c>
      <c r="D76" s="14">
        <v>95160</v>
      </c>
      <c r="E76" s="14">
        <v>95791</v>
      </c>
      <c r="F76" s="14">
        <v>95448</v>
      </c>
      <c r="G76" s="14">
        <v>95569</v>
      </c>
      <c r="H76" s="14">
        <v>95907</v>
      </c>
      <c r="I76" s="14">
        <v>96884</v>
      </c>
      <c r="J76" s="14">
        <v>97574</v>
      </c>
      <c r="K76" s="14">
        <v>98496</v>
      </c>
      <c r="L76" s="14">
        <v>99394</v>
      </c>
      <c r="M76" s="14">
        <v>100188</v>
      </c>
      <c r="N76" s="14">
        <v>101076</v>
      </c>
      <c r="O76" s="14">
        <v>101766</v>
      </c>
      <c r="P76" s="14">
        <v>103004</v>
      </c>
      <c r="Q76" s="14">
        <v>103837</v>
      </c>
      <c r="R76" s="14">
        <v>105434</v>
      </c>
      <c r="S76" s="14">
        <v>106404</v>
      </c>
      <c r="T76" s="14">
        <v>106823</v>
      </c>
      <c r="U76" s="14">
        <v>106543</v>
      </c>
      <c r="V76" s="14">
        <v>106726</v>
      </c>
      <c r="W76" s="14">
        <v>107348</v>
      </c>
      <c r="X76" s="14">
        <v>107146</v>
      </c>
      <c r="Y76" s="14">
        <v>106883</v>
      </c>
      <c r="Z76" s="14">
        <v>106970</v>
      </c>
      <c r="AA76" s="14">
        <v>107737</v>
      </c>
    </row>
    <row r="77" spans="1:28" x14ac:dyDescent="0.2">
      <c r="A77" t="s">
        <v>121</v>
      </c>
      <c r="B77" s="14">
        <v>138077</v>
      </c>
      <c r="C77" s="14">
        <v>137941</v>
      </c>
      <c r="D77" s="14">
        <v>138633</v>
      </c>
      <c r="E77" s="14">
        <v>139116</v>
      </c>
      <c r="F77" s="14">
        <v>140338</v>
      </c>
      <c r="G77" s="14">
        <v>141246</v>
      </c>
      <c r="H77" s="14">
        <v>142242</v>
      </c>
      <c r="I77" s="14">
        <v>143353</v>
      </c>
      <c r="J77" s="14">
        <v>145307</v>
      </c>
      <c r="K77" s="14">
        <v>147741</v>
      </c>
      <c r="L77" s="14">
        <v>149723</v>
      </c>
      <c r="M77" s="14">
        <v>151594</v>
      </c>
      <c r="N77" s="14">
        <v>153739</v>
      </c>
      <c r="O77" s="14">
        <v>155764</v>
      </c>
      <c r="P77" s="14">
        <v>157457</v>
      </c>
      <c r="Q77" s="14">
        <v>159308</v>
      </c>
      <c r="R77" s="14">
        <v>161567</v>
      </c>
      <c r="S77" s="14">
        <v>164112</v>
      </c>
      <c r="T77" s="14">
        <v>165953</v>
      </c>
      <c r="U77" s="14">
        <v>168115</v>
      </c>
      <c r="V77" s="14">
        <v>169974</v>
      </c>
      <c r="W77" s="14">
        <v>171816</v>
      </c>
      <c r="X77" s="14">
        <v>173272</v>
      </c>
      <c r="Y77" s="14">
        <v>176697</v>
      </c>
      <c r="Z77" s="14">
        <v>180428</v>
      </c>
      <c r="AA77" s="14">
        <v>184187</v>
      </c>
    </row>
    <row r="78" spans="1:28" x14ac:dyDescent="0.2">
      <c r="A78" t="s">
        <v>122</v>
      </c>
      <c r="B78" s="14">
        <v>109141</v>
      </c>
      <c r="C78" s="14">
        <v>109646</v>
      </c>
      <c r="D78" s="14">
        <v>109539</v>
      </c>
      <c r="E78" s="14">
        <v>109242</v>
      </c>
      <c r="F78" s="14">
        <v>109105</v>
      </c>
      <c r="G78" s="14">
        <v>109280</v>
      </c>
      <c r="H78" s="14">
        <v>110045</v>
      </c>
      <c r="I78" s="14">
        <v>111266</v>
      </c>
      <c r="J78" s="14">
        <v>112500</v>
      </c>
      <c r="K78" s="14">
        <v>113132</v>
      </c>
      <c r="L78" s="14">
        <v>113298</v>
      </c>
      <c r="M78" s="14">
        <v>113754</v>
      </c>
      <c r="N78" s="14">
        <v>114509</v>
      </c>
      <c r="O78" s="14">
        <v>115351</v>
      </c>
      <c r="P78" s="14">
        <v>116250</v>
      </c>
      <c r="Q78" s="14">
        <v>116696</v>
      </c>
      <c r="R78" s="14">
        <v>117376</v>
      </c>
      <c r="S78" s="14">
        <v>117735</v>
      </c>
      <c r="T78" s="14">
        <v>118289</v>
      </c>
      <c r="U78" s="14">
        <v>118489</v>
      </c>
      <c r="V78" s="14">
        <v>119165</v>
      </c>
      <c r="W78" s="14">
        <v>119575</v>
      </c>
      <c r="X78" s="14">
        <v>120051</v>
      </c>
      <c r="Y78" s="14">
        <v>120823</v>
      </c>
      <c r="Z78" s="14">
        <v>121106</v>
      </c>
      <c r="AA78" s="14">
        <v>121262</v>
      </c>
    </row>
    <row r="79" spans="1:28" x14ac:dyDescent="0.2">
      <c r="A79" t="s">
        <v>123</v>
      </c>
      <c r="B79" s="14">
        <v>118693</v>
      </c>
      <c r="C79" s="14">
        <v>120079</v>
      </c>
      <c r="D79" s="14">
        <v>121638</v>
      </c>
      <c r="E79" s="14">
        <v>123123</v>
      </c>
      <c r="F79" s="14">
        <v>124172</v>
      </c>
      <c r="G79" s="14">
        <v>125348</v>
      </c>
      <c r="H79" s="14">
        <v>125890</v>
      </c>
      <c r="I79" s="14">
        <v>126516</v>
      </c>
      <c r="J79" s="14">
        <v>127568</v>
      </c>
      <c r="K79" s="14">
        <v>129721</v>
      </c>
      <c r="L79" s="14">
        <v>131720</v>
      </c>
      <c r="M79" s="14">
        <v>133030</v>
      </c>
      <c r="N79" s="14">
        <v>134980</v>
      </c>
      <c r="O79" s="14">
        <v>136324</v>
      </c>
      <c r="P79" s="14">
        <v>137694</v>
      </c>
      <c r="Q79" s="14">
        <v>139135</v>
      </c>
      <c r="R79" s="14">
        <v>140992</v>
      </c>
      <c r="S79" s="14">
        <v>142723</v>
      </c>
      <c r="T79" s="14">
        <v>145184</v>
      </c>
      <c r="U79" s="14">
        <v>146846</v>
      </c>
      <c r="V79" s="14">
        <v>148400</v>
      </c>
      <c r="W79" s="14">
        <v>149753</v>
      </c>
      <c r="X79" s="14">
        <v>150584</v>
      </c>
      <c r="Y79" s="14">
        <v>152218</v>
      </c>
      <c r="Z79" s="14">
        <v>154619</v>
      </c>
      <c r="AA79" s="14">
        <v>155893</v>
      </c>
    </row>
    <row r="80" spans="1:28" x14ac:dyDescent="0.2">
      <c r="A80" t="s">
        <v>124</v>
      </c>
      <c r="B80" s="14">
        <v>125523</v>
      </c>
      <c r="C80" s="14">
        <v>126476</v>
      </c>
      <c r="D80" s="14">
        <v>126453</v>
      </c>
      <c r="E80" s="14">
        <v>126750</v>
      </c>
      <c r="F80" s="14">
        <v>127675</v>
      </c>
      <c r="G80" s="14">
        <v>128140</v>
      </c>
      <c r="H80" s="14">
        <v>128782</v>
      </c>
      <c r="I80" s="14">
        <v>129301</v>
      </c>
      <c r="J80" s="14">
        <v>129601</v>
      </c>
      <c r="K80" s="14">
        <v>130637</v>
      </c>
      <c r="L80" s="14">
        <v>131750</v>
      </c>
      <c r="M80" s="14">
        <v>132337</v>
      </c>
      <c r="N80" s="14">
        <v>133508</v>
      </c>
      <c r="O80" s="14">
        <v>134402</v>
      </c>
      <c r="P80" s="14">
        <v>135730</v>
      </c>
      <c r="Q80" s="14">
        <v>136916</v>
      </c>
      <c r="R80" s="14">
        <v>138695</v>
      </c>
      <c r="S80" s="14">
        <v>139668</v>
      </c>
      <c r="T80" s="14">
        <v>140373</v>
      </c>
      <c r="U80" s="14">
        <v>140680</v>
      </c>
      <c r="V80" s="14">
        <v>140848</v>
      </c>
      <c r="W80" s="14">
        <v>140624</v>
      </c>
      <c r="X80" s="14">
        <v>139945</v>
      </c>
      <c r="Y80" s="14">
        <v>140658</v>
      </c>
      <c r="Z80" s="14">
        <v>140689</v>
      </c>
      <c r="AA80" s="14">
        <v>140439</v>
      </c>
    </row>
    <row r="81" spans="1:27" x14ac:dyDescent="0.2">
      <c r="A81" t="s">
        <v>125</v>
      </c>
      <c r="B81" s="14">
        <v>105167</v>
      </c>
      <c r="C81" s="14">
        <v>106376</v>
      </c>
      <c r="D81" s="14">
        <v>106884</v>
      </c>
      <c r="E81" s="14">
        <v>107771</v>
      </c>
      <c r="F81" s="14">
        <v>108673</v>
      </c>
      <c r="G81" s="14">
        <v>109494</v>
      </c>
      <c r="H81" s="14">
        <v>110441</v>
      </c>
      <c r="I81" s="14">
        <v>111719</v>
      </c>
      <c r="J81" s="14">
        <v>113536</v>
      </c>
      <c r="K81" s="14">
        <v>115469</v>
      </c>
      <c r="L81" s="14">
        <v>116967</v>
      </c>
      <c r="M81" s="14">
        <v>118459</v>
      </c>
      <c r="N81" s="14">
        <v>120054</v>
      </c>
      <c r="O81" s="14">
        <v>121087</v>
      </c>
      <c r="P81" s="14">
        <v>122046</v>
      </c>
      <c r="Q81" s="14">
        <v>123006</v>
      </c>
      <c r="R81" s="14">
        <v>124603</v>
      </c>
      <c r="S81" s="14">
        <v>125712</v>
      </c>
      <c r="T81" s="14">
        <v>127090</v>
      </c>
      <c r="U81" s="14">
        <v>128680</v>
      </c>
      <c r="V81" s="14">
        <v>130149</v>
      </c>
      <c r="W81" s="14">
        <v>131502</v>
      </c>
      <c r="X81" s="14">
        <v>131791</v>
      </c>
      <c r="Y81" s="14">
        <v>132363</v>
      </c>
      <c r="Z81" s="14">
        <v>133661</v>
      </c>
      <c r="AA81" s="14">
        <v>135206</v>
      </c>
    </row>
    <row r="82" spans="1:27" x14ac:dyDescent="0.2">
      <c r="A82" t="s">
        <v>126</v>
      </c>
      <c r="B82" s="14">
        <v>102507</v>
      </c>
      <c r="C82" s="14">
        <v>103031</v>
      </c>
      <c r="D82" s="14">
        <v>103686</v>
      </c>
      <c r="E82" s="14">
        <v>104049</v>
      </c>
      <c r="F82" s="14">
        <v>104206</v>
      </c>
      <c r="G82" s="14">
        <v>104390</v>
      </c>
      <c r="H82" s="14">
        <v>105131</v>
      </c>
      <c r="I82" s="14">
        <v>105877</v>
      </c>
      <c r="J82" s="14">
        <v>107052</v>
      </c>
      <c r="K82" s="14">
        <v>108927</v>
      </c>
      <c r="L82" s="14">
        <v>111251</v>
      </c>
      <c r="M82" s="14">
        <v>112774</v>
      </c>
      <c r="N82" s="14">
        <v>114040</v>
      </c>
      <c r="O82" s="14">
        <v>115246</v>
      </c>
      <c r="P82" s="14">
        <v>115402</v>
      </c>
      <c r="Q82" s="14">
        <v>115164</v>
      </c>
      <c r="R82" s="14">
        <v>115228</v>
      </c>
      <c r="S82" s="14">
        <v>114769</v>
      </c>
      <c r="T82" s="14">
        <v>115198</v>
      </c>
      <c r="U82" s="14">
        <v>115559</v>
      </c>
      <c r="V82" s="14">
        <v>114940</v>
      </c>
      <c r="W82" s="14">
        <v>115158</v>
      </c>
      <c r="X82" s="14">
        <v>115271</v>
      </c>
      <c r="Y82" s="14">
        <v>115650</v>
      </c>
      <c r="Z82" s="14">
        <v>116028</v>
      </c>
      <c r="AA82" s="14">
        <v>117020</v>
      </c>
    </row>
    <row r="83" spans="1:27" x14ac:dyDescent="0.2">
      <c r="A83" t="s">
        <v>138</v>
      </c>
      <c r="B83" s="14">
        <v>1306723</v>
      </c>
      <c r="C83" s="14">
        <v>1316720</v>
      </c>
      <c r="D83" s="14">
        <v>1324679</v>
      </c>
      <c r="E83" s="14">
        <v>1331194</v>
      </c>
      <c r="F83" s="14">
        <v>1338968</v>
      </c>
      <c r="G83" s="14">
        <v>1349046</v>
      </c>
      <c r="H83" s="14">
        <v>1361384</v>
      </c>
      <c r="I83" s="14">
        <v>1375217</v>
      </c>
      <c r="J83" s="14">
        <v>1389634</v>
      </c>
      <c r="K83" s="14">
        <v>1407791</v>
      </c>
      <c r="L83" s="14">
        <v>1423308</v>
      </c>
      <c r="M83" s="14">
        <v>1435269</v>
      </c>
      <c r="N83" s="14">
        <v>1451905</v>
      </c>
      <c r="O83" s="14">
        <v>1466466</v>
      </c>
      <c r="P83" s="14">
        <v>1478262</v>
      </c>
      <c r="Q83" s="14">
        <v>1490021</v>
      </c>
      <c r="R83" s="14">
        <v>1506187</v>
      </c>
      <c r="S83" s="14">
        <v>1517016</v>
      </c>
      <c r="T83" s="14">
        <v>1531022</v>
      </c>
      <c r="U83" s="14">
        <v>1542707</v>
      </c>
      <c r="V83" s="14">
        <v>1552853</v>
      </c>
      <c r="W83" s="14">
        <v>1562840</v>
      </c>
      <c r="X83" s="14">
        <v>1567971</v>
      </c>
      <c r="Y83" s="14">
        <v>1578552</v>
      </c>
      <c r="Z83" s="14">
        <v>1593191</v>
      </c>
      <c r="AA83" s="14">
        <v>1610251</v>
      </c>
    </row>
    <row r="84" spans="1:27" x14ac:dyDescent="0.2">
      <c r="A84" t="s">
        <v>127</v>
      </c>
      <c r="B84" s="14">
        <v>245341</v>
      </c>
      <c r="C84" s="14">
        <v>246383</v>
      </c>
      <c r="D84" s="14">
        <v>248474</v>
      </c>
      <c r="E84" s="14">
        <v>249704</v>
      </c>
      <c r="F84" s="14">
        <v>250262</v>
      </c>
      <c r="G84" s="14">
        <v>251159</v>
      </c>
      <c r="H84" s="14">
        <v>251459</v>
      </c>
      <c r="I84" s="14">
        <v>252098</v>
      </c>
      <c r="J84" s="14">
        <v>253478</v>
      </c>
      <c r="K84" s="14">
        <v>255824</v>
      </c>
      <c r="L84" s="14">
        <v>258224</v>
      </c>
      <c r="M84" s="14">
        <v>260230</v>
      </c>
      <c r="N84" s="14">
        <v>262738</v>
      </c>
      <c r="O84" s="14">
        <v>264885</v>
      </c>
      <c r="P84" s="14">
        <v>268144</v>
      </c>
      <c r="Q84" s="14">
        <v>271084</v>
      </c>
      <c r="R84" s="14">
        <v>273977</v>
      </c>
      <c r="S84" s="14">
        <v>276037</v>
      </c>
      <c r="T84" s="14">
        <v>277504</v>
      </c>
      <c r="U84" s="14">
        <v>278652</v>
      </c>
      <c r="V84" s="14">
        <v>278827</v>
      </c>
      <c r="W84" s="14">
        <v>279852</v>
      </c>
      <c r="X84" s="14">
        <v>280364</v>
      </c>
      <c r="Y84" s="14">
        <v>279903</v>
      </c>
      <c r="Z84" s="14">
        <v>282702</v>
      </c>
      <c r="AA84" s="14">
        <v>286800</v>
      </c>
    </row>
    <row r="85" spans="1:27" x14ac:dyDescent="0.2">
      <c r="A85" t="s">
        <v>139</v>
      </c>
      <c r="B85" s="14">
        <v>1552064</v>
      </c>
      <c r="C85" s="14">
        <v>1563103</v>
      </c>
      <c r="D85" s="14">
        <v>1573153</v>
      </c>
      <c r="E85" s="14">
        <v>1580898</v>
      </c>
      <c r="F85" s="14">
        <v>1589230</v>
      </c>
      <c r="G85" s="14">
        <v>1600205</v>
      </c>
      <c r="H85" s="14">
        <v>1612843</v>
      </c>
      <c r="I85" s="14">
        <v>1627315</v>
      </c>
      <c r="J85" s="14">
        <v>1643112</v>
      </c>
      <c r="K85" s="14">
        <v>1663615</v>
      </c>
      <c r="L85" s="14">
        <v>1681532</v>
      </c>
      <c r="M85" s="14">
        <v>1695499</v>
      </c>
      <c r="N85" s="14">
        <v>1714643</v>
      </c>
      <c r="O85" s="14">
        <v>1731351</v>
      </c>
      <c r="P85" s="14">
        <v>1746406</v>
      </c>
      <c r="Q85" s="14">
        <v>1761105</v>
      </c>
      <c r="R85" s="14">
        <v>1780164</v>
      </c>
      <c r="S85" s="14">
        <v>1793053</v>
      </c>
      <c r="T85" s="14">
        <v>1808526</v>
      </c>
      <c r="U85" s="14">
        <v>1821359</v>
      </c>
      <c r="V85" s="14">
        <v>1831680</v>
      </c>
      <c r="W85" s="14">
        <v>1842692</v>
      </c>
      <c r="X85" s="14">
        <v>1848335</v>
      </c>
      <c r="Y85" s="14">
        <v>1858455</v>
      </c>
      <c r="Z85" s="14">
        <v>1875893</v>
      </c>
      <c r="AA85" s="14">
        <v>1897051</v>
      </c>
    </row>
    <row r="86" spans="1:27" x14ac:dyDescent="0.2">
      <c r="A86" t="s">
        <v>140</v>
      </c>
      <c r="B86" s="14">
        <v>7888838</v>
      </c>
      <c r="C86" s="14">
        <v>7955124</v>
      </c>
      <c r="D86" s="14">
        <v>7990598</v>
      </c>
      <c r="E86" s="14">
        <v>8023449</v>
      </c>
      <c r="F86" s="14">
        <v>8045192</v>
      </c>
      <c r="G86" s="14">
        <v>8087924</v>
      </c>
      <c r="H86" s="14">
        <v>8133100</v>
      </c>
      <c r="I86" s="14">
        <v>8202896</v>
      </c>
      <c r="J86" s="14">
        <v>8270861</v>
      </c>
      <c r="K86" s="14">
        <v>8351391</v>
      </c>
      <c r="L86" s="14">
        <v>8426399</v>
      </c>
      <c r="M86" s="14">
        <v>8490922</v>
      </c>
      <c r="N86" s="14">
        <v>8577771</v>
      </c>
      <c r="O86" s="14">
        <v>8652784</v>
      </c>
      <c r="P86" s="14">
        <v>8731840</v>
      </c>
      <c r="Q86" s="14">
        <v>8809382</v>
      </c>
      <c r="R86" s="14">
        <v>8893930</v>
      </c>
      <c r="S86" s="14">
        <v>8969638</v>
      </c>
      <c r="T86" s="14">
        <v>9053011</v>
      </c>
      <c r="U86" s="14">
        <v>9105076</v>
      </c>
      <c r="V86" s="14">
        <v>9150245</v>
      </c>
      <c r="W86" s="14">
        <v>9193770</v>
      </c>
      <c r="X86" s="14">
        <v>9225273</v>
      </c>
      <c r="Y86" s="14">
        <v>9295829</v>
      </c>
      <c r="Z86" s="14">
        <v>9379833</v>
      </c>
      <c r="AA86" s="14">
        <v>9482507</v>
      </c>
    </row>
    <row r="87" spans="1:27" x14ac:dyDescent="0.2">
      <c r="A87" t="s">
        <v>141</v>
      </c>
      <c r="B87" s="14">
        <v>48820583</v>
      </c>
      <c r="C87" s="14">
        <v>49032872</v>
      </c>
      <c r="D87" s="14">
        <v>49233311</v>
      </c>
      <c r="E87" s="14">
        <v>49449746</v>
      </c>
      <c r="F87" s="14">
        <v>49679267</v>
      </c>
      <c r="G87" s="14">
        <v>49925517</v>
      </c>
      <c r="H87" s="14">
        <v>50194600</v>
      </c>
      <c r="I87" s="14">
        <v>50606034</v>
      </c>
      <c r="J87" s="14">
        <v>50965186</v>
      </c>
      <c r="K87" s="14">
        <v>51381093</v>
      </c>
      <c r="L87" s="14">
        <v>51815853</v>
      </c>
      <c r="M87" s="14">
        <v>52196381</v>
      </c>
      <c r="N87" s="14">
        <v>52642452</v>
      </c>
      <c r="O87" s="14">
        <v>53107169</v>
      </c>
      <c r="P87" s="14">
        <v>53506812</v>
      </c>
      <c r="Q87" s="14">
        <v>53918686</v>
      </c>
      <c r="R87" s="14">
        <v>54370319</v>
      </c>
      <c r="S87" s="14">
        <v>54808676</v>
      </c>
      <c r="T87" s="14">
        <v>55289034</v>
      </c>
      <c r="U87" s="14">
        <v>55619548</v>
      </c>
      <c r="V87" s="14">
        <v>55924528</v>
      </c>
      <c r="W87" s="14">
        <v>56230056</v>
      </c>
      <c r="X87" s="14">
        <v>56325961</v>
      </c>
      <c r="Y87" s="14">
        <v>56554891</v>
      </c>
      <c r="Z87" s="14">
        <v>57106398</v>
      </c>
      <c r="AA87" s="14">
        <v>57690323</v>
      </c>
    </row>
    <row r="88" spans="1:27" x14ac:dyDescent="0.2">
      <c r="A88" t="s">
        <v>226</v>
      </c>
      <c r="B88" s="14">
        <v>56797174</v>
      </c>
      <c r="C88" s="14">
        <v>57005421</v>
      </c>
      <c r="D88" s="14">
        <v>57203121</v>
      </c>
      <c r="E88" s="14">
        <v>57424178</v>
      </c>
      <c r="F88" s="14">
        <v>57668143</v>
      </c>
      <c r="G88" s="14">
        <v>57931738</v>
      </c>
      <c r="H88" s="14">
        <v>58236322</v>
      </c>
      <c r="I88" s="14">
        <v>58685543</v>
      </c>
      <c r="J88" s="14">
        <v>59083854</v>
      </c>
      <c r="K88" s="14">
        <v>59557392</v>
      </c>
      <c r="L88" s="14">
        <v>60044620</v>
      </c>
      <c r="M88" s="14">
        <v>60467153</v>
      </c>
      <c r="N88" s="14">
        <v>60954623</v>
      </c>
      <c r="O88" s="14">
        <v>61470827</v>
      </c>
      <c r="P88" s="14">
        <v>61881396</v>
      </c>
      <c r="Q88" s="14">
        <v>62275929</v>
      </c>
      <c r="R88" s="14">
        <v>62756254</v>
      </c>
      <c r="S88" s="14">
        <v>63258413</v>
      </c>
      <c r="T88" s="14">
        <v>63785917</v>
      </c>
      <c r="U88" s="14">
        <v>64169395</v>
      </c>
      <c r="V88" s="14">
        <v>64553909</v>
      </c>
      <c r="W88" s="14">
        <v>64903140</v>
      </c>
      <c r="X88" s="14">
        <v>65185724</v>
      </c>
      <c r="Y88" s="14">
        <v>65121729</v>
      </c>
      <c r="Z88" s="14">
        <v>65121729</v>
      </c>
      <c r="AA88" s="14" t="s">
        <v>496</v>
      </c>
    </row>
    <row r="89" spans="1:27" x14ac:dyDescent="0.2">
      <c r="A89" t="s">
        <v>227</v>
      </c>
      <c r="B89" s="14">
        <v>58474943</v>
      </c>
      <c r="C89" s="14">
        <v>58684427</v>
      </c>
      <c r="D89" s="14">
        <v>58886065</v>
      </c>
      <c r="E89" s="14">
        <v>59113016</v>
      </c>
      <c r="F89" s="14">
        <v>59365677</v>
      </c>
      <c r="G89" s="14">
        <v>59636662</v>
      </c>
      <c r="H89" s="14">
        <v>59950364</v>
      </c>
      <c r="I89" s="14">
        <v>60413276</v>
      </c>
      <c r="J89" s="14">
        <v>60826967</v>
      </c>
      <c r="K89" s="14">
        <v>61319075</v>
      </c>
      <c r="L89" s="14">
        <v>61823772</v>
      </c>
      <c r="M89" s="14">
        <v>62260486</v>
      </c>
      <c r="N89" s="14">
        <v>62759456</v>
      </c>
      <c r="O89" s="14">
        <v>63285145</v>
      </c>
      <c r="P89" s="14">
        <v>63705030</v>
      </c>
      <c r="Q89" s="14">
        <v>64105654</v>
      </c>
      <c r="R89" s="14">
        <v>64596752</v>
      </c>
      <c r="S89" s="14">
        <v>65110034</v>
      </c>
      <c r="T89" s="14">
        <v>65648054</v>
      </c>
      <c r="U89" s="14">
        <v>66040229</v>
      </c>
      <c r="V89" s="14">
        <v>66435550</v>
      </c>
      <c r="W89" s="14">
        <v>66796807</v>
      </c>
      <c r="X89" s="14">
        <v>67081234</v>
      </c>
      <c r="Y89" s="14">
        <v>67026292</v>
      </c>
      <c r="Z89" s="14">
        <v>67026292</v>
      </c>
      <c r="AA89" s="14" t="s">
        <v>496</v>
      </c>
    </row>
    <row r="90" spans="1:27" x14ac:dyDescent="0.2">
      <c r="A90" t="s">
        <v>228</v>
      </c>
      <c r="B90" s="14">
        <v>680646</v>
      </c>
      <c r="C90" s="14">
        <v>684023</v>
      </c>
      <c r="D90" s="14">
        <v>689414</v>
      </c>
      <c r="E90" s="14">
        <v>693690</v>
      </c>
      <c r="F90" s="14">
        <v>696623</v>
      </c>
      <c r="G90" s="14">
        <v>700333</v>
      </c>
      <c r="H90" s="14">
        <v>703775</v>
      </c>
      <c r="I90" s="14">
        <v>708841</v>
      </c>
      <c r="J90" s="14">
        <v>715101</v>
      </c>
      <c r="K90" s="14">
        <v>724024</v>
      </c>
      <c r="L90" s="14">
        <v>733007</v>
      </c>
      <c r="M90" s="14">
        <v>740308</v>
      </c>
      <c r="N90" s="14">
        <v>748870</v>
      </c>
      <c r="O90" s="14">
        <v>756343</v>
      </c>
      <c r="P90" s="14">
        <v>765363</v>
      </c>
      <c r="Q90" s="14">
        <v>774120</v>
      </c>
      <c r="R90" s="14">
        <v>784735</v>
      </c>
      <c r="S90" s="14">
        <v>793655</v>
      </c>
      <c r="T90" s="14">
        <v>801369</v>
      </c>
      <c r="U90" s="14">
        <v>808528</v>
      </c>
      <c r="V90" s="14">
        <v>814745</v>
      </c>
      <c r="W90" s="14">
        <v>822697</v>
      </c>
      <c r="X90" s="14">
        <v>826938</v>
      </c>
      <c r="Y90" s="14">
        <v>832520</v>
      </c>
      <c r="Z90" s="14">
        <v>843539</v>
      </c>
      <c r="AA90" s="14">
        <v>855316</v>
      </c>
    </row>
    <row r="91" spans="1:27" x14ac:dyDescent="0.2">
      <c r="A91" t="s">
        <v>229</v>
      </c>
      <c r="B91" s="14">
        <v>316815</v>
      </c>
      <c r="C91" s="14">
        <v>319053</v>
      </c>
      <c r="D91" s="14">
        <v>320109</v>
      </c>
      <c r="E91" s="14">
        <v>321062</v>
      </c>
      <c r="F91" s="14">
        <v>321984</v>
      </c>
      <c r="G91" s="14">
        <v>323164</v>
      </c>
      <c r="H91" s="14">
        <v>325617</v>
      </c>
      <c r="I91" s="14">
        <v>328862</v>
      </c>
      <c r="J91" s="14">
        <v>333088</v>
      </c>
      <c r="K91" s="14">
        <v>337528</v>
      </c>
      <c r="L91" s="14">
        <v>341516</v>
      </c>
      <c r="M91" s="14">
        <v>344987</v>
      </c>
      <c r="N91" s="14">
        <v>348603</v>
      </c>
      <c r="O91" s="14">
        <v>351684</v>
      </c>
      <c r="P91" s="14">
        <v>353698</v>
      </c>
      <c r="Q91" s="14">
        <v>354866</v>
      </c>
      <c r="R91" s="14">
        <v>357207</v>
      </c>
      <c r="S91" s="14">
        <v>358216</v>
      </c>
      <c r="T91" s="14">
        <v>360577</v>
      </c>
      <c r="U91" s="14">
        <v>362728</v>
      </c>
      <c r="V91" s="14">
        <v>364254</v>
      </c>
      <c r="W91" s="14">
        <v>366235</v>
      </c>
      <c r="X91" s="14">
        <v>367113</v>
      </c>
      <c r="Y91" s="14">
        <v>368836</v>
      </c>
      <c r="Z91" s="14">
        <v>370795</v>
      </c>
      <c r="AA91" s="14">
        <v>373488</v>
      </c>
    </row>
    <row r="92" spans="1:27" x14ac:dyDescent="0.2">
      <c r="A92" t="s">
        <v>230</v>
      </c>
      <c r="B92" s="14">
        <v>456628</v>
      </c>
      <c r="C92" s="14">
        <v>459955</v>
      </c>
      <c r="D92" s="14">
        <v>462253</v>
      </c>
      <c r="E92" s="14">
        <v>463122</v>
      </c>
      <c r="F92" s="14">
        <v>466246</v>
      </c>
      <c r="G92" s="14">
        <v>471072</v>
      </c>
      <c r="H92" s="14">
        <v>476187</v>
      </c>
      <c r="I92" s="14">
        <v>480203</v>
      </c>
      <c r="J92" s="14">
        <v>483464</v>
      </c>
      <c r="K92" s="14">
        <v>488777</v>
      </c>
      <c r="L92" s="14">
        <v>492453</v>
      </c>
      <c r="M92" s="14">
        <v>494510</v>
      </c>
      <c r="N92" s="14">
        <v>500195</v>
      </c>
      <c r="O92" s="14">
        <v>504919</v>
      </c>
      <c r="P92" s="14">
        <v>507154</v>
      </c>
      <c r="Q92" s="14">
        <v>510269</v>
      </c>
      <c r="R92" s="14">
        <v>514540</v>
      </c>
      <c r="S92" s="14">
        <v>516602</v>
      </c>
      <c r="T92" s="14">
        <v>520253</v>
      </c>
      <c r="U92" s="14">
        <v>522054</v>
      </c>
      <c r="V92" s="14">
        <v>522980</v>
      </c>
      <c r="W92" s="14">
        <v>523294</v>
      </c>
      <c r="X92" s="14">
        <v>522853</v>
      </c>
      <c r="Y92" s="14">
        <v>523878</v>
      </c>
      <c r="Z92" s="14">
        <v>525949</v>
      </c>
      <c r="AA92" s="14">
        <v>529964</v>
      </c>
    </row>
    <row r="93" spans="1:27" x14ac:dyDescent="0.2">
      <c r="A93" t="s">
        <v>231</v>
      </c>
      <c r="B93" s="14">
        <v>236052</v>
      </c>
      <c r="C93" s="14">
        <v>238013</v>
      </c>
      <c r="D93" s="14">
        <v>240010</v>
      </c>
      <c r="E93" s="14">
        <v>242140</v>
      </c>
      <c r="F93" s="14">
        <v>244715</v>
      </c>
      <c r="G93" s="14">
        <v>246882</v>
      </c>
      <c r="H93" s="14">
        <v>249506</v>
      </c>
      <c r="I93" s="14">
        <v>252762</v>
      </c>
      <c r="J93" s="14">
        <v>256766</v>
      </c>
      <c r="K93" s="14">
        <v>261027</v>
      </c>
      <c r="L93" s="14">
        <v>264279</v>
      </c>
      <c r="M93" s="14">
        <v>267288</v>
      </c>
      <c r="N93" s="14">
        <v>270714</v>
      </c>
      <c r="O93" s="14">
        <v>274169</v>
      </c>
      <c r="P93" s="14">
        <v>277648</v>
      </c>
      <c r="Q93" s="14">
        <v>281158</v>
      </c>
      <c r="R93" s="14">
        <v>285249</v>
      </c>
      <c r="S93" s="14">
        <v>288692</v>
      </c>
      <c r="T93" s="14">
        <v>292280</v>
      </c>
      <c r="U93" s="14">
        <v>296164</v>
      </c>
      <c r="V93" s="14">
        <v>299675</v>
      </c>
      <c r="W93" s="14">
        <v>302282</v>
      </c>
      <c r="X93" s="14">
        <v>304703</v>
      </c>
      <c r="Y93" s="14">
        <v>309918</v>
      </c>
      <c r="Z93" s="14">
        <v>316038</v>
      </c>
      <c r="AA93" s="14">
        <v>322470</v>
      </c>
    </row>
    <row r="581" spans="9:10" x14ac:dyDescent="0.2">
      <c r="I581">
        <v>900</v>
      </c>
      <c r="J581">
        <v>900</v>
      </c>
    </row>
    <row r="582" spans="9:10" x14ac:dyDescent="0.2">
      <c r="I582">
        <v>1100</v>
      </c>
      <c r="J582">
        <v>1100</v>
      </c>
    </row>
    <row r="583" spans="9:10" x14ac:dyDescent="0.2">
      <c r="I583">
        <v>500</v>
      </c>
      <c r="J583">
        <v>500</v>
      </c>
    </row>
    <row r="584" spans="9:10" x14ac:dyDescent="0.2">
      <c r="I584">
        <v>400</v>
      </c>
      <c r="J584">
        <v>400</v>
      </c>
    </row>
    <row r="585" spans="9:10" x14ac:dyDescent="0.2">
      <c r="I585">
        <v>400</v>
      </c>
      <c r="J585">
        <v>400</v>
      </c>
    </row>
    <row r="586" spans="9:10" x14ac:dyDescent="0.2">
      <c r="I586">
        <v>200</v>
      </c>
      <c r="J586">
        <v>200</v>
      </c>
    </row>
    <row r="587" spans="9:10" x14ac:dyDescent="0.2">
      <c r="I587">
        <v>1200</v>
      </c>
      <c r="J587">
        <v>1200</v>
      </c>
    </row>
    <row r="588" spans="9:10" x14ac:dyDescent="0.2">
      <c r="I588">
        <v>1000</v>
      </c>
      <c r="J588">
        <v>1000</v>
      </c>
    </row>
    <row r="589" spans="9:10" x14ac:dyDescent="0.2">
      <c r="I589">
        <v>500</v>
      </c>
      <c r="J589">
        <v>500</v>
      </c>
    </row>
    <row r="590" spans="9:10" x14ac:dyDescent="0.2">
      <c r="I590">
        <v>500</v>
      </c>
      <c r="J590">
        <v>500</v>
      </c>
    </row>
    <row r="591" spans="9:10" x14ac:dyDescent="0.2">
      <c r="I591">
        <v>1000</v>
      </c>
      <c r="J591">
        <v>1000</v>
      </c>
    </row>
    <row r="592" spans="9:10" x14ac:dyDescent="0.2">
      <c r="I592">
        <v>1100</v>
      </c>
      <c r="J592">
        <v>1100</v>
      </c>
    </row>
    <row r="593" spans="9:10" x14ac:dyDescent="0.2">
      <c r="I593">
        <v>8900</v>
      </c>
      <c r="J593">
        <v>8900</v>
      </c>
    </row>
    <row r="594" spans="9:10" x14ac:dyDescent="0.2">
      <c r="I594">
        <v>1000</v>
      </c>
      <c r="J594">
        <v>1000</v>
      </c>
    </row>
    <row r="595" spans="9:10" x14ac:dyDescent="0.2">
      <c r="I595">
        <v>9900</v>
      </c>
      <c r="J595">
        <v>9900</v>
      </c>
    </row>
    <row r="596" spans="9:10" x14ac:dyDescent="0.2">
      <c r="I596">
        <v>104900</v>
      </c>
      <c r="J596">
        <v>104900</v>
      </c>
    </row>
    <row r="597" spans="9:10" x14ac:dyDescent="0.2">
      <c r="I597">
        <v>676800</v>
      </c>
      <c r="J597">
        <v>676800</v>
      </c>
    </row>
    <row r="598" spans="9:10" x14ac:dyDescent="0.2">
      <c r="I598">
        <v>730300</v>
      </c>
      <c r="J598">
        <v>730300</v>
      </c>
    </row>
    <row r="599" spans="9:10" x14ac:dyDescent="0.2">
      <c r="I599">
        <v>0</v>
      </c>
      <c r="J599">
        <v>0</v>
      </c>
    </row>
    <row r="600" spans="9:10" x14ac:dyDescent="0.2">
      <c r="I600">
        <v>3500</v>
      </c>
      <c r="J600">
        <v>3500</v>
      </c>
    </row>
    <row r="601" spans="9:10" x14ac:dyDescent="0.2">
      <c r="I601">
        <v>3100</v>
      </c>
      <c r="J601">
        <v>3100</v>
      </c>
    </row>
    <row r="602" spans="9:10" x14ac:dyDescent="0.2">
      <c r="I602">
        <v>2400</v>
      </c>
      <c r="J602">
        <v>2400</v>
      </c>
    </row>
    <row r="603" spans="9:10" x14ac:dyDescent="0.2">
      <c r="I603">
        <v>2000</v>
      </c>
      <c r="J603">
        <v>2000</v>
      </c>
    </row>
  </sheetData>
  <phoneticPr fontId="3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9A507-17C4-4F2A-BB69-75412D5630C2}">
  <sheetPr codeName="Sheet48"/>
  <dimension ref="A1:AF337"/>
  <sheetViews>
    <sheetView topLeftCell="I1" workbookViewId="0">
      <selection activeCell="Y201" sqref="Y201"/>
    </sheetView>
  </sheetViews>
  <sheetFormatPr defaultRowHeight="14.25" x14ac:dyDescent="0.2"/>
  <cols>
    <col min="1" max="1" width="24.75" bestFit="1" customWidth="1"/>
    <col min="2" max="23" width="9.875" bestFit="1" customWidth="1"/>
    <col min="24" max="25" width="9.875" customWidth="1"/>
    <col min="26" max="26" width="9" style="165"/>
  </cols>
  <sheetData>
    <row r="1" spans="1:32" x14ac:dyDescent="0.2">
      <c r="A1" t="s">
        <v>1841</v>
      </c>
    </row>
    <row r="2" spans="1:32" x14ac:dyDescent="0.2">
      <c r="A2" t="str">
        <f>A3&amp;" GVA in "&amp;A8&amp;" (£m)"</f>
        <v>ABDE Production GVA in Ashford (£m)</v>
      </c>
      <c r="B2" t="str">
        <f>B8</f>
        <v>2000</v>
      </c>
      <c r="C2" t="str">
        <f t="shared" ref="C2:W2" si="0">C8</f>
        <v>2001</v>
      </c>
      <c r="D2" t="str">
        <f t="shared" si="0"/>
        <v>2002</v>
      </c>
      <c r="E2" t="str">
        <f t="shared" si="0"/>
        <v>2003</v>
      </c>
      <c r="F2" t="str">
        <f t="shared" si="0"/>
        <v>2004</v>
      </c>
      <c r="G2" t="str">
        <f t="shared" si="0"/>
        <v>2005</v>
      </c>
      <c r="H2" t="str">
        <f t="shared" si="0"/>
        <v>2006</v>
      </c>
      <c r="I2" t="str">
        <f t="shared" si="0"/>
        <v>2007</v>
      </c>
      <c r="J2" t="str">
        <f t="shared" si="0"/>
        <v>2008</v>
      </c>
      <c r="K2" t="str">
        <f t="shared" si="0"/>
        <v>2009</v>
      </c>
      <c r="L2" t="str">
        <f t="shared" si="0"/>
        <v>2010</v>
      </c>
      <c r="M2" t="str">
        <f t="shared" si="0"/>
        <v>2011</v>
      </c>
      <c r="N2" t="str">
        <f t="shared" si="0"/>
        <v>2012</v>
      </c>
      <c r="O2" t="str">
        <f t="shared" si="0"/>
        <v>2013</v>
      </c>
      <c r="P2" t="str">
        <f t="shared" si="0"/>
        <v>2014</v>
      </c>
      <c r="Q2" t="str">
        <f t="shared" si="0"/>
        <v>2015</v>
      </c>
      <c r="R2" t="str">
        <f t="shared" si="0"/>
        <v>2016</v>
      </c>
      <c r="S2" t="str">
        <f t="shared" si="0"/>
        <v>2017</v>
      </c>
      <c r="T2" t="str">
        <f t="shared" si="0"/>
        <v>2018</v>
      </c>
      <c r="U2" t="str">
        <f t="shared" si="0"/>
        <v>2019</v>
      </c>
      <c r="V2" t="str">
        <f t="shared" si="0"/>
        <v>2020</v>
      </c>
      <c r="W2" t="str">
        <f t="shared" si="0"/>
        <v>2021</v>
      </c>
      <c r="X2">
        <f t="shared" ref="X2:Y2" si="1">X8</f>
        <v>2022</v>
      </c>
      <c r="Y2">
        <f t="shared" si="1"/>
        <v>2023</v>
      </c>
    </row>
    <row r="3" spans="1:32" x14ac:dyDescent="0.2">
      <c r="A3" t="str" cm="1">
        <f t="array" ref="A3">INDEX(A10:A19,Control!$W$3)</f>
        <v>ABDE Production</v>
      </c>
      <c r="B3" cm="1">
        <f t="array" ref="B3">INDEX(B10:B19,Control!$W$3)</f>
        <v>26</v>
      </c>
      <c r="C3" cm="1">
        <f t="array" ref="C3">INDEX(C10:C19,Control!$W$3)</f>
        <v>24</v>
      </c>
      <c r="D3" cm="1">
        <f t="array" ref="D3">INDEX(D10:D19,Control!$W$3)</f>
        <v>28</v>
      </c>
      <c r="E3" cm="1">
        <f t="array" ref="E3">INDEX(E10:E19,Control!$W$3)</f>
        <v>35</v>
      </c>
      <c r="F3" cm="1">
        <f t="array" ref="F3">INDEX(F10:F19,Control!$W$3)</f>
        <v>31</v>
      </c>
      <c r="G3" cm="1">
        <f t="array" ref="G3">INDEX(G10:G19,Control!$W$3)</f>
        <v>32</v>
      </c>
      <c r="H3" cm="1">
        <f t="array" ref="H3">INDEX(H10:H19,Control!$W$3)</f>
        <v>40</v>
      </c>
      <c r="I3" cm="1">
        <f t="array" ref="I3">INDEX(I10:I19,Control!$W$3)</f>
        <v>46</v>
      </c>
      <c r="J3" cm="1">
        <f t="array" ref="J3">INDEX(J10:J19,Control!$W$3)</f>
        <v>53</v>
      </c>
      <c r="K3" cm="1">
        <f t="array" ref="K3">INDEX(K10:K19,Control!$W$3)</f>
        <v>53</v>
      </c>
      <c r="L3" cm="1">
        <f t="array" ref="L3">INDEX(L10:L19,Control!$W$3)</f>
        <v>50</v>
      </c>
      <c r="M3" cm="1">
        <f t="array" ref="M3">INDEX(M10:M19,Control!$W$3)</f>
        <v>56</v>
      </c>
      <c r="N3" cm="1">
        <f t="array" ref="N3">INDEX(N10:N19,Control!$W$3)</f>
        <v>65</v>
      </c>
      <c r="O3" cm="1">
        <f t="array" ref="O3">INDEX(O10:O19,Control!$W$3)</f>
        <v>66</v>
      </c>
      <c r="P3" cm="1">
        <f t="array" ref="P3">INDEX(P10:P19,Control!$W$3)</f>
        <v>85</v>
      </c>
      <c r="Q3" cm="1">
        <f t="array" ref="Q3">INDEX(Q10:Q19,Control!$W$3)</f>
        <v>91</v>
      </c>
      <c r="R3" cm="1">
        <f t="array" ref="R3">INDEX(R10:R19,Control!$W$3)</f>
        <v>90</v>
      </c>
      <c r="S3" cm="1">
        <f t="array" ref="S3">INDEX(S10:S19,Control!$W$3)</f>
        <v>96</v>
      </c>
      <c r="T3" cm="1">
        <f t="array" ref="T3">INDEX(T10:T19,Control!$W$3)</f>
        <v>79</v>
      </c>
      <c r="U3" cm="1">
        <f t="array" ref="U3">INDEX(U10:U19,Control!$W$3)</f>
        <v>94</v>
      </c>
      <c r="V3" cm="1">
        <f t="array" ref="V3">INDEX(V10:V19,Control!$W$3)</f>
        <v>127</v>
      </c>
      <c r="W3" cm="1">
        <f t="array" ref="W3">INDEX(W10:W19,Control!$W$3)</f>
        <v>114</v>
      </c>
      <c r="X3" cm="1">
        <f t="array" ref="X3">INDEX(X10:X19,Control!$W$3)</f>
        <v>145</v>
      </c>
      <c r="Y3" cm="1">
        <f t="array" ref="Y3">INDEX(Y10:Y19,Control!$W$3)</f>
        <v>160</v>
      </c>
    </row>
    <row r="4" spans="1:32" x14ac:dyDescent="0.2">
      <c r="A4" t="str">
        <f>A3&amp;" Growth"</f>
        <v>ABDE Production Growth</v>
      </c>
      <c r="B4" s="3" cm="1">
        <f t="array" ref="B4">INDEX(B23:B32,Control!$W$3)</f>
        <v>100</v>
      </c>
      <c r="C4" s="3" cm="1">
        <f t="array" ref="C4">INDEX(C23:C32,Control!$W$3)</f>
        <v>92.307692307692307</v>
      </c>
      <c r="D4" s="3" cm="1">
        <f t="array" ref="D4">INDEX(D23:D32,Control!$W$3)</f>
        <v>107.69230769230769</v>
      </c>
      <c r="E4" s="3" cm="1">
        <f t="array" ref="E4">INDEX(E23:E32,Control!$W$3)</f>
        <v>134.61538461538461</v>
      </c>
      <c r="F4" s="3" cm="1">
        <f t="array" ref="F4">INDEX(F23:F32,Control!$W$3)</f>
        <v>119.23076923076923</v>
      </c>
      <c r="G4" s="3" cm="1">
        <f t="array" ref="G4">INDEX(G23:G32,Control!$W$3)</f>
        <v>123.07692307692308</v>
      </c>
      <c r="H4" s="3" cm="1">
        <f t="array" ref="H4">INDEX(H23:H32,Control!$W$3)</f>
        <v>153.84615384615387</v>
      </c>
      <c r="I4" s="3" cm="1">
        <f t="array" ref="I4">INDEX(I23:I32,Control!$W$3)</f>
        <v>176.92307692307691</v>
      </c>
      <c r="J4" s="3" cm="1">
        <f t="array" ref="J4">INDEX(J23:J32,Control!$W$3)</f>
        <v>203.84615384615384</v>
      </c>
      <c r="K4" s="3" cm="1">
        <f t="array" ref="K4">INDEX(K23:K32,Control!$W$3)</f>
        <v>203.84615384615384</v>
      </c>
      <c r="L4" s="3" cm="1">
        <f t="array" ref="L4">INDEX(L23:L32,Control!$W$3)</f>
        <v>192.30769230769232</v>
      </c>
      <c r="M4" s="3" cm="1">
        <f t="array" ref="M4">INDEX(M23:M32,Control!$W$3)</f>
        <v>215.38461538461539</v>
      </c>
      <c r="N4" s="3" cm="1">
        <f t="array" ref="N4">INDEX(N23:N32,Control!$W$3)</f>
        <v>250</v>
      </c>
      <c r="O4" s="3" cm="1">
        <f t="array" ref="O4">INDEX(O23:O32,Control!$W$3)</f>
        <v>253.84615384615384</v>
      </c>
      <c r="P4" s="3" cm="1">
        <f t="array" ref="P4">INDEX(P23:P32,Control!$W$3)</f>
        <v>326.92307692307691</v>
      </c>
      <c r="Q4" s="3" cm="1">
        <f t="array" ref="Q4">INDEX(Q23:Q32,Control!$W$3)</f>
        <v>350</v>
      </c>
      <c r="R4" s="3" cm="1">
        <f t="array" ref="R4">INDEX(R23:R32,Control!$W$3)</f>
        <v>346.15384615384619</v>
      </c>
      <c r="S4" s="3" cm="1">
        <f t="array" ref="S4">INDEX(S23:S32,Control!$W$3)</f>
        <v>369.23076923076923</v>
      </c>
      <c r="T4" s="3" cm="1">
        <f t="array" ref="T4">INDEX(T23:T32,Control!$W$3)</f>
        <v>303.84615384615381</v>
      </c>
      <c r="U4" s="3" cm="1">
        <f t="array" ref="U4">INDEX(U23:U32,Control!$W$3)</f>
        <v>361.53846153846155</v>
      </c>
      <c r="V4" s="3" cm="1">
        <f t="array" ref="V4">INDEX(V23:V32,Control!$W$3)</f>
        <v>488.46153846153851</v>
      </c>
      <c r="W4" s="3" cm="1">
        <f t="array" ref="W4">INDEX(W23:W32,Control!$W$3)</f>
        <v>438.46153846153851</v>
      </c>
      <c r="X4" s="3" cm="1">
        <f t="array" ref="X4">INDEX(X23:X32,Control!$W$3)</f>
        <v>557.69230769230762</v>
      </c>
      <c r="Y4" s="3" cm="1">
        <f t="array" ref="Y4">INDEX(Y23:Y32,Control!$W$3)</f>
        <v>615.38461538461547</v>
      </c>
    </row>
    <row r="5" spans="1:32" x14ac:dyDescent="0.2">
      <c r="A5" t="str">
        <f>A3&amp;" GVA in "&amp;A8&amp;" (£m)"</f>
        <v>ABDE Production GVA in Ashford (£m)</v>
      </c>
    </row>
    <row r="6" spans="1:32" x14ac:dyDescent="0.2">
      <c r="A6" t="str">
        <f>"GVA growth in "&amp;A8&amp;" (Index: 2000 = 100)"</f>
        <v>GVA growth in Ashford (Index: 2000 = 100)</v>
      </c>
    </row>
    <row r="7" spans="1:32" x14ac:dyDescent="0.2">
      <c r="AA7" s="25" t="str">
        <f>"5-year % change in GVA in "&amp;A8</f>
        <v>5-year % change in GVA in Ashford</v>
      </c>
    </row>
    <row r="8" spans="1:32" x14ac:dyDescent="0.2">
      <c r="A8" s="25" t="str" cm="1">
        <f t="array" ref="A8">INDEX(A41:A63,Control!B3)</f>
        <v>Ashford</v>
      </c>
      <c r="B8" t="str">
        <f t="shared" ref="B8:W8" si="2">B40</f>
        <v>2000</v>
      </c>
      <c r="C8" t="str">
        <f t="shared" si="2"/>
        <v>2001</v>
      </c>
      <c r="D8" t="str">
        <f t="shared" si="2"/>
        <v>2002</v>
      </c>
      <c r="E8" t="str">
        <f t="shared" si="2"/>
        <v>2003</v>
      </c>
      <c r="F8" t="str">
        <f t="shared" si="2"/>
        <v>2004</v>
      </c>
      <c r="G8" t="str">
        <f t="shared" si="2"/>
        <v>2005</v>
      </c>
      <c r="H8" t="str">
        <f t="shared" si="2"/>
        <v>2006</v>
      </c>
      <c r="I8" t="str">
        <f t="shared" si="2"/>
        <v>2007</v>
      </c>
      <c r="J8" t="str">
        <f t="shared" si="2"/>
        <v>2008</v>
      </c>
      <c r="K8" t="str">
        <f t="shared" si="2"/>
        <v>2009</v>
      </c>
      <c r="L8" t="str">
        <f t="shared" si="2"/>
        <v>2010</v>
      </c>
      <c r="M8" t="str">
        <f t="shared" si="2"/>
        <v>2011</v>
      </c>
      <c r="N8" t="str">
        <f t="shared" si="2"/>
        <v>2012</v>
      </c>
      <c r="O8" t="str">
        <f t="shared" si="2"/>
        <v>2013</v>
      </c>
      <c r="P8" t="str">
        <f t="shared" si="2"/>
        <v>2014</v>
      </c>
      <c r="Q8" t="str">
        <f t="shared" si="2"/>
        <v>2015</v>
      </c>
      <c r="R8" t="str">
        <f t="shared" si="2"/>
        <v>2016</v>
      </c>
      <c r="S8" t="str">
        <f t="shared" si="2"/>
        <v>2017</v>
      </c>
      <c r="T8" t="str">
        <f t="shared" si="2"/>
        <v>2018</v>
      </c>
      <c r="U8" t="str">
        <f t="shared" si="2"/>
        <v>2019</v>
      </c>
      <c r="V8" t="str">
        <f t="shared" si="2"/>
        <v>2020</v>
      </c>
      <c r="W8" t="str">
        <f t="shared" si="2"/>
        <v>2021</v>
      </c>
      <c r="X8">
        <f t="shared" ref="X8:Y8" si="3">X40</f>
        <v>2022</v>
      </c>
      <c r="Y8">
        <f t="shared" si="3"/>
        <v>2023</v>
      </c>
      <c r="AB8" t="str">
        <f ca="1">OFFSET(Z8,0,-1)&amp;" £m"</f>
        <v>2023 £m</v>
      </c>
      <c r="AC8" t="str">
        <f ca="1">OFFSET(Z8,0,-6)&amp;" £m"</f>
        <v>2018 £m</v>
      </c>
      <c r="AE8" t="s">
        <v>262</v>
      </c>
      <c r="AF8" t="s">
        <v>135</v>
      </c>
    </row>
    <row r="9" spans="1:32" x14ac:dyDescent="0.2">
      <c r="A9" t="s">
        <v>173</v>
      </c>
      <c r="B9" s="45">
        <f>GVA!B4</f>
        <v>1507</v>
      </c>
      <c r="C9" s="45">
        <f>GVA!C4</f>
        <v>1576</v>
      </c>
      <c r="D9" s="45">
        <f>GVA!D4</f>
        <v>1613</v>
      </c>
      <c r="E9" s="45">
        <f>GVA!E4</f>
        <v>1674</v>
      </c>
      <c r="F9" s="45">
        <f>GVA!F4</f>
        <v>1754</v>
      </c>
      <c r="G9" s="45">
        <f>GVA!G4</f>
        <v>1810</v>
      </c>
      <c r="H9" s="45">
        <f>GVA!H4</f>
        <v>1904</v>
      </c>
      <c r="I9" s="45">
        <f>GVA!I4</f>
        <v>2043</v>
      </c>
      <c r="J9" s="45">
        <f>GVA!J4</f>
        <v>2159</v>
      </c>
      <c r="K9" s="45">
        <f>GVA!K4</f>
        <v>2246</v>
      </c>
      <c r="L9" s="45">
        <f>GVA!L4</f>
        <v>2366</v>
      </c>
      <c r="M9" s="45">
        <f>GVA!M4</f>
        <v>2236</v>
      </c>
      <c r="N9" s="45">
        <f>GVA!N4</f>
        <v>2291</v>
      </c>
      <c r="O9" s="45">
        <f>GVA!O4</f>
        <v>2339</v>
      </c>
      <c r="P9" s="45">
        <f>GVA!P4</f>
        <v>2466</v>
      </c>
      <c r="Q9" s="45">
        <f>GVA!Q4</f>
        <v>2487</v>
      </c>
      <c r="R9" s="45">
        <f>GVA!R4</f>
        <v>2685</v>
      </c>
      <c r="S9" s="45">
        <f>GVA!S4</f>
        <v>2788</v>
      </c>
      <c r="T9" s="45">
        <f>GVA!T4</f>
        <v>2835</v>
      </c>
      <c r="U9" s="45">
        <f>GVA!U4</f>
        <v>2895</v>
      </c>
      <c r="V9" s="45">
        <f>GVA!V4</f>
        <v>3000</v>
      </c>
      <c r="W9" s="45">
        <f>GVA!W4</f>
        <v>3239</v>
      </c>
      <c r="X9" s="45">
        <f>GVA!X4</f>
        <v>3099</v>
      </c>
      <c r="Y9" s="45">
        <f>GVA!Y4</f>
        <v>3191</v>
      </c>
      <c r="AA9" t="s">
        <v>173</v>
      </c>
      <c r="AB9">
        <f t="shared" ref="AB9:AB19" ca="1" si="4">OFFSET(Z9,0,-1)</f>
        <v>3191</v>
      </c>
      <c r="AC9">
        <f t="shared" ref="AC9:AC19" ca="1" si="5">OFFSET(Z9,0,-6)</f>
        <v>2835</v>
      </c>
      <c r="AE9">
        <f ca="1">AB9-AC9</f>
        <v>356</v>
      </c>
      <c r="AF9" s="7">
        <f ca="1">AE9/AC9</f>
        <v>0.12557319223985891</v>
      </c>
    </row>
    <row r="10" spans="1:32" x14ac:dyDescent="0.2">
      <c r="A10" t="s">
        <v>263</v>
      </c>
      <c r="B10" s="22" cm="1">
        <f t="array" ref="B10">INDEX(B41:B63,Control!$B$3)</f>
        <v>26</v>
      </c>
      <c r="C10" s="22" cm="1">
        <f t="array" ref="C10">INDEX(C41:C63,Control!$B$3)</f>
        <v>24</v>
      </c>
      <c r="D10" s="22" cm="1">
        <f t="array" ref="D10">INDEX(D41:D63,Control!$B$3)</f>
        <v>28</v>
      </c>
      <c r="E10" s="22" cm="1">
        <f t="array" ref="E10">INDEX(E41:E63,Control!$B$3)</f>
        <v>35</v>
      </c>
      <c r="F10" s="22" cm="1">
        <f t="array" ref="F10">INDEX(F41:F63,Control!$B$3)</f>
        <v>31</v>
      </c>
      <c r="G10" s="22" cm="1">
        <f t="array" ref="G10">INDEX(G41:G63,Control!$B$3)</f>
        <v>32</v>
      </c>
      <c r="H10" s="22" cm="1">
        <f t="array" ref="H10">INDEX(H41:H63,Control!$B$3)</f>
        <v>40</v>
      </c>
      <c r="I10" s="22" cm="1">
        <f t="array" ref="I10">INDEX(I41:I63,Control!$B$3)</f>
        <v>46</v>
      </c>
      <c r="J10" s="22" cm="1">
        <f t="array" ref="J10">INDEX(J41:J63,Control!$B$3)</f>
        <v>53</v>
      </c>
      <c r="K10" s="22" cm="1">
        <f t="array" ref="K10">INDEX(K41:K63,Control!$B$3)</f>
        <v>53</v>
      </c>
      <c r="L10" s="22" cm="1">
        <f t="array" ref="L10">INDEX(L41:L63,Control!$B$3)</f>
        <v>50</v>
      </c>
      <c r="M10" s="22" cm="1">
        <f t="array" ref="M10">INDEX(M41:M63,Control!$B$3)</f>
        <v>56</v>
      </c>
      <c r="N10" s="22" cm="1">
        <f t="array" ref="N10">INDEX(N41:N63,Control!$B$3)</f>
        <v>65</v>
      </c>
      <c r="O10" s="22" cm="1">
        <f t="array" ref="O10">INDEX(O41:O63,Control!$B$3)</f>
        <v>66</v>
      </c>
      <c r="P10" s="22" cm="1">
        <f t="array" ref="P10">INDEX(P41:P63,Control!$B$3)</f>
        <v>85</v>
      </c>
      <c r="Q10" s="22" cm="1">
        <f t="array" ref="Q10">INDEX(Q41:Q63,Control!$B$3)</f>
        <v>91</v>
      </c>
      <c r="R10" s="22" cm="1">
        <f t="array" ref="R10">INDEX(R41:R63,Control!$B$3)</f>
        <v>90</v>
      </c>
      <c r="S10" s="22" cm="1">
        <f t="array" ref="S10">INDEX(S41:S63,Control!$B$3)</f>
        <v>96</v>
      </c>
      <c r="T10" s="22" cm="1">
        <f t="array" ref="T10">INDEX(T41:T63,Control!$B$3)</f>
        <v>79</v>
      </c>
      <c r="U10" s="22" cm="1">
        <f t="array" ref="U10">INDEX(U41:U63,Control!$B$3)</f>
        <v>94</v>
      </c>
      <c r="V10" s="22" cm="1">
        <f t="array" ref="V10">INDEX(V41:V63,Control!$B$3)</f>
        <v>127</v>
      </c>
      <c r="W10" s="22" cm="1">
        <f t="array" ref="W10">INDEX(W41:W63,Control!$B$3)</f>
        <v>114</v>
      </c>
      <c r="X10" s="22" cm="1">
        <f t="array" ref="X10">INDEX(X41:X63,Control!$B$3)</f>
        <v>145</v>
      </c>
      <c r="Y10" s="22" cm="1">
        <f t="array" ref="Y10">INDEX(Y41:Y63,Control!$B$3)</f>
        <v>160</v>
      </c>
      <c r="AA10" t="s">
        <v>263</v>
      </c>
      <c r="AB10">
        <f t="shared" ca="1" si="4"/>
        <v>160</v>
      </c>
      <c r="AC10">
        <f t="shared" ca="1" si="5"/>
        <v>79</v>
      </c>
      <c r="AD10" s="7">
        <f ca="1">AB10/AB$9</f>
        <v>5.0141021623315574E-2</v>
      </c>
      <c r="AE10">
        <f t="shared" ref="AE10:AE19" ca="1" si="6">AB10-AC10</f>
        <v>81</v>
      </c>
      <c r="AF10" s="7">
        <f t="shared" ref="AF10:AF19" ca="1" si="7">AE10/AC10</f>
        <v>1.0253164556962024</v>
      </c>
    </row>
    <row r="11" spans="1:32" x14ac:dyDescent="0.2">
      <c r="A11" t="s">
        <v>264</v>
      </c>
      <c r="B11" s="22" cm="1">
        <f t="array" ref="B11">INDEX(B68:B90,Control!$B$3)</f>
        <v>363</v>
      </c>
      <c r="C11" s="22" cm="1">
        <f t="array" ref="C11">INDEX(C68:C90,Control!$B$3)</f>
        <v>325</v>
      </c>
      <c r="D11" s="22" cm="1">
        <f t="array" ref="D11">INDEX(D68:D90,Control!$B$3)</f>
        <v>326</v>
      </c>
      <c r="E11" s="22" cm="1">
        <f t="array" ref="E11">INDEX(E68:E90,Control!$B$3)</f>
        <v>312</v>
      </c>
      <c r="F11" s="22" cm="1">
        <f t="array" ref="F11">INDEX(F68:F90,Control!$B$3)</f>
        <v>315</v>
      </c>
      <c r="G11" s="22" cm="1">
        <f t="array" ref="G11">INDEX(G68:G90,Control!$B$3)</f>
        <v>342</v>
      </c>
      <c r="H11" s="22" cm="1">
        <f t="array" ref="H11">INDEX(H68:H90,Control!$B$3)</f>
        <v>360</v>
      </c>
      <c r="I11" s="22" cm="1">
        <f t="array" ref="I11">INDEX(I68:I90,Control!$B$3)</f>
        <v>340</v>
      </c>
      <c r="J11" s="22" cm="1">
        <f t="array" ref="J11">INDEX(J68:J90,Control!$B$3)</f>
        <v>342</v>
      </c>
      <c r="K11" s="22" cm="1">
        <f t="array" ref="K11">INDEX(K68:K90,Control!$B$3)</f>
        <v>312</v>
      </c>
      <c r="L11" s="22" cm="1">
        <f t="array" ref="L11">INDEX(L68:L90,Control!$B$3)</f>
        <v>306</v>
      </c>
      <c r="M11" s="22" cm="1">
        <f t="array" ref="M11">INDEX(M68:M90,Control!$B$3)</f>
        <v>307</v>
      </c>
      <c r="N11" s="22" cm="1">
        <f t="array" ref="N11">INDEX(N68:N90,Control!$B$3)</f>
        <v>332</v>
      </c>
      <c r="O11" s="22" cm="1">
        <f t="array" ref="O11">INDEX(O68:O90,Control!$B$3)</f>
        <v>386</v>
      </c>
      <c r="P11" s="22" cm="1">
        <f t="array" ref="P11">INDEX(P68:P90,Control!$B$3)</f>
        <v>394</v>
      </c>
      <c r="Q11" s="22" cm="1">
        <f t="array" ref="Q11">INDEX(Q68:Q90,Control!$B$3)</f>
        <v>385</v>
      </c>
      <c r="R11" s="22" cm="1">
        <f t="array" ref="R11">INDEX(R68:R90,Control!$B$3)</f>
        <v>383</v>
      </c>
      <c r="S11" s="22" cm="1">
        <f t="array" ref="S11">INDEX(S68:S90,Control!$B$3)</f>
        <v>382</v>
      </c>
      <c r="T11" s="22" cm="1">
        <f t="array" ref="T11">INDEX(T68:T90,Control!$B$3)</f>
        <v>425</v>
      </c>
      <c r="U11" s="22" cm="1">
        <f t="array" ref="U11">INDEX(U68:U90,Control!$B$3)</f>
        <v>430</v>
      </c>
      <c r="V11" s="22" cm="1">
        <f t="array" ref="V11">INDEX(V68:V90,Control!$B$3)</f>
        <v>356</v>
      </c>
      <c r="W11" s="22" cm="1">
        <f t="array" ref="W11">INDEX(W68:W90,Control!$B$3)</f>
        <v>332</v>
      </c>
      <c r="X11" s="22" cm="1">
        <f t="array" ref="X11">INDEX(X68:X90,Control!$B$3)</f>
        <v>365</v>
      </c>
      <c r="Y11" s="22" cm="1">
        <f t="array" ref="Y11">INDEX(Y68:Y90,Control!$B$3)</f>
        <v>475</v>
      </c>
      <c r="AA11" t="s">
        <v>264</v>
      </c>
      <c r="AB11">
        <f t="shared" ca="1" si="4"/>
        <v>475</v>
      </c>
      <c r="AC11">
        <f t="shared" ca="1" si="5"/>
        <v>425</v>
      </c>
      <c r="AD11" s="7">
        <f t="shared" ref="AD11:AD19" ca="1" si="8">AB11/AB$9</f>
        <v>0.14885615794421811</v>
      </c>
      <c r="AE11">
        <f t="shared" ca="1" si="6"/>
        <v>50</v>
      </c>
      <c r="AF11" s="7">
        <f t="shared" ca="1" si="7"/>
        <v>0.11764705882352941</v>
      </c>
    </row>
    <row r="12" spans="1:32" x14ac:dyDescent="0.2">
      <c r="A12" t="s">
        <v>265</v>
      </c>
      <c r="B12" s="22" cm="1">
        <f t="array" ref="B12">INDEX(B95:B117,Control!$B$3)</f>
        <v>106</v>
      </c>
      <c r="C12" s="22" cm="1">
        <f t="array" ref="C12">INDEX(C95:C117,Control!$B$3)</f>
        <v>116</v>
      </c>
      <c r="D12" s="22" cm="1">
        <f t="array" ref="D12">INDEX(D95:D117,Control!$B$3)</f>
        <v>122</v>
      </c>
      <c r="E12" s="22" cm="1">
        <f t="array" ref="E12">INDEX(E95:E117,Control!$B$3)</f>
        <v>138</v>
      </c>
      <c r="F12" s="22" cm="1">
        <f t="array" ref="F12">INDEX(F95:F117,Control!$B$3)</f>
        <v>140</v>
      </c>
      <c r="G12" s="22" cm="1">
        <f t="array" ref="G12">INDEX(G95:G117,Control!$B$3)</f>
        <v>164</v>
      </c>
      <c r="H12" s="22" cm="1">
        <f t="array" ref="H12">INDEX(H95:H117,Control!$B$3)</f>
        <v>167</v>
      </c>
      <c r="I12" s="22" cm="1">
        <f t="array" ref="I12">INDEX(I95:I117,Control!$B$3)</f>
        <v>182</v>
      </c>
      <c r="J12" s="22" cm="1">
        <f t="array" ref="J12">INDEX(J95:J117,Control!$B$3)</f>
        <v>197</v>
      </c>
      <c r="K12" s="22" cm="1">
        <f t="array" ref="K12">INDEX(K95:K117,Control!$B$3)</f>
        <v>180</v>
      </c>
      <c r="L12" s="22" cm="1">
        <f t="array" ref="L12">INDEX(L95:L117,Control!$B$3)</f>
        <v>182</v>
      </c>
      <c r="M12" s="22" cm="1">
        <f t="array" ref="M12">INDEX(M95:M117,Control!$B$3)</f>
        <v>190</v>
      </c>
      <c r="N12" s="22" cm="1">
        <f t="array" ref="N12">INDEX(N95:N117,Control!$B$3)</f>
        <v>192</v>
      </c>
      <c r="O12" s="22" cm="1">
        <f t="array" ref="O12">INDEX(O95:O117,Control!$B$3)</f>
        <v>159</v>
      </c>
      <c r="P12" s="22" cm="1">
        <f t="array" ref="P12">INDEX(P95:P117,Control!$B$3)</f>
        <v>164</v>
      </c>
      <c r="Q12" s="22" cm="1">
        <f t="array" ref="Q12">INDEX(Q95:Q117,Control!$B$3)</f>
        <v>164</v>
      </c>
      <c r="R12" s="22" cm="1">
        <f t="array" ref="R12">INDEX(R95:R117,Control!$B$3)</f>
        <v>165</v>
      </c>
      <c r="S12" s="22" cm="1">
        <f t="array" ref="S12">INDEX(S95:S117,Control!$B$3)</f>
        <v>187</v>
      </c>
      <c r="T12" s="22" cm="1">
        <f t="array" ref="T12">INDEX(T95:T117,Control!$B$3)</f>
        <v>210</v>
      </c>
      <c r="U12" s="22" cm="1">
        <f t="array" ref="U12">INDEX(U95:U117,Control!$B$3)</f>
        <v>252</v>
      </c>
      <c r="V12" s="22" cm="1">
        <f t="array" ref="V12">INDEX(V95:V117,Control!$B$3)</f>
        <v>237</v>
      </c>
      <c r="W12" s="22" cm="1">
        <f t="array" ref="W12">INDEX(W95:W117,Control!$B$3)</f>
        <v>282</v>
      </c>
      <c r="X12" s="22" cm="1">
        <f t="array" ref="X12">INDEX(X95:X117,Control!$B$3)</f>
        <v>332</v>
      </c>
      <c r="Y12" s="22" cm="1">
        <f t="array" ref="Y12">INDEX(Y95:Y117,Control!$B$3)</f>
        <v>343</v>
      </c>
      <c r="AA12" t="s">
        <v>265</v>
      </c>
      <c r="AB12">
        <f t="shared" ca="1" si="4"/>
        <v>343</v>
      </c>
      <c r="AC12">
        <f t="shared" ca="1" si="5"/>
        <v>210</v>
      </c>
      <c r="AD12" s="7">
        <f t="shared" ca="1" si="8"/>
        <v>0.10748981510498276</v>
      </c>
      <c r="AE12">
        <f t="shared" ca="1" si="6"/>
        <v>133</v>
      </c>
      <c r="AF12" s="7">
        <f t="shared" ca="1" si="7"/>
        <v>0.6333333333333333</v>
      </c>
    </row>
    <row r="13" spans="1:32" x14ac:dyDescent="0.2">
      <c r="A13" t="s">
        <v>266</v>
      </c>
      <c r="B13" s="22" cm="1">
        <f t="array" ref="B13">INDEX(B122:B144,Control!$B$3)</f>
        <v>395</v>
      </c>
      <c r="C13" s="22" cm="1">
        <f t="array" ref="C13">INDEX(C122:C144,Control!$B$3)</f>
        <v>423</v>
      </c>
      <c r="D13" s="22" cm="1">
        <f t="array" ref="D13">INDEX(D122:D144,Control!$B$3)</f>
        <v>437</v>
      </c>
      <c r="E13" s="22" cm="1">
        <f t="array" ref="E13">INDEX(E122:E144,Control!$B$3)</f>
        <v>423</v>
      </c>
      <c r="F13" s="22" cm="1">
        <f t="array" ref="F13">INDEX(F122:F144,Control!$B$3)</f>
        <v>441</v>
      </c>
      <c r="G13" s="22" cm="1">
        <f t="array" ref="G13">INDEX(G122:G144,Control!$B$3)</f>
        <v>460</v>
      </c>
      <c r="H13" s="22" cm="1">
        <f t="array" ref="H13">INDEX(H122:H144,Control!$B$3)</f>
        <v>486</v>
      </c>
      <c r="I13" s="22" cm="1">
        <f t="array" ref="I13">INDEX(I122:I144,Control!$B$3)</f>
        <v>523</v>
      </c>
      <c r="J13" s="22" cm="1">
        <f t="array" ref="J13">INDEX(J122:J144,Control!$B$3)</f>
        <v>524</v>
      </c>
      <c r="K13" s="22" cm="1">
        <f t="array" ref="K13">INDEX(K122:K144,Control!$B$3)</f>
        <v>495</v>
      </c>
      <c r="L13" s="22" cm="1">
        <f t="array" ref="L13">INDEX(L122:L144,Control!$B$3)</f>
        <v>531</v>
      </c>
      <c r="M13" s="22" cm="1">
        <f t="array" ref="M13">INDEX(M122:M144,Control!$B$3)</f>
        <v>550</v>
      </c>
      <c r="N13" s="22" cm="1">
        <f t="array" ref="N13">INDEX(N122:N144,Control!$B$3)</f>
        <v>574</v>
      </c>
      <c r="O13" s="22" cm="1">
        <f t="array" ref="O13">INDEX(O122:O144,Control!$B$3)</f>
        <v>552</v>
      </c>
      <c r="P13" s="22" cm="1">
        <f t="array" ref="P13">INDEX(P122:P144,Control!$B$3)</f>
        <v>591</v>
      </c>
      <c r="Q13" s="22" cm="1">
        <f t="array" ref="Q13">INDEX(Q122:Q144,Control!$B$3)</f>
        <v>600</v>
      </c>
      <c r="R13" s="22" cm="1">
        <f t="array" ref="R13">INDEX(R122:R144,Control!$B$3)</f>
        <v>599</v>
      </c>
      <c r="S13" s="22" cm="1">
        <f t="array" ref="S13">INDEX(S122:S144,Control!$B$3)</f>
        <v>668</v>
      </c>
      <c r="T13" s="22" cm="1">
        <f t="array" ref="T13">INDEX(T122:T144,Control!$B$3)</f>
        <v>651</v>
      </c>
      <c r="U13" s="22" cm="1">
        <f t="array" ref="U13">INDEX(U122:U144,Control!$B$3)</f>
        <v>709</v>
      </c>
      <c r="V13" s="22" cm="1">
        <f t="array" ref="V13">INDEX(V122:V144,Control!$B$3)</f>
        <v>624</v>
      </c>
      <c r="W13" s="22" cm="1">
        <f t="array" ref="W13">INDEX(W122:W144,Control!$B$3)</f>
        <v>627</v>
      </c>
      <c r="X13" s="22" cm="1">
        <f t="array" ref="X13">INDEX(X122:X144,Control!$B$3)</f>
        <v>650</v>
      </c>
      <c r="Y13" s="22" cm="1">
        <f t="array" ref="Y13">INDEX(Y122:Y144,Control!$B$3)</f>
        <v>740</v>
      </c>
      <c r="AA13" t="s">
        <v>266</v>
      </c>
      <c r="AB13">
        <f t="shared" ca="1" si="4"/>
        <v>740</v>
      </c>
      <c r="AC13">
        <f t="shared" ca="1" si="5"/>
        <v>651</v>
      </c>
      <c r="AD13" s="7">
        <f t="shared" ca="1" si="8"/>
        <v>0.23190222500783453</v>
      </c>
      <c r="AE13">
        <f t="shared" ca="1" si="6"/>
        <v>89</v>
      </c>
      <c r="AF13" s="7">
        <f t="shared" ca="1" si="7"/>
        <v>0.13671274961597543</v>
      </c>
    </row>
    <row r="14" spans="1:32" x14ac:dyDescent="0.2">
      <c r="A14" t="s">
        <v>267</v>
      </c>
      <c r="B14" s="22" cm="1">
        <f t="array" ref="B14">INDEX(B149:B171,Control!$B$3)</f>
        <v>36</v>
      </c>
      <c r="C14" s="22" cm="1">
        <f t="array" ref="C14">INDEX(C149:C171,Control!$B$3)</f>
        <v>36</v>
      </c>
      <c r="D14" s="22" cm="1">
        <f t="array" ref="D14">INDEX(D149:D171,Control!$B$3)</f>
        <v>40</v>
      </c>
      <c r="E14" s="22" cm="1">
        <f t="array" ref="E14">INDEX(E149:E171,Control!$B$3)</f>
        <v>44</v>
      </c>
      <c r="F14" s="22" cm="1">
        <f t="array" ref="F14">INDEX(F149:F171,Control!$B$3)</f>
        <v>46</v>
      </c>
      <c r="G14" s="22" cm="1">
        <f t="array" ref="G14">INDEX(G149:G171,Control!$B$3)</f>
        <v>50</v>
      </c>
      <c r="H14" s="22" cm="1">
        <f t="array" ref="H14">INDEX(H149:H171,Control!$B$3)</f>
        <v>49</v>
      </c>
      <c r="I14" s="22" cm="1">
        <f t="array" ref="I14">INDEX(I149:I171,Control!$B$3)</f>
        <v>51</v>
      </c>
      <c r="J14" s="22" cm="1">
        <f t="array" ref="J14">INDEX(J149:J171,Control!$B$3)</f>
        <v>54</v>
      </c>
      <c r="K14" s="22" cm="1">
        <f t="array" ref="K14">INDEX(K149:K171,Control!$B$3)</f>
        <v>52</v>
      </c>
      <c r="L14" s="22" cm="1">
        <f t="array" ref="L14">INDEX(L149:L171,Control!$B$3)</f>
        <v>54</v>
      </c>
      <c r="M14" s="22" cm="1">
        <f t="array" ref="M14">INDEX(M149:M171,Control!$B$3)</f>
        <v>61</v>
      </c>
      <c r="N14" s="22" cm="1">
        <f t="array" ref="N14">INDEX(N149:N171,Control!$B$3)</f>
        <v>68</v>
      </c>
      <c r="O14" s="22" cm="1">
        <f t="array" ref="O14">INDEX(O149:O171,Control!$B$3)</f>
        <v>60</v>
      </c>
      <c r="P14" s="22" cm="1">
        <f t="array" ref="P14">INDEX(P149:P171,Control!$B$3)</f>
        <v>68</v>
      </c>
      <c r="Q14" s="22" cm="1">
        <f t="array" ref="Q14">INDEX(Q149:Q171,Control!$B$3)</f>
        <v>75</v>
      </c>
      <c r="R14" s="22" cm="1">
        <f t="array" ref="R14">INDEX(R149:R171,Control!$B$3)</f>
        <v>72</v>
      </c>
      <c r="S14" s="22" cm="1">
        <f t="array" ref="S14">INDEX(S149:S171,Control!$B$3)</f>
        <v>83</v>
      </c>
      <c r="T14" s="22" cm="1">
        <f t="array" ref="T14">INDEX(T149:T171,Control!$B$3)</f>
        <v>82</v>
      </c>
      <c r="U14" s="22" cm="1">
        <f t="array" ref="U14">INDEX(U149:U171,Control!$B$3)</f>
        <v>79</v>
      </c>
      <c r="V14" s="22" cm="1">
        <f t="array" ref="V14">INDEX(V149:V171,Control!$B$3)</f>
        <v>82</v>
      </c>
      <c r="W14" s="22" cm="1">
        <f t="array" ref="W14">INDEX(W149:W171,Control!$B$3)</f>
        <v>83</v>
      </c>
      <c r="X14" s="22" cm="1">
        <f t="array" ref="X14">INDEX(X149:X171,Control!$B$3)</f>
        <v>97</v>
      </c>
      <c r="Y14" s="22" cm="1">
        <f t="array" ref="Y14">INDEX(Y149:Y171,Control!$B$3)</f>
        <v>106</v>
      </c>
      <c r="AA14" t="s">
        <v>267</v>
      </c>
      <c r="AB14">
        <f t="shared" ca="1" si="4"/>
        <v>106</v>
      </c>
      <c r="AC14">
        <f t="shared" ca="1" si="5"/>
        <v>82</v>
      </c>
      <c r="AD14" s="7">
        <f t="shared" ca="1" si="8"/>
        <v>3.3218426825446568E-2</v>
      </c>
      <c r="AE14">
        <f t="shared" ca="1" si="6"/>
        <v>24</v>
      </c>
      <c r="AF14" s="7">
        <f t="shared" ca="1" si="7"/>
        <v>0.29268292682926828</v>
      </c>
    </row>
    <row r="15" spans="1:32" x14ac:dyDescent="0.2">
      <c r="A15" t="s">
        <v>268</v>
      </c>
      <c r="B15" s="22" cm="1">
        <f t="array" ref="B15">INDEX(B176:B198,Control!$B$3)</f>
        <v>22</v>
      </c>
      <c r="C15" s="22" cm="1">
        <f t="array" ref="C15">INDEX(C176:C198,Control!$B$3)</f>
        <v>19</v>
      </c>
      <c r="D15" s="22" cm="1">
        <f t="array" ref="D15">INDEX(D176:D198,Control!$B$3)</f>
        <v>21</v>
      </c>
      <c r="E15" s="22" cm="1">
        <f t="array" ref="E15">INDEX(E176:E198,Control!$B$3)</f>
        <v>28</v>
      </c>
      <c r="F15" s="22" cm="1">
        <f t="array" ref="F15">INDEX(F176:F198,Control!$B$3)</f>
        <v>40</v>
      </c>
      <c r="G15" s="22" cm="1">
        <f t="array" ref="G15">INDEX(G176:G198,Control!$B$3)</f>
        <v>37</v>
      </c>
      <c r="H15" s="22" cm="1">
        <f t="array" ref="H15">INDEX(H176:H198,Control!$B$3)</f>
        <v>38</v>
      </c>
      <c r="I15" s="22" cm="1">
        <f t="array" ref="I15">INDEX(I176:I198,Control!$B$3)</f>
        <v>46</v>
      </c>
      <c r="J15" s="22" cm="1">
        <f t="array" ref="J15">INDEX(J176:J198,Control!$B$3)</f>
        <v>55</v>
      </c>
      <c r="K15" s="22" cm="1">
        <f t="array" ref="K15">INDEX(K176:K198,Control!$B$3)</f>
        <v>50</v>
      </c>
      <c r="L15" s="22" cm="1">
        <f t="array" ref="L15">INDEX(L176:L198,Control!$B$3)</f>
        <v>49</v>
      </c>
      <c r="M15" s="22" cm="1">
        <f t="array" ref="M15">INDEX(M176:M198,Control!$B$3)</f>
        <v>42</v>
      </c>
      <c r="N15" s="22" cm="1">
        <f t="array" ref="N15">INDEX(N176:N198,Control!$B$3)</f>
        <v>58</v>
      </c>
      <c r="O15" s="22" cm="1">
        <f t="array" ref="O15">INDEX(O176:O198,Control!$B$3)</f>
        <v>49</v>
      </c>
      <c r="P15" s="22" cm="1">
        <f t="array" ref="P15">INDEX(P176:P198,Control!$B$3)</f>
        <v>60</v>
      </c>
      <c r="Q15" s="22" cm="1">
        <f t="array" ref="Q15">INDEX(Q176:Q198,Control!$B$3)</f>
        <v>59</v>
      </c>
      <c r="R15" s="22" cm="1">
        <f t="array" ref="R15">INDEX(R176:R198,Control!$B$3)</f>
        <v>35</v>
      </c>
      <c r="S15" s="22" cm="1">
        <f t="array" ref="S15">INDEX(S176:S198,Control!$B$3)</f>
        <v>20</v>
      </c>
      <c r="T15" s="22" cm="1">
        <f t="array" ref="T15">INDEX(T176:T198,Control!$B$3)</f>
        <v>19</v>
      </c>
      <c r="U15" s="22" cm="1">
        <f t="array" ref="U15">INDEX(U176:U198,Control!$B$3)</f>
        <v>20</v>
      </c>
      <c r="V15" s="22" cm="1">
        <f t="array" ref="V15">INDEX(V176:V198,Control!$B$3)</f>
        <v>25</v>
      </c>
      <c r="W15" s="22" cm="1">
        <f t="array" ref="W15">INDEX(W176:W198,Control!$B$3)</f>
        <v>28</v>
      </c>
      <c r="X15" s="22" cm="1">
        <f t="array" ref="X15">INDEX(X176:X198,Control!$B$3)</f>
        <v>30</v>
      </c>
      <c r="Y15" s="22" cm="1">
        <f t="array" ref="Y15">INDEX(Y176:Y198,Control!$B$3)</f>
        <v>49</v>
      </c>
      <c r="AA15" t="s">
        <v>268</v>
      </c>
      <c r="AB15">
        <f t="shared" ca="1" si="4"/>
        <v>49</v>
      </c>
      <c r="AC15">
        <f t="shared" ca="1" si="5"/>
        <v>19</v>
      </c>
      <c r="AD15" s="7">
        <f t="shared" ca="1" si="8"/>
        <v>1.5355687872140394E-2</v>
      </c>
      <c r="AE15">
        <f t="shared" ca="1" si="6"/>
        <v>30</v>
      </c>
      <c r="AF15" s="7">
        <f t="shared" ca="1" si="7"/>
        <v>1.5789473684210527</v>
      </c>
    </row>
    <row r="16" spans="1:32" x14ac:dyDescent="0.2">
      <c r="A16" t="s">
        <v>269</v>
      </c>
      <c r="B16" s="22" cm="1">
        <f t="array" ref="B16">INDEX(B203:B225,Control!$B$3)</f>
        <v>247</v>
      </c>
      <c r="C16" s="22" cm="1">
        <f t="array" ref="C16">INDEX(C203:C225,Control!$B$3)</f>
        <v>261</v>
      </c>
      <c r="D16" s="22" cm="1">
        <f t="array" ref="D16">INDEX(D203:D225,Control!$B$3)</f>
        <v>264</v>
      </c>
      <c r="E16" s="22" cm="1">
        <f t="array" ref="E16">INDEX(E203:E225,Control!$B$3)</f>
        <v>274</v>
      </c>
      <c r="F16" s="22" cm="1">
        <f t="array" ref="F16">INDEX(F203:F225,Control!$B$3)</f>
        <v>293</v>
      </c>
      <c r="G16" s="22" cm="1">
        <f t="array" ref="G16">INDEX(G203:G225,Control!$B$3)</f>
        <v>304</v>
      </c>
      <c r="H16" s="22" cm="1">
        <f t="array" ref="H16">INDEX(H203:H225,Control!$B$3)</f>
        <v>320</v>
      </c>
      <c r="I16" s="22" cm="1">
        <f t="array" ref="I16">INDEX(I203:I225,Control!$B$3)</f>
        <v>314</v>
      </c>
      <c r="J16" s="22" cm="1">
        <f t="array" ref="J16">INDEX(J203:J225,Control!$B$3)</f>
        <v>356</v>
      </c>
      <c r="K16" s="22" cm="1">
        <f t="array" ref="K16">INDEX(K203:K225,Control!$B$3)</f>
        <v>308</v>
      </c>
      <c r="L16" s="22" cm="1">
        <f t="array" ref="L16">INDEX(L203:L225,Control!$B$3)</f>
        <v>302</v>
      </c>
      <c r="M16" s="22" cm="1">
        <f t="array" ref="M16">INDEX(M203:M225,Control!$B$3)</f>
        <v>302</v>
      </c>
      <c r="N16" s="22" cm="1">
        <f t="array" ref="N16">INDEX(N203:N225,Control!$B$3)</f>
        <v>328</v>
      </c>
      <c r="O16" s="22" cm="1">
        <f t="array" ref="O16">INDEX(O203:O225,Control!$B$3)</f>
        <v>322</v>
      </c>
      <c r="P16" s="22" cm="1">
        <f t="array" ref="P16">INDEX(P203:P225,Control!$B$3)</f>
        <v>353</v>
      </c>
      <c r="Q16" s="22" cm="1">
        <f t="array" ref="Q16">INDEX(Q203:Q225,Control!$B$3)</f>
        <v>393</v>
      </c>
      <c r="R16" s="22" cm="1">
        <f t="array" ref="R16">INDEX(R203:R225,Control!$B$3)</f>
        <v>427</v>
      </c>
      <c r="S16" s="22" cm="1">
        <f t="array" ref="S16">INDEX(S203:S225,Control!$B$3)</f>
        <v>443</v>
      </c>
      <c r="T16" s="22" cm="1">
        <f t="array" ref="T16">INDEX(T203:T225,Control!$B$3)</f>
        <v>463</v>
      </c>
      <c r="U16" s="22" cm="1">
        <f t="array" ref="U16">INDEX(U203:U225,Control!$B$3)</f>
        <v>480</v>
      </c>
      <c r="V16" s="22" cm="1">
        <f t="array" ref="V16">INDEX(V203:V225,Control!$B$3)</f>
        <v>459</v>
      </c>
      <c r="W16" s="22" cm="1">
        <f t="array" ref="W16">INDEX(W203:W225,Control!$B$3)</f>
        <v>480</v>
      </c>
      <c r="X16" s="22" cm="1">
        <f t="array" ref="X16">INDEX(X203:X225,Control!$B$3)</f>
        <v>560</v>
      </c>
      <c r="Y16" s="22" cm="1">
        <f t="array" ref="Y16">INDEX(Y203:Y225,Control!$B$3)</f>
        <v>628</v>
      </c>
      <c r="AA16" t="s">
        <v>269</v>
      </c>
      <c r="AB16">
        <f t="shared" ca="1" si="4"/>
        <v>628</v>
      </c>
      <c r="AC16">
        <f t="shared" ca="1" si="5"/>
        <v>463</v>
      </c>
      <c r="AD16" s="7">
        <f t="shared" ca="1" si="8"/>
        <v>0.19680350987151363</v>
      </c>
      <c r="AE16">
        <f t="shared" ca="1" si="6"/>
        <v>165</v>
      </c>
      <c r="AF16" s="7">
        <f t="shared" ca="1" si="7"/>
        <v>0.35637149028077753</v>
      </c>
    </row>
    <row r="17" spans="1:32" x14ac:dyDescent="0.2">
      <c r="A17" t="s">
        <v>270</v>
      </c>
      <c r="B17" s="22" cm="1">
        <f t="array" ref="B17">INDEX(B230:B252,Control!$B$3)</f>
        <v>156</v>
      </c>
      <c r="C17" s="22" cm="1">
        <f t="array" ref="C17">INDEX(C230:C252,Control!$B$3)</f>
        <v>176</v>
      </c>
      <c r="D17" s="22" cm="1">
        <f t="array" ref="D17">INDEX(D230:D252,Control!$B$3)</f>
        <v>193</v>
      </c>
      <c r="E17" s="22" cm="1">
        <f t="array" ref="E17">INDEX(E230:E252,Control!$B$3)</f>
        <v>196</v>
      </c>
      <c r="F17" s="22" cm="1">
        <f t="array" ref="F17">INDEX(F230:F252,Control!$B$3)</f>
        <v>211</v>
      </c>
      <c r="G17" s="22" cm="1">
        <f t="array" ref="G17">INDEX(G230:G252,Control!$B$3)</f>
        <v>245</v>
      </c>
      <c r="H17" s="22" cm="1">
        <f t="array" ref="H17">INDEX(H230:H252,Control!$B$3)</f>
        <v>262</v>
      </c>
      <c r="I17" s="22" cm="1">
        <f t="array" ref="I17">INDEX(I230:I252,Control!$B$3)</f>
        <v>271</v>
      </c>
      <c r="J17" s="22" cm="1">
        <f t="array" ref="J17">INDEX(J230:J252,Control!$B$3)</f>
        <v>274</v>
      </c>
      <c r="K17" s="22" cm="1">
        <f t="array" ref="K17">INDEX(K230:K252,Control!$B$3)</f>
        <v>273</v>
      </c>
      <c r="L17" s="22" cm="1">
        <f t="array" ref="L17">INDEX(L230:L252,Control!$B$3)</f>
        <v>269</v>
      </c>
      <c r="M17" s="22" cm="1">
        <f t="array" ref="M17">INDEX(M230:M252,Control!$B$3)</f>
        <v>269</v>
      </c>
      <c r="N17" s="22" cm="1">
        <f t="array" ref="N17">INDEX(N230:N252,Control!$B$3)</f>
        <v>275</v>
      </c>
      <c r="O17" s="22" cm="1">
        <f t="array" ref="O17">INDEX(O230:O252,Control!$B$3)</f>
        <v>296</v>
      </c>
      <c r="P17" s="22" cm="1">
        <f t="array" ref="P17">INDEX(P230:P252,Control!$B$3)</f>
        <v>317</v>
      </c>
      <c r="Q17" s="22" cm="1">
        <f t="array" ref="Q17">INDEX(Q230:Q252,Control!$B$3)</f>
        <v>339</v>
      </c>
      <c r="R17" s="22" cm="1">
        <f t="array" ref="R17">INDEX(R230:R252,Control!$B$3)</f>
        <v>341</v>
      </c>
      <c r="S17" s="22" cm="1">
        <f t="array" ref="S17">INDEX(S230:S252,Control!$B$3)</f>
        <v>355</v>
      </c>
      <c r="T17" s="22" cm="1">
        <f t="array" ref="T17">INDEX(T230:T252,Control!$B$3)</f>
        <v>362</v>
      </c>
      <c r="U17" s="22" cm="1">
        <f t="array" ref="U17">INDEX(U230:U252,Control!$B$3)</f>
        <v>397</v>
      </c>
      <c r="V17" s="22" cm="1">
        <f t="array" ref="V17">INDEX(V230:V252,Control!$B$3)</f>
        <v>419</v>
      </c>
      <c r="W17" s="22" cm="1">
        <f t="array" ref="W17">INDEX(W230:W252,Control!$B$3)</f>
        <v>400</v>
      </c>
      <c r="X17" s="22" cm="1">
        <f t="array" ref="X17">INDEX(X230:X252,Control!$B$3)</f>
        <v>417</v>
      </c>
      <c r="Y17" s="22" cm="1">
        <f t="array" ref="Y17">INDEX(Y230:Y252,Control!$B$3)</f>
        <v>435</v>
      </c>
      <c r="AA17" t="s">
        <v>270</v>
      </c>
      <c r="AB17">
        <f t="shared" ca="1" si="4"/>
        <v>435</v>
      </c>
      <c r="AC17">
        <f t="shared" ca="1" si="5"/>
        <v>362</v>
      </c>
      <c r="AD17" s="7">
        <f t="shared" ca="1" si="8"/>
        <v>0.13632090253838922</v>
      </c>
      <c r="AE17">
        <f t="shared" ca="1" si="6"/>
        <v>73</v>
      </c>
      <c r="AF17" s="7">
        <f t="shared" ca="1" si="7"/>
        <v>0.20165745856353592</v>
      </c>
    </row>
    <row r="18" spans="1:32" x14ac:dyDescent="0.2">
      <c r="A18" t="s">
        <v>271</v>
      </c>
      <c r="B18" s="22" cm="1">
        <f t="array" ref="B18">INDEX(B257:B279,Control!$B$3)</f>
        <v>201</v>
      </c>
      <c r="C18" s="22" cm="1">
        <f t="array" ref="C18">INDEX(C257:C279,Control!$B$3)</f>
        <v>230</v>
      </c>
      <c r="D18" s="22" cm="1">
        <f t="array" ref="D18">INDEX(D257:D279,Control!$B$3)</f>
        <v>255</v>
      </c>
      <c r="E18" s="22" cm="1">
        <f t="array" ref="E18">INDEX(E257:E279,Control!$B$3)</f>
        <v>286</v>
      </c>
      <c r="F18" s="22" cm="1">
        <f t="array" ref="F18">INDEX(F257:F279,Control!$B$3)</f>
        <v>310</v>
      </c>
      <c r="G18" s="22" cm="1">
        <f t="array" ref="G18">INDEX(G257:G279,Control!$B$3)</f>
        <v>321</v>
      </c>
      <c r="H18" s="22" cm="1">
        <f t="array" ref="H18">INDEX(H257:H279,Control!$B$3)</f>
        <v>345</v>
      </c>
      <c r="I18" s="22" cm="1">
        <f t="array" ref="I18">INDEX(I257:I279,Control!$B$3)</f>
        <v>370</v>
      </c>
      <c r="J18" s="22" cm="1">
        <f t="array" ref="J18">INDEX(J257:J279,Control!$B$3)</f>
        <v>408</v>
      </c>
      <c r="K18" s="22" cm="1">
        <f t="array" ref="K18">INDEX(K257:K279,Control!$B$3)</f>
        <v>412</v>
      </c>
      <c r="L18" s="22" cm="1">
        <f t="array" ref="L18">INDEX(L257:L279,Control!$B$3)</f>
        <v>441</v>
      </c>
      <c r="M18" s="22" cm="1">
        <f t="array" ref="M18">INDEX(M257:M279,Control!$B$3)</f>
        <v>449</v>
      </c>
      <c r="N18" s="22" cm="1">
        <f t="array" ref="N18">INDEX(N257:N279,Control!$B$3)</f>
        <v>433</v>
      </c>
      <c r="O18" s="22" cm="1">
        <f t="array" ref="O18">INDEX(O257:O279,Control!$B$3)</f>
        <v>453</v>
      </c>
      <c r="P18" s="22" cm="1">
        <f t="array" ref="P18">INDEX(P257:P279,Control!$B$3)</f>
        <v>489</v>
      </c>
      <c r="Q18" s="22" cm="1">
        <f t="array" ref="Q18">INDEX(Q257:Q279,Control!$B$3)</f>
        <v>507</v>
      </c>
      <c r="R18" s="22" cm="1">
        <f t="array" ref="R18">INDEX(R257:R279,Control!$B$3)</f>
        <v>546</v>
      </c>
      <c r="S18" s="22" cm="1">
        <f t="array" ref="S18">INDEX(S257:S279,Control!$B$3)</f>
        <v>548</v>
      </c>
      <c r="T18" s="22" cm="1">
        <f t="array" ref="T18">INDEX(T257:T279,Control!$B$3)</f>
        <v>582</v>
      </c>
      <c r="U18" s="22" cm="1">
        <f t="array" ref="U18">INDEX(U257:U279,Control!$B$3)</f>
        <v>667</v>
      </c>
      <c r="V18" s="22" cm="1">
        <f t="array" ref="V18">INDEX(V257:V279,Control!$B$3)</f>
        <v>665</v>
      </c>
      <c r="W18" s="22" cm="1">
        <f t="array" ref="W18">INDEX(W257:W279,Control!$B$3)</f>
        <v>733</v>
      </c>
      <c r="X18" s="22" cm="1">
        <f t="array" ref="X18">INDEX(X257:X279,Control!$B$3)</f>
        <v>760</v>
      </c>
      <c r="Y18" s="22" cm="1">
        <f t="array" ref="Y18">INDEX(Y257:Y279,Control!$B$3)</f>
        <v>875</v>
      </c>
      <c r="AA18" t="s">
        <v>271</v>
      </c>
      <c r="AB18">
        <f t="shared" ca="1" si="4"/>
        <v>875</v>
      </c>
      <c r="AC18">
        <f t="shared" ca="1" si="5"/>
        <v>582</v>
      </c>
      <c r="AD18" s="7">
        <f t="shared" ca="1" si="8"/>
        <v>0.27420871200250707</v>
      </c>
      <c r="AE18">
        <f t="shared" ca="1" si="6"/>
        <v>293</v>
      </c>
      <c r="AF18" s="7">
        <f t="shared" ca="1" si="7"/>
        <v>0.50343642611683848</v>
      </c>
    </row>
    <row r="19" spans="1:32" x14ac:dyDescent="0.2">
      <c r="A19" t="s">
        <v>272</v>
      </c>
      <c r="B19" s="22" cm="1">
        <f t="array" ref="B19">INDEX(B284:B306,Control!$B$3)</f>
        <v>61</v>
      </c>
      <c r="C19" s="22" cm="1">
        <f t="array" ref="C19">INDEX(C284:C306,Control!$B$3)</f>
        <v>63</v>
      </c>
      <c r="D19" s="22" cm="1">
        <f t="array" ref="D19">INDEX(D284:D306,Control!$B$3)</f>
        <v>67</v>
      </c>
      <c r="E19" s="22" cm="1">
        <f t="array" ref="E19">INDEX(E284:E306,Control!$B$3)</f>
        <v>76</v>
      </c>
      <c r="F19" s="22" cm="1">
        <f t="array" ref="F19">INDEX(F284:F306,Control!$B$3)</f>
        <v>78</v>
      </c>
      <c r="G19" s="22" cm="1">
        <f t="array" ref="G19">INDEX(G284:G306,Control!$B$3)</f>
        <v>89</v>
      </c>
      <c r="H19" s="22" cm="1">
        <f t="array" ref="H19">INDEX(H284:H306,Control!$B$3)</f>
        <v>94</v>
      </c>
      <c r="I19" s="22" cm="1">
        <f t="array" ref="I19">INDEX(I284:I306,Control!$B$3)</f>
        <v>104</v>
      </c>
      <c r="J19" s="22" cm="1">
        <f t="array" ref="J19">INDEX(J284:J306,Control!$B$3)</f>
        <v>103</v>
      </c>
      <c r="K19" s="22" cm="1">
        <f t="array" ref="K19">INDEX(K284:K306,Control!$B$3)</f>
        <v>103</v>
      </c>
      <c r="L19" s="22" cm="1">
        <f t="array" ref="L19">INDEX(L284:L306,Control!$B$3)</f>
        <v>108</v>
      </c>
      <c r="M19" s="22" cm="1">
        <f t="array" ref="M19">INDEX(M284:M306,Control!$B$3)</f>
        <v>115</v>
      </c>
      <c r="N19" s="22" cm="1">
        <f t="array" ref="N19">INDEX(N284:N306,Control!$B$3)</f>
        <v>143</v>
      </c>
      <c r="O19" s="22" cm="1">
        <f t="array" ref="O19">INDEX(O284:O306,Control!$B$3)</f>
        <v>143</v>
      </c>
      <c r="P19" s="22" cm="1">
        <f t="array" ref="P19">INDEX(P284:P306,Control!$B$3)</f>
        <v>165</v>
      </c>
      <c r="Q19" s="22" cm="1">
        <f t="array" ref="Q19">INDEX(Q284:Q306,Control!$B$3)</f>
        <v>173</v>
      </c>
      <c r="R19" s="22" cm="1">
        <f t="array" ref="R19">INDEX(R284:R306,Control!$B$3)</f>
        <v>176</v>
      </c>
      <c r="S19" s="22" cm="1">
        <f t="array" ref="S19">INDEX(S284:S306,Control!$B$3)</f>
        <v>116</v>
      </c>
      <c r="T19" s="22" cm="1">
        <f t="array" ref="T19">INDEX(T284:T306,Control!$B$3)</f>
        <v>127</v>
      </c>
      <c r="U19" s="22" cm="1">
        <f t="array" ref="U19">INDEX(U284:U306,Control!$B$3)</f>
        <v>111</v>
      </c>
      <c r="V19" s="22" cm="1">
        <f t="array" ref="V19">INDEX(V284:V306,Control!$B$3)</f>
        <v>104</v>
      </c>
      <c r="W19" s="22" cm="1">
        <f t="array" ref="W19">INDEX(W284:W306,Control!$B$3)</f>
        <v>111</v>
      </c>
      <c r="X19" s="22" cm="1">
        <f t="array" ref="X19">INDEX(X284:X306,Control!$B$3)</f>
        <v>133</v>
      </c>
      <c r="Y19" s="22" cm="1">
        <f t="array" ref="Y19">INDEX(Y284:Y306,Control!$B$3)</f>
        <v>128</v>
      </c>
      <c r="AA19" t="s">
        <v>272</v>
      </c>
      <c r="AB19">
        <f t="shared" ca="1" si="4"/>
        <v>128</v>
      </c>
      <c r="AC19">
        <f t="shared" ca="1" si="5"/>
        <v>127</v>
      </c>
      <c r="AD19" s="7">
        <f t="shared" ca="1" si="8"/>
        <v>4.0112817298652459E-2</v>
      </c>
      <c r="AE19">
        <f t="shared" ca="1" si="6"/>
        <v>1</v>
      </c>
      <c r="AF19" s="7">
        <f t="shared" ca="1" si="7"/>
        <v>7.874015748031496E-3</v>
      </c>
    </row>
    <row r="20" spans="1:32" x14ac:dyDescent="0.2">
      <c r="B20" s="22"/>
      <c r="C20" s="22"/>
      <c r="D20" s="22"/>
      <c r="E20" s="22"/>
      <c r="F20" s="22"/>
      <c r="G20" s="22"/>
      <c r="H20" s="22"/>
      <c r="I20" s="22"/>
      <c r="J20" s="22"/>
      <c r="K20" s="22"/>
      <c r="L20" s="22"/>
      <c r="M20" s="22"/>
      <c r="N20" s="22"/>
      <c r="O20" s="22"/>
      <c r="P20" s="22"/>
      <c r="Q20" s="22"/>
      <c r="R20" s="22"/>
      <c r="S20" s="22"/>
      <c r="T20" s="22"/>
      <c r="U20" s="22"/>
      <c r="V20" s="22"/>
      <c r="W20" s="22"/>
      <c r="X20" s="22"/>
      <c r="Y20" s="22"/>
    </row>
    <row r="21" spans="1:32" x14ac:dyDescent="0.2">
      <c r="A21" t="s">
        <v>1848</v>
      </c>
      <c r="B21" s="22"/>
      <c r="C21" s="22"/>
      <c r="D21" s="22"/>
      <c r="E21" s="22"/>
      <c r="F21" s="22"/>
      <c r="G21" s="22"/>
      <c r="H21" s="22"/>
      <c r="I21" s="22"/>
      <c r="J21" s="22"/>
      <c r="K21" s="22"/>
      <c r="L21" s="22"/>
      <c r="M21" s="22"/>
      <c r="N21" s="22"/>
      <c r="O21" s="22"/>
      <c r="P21" s="22"/>
      <c r="Q21" s="22"/>
      <c r="R21" s="22"/>
      <c r="S21" s="22"/>
      <c r="T21" s="22"/>
      <c r="U21" s="22"/>
      <c r="V21" s="22"/>
      <c r="W21" s="22"/>
      <c r="X21" s="22"/>
      <c r="Y21" s="22"/>
    </row>
    <row r="22" spans="1:32" x14ac:dyDescent="0.2">
      <c r="A22" t="s">
        <v>1849</v>
      </c>
      <c r="B22" s="22">
        <f>B9/$B9*100</f>
        <v>100</v>
      </c>
      <c r="C22" s="22">
        <f t="shared" ref="C22:W32" si="9">C9/$B9*100</f>
        <v>104.57863304578635</v>
      </c>
      <c r="D22" s="22">
        <f t="shared" si="9"/>
        <v>107.03384207033841</v>
      </c>
      <c r="E22" s="22">
        <f t="shared" si="9"/>
        <v>111.08161911081621</v>
      </c>
      <c r="F22" s="22">
        <f t="shared" si="9"/>
        <v>116.39017916390179</v>
      </c>
      <c r="G22" s="22">
        <f t="shared" si="9"/>
        <v>120.10617120106171</v>
      </c>
      <c r="H22" s="22">
        <f t="shared" si="9"/>
        <v>126.34372926343728</v>
      </c>
      <c r="I22" s="22">
        <f t="shared" si="9"/>
        <v>135.56735235567351</v>
      </c>
      <c r="J22" s="22">
        <f t="shared" si="9"/>
        <v>143.26476443264764</v>
      </c>
      <c r="K22" s="22">
        <f t="shared" si="9"/>
        <v>149.03782349037823</v>
      </c>
      <c r="L22" s="22">
        <f t="shared" si="9"/>
        <v>157.00066357000665</v>
      </c>
      <c r="M22" s="22">
        <f t="shared" si="9"/>
        <v>148.37425348374254</v>
      </c>
      <c r="N22" s="22">
        <f t="shared" si="9"/>
        <v>152.0238885202389</v>
      </c>
      <c r="O22" s="22">
        <f t="shared" si="9"/>
        <v>155.20902455209026</v>
      </c>
      <c r="P22" s="22">
        <f t="shared" si="9"/>
        <v>163.63636363636365</v>
      </c>
      <c r="Q22" s="22">
        <f t="shared" si="9"/>
        <v>165.02986065029862</v>
      </c>
      <c r="R22" s="22">
        <f t="shared" si="9"/>
        <v>178.16854678168548</v>
      </c>
      <c r="S22" s="22">
        <f t="shared" si="9"/>
        <v>185.0033178500332</v>
      </c>
      <c r="T22" s="22">
        <f t="shared" si="9"/>
        <v>188.12209688122095</v>
      </c>
      <c r="U22" s="22">
        <f t="shared" si="9"/>
        <v>192.10351692103518</v>
      </c>
      <c r="V22" s="22">
        <f t="shared" si="9"/>
        <v>199.07100199071002</v>
      </c>
      <c r="W22" s="22">
        <f t="shared" si="9"/>
        <v>214.93032514930323</v>
      </c>
      <c r="X22" s="22">
        <f t="shared" ref="X22:Y22" si="10">X9/$B9*100</f>
        <v>205.64034505640345</v>
      </c>
      <c r="Y22" s="22">
        <f t="shared" si="10"/>
        <v>211.7451891174519</v>
      </c>
    </row>
    <row r="23" spans="1:32" x14ac:dyDescent="0.2">
      <c r="A23" t="s">
        <v>263</v>
      </c>
      <c r="B23" s="22">
        <f t="shared" ref="B23:Q32" si="11">B10/$B10*100</f>
        <v>100</v>
      </c>
      <c r="C23" s="22">
        <f t="shared" si="11"/>
        <v>92.307692307692307</v>
      </c>
      <c r="D23" s="22">
        <f t="shared" si="11"/>
        <v>107.69230769230769</v>
      </c>
      <c r="E23" s="22">
        <f t="shared" si="11"/>
        <v>134.61538461538461</v>
      </c>
      <c r="F23" s="22">
        <f t="shared" si="11"/>
        <v>119.23076923076923</v>
      </c>
      <c r="G23" s="22">
        <f t="shared" si="11"/>
        <v>123.07692307692308</v>
      </c>
      <c r="H23" s="22">
        <f t="shared" si="11"/>
        <v>153.84615384615387</v>
      </c>
      <c r="I23" s="22">
        <f t="shared" si="11"/>
        <v>176.92307692307691</v>
      </c>
      <c r="J23" s="22">
        <f t="shared" si="11"/>
        <v>203.84615384615384</v>
      </c>
      <c r="K23" s="22">
        <f t="shared" si="11"/>
        <v>203.84615384615384</v>
      </c>
      <c r="L23" s="22">
        <f t="shared" si="11"/>
        <v>192.30769230769232</v>
      </c>
      <c r="M23" s="22">
        <f t="shared" si="11"/>
        <v>215.38461538461539</v>
      </c>
      <c r="N23" s="22">
        <f t="shared" si="11"/>
        <v>250</v>
      </c>
      <c r="O23" s="22">
        <f t="shared" si="11"/>
        <v>253.84615384615384</v>
      </c>
      <c r="P23" s="22">
        <f t="shared" si="11"/>
        <v>326.92307692307691</v>
      </c>
      <c r="Q23" s="22">
        <f t="shared" si="11"/>
        <v>350</v>
      </c>
      <c r="R23" s="22">
        <f t="shared" si="9"/>
        <v>346.15384615384619</v>
      </c>
      <c r="S23" s="22">
        <f t="shared" si="9"/>
        <v>369.23076923076923</v>
      </c>
      <c r="T23" s="22">
        <f t="shared" si="9"/>
        <v>303.84615384615381</v>
      </c>
      <c r="U23" s="22">
        <f t="shared" si="9"/>
        <v>361.53846153846155</v>
      </c>
      <c r="V23" s="22">
        <f t="shared" si="9"/>
        <v>488.46153846153851</v>
      </c>
      <c r="W23" s="22">
        <f t="shared" si="9"/>
        <v>438.46153846153851</v>
      </c>
      <c r="X23" s="22">
        <f t="shared" ref="X23:Y23" si="12">X10/$B10*100</f>
        <v>557.69230769230762</v>
      </c>
      <c r="Y23" s="22">
        <f t="shared" si="12"/>
        <v>615.38461538461547</v>
      </c>
    </row>
    <row r="24" spans="1:32" x14ac:dyDescent="0.2">
      <c r="A24" t="s">
        <v>264</v>
      </c>
      <c r="B24" s="22">
        <f t="shared" si="11"/>
        <v>100</v>
      </c>
      <c r="C24" s="22">
        <f t="shared" si="9"/>
        <v>89.531680440771353</v>
      </c>
      <c r="D24" s="22">
        <f t="shared" si="9"/>
        <v>89.807162534435264</v>
      </c>
      <c r="E24" s="22">
        <f t="shared" si="9"/>
        <v>85.950413223140501</v>
      </c>
      <c r="F24" s="22">
        <f t="shared" si="9"/>
        <v>86.776859504132233</v>
      </c>
      <c r="G24" s="22">
        <f t="shared" si="9"/>
        <v>94.214876033057848</v>
      </c>
      <c r="H24" s="22">
        <f t="shared" si="9"/>
        <v>99.173553719008268</v>
      </c>
      <c r="I24" s="22">
        <f t="shared" si="9"/>
        <v>93.663911845730027</v>
      </c>
      <c r="J24" s="22">
        <f t="shared" si="9"/>
        <v>94.214876033057848</v>
      </c>
      <c r="K24" s="22">
        <f t="shared" si="9"/>
        <v>85.950413223140501</v>
      </c>
      <c r="L24" s="22">
        <f t="shared" si="9"/>
        <v>84.297520661157023</v>
      </c>
      <c r="M24" s="22">
        <f t="shared" si="9"/>
        <v>84.573002754820934</v>
      </c>
      <c r="N24" s="22">
        <f t="shared" si="9"/>
        <v>91.460055096418742</v>
      </c>
      <c r="O24" s="22">
        <f t="shared" si="9"/>
        <v>106.33608815426999</v>
      </c>
      <c r="P24" s="22">
        <f t="shared" si="9"/>
        <v>108.53994490358127</v>
      </c>
      <c r="Q24" s="22">
        <f t="shared" si="9"/>
        <v>106.06060606060606</v>
      </c>
      <c r="R24" s="22">
        <f t="shared" si="9"/>
        <v>105.50964187327823</v>
      </c>
      <c r="S24" s="22">
        <f t="shared" si="9"/>
        <v>105.23415977961432</v>
      </c>
      <c r="T24" s="22">
        <f t="shared" si="9"/>
        <v>117.07988980716253</v>
      </c>
      <c r="U24" s="22">
        <f t="shared" si="9"/>
        <v>118.4573002754821</v>
      </c>
      <c r="V24" s="22">
        <f t="shared" si="9"/>
        <v>98.071625344352626</v>
      </c>
      <c r="W24" s="22">
        <f t="shared" si="9"/>
        <v>91.460055096418742</v>
      </c>
      <c r="X24" s="22">
        <f t="shared" ref="X24:Y24" si="13">X11/$B11*100</f>
        <v>100.55096418732784</v>
      </c>
      <c r="Y24" s="22">
        <f t="shared" si="13"/>
        <v>130.85399449035813</v>
      </c>
    </row>
    <row r="25" spans="1:32" x14ac:dyDescent="0.2">
      <c r="A25" t="s">
        <v>265</v>
      </c>
      <c r="B25" s="22">
        <f t="shared" si="11"/>
        <v>100</v>
      </c>
      <c r="C25" s="22">
        <f t="shared" si="9"/>
        <v>109.43396226415094</v>
      </c>
      <c r="D25" s="22">
        <f t="shared" si="9"/>
        <v>115.09433962264151</v>
      </c>
      <c r="E25" s="22">
        <f t="shared" si="9"/>
        <v>130.18867924528303</v>
      </c>
      <c r="F25" s="22">
        <f t="shared" si="9"/>
        <v>132.0754716981132</v>
      </c>
      <c r="G25" s="22">
        <f t="shared" si="9"/>
        <v>154.71698113207549</v>
      </c>
      <c r="H25" s="22">
        <f t="shared" si="9"/>
        <v>157.54716981132074</v>
      </c>
      <c r="I25" s="22">
        <f t="shared" si="9"/>
        <v>171.69811320754718</v>
      </c>
      <c r="J25" s="22">
        <f t="shared" si="9"/>
        <v>185.84905660377359</v>
      </c>
      <c r="K25" s="22">
        <f t="shared" si="9"/>
        <v>169.81132075471697</v>
      </c>
      <c r="L25" s="22">
        <f t="shared" si="9"/>
        <v>171.69811320754718</v>
      </c>
      <c r="M25" s="22">
        <f t="shared" si="9"/>
        <v>179.24528301886792</v>
      </c>
      <c r="N25" s="22">
        <f t="shared" si="9"/>
        <v>181.13207547169813</v>
      </c>
      <c r="O25" s="22">
        <f t="shared" si="9"/>
        <v>150</v>
      </c>
      <c r="P25" s="22">
        <f t="shared" si="9"/>
        <v>154.71698113207549</v>
      </c>
      <c r="Q25" s="22">
        <f t="shared" si="9"/>
        <v>154.71698113207549</v>
      </c>
      <c r="R25" s="22">
        <f t="shared" si="9"/>
        <v>155.66037735849056</v>
      </c>
      <c r="S25" s="22">
        <f t="shared" si="9"/>
        <v>176.41509433962264</v>
      </c>
      <c r="T25" s="22">
        <f t="shared" si="9"/>
        <v>198.11320754716982</v>
      </c>
      <c r="U25" s="22">
        <f t="shared" si="9"/>
        <v>237.73584905660377</v>
      </c>
      <c r="V25" s="22">
        <f t="shared" si="9"/>
        <v>223.58490566037736</v>
      </c>
      <c r="W25" s="22">
        <f t="shared" si="9"/>
        <v>266.03773584905662</v>
      </c>
      <c r="X25" s="22">
        <f t="shared" ref="X25:Y25" si="14">X12/$B12*100</f>
        <v>313.20754716981133</v>
      </c>
      <c r="Y25" s="22">
        <f t="shared" si="14"/>
        <v>323.58490566037739</v>
      </c>
    </row>
    <row r="26" spans="1:32" x14ac:dyDescent="0.2">
      <c r="A26" t="s">
        <v>266</v>
      </c>
      <c r="B26" s="22">
        <f t="shared" si="11"/>
        <v>100</v>
      </c>
      <c r="C26" s="22">
        <f t="shared" si="9"/>
        <v>107.0886075949367</v>
      </c>
      <c r="D26" s="22">
        <f t="shared" si="9"/>
        <v>110.63291139240505</v>
      </c>
      <c r="E26" s="22">
        <f t="shared" si="9"/>
        <v>107.0886075949367</v>
      </c>
      <c r="F26" s="22">
        <f t="shared" si="9"/>
        <v>111.64556962025316</v>
      </c>
      <c r="G26" s="22">
        <f t="shared" si="9"/>
        <v>116.45569620253164</v>
      </c>
      <c r="H26" s="22">
        <f t="shared" si="9"/>
        <v>123.03797468354429</v>
      </c>
      <c r="I26" s="22">
        <f t="shared" si="9"/>
        <v>132.40506329113924</v>
      </c>
      <c r="J26" s="22">
        <f t="shared" si="9"/>
        <v>132.65822784810126</v>
      </c>
      <c r="K26" s="22">
        <f t="shared" si="9"/>
        <v>125.31645569620254</v>
      </c>
      <c r="L26" s="22">
        <f t="shared" si="9"/>
        <v>134.43037974683546</v>
      </c>
      <c r="M26" s="22">
        <f t="shared" si="9"/>
        <v>139.24050632911394</v>
      </c>
      <c r="N26" s="22">
        <f t="shared" si="9"/>
        <v>145.31645569620252</v>
      </c>
      <c r="O26" s="22">
        <f t="shared" si="9"/>
        <v>139.74683544303795</v>
      </c>
      <c r="P26" s="22">
        <f t="shared" si="9"/>
        <v>149.62025316455697</v>
      </c>
      <c r="Q26" s="22">
        <f t="shared" si="9"/>
        <v>151.8987341772152</v>
      </c>
      <c r="R26" s="22">
        <f t="shared" si="9"/>
        <v>151.64556962025318</v>
      </c>
      <c r="S26" s="22">
        <f t="shared" si="9"/>
        <v>169.1139240506329</v>
      </c>
      <c r="T26" s="22">
        <f t="shared" si="9"/>
        <v>164.81012658227849</v>
      </c>
      <c r="U26" s="22">
        <f t="shared" si="9"/>
        <v>179.49367088607596</v>
      </c>
      <c r="V26" s="22">
        <f t="shared" si="9"/>
        <v>157.97468354430379</v>
      </c>
      <c r="W26" s="22">
        <f t="shared" si="9"/>
        <v>158.73417721518987</v>
      </c>
      <c r="X26" s="22">
        <f t="shared" ref="X26:Y26" si="15">X13/$B13*100</f>
        <v>164.55696202531647</v>
      </c>
      <c r="Y26" s="22">
        <f t="shared" si="15"/>
        <v>187.34177215189874</v>
      </c>
    </row>
    <row r="27" spans="1:32" x14ac:dyDescent="0.2">
      <c r="A27" t="s">
        <v>267</v>
      </c>
      <c r="B27" s="22">
        <f t="shared" si="11"/>
        <v>100</v>
      </c>
      <c r="C27" s="22">
        <f t="shared" si="9"/>
        <v>100</v>
      </c>
      <c r="D27" s="22">
        <f t="shared" si="9"/>
        <v>111.11111111111111</v>
      </c>
      <c r="E27" s="22">
        <f t="shared" si="9"/>
        <v>122.22222222222223</v>
      </c>
      <c r="F27" s="22">
        <f t="shared" si="9"/>
        <v>127.77777777777777</v>
      </c>
      <c r="G27" s="22">
        <f t="shared" si="9"/>
        <v>138.88888888888889</v>
      </c>
      <c r="H27" s="22">
        <f t="shared" si="9"/>
        <v>136.11111111111111</v>
      </c>
      <c r="I27" s="22">
        <f t="shared" si="9"/>
        <v>141.66666666666669</v>
      </c>
      <c r="J27" s="22">
        <f t="shared" si="9"/>
        <v>150</v>
      </c>
      <c r="K27" s="22">
        <f t="shared" si="9"/>
        <v>144.44444444444443</v>
      </c>
      <c r="L27" s="22">
        <f t="shared" si="9"/>
        <v>150</v>
      </c>
      <c r="M27" s="22">
        <f t="shared" si="9"/>
        <v>169.44444444444443</v>
      </c>
      <c r="N27" s="22">
        <f t="shared" si="9"/>
        <v>188.88888888888889</v>
      </c>
      <c r="O27" s="22">
        <f t="shared" si="9"/>
        <v>166.66666666666669</v>
      </c>
      <c r="P27" s="22">
        <f t="shared" si="9"/>
        <v>188.88888888888889</v>
      </c>
      <c r="Q27" s="22">
        <f t="shared" si="9"/>
        <v>208.33333333333334</v>
      </c>
      <c r="R27" s="22">
        <f t="shared" si="9"/>
        <v>200</v>
      </c>
      <c r="S27" s="22">
        <f t="shared" si="9"/>
        <v>230.55555555555554</v>
      </c>
      <c r="T27" s="22">
        <f t="shared" si="9"/>
        <v>227.77777777777777</v>
      </c>
      <c r="U27" s="22">
        <f t="shared" si="9"/>
        <v>219.44444444444446</v>
      </c>
      <c r="V27" s="22">
        <f t="shared" si="9"/>
        <v>227.77777777777777</v>
      </c>
      <c r="W27" s="22">
        <f t="shared" si="9"/>
        <v>230.55555555555554</v>
      </c>
      <c r="X27" s="22">
        <f t="shared" ref="X27:Y27" si="16">X14/$B14*100</f>
        <v>269.44444444444446</v>
      </c>
      <c r="Y27" s="22">
        <f t="shared" si="16"/>
        <v>294.44444444444446</v>
      </c>
    </row>
    <row r="28" spans="1:32" x14ac:dyDescent="0.2">
      <c r="A28" t="s">
        <v>268</v>
      </c>
      <c r="B28" s="22">
        <f t="shared" si="11"/>
        <v>100</v>
      </c>
      <c r="C28" s="22">
        <f t="shared" si="9"/>
        <v>86.36363636363636</v>
      </c>
      <c r="D28" s="22">
        <f t="shared" si="9"/>
        <v>95.454545454545453</v>
      </c>
      <c r="E28" s="22">
        <f t="shared" si="9"/>
        <v>127.27272727272727</v>
      </c>
      <c r="F28" s="22">
        <f t="shared" si="9"/>
        <v>181.81818181818181</v>
      </c>
      <c r="G28" s="22">
        <f t="shared" si="9"/>
        <v>168.18181818181819</v>
      </c>
      <c r="H28" s="22">
        <f t="shared" si="9"/>
        <v>172.72727272727272</v>
      </c>
      <c r="I28" s="22">
        <f t="shared" si="9"/>
        <v>209.09090909090909</v>
      </c>
      <c r="J28" s="22">
        <f t="shared" si="9"/>
        <v>250</v>
      </c>
      <c r="K28" s="22">
        <f t="shared" si="9"/>
        <v>227.27272727272728</v>
      </c>
      <c r="L28" s="22">
        <f t="shared" si="9"/>
        <v>222.72727272727272</v>
      </c>
      <c r="M28" s="22">
        <f t="shared" si="9"/>
        <v>190.90909090909091</v>
      </c>
      <c r="N28" s="22">
        <f t="shared" si="9"/>
        <v>263.63636363636363</v>
      </c>
      <c r="O28" s="22">
        <f t="shared" si="9"/>
        <v>222.72727272727272</v>
      </c>
      <c r="P28" s="22">
        <f t="shared" si="9"/>
        <v>272.72727272727269</v>
      </c>
      <c r="Q28" s="22">
        <f t="shared" si="9"/>
        <v>268.18181818181819</v>
      </c>
      <c r="R28" s="22">
        <f t="shared" si="9"/>
        <v>159.09090909090909</v>
      </c>
      <c r="S28" s="22">
        <f t="shared" si="9"/>
        <v>90.909090909090907</v>
      </c>
      <c r="T28" s="22">
        <f t="shared" si="9"/>
        <v>86.36363636363636</v>
      </c>
      <c r="U28" s="22">
        <f t="shared" si="9"/>
        <v>90.909090909090907</v>
      </c>
      <c r="V28" s="22">
        <f t="shared" si="9"/>
        <v>113.63636363636364</v>
      </c>
      <c r="W28" s="22">
        <f t="shared" si="9"/>
        <v>127.27272727272727</v>
      </c>
      <c r="X28" s="22">
        <f t="shared" ref="X28:Y28" si="17">X15/$B15*100</f>
        <v>136.36363636363635</v>
      </c>
      <c r="Y28" s="22">
        <f t="shared" si="17"/>
        <v>222.72727272727272</v>
      </c>
    </row>
    <row r="29" spans="1:32" x14ac:dyDescent="0.2">
      <c r="A29" t="s">
        <v>269</v>
      </c>
      <c r="B29" s="22">
        <f t="shared" si="11"/>
        <v>100</v>
      </c>
      <c r="C29" s="22">
        <f t="shared" si="9"/>
        <v>105.668016194332</v>
      </c>
      <c r="D29" s="22">
        <f t="shared" si="9"/>
        <v>106.88259109311741</v>
      </c>
      <c r="E29" s="22">
        <f t="shared" si="9"/>
        <v>110.93117408906883</v>
      </c>
      <c r="F29" s="22">
        <f t="shared" si="9"/>
        <v>118.62348178137651</v>
      </c>
      <c r="G29" s="22">
        <f t="shared" si="9"/>
        <v>123.07692307692308</v>
      </c>
      <c r="H29" s="22">
        <f t="shared" si="9"/>
        <v>129.55465587044534</v>
      </c>
      <c r="I29" s="22">
        <f t="shared" si="9"/>
        <v>127.1255060728745</v>
      </c>
      <c r="J29" s="22">
        <f t="shared" si="9"/>
        <v>144.12955465587046</v>
      </c>
      <c r="K29" s="22">
        <f t="shared" si="9"/>
        <v>124.69635627530364</v>
      </c>
      <c r="L29" s="22">
        <f t="shared" si="9"/>
        <v>122.2672064777328</v>
      </c>
      <c r="M29" s="22">
        <f t="shared" si="9"/>
        <v>122.2672064777328</v>
      </c>
      <c r="N29" s="22">
        <f t="shared" si="9"/>
        <v>132.7935222672065</v>
      </c>
      <c r="O29" s="22">
        <f t="shared" si="9"/>
        <v>130.36437246963564</v>
      </c>
      <c r="P29" s="22">
        <f t="shared" si="9"/>
        <v>142.91497975708504</v>
      </c>
      <c r="Q29" s="22">
        <f t="shared" si="9"/>
        <v>159.10931174089069</v>
      </c>
      <c r="R29" s="22">
        <f t="shared" si="9"/>
        <v>172.87449392712551</v>
      </c>
      <c r="S29" s="22">
        <f t="shared" si="9"/>
        <v>179.35222672064776</v>
      </c>
      <c r="T29" s="22">
        <f t="shared" si="9"/>
        <v>187.4493927125506</v>
      </c>
      <c r="U29" s="22">
        <f t="shared" si="9"/>
        <v>194.33198380566802</v>
      </c>
      <c r="V29" s="22">
        <f t="shared" si="9"/>
        <v>185.82995951417004</v>
      </c>
      <c r="W29" s="22">
        <f t="shared" si="9"/>
        <v>194.33198380566802</v>
      </c>
      <c r="X29" s="22">
        <f t="shared" ref="X29:Y29" si="18">X16/$B16*100</f>
        <v>226.72064777327935</v>
      </c>
      <c r="Y29" s="22">
        <f t="shared" si="18"/>
        <v>254.251012145749</v>
      </c>
    </row>
    <row r="30" spans="1:32" x14ac:dyDescent="0.2">
      <c r="A30" t="s">
        <v>270</v>
      </c>
      <c r="B30" s="22">
        <f t="shared" si="11"/>
        <v>100</v>
      </c>
      <c r="C30" s="22">
        <f t="shared" si="9"/>
        <v>112.82051282051282</v>
      </c>
      <c r="D30" s="22">
        <f t="shared" si="9"/>
        <v>123.71794871794873</v>
      </c>
      <c r="E30" s="22">
        <f t="shared" si="9"/>
        <v>125.64102564102564</v>
      </c>
      <c r="F30" s="22">
        <f t="shared" si="9"/>
        <v>135.25641025641028</v>
      </c>
      <c r="G30" s="22">
        <f t="shared" si="9"/>
        <v>157.05128205128204</v>
      </c>
      <c r="H30" s="22">
        <f t="shared" si="9"/>
        <v>167.94871794871796</v>
      </c>
      <c r="I30" s="22">
        <f t="shared" si="9"/>
        <v>173.71794871794873</v>
      </c>
      <c r="J30" s="22">
        <f t="shared" si="9"/>
        <v>175.64102564102564</v>
      </c>
      <c r="K30" s="22">
        <f t="shared" si="9"/>
        <v>175</v>
      </c>
      <c r="L30" s="22">
        <f t="shared" si="9"/>
        <v>172.43589743589746</v>
      </c>
      <c r="M30" s="22">
        <f t="shared" si="9"/>
        <v>172.43589743589746</v>
      </c>
      <c r="N30" s="22">
        <f t="shared" si="9"/>
        <v>176.28205128205127</v>
      </c>
      <c r="O30" s="22">
        <f t="shared" si="9"/>
        <v>189.74358974358972</v>
      </c>
      <c r="P30" s="22">
        <f t="shared" si="9"/>
        <v>203.2051282051282</v>
      </c>
      <c r="Q30" s="22">
        <f t="shared" si="9"/>
        <v>217.30769230769229</v>
      </c>
      <c r="R30" s="22">
        <f t="shared" si="9"/>
        <v>218.58974358974356</v>
      </c>
      <c r="S30" s="22">
        <f t="shared" si="9"/>
        <v>227.56410256410254</v>
      </c>
      <c r="T30" s="22">
        <f t="shared" si="9"/>
        <v>232.05128205128207</v>
      </c>
      <c r="U30" s="22">
        <f t="shared" si="9"/>
        <v>254.48717948717947</v>
      </c>
      <c r="V30" s="22">
        <f t="shared" si="9"/>
        <v>268.58974358974359</v>
      </c>
      <c r="W30" s="22">
        <f t="shared" si="9"/>
        <v>256.41025641025641</v>
      </c>
      <c r="X30" s="22">
        <f t="shared" ref="X30:Y30" si="19">X17/$B17*100</f>
        <v>267.30769230769226</v>
      </c>
      <c r="Y30" s="22">
        <f t="shared" si="19"/>
        <v>278.84615384615381</v>
      </c>
    </row>
    <row r="31" spans="1:32" x14ac:dyDescent="0.2">
      <c r="A31" t="s">
        <v>271</v>
      </c>
      <c r="B31" s="22">
        <f t="shared" si="11"/>
        <v>100</v>
      </c>
      <c r="C31" s="22">
        <f t="shared" si="9"/>
        <v>114.4278606965174</v>
      </c>
      <c r="D31" s="22">
        <f t="shared" si="9"/>
        <v>126.86567164179105</v>
      </c>
      <c r="E31" s="22">
        <f t="shared" si="9"/>
        <v>142.28855721393035</v>
      </c>
      <c r="F31" s="22">
        <f t="shared" si="9"/>
        <v>154.22885572139305</v>
      </c>
      <c r="G31" s="22">
        <f t="shared" si="9"/>
        <v>159.70149253731341</v>
      </c>
      <c r="H31" s="22">
        <f t="shared" si="9"/>
        <v>171.64179104477611</v>
      </c>
      <c r="I31" s="22">
        <f t="shared" si="9"/>
        <v>184.07960199004975</v>
      </c>
      <c r="J31" s="22">
        <f t="shared" si="9"/>
        <v>202.98507462686567</v>
      </c>
      <c r="K31" s="22">
        <f t="shared" si="9"/>
        <v>204.97512437810946</v>
      </c>
      <c r="L31" s="22">
        <f t="shared" si="9"/>
        <v>219.40298507462686</v>
      </c>
      <c r="M31" s="22">
        <f t="shared" si="9"/>
        <v>223.38308457711443</v>
      </c>
      <c r="N31" s="22">
        <f t="shared" si="9"/>
        <v>215.42288557213931</v>
      </c>
      <c r="O31" s="22">
        <f t="shared" si="9"/>
        <v>225.37313432835822</v>
      </c>
      <c r="P31" s="22">
        <f t="shared" si="9"/>
        <v>243.28358208955225</v>
      </c>
      <c r="Q31" s="22">
        <f t="shared" si="9"/>
        <v>252.23880597014926</v>
      </c>
      <c r="R31" s="22">
        <f t="shared" si="9"/>
        <v>271.64179104477608</v>
      </c>
      <c r="S31" s="22">
        <f t="shared" si="9"/>
        <v>272.63681592039802</v>
      </c>
      <c r="T31" s="22">
        <f t="shared" si="9"/>
        <v>289.55223880597015</v>
      </c>
      <c r="U31" s="22">
        <f t="shared" si="9"/>
        <v>331.84079601990049</v>
      </c>
      <c r="V31" s="22">
        <f t="shared" si="9"/>
        <v>330.84577114427861</v>
      </c>
      <c r="W31" s="22">
        <f t="shared" si="9"/>
        <v>364.67661691542287</v>
      </c>
      <c r="X31" s="22">
        <f t="shared" ref="X31:Y31" si="20">X18/$B18*100</f>
        <v>378.10945273631842</v>
      </c>
      <c r="Y31" s="22">
        <f t="shared" si="20"/>
        <v>435.32338308457713</v>
      </c>
    </row>
    <row r="32" spans="1:32" x14ac:dyDescent="0.2">
      <c r="A32" t="s">
        <v>272</v>
      </c>
      <c r="B32" s="22">
        <f t="shared" si="11"/>
        <v>100</v>
      </c>
      <c r="C32" s="22">
        <f t="shared" si="9"/>
        <v>103.27868852459017</v>
      </c>
      <c r="D32" s="22">
        <f t="shared" si="9"/>
        <v>109.8360655737705</v>
      </c>
      <c r="E32" s="22">
        <f t="shared" si="9"/>
        <v>124.59016393442623</v>
      </c>
      <c r="F32" s="22">
        <f t="shared" si="9"/>
        <v>127.86885245901641</v>
      </c>
      <c r="G32" s="22">
        <f t="shared" si="9"/>
        <v>145.90163934426229</v>
      </c>
      <c r="H32" s="22">
        <f t="shared" si="9"/>
        <v>154.09836065573771</v>
      </c>
      <c r="I32" s="22">
        <f t="shared" si="9"/>
        <v>170.49180327868851</v>
      </c>
      <c r="J32" s="22">
        <f t="shared" si="9"/>
        <v>168.85245901639345</v>
      </c>
      <c r="K32" s="22">
        <f t="shared" si="9"/>
        <v>168.85245901639345</v>
      </c>
      <c r="L32" s="22">
        <f t="shared" si="9"/>
        <v>177.04918032786884</v>
      </c>
      <c r="M32" s="22">
        <f t="shared" si="9"/>
        <v>188.52459016393445</v>
      </c>
      <c r="N32" s="22">
        <f t="shared" si="9"/>
        <v>234.42622950819674</v>
      </c>
      <c r="O32" s="22">
        <f t="shared" si="9"/>
        <v>234.42622950819674</v>
      </c>
      <c r="P32" s="22">
        <f t="shared" si="9"/>
        <v>270.49180327868851</v>
      </c>
      <c r="Q32" s="22">
        <f t="shared" si="9"/>
        <v>283.60655737704917</v>
      </c>
      <c r="R32" s="22">
        <f t="shared" si="9"/>
        <v>288.52459016393442</v>
      </c>
      <c r="S32" s="22">
        <f t="shared" si="9"/>
        <v>190.1639344262295</v>
      </c>
      <c r="T32" s="22">
        <f t="shared" si="9"/>
        <v>208.19672131147539</v>
      </c>
      <c r="U32" s="22">
        <f t="shared" si="9"/>
        <v>181.96721311475409</v>
      </c>
      <c r="V32" s="22">
        <f t="shared" si="9"/>
        <v>170.49180327868851</v>
      </c>
      <c r="W32" s="22">
        <f t="shared" si="9"/>
        <v>181.96721311475409</v>
      </c>
      <c r="X32" s="22">
        <f t="shared" ref="X32:Y32" si="21">X19/$B19*100</f>
        <v>218.03278688524591</v>
      </c>
      <c r="Y32" s="22">
        <f t="shared" si="21"/>
        <v>209.8360655737705</v>
      </c>
    </row>
    <row r="33" spans="1:28" x14ac:dyDescent="0.2">
      <c r="B33" s="22"/>
      <c r="C33" s="22"/>
      <c r="D33" s="22"/>
      <c r="E33" s="22"/>
      <c r="F33" s="22"/>
      <c r="G33" s="22"/>
      <c r="H33" s="22"/>
      <c r="I33" s="22"/>
      <c r="J33" s="22"/>
      <c r="K33" s="22"/>
      <c r="L33" s="22"/>
      <c r="M33" s="22"/>
      <c r="N33" s="22"/>
      <c r="O33" s="22"/>
      <c r="P33" s="22"/>
      <c r="Q33" s="22"/>
      <c r="R33" s="22"/>
      <c r="S33" s="22"/>
      <c r="T33" s="22"/>
      <c r="U33" s="22"/>
      <c r="V33" s="22"/>
      <c r="W33" s="22"/>
      <c r="X33" s="22"/>
      <c r="Y33" s="22"/>
    </row>
    <row r="34" spans="1:28" x14ac:dyDescent="0.2">
      <c r="B34" s="22"/>
      <c r="C34" s="22"/>
      <c r="D34" s="22"/>
      <c r="E34" s="22"/>
      <c r="F34" s="22"/>
      <c r="G34" s="22"/>
      <c r="H34" s="22"/>
      <c r="I34" s="22"/>
      <c r="J34" s="22"/>
      <c r="K34" s="22"/>
      <c r="L34" s="22"/>
      <c r="M34" s="22"/>
      <c r="N34" s="22"/>
      <c r="O34" s="22"/>
      <c r="P34" s="22"/>
      <c r="Q34" s="22"/>
      <c r="R34" s="22"/>
      <c r="S34" s="22"/>
      <c r="T34" s="22"/>
      <c r="U34" s="22"/>
      <c r="V34" s="22"/>
      <c r="W34" s="22"/>
      <c r="X34" s="22"/>
      <c r="Y34" s="22"/>
    </row>
    <row r="35" spans="1:28" x14ac:dyDescent="0.2">
      <c r="B35" s="22"/>
      <c r="C35" s="22"/>
      <c r="D35" s="22"/>
      <c r="E35" s="22"/>
      <c r="F35" s="22"/>
      <c r="G35" s="22"/>
      <c r="H35" s="22"/>
      <c r="I35" s="22"/>
      <c r="J35" s="22"/>
      <c r="K35" s="22"/>
      <c r="L35" s="22"/>
      <c r="M35" s="22"/>
      <c r="N35" s="22"/>
      <c r="O35" s="22"/>
      <c r="P35" s="22"/>
      <c r="Q35" s="22"/>
      <c r="R35" s="22"/>
      <c r="S35" s="22"/>
      <c r="T35" s="22"/>
      <c r="U35" s="22"/>
      <c r="V35" s="22"/>
      <c r="W35" s="22"/>
      <c r="X35" s="22"/>
      <c r="Y35" s="22"/>
    </row>
    <row r="39" spans="1:28" x14ac:dyDescent="0.2">
      <c r="A39" t="s">
        <v>263</v>
      </c>
    </row>
    <row r="40" spans="1:28" s="18" customFormat="1" ht="15" x14ac:dyDescent="0.25">
      <c r="B40" s="18" t="s">
        <v>1846</v>
      </c>
      <c r="C40" s="18" t="s">
        <v>1715</v>
      </c>
      <c r="D40" s="18" t="s">
        <v>1716</v>
      </c>
      <c r="E40" s="18" t="s">
        <v>1717</v>
      </c>
      <c r="F40" s="18" t="s">
        <v>1718</v>
      </c>
      <c r="G40" s="18" t="s">
        <v>1719</v>
      </c>
      <c r="H40" s="18" t="s">
        <v>1720</v>
      </c>
      <c r="I40" s="18" t="s">
        <v>1721</v>
      </c>
      <c r="J40" s="18" t="s">
        <v>1722</v>
      </c>
      <c r="K40" s="18" t="s">
        <v>1723</v>
      </c>
      <c r="L40" s="18" t="s">
        <v>1724</v>
      </c>
      <c r="M40" s="18" t="s">
        <v>1725</v>
      </c>
      <c r="N40" s="18" t="s">
        <v>1726</v>
      </c>
      <c r="O40" s="18" t="s">
        <v>1727</v>
      </c>
      <c r="P40" s="18" t="s">
        <v>1728</v>
      </c>
      <c r="Q40" s="18" t="s">
        <v>1729</v>
      </c>
      <c r="R40" s="18" t="s">
        <v>1594</v>
      </c>
      <c r="S40" s="18" t="s">
        <v>1595</v>
      </c>
      <c r="T40" s="18" t="s">
        <v>1596</v>
      </c>
      <c r="U40" s="18" t="s">
        <v>1597</v>
      </c>
      <c r="V40" s="18" t="s">
        <v>1598</v>
      </c>
      <c r="W40" s="18" t="s">
        <v>556</v>
      </c>
      <c r="X40" s="18">
        <v>2022</v>
      </c>
      <c r="Y40" s="18">
        <v>2023</v>
      </c>
      <c r="Z40" s="166"/>
    </row>
    <row r="41" spans="1:28" x14ac:dyDescent="0.2">
      <c r="A41" t="s">
        <v>115</v>
      </c>
      <c r="B41">
        <v>26</v>
      </c>
      <c r="C41">
        <v>24</v>
      </c>
      <c r="D41">
        <v>28</v>
      </c>
      <c r="E41">
        <v>35</v>
      </c>
      <c r="F41">
        <v>31</v>
      </c>
      <c r="G41">
        <v>32</v>
      </c>
      <c r="H41">
        <v>40</v>
      </c>
      <c r="I41">
        <v>46</v>
      </c>
      <c r="J41">
        <v>53</v>
      </c>
      <c r="K41">
        <v>53</v>
      </c>
      <c r="L41">
        <v>50</v>
      </c>
      <c r="M41">
        <v>56</v>
      </c>
      <c r="N41">
        <v>65</v>
      </c>
      <c r="O41">
        <v>66</v>
      </c>
      <c r="P41">
        <v>85</v>
      </c>
      <c r="Q41">
        <v>91</v>
      </c>
      <c r="R41">
        <v>90</v>
      </c>
      <c r="S41">
        <v>96</v>
      </c>
      <c r="T41">
        <v>79</v>
      </c>
      <c r="U41">
        <v>94</v>
      </c>
      <c r="V41">
        <v>127</v>
      </c>
      <c r="W41" s="14">
        <v>114</v>
      </c>
      <c r="X41" s="14">
        <v>145</v>
      </c>
      <c r="Y41" s="14">
        <v>160</v>
      </c>
    </row>
    <row r="42" spans="1:28" x14ac:dyDescent="0.2">
      <c r="A42" t="s">
        <v>116</v>
      </c>
      <c r="B42">
        <v>33</v>
      </c>
      <c r="C42">
        <v>31</v>
      </c>
      <c r="D42">
        <v>36</v>
      </c>
      <c r="E42">
        <v>43</v>
      </c>
      <c r="F42">
        <v>39</v>
      </c>
      <c r="G42">
        <v>45</v>
      </c>
      <c r="H42">
        <v>54</v>
      </c>
      <c r="I42">
        <v>60</v>
      </c>
      <c r="J42">
        <v>71</v>
      </c>
      <c r="K42">
        <v>68</v>
      </c>
      <c r="L42">
        <v>62</v>
      </c>
      <c r="M42">
        <v>68</v>
      </c>
      <c r="N42">
        <v>58</v>
      </c>
      <c r="O42">
        <v>64</v>
      </c>
      <c r="P42">
        <v>70</v>
      </c>
      <c r="Q42">
        <v>62</v>
      </c>
      <c r="R42">
        <v>57</v>
      </c>
      <c r="S42">
        <v>64</v>
      </c>
      <c r="T42">
        <v>58</v>
      </c>
      <c r="U42">
        <v>61</v>
      </c>
      <c r="V42">
        <v>57</v>
      </c>
      <c r="W42" s="14">
        <v>57</v>
      </c>
      <c r="X42" s="14">
        <v>55</v>
      </c>
      <c r="Y42" s="14">
        <v>47</v>
      </c>
    </row>
    <row r="43" spans="1:28" x14ac:dyDescent="0.2">
      <c r="A43" t="s">
        <v>117</v>
      </c>
      <c r="B43">
        <v>131</v>
      </c>
      <c r="C43">
        <v>120</v>
      </c>
      <c r="D43">
        <v>131</v>
      </c>
      <c r="E43">
        <v>151</v>
      </c>
      <c r="F43">
        <v>140</v>
      </c>
      <c r="G43">
        <v>196</v>
      </c>
      <c r="H43">
        <v>242</v>
      </c>
      <c r="I43">
        <v>239</v>
      </c>
      <c r="J43">
        <v>255</v>
      </c>
      <c r="K43">
        <v>278</v>
      </c>
      <c r="L43">
        <v>225</v>
      </c>
      <c r="M43">
        <v>227</v>
      </c>
      <c r="N43">
        <v>276</v>
      </c>
      <c r="O43">
        <v>241</v>
      </c>
      <c r="P43">
        <v>255</v>
      </c>
      <c r="Q43">
        <v>321</v>
      </c>
      <c r="R43">
        <v>325</v>
      </c>
      <c r="S43">
        <v>260</v>
      </c>
      <c r="T43">
        <v>239</v>
      </c>
      <c r="U43">
        <v>186</v>
      </c>
      <c r="V43">
        <v>121</v>
      </c>
      <c r="W43" s="14">
        <v>89</v>
      </c>
      <c r="X43" s="14">
        <v>92</v>
      </c>
      <c r="Y43" s="14">
        <v>115</v>
      </c>
    </row>
    <row r="44" spans="1:28" s="165" customFormat="1" x14ac:dyDescent="0.2">
      <c r="A44" t="s">
        <v>118</v>
      </c>
      <c r="B44">
        <v>25</v>
      </c>
      <c r="C44">
        <v>24</v>
      </c>
      <c r="D44">
        <v>26</v>
      </c>
      <c r="E44">
        <v>32</v>
      </c>
      <c r="F44">
        <v>30</v>
      </c>
      <c r="G44">
        <v>28</v>
      </c>
      <c r="H44">
        <v>31</v>
      </c>
      <c r="I44">
        <v>36</v>
      </c>
      <c r="J44">
        <v>45</v>
      </c>
      <c r="K44">
        <v>44</v>
      </c>
      <c r="L44">
        <v>41</v>
      </c>
      <c r="M44">
        <v>49</v>
      </c>
      <c r="N44">
        <v>51</v>
      </c>
      <c r="O44">
        <v>42</v>
      </c>
      <c r="P44">
        <v>37</v>
      </c>
      <c r="Q44">
        <v>31</v>
      </c>
      <c r="R44">
        <v>26</v>
      </c>
      <c r="S44">
        <v>28</v>
      </c>
      <c r="T44">
        <v>29</v>
      </c>
      <c r="U44">
        <v>41</v>
      </c>
      <c r="V44">
        <v>56</v>
      </c>
      <c r="W44" s="14">
        <v>66</v>
      </c>
      <c r="X44" s="14">
        <v>98</v>
      </c>
      <c r="Y44" s="14">
        <v>83</v>
      </c>
      <c r="AA44"/>
      <c r="AB44"/>
    </row>
    <row r="45" spans="1:28" s="165" customFormat="1" x14ac:dyDescent="0.2">
      <c r="A45" t="s">
        <v>119</v>
      </c>
      <c r="B45">
        <v>99</v>
      </c>
      <c r="C45">
        <v>86</v>
      </c>
      <c r="D45">
        <v>101</v>
      </c>
      <c r="E45">
        <v>119</v>
      </c>
      <c r="F45">
        <v>107</v>
      </c>
      <c r="G45">
        <v>157</v>
      </c>
      <c r="H45">
        <v>200</v>
      </c>
      <c r="I45">
        <v>209</v>
      </c>
      <c r="J45">
        <v>230</v>
      </c>
      <c r="K45">
        <v>238</v>
      </c>
      <c r="L45">
        <v>192</v>
      </c>
      <c r="M45">
        <v>194</v>
      </c>
      <c r="N45">
        <v>244</v>
      </c>
      <c r="O45">
        <v>250</v>
      </c>
      <c r="P45">
        <v>245</v>
      </c>
      <c r="Q45">
        <v>244</v>
      </c>
      <c r="R45">
        <v>241</v>
      </c>
      <c r="S45">
        <v>268</v>
      </c>
      <c r="T45">
        <v>198</v>
      </c>
      <c r="U45">
        <v>185</v>
      </c>
      <c r="V45">
        <v>253</v>
      </c>
      <c r="W45" s="14">
        <v>149</v>
      </c>
      <c r="X45" s="14">
        <v>211</v>
      </c>
      <c r="Y45" s="14">
        <v>318</v>
      </c>
      <c r="AA45"/>
      <c r="AB45"/>
    </row>
    <row r="46" spans="1:28" s="165" customFormat="1" x14ac:dyDescent="0.2">
      <c r="A46" t="s">
        <v>120</v>
      </c>
      <c r="B46">
        <v>11</v>
      </c>
      <c r="C46">
        <v>10</v>
      </c>
      <c r="D46">
        <v>12</v>
      </c>
      <c r="E46">
        <v>13</v>
      </c>
      <c r="F46">
        <v>12</v>
      </c>
      <c r="G46">
        <v>14</v>
      </c>
      <c r="H46">
        <v>17</v>
      </c>
      <c r="I46">
        <v>18</v>
      </c>
      <c r="J46">
        <v>20</v>
      </c>
      <c r="K46">
        <v>19</v>
      </c>
      <c r="L46">
        <v>16</v>
      </c>
      <c r="M46">
        <v>19</v>
      </c>
      <c r="N46">
        <v>21</v>
      </c>
      <c r="O46">
        <v>23</v>
      </c>
      <c r="P46">
        <v>23</v>
      </c>
      <c r="Q46">
        <v>23</v>
      </c>
      <c r="R46">
        <v>24</v>
      </c>
      <c r="S46">
        <v>24</v>
      </c>
      <c r="T46">
        <v>23</v>
      </c>
      <c r="U46">
        <v>27</v>
      </c>
      <c r="V46">
        <v>19</v>
      </c>
      <c r="W46" s="14">
        <v>14</v>
      </c>
      <c r="X46" s="14">
        <v>15</v>
      </c>
      <c r="Y46" s="14">
        <v>16</v>
      </c>
      <c r="AA46"/>
      <c r="AB46"/>
    </row>
    <row r="47" spans="1:28" s="165" customFormat="1" x14ac:dyDescent="0.2">
      <c r="A47" t="s">
        <v>121</v>
      </c>
      <c r="B47">
        <v>49</v>
      </c>
      <c r="C47">
        <v>44</v>
      </c>
      <c r="D47">
        <v>53</v>
      </c>
      <c r="E47">
        <v>61</v>
      </c>
      <c r="F47">
        <v>56</v>
      </c>
      <c r="G47">
        <v>60</v>
      </c>
      <c r="H47">
        <v>73</v>
      </c>
      <c r="I47">
        <v>81</v>
      </c>
      <c r="J47">
        <v>98</v>
      </c>
      <c r="K47">
        <v>99</v>
      </c>
      <c r="L47">
        <v>91</v>
      </c>
      <c r="M47">
        <v>101</v>
      </c>
      <c r="N47">
        <v>95</v>
      </c>
      <c r="O47">
        <v>116</v>
      </c>
      <c r="P47">
        <v>126</v>
      </c>
      <c r="Q47">
        <v>112</v>
      </c>
      <c r="R47">
        <v>106</v>
      </c>
      <c r="S47">
        <v>120</v>
      </c>
      <c r="T47">
        <v>115</v>
      </c>
      <c r="U47">
        <v>124</v>
      </c>
      <c r="V47">
        <v>186</v>
      </c>
      <c r="W47" s="14">
        <v>142</v>
      </c>
      <c r="X47" s="14">
        <v>153</v>
      </c>
      <c r="Y47" s="14">
        <v>159</v>
      </c>
      <c r="AA47"/>
      <c r="AB47"/>
    </row>
    <row r="48" spans="1:28" s="165" customFormat="1" x14ac:dyDescent="0.2">
      <c r="A48" t="s">
        <v>122</v>
      </c>
      <c r="B48">
        <v>31</v>
      </c>
      <c r="C48">
        <v>27</v>
      </c>
      <c r="D48">
        <v>33</v>
      </c>
      <c r="E48">
        <v>37</v>
      </c>
      <c r="F48">
        <v>34</v>
      </c>
      <c r="G48">
        <v>37</v>
      </c>
      <c r="H48">
        <v>46</v>
      </c>
      <c r="I48">
        <v>49</v>
      </c>
      <c r="J48">
        <v>58</v>
      </c>
      <c r="K48">
        <v>62</v>
      </c>
      <c r="L48">
        <v>56</v>
      </c>
      <c r="M48">
        <v>60</v>
      </c>
      <c r="N48">
        <v>50</v>
      </c>
      <c r="O48">
        <v>48</v>
      </c>
      <c r="P48">
        <v>47</v>
      </c>
      <c r="Q48">
        <v>57</v>
      </c>
      <c r="R48">
        <v>60</v>
      </c>
      <c r="S48">
        <v>74</v>
      </c>
      <c r="T48">
        <v>94</v>
      </c>
      <c r="U48">
        <v>93</v>
      </c>
      <c r="V48">
        <v>83</v>
      </c>
      <c r="W48" s="14">
        <v>62</v>
      </c>
      <c r="X48" s="14">
        <v>81</v>
      </c>
      <c r="Y48" s="14">
        <v>78</v>
      </c>
      <c r="AA48"/>
      <c r="AB48"/>
    </row>
    <row r="49" spans="1:28" s="165" customFormat="1" x14ac:dyDescent="0.2">
      <c r="A49" t="s">
        <v>123</v>
      </c>
      <c r="B49">
        <v>43</v>
      </c>
      <c r="C49">
        <v>42</v>
      </c>
      <c r="D49">
        <v>46</v>
      </c>
      <c r="E49">
        <v>62</v>
      </c>
      <c r="F49">
        <v>55</v>
      </c>
      <c r="G49">
        <v>58</v>
      </c>
      <c r="H49">
        <v>72</v>
      </c>
      <c r="I49">
        <v>87</v>
      </c>
      <c r="J49">
        <v>98</v>
      </c>
      <c r="K49">
        <v>90</v>
      </c>
      <c r="L49">
        <v>92</v>
      </c>
      <c r="M49">
        <v>104</v>
      </c>
      <c r="N49">
        <v>80</v>
      </c>
      <c r="O49">
        <v>72</v>
      </c>
      <c r="P49">
        <v>117</v>
      </c>
      <c r="Q49">
        <v>121</v>
      </c>
      <c r="R49">
        <v>127</v>
      </c>
      <c r="S49">
        <v>123</v>
      </c>
      <c r="T49">
        <v>138</v>
      </c>
      <c r="U49">
        <v>145</v>
      </c>
      <c r="V49">
        <v>151</v>
      </c>
      <c r="W49" s="14">
        <v>167</v>
      </c>
      <c r="X49" s="14">
        <v>170</v>
      </c>
      <c r="Y49" s="14">
        <v>184</v>
      </c>
      <c r="AA49"/>
      <c r="AB49"/>
    </row>
    <row r="50" spans="1:28" s="165" customFormat="1" x14ac:dyDescent="0.2">
      <c r="A50" t="s">
        <v>124</v>
      </c>
      <c r="B50">
        <v>32</v>
      </c>
      <c r="C50">
        <v>28</v>
      </c>
      <c r="D50">
        <v>33</v>
      </c>
      <c r="E50">
        <v>39</v>
      </c>
      <c r="F50">
        <v>36</v>
      </c>
      <c r="G50">
        <v>46</v>
      </c>
      <c r="H50">
        <v>56</v>
      </c>
      <c r="I50">
        <v>59</v>
      </c>
      <c r="J50">
        <v>70</v>
      </c>
      <c r="K50">
        <v>72</v>
      </c>
      <c r="L50">
        <v>58</v>
      </c>
      <c r="M50">
        <v>63</v>
      </c>
      <c r="N50">
        <v>49</v>
      </c>
      <c r="O50">
        <v>59</v>
      </c>
      <c r="P50">
        <v>78</v>
      </c>
      <c r="Q50">
        <v>67</v>
      </c>
      <c r="R50">
        <v>80</v>
      </c>
      <c r="S50">
        <v>104</v>
      </c>
      <c r="T50">
        <v>116</v>
      </c>
      <c r="U50">
        <v>137</v>
      </c>
      <c r="V50">
        <v>124</v>
      </c>
      <c r="W50" s="14">
        <v>92</v>
      </c>
      <c r="X50" s="14">
        <v>109</v>
      </c>
      <c r="Y50" s="14">
        <v>122</v>
      </c>
      <c r="AA50"/>
      <c r="AB50"/>
    </row>
    <row r="51" spans="1:28" s="165" customFormat="1" x14ac:dyDescent="0.2">
      <c r="A51" t="s">
        <v>125</v>
      </c>
      <c r="B51">
        <v>144</v>
      </c>
      <c r="C51">
        <v>135</v>
      </c>
      <c r="D51">
        <v>142</v>
      </c>
      <c r="E51">
        <v>144</v>
      </c>
      <c r="F51">
        <v>140</v>
      </c>
      <c r="G51">
        <v>164</v>
      </c>
      <c r="H51">
        <v>188</v>
      </c>
      <c r="I51">
        <v>203</v>
      </c>
      <c r="J51">
        <v>242</v>
      </c>
      <c r="K51">
        <v>228</v>
      </c>
      <c r="L51">
        <v>238</v>
      </c>
      <c r="M51">
        <v>265</v>
      </c>
      <c r="N51">
        <v>270</v>
      </c>
      <c r="O51">
        <v>314</v>
      </c>
      <c r="P51">
        <v>285</v>
      </c>
      <c r="Q51">
        <v>258</v>
      </c>
      <c r="R51">
        <v>274</v>
      </c>
      <c r="S51">
        <v>256</v>
      </c>
      <c r="T51">
        <v>276</v>
      </c>
      <c r="U51">
        <v>269</v>
      </c>
      <c r="V51">
        <v>241</v>
      </c>
      <c r="W51" s="14">
        <v>322</v>
      </c>
      <c r="X51" s="14">
        <v>306</v>
      </c>
      <c r="Y51" s="14">
        <v>301</v>
      </c>
      <c r="AA51"/>
      <c r="AB51"/>
    </row>
    <row r="52" spans="1:28" s="165" customFormat="1" x14ac:dyDescent="0.2">
      <c r="A52" t="s">
        <v>126</v>
      </c>
      <c r="B52">
        <v>25</v>
      </c>
      <c r="C52">
        <v>22</v>
      </c>
      <c r="D52">
        <v>28</v>
      </c>
      <c r="E52">
        <v>33</v>
      </c>
      <c r="F52">
        <v>29</v>
      </c>
      <c r="G52">
        <v>29</v>
      </c>
      <c r="H52">
        <v>33</v>
      </c>
      <c r="I52">
        <v>40</v>
      </c>
      <c r="J52">
        <v>52</v>
      </c>
      <c r="K52">
        <v>50</v>
      </c>
      <c r="L52">
        <v>46</v>
      </c>
      <c r="M52">
        <v>53</v>
      </c>
      <c r="N52">
        <v>51</v>
      </c>
      <c r="O52">
        <v>55</v>
      </c>
      <c r="P52">
        <v>58</v>
      </c>
      <c r="Q52">
        <v>60</v>
      </c>
      <c r="R52">
        <v>46</v>
      </c>
      <c r="S52">
        <v>53</v>
      </c>
      <c r="T52">
        <v>49</v>
      </c>
      <c r="U52">
        <v>55</v>
      </c>
      <c r="V52">
        <v>59</v>
      </c>
      <c r="W52" s="14">
        <v>57</v>
      </c>
      <c r="X52" s="14">
        <v>71</v>
      </c>
      <c r="Y52" s="14">
        <v>64</v>
      </c>
      <c r="AA52"/>
      <c r="AB52"/>
    </row>
    <row r="53" spans="1:28" s="165" customFormat="1" x14ac:dyDescent="0.2">
      <c r="A53" t="s">
        <v>138</v>
      </c>
      <c r="B53" s="22">
        <f t="shared" ref="B53:Y53" si="22">SUM(B41:B52)</f>
        <v>649</v>
      </c>
      <c r="C53" s="22">
        <f t="shared" si="22"/>
        <v>593</v>
      </c>
      <c r="D53" s="22">
        <f t="shared" si="22"/>
        <v>669</v>
      </c>
      <c r="E53" s="22">
        <f t="shared" si="22"/>
        <v>769</v>
      </c>
      <c r="F53" s="22">
        <f t="shared" si="22"/>
        <v>709</v>
      </c>
      <c r="G53" s="22">
        <f t="shared" si="22"/>
        <v>866</v>
      </c>
      <c r="H53" s="22">
        <f t="shared" si="22"/>
        <v>1052</v>
      </c>
      <c r="I53" s="22">
        <f t="shared" si="22"/>
        <v>1127</v>
      </c>
      <c r="J53" s="22">
        <f t="shared" si="22"/>
        <v>1292</v>
      </c>
      <c r="K53" s="22">
        <f t="shared" si="22"/>
        <v>1301</v>
      </c>
      <c r="L53" s="22">
        <f t="shared" si="22"/>
        <v>1167</v>
      </c>
      <c r="M53" s="22">
        <f t="shared" si="22"/>
        <v>1259</v>
      </c>
      <c r="N53" s="22">
        <f t="shared" si="22"/>
        <v>1310</v>
      </c>
      <c r="O53" s="22">
        <f t="shared" si="22"/>
        <v>1350</v>
      </c>
      <c r="P53" s="22">
        <f t="shared" si="22"/>
        <v>1426</v>
      </c>
      <c r="Q53" s="22">
        <f t="shared" si="22"/>
        <v>1447</v>
      </c>
      <c r="R53" s="22">
        <f t="shared" si="22"/>
        <v>1456</v>
      </c>
      <c r="S53" s="22">
        <f t="shared" si="22"/>
        <v>1470</v>
      </c>
      <c r="T53" s="22">
        <f t="shared" si="22"/>
        <v>1414</v>
      </c>
      <c r="U53" s="22">
        <f t="shared" si="22"/>
        <v>1417</v>
      </c>
      <c r="V53" s="22">
        <f t="shared" si="22"/>
        <v>1477</v>
      </c>
      <c r="W53" s="22">
        <f t="shared" si="22"/>
        <v>1331</v>
      </c>
      <c r="X53" s="22">
        <f t="shared" si="22"/>
        <v>1506</v>
      </c>
      <c r="Y53" s="22">
        <f t="shared" si="22"/>
        <v>1647</v>
      </c>
      <c r="AA53"/>
      <c r="AB53"/>
    </row>
    <row r="54" spans="1:28" s="165" customFormat="1" x14ac:dyDescent="0.2">
      <c r="A54" t="s">
        <v>127</v>
      </c>
      <c r="B54" s="14">
        <v>131</v>
      </c>
      <c r="C54" s="14">
        <v>115</v>
      </c>
      <c r="D54" s="14">
        <v>137</v>
      </c>
      <c r="E54" s="14">
        <v>149</v>
      </c>
      <c r="F54" s="14">
        <v>133</v>
      </c>
      <c r="G54" s="14">
        <v>188</v>
      </c>
      <c r="H54" s="14">
        <v>248</v>
      </c>
      <c r="I54" s="14">
        <v>252</v>
      </c>
      <c r="J54" s="14">
        <v>279</v>
      </c>
      <c r="K54" s="14">
        <v>296</v>
      </c>
      <c r="L54" s="14">
        <v>261</v>
      </c>
      <c r="M54" s="14">
        <v>260</v>
      </c>
      <c r="N54" s="14">
        <v>396</v>
      </c>
      <c r="O54" s="14">
        <v>385</v>
      </c>
      <c r="P54" s="14">
        <v>360</v>
      </c>
      <c r="Q54" s="14">
        <v>383</v>
      </c>
      <c r="R54" s="14">
        <v>331</v>
      </c>
      <c r="S54" s="14">
        <v>363</v>
      </c>
      <c r="T54" s="14">
        <v>375</v>
      </c>
      <c r="U54" s="14">
        <v>462</v>
      </c>
      <c r="V54" s="14">
        <v>572</v>
      </c>
      <c r="W54" s="14">
        <v>345</v>
      </c>
      <c r="X54" s="14">
        <v>591</v>
      </c>
      <c r="Y54" s="14">
        <v>886</v>
      </c>
      <c r="AA54"/>
      <c r="AB54"/>
    </row>
    <row r="55" spans="1:28" s="165" customFormat="1" x14ac:dyDescent="0.2">
      <c r="A55" t="s">
        <v>139</v>
      </c>
      <c r="B55" s="22">
        <f t="shared" ref="B55:Y55" si="23">SUM(B53:B54)</f>
        <v>780</v>
      </c>
      <c r="C55" s="22">
        <f t="shared" si="23"/>
        <v>708</v>
      </c>
      <c r="D55" s="22">
        <f t="shared" si="23"/>
        <v>806</v>
      </c>
      <c r="E55" s="22">
        <f t="shared" si="23"/>
        <v>918</v>
      </c>
      <c r="F55" s="22">
        <f t="shared" si="23"/>
        <v>842</v>
      </c>
      <c r="G55" s="22">
        <f t="shared" si="23"/>
        <v>1054</v>
      </c>
      <c r="H55" s="22">
        <f t="shared" si="23"/>
        <v>1300</v>
      </c>
      <c r="I55" s="22">
        <f t="shared" si="23"/>
        <v>1379</v>
      </c>
      <c r="J55" s="22">
        <f t="shared" si="23"/>
        <v>1571</v>
      </c>
      <c r="K55" s="22">
        <f t="shared" si="23"/>
        <v>1597</v>
      </c>
      <c r="L55" s="22">
        <f t="shared" si="23"/>
        <v>1428</v>
      </c>
      <c r="M55" s="22">
        <f t="shared" si="23"/>
        <v>1519</v>
      </c>
      <c r="N55" s="22">
        <f t="shared" si="23"/>
        <v>1706</v>
      </c>
      <c r="O55" s="22">
        <f t="shared" si="23"/>
        <v>1735</v>
      </c>
      <c r="P55" s="22">
        <f t="shared" si="23"/>
        <v>1786</v>
      </c>
      <c r="Q55" s="22">
        <f t="shared" si="23"/>
        <v>1830</v>
      </c>
      <c r="R55" s="22">
        <f t="shared" si="23"/>
        <v>1787</v>
      </c>
      <c r="S55" s="22">
        <f t="shared" si="23"/>
        <v>1833</v>
      </c>
      <c r="T55" s="22">
        <f t="shared" si="23"/>
        <v>1789</v>
      </c>
      <c r="U55" s="22">
        <f t="shared" si="23"/>
        <v>1879</v>
      </c>
      <c r="V55" s="22">
        <f t="shared" si="23"/>
        <v>2049</v>
      </c>
      <c r="W55" s="22">
        <f t="shared" si="23"/>
        <v>1676</v>
      </c>
      <c r="X55" s="22">
        <f t="shared" si="23"/>
        <v>2097</v>
      </c>
      <c r="Y55" s="22">
        <f t="shared" si="23"/>
        <v>2533</v>
      </c>
      <c r="AA55"/>
      <c r="AB55"/>
    </row>
    <row r="56" spans="1:28" s="165" customFormat="1" x14ac:dyDescent="0.2">
      <c r="A56" t="s">
        <v>140</v>
      </c>
      <c r="B56" s="14">
        <v>4245</v>
      </c>
      <c r="C56" s="14">
        <v>3998</v>
      </c>
      <c r="D56" s="14">
        <v>4623</v>
      </c>
      <c r="E56" s="14">
        <v>5311</v>
      </c>
      <c r="F56" s="14">
        <v>5078</v>
      </c>
      <c r="G56" s="14">
        <v>5576</v>
      </c>
      <c r="H56" s="14">
        <v>6223</v>
      </c>
      <c r="I56" s="14">
        <v>6633</v>
      </c>
      <c r="J56" s="14">
        <v>7356</v>
      </c>
      <c r="K56" s="14">
        <v>8312</v>
      </c>
      <c r="L56" s="14">
        <v>7456</v>
      </c>
      <c r="M56" s="14">
        <v>7573</v>
      </c>
      <c r="N56" s="14">
        <v>8533</v>
      </c>
      <c r="O56" s="14">
        <v>8963</v>
      </c>
      <c r="P56" s="14">
        <v>9819</v>
      </c>
      <c r="Q56" s="14">
        <v>10224</v>
      </c>
      <c r="R56" s="14">
        <v>9532</v>
      </c>
      <c r="S56" s="14">
        <v>9831</v>
      </c>
      <c r="T56" s="14">
        <v>10001</v>
      </c>
      <c r="U56" s="14">
        <v>10834</v>
      </c>
      <c r="V56" s="14">
        <v>11951</v>
      </c>
      <c r="W56" s="14">
        <v>9507</v>
      </c>
      <c r="X56" s="14">
        <v>10731</v>
      </c>
      <c r="Y56" s="14">
        <v>11835</v>
      </c>
      <c r="AA56"/>
      <c r="AB56"/>
    </row>
    <row r="57" spans="1:28" s="165" customFormat="1" x14ac:dyDescent="0.2">
      <c r="A57" t="s">
        <v>141</v>
      </c>
      <c r="B57" s="14">
        <v>28075</v>
      </c>
      <c r="C57" s="14">
        <v>27468</v>
      </c>
      <c r="D57" s="14">
        <v>29812</v>
      </c>
      <c r="E57" s="14">
        <v>31533</v>
      </c>
      <c r="F57" s="14">
        <v>31482</v>
      </c>
      <c r="G57" s="14">
        <v>32309</v>
      </c>
      <c r="H57" s="14">
        <v>37896</v>
      </c>
      <c r="I57" s="14">
        <v>39765</v>
      </c>
      <c r="J57" s="14">
        <v>45038</v>
      </c>
      <c r="K57" s="14">
        <v>49714</v>
      </c>
      <c r="L57" s="14">
        <v>43913</v>
      </c>
      <c r="M57" s="14">
        <v>42925</v>
      </c>
      <c r="N57" s="14">
        <v>46743</v>
      </c>
      <c r="O57" s="14">
        <v>48395</v>
      </c>
      <c r="P57" s="14">
        <v>51227</v>
      </c>
      <c r="Q57" s="14">
        <v>51616</v>
      </c>
      <c r="R57" s="14">
        <v>48919</v>
      </c>
      <c r="S57" s="14">
        <v>50310</v>
      </c>
      <c r="T57" s="14">
        <v>50594</v>
      </c>
      <c r="U57" s="14">
        <v>55433</v>
      </c>
      <c r="V57" s="14">
        <v>56038</v>
      </c>
      <c r="W57" s="14">
        <v>48974</v>
      </c>
      <c r="X57" s="14">
        <v>56098</v>
      </c>
      <c r="Y57" s="14">
        <v>65149</v>
      </c>
      <c r="AA57"/>
      <c r="AB57"/>
    </row>
    <row r="58" spans="1:28" s="165" customFormat="1" x14ac:dyDescent="0.2">
      <c r="A58" t="s">
        <v>226</v>
      </c>
      <c r="B58" s="14"/>
      <c r="C58" s="14"/>
      <c r="D58" s="14"/>
      <c r="E58" s="14"/>
      <c r="F58" s="14"/>
      <c r="G58" s="14"/>
      <c r="H58" s="14"/>
      <c r="I58" s="14"/>
      <c r="J58" s="14"/>
      <c r="K58" s="14"/>
      <c r="L58" s="14"/>
      <c r="M58" s="14"/>
      <c r="N58" s="14"/>
      <c r="O58" s="14"/>
      <c r="P58" s="14"/>
      <c r="Q58" s="14"/>
      <c r="R58" s="14"/>
      <c r="S58" s="14"/>
      <c r="T58" s="14"/>
      <c r="U58" s="14"/>
      <c r="V58" s="14"/>
      <c r="W58" s="14"/>
      <c r="X58" s="14"/>
      <c r="Y58" s="14"/>
      <c r="AA58"/>
      <c r="AB58"/>
    </row>
    <row r="59" spans="1:28" s="165" customFormat="1" x14ac:dyDescent="0.2">
      <c r="A59" t="s">
        <v>227</v>
      </c>
      <c r="B59" s="14">
        <v>54996</v>
      </c>
      <c r="C59" s="14">
        <v>53927</v>
      </c>
      <c r="D59" s="14">
        <v>54539</v>
      </c>
      <c r="E59" s="14">
        <v>57190</v>
      </c>
      <c r="F59" s="14">
        <v>58487</v>
      </c>
      <c r="G59" s="14">
        <v>62551</v>
      </c>
      <c r="H59" s="14">
        <v>70918</v>
      </c>
      <c r="I59" s="14">
        <v>72626</v>
      </c>
      <c r="J59" s="14">
        <v>83341</v>
      </c>
      <c r="K59" s="14">
        <v>80111</v>
      </c>
      <c r="L59" s="14">
        <v>78241</v>
      </c>
      <c r="M59" s="14">
        <v>79571</v>
      </c>
      <c r="N59" s="14">
        <v>81600</v>
      </c>
      <c r="O59" s="14">
        <v>82689</v>
      </c>
      <c r="P59" s="14">
        <v>82151</v>
      </c>
      <c r="Q59" s="14">
        <v>75801</v>
      </c>
      <c r="R59" s="14">
        <v>72437</v>
      </c>
      <c r="S59" s="14">
        <v>79620</v>
      </c>
      <c r="T59" s="14">
        <v>84708</v>
      </c>
      <c r="U59" s="14">
        <v>89318</v>
      </c>
      <c r="V59" s="14">
        <v>84148</v>
      </c>
      <c r="W59" s="14">
        <v>81553</v>
      </c>
      <c r="X59" s="14">
        <v>109170</v>
      </c>
      <c r="Y59" s="14">
        <v>112544</v>
      </c>
      <c r="AA59"/>
      <c r="AB59"/>
    </row>
    <row r="60" spans="1:28" x14ac:dyDescent="0.2">
      <c r="A60" t="s">
        <v>228</v>
      </c>
      <c r="B60" s="22">
        <f t="shared" ref="B60:W60" si="24">SUM(B43,B46,B47,B49,B54)</f>
        <v>365</v>
      </c>
      <c r="C60" s="22">
        <f t="shared" si="24"/>
        <v>331</v>
      </c>
      <c r="D60" s="22">
        <f t="shared" si="24"/>
        <v>379</v>
      </c>
      <c r="E60" s="22">
        <f t="shared" si="24"/>
        <v>436</v>
      </c>
      <c r="F60" s="22">
        <f t="shared" si="24"/>
        <v>396</v>
      </c>
      <c r="G60" s="22">
        <f t="shared" si="24"/>
        <v>516</v>
      </c>
      <c r="H60" s="22">
        <f t="shared" si="24"/>
        <v>652</v>
      </c>
      <c r="I60" s="22">
        <f t="shared" si="24"/>
        <v>677</v>
      </c>
      <c r="J60" s="22">
        <f t="shared" si="24"/>
        <v>750</v>
      </c>
      <c r="K60" s="22">
        <f t="shared" si="24"/>
        <v>782</v>
      </c>
      <c r="L60" s="22">
        <f t="shared" si="24"/>
        <v>685</v>
      </c>
      <c r="M60" s="22">
        <f t="shared" si="24"/>
        <v>711</v>
      </c>
      <c r="N60" s="22">
        <f t="shared" si="24"/>
        <v>868</v>
      </c>
      <c r="O60" s="22">
        <f t="shared" si="24"/>
        <v>837</v>
      </c>
      <c r="P60" s="22">
        <f t="shared" si="24"/>
        <v>881</v>
      </c>
      <c r="Q60" s="22">
        <f t="shared" si="24"/>
        <v>960</v>
      </c>
      <c r="R60" s="22">
        <f t="shared" si="24"/>
        <v>913</v>
      </c>
      <c r="S60" s="22">
        <f t="shared" si="24"/>
        <v>890</v>
      </c>
      <c r="T60" s="22">
        <f t="shared" si="24"/>
        <v>890</v>
      </c>
      <c r="U60" s="22">
        <f t="shared" si="24"/>
        <v>944</v>
      </c>
      <c r="V60" s="22">
        <f t="shared" si="24"/>
        <v>1049</v>
      </c>
      <c r="W60" s="22">
        <f t="shared" si="24"/>
        <v>757</v>
      </c>
      <c r="X60" s="22">
        <f t="shared" ref="X60:Y60" si="25">SUM(X43,X46,X47,X49,X54)</f>
        <v>1021</v>
      </c>
      <c r="Y60" s="22">
        <f t="shared" si="25"/>
        <v>1360</v>
      </c>
    </row>
    <row r="61" spans="1:28" x14ac:dyDescent="0.2">
      <c r="A61" t="s">
        <v>229</v>
      </c>
      <c r="B61" s="22">
        <f t="shared" ref="B61:W61" si="26">SUM(B48,B51,B52)</f>
        <v>200</v>
      </c>
      <c r="C61" s="22">
        <f t="shared" si="26"/>
        <v>184</v>
      </c>
      <c r="D61" s="22">
        <f t="shared" si="26"/>
        <v>203</v>
      </c>
      <c r="E61" s="22">
        <f t="shared" si="26"/>
        <v>214</v>
      </c>
      <c r="F61" s="22">
        <f t="shared" si="26"/>
        <v>203</v>
      </c>
      <c r="G61" s="22">
        <f t="shared" si="26"/>
        <v>230</v>
      </c>
      <c r="H61" s="22">
        <f t="shared" si="26"/>
        <v>267</v>
      </c>
      <c r="I61" s="22">
        <f t="shared" si="26"/>
        <v>292</v>
      </c>
      <c r="J61" s="22">
        <f t="shared" si="26"/>
        <v>352</v>
      </c>
      <c r="K61" s="22">
        <f t="shared" si="26"/>
        <v>340</v>
      </c>
      <c r="L61" s="22">
        <f t="shared" si="26"/>
        <v>340</v>
      </c>
      <c r="M61" s="22">
        <f t="shared" si="26"/>
        <v>378</v>
      </c>
      <c r="N61" s="22">
        <f t="shared" si="26"/>
        <v>371</v>
      </c>
      <c r="O61" s="22">
        <f t="shared" si="26"/>
        <v>417</v>
      </c>
      <c r="P61" s="22">
        <f t="shared" si="26"/>
        <v>390</v>
      </c>
      <c r="Q61" s="22">
        <f t="shared" si="26"/>
        <v>375</v>
      </c>
      <c r="R61" s="22">
        <f t="shared" si="26"/>
        <v>380</v>
      </c>
      <c r="S61" s="22">
        <f t="shared" si="26"/>
        <v>383</v>
      </c>
      <c r="T61" s="22">
        <f t="shared" si="26"/>
        <v>419</v>
      </c>
      <c r="U61" s="22">
        <f t="shared" si="26"/>
        <v>417</v>
      </c>
      <c r="V61" s="22">
        <f t="shared" si="26"/>
        <v>383</v>
      </c>
      <c r="W61" s="22">
        <f t="shared" si="26"/>
        <v>441</v>
      </c>
      <c r="X61" s="22">
        <f t="shared" ref="X61:Y61" si="27">SUM(X48,X51,X52)</f>
        <v>458</v>
      </c>
      <c r="Y61" s="22">
        <f t="shared" si="27"/>
        <v>443</v>
      </c>
    </row>
    <row r="62" spans="1:28" x14ac:dyDescent="0.2">
      <c r="A62" t="s">
        <v>230</v>
      </c>
      <c r="B62" s="22">
        <f t="shared" ref="B62:W62" si="28">SUM(B42,B44,B45,B50)</f>
        <v>189</v>
      </c>
      <c r="C62" s="22">
        <f t="shared" si="28"/>
        <v>169</v>
      </c>
      <c r="D62" s="22">
        <f t="shared" si="28"/>
        <v>196</v>
      </c>
      <c r="E62" s="22">
        <f t="shared" si="28"/>
        <v>233</v>
      </c>
      <c r="F62" s="22">
        <f t="shared" si="28"/>
        <v>212</v>
      </c>
      <c r="G62" s="22">
        <f t="shared" si="28"/>
        <v>276</v>
      </c>
      <c r="H62" s="22">
        <f t="shared" si="28"/>
        <v>341</v>
      </c>
      <c r="I62" s="22">
        <f t="shared" si="28"/>
        <v>364</v>
      </c>
      <c r="J62" s="22">
        <f t="shared" si="28"/>
        <v>416</v>
      </c>
      <c r="K62" s="22">
        <f t="shared" si="28"/>
        <v>422</v>
      </c>
      <c r="L62" s="22">
        <f t="shared" si="28"/>
        <v>353</v>
      </c>
      <c r="M62" s="22">
        <f t="shared" si="28"/>
        <v>374</v>
      </c>
      <c r="N62" s="22">
        <f t="shared" si="28"/>
        <v>402</v>
      </c>
      <c r="O62" s="22">
        <f t="shared" si="28"/>
        <v>415</v>
      </c>
      <c r="P62" s="22">
        <f t="shared" si="28"/>
        <v>430</v>
      </c>
      <c r="Q62" s="22">
        <f t="shared" si="28"/>
        <v>404</v>
      </c>
      <c r="R62" s="22">
        <f t="shared" si="28"/>
        <v>404</v>
      </c>
      <c r="S62" s="22">
        <f t="shared" si="28"/>
        <v>464</v>
      </c>
      <c r="T62" s="22">
        <f t="shared" si="28"/>
        <v>401</v>
      </c>
      <c r="U62" s="22">
        <f t="shared" si="28"/>
        <v>424</v>
      </c>
      <c r="V62" s="22">
        <f t="shared" si="28"/>
        <v>490</v>
      </c>
      <c r="W62" s="22">
        <f t="shared" si="28"/>
        <v>364</v>
      </c>
      <c r="X62" s="22">
        <f t="shared" ref="X62:Y62" si="29">SUM(X42,X44,X45,X50)</f>
        <v>473</v>
      </c>
      <c r="Y62" s="22">
        <f t="shared" si="29"/>
        <v>570</v>
      </c>
    </row>
    <row r="63" spans="1:28" x14ac:dyDescent="0.2">
      <c r="A63" t="s">
        <v>231</v>
      </c>
      <c r="B63" s="22">
        <f t="shared" ref="B63:W63" si="30">SUM(B41,B47)</f>
        <v>75</v>
      </c>
      <c r="C63" s="22">
        <f t="shared" si="30"/>
        <v>68</v>
      </c>
      <c r="D63" s="22">
        <f t="shared" si="30"/>
        <v>81</v>
      </c>
      <c r="E63" s="22">
        <f t="shared" si="30"/>
        <v>96</v>
      </c>
      <c r="F63" s="22">
        <f t="shared" si="30"/>
        <v>87</v>
      </c>
      <c r="G63" s="22">
        <f t="shared" si="30"/>
        <v>92</v>
      </c>
      <c r="H63" s="22">
        <f t="shared" si="30"/>
        <v>113</v>
      </c>
      <c r="I63" s="22">
        <f t="shared" si="30"/>
        <v>127</v>
      </c>
      <c r="J63" s="22">
        <f t="shared" si="30"/>
        <v>151</v>
      </c>
      <c r="K63" s="22">
        <f t="shared" si="30"/>
        <v>152</v>
      </c>
      <c r="L63" s="22">
        <f t="shared" si="30"/>
        <v>141</v>
      </c>
      <c r="M63" s="22">
        <f t="shared" si="30"/>
        <v>157</v>
      </c>
      <c r="N63" s="22">
        <f t="shared" si="30"/>
        <v>160</v>
      </c>
      <c r="O63" s="22">
        <f t="shared" si="30"/>
        <v>182</v>
      </c>
      <c r="P63" s="22">
        <f t="shared" si="30"/>
        <v>211</v>
      </c>
      <c r="Q63" s="22">
        <f t="shared" si="30"/>
        <v>203</v>
      </c>
      <c r="R63" s="22">
        <f t="shared" si="30"/>
        <v>196</v>
      </c>
      <c r="S63" s="22">
        <f t="shared" si="30"/>
        <v>216</v>
      </c>
      <c r="T63" s="22">
        <f t="shared" si="30"/>
        <v>194</v>
      </c>
      <c r="U63" s="22">
        <f t="shared" si="30"/>
        <v>218</v>
      </c>
      <c r="V63" s="22">
        <f t="shared" si="30"/>
        <v>313</v>
      </c>
      <c r="W63" s="22">
        <f t="shared" si="30"/>
        <v>256</v>
      </c>
      <c r="X63" s="22">
        <f t="shared" ref="X63:Y63" si="31">SUM(X41,X47)</f>
        <v>298</v>
      </c>
      <c r="Y63" s="22">
        <f t="shared" si="31"/>
        <v>319</v>
      </c>
    </row>
    <row r="66" spans="1:28" x14ac:dyDescent="0.2">
      <c r="A66" t="s">
        <v>264</v>
      </c>
    </row>
    <row r="67" spans="1:28" s="18" customFormat="1" ht="15" x14ac:dyDescent="0.25">
      <c r="B67" s="18" t="s">
        <v>1846</v>
      </c>
      <c r="C67" s="18" t="s">
        <v>1715</v>
      </c>
      <c r="D67" s="18" t="s">
        <v>1716</v>
      </c>
      <c r="E67" s="18" t="s">
        <v>1717</v>
      </c>
      <c r="F67" s="18" t="s">
        <v>1718</v>
      </c>
      <c r="G67" s="18" t="s">
        <v>1719</v>
      </c>
      <c r="H67" s="18" t="s">
        <v>1720</v>
      </c>
      <c r="I67" s="18" t="s">
        <v>1721</v>
      </c>
      <c r="J67" s="18" t="s">
        <v>1722</v>
      </c>
      <c r="K67" s="18" t="s">
        <v>1723</v>
      </c>
      <c r="L67" s="18" t="s">
        <v>1724</v>
      </c>
      <c r="M67" s="18" t="s">
        <v>1725</v>
      </c>
      <c r="N67" s="18" t="s">
        <v>1726</v>
      </c>
      <c r="O67" s="18" t="s">
        <v>1727</v>
      </c>
      <c r="P67" s="18" t="s">
        <v>1728</v>
      </c>
      <c r="Q67" s="18" t="s">
        <v>1729</v>
      </c>
      <c r="R67" s="18" t="s">
        <v>1594</v>
      </c>
      <c r="S67" s="18" t="s">
        <v>1595</v>
      </c>
      <c r="T67" s="18" t="s">
        <v>1596</v>
      </c>
      <c r="U67" s="18" t="s">
        <v>1597</v>
      </c>
      <c r="V67" s="18" t="s">
        <v>1598</v>
      </c>
      <c r="W67" s="18" t="s">
        <v>556</v>
      </c>
      <c r="X67" s="18" t="s">
        <v>561</v>
      </c>
      <c r="Y67" s="18" t="s">
        <v>564</v>
      </c>
      <c r="Z67" s="166"/>
    </row>
    <row r="68" spans="1:28" x14ac:dyDescent="0.2">
      <c r="A68" t="s">
        <v>115</v>
      </c>
      <c r="B68">
        <v>363</v>
      </c>
      <c r="C68">
        <v>325</v>
      </c>
      <c r="D68">
        <v>326</v>
      </c>
      <c r="E68">
        <v>312</v>
      </c>
      <c r="F68">
        <v>315</v>
      </c>
      <c r="G68">
        <v>342</v>
      </c>
      <c r="H68">
        <v>360</v>
      </c>
      <c r="I68">
        <v>340</v>
      </c>
      <c r="J68">
        <v>342</v>
      </c>
      <c r="K68">
        <v>312</v>
      </c>
      <c r="L68">
        <v>306</v>
      </c>
      <c r="M68">
        <v>307</v>
      </c>
      <c r="N68">
        <v>332</v>
      </c>
      <c r="O68">
        <v>386</v>
      </c>
      <c r="P68">
        <v>394</v>
      </c>
      <c r="Q68">
        <v>385</v>
      </c>
      <c r="R68">
        <v>383</v>
      </c>
      <c r="S68">
        <v>382</v>
      </c>
      <c r="T68">
        <v>425</v>
      </c>
      <c r="U68">
        <v>430</v>
      </c>
      <c r="V68">
        <v>356</v>
      </c>
      <c r="W68" s="14">
        <v>332</v>
      </c>
      <c r="X68" s="14">
        <v>365</v>
      </c>
      <c r="Y68" s="14">
        <v>475</v>
      </c>
    </row>
    <row r="69" spans="1:28" x14ac:dyDescent="0.2">
      <c r="A69" t="s">
        <v>116</v>
      </c>
      <c r="B69">
        <v>117</v>
      </c>
      <c r="C69">
        <v>109</v>
      </c>
      <c r="D69">
        <v>113</v>
      </c>
      <c r="E69">
        <v>113</v>
      </c>
      <c r="F69">
        <v>108</v>
      </c>
      <c r="G69">
        <v>114</v>
      </c>
      <c r="H69">
        <v>103</v>
      </c>
      <c r="I69">
        <v>102</v>
      </c>
      <c r="J69">
        <v>107</v>
      </c>
      <c r="K69">
        <v>99</v>
      </c>
      <c r="L69">
        <v>114</v>
      </c>
      <c r="M69">
        <v>111</v>
      </c>
      <c r="N69">
        <v>107</v>
      </c>
      <c r="O69">
        <v>111</v>
      </c>
      <c r="P69">
        <v>109</v>
      </c>
      <c r="Q69">
        <v>106</v>
      </c>
      <c r="R69">
        <v>100</v>
      </c>
      <c r="S69">
        <v>122</v>
      </c>
      <c r="T69">
        <v>130</v>
      </c>
      <c r="U69">
        <v>124</v>
      </c>
      <c r="V69">
        <v>111</v>
      </c>
      <c r="W69" s="14">
        <v>112</v>
      </c>
      <c r="X69" s="14">
        <v>112</v>
      </c>
      <c r="Y69" s="14">
        <v>125</v>
      </c>
    </row>
    <row r="70" spans="1:28" x14ac:dyDescent="0.2">
      <c r="A70" t="s">
        <v>117</v>
      </c>
      <c r="B70">
        <v>329</v>
      </c>
      <c r="C70">
        <v>319</v>
      </c>
      <c r="D70">
        <v>343</v>
      </c>
      <c r="E70">
        <v>354</v>
      </c>
      <c r="F70">
        <v>346</v>
      </c>
      <c r="G70">
        <v>311</v>
      </c>
      <c r="H70">
        <v>266</v>
      </c>
      <c r="I70">
        <v>253</v>
      </c>
      <c r="J70">
        <v>288</v>
      </c>
      <c r="K70">
        <v>251</v>
      </c>
      <c r="L70">
        <v>251</v>
      </c>
      <c r="M70">
        <v>290</v>
      </c>
      <c r="N70">
        <v>256</v>
      </c>
      <c r="O70">
        <v>220</v>
      </c>
      <c r="P70">
        <v>223</v>
      </c>
      <c r="Q70">
        <v>252</v>
      </c>
      <c r="R70">
        <v>282</v>
      </c>
      <c r="S70">
        <v>285</v>
      </c>
      <c r="T70">
        <v>334</v>
      </c>
      <c r="U70">
        <v>309</v>
      </c>
      <c r="V70">
        <v>301</v>
      </c>
      <c r="W70" s="14">
        <v>311</v>
      </c>
      <c r="X70" s="14">
        <v>273</v>
      </c>
      <c r="Y70" s="14">
        <v>283</v>
      </c>
    </row>
    <row r="71" spans="1:28" s="165" customFormat="1" x14ac:dyDescent="0.2">
      <c r="A71" t="s">
        <v>118</v>
      </c>
      <c r="B71">
        <v>134</v>
      </c>
      <c r="C71">
        <v>125</v>
      </c>
      <c r="D71">
        <v>127</v>
      </c>
      <c r="E71">
        <v>130</v>
      </c>
      <c r="F71">
        <v>129</v>
      </c>
      <c r="G71">
        <v>132</v>
      </c>
      <c r="H71">
        <v>122</v>
      </c>
      <c r="I71">
        <v>118</v>
      </c>
      <c r="J71">
        <v>125</v>
      </c>
      <c r="K71">
        <v>122</v>
      </c>
      <c r="L71">
        <v>126</v>
      </c>
      <c r="M71">
        <v>123</v>
      </c>
      <c r="N71">
        <v>131</v>
      </c>
      <c r="O71">
        <v>123</v>
      </c>
      <c r="P71">
        <v>121</v>
      </c>
      <c r="Q71">
        <v>118</v>
      </c>
      <c r="R71">
        <v>139</v>
      </c>
      <c r="S71">
        <v>153</v>
      </c>
      <c r="T71">
        <v>155</v>
      </c>
      <c r="U71">
        <v>168</v>
      </c>
      <c r="V71">
        <v>177</v>
      </c>
      <c r="W71" s="14">
        <v>168</v>
      </c>
      <c r="X71" s="14">
        <v>203</v>
      </c>
      <c r="Y71" s="14">
        <v>231</v>
      </c>
      <c r="AA71"/>
      <c r="AB71"/>
    </row>
    <row r="72" spans="1:28" s="165" customFormat="1" x14ac:dyDescent="0.2">
      <c r="A72" t="s">
        <v>119</v>
      </c>
      <c r="B72">
        <v>130</v>
      </c>
      <c r="C72">
        <v>110</v>
      </c>
      <c r="D72">
        <v>111</v>
      </c>
      <c r="E72">
        <v>113</v>
      </c>
      <c r="F72">
        <v>97</v>
      </c>
      <c r="G72">
        <v>102</v>
      </c>
      <c r="H72">
        <v>89</v>
      </c>
      <c r="I72">
        <v>76</v>
      </c>
      <c r="J72">
        <v>80</v>
      </c>
      <c r="K72">
        <v>72</v>
      </c>
      <c r="L72">
        <v>79</v>
      </c>
      <c r="M72">
        <v>77</v>
      </c>
      <c r="N72">
        <v>85</v>
      </c>
      <c r="O72">
        <v>101</v>
      </c>
      <c r="P72">
        <v>99</v>
      </c>
      <c r="Q72">
        <v>112</v>
      </c>
      <c r="R72">
        <v>114</v>
      </c>
      <c r="S72">
        <v>121</v>
      </c>
      <c r="T72">
        <v>114</v>
      </c>
      <c r="U72">
        <v>154</v>
      </c>
      <c r="V72">
        <v>139</v>
      </c>
      <c r="W72" s="14">
        <v>150</v>
      </c>
      <c r="X72" s="14">
        <v>149</v>
      </c>
      <c r="Y72" s="14">
        <v>172</v>
      </c>
      <c r="AA72"/>
      <c r="AB72"/>
    </row>
    <row r="73" spans="1:28" s="165" customFormat="1" x14ac:dyDescent="0.2">
      <c r="A73" t="s">
        <v>120</v>
      </c>
      <c r="B73">
        <v>161</v>
      </c>
      <c r="C73">
        <v>166</v>
      </c>
      <c r="D73">
        <v>184</v>
      </c>
      <c r="E73">
        <v>182</v>
      </c>
      <c r="F73">
        <v>167</v>
      </c>
      <c r="G73">
        <v>166</v>
      </c>
      <c r="H73">
        <v>137</v>
      </c>
      <c r="I73">
        <v>149</v>
      </c>
      <c r="J73">
        <v>171</v>
      </c>
      <c r="K73">
        <v>145</v>
      </c>
      <c r="L73">
        <v>171</v>
      </c>
      <c r="M73">
        <v>148</v>
      </c>
      <c r="N73">
        <v>176</v>
      </c>
      <c r="O73">
        <v>166</v>
      </c>
      <c r="P73">
        <v>173</v>
      </c>
      <c r="Q73">
        <v>169</v>
      </c>
      <c r="R73">
        <v>184</v>
      </c>
      <c r="S73">
        <v>182</v>
      </c>
      <c r="T73">
        <v>189</v>
      </c>
      <c r="U73">
        <v>210</v>
      </c>
      <c r="V73">
        <v>194</v>
      </c>
      <c r="W73" s="14">
        <v>224</v>
      </c>
      <c r="X73" s="14">
        <v>279</v>
      </c>
      <c r="Y73" s="14">
        <v>293</v>
      </c>
      <c r="AA73"/>
      <c r="AB73"/>
    </row>
    <row r="74" spans="1:28" s="165" customFormat="1" x14ac:dyDescent="0.2">
      <c r="A74" t="s">
        <v>121</v>
      </c>
      <c r="B74">
        <v>333</v>
      </c>
      <c r="C74">
        <v>345</v>
      </c>
      <c r="D74">
        <v>348</v>
      </c>
      <c r="E74">
        <v>371</v>
      </c>
      <c r="F74">
        <v>376</v>
      </c>
      <c r="G74">
        <v>314</v>
      </c>
      <c r="H74">
        <v>258</v>
      </c>
      <c r="I74">
        <v>255</v>
      </c>
      <c r="J74">
        <v>267</v>
      </c>
      <c r="K74">
        <v>206</v>
      </c>
      <c r="L74">
        <v>221</v>
      </c>
      <c r="M74">
        <v>217</v>
      </c>
      <c r="N74">
        <v>202</v>
      </c>
      <c r="O74">
        <v>231</v>
      </c>
      <c r="P74">
        <v>239</v>
      </c>
      <c r="Q74">
        <v>230</v>
      </c>
      <c r="R74">
        <v>238</v>
      </c>
      <c r="S74">
        <v>237</v>
      </c>
      <c r="T74">
        <v>276</v>
      </c>
      <c r="U74">
        <v>285</v>
      </c>
      <c r="V74">
        <v>255</v>
      </c>
      <c r="W74" s="14">
        <v>262</v>
      </c>
      <c r="X74" s="14">
        <v>307</v>
      </c>
      <c r="Y74" s="14">
        <v>338</v>
      </c>
      <c r="AA74"/>
      <c r="AB74"/>
    </row>
    <row r="75" spans="1:28" s="165" customFormat="1" x14ac:dyDescent="0.2">
      <c r="A75" t="s">
        <v>122</v>
      </c>
      <c r="B75">
        <v>143</v>
      </c>
      <c r="C75">
        <v>141</v>
      </c>
      <c r="D75">
        <v>143</v>
      </c>
      <c r="E75">
        <v>145</v>
      </c>
      <c r="F75">
        <v>149</v>
      </c>
      <c r="G75">
        <v>152</v>
      </c>
      <c r="H75">
        <v>144</v>
      </c>
      <c r="I75">
        <v>147</v>
      </c>
      <c r="J75">
        <v>152</v>
      </c>
      <c r="K75">
        <v>148</v>
      </c>
      <c r="L75">
        <v>163</v>
      </c>
      <c r="M75">
        <v>159</v>
      </c>
      <c r="N75">
        <v>157</v>
      </c>
      <c r="O75">
        <v>161</v>
      </c>
      <c r="P75">
        <v>154</v>
      </c>
      <c r="Q75">
        <v>153</v>
      </c>
      <c r="R75">
        <v>158</v>
      </c>
      <c r="S75">
        <v>153</v>
      </c>
      <c r="T75">
        <v>156</v>
      </c>
      <c r="U75">
        <v>181</v>
      </c>
      <c r="V75">
        <v>163</v>
      </c>
      <c r="W75" s="14">
        <v>188</v>
      </c>
      <c r="X75" s="14">
        <v>186</v>
      </c>
      <c r="Y75" s="14">
        <v>209</v>
      </c>
      <c r="AA75"/>
      <c r="AB75"/>
    </row>
    <row r="76" spans="1:28" s="165" customFormat="1" x14ac:dyDescent="0.2">
      <c r="A76" t="s">
        <v>123</v>
      </c>
      <c r="B76">
        <v>639</v>
      </c>
      <c r="C76">
        <v>661</v>
      </c>
      <c r="D76">
        <v>688</v>
      </c>
      <c r="E76">
        <v>729</v>
      </c>
      <c r="F76">
        <v>710</v>
      </c>
      <c r="G76">
        <v>598</v>
      </c>
      <c r="H76">
        <v>496</v>
      </c>
      <c r="I76">
        <v>499</v>
      </c>
      <c r="J76">
        <v>526</v>
      </c>
      <c r="K76">
        <v>373</v>
      </c>
      <c r="L76">
        <v>426</v>
      </c>
      <c r="M76">
        <v>424</v>
      </c>
      <c r="N76">
        <v>400</v>
      </c>
      <c r="O76">
        <v>406</v>
      </c>
      <c r="P76">
        <v>426</v>
      </c>
      <c r="Q76">
        <v>451</v>
      </c>
      <c r="R76">
        <v>450</v>
      </c>
      <c r="S76">
        <v>466</v>
      </c>
      <c r="T76">
        <v>516</v>
      </c>
      <c r="U76">
        <v>738</v>
      </c>
      <c r="V76">
        <v>747</v>
      </c>
      <c r="W76" s="14">
        <v>815</v>
      </c>
      <c r="X76" s="14">
        <v>423</v>
      </c>
      <c r="Y76" s="14">
        <v>494</v>
      </c>
      <c r="AA76"/>
      <c r="AB76"/>
    </row>
    <row r="77" spans="1:28" s="165" customFormat="1" x14ac:dyDescent="0.2">
      <c r="A77" t="s">
        <v>124</v>
      </c>
      <c r="B77">
        <v>237</v>
      </c>
      <c r="C77">
        <v>211</v>
      </c>
      <c r="D77">
        <v>211</v>
      </c>
      <c r="E77">
        <v>214</v>
      </c>
      <c r="F77">
        <v>202</v>
      </c>
      <c r="G77">
        <v>222</v>
      </c>
      <c r="H77">
        <v>195</v>
      </c>
      <c r="I77">
        <v>192</v>
      </c>
      <c r="J77">
        <v>212</v>
      </c>
      <c r="K77">
        <v>190</v>
      </c>
      <c r="L77">
        <v>196</v>
      </c>
      <c r="M77">
        <v>176</v>
      </c>
      <c r="N77">
        <v>199</v>
      </c>
      <c r="O77">
        <v>202</v>
      </c>
      <c r="P77">
        <v>201</v>
      </c>
      <c r="Q77">
        <v>212</v>
      </c>
      <c r="R77">
        <v>219</v>
      </c>
      <c r="S77">
        <v>234</v>
      </c>
      <c r="T77">
        <v>244</v>
      </c>
      <c r="U77">
        <v>229</v>
      </c>
      <c r="V77">
        <v>241</v>
      </c>
      <c r="W77" s="14">
        <v>251</v>
      </c>
      <c r="X77" s="14">
        <v>197</v>
      </c>
      <c r="Y77" s="14">
        <v>178</v>
      </c>
      <c r="AA77"/>
      <c r="AB77"/>
    </row>
    <row r="78" spans="1:28" s="165" customFormat="1" x14ac:dyDescent="0.2">
      <c r="A78" t="s">
        <v>125</v>
      </c>
      <c r="B78">
        <v>295</v>
      </c>
      <c r="C78">
        <v>291</v>
      </c>
      <c r="D78">
        <v>309</v>
      </c>
      <c r="E78">
        <v>311</v>
      </c>
      <c r="F78">
        <v>286</v>
      </c>
      <c r="G78">
        <v>269</v>
      </c>
      <c r="H78">
        <v>249</v>
      </c>
      <c r="I78">
        <v>258</v>
      </c>
      <c r="J78">
        <v>267</v>
      </c>
      <c r="K78">
        <v>228</v>
      </c>
      <c r="L78">
        <v>267</v>
      </c>
      <c r="M78">
        <v>256</v>
      </c>
      <c r="N78">
        <v>251</v>
      </c>
      <c r="O78">
        <v>246</v>
      </c>
      <c r="P78">
        <v>235</v>
      </c>
      <c r="Q78">
        <v>198</v>
      </c>
      <c r="R78">
        <v>200</v>
      </c>
      <c r="S78">
        <v>209</v>
      </c>
      <c r="T78">
        <v>241</v>
      </c>
      <c r="U78">
        <v>327</v>
      </c>
      <c r="V78">
        <v>391</v>
      </c>
      <c r="W78" s="14">
        <v>508</v>
      </c>
      <c r="X78" s="14">
        <v>284</v>
      </c>
      <c r="Y78" s="14">
        <v>318</v>
      </c>
      <c r="AA78"/>
      <c r="AB78"/>
    </row>
    <row r="79" spans="1:28" s="165" customFormat="1" x14ac:dyDescent="0.2">
      <c r="A79" t="s">
        <v>126</v>
      </c>
      <c r="B79">
        <v>116</v>
      </c>
      <c r="C79">
        <v>107</v>
      </c>
      <c r="D79">
        <v>107</v>
      </c>
      <c r="E79">
        <v>107</v>
      </c>
      <c r="F79">
        <v>113</v>
      </c>
      <c r="G79">
        <v>118</v>
      </c>
      <c r="H79">
        <v>120</v>
      </c>
      <c r="I79">
        <v>122</v>
      </c>
      <c r="J79">
        <v>131</v>
      </c>
      <c r="K79">
        <v>128</v>
      </c>
      <c r="L79">
        <v>136</v>
      </c>
      <c r="M79">
        <v>129</v>
      </c>
      <c r="N79">
        <v>133</v>
      </c>
      <c r="O79">
        <v>149</v>
      </c>
      <c r="P79">
        <v>160</v>
      </c>
      <c r="Q79">
        <v>204</v>
      </c>
      <c r="R79">
        <v>222</v>
      </c>
      <c r="S79">
        <v>229</v>
      </c>
      <c r="T79">
        <v>209</v>
      </c>
      <c r="U79">
        <v>163</v>
      </c>
      <c r="V79">
        <v>118</v>
      </c>
      <c r="W79" s="14">
        <v>165</v>
      </c>
      <c r="X79" s="14">
        <v>151</v>
      </c>
      <c r="Y79" s="14">
        <v>169</v>
      </c>
      <c r="AA79"/>
      <c r="AB79"/>
    </row>
    <row r="80" spans="1:28" s="165" customFormat="1" x14ac:dyDescent="0.2">
      <c r="A80" t="s">
        <v>138</v>
      </c>
      <c r="B80" s="22">
        <f t="shared" ref="B80:Y80" si="32">SUM(B68:B79)</f>
        <v>2997</v>
      </c>
      <c r="C80" s="22">
        <f t="shared" si="32"/>
        <v>2910</v>
      </c>
      <c r="D80" s="22">
        <f t="shared" si="32"/>
        <v>3010</v>
      </c>
      <c r="E80" s="22">
        <f t="shared" si="32"/>
        <v>3081</v>
      </c>
      <c r="F80" s="22">
        <f t="shared" si="32"/>
        <v>2998</v>
      </c>
      <c r="G80" s="22">
        <f t="shared" si="32"/>
        <v>2840</v>
      </c>
      <c r="H80" s="22">
        <f t="shared" si="32"/>
        <v>2539</v>
      </c>
      <c r="I80" s="22">
        <f t="shared" si="32"/>
        <v>2511</v>
      </c>
      <c r="J80" s="22">
        <f t="shared" si="32"/>
        <v>2668</v>
      </c>
      <c r="K80" s="22">
        <f t="shared" si="32"/>
        <v>2274</v>
      </c>
      <c r="L80" s="22">
        <f t="shared" si="32"/>
        <v>2456</v>
      </c>
      <c r="M80" s="22">
        <f t="shared" si="32"/>
        <v>2417</v>
      </c>
      <c r="N80" s="22">
        <f t="shared" si="32"/>
        <v>2429</v>
      </c>
      <c r="O80" s="22">
        <f t="shared" si="32"/>
        <v>2502</v>
      </c>
      <c r="P80" s="22">
        <f t="shared" si="32"/>
        <v>2534</v>
      </c>
      <c r="Q80" s="22">
        <f t="shared" si="32"/>
        <v>2590</v>
      </c>
      <c r="R80" s="22">
        <f t="shared" si="32"/>
        <v>2689</v>
      </c>
      <c r="S80" s="22">
        <f t="shared" si="32"/>
        <v>2773</v>
      </c>
      <c r="T80" s="22">
        <f t="shared" si="32"/>
        <v>2989</v>
      </c>
      <c r="U80" s="22">
        <f t="shared" si="32"/>
        <v>3318</v>
      </c>
      <c r="V80" s="22">
        <f t="shared" si="32"/>
        <v>3193</v>
      </c>
      <c r="W80" s="22">
        <f t="shared" si="32"/>
        <v>3486</v>
      </c>
      <c r="X80" s="22">
        <f t="shared" si="32"/>
        <v>2929</v>
      </c>
      <c r="Y80" s="22">
        <f t="shared" si="32"/>
        <v>3285</v>
      </c>
      <c r="AA80"/>
      <c r="AB80"/>
    </row>
    <row r="81" spans="1:28" s="165" customFormat="1" x14ac:dyDescent="0.2">
      <c r="A81" t="s">
        <v>127</v>
      </c>
      <c r="B81" s="14">
        <v>426</v>
      </c>
      <c r="C81" s="14">
        <v>433</v>
      </c>
      <c r="D81" s="14">
        <v>440</v>
      </c>
      <c r="E81" s="14">
        <v>451</v>
      </c>
      <c r="F81" s="14">
        <v>483</v>
      </c>
      <c r="G81" s="14">
        <v>475</v>
      </c>
      <c r="H81" s="14">
        <v>444</v>
      </c>
      <c r="I81" s="14">
        <v>451</v>
      </c>
      <c r="J81" s="14">
        <v>464</v>
      </c>
      <c r="K81" s="14">
        <v>440</v>
      </c>
      <c r="L81" s="14">
        <v>501</v>
      </c>
      <c r="M81" s="14">
        <v>497</v>
      </c>
      <c r="N81" s="14">
        <v>516</v>
      </c>
      <c r="O81" s="14">
        <v>573</v>
      </c>
      <c r="P81" s="14">
        <v>573</v>
      </c>
      <c r="Q81" s="14">
        <v>582</v>
      </c>
      <c r="R81" s="14">
        <v>626</v>
      </c>
      <c r="S81" s="14">
        <v>611</v>
      </c>
      <c r="T81" s="14">
        <v>542</v>
      </c>
      <c r="U81" s="14">
        <v>646</v>
      </c>
      <c r="V81" s="14">
        <v>664</v>
      </c>
      <c r="W81" s="14">
        <v>655</v>
      </c>
      <c r="X81" s="14">
        <v>744</v>
      </c>
      <c r="Y81" s="14">
        <v>785</v>
      </c>
      <c r="AA81"/>
      <c r="AB81"/>
    </row>
    <row r="82" spans="1:28" s="165" customFormat="1" x14ac:dyDescent="0.2">
      <c r="A82" t="s">
        <v>139</v>
      </c>
      <c r="B82" s="22">
        <f t="shared" ref="B82:Y82" si="33">SUM(B80:B81)</f>
        <v>3423</v>
      </c>
      <c r="C82" s="22">
        <f t="shared" si="33"/>
        <v>3343</v>
      </c>
      <c r="D82" s="22">
        <f t="shared" si="33"/>
        <v>3450</v>
      </c>
      <c r="E82" s="22">
        <f t="shared" si="33"/>
        <v>3532</v>
      </c>
      <c r="F82" s="22">
        <f t="shared" si="33"/>
        <v>3481</v>
      </c>
      <c r="G82" s="22">
        <f t="shared" si="33"/>
        <v>3315</v>
      </c>
      <c r="H82" s="22">
        <f t="shared" si="33"/>
        <v>2983</v>
      </c>
      <c r="I82" s="22">
        <f t="shared" si="33"/>
        <v>2962</v>
      </c>
      <c r="J82" s="22">
        <f t="shared" si="33"/>
        <v>3132</v>
      </c>
      <c r="K82" s="22">
        <f t="shared" si="33"/>
        <v>2714</v>
      </c>
      <c r="L82" s="22">
        <f t="shared" si="33"/>
        <v>2957</v>
      </c>
      <c r="M82" s="22">
        <f t="shared" si="33"/>
        <v>2914</v>
      </c>
      <c r="N82" s="22">
        <f t="shared" si="33"/>
        <v>2945</v>
      </c>
      <c r="O82" s="22">
        <f t="shared" si="33"/>
        <v>3075</v>
      </c>
      <c r="P82" s="22">
        <f t="shared" si="33"/>
        <v>3107</v>
      </c>
      <c r="Q82" s="22">
        <f t="shared" si="33"/>
        <v>3172</v>
      </c>
      <c r="R82" s="22">
        <f t="shared" si="33"/>
        <v>3315</v>
      </c>
      <c r="S82" s="22">
        <f t="shared" si="33"/>
        <v>3384</v>
      </c>
      <c r="T82" s="22">
        <f t="shared" si="33"/>
        <v>3531</v>
      </c>
      <c r="U82" s="22">
        <f t="shared" si="33"/>
        <v>3964</v>
      </c>
      <c r="V82" s="22">
        <f t="shared" si="33"/>
        <v>3857</v>
      </c>
      <c r="W82" s="22">
        <f t="shared" si="33"/>
        <v>4141</v>
      </c>
      <c r="X82" s="22">
        <f t="shared" si="33"/>
        <v>3673</v>
      </c>
      <c r="Y82" s="22">
        <f t="shared" si="33"/>
        <v>4070</v>
      </c>
      <c r="AA82"/>
      <c r="AB82"/>
    </row>
    <row r="83" spans="1:28" s="165" customFormat="1" x14ac:dyDescent="0.2">
      <c r="A83" t="s">
        <v>140</v>
      </c>
      <c r="B83" s="14">
        <v>19586</v>
      </c>
      <c r="C83" s="14">
        <v>18628</v>
      </c>
      <c r="D83" s="14">
        <v>19241</v>
      </c>
      <c r="E83" s="14">
        <v>19508</v>
      </c>
      <c r="F83" s="14">
        <v>19054</v>
      </c>
      <c r="G83" s="14">
        <v>18869</v>
      </c>
      <c r="H83" s="14">
        <v>18275</v>
      </c>
      <c r="I83" s="14">
        <v>18389</v>
      </c>
      <c r="J83" s="14">
        <v>19078</v>
      </c>
      <c r="K83" s="14">
        <v>17239</v>
      </c>
      <c r="L83" s="14">
        <v>18755</v>
      </c>
      <c r="M83" s="14">
        <v>19296</v>
      </c>
      <c r="N83" s="14">
        <v>19729</v>
      </c>
      <c r="O83" s="14">
        <v>20849</v>
      </c>
      <c r="P83" s="14">
        <v>20775</v>
      </c>
      <c r="Q83" s="14">
        <v>20772</v>
      </c>
      <c r="R83" s="14">
        <v>21980</v>
      </c>
      <c r="S83" s="14">
        <v>23802</v>
      </c>
      <c r="T83" s="14">
        <v>24789</v>
      </c>
      <c r="U83" s="14">
        <v>26172</v>
      </c>
      <c r="V83" s="14">
        <v>26049</v>
      </c>
      <c r="W83" s="14">
        <v>26304</v>
      </c>
      <c r="X83" s="14">
        <v>24755</v>
      </c>
      <c r="Y83" s="14">
        <v>26586</v>
      </c>
      <c r="AA83"/>
      <c r="AB83"/>
    </row>
    <row r="84" spans="1:28" s="165" customFormat="1" x14ac:dyDescent="0.2">
      <c r="A84" t="s">
        <v>141</v>
      </c>
      <c r="B84" s="14">
        <v>123530</v>
      </c>
      <c r="C84" s="14">
        <v>121244</v>
      </c>
      <c r="D84" s="14">
        <v>122697</v>
      </c>
      <c r="E84" s="14">
        <v>123606</v>
      </c>
      <c r="F84" s="14">
        <v>122146</v>
      </c>
      <c r="G84" s="14">
        <v>123730</v>
      </c>
      <c r="H84" s="14">
        <v>123967</v>
      </c>
      <c r="I84" s="14">
        <v>124923</v>
      </c>
      <c r="J84" s="14">
        <v>127316</v>
      </c>
      <c r="K84" s="14">
        <v>116038</v>
      </c>
      <c r="L84" s="14">
        <v>125809</v>
      </c>
      <c r="M84" s="14">
        <v>128624</v>
      </c>
      <c r="N84" s="14">
        <v>132689</v>
      </c>
      <c r="O84" s="14">
        <v>141734</v>
      </c>
      <c r="P84" s="14">
        <v>145288</v>
      </c>
      <c r="Q84" s="14">
        <v>147090</v>
      </c>
      <c r="R84" s="14">
        <v>150399</v>
      </c>
      <c r="S84" s="14">
        <v>157445</v>
      </c>
      <c r="T84" s="14">
        <v>161013</v>
      </c>
      <c r="U84" s="14">
        <v>163835</v>
      </c>
      <c r="V84" s="14">
        <v>158434</v>
      </c>
      <c r="W84" s="14">
        <v>165438</v>
      </c>
      <c r="X84" s="14">
        <v>170346</v>
      </c>
      <c r="Y84" s="14">
        <v>187625</v>
      </c>
      <c r="AA84"/>
      <c r="AB84"/>
    </row>
    <row r="85" spans="1:28" s="165" customFormat="1" x14ac:dyDescent="0.2">
      <c r="A85" t="s">
        <v>226</v>
      </c>
      <c r="B85" s="14"/>
      <c r="C85" s="14"/>
      <c r="D85" s="14"/>
      <c r="E85" s="14"/>
      <c r="F85" s="14"/>
      <c r="G85" s="14"/>
      <c r="H85" s="14"/>
      <c r="I85" s="14"/>
      <c r="J85" s="14"/>
      <c r="K85" s="14"/>
      <c r="L85" s="14"/>
      <c r="M85" s="14"/>
      <c r="N85" s="14"/>
      <c r="O85" s="14"/>
      <c r="P85" s="14"/>
      <c r="Q85" s="14"/>
      <c r="R85" s="14"/>
      <c r="S85" s="14"/>
      <c r="T85" s="14"/>
      <c r="U85" s="14"/>
      <c r="V85" s="14"/>
      <c r="W85" s="14"/>
      <c r="X85" s="14"/>
      <c r="Y85" s="14"/>
      <c r="AA85"/>
      <c r="AB85"/>
    </row>
    <row r="86" spans="1:28" s="165" customFormat="1" x14ac:dyDescent="0.2">
      <c r="A86" t="s">
        <v>227</v>
      </c>
      <c r="B86" s="14">
        <v>146142</v>
      </c>
      <c r="C86" s="14">
        <v>142997</v>
      </c>
      <c r="D86" s="14">
        <v>144347</v>
      </c>
      <c r="E86" s="14">
        <v>145493</v>
      </c>
      <c r="F86" s="14">
        <v>144828</v>
      </c>
      <c r="G86" s="14">
        <v>147067</v>
      </c>
      <c r="H86" s="14">
        <v>148322</v>
      </c>
      <c r="I86" s="14">
        <v>149398</v>
      </c>
      <c r="J86" s="14">
        <v>152843</v>
      </c>
      <c r="K86" s="14">
        <v>140507</v>
      </c>
      <c r="L86" s="14">
        <v>151932</v>
      </c>
      <c r="M86" s="14">
        <v>155109</v>
      </c>
      <c r="N86" s="14">
        <v>160169</v>
      </c>
      <c r="O86" s="14">
        <v>170897</v>
      </c>
      <c r="P86" s="14">
        <v>175275</v>
      </c>
      <c r="Q86" s="14">
        <v>178129</v>
      </c>
      <c r="R86" s="14">
        <v>181435</v>
      </c>
      <c r="S86" s="14">
        <v>188552</v>
      </c>
      <c r="T86" s="14">
        <v>192682</v>
      </c>
      <c r="U86" s="14">
        <v>196514</v>
      </c>
      <c r="V86" s="14">
        <v>189256</v>
      </c>
      <c r="W86" s="14">
        <v>197604</v>
      </c>
      <c r="X86" s="14">
        <v>204851</v>
      </c>
      <c r="Y86" s="14">
        <v>225094</v>
      </c>
      <c r="AA86"/>
      <c r="AB86"/>
    </row>
    <row r="87" spans="1:28" x14ac:dyDescent="0.2">
      <c r="A87" t="s">
        <v>228</v>
      </c>
      <c r="B87" s="22">
        <f t="shared" ref="B87:W87" si="34">SUM(B70,B73,B74,B76,B81)</f>
        <v>1888</v>
      </c>
      <c r="C87" s="22">
        <f t="shared" si="34"/>
        <v>1924</v>
      </c>
      <c r="D87" s="22">
        <f t="shared" si="34"/>
        <v>2003</v>
      </c>
      <c r="E87" s="22">
        <f t="shared" si="34"/>
        <v>2087</v>
      </c>
      <c r="F87" s="22">
        <f t="shared" si="34"/>
        <v>2082</v>
      </c>
      <c r="G87" s="22">
        <f t="shared" si="34"/>
        <v>1864</v>
      </c>
      <c r="H87" s="22">
        <f t="shared" si="34"/>
        <v>1601</v>
      </c>
      <c r="I87" s="22">
        <f t="shared" si="34"/>
        <v>1607</v>
      </c>
      <c r="J87" s="22">
        <f t="shared" si="34"/>
        <v>1716</v>
      </c>
      <c r="K87" s="22">
        <f t="shared" si="34"/>
        <v>1415</v>
      </c>
      <c r="L87" s="22">
        <f t="shared" si="34"/>
        <v>1570</v>
      </c>
      <c r="M87" s="22">
        <f t="shared" si="34"/>
        <v>1576</v>
      </c>
      <c r="N87" s="22">
        <f t="shared" si="34"/>
        <v>1550</v>
      </c>
      <c r="O87" s="22">
        <f t="shared" si="34"/>
        <v>1596</v>
      </c>
      <c r="P87" s="22">
        <f t="shared" si="34"/>
        <v>1634</v>
      </c>
      <c r="Q87" s="22">
        <f t="shared" si="34"/>
        <v>1684</v>
      </c>
      <c r="R87" s="22">
        <f t="shared" si="34"/>
        <v>1780</v>
      </c>
      <c r="S87" s="22">
        <f t="shared" si="34"/>
        <v>1781</v>
      </c>
      <c r="T87" s="22">
        <f t="shared" si="34"/>
        <v>1857</v>
      </c>
      <c r="U87" s="22">
        <f t="shared" si="34"/>
        <v>2188</v>
      </c>
      <c r="V87" s="22">
        <f t="shared" si="34"/>
        <v>2161</v>
      </c>
      <c r="W87" s="22">
        <f t="shared" si="34"/>
        <v>2267</v>
      </c>
      <c r="X87" s="22">
        <f t="shared" ref="X87:Y87" si="35">SUM(X70,X73,X74,X76,X81)</f>
        <v>2026</v>
      </c>
      <c r="Y87" s="22">
        <f t="shared" si="35"/>
        <v>2193</v>
      </c>
    </row>
    <row r="88" spans="1:28" x14ac:dyDescent="0.2">
      <c r="A88" t="s">
        <v>229</v>
      </c>
      <c r="B88" s="22">
        <f t="shared" ref="B88:W88" si="36">SUM(B75,B78,B79)</f>
        <v>554</v>
      </c>
      <c r="C88" s="22">
        <f t="shared" si="36"/>
        <v>539</v>
      </c>
      <c r="D88" s="22">
        <f t="shared" si="36"/>
        <v>559</v>
      </c>
      <c r="E88" s="22">
        <f t="shared" si="36"/>
        <v>563</v>
      </c>
      <c r="F88" s="22">
        <f t="shared" si="36"/>
        <v>548</v>
      </c>
      <c r="G88" s="22">
        <f t="shared" si="36"/>
        <v>539</v>
      </c>
      <c r="H88" s="22">
        <f t="shared" si="36"/>
        <v>513</v>
      </c>
      <c r="I88" s="22">
        <f t="shared" si="36"/>
        <v>527</v>
      </c>
      <c r="J88" s="22">
        <f t="shared" si="36"/>
        <v>550</v>
      </c>
      <c r="K88" s="22">
        <f t="shared" si="36"/>
        <v>504</v>
      </c>
      <c r="L88" s="22">
        <f t="shared" si="36"/>
        <v>566</v>
      </c>
      <c r="M88" s="22">
        <f t="shared" si="36"/>
        <v>544</v>
      </c>
      <c r="N88" s="22">
        <f t="shared" si="36"/>
        <v>541</v>
      </c>
      <c r="O88" s="22">
        <f t="shared" si="36"/>
        <v>556</v>
      </c>
      <c r="P88" s="22">
        <f t="shared" si="36"/>
        <v>549</v>
      </c>
      <c r="Q88" s="22">
        <f t="shared" si="36"/>
        <v>555</v>
      </c>
      <c r="R88" s="22">
        <f t="shared" si="36"/>
        <v>580</v>
      </c>
      <c r="S88" s="22">
        <f t="shared" si="36"/>
        <v>591</v>
      </c>
      <c r="T88" s="22">
        <f t="shared" si="36"/>
        <v>606</v>
      </c>
      <c r="U88" s="22">
        <f t="shared" si="36"/>
        <v>671</v>
      </c>
      <c r="V88" s="22">
        <f t="shared" si="36"/>
        <v>672</v>
      </c>
      <c r="W88" s="22">
        <f t="shared" si="36"/>
        <v>861</v>
      </c>
      <c r="X88" s="22">
        <f t="shared" ref="X88:Y88" si="37">SUM(X75,X78,X79)</f>
        <v>621</v>
      </c>
      <c r="Y88" s="22">
        <f t="shared" si="37"/>
        <v>696</v>
      </c>
    </row>
    <row r="89" spans="1:28" x14ac:dyDescent="0.2">
      <c r="A89" t="s">
        <v>230</v>
      </c>
      <c r="B89" s="22">
        <f t="shared" ref="B89:W89" si="38">SUM(B69,B71,B72,B77)</f>
        <v>618</v>
      </c>
      <c r="C89" s="22">
        <f t="shared" si="38"/>
        <v>555</v>
      </c>
      <c r="D89" s="22">
        <f t="shared" si="38"/>
        <v>562</v>
      </c>
      <c r="E89" s="22">
        <f t="shared" si="38"/>
        <v>570</v>
      </c>
      <c r="F89" s="22">
        <f t="shared" si="38"/>
        <v>536</v>
      </c>
      <c r="G89" s="22">
        <f t="shared" si="38"/>
        <v>570</v>
      </c>
      <c r="H89" s="22">
        <f t="shared" si="38"/>
        <v>509</v>
      </c>
      <c r="I89" s="22">
        <f t="shared" si="38"/>
        <v>488</v>
      </c>
      <c r="J89" s="22">
        <f t="shared" si="38"/>
        <v>524</v>
      </c>
      <c r="K89" s="22">
        <f t="shared" si="38"/>
        <v>483</v>
      </c>
      <c r="L89" s="22">
        <f t="shared" si="38"/>
        <v>515</v>
      </c>
      <c r="M89" s="22">
        <f t="shared" si="38"/>
        <v>487</v>
      </c>
      <c r="N89" s="22">
        <f t="shared" si="38"/>
        <v>522</v>
      </c>
      <c r="O89" s="22">
        <f t="shared" si="38"/>
        <v>537</v>
      </c>
      <c r="P89" s="22">
        <f t="shared" si="38"/>
        <v>530</v>
      </c>
      <c r="Q89" s="22">
        <f t="shared" si="38"/>
        <v>548</v>
      </c>
      <c r="R89" s="22">
        <f t="shared" si="38"/>
        <v>572</v>
      </c>
      <c r="S89" s="22">
        <f t="shared" si="38"/>
        <v>630</v>
      </c>
      <c r="T89" s="22">
        <f t="shared" si="38"/>
        <v>643</v>
      </c>
      <c r="U89" s="22">
        <f t="shared" si="38"/>
        <v>675</v>
      </c>
      <c r="V89" s="22">
        <f t="shared" si="38"/>
        <v>668</v>
      </c>
      <c r="W89" s="22">
        <f t="shared" si="38"/>
        <v>681</v>
      </c>
      <c r="X89" s="22">
        <f t="shared" ref="X89:Y89" si="39">SUM(X69,X71,X72,X77)</f>
        <v>661</v>
      </c>
      <c r="Y89" s="22">
        <f t="shared" si="39"/>
        <v>706</v>
      </c>
    </row>
    <row r="90" spans="1:28" x14ac:dyDescent="0.2">
      <c r="A90" t="s">
        <v>231</v>
      </c>
      <c r="B90" s="22">
        <f t="shared" ref="B90:W90" si="40">SUM(B68,B74)</f>
        <v>696</v>
      </c>
      <c r="C90" s="22">
        <f t="shared" si="40"/>
        <v>670</v>
      </c>
      <c r="D90" s="22">
        <f t="shared" si="40"/>
        <v>674</v>
      </c>
      <c r="E90" s="22">
        <f t="shared" si="40"/>
        <v>683</v>
      </c>
      <c r="F90" s="22">
        <f t="shared" si="40"/>
        <v>691</v>
      </c>
      <c r="G90" s="22">
        <f t="shared" si="40"/>
        <v>656</v>
      </c>
      <c r="H90" s="22">
        <f t="shared" si="40"/>
        <v>618</v>
      </c>
      <c r="I90" s="22">
        <f t="shared" si="40"/>
        <v>595</v>
      </c>
      <c r="J90" s="22">
        <f t="shared" si="40"/>
        <v>609</v>
      </c>
      <c r="K90" s="22">
        <f t="shared" si="40"/>
        <v>518</v>
      </c>
      <c r="L90" s="22">
        <f t="shared" si="40"/>
        <v>527</v>
      </c>
      <c r="M90" s="22">
        <f t="shared" si="40"/>
        <v>524</v>
      </c>
      <c r="N90" s="22">
        <f t="shared" si="40"/>
        <v>534</v>
      </c>
      <c r="O90" s="22">
        <f t="shared" si="40"/>
        <v>617</v>
      </c>
      <c r="P90" s="22">
        <f t="shared" si="40"/>
        <v>633</v>
      </c>
      <c r="Q90" s="22">
        <f t="shared" si="40"/>
        <v>615</v>
      </c>
      <c r="R90" s="22">
        <f t="shared" si="40"/>
        <v>621</v>
      </c>
      <c r="S90" s="22">
        <f t="shared" si="40"/>
        <v>619</v>
      </c>
      <c r="T90" s="22">
        <f t="shared" si="40"/>
        <v>701</v>
      </c>
      <c r="U90" s="22">
        <f t="shared" si="40"/>
        <v>715</v>
      </c>
      <c r="V90" s="22">
        <f t="shared" si="40"/>
        <v>611</v>
      </c>
      <c r="W90" s="22">
        <f t="shared" si="40"/>
        <v>594</v>
      </c>
      <c r="X90" s="22">
        <f t="shared" ref="X90:Y90" si="41">SUM(X68,X74)</f>
        <v>672</v>
      </c>
      <c r="Y90" s="22">
        <f t="shared" si="41"/>
        <v>813</v>
      </c>
    </row>
    <row r="93" spans="1:28" x14ac:dyDescent="0.2">
      <c r="A93" t="s">
        <v>265</v>
      </c>
    </row>
    <row r="94" spans="1:28" s="18" customFormat="1" ht="15" x14ac:dyDescent="0.25">
      <c r="B94" s="18" t="s">
        <v>1846</v>
      </c>
      <c r="C94" s="18" t="s">
        <v>1715</v>
      </c>
      <c r="D94" s="18" t="s">
        <v>1716</v>
      </c>
      <c r="E94" s="18" t="s">
        <v>1717</v>
      </c>
      <c r="F94" s="18" t="s">
        <v>1718</v>
      </c>
      <c r="G94" s="18" t="s">
        <v>1719</v>
      </c>
      <c r="H94" s="18" t="s">
        <v>1720</v>
      </c>
      <c r="I94" s="18" t="s">
        <v>1721</v>
      </c>
      <c r="J94" s="18" t="s">
        <v>1722</v>
      </c>
      <c r="K94" s="18" t="s">
        <v>1723</v>
      </c>
      <c r="L94" s="18" t="s">
        <v>1724</v>
      </c>
      <c r="M94" s="18" t="s">
        <v>1725</v>
      </c>
      <c r="N94" s="18" t="s">
        <v>1726</v>
      </c>
      <c r="O94" s="18" t="s">
        <v>1727</v>
      </c>
      <c r="P94" s="18" t="s">
        <v>1728</v>
      </c>
      <c r="Q94" s="18" t="s">
        <v>1729</v>
      </c>
      <c r="R94" s="18" t="s">
        <v>1594</v>
      </c>
      <c r="S94" s="18" t="s">
        <v>1595</v>
      </c>
      <c r="T94" s="18" t="s">
        <v>1596</v>
      </c>
      <c r="U94" s="18" t="s">
        <v>1597</v>
      </c>
      <c r="V94" s="18" t="s">
        <v>1598</v>
      </c>
      <c r="W94" s="18" t="s">
        <v>556</v>
      </c>
      <c r="X94" s="18" t="s">
        <v>561</v>
      </c>
      <c r="Y94" s="18" t="s">
        <v>564</v>
      </c>
      <c r="Z94" s="166"/>
    </row>
    <row r="95" spans="1:28" x14ac:dyDescent="0.2">
      <c r="A95" t="s">
        <v>115</v>
      </c>
      <c r="B95">
        <v>106</v>
      </c>
      <c r="C95">
        <v>116</v>
      </c>
      <c r="D95">
        <v>122</v>
      </c>
      <c r="E95">
        <v>138</v>
      </c>
      <c r="F95">
        <v>140</v>
      </c>
      <c r="G95">
        <v>164</v>
      </c>
      <c r="H95">
        <v>167</v>
      </c>
      <c r="I95">
        <v>182</v>
      </c>
      <c r="J95">
        <v>197</v>
      </c>
      <c r="K95">
        <v>180</v>
      </c>
      <c r="L95">
        <v>182</v>
      </c>
      <c r="M95">
        <v>190</v>
      </c>
      <c r="N95">
        <v>192</v>
      </c>
      <c r="O95">
        <v>159</v>
      </c>
      <c r="P95">
        <v>164</v>
      </c>
      <c r="Q95">
        <v>164</v>
      </c>
      <c r="R95">
        <v>165</v>
      </c>
      <c r="S95">
        <v>187</v>
      </c>
      <c r="T95">
        <v>210</v>
      </c>
      <c r="U95">
        <v>252</v>
      </c>
      <c r="V95">
        <v>237</v>
      </c>
      <c r="W95" s="14">
        <v>282</v>
      </c>
      <c r="X95" s="14">
        <v>332</v>
      </c>
      <c r="Y95" s="14">
        <v>343</v>
      </c>
    </row>
    <row r="96" spans="1:28" x14ac:dyDescent="0.2">
      <c r="A96" t="s">
        <v>116</v>
      </c>
      <c r="B96">
        <v>94</v>
      </c>
      <c r="C96">
        <v>104</v>
      </c>
      <c r="D96">
        <v>111</v>
      </c>
      <c r="E96">
        <v>127</v>
      </c>
      <c r="F96">
        <v>128</v>
      </c>
      <c r="G96">
        <v>149</v>
      </c>
      <c r="H96">
        <v>151</v>
      </c>
      <c r="I96">
        <v>161</v>
      </c>
      <c r="J96">
        <v>168</v>
      </c>
      <c r="K96">
        <v>144</v>
      </c>
      <c r="L96">
        <v>150</v>
      </c>
      <c r="M96">
        <v>158</v>
      </c>
      <c r="N96">
        <v>168</v>
      </c>
      <c r="O96">
        <v>195</v>
      </c>
      <c r="P96">
        <v>210</v>
      </c>
      <c r="Q96">
        <v>230</v>
      </c>
      <c r="R96">
        <v>208</v>
      </c>
      <c r="S96">
        <v>231</v>
      </c>
      <c r="T96">
        <v>236</v>
      </c>
      <c r="U96">
        <v>245</v>
      </c>
      <c r="V96">
        <v>199</v>
      </c>
      <c r="W96" s="14">
        <v>235</v>
      </c>
      <c r="X96" s="14">
        <v>233</v>
      </c>
      <c r="Y96" s="14">
        <v>272</v>
      </c>
    </row>
    <row r="97" spans="1:28" x14ac:dyDescent="0.2">
      <c r="A97" t="s">
        <v>117</v>
      </c>
      <c r="B97">
        <v>165</v>
      </c>
      <c r="C97">
        <v>182</v>
      </c>
      <c r="D97">
        <v>195</v>
      </c>
      <c r="E97">
        <v>223</v>
      </c>
      <c r="F97">
        <v>226</v>
      </c>
      <c r="G97">
        <v>263</v>
      </c>
      <c r="H97">
        <v>266</v>
      </c>
      <c r="I97">
        <v>285</v>
      </c>
      <c r="J97">
        <v>296</v>
      </c>
      <c r="K97">
        <v>254</v>
      </c>
      <c r="L97">
        <v>263</v>
      </c>
      <c r="M97">
        <v>278</v>
      </c>
      <c r="N97">
        <v>286</v>
      </c>
      <c r="O97">
        <v>428</v>
      </c>
      <c r="P97">
        <v>548</v>
      </c>
      <c r="Q97">
        <v>665</v>
      </c>
      <c r="R97">
        <v>777</v>
      </c>
      <c r="S97">
        <v>772</v>
      </c>
      <c r="T97">
        <v>718</v>
      </c>
      <c r="U97">
        <v>753</v>
      </c>
      <c r="V97">
        <v>717</v>
      </c>
      <c r="W97" s="14">
        <v>823</v>
      </c>
      <c r="X97" s="14">
        <v>758</v>
      </c>
      <c r="Y97" s="14">
        <v>947</v>
      </c>
    </row>
    <row r="98" spans="1:28" s="165" customFormat="1" x14ac:dyDescent="0.2">
      <c r="A98" t="s">
        <v>118</v>
      </c>
      <c r="B98">
        <v>51</v>
      </c>
      <c r="C98">
        <v>56</v>
      </c>
      <c r="D98">
        <v>59</v>
      </c>
      <c r="E98">
        <v>67</v>
      </c>
      <c r="F98">
        <v>67</v>
      </c>
      <c r="G98">
        <v>78</v>
      </c>
      <c r="H98">
        <v>80</v>
      </c>
      <c r="I98">
        <v>85</v>
      </c>
      <c r="J98">
        <v>91</v>
      </c>
      <c r="K98">
        <v>80</v>
      </c>
      <c r="L98">
        <v>83</v>
      </c>
      <c r="M98">
        <v>88</v>
      </c>
      <c r="N98">
        <v>79</v>
      </c>
      <c r="O98">
        <v>87</v>
      </c>
      <c r="P98">
        <v>82</v>
      </c>
      <c r="Q98">
        <v>98</v>
      </c>
      <c r="R98">
        <v>90</v>
      </c>
      <c r="S98">
        <v>107</v>
      </c>
      <c r="T98">
        <v>114</v>
      </c>
      <c r="U98">
        <v>126</v>
      </c>
      <c r="V98">
        <v>118</v>
      </c>
      <c r="W98" s="14">
        <v>124</v>
      </c>
      <c r="X98" s="14">
        <v>149</v>
      </c>
      <c r="Y98" s="14">
        <v>162</v>
      </c>
      <c r="AA98"/>
      <c r="AB98"/>
    </row>
    <row r="99" spans="1:28" s="165" customFormat="1" x14ac:dyDescent="0.2">
      <c r="A99" t="s">
        <v>119</v>
      </c>
      <c r="B99">
        <v>63</v>
      </c>
      <c r="C99">
        <v>69</v>
      </c>
      <c r="D99">
        <v>74</v>
      </c>
      <c r="E99">
        <v>84</v>
      </c>
      <c r="F99">
        <v>87</v>
      </c>
      <c r="G99">
        <v>101</v>
      </c>
      <c r="H99">
        <v>102</v>
      </c>
      <c r="I99">
        <v>112</v>
      </c>
      <c r="J99">
        <v>117</v>
      </c>
      <c r="K99">
        <v>103</v>
      </c>
      <c r="L99">
        <v>105</v>
      </c>
      <c r="M99">
        <v>109</v>
      </c>
      <c r="N99">
        <v>121</v>
      </c>
      <c r="O99">
        <v>128</v>
      </c>
      <c r="P99">
        <v>123</v>
      </c>
      <c r="Q99">
        <v>123</v>
      </c>
      <c r="R99">
        <v>113</v>
      </c>
      <c r="S99">
        <v>131</v>
      </c>
      <c r="T99">
        <v>150</v>
      </c>
      <c r="U99">
        <v>142</v>
      </c>
      <c r="V99">
        <v>142</v>
      </c>
      <c r="W99" s="14">
        <v>174</v>
      </c>
      <c r="X99" s="14">
        <v>190</v>
      </c>
      <c r="Y99" s="14">
        <v>172</v>
      </c>
      <c r="AA99"/>
      <c r="AB99"/>
    </row>
    <row r="100" spans="1:28" s="165" customFormat="1" x14ac:dyDescent="0.2">
      <c r="A100" t="s">
        <v>120</v>
      </c>
      <c r="B100">
        <v>65</v>
      </c>
      <c r="C100">
        <v>71</v>
      </c>
      <c r="D100">
        <v>74</v>
      </c>
      <c r="E100">
        <v>84</v>
      </c>
      <c r="F100">
        <v>85</v>
      </c>
      <c r="G100">
        <v>99</v>
      </c>
      <c r="H100">
        <v>102</v>
      </c>
      <c r="I100">
        <v>111</v>
      </c>
      <c r="J100">
        <v>121</v>
      </c>
      <c r="K100">
        <v>112</v>
      </c>
      <c r="L100">
        <v>113</v>
      </c>
      <c r="M100">
        <v>117</v>
      </c>
      <c r="N100">
        <v>130</v>
      </c>
      <c r="O100">
        <v>159</v>
      </c>
      <c r="P100">
        <v>139</v>
      </c>
      <c r="Q100">
        <v>152</v>
      </c>
      <c r="R100">
        <v>156</v>
      </c>
      <c r="S100">
        <v>172</v>
      </c>
      <c r="T100">
        <v>164</v>
      </c>
      <c r="U100">
        <v>188</v>
      </c>
      <c r="V100">
        <v>179</v>
      </c>
      <c r="W100" s="14">
        <v>209</v>
      </c>
      <c r="X100" s="14">
        <v>239</v>
      </c>
      <c r="Y100" s="14">
        <v>261</v>
      </c>
      <c r="AA100"/>
      <c r="AB100"/>
    </row>
    <row r="101" spans="1:28" s="165" customFormat="1" x14ac:dyDescent="0.2">
      <c r="A101" t="s">
        <v>121</v>
      </c>
      <c r="B101">
        <v>171</v>
      </c>
      <c r="C101">
        <v>188</v>
      </c>
      <c r="D101">
        <v>199</v>
      </c>
      <c r="E101">
        <v>226</v>
      </c>
      <c r="F101">
        <v>231</v>
      </c>
      <c r="G101">
        <v>269</v>
      </c>
      <c r="H101">
        <v>273</v>
      </c>
      <c r="I101">
        <v>296</v>
      </c>
      <c r="J101">
        <v>313</v>
      </c>
      <c r="K101">
        <v>280</v>
      </c>
      <c r="L101">
        <v>285</v>
      </c>
      <c r="M101">
        <v>298</v>
      </c>
      <c r="N101">
        <v>295</v>
      </c>
      <c r="O101">
        <v>312</v>
      </c>
      <c r="P101">
        <v>346</v>
      </c>
      <c r="Q101">
        <v>355</v>
      </c>
      <c r="R101">
        <v>366</v>
      </c>
      <c r="S101">
        <v>404</v>
      </c>
      <c r="T101">
        <v>459</v>
      </c>
      <c r="U101">
        <v>491</v>
      </c>
      <c r="V101">
        <v>466</v>
      </c>
      <c r="W101" s="14">
        <v>542</v>
      </c>
      <c r="X101" s="14">
        <v>549</v>
      </c>
      <c r="Y101" s="14">
        <v>609</v>
      </c>
      <c r="AA101"/>
      <c r="AB101"/>
    </row>
    <row r="102" spans="1:28" s="165" customFormat="1" x14ac:dyDescent="0.2">
      <c r="A102" t="s">
        <v>122</v>
      </c>
      <c r="B102">
        <v>264</v>
      </c>
      <c r="C102">
        <v>294</v>
      </c>
      <c r="D102">
        <v>327</v>
      </c>
      <c r="E102">
        <v>378</v>
      </c>
      <c r="F102">
        <v>388</v>
      </c>
      <c r="G102">
        <v>448</v>
      </c>
      <c r="H102">
        <v>448</v>
      </c>
      <c r="I102">
        <v>475</v>
      </c>
      <c r="J102">
        <v>456</v>
      </c>
      <c r="K102">
        <v>351</v>
      </c>
      <c r="L102">
        <v>378</v>
      </c>
      <c r="M102">
        <v>405</v>
      </c>
      <c r="N102">
        <v>445</v>
      </c>
      <c r="O102">
        <v>516</v>
      </c>
      <c r="P102">
        <v>457</v>
      </c>
      <c r="Q102">
        <v>562</v>
      </c>
      <c r="R102">
        <v>584</v>
      </c>
      <c r="S102">
        <v>654</v>
      </c>
      <c r="T102">
        <v>675</v>
      </c>
      <c r="U102">
        <v>611</v>
      </c>
      <c r="V102">
        <v>545</v>
      </c>
      <c r="W102" s="14">
        <v>609</v>
      </c>
      <c r="X102" s="14">
        <v>659</v>
      </c>
      <c r="Y102" s="14">
        <v>738</v>
      </c>
      <c r="AA102"/>
      <c r="AB102"/>
    </row>
    <row r="103" spans="1:28" s="165" customFormat="1" x14ac:dyDescent="0.2">
      <c r="A103" t="s">
        <v>123</v>
      </c>
      <c r="B103">
        <v>119</v>
      </c>
      <c r="C103">
        <v>131</v>
      </c>
      <c r="D103">
        <v>142</v>
      </c>
      <c r="E103">
        <v>162</v>
      </c>
      <c r="F103">
        <v>165</v>
      </c>
      <c r="G103">
        <v>192</v>
      </c>
      <c r="H103">
        <v>194</v>
      </c>
      <c r="I103">
        <v>207</v>
      </c>
      <c r="J103">
        <v>211</v>
      </c>
      <c r="K103">
        <v>178</v>
      </c>
      <c r="L103">
        <v>185</v>
      </c>
      <c r="M103">
        <v>196</v>
      </c>
      <c r="N103">
        <v>198</v>
      </c>
      <c r="O103">
        <v>217</v>
      </c>
      <c r="P103">
        <v>219</v>
      </c>
      <c r="Q103">
        <v>227</v>
      </c>
      <c r="R103">
        <v>244</v>
      </c>
      <c r="S103">
        <v>257</v>
      </c>
      <c r="T103">
        <v>241</v>
      </c>
      <c r="U103">
        <v>249</v>
      </c>
      <c r="V103">
        <v>243</v>
      </c>
      <c r="W103" s="14">
        <v>273</v>
      </c>
      <c r="X103" s="14">
        <v>283</v>
      </c>
      <c r="Y103" s="14">
        <v>332</v>
      </c>
      <c r="AA103"/>
      <c r="AB103"/>
    </row>
    <row r="104" spans="1:28" s="165" customFormat="1" x14ac:dyDescent="0.2">
      <c r="A104" t="s">
        <v>124</v>
      </c>
      <c r="B104">
        <v>63</v>
      </c>
      <c r="C104">
        <v>70</v>
      </c>
      <c r="D104">
        <v>75</v>
      </c>
      <c r="E104">
        <v>85</v>
      </c>
      <c r="F104">
        <v>85</v>
      </c>
      <c r="G104">
        <v>100</v>
      </c>
      <c r="H104">
        <v>101</v>
      </c>
      <c r="I104">
        <v>107</v>
      </c>
      <c r="J104">
        <v>112</v>
      </c>
      <c r="K104">
        <v>95</v>
      </c>
      <c r="L104">
        <v>100</v>
      </c>
      <c r="M104">
        <v>106</v>
      </c>
      <c r="N104">
        <v>94</v>
      </c>
      <c r="O104">
        <v>107</v>
      </c>
      <c r="P104">
        <v>102</v>
      </c>
      <c r="Q104">
        <v>124</v>
      </c>
      <c r="R104">
        <v>126</v>
      </c>
      <c r="S104">
        <v>146</v>
      </c>
      <c r="T104">
        <v>164</v>
      </c>
      <c r="U104">
        <v>171</v>
      </c>
      <c r="V104">
        <v>149</v>
      </c>
      <c r="W104" s="14">
        <v>155</v>
      </c>
      <c r="X104" s="14">
        <v>187</v>
      </c>
      <c r="Y104" s="14">
        <v>187</v>
      </c>
      <c r="AA104"/>
      <c r="AB104"/>
    </row>
    <row r="105" spans="1:28" s="165" customFormat="1" x14ac:dyDescent="0.2">
      <c r="A105" t="s">
        <v>125</v>
      </c>
      <c r="B105">
        <v>210</v>
      </c>
      <c r="C105">
        <v>231</v>
      </c>
      <c r="D105">
        <v>248</v>
      </c>
      <c r="E105">
        <v>283</v>
      </c>
      <c r="F105">
        <v>291</v>
      </c>
      <c r="G105">
        <v>338</v>
      </c>
      <c r="H105">
        <v>341</v>
      </c>
      <c r="I105">
        <v>371</v>
      </c>
      <c r="J105">
        <v>382</v>
      </c>
      <c r="K105">
        <v>332</v>
      </c>
      <c r="L105">
        <v>341</v>
      </c>
      <c r="M105">
        <v>356</v>
      </c>
      <c r="N105">
        <v>375</v>
      </c>
      <c r="O105">
        <v>399</v>
      </c>
      <c r="P105">
        <v>375</v>
      </c>
      <c r="Q105">
        <v>473</v>
      </c>
      <c r="R105">
        <v>470</v>
      </c>
      <c r="S105">
        <v>447</v>
      </c>
      <c r="T105">
        <v>491</v>
      </c>
      <c r="U105">
        <v>605</v>
      </c>
      <c r="V105">
        <v>601</v>
      </c>
      <c r="W105" s="14">
        <v>620</v>
      </c>
      <c r="X105" s="14">
        <v>682</v>
      </c>
      <c r="Y105" s="14">
        <v>739</v>
      </c>
      <c r="AA105"/>
      <c r="AB105"/>
    </row>
    <row r="106" spans="1:28" s="165" customFormat="1" x14ac:dyDescent="0.2">
      <c r="A106" t="s">
        <v>126</v>
      </c>
      <c r="B106">
        <v>96</v>
      </c>
      <c r="C106">
        <v>105</v>
      </c>
      <c r="D106">
        <v>113</v>
      </c>
      <c r="E106">
        <v>128</v>
      </c>
      <c r="F106">
        <v>133</v>
      </c>
      <c r="G106">
        <v>154</v>
      </c>
      <c r="H106">
        <v>156</v>
      </c>
      <c r="I106">
        <v>170</v>
      </c>
      <c r="J106">
        <v>175</v>
      </c>
      <c r="K106">
        <v>153</v>
      </c>
      <c r="L106">
        <v>156</v>
      </c>
      <c r="M106">
        <v>163</v>
      </c>
      <c r="N106">
        <v>118</v>
      </c>
      <c r="O106">
        <v>134</v>
      </c>
      <c r="P106">
        <v>120</v>
      </c>
      <c r="Q106">
        <v>114</v>
      </c>
      <c r="R106">
        <v>112</v>
      </c>
      <c r="S106">
        <v>125</v>
      </c>
      <c r="T106">
        <v>133</v>
      </c>
      <c r="U106">
        <v>149</v>
      </c>
      <c r="V106">
        <v>163</v>
      </c>
      <c r="W106" s="14">
        <v>165</v>
      </c>
      <c r="X106" s="14">
        <v>156</v>
      </c>
      <c r="Y106" s="14">
        <v>171</v>
      </c>
      <c r="AA106"/>
      <c r="AB106"/>
    </row>
    <row r="107" spans="1:28" s="165" customFormat="1" x14ac:dyDescent="0.2">
      <c r="A107" t="s">
        <v>138</v>
      </c>
      <c r="B107" s="22">
        <f t="shared" ref="B107:Y107" si="42">SUM(B95:B106)</f>
        <v>1467</v>
      </c>
      <c r="C107" s="22">
        <f t="shared" si="42"/>
        <v>1617</v>
      </c>
      <c r="D107" s="22">
        <f t="shared" si="42"/>
        <v>1739</v>
      </c>
      <c r="E107" s="22">
        <f t="shared" si="42"/>
        <v>1985</v>
      </c>
      <c r="F107" s="22">
        <f t="shared" si="42"/>
        <v>2026</v>
      </c>
      <c r="G107" s="22">
        <f t="shared" si="42"/>
        <v>2355</v>
      </c>
      <c r="H107" s="22">
        <f t="shared" si="42"/>
        <v>2381</v>
      </c>
      <c r="I107" s="22">
        <f t="shared" si="42"/>
        <v>2562</v>
      </c>
      <c r="J107" s="22">
        <f t="shared" si="42"/>
        <v>2639</v>
      </c>
      <c r="K107" s="22">
        <f t="shared" si="42"/>
        <v>2262</v>
      </c>
      <c r="L107" s="22">
        <f t="shared" si="42"/>
        <v>2341</v>
      </c>
      <c r="M107" s="22">
        <f t="shared" si="42"/>
        <v>2464</v>
      </c>
      <c r="N107" s="22">
        <f t="shared" si="42"/>
        <v>2501</v>
      </c>
      <c r="O107" s="22">
        <f t="shared" si="42"/>
        <v>2841</v>
      </c>
      <c r="P107" s="22">
        <f t="shared" si="42"/>
        <v>2885</v>
      </c>
      <c r="Q107" s="22">
        <f t="shared" si="42"/>
        <v>3287</v>
      </c>
      <c r="R107" s="22">
        <f t="shared" si="42"/>
        <v>3411</v>
      </c>
      <c r="S107" s="22">
        <f t="shared" si="42"/>
        <v>3633</v>
      </c>
      <c r="T107" s="22">
        <f t="shared" si="42"/>
        <v>3755</v>
      </c>
      <c r="U107" s="22">
        <f t="shared" si="42"/>
        <v>3982</v>
      </c>
      <c r="V107" s="22">
        <f t="shared" si="42"/>
        <v>3759</v>
      </c>
      <c r="W107" s="22">
        <f t="shared" si="42"/>
        <v>4211</v>
      </c>
      <c r="X107" s="22">
        <f t="shared" si="42"/>
        <v>4417</v>
      </c>
      <c r="Y107" s="22">
        <f t="shared" si="42"/>
        <v>4933</v>
      </c>
      <c r="AA107"/>
      <c r="AB107"/>
    </row>
    <row r="108" spans="1:28" s="165" customFormat="1" x14ac:dyDescent="0.2">
      <c r="A108" t="s">
        <v>127</v>
      </c>
      <c r="B108" s="14">
        <v>208</v>
      </c>
      <c r="C108" s="14">
        <v>229</v>
      </c>
      <c r="D108" s="14">
        <v>241</v>
      </c>
      <c r="E108" s="14">
        <v>273</v>
      </c>
      <c r="F108" s="14">
        <v>273</v>
      </c>
      <c r="G108" s="14">
        <v>321</v>
      </c>
      <c r="H108" s="14">
        <v>326</v>
      </c>
      <c r="I108" s="14">
        <v>350</v>
      </c>
      <c r="J108" s="14">
        <v>376</v>
      </c>
      <c r="K108" s="14">
        <v>337</v>
      </c>
      <c r="L108" s="14">
        <v>346</v>
      </c>
      <c r="M108" s="14">
        <v>364</v>
      </c>
      <c r="N108" s="14">
        <v>363</v>
      </c>
      <c r="O108" s="14">
        <v>400</v>
      </c>
      <c r="P108" s="14">
        <v>440</v>
      </c>
      <c r="Q108" s="14">
        <v>454</v>
      </c>
      <c r="R108" s="14">
        <v>469</v>
      </c>
      <c r="S108" s="14">
        <v>555</v>
      </c>
      <c r="T108" s="14">
        <v>574</v>
      </c>
      <c r="U108" s="14">
        <v>632</v>
      </c>
      <c r="V108" s="14">
        <v>541</v>
      </c>
      <c r="W108" s="14">
        <v>595</v>
      </c>
      <c r="X108" s="14">
        <v>621</v>
      </c>
      <c r="Y108" s="14">
        <v>724</v>
      </c>
      <c r="AA108"/>
      <c r="AB108"/>
    </row>
    <row r="109" spans="1:28" s="165" customFormat="1" x14ac:dyDescent="0.2">
      <c r="A109" t="s">
        <v>139</v>
      </c>
      <c r="B109" s="22">
        <f t="shared" ref="B109:Y109" si="43">SUM(B107:B108)</f>
        <v>1675</v>
      </c>
      <c r="C109" s="22">
        <f t="shared" si="43"/>
        <v>1846</v>
      </c>
      <c r="D109" s="22">
        <f t="shared" si="43"/>
        <v>1980</v>
      </c>
      <c r="E109" s="22">
        <f t="shared" si="43"/>
        <v>2258</v>
      </c>
      <c r="F109" s="22">
        <f t="shared" si="43"/>
        <v>2299</v>
      </c>
      <c r="G109" s="22">
        <f t="shared" si="43"/>
        <v>2676</v>
      </c>
      <c r="H109" s="22">
        <f t="shared" si="43"/>
        <v>2707</v>
      </c>
      <c r="I109" s="22">
        <f t="shared" si="43"/>
        <v>2912</v>
      </c>
      <c r="J109" s="22">
        <f t="shared" si="43"/>
        <v>3015</v>
      </c>
      <c r="K109" s="22">
        <f t="shared" si="43"/>
        <v>2599</v>
      </c>
      <c r="L109" s="22">
        <f t="shared" si="43"/>
        <v>2687</v>
      </c>
      <c r="M109" s="22">
        <f t="shared" si="43"/>
        <v>2828</v>
      </c>
      <c r="N109" s="22">
        <f t="shared" si="43"/>
        <v>2864</v>
      </c>
      <c r="O109" s="22">
        <f t="shared" si="43"/>
        <v>3241</v>
      </c>
      <c r="P109" s="22">
        <f t="shared" si="43"/>
        <v>3325</v>
      </c>
      <c r="Q109" s="22">
        <f t="shared" si="43"/>
        <v>3741</v>
      </c>
      <c r="R109" s="22">
        <f t="shared" si="43"/>
        <v>3880</v>
      </c>
      <c r="S109" s="22">
        <f t="shared" si="43"/>
        <v>4188</v>
      </c>
      <c r="T109" s="22">
        <f t="shared" si="43"/>
        <v>4329</v>
      </c>
      <c r="U109" s="22">
        <f t="shared" si="43"/>
        <v>4614</v>
      </c>
      <c r="V109" s="22">
        <f t="shared" si="43"/>
        <v>4300</v>
      </c>
      <c r="W109" s="22">
        <f t="shared" si="43"/>
        <v>4806</v>
      </c>
      <c r="X109" s="22">
        <f t="shared" si="43"/>
        <v>5038</v>
      </c>
      <c r="Y109" s="22">
        <f t="shared" si="43"/>
        <v>5657</v>
      </c>
      <c r="AA109"/>
      <c r="AB109"/>
    </row>
    <row r="110" spans="1:28" s="165" customFormat="1" x14ac:dyDescent="0.2">
      <c r="A110" t="s">
        <v>140</v>
      </c>
      <c r="B110" s="14">
        <v>8814</v>
      </c>
      <c r="C110" s="14">
        <v>9490</v>
      </c>
      <c r="D110" s="14">
        <v>10414</v>
      </c>
      <c r="E110" s="14">
        <v>11084</v>
      </c>
      <c r="F110" s="14">
        <v>11358</v>
      </c>
      <c r="G110" s="14">
        <v>12671</v>
      </c>
      <c r="H110" s="14">
        <v>12981</v>
      </c>
      <c r="I110" s="14">
        <v>14359</v>
      </c>
      <c r="J110" s="14">
        <v>14575</v>
      </c>
      <c r="K110" s="14">
        <v>12151</v>
      </c>
      <c r="L110" s="14">
        <v>12559</v>
      </c>
      <c r="M110" s="14">
        <v>13224</v>
      </c>
      <c r="N110" s="14">
        <v>13404</v>
      </c>
      <c r="O110" s="14">
        <v>14692</v>
      </c>
      <c r="P110" s="14">
        <v>15611</v>
      </c>
      <c r="Q110" s="14">
        <v>17084</v>
      </c>
      <c r="R110" s="14">
        <v>17282</v>
      </c>
      <c r="S110" s="14">
        <v>18256</v>
      </c>
      <c r="T110" s="14">
        <v>18966</v>
      </c>
      <c r="U110" s="14">
        <v>20415</v>
      </c>
      <c r="V110" s="14">
        <v>19045</v>
      </c>
      <c r="W110" s="14">
        <v>19890</v>
      </c>
      <c r="X110" s="14">
        <v>21434</v>
      </c>
      <c r="Y110" s="14">
        <v>23963</v>
      </c>
      <c r="AA110"/>
      <c r="AB110"/>
    </row>
    <row r="111" spans="1:28" s="165" customFormat="1" x14ac:dyDescent="0.2">
      <c r="A111" t="s">
        <v>141</v>
      </c>
      <c r="B111" s="14">
        <v>48548</v>
      </c>
      <c r="C111" s="14">
        <v>51820</v>
      </c>
      <c r="D111" s="14">
        <v>55999</v>
      </c>
      <c r="E111" s="14">
        <v>60019</v>
      </c>
      <c r="F111" s="14">
        <v>63150</v>
      </c>
      <c r="G111" s="14">
        <v>69252</v>
      </c>
      <c r="H111" s="14">
        <v>72295</v>
      </c>
      <c r="I111" s="14">
        <v>77563</v>
      </c>
      <c r="J111" s="14">
        <v>79188</v>
      </c>
      <c r="K111" s="14">
        <v>66026</v>
      </c>
      <c r="L111" s="14">
        <v>67099</v>
      </c>
      <c r="M111" s="14">
        <v>69946</v>
      </c>
      <c r="N111" s="14">
        <v>71349</v>
      </c>
      <c r="O111" s="14">
        <v>77235</v>
      </c>
      <c r="P111" s="14">
        <v>83003</v>
      </c>
      <c r="Q111" s="14">
        <v>90910</v>
      </c>
      <c r="R111" s="14">
        <v>93529</v>
      </c>
      <c r="S111" s="14">
        <v>99560</v>
      </c>
      <c r="T111" s="14">
        <v>104216</v>
      </c>
      <c r="U111" s="14">
        <v>108022</v>
      </c>
      <c r="V111" s="14">
        <v>93111</v>
      </c>
      <c r="W111" s="14">
        <v>103588</v>
      </c>
      <c r="X111" s="14">
        <v>120081</v>
      </c>
      <c r="Y111" s="14">
        <v>133239</v>
      </c>
      <c r="AA111"/>
      <c r="AB111"/>
    </row>
    <row r="112" spans="1:28" s="165" customFormat="1" x14ac:dyDescent="0.2">
      <c r="A112" t="s">
        <v>226</v>
      </c>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AA112"/>
      <c r="AB112"/>
    </row>
    <row r="113" spans="1:28" s="165" customFormat="1" x14ac:dyDescent="0.2">
      <c r="A113" t="s">
        <v>227</v>
      </c>
      <c r="B113" s="14">
        <v>56910</v>
      </c>
      <c r="C113" s="14">
        <v>60663</v>
      </c>
      <c r="D113" s="14">
        <v>65430</v>
      </c>
      <c r="E113" s="14">
        <v>70266</v>
      </c>
      <c r="F113" s="14">
        <v>74051</v>
      </c>
      <c r="G113" s="14">
        <v>81484</v>
      </c>
      <c r="H113" s="14">
        <v>85501</v>
      </c>
      <c r="I113" s="14">
        <v>91540</v>
      </c>
      <c r="J113" s="14">
        <v>93181</v>
      </c>
      <c r="K113" s="14">
        <v>77230</v>
      </c>
      <c r="L113" s="14">
        <v>78262</v>
      </c>
      <c r="M113" s="14">
        <v>81345</v>
      </c>
      <c r="N113" s="14">
        <v>82639</v>
      </c>
      <c r="O113" s="14">
        <v>89416</v>
      </c>
      <c r="P113" s="14">
        <v>95963</v>
      </c>
      <c r="Q113" s="14">
        <v>104931</v>
      </c>
      <c r="R113" s="14">
        <v>108068</v>
      </c>
      <c r="S113" s="14">
        <v>114987</v>
      </c>
      <c r="T113" s="14">
        <v>120172</v>
      </c>
      <c r="U113" s="14">
        <v>124396</v>
      </c>
      <c r="V113" s="14">
        <v>106958</v>
      </c>
      <c r="W113" s="14">
        <v>119476</v>
      </c>
      <c r="X113" s="14">
        <v>138259</v>
      </c>
      <c r="Y113" s="14">
        <v>154140</v>
      </c>
      <c r="AA113"/>
      <c r="AB113"/>
    </row>
    <row r="114" spans="1:28" x14ac:dyDescent="0.2">
      <c r="A114" t="s">
        <v>228</v>
      </c>
      <c r="B114" s="22">
        <f t="shared" ref="B114:W114" si="44">SUM(B97,B100,B101,B103,B108)</f>
        <v>728</v>
      </c>
      <c r="C114" s="22">
        <f t="shared" si="44"/>
        <v>801</v>
      </c>
      <c r="D114" s="22">
        <f t="shared" si="44"/>
        <v>851</v>
      </c>
      <c r="E114" s="22">
        <f t="shared" si="44"/>
        <v>968</v>
      </c>
      <c r="F114" s="22">
        <f t="shared" si="44"/>
        <v>980</v>
      </c>
      <c r="G114" s="22">
        <f t="shared" si="44"/>
        <v>1144</v>
      </c>
      <c r="H114" s="22">
        <f t="shared" si="44"/>
        <v>1161</v>
      </c>
      <c r="I114" s="22">
        <f t="shared" si="44"/>
        <v>1249</v>
      </c>
      <c r="J114" s="22">
        <f t="shared" si="44"/>
        <v>1317</v>
      </c>
      <c r="K114" s="22">
        <f t="shared" si="44"/>
        <v>1161</v>
      </c>
      <c r="L114" s="22">
        <f t="shared" si="44"/>
        <v>1192</v>
      </c>
      <c r="M114" s="22">
        <f t="shared" si="44"/>
        <v>1253</v>
      </c>
      <c r="N114" s="22">
        <f t="shared" si="44"/>
        <v>1272</v>
      </c>
      <c r="O114" s="22">
        <f t="shared" si="44"/>
        <v>1516</v>
      </c>
      <c r="P114" s="22">
        <f t="shared" si="44"/>
        <v>1692</v>
      </c>
      <c r="Q114" s="22">
        <f t="shared" si="44"/>
        <v>1853</v>
      </c>
      <c r="R114" s="22">
        <f t="shared" si="44"/>
        <v>2012</v>
      </c>
      <c r="S114" s="22">
        <f t="shared" si="44"/>
        <v>2160</v>
      </c>
      <c r="T114" s="22">
        <f t="shared" si="44"/>
        <v>2156</v>
      </c>
      <c r="U114" s="22">
        <f t="shared" si="44"/>
        <v>2313</v>
      </c>
      <c r="V114" s="22">
        <f t="shared" si="44"/>
        <v>2146</v>
      </c>
      <c r="W114" s="22">
        <f t="shared" si="44"/>
        <v>2442</v>
      </c>
      <c r="X114" s="22">
        <f t="shared" ref="X114:Y114" si="45">SUM(X97,X100,X101,X103,X108)</f>
        <v>2450</v>
      </c>
      <c r="Y114" s="22">
        <f t="shared" si="45"/>
        <v>2873</v>
      </c>
    </row>
    <row r="115" spans="1:28" x14ac:dyDescent="0.2">
      <c r="A115" t="s">
        <v>229</v>
      </c>
      <c r="B115" s="22">
        <f t="shared" ref="B115:W115" si="46">SUM(B102,B105,B106)</f>
        <v>570</v>
      </c>
      <c r="C115" s="22">
        <f t="shared" si="46"/>
        <v>630</v>
      </c>
      <c r="D115" s="22">
        <f t="shared" si="46"/>
        <v>688</v>
      </c>
      <c r="E115" s="22">
        <f t="shared" si="46"/>
        <v>789</v>
      </c>
      <c r="F115" s="22">
        <f t="shared" si="46"/>
        <v>812</v>
      </c>
      <c r="G115" s="22">
        <f t="shared" si="46"/>
        <v>940</v>
      </c>
      <c r="H115" s="22">
        <f t="shared" si="46"/>
        <v>945</v>
      </c>
      <c r="I115" s="22">
        <f t="shared" si="46"/>
        <v>1016</v>
      </c>
      <c r="J115" s="22">
        <f t="shared" si="46"/>
        <v>1013</v>
      </c>
      <c r="K115" s="22">
        <f t="shared" si="46"/>
        <v>836</v>
      </c>
      <c r="L115" s="22">
        <f t="shared" si="46"/>
        <v>875</v>
      </c>
      <c r="M115" s="22">
        <f t="shared" si="46"/>
        <v>924</v>
      </c>
      <c r="N115" s="22">
        <f t="shared" si="46"/>
        <v>938</v>
      </c>
      <c r="O115" s="22">
        <f t="shared" si="46"/>
        <v>1049</v>
      </c>
      <c r="P115" s="22">
        <f t="shared" si="46"/>
        <v>952</v>
      </c>
      <c r="Q115" s="22">
        <f t="shared" si="46"/>
        <v>1149</v>
      </c>
      <c r="R115" s="22">
        <f t="shared" si="46"/>
        <v>1166</v>
      </c>
      <c r="S115" s="22">
        <f t="shared" si="46"/>
        <v>1226</v>
      </c>
      <c r="T115" s="22">
        <f t="shared" si="46"/>
        <v>1299</v>
      </c>
      <c r="U115" s="22">
        <f t="shared" si="46"/>
        <v>1365</v>
      </c>
      <c r="V115" s="22">
        <f t="shared" si="46"/>
        <v>1309</v>
      </c>
      <c r="W115" s="22">
        <f t="shared" si="46"/>
        <v>1394</v>
      </c>
      <c r="X115" s="22">
        <f t="shared" ref="X115:Y115" si="47">SUM(X102,X105,X106)</f>
        <v>1497</v>
      </c>
      <c r="Y115" s="22">
        <f t="shared" si="47"/>
        <v>1648</v>
      </c>
    </row>
    <row r="116" spans="1:28" x14ac:dyDescent="0.2">
      <c r="A116" t="s">
        <v>230</v>
      </c>
      <c r="B116" s="22">
        <f t="shared" ref="B116:W116" si="48">SUM(B96,B98,B99,B104)</f>
        <v>271</v>
      </c>
      <c r="C116" s="22">
        <f t="shared" si="48"/>
        <v>299</v>
      </c>
      <c r="D116" s="22">
        <f t="shared" si="48"/>
        <v>319</v>
      </c>
      <c r="E116" s="22">
        <f t="shared" si="48"/>
        <v>363</v>
      </c>
      <c r="F116" s="22">
        <f t="shared" si="48"/>
        <v>367</v>
      </c>
      <c r="G116" s="22">
        <f t="shared" si="48"/>
        <v>428</v>
      </c>
      <c r="H116" s="22">
        <f t="shared" si="48"/>
        <v>434</v>
      </c>
      <c r="I116" s="22">
        <f t="shared" si="48"/>
        <v>465</v>
      </c>
      <c r="J116" s="22">
        <f t="shared" si="48"/>
        <v>488</v>
      </c>
      <c r="K116" s="22">
        <f t="shared" si="48"/>
        <v>422</v>
      </c>
      <c r="L116" s="22">
        <f t="shared" si="48"/>
        <v>438</v>
      </c>
      <c r="M116" s="22">
        <f t="shared" si="48"/>
        <v>461</v>
      </c>
      <c r="N116" s="22">
        <f t="shared" si="48"/>
        <v>462</v>
      </c>
      <c r="O116" s="22">
        <f t="shared" si="48"/>
        <v>517</v>
      </c>
      <c r="P116" s="22">
        <f t="shared" si="48"/>
        <v>517</v>
      </c>
      <c r="Q116" s="22">
        <f t="shared" si="48"/>
        <v>575</v>
      </c>
      <c r="R116" s="22">
        <f t="shared" si="48"/>
        <v>537</v>
      </c>
      <c r="S116" s="22">
        <f t="shared" si="48"/>
        <v>615</v>
      </c>
      <c r="T116" s="22">
        <f t="shared" si="48"/>
        <v>664</v>
      </c>
      <c r="U116" s="22">
        <f t="shared" si="48"/>
        <v>684</v>
      </c>
      <c r="V116" s="22">
        <f t="shared" si="48"/>
        <v>608</v>
      </c>
      <c r="W116" s="22">
        <f t="shared" si="48"/>
        <v>688</v>
      </c>
      <c r="X116" s="22">
        <f t="shared" ref="X116:Y116" si="49">SUM(X96,X98,X99,X104)</f>
        <v>759</v>
      </c>
      <c r="Y116" s="22">
        <f t="shared" si="49"/>
        <v>793</v>
      </c>
    </row>
    <row r="117" spans="1:28" x14ac:dyDescent="0.2">
      <c r="A117" t="s">
        <v>231</v>
      </c>
      <c r="B117" s="22">
        <f t="shared" ref="B117:W117" si="50">SUM(B95,B101)</f>
        <v>277</v>
      </c>
      <c r="C117" s="22">
        <f t="shared" si="50"/>
        <v>304</v>
      </c>
      <c r="D117" s="22">
        <f t="shared" si="50"/>
        <v>321</v>
      </c>
      <c r="E117" s="22">
        <f t="shared" si="50"/>
        <v>364</v>
      </c>
      <c r="F117" s="22">
        <f t="shared" si="50"/>
        <v>371</v>
      </c>
      <c r="G117" s="22">
        <f t="shared" si="50"/>
        <v>433</v>
      </c>
      <c r="H117" s="22">
        <f t="shared" si="50"/>
        <v>440</v>
      </c>
      <c r="I117" s="22">
        <f t="shared" si="50"/>
        <v>478</v>
      </c>
      <c r="J117" s="22">
        <f t="shared" si="50"/>
        <v>510</v>
      </c>
      <c r="K117" s="22">
        <f t="shared" si="50"/>
        <v>460</v>
      </c>
      <c r="L117" s="22">
        <f t="shared" si="50"/>
        <v>467</v>
      </c>
      <c r="M117" s="22">
        <f t="shared" si="50"/>
        <v>488</v>
      </c>
      <c r="N117" s="22">
        <f t="shared" si="50"/>
        <v>487</v>
      </c>
      <c r="O117" s="22">
        <f t="shared" si="50"/>
        <v>471</v>
      </c>
      <c r="P117" s="22">
        <f t="shared" si="50"/>
        <v>510</v>
      </c>
      <c r="Q117" s="22">
        <f t="shared" si="50"/>
        <v>519</v>
      </c>
      <c r="R117" s="22">
        <f t="shared" si="50"/>
        <v>531</v>
      </c>
      <c r="S117" s="22">
        <f t="shared" si="50"/>
        <v>591</v>
      </c>
      <c r="T117" s="22">
        <f t="shared" si="50"/>
        <v>669</v>
      </c>
      <c r="U117" s="22">
        <f t="shared" si="50"/>
        <v>743</v>
      </c>
      <c r="V117" s="22">
        <f t="shared" si="50"/>
        <v>703</v>
      </c>
      <c r="W117" s="22">
        <f t="shared" si="50"/>
        <v>824</v>
      </c>
      <c r="X117" s="22">
        <f t="shared" ref="X117:Y117" si="51">SUM(X95,X101)</f>
        <v>881</v>
      </c>
      <c r="Y117" s="22">
        <f t="shared" si="51"/>
        <v>952</v>
      </c>
    </row>
    <row r="120" spans="1:28" x14ac:dyDescent="0.2">
      <c r="A120" t="s">
        <v>266</v>
      </c>
    </row>
    <row r="121" spans="1:28" s="18" customFormat="1" ht="15" x14ac:dyDescent="0.25">
      <c r="B121" s="18" t="s">
        <v>1846</v>
      </c>
      <c r="C121" s="18" t="s">
        <v>1715</v>
      </c>
      <c r="D121" s="18" t="s">
        <v>1716</v>
      </c>
      <c r="E121" s="18" t="s">
        <v>1717</v>
      </c>
      <c r="F121" s="18" t="s">
        <v>1718</v>
      </c>
      <c r="G121" s="18" t="s">
        <v>1719</v>
      </c>
      <c r="H121" s="18" t="s">
        <v>1720</v>
      </c>
      <c r="I121" s="18" t="s">
        <v>1721</v>
      </c>
      <c r="J121" s="18" t="s">
        <v>1722</v>
      </c>
      <c r="K121" s="18" t="s">
        <v>1723</v>
      </c>
      <c r="L121" s="18" t="s">
        <v>1724</v>
      </c>
      <c r="M121" s="18" t="s">
        <v>1725</v>
      </c>
      <c r="N121" s="18" t="s">
        <v>1726</v>
      </c>
      <c r="O121" s="18" t="s">
        <v>1727</v>
      </c>
      <c r="P121" s="18" t="s">
        <v>1728</v>
      </c>
      <c r="Q121" s="18" t="s">
        <v>1729</v>
      </c>
      <c r="R121" s="18" t="s">
        <v>1594</v>
      </c>
      <c r="S121" s="18" t="s">
        <v>1595</v>
      </c>
      <c r="T121" s="18" t="s">
        <v>1596</v>
      </c>
      <c r="U121" s="18" t="s">
        <v>1597</v>
      </c>
      <c r="V121" s="18" t="s">
        <v>1598</v>
      </c>
      <c r="W121" s="18" t="s">
        <v>556</v>
      </c>
      <c r="X121" s="18" t="s">
        <v>561</v>
      </c>
      <c r="Y121" s="18" t="s">
        <v>564</v>
      </c>
      <c r="Z121" s="166"/>
    </row>
    <row r="122" spans="1:28" x14ac:dyDescent="0.2">
      <c r="A122" t="s">
        <v>115</v>
      </c>
      <c r="B122">
        <v>395</v>
      </c>
      <c r="C122">
        <v>423</v>
      </c>
      <c r="D122">
        <v>437</v>
      </c>
      <c r="E122">
        <v>423</v>
      </c>
      <c r="F122">
        <v>441</v>
      </c>
      <c r="G122">
        <v>460</v>
      </c>
      <c r="H122">
        <v>486</v>
      </c>
      <c r="I122">
        <v>523</v>
      </c>
      <c r="J122">
        <v>524</v>
      </c>
      <c r="K122">
        <v>495</v>
      </c>
      <c r="L122">
        <v>531</v>
      </c>
      <c r="M122">
        <v>550</v>
      </c>
      <c r="N122">
        <v>574</v>
      </c>
      <c r="O122">
        <v>552</v>
      </c>
      <c r="P122">
        <v>591</v>
      </c>
      <c r="Q122">
        <v>600</v>
      </c>
      <c r="R122">
        <v>599</v>
      </c>
      <c r="S122">
        <v>668</v>
      </c>
      <c r="T122">
        <v>651</v>
      </c>
      <c r="U122">
        <v>709</v>
      </c>
      <c r="V122">
        <v>624</v>
      </c>
      <c r="W122" s="14">
        <v>627</v>
      </c>
      <c r="X122" s="14">
        <v>650</v>
      </c>
      <c r="Y122" s="14">
        <v>740</v>
      </c>
    </row>
    <row r="123" spans="1:28" x14ac:dyDescent="0.2">
      <c r="A123" t="s">
        <v>116</v>
      </c>
      <c r="B123">
        <v>330</v>
      </c>
      <c r="C123">
        <v>349</v>
      </c>
      <c r="D123">
        <v>362</v>
      </c>
      <c r="E123">
        <v>366</v>
      </c>
      <c r="F123">
        <v>387</v>
      </c>
      <c r="G123">
        <v>397</v>
      </c>
      <c r="H123">
        <v>412</v>
      </c>
      <c r="I123">
        <v>437</v>
      </c>
      <c r="J123">
        <v>432</v>
      </c>
      <c r="K123">
        <v>421</v>
      </c>
      <c r="L123">
        <v>439</v>
      </c>
      <c r="M123">
        <v>439</v>
      </c>
      <c r="N123">
        <v>454</v>
      </c>
      <c r="O123">
        <v>454</v>
      </c>
      <c r="P123">
        <v>467</v>
      </c>
      <c r="Q123">
        <v>489</v>
      </c>
      <c r="R123">
        <v>520</v>
      </c>
      <c r="S123">
        <v>556</v>
      </c>
      <c r="T123">
        <v>570</v>
      </c>
      <c r="U123">
        <v>566</v>
      </c>
      <c r="V123">
        <v>537</v>
      </c>
      <c r="W123" s="14">
        <v>533</v>
      </c>
      <c r="X123" s="14">
        <v>604</v>
      </c>
      <c r="Y123" s="14">
        <v>648</v>
      </c>
    </row>
    <row r="124" spans="1:28" x14ac:dyDescent="0.2">
      <c r="A124" t="s">
        <v>117</v>
      </c>
      <c r="B124">
        <v>524</v>
      </c>
      <c r="C124">
        <v>544</v>
      </c>
      <c r="D124">
        <v>563</v>
      </c>
      <c r="E124">
        <v>571</v>
      </c>
      <c r="F124">
        <v>599</v>
      </c>
      <c r="G124">
        <v>619</v>
      </c>
      <c r="H124">
        <v>645</v>
      </c>
      <c r="I124">
        <v>685</v>
      </c>
      <c r="J124">
        <v>684</v>
      </c>
      <c r="K124">
        <v>660</v>
      </c>
      <c r="L124">
        <v>691</v>
      </c>
      <c r="M124">
        <v>700</v>
      </c>
      <c r="N124">
        <v>680</v>
      </c>
      <c r="O124">
        <v>723</v>
      </c>
      <c r="P124">
        <v>807</v>
      </c>
      <c r="Q124">
        <v>833</v>
      </c>
      <c r="R124">
        <v>881</v>
      </c>
      <c r="S124">
        <v>908</v>
      </c>
      <c r="T124">
        <v>964</v>
      </c>
      <c r="U124">
        <v>1028</v>
      </c>
      <c r="V124">
        <v>944</v>
      </c>
      <c r="W124" s="14">
        <v>986</v>
      </c>
      <c r="X124" s="14">
        <v>1071</v>
      </c>
      <c r="Y124" s="14">
        <v>1109</v>
      </c>
    </row>
    <row r="125" spans="1:28" s="165" customFormat="1" x14ac:dyDescent="0.2">
      <c r="A125" t="s">
        <v>118</v>
      </c>
      <c r="B125">
        <v>993</v>
      </c>
      <c r="C125">
        <v>995</v>
      </c>
      <c r="D125">
        <v>841</v>
      </c>
      <c r="E125">
        <v>845</v>
      </c>
      <c r="F125">
        <v>967</v>
      </c>
      <c r="G125">
        <v>865</v>
      </c>
      <c r="H125">
        <v>747</v>
      </c>
      <c r="I125">
        <v>696</v>
      </c>
      <c r="J125">
        <v>807</v>
      </c>
      <c r="K125">
        <v>614</v>
      </c>
      <c r="L125">
        <v>635</v>
      </c>
      <c r="M125">
        <v>759</v>
      </c>
      <c r="N125">
        <v>719</v>
      </c>
      <c r="O125">
        <v>761</v>
      </c>
      <c r="P125">
        <v>784</v>
      </c>
      <c r="Q125">
        <v>871</v>
      </c>
      <c r="R125">
        <v>894</v>
      </c>
      <c r="S125">
        <v>923</v>
      </c>
      <c r="T125">
        <v>957</v>
      </c>
      <c r="U125">
        <v>982</v>
      </c>
      <c r="V125">
        <v>702</v>
      </c>
      <c r="W125" s="14">
        <v>799</v>
      </c>
      <c r="X125" s="14">
        <v>1005</v>
      </c>
      <c r="Y125" s="14">
        <v>1128</v>
      </c>
      <c r="AA125"/>
      <c r="AB125"/>
    </row>
    <row r="126" spans="1:28" s="165" customFormat="1" x14ac:dyDescent="0.2">
      <c r="A126" t="s">
        <v>119</v>
      </c>
      <c r="B126">
        <v>315</v>
      </c>
      <c r="C126">
        <v>330</v>
      </c>
      <c r="D126">
        <v>351</v>
      </c>
      <c r="E126">
        <v>333</v>
      </c>
      <c r="F126">
        <v>355</v>
      </c>
      <c r="G126">
        <v>368</v>
      </c>
      <c r="H126">
        <v>389</v>
      </c>
      <c r="I126">
        <v>393</v>
      </c>
      <c r="J126">
        <v>386</v>
      </c>
      <c r="K126">
        <v>384</v>
      </c>
      <c r="L126">
        <v>413</v>
      </c>
      <c r="M126">
        <v>416</v>
      </c>
      <c r="N126">
        <v>438</v>
      </c>
      <c r="O126">
        <v>445</v>
      </c>
      <c r="P126">
        <v>450</v>
      </c>
      <c r="Q126">
        <v>461</v>
      </c>
      <c r="R126">
        <v>506</v>
      </c>
      <c r="S126">
        <v>533</v>
      </c>
      <c r="T126">
        <v>566</v>
      </c>
      <c r="U126">
        <v>592</v>
      </c>
      <c r="V126">
        <v>411</v>
      </c>
      <c r="W126" s="14">
        <v>380</v>
      </c>
      <c r="X126" s="14">
        <v>594</v>
      </c>
      <c r="Y126" s="14">
        <v>635</v>
      </c>
      <c r="AA126"/>
      <c r="AB126"/>
    </row>
    <row r="127" spans="1:28" s="165" customFormat="1" x14ac:dyDescent="0.2">
      <c r="A127" t="s">
        <v>120</v>
      </c>
      <c r="B127">
        <v>171</v>
      </c>
      <c r="C127">
        <v>180</v>
      </c>
      <c r="D127">
        <v>189</v>
      </c>
      <c r="E127">
        <v>186</v>
      </c>
      <c r="F127">
        <v>195</v>
      </c>
      <c r="G127">
        <v>202</v>
      </c>
      <c r="H127">
        <v>209</v>
      </c>
      <c r="I127">
        <v>217</v>
      </c>
      <c r="J127">
        <v>218</v>
      </c>
      <c r="K127">
        <v>212</v>
      </c>
      <c r="L127">
        <v>220</v>
      </c>
      <c r="M127">
        <v>229</v>
      </c>
      <c r="N127">
        <v>242</v>
      </c>
      <c r="O127">
        <v>245</v>
      </c>
      <c r="P127">
        <v>266</v>
      </c>
      <c r="Q127">
        <v>272</v>
      </c>
      <c r="R127">
        <v>293</v>
      </c>
      <c r="S127">
        <v>297</v>
      </c>
      <c r="T127">
        <v>317</v>
      </c>
      <c r="U127">
        <v>349</v>
      </c>
      <c r="V127">
        <v>355</v>
      </c>
      <c r="W127" s="14">
        <v>376</v>
      </c>
      <c r="X127" s="14">
        <v>415</v>
      </c>
      <c r="Y127" s="14">
        <v>403</v>
      </c>
      <c r="AA127"/>
      <c r="AB127"/>
    </row>
    <row r="128" spans="1:28" s="165" customFormat="1" x14ac:dyDescent="0.2">
      <c r="A128" t="s">
        <v>121</v>
      </c>
      <c r="B128">
        <v>369</v>
      </c>
      <c r="C128">
        <v>395</v>
      </c>
      <c r="D128">
        <v>406</v>
      </c>
      <c r="E128">
        <v>403</v>
      </c>
      <c r="F128">
        <v>423</v>
      </c>
      <c r="G128">
        <v>440</v>
      </c>
      <c r="H128">
        <v>462</v>
      </c>
      <c r="I128">
        <v>496</v>
      </c>
      <c r="J128">
        <v>495</v>
      </c>
      <c r="K128">
        <v>470</v>
      </c>
      <c r="L128">
        <v>498</v>
      </c>
      <c r="M128">
        <v>507</v>
      </c>
      <c r="N128">
        <v>503</v>
      </c>
      <c r="O128">
        <v>512</v>
      </c>
      <c r="P128">
        <v>568</v>
      </c>
      <c r="Q128">
        <v>584</v>
      </c>
      <c r="R128">
        <v>682</v>
      </c>
      <c r="S128">
        <v>717</v>
      </c>
      <c r="T128">
        <v>758</v>
      </c>
      <c r="U128">
        <v>871</v>
      </c>
      <c r="V128">
        <v>794</v>
      </c>
      <c r="W128" s="14">
        <v>795</v>
      </c>
      <c r="X128" s="14">
        <v>893</v>
      </c>
      <c r="Y128" s="14">
        <v>986</v>
      </c>
      <c r="AA128"/>
      <c r="AB128"/>
    </row>
    <row r="129" spans="1:28" s="165" customFormat="1" x14ac:dyDescent="0.2">
      <c r="A129" t="s">
        <v>122</v>
      </c>
      <c r="B129">
        <v>274</v>
      </c>
      <c r="C129">
        <v>293</v>
      </c>
      <c r="D129">
        <v>293</v>
      </c>
      <c r="E129">
        <v>287</v>
      </c>
      <c r="F129">
        <v>302</v>
      </c>
      <c r="G129">
        <v>310</v>
      </c>
      <c r="H129">
        <v>318</v>
      </c>
      <c r="I129">
        <v>343</v>
      </c>
      <c r="J129">
        <v>346</v>
      </c>
      <c r="K129">
        <v>319</v>
      </c>
      <c r="L129">
        <v>337</v>
      </c>
      <c r="M129">
        <v>351</v>
      </c>
      <c r="N129">
        <v>377</v>
      </c>
      <c r="O129">
        <v>385</v>
      </c>
      <c r="P129">
        <v>389</v>
      </c>
      <c r="Q129">
        <v>377</v>
      </c>
      <c r="R129">
        <v>369</v>
      </c>
      <c r="S129">
        <v>381</v>
      </c>
      <c r="T129">
        <v>405</v>
      </c>
      <c r="U129">
        <v>419</v>
      </c>
      <c r="V129">
        <v>430</v>
      </c>
      <c r="W129" s="14">
        <v>429</v>
      </c>
      <c r="X129" s="14">
        <v>487</v>
      </c>
      <c r="Y129" s="14">
        <v>544</v>
      </c>
      <c r="AA129"/>
      <c r="AB129"/>
    </row>
    <row r="130" spans="1:28" s="165" customFormat="1" x14ac:dyDescent="0.2">
      <c r="A130" t="s">
        <v>123</v>
      </c>
      <c r="B130">
        <v>316</v>
      </c>
      <c r="C130">
        <v>338</v>
      </c>
      <c r="D130">
        <v>357</v>
      </c>
      <c r="E130">
        <v>345</v>
      </c>
      <c r="F130">
        <v>352</v>
      </c>
      <c r="G130">
        <v>376</v>
      </c>
      <c r="H130">
        <v>403</v>
      </c>
      <c r="I130">
        <v>432</v>
      </c>
      <c r="J130">
        <v>437</v>
      </c>
      <c r="K130">
        <v>413</v>
      </c>
      <c r="L130">
        <v>445</v>
      </c>
      <c r="M130">
        <v>475</v>
      </c>
      <c r="N130">
        <v>489</v>
      </c>
      <c r="O130">
        <v>497</v>
      </c>
      <c r="P130">
        <v>495</v>
      </c>
      <c r="Q130">
        <v>485</v>
      </c>
      <c r="R130">
        <v>509</v>
      </c>
      <c r="S130">
        <v>530</v>
      </c>
      <c r="T130">
        <v>585</v>
      </c>
      <c r="U130">
        <v>620</v>
      </c>
      <c r="V130">
        <v>640</v>
      </c>
      <c r="W130" s="14">
        <v>637</v>
      </c>
      <c r="X130" s="14">
        <v>705</v>
      </c>
      <c r="Y130" s="14">
        <v>743</v>
      </c>
      <c r="AA130"/>
      <c r="AB130"/>
    </row>
    <row r="131" spans="1:28" s="165" customFormat="1" x14ac:dyDescent="0.2">
      <c r="A131" t="s">
        <v>124</v>
      </c>
      <c r="B131">
        <v>243</v>
      </c>
      <c r="C131">
        <v>258</v>
      </c>
      <c r="D131">
        <v>273</v>
      </c>
      <c r="E131">
        <v>268</v>
      </c>
      <c r="F131">
        <v>281</v>
      </c>
      <c r="G131">
        <v>291</v>
      </c>
      <c r="H131">
        <v>303</v>
      </c>
      <c r="I131">
        <v>314</v>
      </c>
      <c r="J131">
        <v>312</v>
      </c>
      <c r="K131">
        <v>314</v>
      </c>
      <c r="L131">
        <v>324</v>
      </c>
      <c r="M131">
        <v>329</v>
      </c>
      <c r="N131">
        <v>344</v>
      </c>
      <c r="O131">
        <v>334</v>
      </c>
      <c r="P131">
        <v>337</v>
      </c>
      <c r="Q131">
        <v>353</v>
      </c>
      <c r="R131">
        <v>372</v>
      </c>
      <c r="S131">
        <v>402</v>
      </c>
      <c r="T131">
        <v>409</v>
      </c>
      <c r="U131">
        <v>418</v>
      </c>
      <c r="V131">
        <v>370</v>
      </c>
      <c r="W131" s="14">
        <v>374</v>
      </c>
      <c r="X131" s="14">
        <v>440</v>
      </c>
      <c r="Y131" s="14">
        <v>463</v>
      </c>
      <c r="AA131"/>
      <c r="AB131"/>
    </row>
    <row r="132" spans="1:28" s="165" customFormat="1" x14ac:dyDescent="0.2">
      <c r="A132" t="s">
        <v>125</v>
      </c>
      <c r="B132">
        <v>485</v>
      </c>
      <c r="C132">
        <v>515</v>
      </c>
      <c r="D132">
        <v>524</v>
      </c>
      <c r="E132">
        <v>513</v>
      </c>
      <c r="F132">
        <v>533</v>
      </c>
      <c r="G132">
        <v>560</v>
      </c>
      <c r="H132">
        <v>590</v>
      </c>
      <c r="I132">
        <v>645</v>
      </c>
      <c r="J132">
        <v>643</v>
      </c>
      <c r="K132">
        <v>600</v>
      </c>
      <c r="L132">
        <v>636</v>
      </c>
      <c r="M132">
        <v>658</v>
      </c>
      <c r="N132">
        <v>622</v>
      </c>
      <c r="O132">
        <v>609</v>
      </c>
      <c r="P132">
        <v>624</v>
      </c>
      <c r="Q132">
        <v>657</v>
      </c>
      <c r="R132">
        <v>717</v>
      </c>
      <c r="S132">
        <v>800</v>
      </c>
      <c r="T132">
        <v>844</v>
      </c>
      <c r="U132">
        <v>915</v>
      </c>
      <c r="V132">
        <v>920</v>
      </c>
      <c r="W132" s="14">
        <v>880</v>
      </c>
      <c r="X132" s="14">
        <v>948</v>
      </c>
      <c r="Y132" s="14">
        <v>967</v>
      </c>
      <c r="AA132"/>
      <c r="AB132"/>
    </row>
    <row r="133" spans="1:28" s="165" customFormat="1" x14ac:dyDescent="0.2">
      <c r="A133" t="s">
        <v>126</v>
      </c>
      <c r="B133">
        <v>406</v>
      </c>
      <c r="C133">
        <v>432</v>
      </c>
      <c r="D133">
        <v>443</v>
      </c>
      <c r="E133">
        <v>436</v>
      </c>
      <c r="F133">
        <v>456</v>
      </c>
      <c r="G133">
        <v>472</v>
      </c>
      <c r="H133">
        <v>493</v>
      </c>
      <c r="I133">
        <v>536</v>
      </c>
      <c r="J133">
        <v>537</v>
      </c>
      <c r="K133">
        <v>509</v>
      </c>
      <c r="L133">
        <v>536</v>
      </c>
      <c r="M133">
        <v>552</v>
      </c>
      <c r="N133">
        <v>570</v>
      </c>
      <c r="O133">
        <v>576</v>
      </c>
      <c r="P133">
        <v>558</v>
      </c>
      <c r="Q133">
        <v>579</v>
      </c>
      <c r="R133">
        <v>608</v>
      </c>
      <c r="S133">
        <v>633</v>
      </c>
      <c r="T133">
        <v>644</v>
      </c>
      <c r="U133">
        <v>676</v>
      </c>
      <c r="V133">
        <v>665</v>
      </c>
      <c r="W133" s="14">
        <v>584</v>
      </c>
      <c r="X133" s="14">
        <v>595</v>
      </c>
      <c r="Y133" s="14">
        <v>727</v>
      </c>
      <c r="AA133"/>
      <c r="AB133"/>
    </row>
    <row r="134" spans="1:28" s="165" customFormat="1" x14ac:dyDescent="0.2">
      <c r="A134" t="s">
        <v>138</v>
      </c>
      <c r="B134" s="22">
        <f t="shared" ref="B134:Y134" si="52">SUM(B122:B133)</f>
        <v>4821</v>
      </c>
      <c r="C134" s="22">
        <f t="shared" si="52"/>
        <v>5052</v>
      </c>
      <c r="D134" s="22">
        <f t="shared" si="52"/>
        <v>5039</v>
      </c>
      <c r="E134" s="22">
        <f t="shared" si="52"/>
        <v>4976</v>
      </c>
      <c r="F134" s="22">
        <f t="shared" si="52"/>
        <v>5291</v>
      </c>
      <c r="G134" s="22">
        <f t="shared" si="52"/>
        <v>5360</v>
      </c>
      <c r="H134" s="22">
        <f t="shared" si="52"/>
        <v>5457</v>
      </c>
      <c r="I134" s="22">
        <f t="shared" si="52"/>
        <v>5717</v>
      </c>
      <c r="J134" s="22">
        <f t="shared" si="52"/>
        <v>5821</v>
      </c>
      <c r="K134" s="22">
        <f t="shared" si="52"/>
        <v>5411</v>
      </c>
      <c r="L134" s="22">
        <f t="shared" si="52"/>
        <v>5705</v>
      </c>
      <c r="M134" s="22">
        <f t="shared" si="52"/>
        <v>5965</v>
      </c>
      <c r="N134" s="22">
        <f t="shared" si="52"/>
        <v>6012</v>
      </c>
      <c r="O134" s="22">
        <f t="shared" si="52"/>
        <v>6093</v>
      </c>
      <c r="P134" s="22">
        <f t="shared" si="52"/>
        <v>6336</v>
      </c>
      <c r="Q134" s="22">
        <f t="shared" si="52"/>
        <v>6561</v>
      </c>
      <c r="R134" s="22">
        <f t="shared" si="52"/>
        <v>6950</v>
      </c>
      <c r="S134" s="22">
        <f t="shared" si="52"/>
        <v>7348</v>
      </c>
      <c r="T134" s="22">
        <f t="shared" si="52"/>
        <v>7670</v>
      </c>
      <c r="U134" s="22">
        <f t="shared" si="52"/>
        <v>8145</v>
      </c>
      <c r="V134" s="22">
        <f t="shared" si="52"/>
        <v>7392</v>
      </c>
      <c r="W134" s="22">
        <f t="shared" si="52"/>
        <v>7400</v>
      </c>
      <c r="X134" s="22">
        <f t="shared" si="52"/>
        <v>8407</v>
      </c>
      <c r="Y134" s="22">
        <f t="shared" si="52"/>
        <v>9093</v>
      </c>
      <c r="AA134"/>
      <c r="AB134"/>
    </row>
    <row r="135" spans="1:28" s="165" customFormat="1" x14ac:dyDescent="0.2">
      <c r="A135" t="s">
        <v>127</v>
      </c>
      <c r="B135" s="14">
        <v>494</v>
      </c>
      <c r="C135" s="14">
        <v>525</v>
      </c>
      <c r="D135" s="14">
        <v>546</v>
      </c>
      <c r="E135" s="14">
        <v>537</v>
      </c>
      <c r="F135" s="14">
        <v>558</v>
      </c>
      <c r="G135" s="14">
        <v>582</v>
      </c>
      <c r="H135" s="14">
        <v>608</v>
      </c>
      <c r="I135" s="14">
        <v>646</v>
      </c>
      <c r="J135" s="14">
        <v>646</v>
      </c>
      <c r="K135" s="14">
        <v>625</v>
      </c>
      <c r="L135" s="14">
        <v>652</v>
      </c>
      <c r="M135" s="14">
        <v>674</v>
      </c>
      <c r="N135" s="14">
        <v>677</v>
      </c>
      <c r="O135" s="14">
        <v>703</v>
      </c>
      <c r="P135" s="14">
        <v>698</v>
      </c>
      <c r="Q135" s="14">
        <v>687</v>
      </c>
      <c r="R135" s="14">
        <v>730</v>
      </c>
      <c r="S135" s="14">
        <v>772</v>
      </c>
      <c r="T135" s="14">
        <v>817</v>
      </c>
      <c r="U135" s="14">
        <v>837</v>
      </c>
      <c r="V135" s="14">
        <v>830</v>
      </c>
      <c r="W135" s="14">
        <v>819</v>
      </c>
      <c r="X135" s="14">
        <v>886</v>
      </c>
      <c r="Y135" s="14">
        <v>921</v>
      </c>
      <c r="AA135"/>
      <c r="AB135"/>
    </row>
    <row r="136" spans="1:28" s="165" customFormat="1" x14ac:dyDescent="0.2">
      <c r="A136" t="s">
        <v>139</v>
      </c>
      <c r="B136" s="22">
        <f t="shared" ref="B136:Y136" si="53">SUM(B134:B135)</f>
        <v>5315</v>
      </c>
      <c r="C136" s="22">
        <f t="shared" si="53"/>
        <v>5577</v>
      </c>
      <c r="D136" s="22">
        <f t="shared" si="53"/>
        <v>5585</v>
      </c>
      <c r="E136" s="22">
        <f t="shared" si="53"/>
        <v>5513</v>
      </c>
      <c r="F136" s="22">
        <f t="shared" si="53"/>
        <v>5849</v>
      </c>
      <c r="G136" s="22">
        <f t="shared" si="53"/>
        <v>5942</v>
      </c>
      <c r="H136" s="22">
        <f t="shared" si="53"/>
        <v>6065</v>
      </c>
      <c r="I136" s="22">
        <f t="shared" si="53"/>
        <v>6363</v>
      </c>
      <c r="J136" s="22">
        <f t="shared" si="53"/>
        <v>6467</v>
      </c>
      <c r="K136" s="22">
        <f t="shared" si="53"/>
        <v>6036</v>
      </c>
      <c r="L136" s="22">
        <f t="shared" si="53"/>
        <v>6357</v>
      </c>
      <c r="M136" s="22">
        <f t="shared" si="53"/>
        <v>6639</v>
      </c>
      <c r="N136" s="22">
        <f t="shared" si="53"/>
        <v>6689</v>
      </c>
      <c r="O136" s="22">
        <f t="shared" si="53"/>
        <v>6796</v>
      </c>
      <c r="P136" s="22">
        <f t="shared" si="53"/>
        <v>7034</v>
      </c>
      <c r="Q136" s="22">
        <f t="shared" si="53"/>
        <v>7248</v>
      </c>
      <c r="R136" s="22">
        <f t="shared" si="53"/>
        <v>7680</v>
      </c>
      <c r="S136" s="22">
        <f t="shared" si="53"/>
        <v>8120</v>
      </c>
      <c r="T136" s="22">
        <f t="shared" si="53"/>
        <v>8487</v>
      </c>
      <c r="U136" s="22">
        <f t="shared" si="53"/>
        <v>8982</v>
      </c>
      <c r="V136" s="22">
        <f t="shared" si="53"/>
        <v>8222</v>
      </c>
      <c r="W136" s="22">
        <f t="shared" si="53"/>
        <v>8219</v>
      </c>
      <c r="X136" s="22">
        <f t="shared" si="53"/>
        <v>9293</v>
      </c>
      <c r="Y136" s="22">
        <f t="shared" si="53"/>
        <v>10014</v>
      </c>
      <c r="AA136"/>
      <c r="AB136"/>
    </row>
    <row r="137" spans="1:28" s="165" customFormat="1" x14ac:dyDescent="0.2">
      <c r="A137" t="s">
        <v>140</v>
      </c>
      <c r="B137" s="14">
        <v>30736</v>
      </c>
      <c r="C137" s="14">
        <v>32687</v>
      </c>
      <c r="D137" s="14">
        <v>33305</v>
      </c>
      <c r="E137" s="14">
        <v>34311</v>
      </c>
      <c r="F137" s="14">
        <v>34537</v>
      </c>
      <c r="G137" s="14">
        <v>35607</v>
      </c>
      <c r="H137" s="14">
        <v>37326</v>
      </c>
      <c r="I137" s="14">
        <v>38658</v>
      </c>
      <c r="J137" s="14">
        <v>40023</v>
      </c>
      <c r="K137" s="14">
        <v>38236</v>
      </c>
      <c r="L137" s="14">
        <v>40402</v>
      </c>
      <c r="M137" s="14">
        <v>41449</v>
      </c>
      <c r="N137" s="14">
        <v>42838</v>
      </c>
      <c r="O137" s="14">
        <v>43634</v>
      </c>
      <c r="P137" s="14">
        <v>45371</v>
      </c>
      <c r="Q137" s="14">
        <v>47074</v>
      </c>
      <c r="R137" s="14">
        <v>47368</v>
      </c>
      <c r="S137" s="14">
        <v>49428</v>
      </c>
      <c r="T137" s="14">
        <v>52262</v>
      </c>
      <c r="U137" s="14">
        <v>56174</v>
      </c>
      <c r="V137" s="14">
        <v>49214</v>
      </c>
      <c r="W137" s="14">
        <v>52999</v>
      </c>
      <c r="X137" s="14">
        <v>59622</v>
      </c>
      <c r="Y137" s="14">
        <v>62491</v>
      </c>
      <c r="AA137"/>
      <c r="AB137"/>
    </row>
    <row r="138" spans="1:28" s="165" customFormat="1" x14ac:dyDescent="0.2">
      <c r="A138" t="s">
        <v>141</v>
      </c>
      <c r="B138" s="14">
        <v>162331</v>
      </c>
      <c r="C138" s="14">
        <v>172618</v>
      </c>
      <c r="D138" s="14">
        <v>176192</v>
      </c>
      <c r="E138" s="14">
        <v>184182</v>
      </c>
      <c r="F138" s="14">
        <v>191214</v>
      </c>
      <c r="G138" s="14">
        <v>197806</v>
      </c>
      <c r="H138" s="14">
        <v>205119</v>
      </c>
      <c r="I138" s="14">
        <v>213405</v>
      </c>
      <c r="J138" s="14">
        <v>218009</v>
      </c>
      <c r="K138" s="14">
        <v>209136</v>
      </c>
      <c r="L138" s="14">
        <v>219378</v>
      </c>
      <c r="M138" s="14">
        <v>221602</v>
      </c>
      <c r="N138" s="14">
        <v>226772</v>
      </c>
      <c r="O138" s="14">
        <v>233438</v>
      </c>
      <c r="P138" s="14">
        <v>245455</v>
      </c>
      <c r="Q138" s="14">
        <v>253386</v>
      </c>
      <c r="R138" s="14">
        <v>258473</v>
      </c>
      <c r="S138" s="14">
        <v>274397</v>
      </c>
      <c r="T138" s="14">
        <v>284409</v>
      </c>
      <c r="U138" s="14">
        <v>300561</v>
      </c>
      <c r="V138" s="14">
        <v>257040</v>
      </c>
      <c r="W138" s="14">
        <v>290190</v>
      </c>
      <c r="X138" s="14">
        <v>330037</v>
      </c>
      <c r="Y138" s="14">
        <v>346968</v>
      </c>
      <c r="AA138"/>
      <c r="AB138"/>
    </row>
    <row r="139" spans="1:28" s="165" customFormat="1" x14ac:dyDescent="0.2">
      <c r="A139" t="s">
        <v>226</v>
      </c>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AA139"/>
      <c r="AB139"/>
    </row>
    <row r="140" spans="1:28" s="165" customFormat="1" x14ac:dyDescent="0.2">
      <c r="A140" t="s">
        <v>227</v>
      </c>
      <c r="B140" s="14">
        <v>186374</v>
      </c>
      <c r="C140" s="14">
        <v>198473</v>
      </c>
      <c r="D140" s="14">
        <v>202347</v>
      </c>
      <c r="E140" s="14">
        <v>211874</v>
      </c>
      <c r="F140" s="14">
        <v>220437</v>
      </c>
      <c r="G140" s="14">
        <v>227905</v>
      </c>
      <c r="H140" s="14">
        <v>236640</v>
      </c>
      <c r="I140" s="14">
        <v>245769</v>
      </c>
      <c r="J140" s="14">
        <v>251254</v>
      </c>
      <c r="K140" s="14">
        <v>241785</v>
      </c>
      <c r="L140" s="14">
        <v>253412</v>
      </c>
      <c r="M140" s="14">
        <v>256482</v>
      </c>
      <c r="N140" s="14">
        <v>262727</v>
      </c>
      <c r="O140" s="14">
        <v>270346</v>
      </c>
      <c r="P140" s="14">
        <v>283794</v>
      </c>
      <c r="Q140" s="14">
        <v>292001</v>
      </c>
      <c r="R140" s="14">
        <v>297809</v>
      </c>
      <c r="S140" s="14">
        <v>315481</v>
      </c>
      <c r="T140" s="14">
        <v>326739</v>
      </c>
      <c r="U140" s="14">
        <v>345382</v>
      </c>
      <c r="V140" s="14">
        <v>294025</v>
      </c>
      <c r="W140" s="14">
        <v>333384</v>
      </c>
      <c r="X140" s="14">
        <v>377264</v>
      </c>
      <c r="Y140" s="14">
        <v>397395</v>
      </c>
      <c r="AA140"/>
      <c r="AB140"/>
    </row>
    <row r="141" spans="1:28" x14ac:dyDescent="0.2">
      <c r="A141" t="s">
        <v>228</v>
      </c>
      <c r="B141" s="22">
        <f t="shared" ref="B141:W141" si="54">SUM(B124,B127,B128,B130,B135)</f>
        <v>1874</v>
      </c>
      <c r="C141" s="22">
        <f t="shared" si="54"/>
        <v>1982</v>
      </c>
      <c r="D141" s="22">
        <f t="shared" si="54"/>
        <v>2061</v>
      </c>
      <c r="E141" s="22">
        <f t="shared" si="54"/>
        <v>2042</v>
      </c>
      <c r="F141" s="22">
        <f t="shared" si="54"/>
        <v>2127</v>
      </c>
      <c r="G141" s="22">
        <f t="shared" si="54"/>
        <v>2219</v>
      </c>
      <c r="H141" s="22">
        <f t="shared" si="54"/>
        <v>2327</v>
      </c>
      <c r="I141" s="22">
        <f t="shared" si="54"/>
        <v>2476</v>
      </c>
      <c r="J141" s="22">
        <f t="shared" si="54"/>
        <v>2480</v>
      </c>
      <c r="K141" s="22">
        <f t="shared" si="54"/>
        <v>2380</v>
      </c>
      <c r="L141" s="22">
        <f t="shared" si="54"/>
        <v>2506</v>
      </c>
      <c r="M141" s="22">
        <f t="shared" si="54"/>
        <v>2585</v>
      </c>
      <c r="N141" s="22">
        <f t="shared" si="54"/>
        <v>2591</v>
      </c>
      <c r="O141" s="22">
        <f t="shared" si="54"/>
        <v>2680</v>
      </c>
      <c r="P141" s="22">
        <f t="shared" si="54"/>
        <v>2834</v>
      </c>
      <c r="Q141" s="22">
        <f t="shared" si="54"/>
        <v>2861</v>
      </c>
      <c r="R141" s="22">
        <f t="shared" si="54"/>
        <v>3095</v>
      </c>
      <c r="S141" s="22">
        <f t="shared" si="54"/>
        <v>3224</v>
      </c>
      <c r="T141" s="22">
        <f t="shared" si="54"/>
        <v>3441</v>
      </c>
      <c r="U141" s="22">
        <f t="shared" si="54"/>
        <v>3705</v>
      </c>
      <c r="V141" s="22">
        <f t="shared" si="54"/>
        <v>3563</v>
      </c>
      <c r="W141" s="22">
        <f t="shared" si="54"/>
        <v>3613</v>
      </c>
      <c r="X141" s="22">
        <f t="shared" ref="X141:Y141" si="55">SUM(X124,X127,X128,X130,X135)</f>
        <v>3970</v>
      </c>
      <c r="Y141" s="22">
        <f t="shared" si="55"/>
        <v>4162</v>
      </c>
    </row>
    <row r="142" spans="1:28" x14ac:dyDescent="0.2">
      <c r="A142" t="s">
        <v>229</v>
      </c>
      <c r="B142" s="22">
        <f t="shared" ref="B142:W142" si="56">SUM(B129,B132,B133)</f>
        <v>1165</v>
      </c>
      <c r="C142" s="22">
        <f t="shared" si="56"/>
        <v>1240</v>
      </c>
      <c r="D142" s="22">
        <f t="shared" si="56"/>
        <v>1260</v>
      </c>
      <c r="E142" s="22">
        <f t="shared" si="56"/>
        <v>1236</v>
      </c>
      <c r="F142" s="22">
        <f t="shared" si="56"/>
        <v>1291</v>
      </c>
      <c r="G142" s="22">
        <f t="shared" si="56"/>
        <v>1342</v>
      </c>
      <c r="H142" s="22">
        <f t="shared" si="56"/>
        <v>1401</v>
      </c>
      <c r="I142" s="22">
        <f t="shared" si="56"/>
        <v>1524</v>
      </c>
      <c r="J142" s="22">
        <f t="shared" si="56"/>
        <v>1526</v>
      </c>
      <c r="K142" s="22">
        <f t="shared" si="56"/>
        <v>1428</v>
      </c>
      <c r="L142" s="22">
        <f t="shared" si="56"/>
        <v>1509</v>
      </c>
      <c r="M142" s="22">
        <f t="shared" si="56"/>
        <v>1561</v>
      </c>
      <c r="N142" s="22">
        <f t="shared" si="56"/>
        <v>1569</v>
      </c>
      <c r="O142" s="22">
        <f t="shared" si="56"/>
        <v>1570</v>
      </c>
      <c r="P142" s="22">
        <f t="shared" si="56"/>
        <v>1571</v>
      </c>
      <c r="Q142" s="22">
        <f t="shared" si="56"/>
        <v>1613</v>
      </c>
      <c r="R142" s="22">
        <f t="shared" si="56"/>
        <v>1694</v>
      </c>
      <c r="S142" s="22">
        <f t="shared" si="56"/>
        <v>1814</v>
      </c>
      <c r="T142" s="22">
        <f t="shared" si="56"/>
        <v>1893</v>
      </c>
      <c r="U142" s="22">
        <f t="shared" si="56"/>
        <v>2010</v>
      </c>
      <c r="V142" s="22">
        <f t="shared" si="56"/>
        <v>2015</v>
      </c>
      <c r="W142" s="22">
        <f t="shared" si="56"/>
        <v>1893</v>
      </c>
      <c r="X142" s="22">
        <f t="shared" ref="X142:Y142" si="57">SUM(X129,X132,X133)</f>
        <v>2030</v>
      </c>
      <c r="Y142" s="22">
        <f t="shared" si="57"/>
        <v>2238</v>
      </c>
    </row>
    <row r="143" spans="1:28" x14ac:dyDescent="0.2">
      <c r="A143" t="s">
        <v>230</v>
      </c>
      <c r="B143" s="22">
        <f t="shared" ref="B143:W143" si="58">SUM(B123,B125,B126,B131)</f>
        <v>1881</v>
      </c>
      <c r="C143" s="22">
        <f t="shared" si="58"/>
        <v>1932</v>
      </c>
      <c r="D143" s="22">
        <f t="shared" si="58"/>
        <v>1827</v>
      </c>
      <c r="E143" s="22">
        <f t="shared" si="58"/>
        <v>1812</v>
      </c>
      <c r="F143" s="22">
        <f t="shared" si="58"/>
        <v>1990</v>
      </c>
      <c r="G143" s="22">
        <f t="shared" si="58"/>
        <v>1921</v>
      </c>
      <c r="H143" s="22">
        <f t="shared" si="58"/>
        <v>1851</v>
      </c>
      <c r="I143" s="22">
        <f t="shared" si="58"/>
        <v>1840</v>
      </c>
      <c r="J143" s="22">
        <f t="shared" si="58"/>
        <v>1937</v>
      </c>
      <c r="K143" s="22">
        <f t="shared" si="58"/>
        <v>1733</v>
      </c>
      <c r="L143" s="22">
        <f t="shared" si="58"/>
        <v>1811</v>
      </c>
      <c r="M143" s="22">
        <f t="shared" si="58"/>
        <v>1943</v>
      </c>
      <c r="N143" s="22">
        <f t="shared" si="58"/>
        <v>1955</v>
      </c>
      <c r="O143" s="22">
        <f t="shared" si="58"/>
        <v>1994</v>
      </c>
      <c r="P143" s="22">
        <f t="shared" si="58"/>
        <v>2038</v>
      </c>
      <c r="Q143" s="22">
        <f t="shared" si="58"/>
        <v>2174</v>
      </c>
      <c r="R143" s="22">
        <f t="shared" si="58"/>
        <v>2292</v>
      </c>
      <c r="S143" s="22">
        <f t="shared" si="58"/>
        <v>2414</v>
      </c>
      <c r="T143" s="22">
        <f t="shared" si="58"/>
        <v>2502</v>
      </c>
      <c r="U143" s="22">
        <f t="shared" si="58"/>
        <v>2558</v>
      </c>
      <c r="V143" s="22">
        <f t="shared" si="58"/>
        <v>2020</v>
      </c>
      <c r="W143" s="22">
        <f t="shared" si="58"/>
        <v>2086</v>
      </c>
      <c r="X143" s="22">
        <f t="shared" ref="X143:Y143" si="59">SUM(X123,X125,X126,X131)</f>
        <v>2643</v>
      </c>
      <c r="Y143" s="22">
        <f t="shared" si="59"/>
        <v>2874</v>
      </c>
    </row>
    <row r="144" spans="1:28" x14ac:dyDescent="0.2">
      <c r="A144" t="s">
        <v>231</v>
      </c>
      <c r="B144" s="22">
        <f t="shared" ref="B144:W144" si="60">SUM(B122,B128)</f>
        <v>764</v>
      </c>
      <c r="C144" s="22">
        <f t="shared" si="60"/>
        <v>818</v>
      </c>
      <c r="D144" s="22">
        <f t="shared" si="60"/>
        <v>843</v>
      </c>
      <c r="E144" s="22">
        <f t="shared" si="60"/>
        <v>826</v>
      </c>
      <c r="F144" s="22">
        <f t="shared" si="60"/>
        <v>864</v>
      </c>
      <c r="G144" s="22">
        <f t="shared" si="60"/>
        <v>900</v>
      </c>
      <c r="H144" s="22">
        <f t="shared" si="60"/>
        <v>948</v>
      </c>
      <c r="I144" s="22">
        <f t="shared" si="60"/>
        <v>1019</v>
      </c>
      <c r="J144" s="22">
        <f t="shared" si="60"/>
        <v>1019</v>
      </c>
      <c r="K144" s="22">
        <f t="shared" si="60"/>
        <v>965</v>
      </c>
      <c r="L144" s="22">
        <f t="shared" si="60"/>
        <v>1029</v>
      </c>
      <c r="M144" s="22">
        <f t="shared" si="60"/>
        <v>1057</v>
      </c>
      <c r="N144" s="22">
        <f t="shared" si="60"/>
        <v>1077</v>
      </c>
      <c r="O144" s="22">
        <f t="shared" si="60"/>
        <v>1064</v>
      </c>
      <c r="P144" s="22">
        <f t="shared" si="60"/>
        <v>1159</v>
      </c>
      <c r="Q144" s="22">
        <f t="shared" si="60"/>
        <v>1184</v>
      </c>
      <c r="R144" s="22">
        <f t="shared" si="60"/>
        <v>1281</v>
      </c>
      <c r="S144" s="22">
        <f t="shared" si="60"/>
        <v>1385</v>
      </c>
      <c r="T144" s="22">
        <f t="shared" si="60"/>
        <v>1409</v>
      </c>
      <c r="U144" s="22">
        <f t="shared" si="60"/>
        <v>1580</v>
      </c>
      <c r="V144" s="22">
        <f t="shared" si="60"/>
        <v>1418</v>
      </c>
      <c r="W144" s="22">
        <f t="shared" si="60"/>
        <v>1422</v>
      </c>
      <c r="X144" s="22">
        <f t="shared" ref="X144:Y144" si="61">SUM(X122,X128)</f>
        <v>1543</v>
      </c>
      <c r="Y144" s="22">
        <f t="shared" si="61"/>
        <v>1726</v>
      </c>
    </row>
    <row r="147" spans="1:28" x14ac:dyDescent="0.2">
      <c r="A147" t="s">
        <v>267</v>
      </c>
    </row>
    <row r="148" spans="1:28" s="18" customFormat="1" ht="15" x14ac:dyDescent="0.25">
      <c r="B148" s="18" t="s">
        <v>1846</v>
      </c>
      <c r="C148" s="18" t="s">
        <v>1715</v>
      </c>
      <c r="D148" s="18" t="s">
        <v>1716</v>
      </c>
      <c r="E148" s="18" t="s">
        <v>1717</v>
      </c>
      <c r="F148" s="18" t="s">
        <v>1718</v>
      </c>
      <c r="G148" s="18" t="s">
        <v>1719</v>
      </c>
      <c r="H148" s="18" t="s">
        <v>1720</v>
      </c>
      <c r="I148" s="18" t="s">
        <v>1721</v>
      </c>
      <c r="J148" s="18" t="s">
        <v>1722</v>
      </c>
      <c r="K148" s="18" t="s">
        <v>1723</v>
      </c>
      <c r="L148" s="18" t="s">
        <v>1724</v>
      </c>
      <c r="M148" s="18" t="s">
        <v>1725</v>
      </c>
      <c r="N148" s="18" t="s">
        <v>1726</v>
      </c>
      <c r="O148" s="18" t="s">
        <v>1727</v>
      </c>
      <c r="P148" s="18" t="s">
        <v>1728</v>
      </c>
      <c r="Q148" s="18" t="s">
        <v>1729</v>
      </c>
      <c r="R148" s="18" t="s">
        <v>1594</v>
      </c>
      <c r="S148" s="18" t="s">
        <v>1595</v>
      </c>
      <c r="T148" s="18" t="s">
        <v>1596</v>
      </c>
      <c r="U148" s="18" t="s">
        <v>1597</v>
      </c>
      <c r="V148" s="18" t="s">
        <v>1598</v>
      </c>
      <c r="W148" s="18" t="s">
        <v>556</v>
      </c>
      <c r="X148" s="18" t="s">
        <v>561</v>
      </c>
      <c r="Y148" s="18" t="s">
        <v>564</v>
      </c>
      <c r="Z148" s="166"/>
    </row>
    <row r="149" spans="1:28" x14ac:dyDescent="0.2">
      <c r="A149" t="s">
        <v>115</v>
      </c>
      <c r="B149">
        <v>36</v>
      </c>
      <c r="C149">
        <v>36</v>
      </c>
      <c r="D149">
        <v>40</v>
      </c>
      <c r="E149">
        <v>44</v>
      </c>
      <c r="F149">
        <v>46</v>
      </c>
      <c r="G149">
        <v>50</v>
      </c>
      <c r="H149">
        <v>49</v>
      </c>
      <c r="I149">
        <v>51</v>
      </c>
      <c r="J149">
        <v>54</v>
      </c>
      <c r="K149">
        <v>52</v>
      </c>
      <c r="L149">
        <v>54</v>
      </c>
      <c r="M149">
        <v>61</v>
      </c>
      <c r="N149">
        <v>68</v>
      </c>
      <c r="O149">
        <v>60</v>
      </c>
      <c r="P149">
        <v>68</v>
      </c>
      <c r="Q149">
        <v>75</v>
      </c>
      <c r="R149">
        <v>72</v>
      </c>
      <c r="S149">
        <v>83</v>
      </c>
      <c r="T149">
        <v>82</v>
      </c>
      <c r="U149">
        <v>79</v>
      </c>
      <c r="V149">
        <v>82</v>
      </c>
      <c r="W149" s="14">
        <v>83</v>
      </c>
      <c r="X149" s="14">
        <v>97</v>
      </c>
      <c r="Y149" s="14">
        <v>106</v>
      </c>
    </row>
    <row r="150" spans="1:28" x14ac:dyDescent="0.2">
      <c r="A150" t="s">
        <v>116</v>
      </c>
      <c r="B150">
        <v>86</v>
      </c>
      <c r="C150">
        <v>85</v>
      </c>
      <c r="D150">
        <v>91</v>
      </c>
      <c r="E150">
        <v>96</v>
      </c>
      <c r="F150">
        <v>102</v>
      </c>
      <c r="G150">
        <v>112</v>
      </c>
      <c r="H150">
        <v>112</v>
      </c>
      <c r="I150">
        <v>111</v>
      </c>
      <c r="J150">
        <v>112</v>
      </c>
      <c r="K150">
        <v>110</v>
      </c>
      <c r="L150">
        <v>107</v>
      </c>
      <c r="M150">
        <v>116</v>
      </c>
      <c r="N150">
        <v>126</v>
      </c>
      <c r="O150">
        <v>128</v>
      </c>
      <c r="P150">
        <v>121</v>
      </c>
      <c r="Q150">
        <v>136</v>
      </c>
      <c r="R150">
        <v>136</v>
      </c>
      <c r="S150">
        <v>141</v>
      </c>
      <c r="T150">
        <v>146</v>
      </c>
      <c r="U150">
        <v>170</v>
      </c>
      <c r="V150">
        <v>221</v>
      </c>
      <c r="W150" s="14">
        <v>241</v>
      </c>
      <c r="X150" s="14">
        <v>254</v>
      </c>
      <c r="Y150" s="14">
        <v>301</v>
      </c>
    </row>
    <row r="151" spans="1:28" x14ac:dyDescent="0.2">
      <c r="A151" t="s">
        <v>117</v>
      </c>
      <c r="B151">
        <v>67</v>
      </c>
      <c r="C151">
        <v>68</v>
      </c>
      <c r="D151">
        <v>82</v>
      </c>
      <c r="E151">
        <v>94</v>
      </c>
      <c r="F151">
        <v>98</v>
      </c>
      <c r="G151">
        <v>106</v>
      </c>
      <c r="H151">
        <v>101</v>
      </c>
      <c r="I151">
        <v>106</v>
      </c>
      <c r="J151">
        <v>118</v>
      </c>
      <c r="K151">
        <v>118</v>
      </c>
      <c r="L151">
        <v>128</v>
      </c>
      <c r="M151">
        <v>145</v>
      </c>
      <c r="N151">
        <v>158</v>
      </c>
      <c r="O151">
        <v>170</v>
      </c>
      <c r="P151">
        <v>155</v>
      </c>
      <c r="Q151">
        <v>147</v>
      </c>
      <c r="R151">
        <v>143</v>
      </c>
      <c r="S151">
        <v>119</v>
      </c>
      <c r="T151">
        <v>135</v>
      </c>
      <c r="U151">
        <v>160</v>
      </c>
      <c r="V151">
        <v>168</v>
      </c>
      <c r="W151" s="14">
        <v>154</v>
      </c>
      <c r="X151" s="14">
        <v>186</v>
      </c>
      <c r="Y151" s="14">
        <v>184</v>
      </c>
    </row>
    <row r="152" spans="1:28" s="165" customFormat="1" x14ac:dyDescent="0.2">
      <c r="A152" t="s">
        <v>118</v>
      </c>
      <c r="B152">
        <v>12</v>
      </c>
      <c r="C152">
        <v>11</v>
      </c>
      <c r="D152">
        <v>13</v>
      </c>
      <c r="E152">
        <v>14</v>
      </c>
      <c r="F152">
        <v>16</v>
      </c>
      <c r="G152">
        <v>17</v>
      </c>
      <c r="H152">
        <v>16</v>
      </c>
      <c r="I152">
        <v>17</v>
      </c>
      <c r="J152">
        <v>18</v>
      </c>
      <c r="K152">
        <v>19</v>
      </c>
      <c r="L152">
        <v>20</v>
      </c>
      <c r="M152">
        <v>22</v>
      </c>
      <c r="N152">
        <v>24</v>
      </c>
      <c r="O152">
        <v>17</v>
      </c>
      <c r="P152">
        <v>14</v>
      </c>
      <c r="Q152">
        <v>16</v>
      </c>
      <c r="R152">
        <v>15</v>
      </c>
      <c r="S152">
        <v>17</v>
      </c>
      <c r="T152">
        <v>20</v>
      </c>
      <c r="U152">
        <v>36</v>
      </c>
      <c r="V152">
        <v>37</v>
      </c>
      <c r="W152" s="14">
        <v>35</v>
      </c>
      <c r="X152" s="14">
        <v>46</v>
      </c>
      <c r="Y152" s="14">
        <v>45</v>
      </c>
      <c r="AA152"/>
      <c r="AB152"/>
    </row>
    <row r="153" spans="1:28" s="165" customFormat="1" x14ac:dyDescent="0.2">
      <c r="A153" t="s">
        <v>119</v>
      </c>
      <c r="B153">
        <v>18</v>
      </c>
      <c r="C153">
        <v>18</v>
      </c>
      <c r="D153">
        <v>19</v>
      </c>
      <c r="E153">
        <v>20</v>
      </c>
      <c r="F153">
        <v>22</v>
      </c>
      <c r="G153">
        <v>24</v>
      </c>
      <c r="H153">
        <v>24</v>
      </c>
      <c r="I153">
        <v>24</v>
      </c>
      <c r="J153">
        <v>25</v>
      </c>
      <c r="K153">
        <v>24</v>
      </c>
      <c r="L153">
        <v>24</v>
      </c>
      <c r="M153">
        <v>27</v>
      </c>
      <c r="N153">
        <v>23</v>
      </c>
      <c r="O153">
        <v>25</v>
      </c>
      <c r="P153">
        <v>22</v>
      </c>
      <c r="Q153">
        <v>23</v>
      </c>
      <c r="R153">
        <v>26</v>
      </c>
      <c r="S153">
        <v>31</v>
      </c>
      <c r="T153">
        <v>33</v>
      </c>
      <c r="U153">
        <v>48</v>
      </c>
      <c r="V153">
        <v>58</v>
      </c>
      <c r="W153" s="14">
        <v>53</v>
      </c>
      <c r="X153" s="14">
        <v>57</v>
      </c>
      <c r="Y153" s="14">
        <v>37</v>
      </c>
      <c r="AA153"/>
      <c r="AB153"/>
    </row>
    <row r="154" spans="1:28" s="165" customFormat="1" x14ac:dyDescent="0.2">
      <c r="A154" t="s">
        <v>120</v>
      </c>
      <c r="B154">
        <v>14</v>
      </c>
      <c r="C154">
        <v>13</v>
      </c>
      <c r="D154">
        <v>15</v>
      </c>
      <c r="E154">
        <v>15</v>
      </c>
      <c r="F154">
        <v>16</v>
      </c>
      <c r="G154">
        <v>17</v>
      </c>
      <c r="H154">
        <v>17</v>
      </c>
      <c r="I154">
        <v>17</v>
      </c>
      <c r="J154">
        <v>17</v>
      </c>
      <c r="K154">
        <v>16</v>
      </c>
      <c r="L154">
        <v>16</v>
      </c>
      <c r="M154">
        <v>18</v>
      </c>
      <c r="N154">
        <v>21</v>
      </c>
      <c r="O154">
        <v>18</v>
      </c>
      <c r="P154">
        <v>19</v>
      </c>
      <c r="Q154">
        <v>20</v>
      </c>
      <c r="R154">
        <v>21</v>
      </c>
      <c r="S154">
        <v>24</v>
      </c>
      <c r="T154">
        <v>25</v>
      </c>
      <c r="U154">
        <v>26</v>
      </c>
      <c r="V154">
        <v>25</v>
      </c>
      <c r="W154" s="14">
        <v>24</v>
      </c>
      <c r="X154" s="14">
        <v>26</v>
      </c>
      <c r="Y154" s="14">
        <v>23</v>
      </c>
      <c r="AA154"/>
      <c r="AB154"/>
    </row>
    <row r="155" spans="1:28" s="165" customFormat="1" x14ac:dyDescent="0.2">
      <c r="A155" t="s">
        <v>121</v>
      </c>
      <c r="B155">
        <v>65</v>
      </c>
      <c r="C155">
        <v>64</v>
      </c>
      <c r="D155">
        <v>74</v>
      </c>
      <c r="E155">
        <v>84</v>
      </c>
      <c r="F155">
        <v>90</v>
      </c>
      <c r="G155">
        <v>97</v>
      </c>
      <c r="H155">
        <v>94</v>
      </c>
      <c r="I155">
        <v>98</v>
      </c>
      <c r="J155">
        <v>107</v>
      </c>
      <c r="K155">
        <v>108</v>
      </c>
      <c r="L155">
        <v>115</v>
      </c>
      <c r="M155">
        <v>130</v>
      </c>
      <c r="N155">
        <v>134</v>
      </c>
      <c r="O155">
        <v>137</v>
      </c>
      <c r="P155">
        <v>114</v>
      </c>
      <c r="Q155">
        <v>131</v>
      </c>
      <c r="R155">
        <v>122</v>
      </c>
      <c r="S155">
        <v>129</v>
      </c>
      <c r="T155">
        <v>141</v>
      </c>
      <c r="U155">
        <v>169</v>
      </c>
      <c r="V155">
        <v>166</v>
      </c>
      <c r="W155" s="14">
        <v>173</v>
      </c>
      <c r="X155" s="14">
        <v>172</v>
      </c>
      <c r="Y155" s="14">
        <v>164</v>
      </c>
      <c r="AA155"/>
      <c r="AB155"/>
    </row>
    <row r="156" spans="1:28" s="165" customFormat="1" x14ac:dyDescent="0.2">
      <c r="A156" t="s">
        <v>122</v>
      </c>
      <c r="B156">
        <v>96</v>
      </c>
      <c r="C156">
        <v>94</v>
      </c>
      <c r="D156">
        <v>99</v>
      </c>
      <c r="E156">
        <v>101</v>
      </c>
      <c r="F156">
        <v>103</v>
      </c>
      <c r="G156">
        <v>108</v>
      </c>
      <c r="H156">
        <v>105</v>
      </c>
      <c r="I156">
        <v>103</v>
      </c>
      <c r="J156">
        <v>100</v>
      </c>
      <c r="K156">
        <v>97</v>
      </c>
      <c r="L156">
        <v>98</v>
      </c>
      <c r="M156">
        <v>111</v>
      </c>
      <c r="N156">
        <v>118</v>
      </c>
      <c r="O156">
        <v>129</v>
      </c>
      <c r="P156">
        <v>141</v>
      </c>
      <c r="Q156">
        <v>162</v>
      </c>
      <c r="R156">
        <v>171</v>
      </c>
      <c r="S156">
        <v>219</v>
      </c>
      <c r="T156">
        <v>227</v>
      </c>
      <c r="U156">
        <v>220</v>
      </c>
      <c r="V156">
        <v>203</v>
      </c>
      <c r="W156" s="14">
        <v>171</v>
      </c>
      <c r="X156" s="14">
        <v>135</v>
      </c>
      <c r="Y156" s="14">
        <v>123</v>
      </c>
      <c r="AA156"/>
      <c r="AB156"/>
    </row>
    <row r="157" spans="1:28" s="165" customFormat="1" x14ac:dyDescent="0.2">
      <c r="A157" t="s">
        <v>123</v>
      </c>
      <c r="B157">
        <v>26</v>
      </c>
      <c r="C157">
        <v>27</v>
      </c>
      <c r="D157">
        <v>32</v>
      </c>
      <c r="E157">
        <v>36</v>
      </c>
      <c r="F157">
        <v>37</v>
      </c>
      <c r="G157">
        <v>39</v>
      </c>
      <c r="H157">
        <v>37</v>
      </c>
      <c r="I157">
        <v>39</v>
      </c>
      <c r="J157">
        <v>40</v>
      </c>
      <c r="K157">
        <v>39</v>
      </c>
      <c r="L157">
        <v>43</v>
      </c>
      <c r="M157">
        <v>49</v>
      </c>
      <c r="N157">
        <v>43</v>
      </c>
      <c r="O157">
        <v>46</v>
      </c>
      <c r="P157">
        <v>46</v>
      </c>
      <c r="Q157">
        <v>45</v>
      </c>
      <c r="R157">
        <v>43</v>
      </c>
      <c r="S157">
        <v>34</v>
      </c>
      <c r="T157">
        <v>41</v>
      </c>
      <c r="U157">
        <v>42</v>
      </c>
      <c r="V157">
        <v>37</v>
      </c>
      <c r="W157" s="14">
        <v>39</v>
      </c>
      <c r="X157" s="14">
        <v>69</v>
      </c>
      <c r="Y157" s="14">
        <v>76</v>
      </c>
      <c r="AA157"/>
      <c r="AB157"/>
    </row>
    <row r="158" spans="1:28" s="165" customFormat="1" x14ac:dyDescent="0.2">
      <c r="A158" t="s">
        <v>124</v>
      </c>
      <c r="B158">
        <v>13</v>
      </c>
      <c r="C158">
        <v>13</v>
      </c>
      <c r="D158">
        <v>14</v>
      </c>
      <c r="E158">
        <v>15</v>
      </c>
      <c r="F158">
        <v>16</v>
      </c>
      <c r="G158">
        <v>17</v>
      </c>
      <c r="H158">
        <v>17</v>
      </c>
      <c r="I158">
        <v>17</v>
      </c>
      <c r="J158">
        <v>18</v>
      </c>
      <c r="K158">
        <v>18</v>
      </c>
      <c r="L158">
        <v>18</v>
      </c>
      <c r="M158">
        <v>21</v>
      </c>
      <c r="N158">
        <v>19</v>
      </c>
      <c r="O158">
        <v>18</v>
      </c>
      <c r="P158">
        <v>17</v>
      </c>
      <c r="Q158">
        <v>22</v>
      </c>
      <c r="R158">
        <v>26</v>
      </c>
      <c r="S158">
        <v>30</v>
      </c>
      <c r="T158">
        <v>27</v>
      </c>
      <c r="U158">
        <v>31</v>
      </c>
      <c r="V158">
        <v>40</v>
      </c>
      <c r="W158" s="14">
        <v>40</v>
      </c>
      <c r="X158" s="14">
        <v>50</v>
      </c>
      <c r="Y158" s="14">
        <v>48</v>
      </c>
      <c r="AA158"/>
      <c r="AB158"/>
    </row>
    <row r="159" spans="1:28" s="165" customFormat="1" x14ac:dyDescent="0.2">
      <c r="A159" t="s">
        <v>125</v>
      </c>
      <c r="B159">
        <v>72</v>
      </c>
      <c r="C159">
        <v>74</v>
      </c>
      <c r="D159">
        <v>86</v>
      </c>
      <c r="E159">
        <v>97</v>
      </c>
      <c r="F159">
        <v>101</v>
      </c>
      <c r="G159">
        <v>109</v>
      </c>
      <c r="H159">
        <v>104</v>
      </c>
      <c r="I159">
        <v>111</v>
      </c>
      <c r="J159">
        <v>119</v>
      </c>
      <c r="K159">
        <v>115</v>
      </c>
      <c r="L159">
        <v>123</v>
      </c>
      <c r="M159">
        <v>138</v>
      </c>
      <c r="N159">
        <v>142</v>
      </c>
      <c r="O159">
        <v>153</v>
      </c>
      <c r="P159">
        <v>164</v>
      </c>
      <c r="Q159">
        <v>157</v>
      </c>
      <c r="R159">
        <v>142</v>
      </c>
      <c r="S159">
        <v>161</v>
      </c>
      <c r="T159">
        <v>185</v>
      </c>
      <c r="U159">
        <v>202</v>
      </c>
      <c r="V159">
        <v>202</v>
      </c>
      <c r="W159" s="14">
        <v>172</v>
      </c>
      <c r="X159" s="14">
        <v>208</v>
      </c>
      <c r="Y159" s="14">
        <v>201</v>
      </c>
      <c r="AA159"/>
      <c r="AB159"/>
    </row>
    <row r="160" spans="1:28" s="165" customFormat="1" x14ac:dyDescent="0.2">
      <c r="A160" t="s">
        <v>126</v>
      </c>
      <c r="B160">
        <v>116</v>
      </c>
      <c r="C160">
        <v>113</v>
      </c>
      <c r="D160">
        <v>121</v>
      </c>
      <c r="E160">
        <v>128</v>
      </c>
      <c r="F160">
        <v>136</v>
      </c>
      <c r="G160">
        <v>148</v>
      </c>
      <c r="H160">
        <v>148</v>
      </c>
      <c r="I160">
        <v>151</v>
      </c>
      <c r="J160">
        <v>155</v>
      </c>
      <c r="K160">
        <v>145</v>
      </c>
      <c r="L160">
        <v>142</v>
      </c>
      <c r="M160">
        <v>156</v>
      </c>
      <c r="N160">
        <v>172</v>
      </c>
      <c r="O160">
        <v>156</v>
      </c>
      <c r="P160">
        <v>170</v>
      </c>
      <c r="Q160">
        <v>176</v>
      </c>
      <c r="R160">
        <v>180</v>
      </c>
      <c r="S160">
        <v>172</v>
      </c>
      <c r="T160">
        <v>195</v>
      </c>
      <c r="U160">
        <v>200</v>
      </c>
      <c r="V160">
        <v>156</v>
      </c>
      <c r="W160" s="14">
        <v>171</v>
      </c>
      <c r="X160" s="14">
        <v>212</v>
      </c>
      <c r="Y160" s="14">
        <v>188</v>
      </c>
      <c r="AA160"/>
      <c r="AB160"/>
    </row>
    <row r="161" spans="1:28" s="165" customFormat="1" x14ac:dyDescent="0.2">
      <c r="A161" t="s">
        <v>138</v>
      </c>
      <c r="B161" s="22">
        <f t="shared" ref="B161:Y161" si="62">SUM(B149:B160)</f>
        <v>621</v>
      </c>
      <c r="C161" s="22">
        <f t="shared" si="62"/>
        <v>616</v>
      </c>
      <c r="D161" s="22">
        <f t="shared" si="62"/>
        <v>686</v>
      </c>
      <c r="E161" s="22">
        <f t="shared" si="62"/>
        <v>744</v>
      </c>
      <c r="F161" s="22">
        <f t="shared" si="62"/>
        <v>783</v>
      </c>
      <c r="G161" s="22">
        <f t="shared" si="62"/>
        <v>844</v>
      </c>
      <c r="H161" s="22">
        <f t="shared" si="62"/>
        <v>824</v>
      </c>
      <c r="I161" s="22">
        <f t="shared" si="62"/>
        <v>845</v>
      </c>
      <c r="J161" s="22">
        <f t="shared" si="62"/>
        <v>883</v>
      </c>
      <c r="K161" s="22">
        <f t="shared" si="62"/>
        <v>861</v>
      </c>
      <c r="L161" s="22">
        <f t="shared" si="62"/>
        <v>888</v>
      </c>
      <c r="M161" s="22">
        <f t="shared" si="62"/>
        <v>994</v>
      </c>
      <c r="N161" s="22">
        <f t="shared" si="62"/>
        <v>1048</v>
      </c>
      <c r="O161" s="22">
        <f t="shared" si="62"/>
        <v>1057</v>
      </c>
      <c r="P161" s="22">
        <f t="shared" si="62"/>
        <v>1051</v>
      </c>
      <c r="Q161" s="22">
        <f t="shared" si="62"/>
        <v>1110</v>
      </c>
      <c r="R161" s="22">
        <f t="shared" si="62"/>
        <v>1097</v>
      </c>
      <c r="S161" s="22">
        <f t="shared" si="62"/>
        <v>1160</v>
      </c>
      <c r="T161" s="22">
        <f t="shared" si="62"/>
        <v>1257</v>
      </c>
      <c r="U161" s="22">
        <f t="shared" si="62"/>
        <v>1383</v>
      </c>
      <c r="V161" s="22">
        <f t="shared" si="62"/>
        <v>1395</v>
      </c>
      <c r="W161" s="22">
        <f t="shared" si="62"/>
        <v>1356</v>
      </c>
      <c r="X161" s="22">
        <f t="shared" si="62"/>
        <v>1512</v>
      </c>
      <c r="Y161" s="22">
        <f t="shared" si="62"/>
        <v>1496</v>
      </c>
      <c r="AA161"/>
      <c r="AB161"/>
    </row>
    <row r="162" spans="1:28" s="165" customFormat="1" x14ac:dyDescent="0.2">
      <c r="A162" t="s">
        <v>127</v>
      </c>
      <c r="B162" s="14">
        <v>62</v>
      </c>
      <c r="C162" s="14">
        <v>60</v>
      </c>
      <c r="D162" s="14">
        <v>64</v>
      </c>
      <c r="E162" s="14">
        <v>67</v>
      </c>
      <c r="F162" s="14">
        <v>69</v>
      </c>
      <c r="G162" s="14">
        <v>73</v>
      </c>
      <c r="H162" s="14">
        <v>71</v>
      </c>
      <c r="I162" s="14">
        <v>70</v>
      </c>
      <c r="J162" s="14">
        <v>71</v>
      </c>
      <c r="K162" s="14">
        <v>71</v>
      </c>
      <c r="L162" s="14">
        <v>72</v>
      </c>
      <c r="M162" s="14">
        <v>82</v>
      </c>
      <c r="N162" s="14">
        <v>87</v>
      </c>
      <c r="O162" s="14">
        <v>93</v>
      </c>
      <c r="P162" s="14">
        <v>98</v>
      </c>
      <c r="Q162" s="14">
        <v>122</v>
      </c>
      <c r="R162" s="14">
        <v>139</v>
      </c>
      <c r="S162" s="14">
        <v>158</v>
      </c>
      <c r="T162" s="14">
        <v>154</v>
      </c>
      <c r="U162" s="14">
        <v>153</v>
      </c>
      <c r="V162" s="14">
        <v>147</v>
      </c>
      <c r="W162" s="14">
        <v>137</v>
      </c>
      <c r="X162" s="14">
        <v>167</v>
      </c>
      <c r="Y162" s="14">
        <v>170</v>
      </c>
      <c r="AA162"/>
      <c r="AB162"/>
    </row>
    <row r="163" spans="1:28" s="165" customFormat="1" x14ac:dyDescent="0.2">
      <c r="A163" t="s">
        <v>139</v>
      </c>
      <c r="B163" s="22">
        <f t="shared" ref="B163:Y163" si="63">SUM(B161:B162)</f>
        <v>683</v>
      </c>
      <c r="C163" s="22">
        <f t="shared" si="63"/>
        <v>676</v>
      </c>
      <c r="D163" s="22">
        <f t="shared" si="63"/>
        <v>750</v>
      </c>
      <c r="E163" s="22">
        <f t="shared" si="63"/>
        <v>811</v>
      </c>
      <c r="F163" s="22">
        <f t="shared" si="63"/>
        <v>852</v>
      </c>
      <c r="G163" s="22">
        <f t="shared" si="63"/>
        <v>917</v>
      </c>
      <c r="H163" s="22">
        <f t="shared" si="63"/>
        <v>895</v>
      </c>
      <c r="I163" s="22">
        <f t="shared" si="63"/>
        <v>915</v>
      </c>
      <c r="J163" s="22">
        <f t="shared" si="63"/>
        <v>954</v>
      </c>
      <c r="K163" s="22">
        <f t="shared" si="63"/>
        <v>932</v>
      </c>
      <c r="L163" s="22">
        <f t="shared" si="63"/>
        <v>960</v>
      </c>
      <c r="M163" s="22">
        <f t="shared" si="63"/>
        <v>1076</v>
      </c>
      <c r="N163" s="22">
        <f t="shared" si="63"/>
        <v>1135</v>
      </c>
      <c r="O163" s="22">
        <f t="shared" si="63"/>
        <v>1150</v>
      </c>
      <c r="P163" s="22">
        <f t="shared" si="63"/>
        <v>1149</v>
      </c>
      <c r="Q163" s="22">
        <f t="shared" si="63"/>
        <v>1232</v>
      </c>
      <c r="R163" s="22">
        <f t="shared" si="63"/>
        <v>1236</v>
      </c>
      <c r="S163" s="22">
        <f t="shared" si="63"/>
        <v>1318</v>
      </c>
      <c r="T163" s="22">
        <f t="shared" si="63"/>
        <v>1411</v>
      </c>
      <c r="U163" s="22">
        <f t="shared" si="63"/>
        <v>1536</v>
      </c>
      <c r="V163" s="22">
        <f t="shared" si="63"/>
        <v>1542</v>
      </c>
      <c r="W163" s="22">
        <f t="shared" si="63"/>
        <v>1493</v>
      </c>
      <c r="X163" s="22">
        <f t="shared" si="63"/>
        <v>1679</v>
      </c>
      <c r="Y163" s="22">
        <f t="shared" si="63"/>
        <v>1666</v>
      </c>
      <c r="AA163"/>
      <c r="AB163"/>
    </row>
    <row r="164" spans="1:28" s="165" customFormat="1" x14ac:dyDescent="0.2">
      <c r="A164" t="s">
        <v>140</v>
      </c>
      <c r="B164" s="14">
        <v>12444</v>
      </c>
      <c r="C164" s="14">
        <v>12581</v>
      </c>
      <c r="D164" s="14">
        <v>13105</v>
      </c>
      <c r="E164" s="14">
        <v>14319</v>
      </c>
      <c r="F164" s="14">
        <v>15250</v>
      </c>
      <c r="G164" s="14">
        <v>16598</v>
      </c>
      <c r="H164" s="14">
        <v>16923</v>
      </c>
      <c r="I164" s="14">
        <v>18207</v>
      </c>
      <c r="J164" s="14">
        <v>18870</v>
      </c>
      <c r="K164" s="14">
        <v>18892</v>
      </c>
      <c r="L164" s="14">
        <v>19227</v>
      </c>
      <c r="M164" s="14">
        <v>20751</v>
      </c>
      <c r="N164" s="14">
        <v>21246</v>
      </c>
      <c r="O164" s="14">
        <v>21635</v>
      </c>
      <c r="P164" s="14">
        <v>21873</v>
      </c>
      <c r="Q164" s="14">
        <v>22176</v>
      </c>
      <c r="R164" s="14">
        <v>23003</v>
      </c>
      <c r="S164" s="14">
        <v>22598</v>
      </c>
      <c r="T164" s="14">
        <v>23313</v>
      </c>
      <c r="U164" s="14">
        <v>25005</v>
      </c>
      <c r="V164" s="14">
        <v>26304</v>
      </c>
      <c r="W164" s="14">
        <v>26393</v>
      </c>
      <c r="X164" s="14">
        <v>26307</v>
      </c>
      <c r="Y164" s="14">
        <v>27040</v>
      </c>
      <c r="AA164"/>
      <c r="AB164"/>
    </row>
    <row r="165" spans="1:28" s="165" customFormat="1" x14ac:dyDescent="0.2">
      <c r="A165" t="s">
        <v>141</v>
      </c>
      <c r="B165" s="14">
        <v>55751</v>
      </c>
      <c r="C165" s="14">
        <v>57730</v>
      </c>
      <c r="D165" s="14">
        <v>60540</v>
      </c>
      <c r="E165" s="14">
        <v>65840</v>
      </c>
      <c r="F165" s="14">
        <v>68821</v>
      </c>
      <c r="G165" s="14">
        <v>72505</v>
      </c>
      <c r="H165" s="14">
        <v>72973</v>
      </c>
      <c r="I165" s="14">
        <v>80522</v>
      </c>
      <c r="J165" s="14">
        <v>83526</v>
      </c>
      <c r="K165" s="14">
        <v>81563</v>
      </c>
      <c r="L165" s="14">
        <v>82938</v>
      </c>
      <c r="M165" s="14">
        <v>87893</v>
      </c>
      <c r="N165" s="14">
        <v>89695</v>
      </c>
      <c r="O165" s="14">
        <v>91048</v>
      </c>
      <c r="P165" s="14">
        <v>95628</v>
      </c>
      <c r="Q165" s="14">
        <v>97979</v>
      </c>
      <c r="R165" s="14">
        <v>106452</v>
      </c>
      <c r="S165" s="14">
        <v>108076</v>
      </c>
      <c r="T165" s="14">
        <v>110628</v>
      </c>
      <c r="U165" s="14">
        <v>115811</v>
      </c>
      <c r="V165" s="14">
        <v>116423</v>
      </c>
      <c r="W165" s="14">
        <v>122467</v>
      </c>
      <c r="X165" s="14">
        <v>129043</v>
      </c>
      <c r="Y165" s="14">
        <v>134818</v>
      </c>
      <c r="AA165"/>
      <c r="AB165"/>
    </row>
    <row r="166" spans="1:28" s="165" customFormat="1" x14ac:dyDescent="0.2">
      <c r="A166" t="s">
        <v>226</v>
      </c>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AA166"/>
      <c r="AB166"/>
    </row>
    <row r="167" spans="1:28" s="165" customFormat="1" x14ac:dyDescent="0.2">
      <c r="A167" t="s">
        <v>227</v>
      </c>
      <c r="B167" s="14">
        <v>60076</v>
      </c>
      <c r="C167" s="14">
        <v>62400</v>
      </c>
      <c r="D167" s="14">
        <v>65552</v>
      </c>
      <c r="E167" s="14">
        <v>71364</v>
      </c>
      <c r="F167" s="14">
        <v>74735</v>
      </c>
      <c r="G167" s="14">
        <v>78473</v>
      </c>
      <c r="H167" s="14">
        <v>78612</v>
      </c>
      <c r="I167" s="14">
        <v>86640</v>
      </c>
      <c r="J167" s="14">
        <v>89722</v>
      </c>
      <c r="K167" s="14">
        <v>88016</v>
      </c>
      <c r="L167" s="14">
        <v>89287</v>
      </c>
      <c r="M167" s="14">
        <v>94478</v>
      </c>
      <c r="N167" s="14">
        <v>96426</v>
      </c>
      <c r="O167" s="14">
        <v>98033</v>
      </c>
      <c r="P167" s="14">
        <v>102872</v>
      </c>
      <c r="Q167" s="14">
        <v>105682</v>
      </c>
      <c r="R167" s="14">
        <v>114728</v>
      </c>
      <c r="S167" s="14">
        <v>116592</v>
      </c>
      <c r="T167" s="14">
        <v>119707</v>
      </c>
      <c r="U167" s="14">
        <v>125085</v>
      </c>
      <c r="V167" s="14">
        <v>125480</v>
      </c>
      <c r="W167" s="14">
        <v>132019</v>
      </c>
      <c r="X167" s="14">
        <v>139369</v>
      </c>
      <c r="Y167" s="14">
        <v>145592</v>
      </c>
      <c r="AA167"/>
      <c r="AB167"/>
    </row>
    <row r="168" spans="1:28" x14ac:dyDescent="0.2">
      <c r="A168" t="s">
        <v>228</v>
      </c>
      <c r="B168" s="22">
        <f t="shared" ref="B168:W168" si="64">SUM(B151,B154,B155,B157,B162)</f>
        <v>234</v>
      </c>
      <c r="C168" s="22">
        <f t="shared" si="64"/>
        <v>232</v>
      </c>
      <c r="D168" s="22">
        <f t="shared" si="64"/>
        <v>267</v>
      </c>
      <c r="E168" s="22">
        <f t="shared" si="64"/>
        <v>296</v>
      </c>
      <c r="F168" s="22">
        <f t="shared" si="64"/>
        <v>310</v>
      </c>
      <c r="G168" s="22">
        <f t="shared" si="64"/>
        <v>332</v>
      </c>
      <c r="H168" s="22">
        <f t="shared" si="64"/>
        <v>320</v>
      </c>
      <c r="I168" s="22">
        <f t="shared" si="64"/>
        <v>330</v>
      </c>
      <c r="J168" s="22">
        <f t="shared" si="64"/>
        <v>353</v>
      </c>
      <c r="K168" s="22">
        <f t="shared" si="64"/>
        <v>352</v>
      </c>
      <c r="L168" s="22">
        <f t="shared" si="64"/>
        <v>374</v>
      </c>
      <c r="M168" s="22">
        <f t="shared" si="64"/>
        <v>424</v>
      </c>
      <c r="N168" s="22">
        <f t="shared" si="64"/>
        <v>443</v>
      </c>
      <c r="O168" s="22">
        <f t="shared" si="64"/>
        <v>464</v>
      </c>
      <c r="P168" s="22">
        <f t="shared" si="64"/>
        <v>432</v>
      </c>
      <c r="Q168" s="22">
        <f t="shared" si="64"/>
        <v>465</v>
      </c>
      <c r="R168" s="22">
        <f t="shared" si="64"/>
        <v>468</v>
      </c>
      <c r="S168" s="22">
        <f t="shared" si="64"/>
        <v>464</v>
      </c>
      <c r="T168" s="22">
        <f t="shared" si="64"/>
        <v>496</v>
      </c>
      <c r="U168" s="22">
        <f t="shared" si="64"/>
        <v>550</v>
      </c>
      <c r="V168" s="22">
        <f t="shared" si="64"/>
        <v>543</v>
      </c>
      <c r="W168" s="22">
        <f t="shared" si="64"/>
        <v>527</v>
      </c>
      <c r="X168" s="22">
        <f t="shared" ref="X168:Y168" si="65">SUM(X151,X154,X155,X157,X162)</f>
        <v>620</v>
      </c>
      <c r="Y168" s="22">
        <f t="shared" si="65"/>
        <v>617</v>
      </c>
    </row>
    <row r="169" spans="1:28" x14ac:dyDescent="0.2">
      <c r="A169" t="s">
        <v>229</v>
      </c>
      <c r="B169" s="22">
        <f t="shared" ref="B169:W169" si="66">SUM(B156,B159,B160)</f>
        <v>284</v>
      </c>
      <c r="C169" s="22">
        <f t="shared" si="66"/>
        <v>281</v>
      </c>
      <c r="D169" s="22">
        <f t="shared" si="66"/>
        <v>306</v>
      </c>
      <c r="E169" s="22">
        <f t="shared" si="66"/>
        <v>326</v>
      </c>
      <c r="F169" s="22">
        <f t="shared" si="66"/>
        <v>340</v>
      </c>
      <c r="G169" s="22">
        <f t="shared" si="66"/>
        <v>365</v>
      </c>
      <c r="H169" s="22">
        <f t="shared" si="66"/>
        <v>357</v>
      </c>
      <c r="I169" s="22">
        <f t="shared" si="66"/>
        <v>365</v>
      </c>
      <c r="J169" s="22">
        <f t="shared" si="66"/>
        <v>374</v>
      </c>
      <c r="K169" s="22">
        <f t="shared" si="66"/>
        <v>357</v>
      </c>
      <c r="L169" s="22">
        <f t="shared" si="66"/>
        <v>363</v>
      </c>
      <c r="M169" s="22">
        <f t="shared" si="66"/>
        <v>405</v>
      </c>
      <c r="N169" s="22">
        <f t="shared" si="66"/>
        <v>432</v>
      </c>
      <c r="O169" s="22">
        <f t="shared" si="66"/>
        <v>438</v>
      </c>
      <c r="P169" s="22">
        <f t="shared" si="66"/>
        <v>475</v>
      </c>
      <c r="Q169" s="22">
        <f t="shared" si="66"/>
        <v>495</v>
      </c>
      <c r="R169" s="22">
        <f t="shared" si="66"/>
        <v>493</v>
      </c>
      <c r="S169" s="22">
        <f t="shared" si="66"/>
        <v>552</v>
      </c>
      <c r="T169" s="22">
        <f t="shared" si="66"/>
        <v>607</v>
      </c>
      <c r="U169" s="22">
        <f t="shared" si="66"/>
        <v>622</v>
      </c>
      <c r="V169" s="22">
        <f t="shared" si="66"/>
        <v>561</v>
      </c>
      <c r="W169" s="22">
        <f t="shared" si="66"/>
        <v>514</v>
      </c>
      <c r="X169" s="22">
        <f t="shared" ref="X169:Y169" si="67">SUM(X156,X159,X160)</f>
        <v>555</v>
      </c>
      <c r="Y169" s="22">
        <f t="shared" si="67"/>
        <v>512</v>
      </c>
    </row>
    <row r="170" spans="1:28" x14ac:dyDescent="0.2">
      <c r="A170" t="s">
        <v>230</v>
      </c>
      <c r="B170" s="22">
        <f t="shared" ref="B170:W170" si="68">SUM(B150,B152,B153,B158)</f>
        <v>129</v>
      </c>
      <c r="C170" s="22">
        <f t="shared" si="68"/>
        <v>127</v>
      </c>
      <c r="D170" s="22">
        <f t="shared" si="68"/>
        <v>137</v>
      </c>
      <c r="E170" s="22">
        <f t="shared" si="68"/>
        <v>145</v>
      </c>
      <c r="F170" s="22">
        <f t="shared" si="68"/>
        <v>156</v>
      </c>
      <c r="G170" s="22">
        <f t="shared" si="68"/>
        <v>170</v>
      </c>
      <c r="H170" s="22">
        <f t="shared" si="68"/>
        <v>169</v>
      </c>
      <c r="I170" s="22">
        <f t="shared" si="68"/>
        <v>169</v>
      </c>
      <c r="J170" s="22">
        <f t="shared" si="68"/>
        <v>173</v>
      </c>
      <c r="K170" s="22">
        <f t="shared" si="68"/>
        <v>171</v>
      </c>
      <c r="L170" s="22">
        <f t="shared" si="68"/>
        <v>169</v>
      </c>
      <c r="M170" s="22">
        <f t="shared" si="68"/>
        <v>186</v>
      </c>
      <c r="N170" s="22">
        <f t="shared" si="68"/>
        <v>192</v>
      </c>
      <c r="O170" s="22">
        <f t="shared" si="68"/>
        <v>188</v>
      </c>
      <c r="P170" s="22">
        <f t="shared" si="68"/>
        <v>174</v>
      </c>
      <c r="Q170" s="22">
        <f t="shared" si="68"/>
        <v>197</v>
      </c>
      <c r="R170" s="22">
        <f t="shared" si="68"/>
        <v>203</v>
      </c>
      <c r="S170" s="22">
        <f t="shared" si="68"/>
        <v>219</v>
      </c>
      <c r="T170" s="22">
        <f t="shared" si="68"/>
        <v>226</v>
      </c>
      <c r="U170" s="22">
        <f t="shared" si="68"/>
        <v>285</v>
      </c>
      <c r="V170" s="22">
        <f t="shared" si="68"/>
        <v>356</v>
      </c>
      <c r="W170" s="22">
        <f t="shared" si="68"/>
        <v>369</v>
      </c>
      <c r="X170" s="22">
        <f t="shared" ref="X170:Y170" si="69">SUM(X150,X152,X153,X158)</f>
        <v>407</v>
      </c>
      <c r="Y170" s="22">
        <f t="shared" si="69"/>
        <v>431</v>
      </c>
    </row>
    <row r="171" spans="1:28" x14ac:dyDescent="0.2">
      <c r="A171" t="s">
        <v>231</v>
      </c>
      <c r="B171" s="22">
        <f t="shared" ref="B171:W171" si="70">SUM(B149,B155)</f>
        <v>101</v>
      </c>
      <c r="C171" s="22">
        <f t="shared" si="70"/>
        <v>100</v>
      </c>
      <c r="D171" s="22">
        <f t="shared" si="70"/>
        <v>114</v>
      </c>
      <c r="E171" s="22">
        <f t="shared" si="70"/>
        <v>128</v>
      </c>
      <c r="F171" s="22">
        <f t="shared" si="70"/>
        <v>136</v>
      </c>
      <c r="G171" s="22">
        <f t="shared" si="70"/>
        <v>147</v>
      </c>
      <c r="H171" s="22">
        <f t="shared" si="70"/>
        <v>143</v>
      </c>
      <c r="I171" s="22">
        <f t="shared" si="70"/>
        <v>149</v>
      </c>
      <c r="J171" s="22">
        <f t="shared" si="70"/>
        <v>161</v>
      </c>
      <c r="K171" s="22">
        <f t="shared" si="70"/>
        <v>160</v>
      </c>
      <c r="L171" s="22">
        <f t="shared" si="70"/>
        <v>169</v>
      </c>
      <c r="M171" s="22">
        <f t="shared" si="70"/>
        <v>191</v>
      </c>
      <c r="N171" s="22">
        <f t="shared" si="70"/>
        <v>202</v>
      </c>
      <c r="O171" s="22">
        <f t="shared" si="70"/>
        <v>197</v>
      </c>
      <c r="P171" s="22">
        <f t="shared" si="70"/>
        <v>182</v>
      </c>
      <c r="Q171" s="22">
        <f t="shared" si="70"/>
        <v>206</v>
      </c>
      <c r="R171" s="22">
        <f t="shared" si="70"/>
        <v>194</v>
      </c>
      <c r="S171" s="22">
        <f t="shared" si="70"/>
        <v>212</v>
      </c>
      <c r="T171" s="22">
        <f t="shared" si="70"/>
        <v>223</v>
      </c>
      <c r="U171" s="22">
        <f t="shared" si="70"/>
        <v>248</v>
      </c>
      <c r="V171" s="22">
        <f t="shared" si="70"/>
        <v>248</v>
      </c>
      <c r="W171" s="22">
        <f t="shared" si="70"/>
        <v>256</v>
      </c>
      <c r="X171" s="22">
        <f t="shared" ref="X171:Y171" si="71">SUM(X149,X155)</f>
        <v>269</v>
      </c>
      <c r="Y171" s="22">
        <f t="shared" si="71"/>
        <v>270</v>
      </c>
    </row>
    <row r="174" spans="1:28" x14ac:dyDescent="0.2">
      <c r="A174" t="s">
        <v>268</v>
      </c>
    </row>
    <row r="175" spans="1:28" s="18" customFormat="1" ht="15" x14ac:dyDescent="0.25">
      <c r="B175" s="18" t="s">
        <v>1846</v>
      </c>
      <c r="C175" s="18" t="s">
        <v>1715</v>
      </c>
      <c r="D175" s="18" t="s">
        <v>1716</v>
      </c>
      <c r="E175" s="18" t="s">
        <v>1717</v>
      </c>
      <c r="F175" s="18" t="s">
        <v>1718</v>
      </c>
      <c r="G175" s="18" t="s">
        <v>1719</v>
      </c>
      <c r="H175" s="18" t="s">
        <v>1720</v>
      </c>
      <c r="I175" s="18" t="s">
        <v>1721</v>
      </c>
      <c r="J175" s="18" t="s">
        <v>1722</v>
      </c>
      <c r="K175" s="18" t="s">
        <v>1723</v>
      </c>
      <c r="L175" s="18" t="s">
        <v>1724</v>
      </c>
      <c r="M175" s="18" t="s">
        <v>1725</v>
      </c>
      <c r="N175" s="18" t="s">
        <v>1726</v>
      </c>
      <c r="O175" s="18" t="s">
        <v>1727</v>
      </c>
      <c r="P175" s="18" t="s">
        <v>1728</v>
      </c>
      <c r="Q175" s="18" t="s">
        <v>1729</v>
      </c>
      <c r="R175" s="18" t="s">
        <v>1594</v>
      </c>
      <c r="S175" s="18" t="s">
        <v>1595</v>
      </c>
      <c r="T175" s="18" t="s">
        <v>1596</v>
      </c>
      <c r="U175" s="18" t="s">
        <v>1597</v>
      </c>
      <c r="V175" s="18" t="s">
        <v>1598</v>
      </c>
      <c r="W175" s="18">
        <v>2021</v>
      </c>
      <c r="X175" s="18">
        <v>2022</v>
      </c>
      <c r="Y175" s="18">
        <v>2023</v>
      </c>
      <c r="Z175" s="166"/>
    </row>
    <row r="176" spans="1:28" x14ac:dyDescent="0.2">
      <c r="A176" t="s">
        <v>115</v>
      </c>
      <c r="B176">
        <v>22</v>
      </c>
      <c r="C176">
        <v>19</v>
      </c>
      <c r="D176">
        <v>21</v>
      </c>
      <c r="E176">
        <v>28</v>
      </c>
      <c r="F176">
        <v>40</v>
      </c>
      <c r="G176">
        <v>37</v>
      </c>
      <c r="H176">
        <v>38</v>
      </c>
      <c r="I176">
        <v>46</v>
      </c>
      <c r="J176">
        <v>55</v>
      </c>
      <c r="K176">
        <v>50</v>
      </c>
      <c r="L176">
        <v>49</v>
      </c>
      <c r="M176">
        <v>42</v>
      </c>
      <c r="N176">
        <v>58</v>
      </c>
      <c r="O176">
        <v>49</v>
      </c>
      <c r="P176">
        <v>60</v>
      </c>
      <c r="Q176">
        <v>59</v>
      </c>
      <c r="R176">
        <v>35</v>
      </c>
      <c r="S176">
        <v>20</v>
      </c>
      <c r="T176">
        <v>19</v>
      </c>
      <c r="U176">
        <v>20</v>
      </c>
      <c r="V176">
        <v>25</v>
      </c>
      <c r="W176" s="14">
        <v>28</v>
      </c>
      <c r="X176" s="14">
        <v>30</v>
      </c>
      <c r="Y176" s="14">
        <v>49</v>
      </c>
    </row>
    <row r="177" spans="1:28" x14ac:dyDescent="0.2">
      <c r="A177" t="s">
        <v>116</v>
      </c>
      <c r="B177">
        <v>139</v>
      </c>
      <c r="C177">
        <v>136</v>
      </c>
      <c r="D177">
        <v>120</v>
      </c>
      <c r="E177">
        <v>129</v>
      </c>
      <c r="F177">
        <v>140</v>
      </c>
      <c r="G177">
        <v>170</v>
      </c>
      <c r="H177">
        <v>150</v>
      </c>
      <c r="I177">
        <v>127</v>
      </c>
      <c r="J177">
        <v>153</v>
      </c>
      <c r="K177">
        <v>185</v>
      </c>
      <c r="L177">
        <v>200</v>
      </c>
      <c r="M177">
        <v>228</v>
      </c>
      <c r="N177">
        <v>239</v>
      </c>
      <c r="O177">
        <v>267</v>
      </c>
      <c r="P177">
        <v>320</v>
      </c>
      <c r="Q177">
        <v>184</v>
      </c>
      <c r="R177">
        <v>54</v>
      </c>
      <c r="S177">
        <v>55</v>
      </c>
      <c r="T177">
        <v>57</v>
      </c>
      <c r="U177">
        <v>49</v>
      </c>
      <c r="V177">
        <v>59</v>
      </c>
      <c r="W177" s="14">
        <v>77</v>
      </c>
      <c r="X177" s="14">
        <v>81</v>
      </c>
      <c r="Y177" s="14">
        <v>145</v>
      </c>
    </row>
    <row r="178" spans="1:28" x14ac:dyDescent="0.2">
      <c r="A178" t="s">
        <v>117</v>
      </c>
      <c r="B178">
        <v>36</v>
      </c>
      <c r="C178">
        <v>30</v>
      </c>
      <c r="D178">
        <v>35</v>
      </c>
      <c r="E178">
        <v>50</v>
      </c>
      <c r="F178">
        <v>73</v>
      </c>
      <c r="G178">
        <v>68</v>
      </c>
      <c r="H178">
        <v>68</v>
      </c>
      <c r="I178">
        <v>84</v>
      </c>
      <c r="J178">
        <v>103</v>
      </c>
      <c r="K178">
        <v>90</v>
      </c>
      <c r="L178">
        <v>88</v>
      </c>
      <c r="M178">
        <v>73</v>
      </c>
      <c r="N178">
        <v>76</v>
      </c>
      <c r="O178">
        <v>69</v>
      </c>
      <c r="P178">
        <v>86</v>
      </c>
      <c r="Q178">
        <v>55</v>
      </c>
      <c r="R178">
        <v>45</v>
      </c>
      <c r="S178">
        <v>18</v>
      </c>
      <c r="T178">
        <v>17</v>
      </c>
      <c r="U178">
        <v>20</v>
      </c>
      <c r="V178">
        <v>34</v>
      </c>
      <c r="W178" s="14">
        <v>44</v>
      </c>
      <c r="X178" s="14">
        <v>30</v>
      </c>
      <c r="Y178" s="14">
        <v>43</v>
      </c>
    </row>
    <row r="179" spans="1:28" s="165" customFormat="1" x14ac:dyDescent="0.2">
      <c r="A179" t="s">
        <v>118</v>
      </c>
      <c r="B179">
        <v>8</v>
      </c>
      <c r="C179">
        <v>6</v>
      </c>
      <c r="D179">
        <v>7</v>
      </c>
      <c r="E179">
        <v>10</v>
      </c>
      <c r="F179">
        <v>15</v>
      </c>
      <c r="G179">
        <v>14</v>
      </c>
      <c r="H179">
        <v>14</v>
      </c>
      <c r="I179">
        <v>18</v>
      </c>
      <c r="J179">
        <v>21</v>
      </c>
      <c r="K179">
        <v>19</v>
      </c>
      <c r="L179">
        <v>18</v>
      </c>
      <c r="M179">
        <v>15</v>
      </c>
      <c r="N179">
        <v>17</v>
      </c>
      <c r="O179">
        <v>16</v>
      </c>
      <c r="P179">
        <v>24</v>
      </c>
      <c r="Q179">
        <v>24</v>
      </c>
      <c r="R179">
        <v>19</v>
      </c>
      <c r="S179">
        <v>19</v>
      </c>
      <c r="T179">
        <v>17</v>
      </c>
      <c r="U179">
        <v>14</v>
      </c>
      <c r="V179">
        <v>14</v>
      </c>
      <c r="W179" s="14">
        <v>18</v>
      </c>
      <c r="X179" s="14">
        <v>18</v>
      </c>
      <c r="Y179" s="14">
        <v>22</v>
      </c>
      <c r="AA179"/>
      <c r="AB179"/>
    </row>
    <row r="180" spans="1:28" s="165" customFormat="1" x14ac:dyDescent="0.2">
      <c r="A180" t="s">
        <v>119</v>
      </c>
      <c r="B180">
        <v>29</v>
      </c>
      <c r="C180">
        <v>28</v>
      </c>
      <c r="D180">
        <v>29</v>
      </c>
      <c r="E180">
        <v>33</v>
      </c>
      <c r="F180">
        <v>36</v>
      </c>
      <c r="G180">
        <v>34</v>
      </c>
      <c r="H180">
        <v>39</v>
      </c>
      <c r="I180">
        <v>42</v>
      </c>
      <c r="J180">
        <v>46</v>
      </c>
      <c r="K180">
        <v>56</v>
      </c>
      <c r="L180">
        <v>54</v>
      </c>
      <c r="M180">
        <v>47</v>
      </c>
      <c r="N180">
        <v>41</v>
      </c>
      <c r="O180">
        <v>41</v>
      </c>
      <c r="P180">
        <v>45</v>
      </c>
      <c r="Q180">
        <v>79</v>
      </c>
      <c r="R180">
        <v>86</v>
      </c>
      <c r="S180">
        <v>114</v>
      </c>
      <c r="T180">
        <v>94</v>
      </c>
      <c r="U180">
        <v>67</v>
      </c>
      <c r="V180">
        <v>61</v>
      </c>
      <c r="W180" s="14">
        <v>65</v>
      </c>
      <c r="X180" s="14">
        <v>88</v>
      </c>
      <c r="Y180" s="14">
        <v>161</v>
      </c>
      <c r="AA180"/>
      <c r="AB180"/>
    </row>
    <row r="181" spans="1:28" s="165" customFormat="1" x14ac:dyDescent="0.2">
      <c r="A181" t="s">
        <v>120</v>
      </c>
      <c r="B181">
        <v>13</v>
      </c>
      <c r="C181">
        <v>11</v>
      </c>
      <c r="D181">
        <v>13</v>
      </c>
      <c r="E181">
        <v>17</v>
      </c>
      <c r="F181">
        <v>23</v>
      </c>
      <c r="G181">
        <v>21</v>
      </c>
      <c r="H181">
        <v>22</v>
      </c>
      <c r="I181">
        <v>26</v>
      </c>
      <c r="J181">
        <v>31</v>
      </c>
      <c r="K181">
        <v>30</v>
      </c>
      <c r="L181">
        <v>29</v>
      </c>
      <c r="M181">
        <v>24</v>
      </c>
      <c r="N181">
        <v>25</v>
      </c>
      <c r="O181">
        <v>23</v>
      </c>
      <c r="P181">
        <v>27</v>
      </c>
      <c r="Q181">
        <v>32</v>
      </c>
      <c r="R181">
        <v>23</v>
      </c>
      <c r="S181">
        <v>17</v>
      </c>
      <c r="T181">
        <v>16</v>
      </c>
      <c r="U181">
        <v>16</v>
      </c>
      <c r="V181">
        <v>20</v>
      </c>
      <c r="W181" s="14">
        <v>20</v>
      </c>
      <c r="X181" s="14">
        <v>19</v>
      </c>
      <c r="Y181" s="14">
        <v>24</v>
      </c>
      <c r="AA181"/>
      <c r="AB181"/>
    </row>
    <row r="182" spans="1:28" s="165" customFormat="1" x14ac:dyDescent="0.2">
      <c r="A182" t="s">
        <v>121</v>
      </c>
      <c r="B182">
        <v>42</v>
      </c>
      <c r="C182">
        <v>38</v>
      </c>
      <c r="D182">
        <v>41</v>
      </c>
      <c r="E182">
        <v>53</v>
      </c>
      <c r="F182">
        <v>69</v>
      </c>
      <c r="G182">
        <v>64</v>
      </c>
      <c r="H182">
        <v>68</v>
      </c>
      <c r="I182">
        <v>80</v>
      </c>
      <c r="J182">
        <v>95</v>
      </c>
      <c r="K182">
        <v>93</v>
      </c>
      <c r="L182">
        <v>91</v>
      </c>
      <c r="M182">
        <v>77</v>
      </c>
      <c r="N182">
        <v>106</v>
      </c>
      <c r="O182">
        <v>116</v>
      </c>
      <c r="P182">
        <v>132</v>
      </c>
      <c r="Q182">
        <v>151</v>
      </c>
      <c r="R182">
        <v>79</v>
      </c>
      <c r="S182">
        <v>84</v>
      </c>
      <c r="T182">
        <v>73</v>
      </c>
      <c r="U182">
        <v>95</v>
      </c>
      <c r="V182">
        <v>160</v>
      </c>
      <c r="W182" s="14">
        <v>204</v>
      </c>
      <c r="X182" s="14">
        <v>237</v>
      </c>
      <c r="Y182" s="14">
        <v>190</v>
      </c>
      <c r="AA182"/>
      <c r="AB182"/>
    </row>
    <row r="183" spans="1:28" s="165" customFormat="1" x14ac:dyDescent="0.2">
      <c r="A183" t="s">
        <v>122</v>
      </c>
      <c r="B183">
        <v>70</v>
      </c>
      <c r="C183">
        <v>69</v>
      </c>
      <c r="D183">
        <v>61</v>
      </c>
      <c r="E183">
        <v>66</v>
      </c>
      <c r="F183">
        <v>71</v>
      </c>
      <c r="G183">
        <v>86</v>
      </c>
      <c r="H183">
        <v>76</v>
      </c>
      <c r="I183">
        <v>65</v>
      </c>
      <c r="J183">
        <v>78</v>
      </c>
      <c r="K183">
        <v>94</v>
      </c>
      <c r="L183">
        <v>102</v>
      </c>
      <c r="M183">
        <v>115</v>
      </c>
      <c r="N183">
        <v>160</v>
      </c>
      <c r="O183">
        <v>223</v>
      </c>
      <c r="P183">
        <v>213</v>
      </c>
      <c r="Q183">
        <v>191</v>
      </c>
      <c r="R183">
        <v>287</v>
      </c>
      <c r="S183">
        <v>328</v>
      </c>
      <c r="T183">
        <v>435</v>
      </c>
      <c r="U183">
        <v>362</v>
      </c>
      <c r="V183">
        <v>383</v>
      </c>
      <c r="W183" s="14">
        <v>501</v>
      </c>
      <c r="X183" s="14">
        <v>483</v>
      </c>
      <c r="Y183" s="14">
        <v>621</v>
      </c>
      <c r="AA183"/>
      <c r="AB183"/>
    </row>
    <row r="184" spans="1:28" s="165" customFormat="1" x14ac:dyDescent="0.2">
      <c r="A184" t="s">
        <v>123</v>
      </c>
      <c r="B184">
        <v>16</v>
      </c>
      <c r="C184">
        <v>14</v>
      </c>
      <c r="D184">
        <v>16</v>
      </c>
      <c r="E184">
        <v>22</v>
      </c>
      <c r="F184">
        <v>32</v>
      </c>
      <c r="G184">
        <v>30</v>
      </c>
      <c r="H184">
        <v>30</v>
      </c>
      <c r="I184">
        <v>36</v>
      </c>
      <c r="J184">
        <v>44</v>
      </c>
      <c r="K184">
        <v>40</v>
      </c>
      <c r="L184">
        <v>39</v>
      </c>
      <c r="M184">
        <v>33</v>
      </c>
      <c r="N184">
        <v>32</v>
      </c>
      <c r="O184">
        <v>27</v>
      </c>
      <c r="P184">
        <v>35</v>
      </c>
      <c r="Q184">
        <v>34</v>
      </c>
      <c r="R184">
        <v>28</v>
      </c>
      <c r="S184">
        <v>19</v>
      </c>
      <c r="T184">
        <v>18</v>
      </c>
      <c r="U184">
        <v>18</v>
      </c>
      <c r="V184">
        <v>17</v>
      </c>
      <c r="W184" s="14">
        <v>19</v>
      </c>
      <c r="X184" s="14">
        <v>19</v>
      </c>
      <c r="Y184" s="14">
        <v>22</v>
      </c>
      <c r="AA184"/>
      <c r="AB184"/>
    </row>
    <row r="185" spans="1:28" s="165" customFormat="1" x14ac:dyDescent="0.2">
      <c r="A185" t="s">
        <v>124</v>
      </c>
      <c r="B185">
        <v>15</v>
      </c>
      <c r="C185">
        <v>13</v>
      </c>
      <c r="D185">
        <v>14</v>
      </c>
      <c r="E185">
        <v>20</v>
      </c>
      <c r="F185">
        <v>26</v>
      </c>
      <c r="G185">
        <v>25</v>
      </c>
      <c r="H185">
        <v>26</v>
      </c>
      <c r="I185">
        <v>31</v>
      </c>
      <c r="J185">
        <v>37</v>
      </c>
      <c r="K185">
        <v>35</v>
      </c>
      <c r="L185">
        <v>34</v>
      </c>
      <c r="M185">
        <v>28</v>
      </c>
      <c r="N185">
        <v>29</v>
      </c>
      <c r="O185">
        <v>28</v>
      </c>
      <c r="P185">
        <v>41</v>
      </c>
      <c r="Q185">
        <v>43</v>
      </c>
      <c r="R185">
        <v>46</v>
      </c>
      <c r="S185">
        <v>46</v>
      </c>
      <c r="T185">
        <v>36</v>
      </c>
      <c r="U185">
        <v>32</v>
      </c>
      <c r="V185">
        <v>30</v>
      </c>
      <c r="W185" s="14">
        <v>33</v>
      </c>
      <c r="X185" s="14">
        <v>44</v>
      </c>
      <c r="Y185" s="14">
        <v>52</v>
      </c>
      <c r="AA185"/>
      <c r="AB185"/>
    </row>
    <row r="186" spans="1:28" s="165" customFormat="1" x14ac:dyDescent="0.2">
      <c r="A186" t="s">
        <v>125</v>
      </c>
      <c r="B186">
        <v>283</v>
      </c>
      <c r="C186">
        <v>282</v>
      </c>
      <c r="D186">
        <v>277</v>
      </c>
      <c r="E186">
        <v>312</v>
      </c>
      <c r="F186">
        <v>323</v>
      </c>
      <c r="G186">
        <v>317</v>
      </c>
      <c r="H186">
        <v>353</v>
      </c>
      <c r="I186">
        <v>365</v>
      </c>
      <c r="J186">
        <v>400</v>
      </c>
      <c r="K186">
        <v>507</v>
      </c>
      <c r="L186">
        <v>501</v>
      </c>
      <c r="M186">
        <v>451</v>
      </c>
      <c r="N186">
        <v>462</v>
      </c>
      <c r="O186">
        <v>541</v>
      </c>
      <c r="P186">
        <v>476</v>
      </c>
      <c r="Q186">
        <v>375</v>
      </c>
      <c r="R186">
        <v>396</v>
      </c>
      <c r="S186">
        <v>465</v>
      </c>
      <c r="T186">
        <v>537</v>
      </c>
      <c r="U186">
        <v>590</v>
      </c>
      <c r="V186">
        <v>647</v>
      </c>
      <c r="W186" s="14">
        <v>648</v>
      </c>
      <c r="X186" s="14">
        <v>592</v>
      </c>
      <c r="Y186" s="14">
        <v>510</v>
      </c>
      <c r="AA186"/>
      <c r="AB186"/>
    </row>
    <row r="187" spans="1:28" s="165" customFormat="1" x14ac:dyDescent="0.2">
      <c r="A187" t="s">
        <v>126</v>
      </c>
      <c r="B187">
        <v>329</v>
      </c>
      <c r="C187">
        <v>325</v>
      </c>
      <c r="D187">
        <v>285</v>
      </c>
      <c r="E187">
        <v>304</v>
      </c>
      <c r="F187">
        <v>319</v>
      </c>
      <c r="G187">
        <v>391</v>
      </c>
      <c r="H187">
        <v>348</v>
      </c>
      <c r="I187">
        <v>287</v>
      </c>
      <c r="J187">
        <v>342</v>
      </c>
      <c r="K187">
        <v>429</v>
      </c>
      <c r="L187">
        <v>465</v>
      </c>
      <c r="M187">
        <v>534</v>
      </c>
      <c r="N187">
        <v>475</v>
      </c>
      <c r="O187">
        <v>483</v>
      </c>
      <c r="P187">
        <v>499</v>
      </c>
      <c r="Q187">
        <v>599</v>
      </c>
      <c r="R187">
        <v>776</v>
      </c>
      <c r="S187">
        <v>793</v>
      </c>
      <c r="T187">
        <v>545</v>
      </c>
      <c r="U187">
        <v>479</v>
      </c>
      <c r="V187">
        <v>475</v>
      </c>
      <c r="W187" s="14">
        <v>447</v>
      </c>
      <c r="X187" s="14">
        <v>503</v>
      </c>
      <c r="Y187" s="14">
        <v>427</v>
      </c>
      <c r="AA187"/>
      <c r="AB187"/>
    </row>
    <row r="188" spans="1:28" s="165" customFormat="1" x14ac:dyDescent="0.2">
      <c r="A188" t="s">
        <v>138</v>
      </c>
      <c r="B188" s="22">
        <f t="shared" ref="B188:Y188" si="72">SUM(B176:B187)</f>
        <v>1002</v>
      </c>
      <c r="C188" s="22">
        <f t="shared" si="72"/>
        <v>971</v>
      </c>
      <c r="D188" s="22">
        <f t="shared" si="72"/>
        <v>919</v>
      </c>
      <c r="E188" s="22">
        <f t="shared" si="72"/>
        <v>1044</v>
      </c>
      <c r="F188" s="22">
        <f t="shared" si="72"/>
        <v>1167</v>
      </c>
      <c r="G188" s="22">
        <f t="shared" si="72"/>
        <v>1257</v>
      </c>
      <c r="H188" s="22">
        <f t="shared" si="72"/>
        <v>1232</v>
      </c>
      <c r="I188" s="22">
        <f t="shared" si="72"/>
        <v>1207</v>
      </c>
      <c r="J188" s="22">
        <f t="shared" si="72"/>
        <v>1405</v>
      </c>
      <c r="K188" s="22">
        <f t="shared" si="72"/>
        <v>1628</v>
      </c>
      <c r="L188" s="22">
        <f t="shared" si="72"/>
        <v>1670</v>
      </c>
      <c r="M188" s="22">
        <f t="shared" si="72"/>
        <v>1667</v>
      </c>
      <c r="N188" s="22">
        <f t="shared" si="72"/>
        <v>1720</v>
      </c>
      <c r="O188" s="22">
        <f t="shared" si="72"/>
        <v>1883</v>
      </c>
      <c r="P188" s="22">
        <f t="shared" si="72"/>
        <v>1958</v>
      </c>
      <c r="Q188" s="22">
        <f t="shared" si="72"/>
        <v>1826</v>
      </c>
      <c r="R188" s="22">
        <f t="shared" si="72"/>
        <v>1874</v>
      </c>
      <c r="S188" s="22">
        <f t="shared" si="72"/>
        <v>1978</v>
      </c>
      <c r="T188" s="22">
        <f t="shared" si="72"/>
        <v>1864</v>
      </c>
      <c r="U188" s="22">
        <f t="shared" si="72"/>
        <v>1762</v>
      </c>
      <c r="V188" s="22">
        <f t="shared" si="72"/>
        <v>1925</v>
      </c>
      <c r="W188" s="22">
        <f t="shared" si="72"/>
        <v>2104</v>
      </c>
      <c r="X188" s="22">
        <f t="shared" si="72"/>
        <v>2144</v>
      </c>
      <c r="Y188" s="22">
        <f t="shared" si="72"/>
        <v>2266</v>
      </c>
      <c r="AA188"/>
      <c r="AB188"/>
    </row>
    <row r="189" spans="1:28" s="165" customFormat="1" x14ac:dyDescent="0.2">
      <c r="A189" t="s">
        <v>127</v>
      </c>
      <c r="B189" s="14">
        <v>79</v>
      </c>
      <c r="C189" s="14">
        <v>73</v>
      </c>
      <c r="D189" s="14">
        <v>71</v>
      </c>
      <c r="E189" s="14">
        <v>88</v>
      </c>
      <c r="F189" s="14">
        <v>110</v>
      </c>
      <c r="G189" s="14">
        <v>116</v>
      </c>
      <c r="H189" s="14">
        <v>110</v>
      </c>
      <c r="I189" s="14">
        <v>116</v>
      </c>
      <c r="J189" s="14">
        <v>141</v>
      </c>
      <c r="K189" s="14">
        <v>142</v>
      </c>
      <c r="L189" s="14">
        <v>145</v>
      </c>
      <c r="M189" s="14">
        <v>141</v>
      </c>
      <c r="N189" s="14">
        <v>148</v>
      </c>
      <c r="O189" s="14">
        <v>173</v>
      </c>
      <c r="P189" s="14">
        <v>265</v>
      </c>
      <c r="Q189" s="14">
        <v>221</v>
      </c>
      <c r="R189" s="14">
        <v>178</v>
      </c>
      <c r="S189" s="14">
        <v>194</v>
      </c>
      <c r="T189" s="14">
        <v>194</v>
      </c>
      <c r="U189" s="14">
        <v>159</v>
      </c>
      <c r="V189" s="14">
        <v>171</v>
      </c>
      <c r="W189" s="14">
        <v>226</v>
      </c>
      <c r="X189" s="14">
        <v>239</v>
      </c>
      <c r="Y189" s="14">
        <v>287</v>
      </c>
      <c r="AA189"/>
      <c r="AB189"/>
    </row>
    <row r="190" spans="1:28" s="165" customFormat="1" x14ac:dyDescent="0.2">
      <c r="A190" t="s">
        <v>139</v>
      </c>
      <c r="B190" s="22">
        <f t="shared" ref="B190:Y190" si="73">SUM(B188:B189)</f>
        <v>1081</v>
      </c>
      <c r="C190" s="22">
        <f t="shared" si="73"/>
        <v>1044</v>
      </c>
      <c r="D190" s="22">
        <f t="shared" si="73"/>
        <v>990</v>
      </c>
      <c r="E190" s="22">
        <f t="shared" si="73"/>
        <v>1132</v>
      </c>
      <c r="F190" s="22">
        <f t="shared" si="73"/>
        <v>1277</v>
      </c>
      <c r="G190" s="22">
        <f t="shared" si="73"/>
        <v>1373</v>
      </c>
      <c r="H190" s="22">
        <f t="shared" si="73"/>
        <v>1342</v>
      </c>
      <c r="I190" s="22">
        <f t="shared" si="73"/>
        <v>1323</v>
      </c>
      <c r="J190" s="22">
        <f t="shared" si="73"/>
        <v>1546</v>
      </c>
      <c r="K190" s="22">
        <f t="shared" si="73"/>
        <v>1770</v>
      </c>
      <c r="L190" s="22">
        <f t="shared" si="73"/>
        <v>1815</v>
      </c>
      <c r="M190" s="22">
        <f t="shared" si="73"/>
        <v>1808</v>
      </c>
      <c r="N190" s="22">
        <f t="shared" si="73"/>
        <v>1868</v>
      </c>
      <c r="O190" s="22">
        <f t="shared" si="73"/>
        <v>2056</v>
      </c>
      <c r="P190" s="22">
        <f t="shared" si="73"/>
        <v>2223</v>
      </c>
      <c r="Q190" s="22">
        <f t="shared" si="73"/>
        <v>2047</v>
      </c>
      <c r="R190" s="22">
        <f t="shared" si="73"/>
        <v>2052</v>
      </c>
      <c r="S190" s="22">
        <f t="shared" si="73"/>
        <v>2172</v>
      </c>
      <c r="T190" s="22">
        <f t="shared" si="73"/>
        <v>2058</v>
      </c>
      <c r="U190" s="22">
        <f t="shared" si="73"/>
        <v>1921</v>
      </c>
      <c r="V190" s="22">
        <f t="shared" si="73"/>
        <v>2096</v>
      </c>
      <c r="W190" s="22">
        <f t="shared" si="73"/>
        <v>2330</v>
      </c>
      <c r="X190" s="22">
        <f t="shared" si="73"/>
        <v>2383</v>
      </c>
      <c r="Y190" s="22">
        <f t="shared" si="73"/>
        <v>2553</v>
      </c>
      <c r="AA190"/>
      <c r="AB190"/>
    </row>
    <row r="191" spans="1:28" s="165" customFormat="1" x14ac:dyDescent="0.2">
      <c r="A191" t="s">
        <v>140</v>
      </c>
      <c r="B191" s="14">
        <v>6902</v>
      </c>
      <c r="C191" s="14">
        <v>7172</v>
      </c>
      <c r="D191" s="14">
        <v>7086</v>
      </c>
      <c r="E191" s="14">
        <v>7472</v>
      </c>
      <c r="F191" s="14">
        <v>8818</v>
      </c>
      <c r="G191" s="14">
        <v>9811</v>
      </c>
      <c r="H191" s="14">
        <v>11104</v>
      </c>
      <c r="I191" s="14">
        <v>12220</v>
      </c>
      <c r="J191" s="14">
        <v>11842</v>
      </c>
      <c r="K191" s="14">
        <v>14237</v>
      </c>
      <c r="L191" s="14">
        <v>13609</v>
      </c>
      <c r="M191" s="14">
        <v>13125</v>
      </c>
      <c r="N191" s="14">
        <v>13971</v>
      </c>
      <c r="O191" s="14">
        <v>15416</v>
      </c>
      <c r="P191" s="14">
        <v>15958</v>
      </c>
      <c r="Q191" s="14">
        <v>14603</v>
      </c>
      <c r="R191" s="14">
        <v>14267</v>
      </c>
      <c r="S191" s="14">
        <v>15642</v>
      </c>
      <c r="T191" s="14">
        <v>14743</v>
      </c>
      <c r="U191" s="14">
        <v>14034</v>
      </c>
      <c r="V191" s="14">
        <v>14999</v>
      </c>
      <c r="W191" s="14">
        <v>16974</v>
      </c>
      <c r="X191" s="14">
        <v>17632</v>
      </c>
      <c r="Y191" s="14">
        <v>19480</v>
      </c>
      <c r="AA191"/>
      <c r="AB191"/>
    </row>
    <row r="192" spans="1:28" s="165" customFormat="1" x14ac:dyDescent="0.2">
      <c r="A192" t="s">
        <v>141</v>
      </c>
      <c r="B192" s="14">
        <v>59315</v>
      </c>
      <c r="C192" s="14">
        <v>60135</v>
      </c>
      <c r="D192" s="14">
        <v>63291</v>
      </c>
      <c r="E192" s="14">
        <v>69021</v>
      </c>
      <c r="F192" s="14">
        <v>78828</v>
      </c>
      <c r="G192" s="14">
        <v>91017</v>
      </c>
      <c r="H192" s="14">
        <v>102986</v>
      </c>
      <c r="I192" s="14">
        <v>112183</v>
      </c>
      <c r="J192" s="14">
        <v>108107</v>
      </c>
      <c r="K192" s="14">
        <v>122397</v>
      </c>
      <c r="L192" s="14">
        <v>125453</v>
      </c>
      <c r="M192" s="14">
        <v>124516</v>
      </c>
      <c r="N192" s="14">
        <v>122926</v>
      </c>
      <c r="O192" s="14">
        <v>126453</v>
      </c>
      <c r="P192" s="14">
        <v>130601</v>
      </c>
      <c r="Q192" s="14">
        <v>125399</v>
      </c>
      <c r="R192" s="14">
        <v>136435</v>
      </c>
      <c r="S192" s="14">
        <v>147120</v>
      </c>
      <c r="T192" s="14">
        <v>145553</v>
      </c>
      <c r="U192" s="14">
        <v>145907</v>
      </c>
      <c r="V192" s="14">
        <v>149372</v>
      </c>
      <c r="W192" s="14">
        <v>165493</v>
      </c>
      <c r="X192" s="14">
        <v>178581</v>
      </c>
      <c r="Y192" s="14">
        <v>193039</v>
      </c>
      <c r="AA192"/>
      <c r="AB192"/>
    </row>
    <row r="193" spans="1:28" s="165" customFormat="1" x14ac:dyDescent="0.2">
      <c r="A193" t="s">
        <v>226</v>
      </c>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AA193"/>
      <c r="AB193"/>
    </row>
    <row r="194" spans="1:28" s="165" customFormat="1" x14ac:dyDescent="0.2">
      <c r="A194" t="s">
        <v>227</v>
      </c>
      <c r="B194" s="14">
        <v>65319</v>
      </c>
      <c r="C194" s="14">
        <v>66679</v>
      </c>
      <c r="D194" s="14">
        <v>70277</v>
      </c>
      <c r="E194" s="14">
        <v>76844</v>
      </c>
      <c r="F194" s="14">
        <v>88253</v>
      </c>
      <c r="G194" s="14">
        <v>101767</v>
      </c>
      <c r="H194" s="14">
        <v>114273</v>
      </c>
      <c r="I194" s="14">
        <v>124759</v>
      </c>
      <c r="J194" s="14">
        <v>120259</v>
      </c>
      <c r="K194" s="14">
        <v>136845</v>
      </c>
      <c r="L194" s="14">
        <v>139082</v>
      </c>
      <c r="M194" s="14">
        <v>137704</v>
      </c>
      <c r="N194" s="14">
        <v>136987</v>
      </c>
      <c r="O194" s="14">
        <v>141460</v>
      </c>
      <c r="P194" s="14">
        <v>146079</v>
      </c>
      <c r="Q194" s="14">
        <v>140043</v>
      </c>
      <c r="R194" s="14">
        <v>152989</v>
      </c>
      <c r="S194" s="14">
        <v>164909</v>
      </c>
      <c r="T194" s="14">
        <v>163029</v>
      </c>
      <c r="U194" s="14">
        <v>163512</v>
      </c>
      <c r="V194" s="14">
        <v>166618</v>
      </c>
      <c r="W194" s="14">
        <v>184571</v>
      </c>
      <c r="X194" s="14">
        <v>200297</v>
      </c>
      <c r="Y194" s="14">
        <v>216643</v>
      </c>
      <c r="AA194"/>
      <c r="AB194"/>
    </row>
    <row r="195" spans="1:28" x14ac:dyDescent="0.2">
      <c r="A195" t="s">
        <v>228</v>
      </c>
      <c r="B195" s="22">
        <f t="shared" ref="B195:W195" si="74">SUM(B178,B181,B182,B184,B189)</f>
        <v>186</v>
      </c>
      <c r="C195" s="22">
        <f t="shared" si="74"/>
        <v>166</v>
      </c>
      <c r="D195" s="22">
        <f t="shared" si="74"/>
        <v>176</v>
      </c>
      <c r="E195" s="22">
        <f t="shared" si="74"/>
        <v>230</v>
      </c>
      <c r="F195" s="22">
        <f t="shared" si="74"/>
        <v>307</v>
      </c>
      <c r="G195" s="22">
        <f t="shared" si="74"/>
        <v>299</v>
      </c>
      <c r="H195" s="22">
        <f t="shared" si="74"/>
        <v>298</v>
      </c>
      <c r="I195" s="22">
        <f t="shared" si="74"/>
        <v>342</v>
      </c>
      <c r="J195" s="22">
        <f t="shared" si="74"/>
        <v>414</v>
      </c>
      <c r="K195" s="22">
        <f t="shared" si="74"/>
        <v>395</v>
      </c>
      <c r="L195" s="22">
        <f t="shared" si="74"/>
        <v>392</v>
      </c>
      <c r="M195" s="22">
        <f t="shared" si="74"/>
        <v>348</v>
      </c>
      <c r="N195" s="22">
        <f t="shared" si="74"/>
        <v>387</v>
      </c>
      <c r="O195" s="22">
        <f t="shared" si="74"/>
        <v>408</v>
      </c>
      <c r="P195" s="22">
        <f t="shared" si="74"/>
        <v>545</v>
      </c>
      <c r="Q195" s="22">
        <f t="shared" si="74"/>
        <v>493</v>
      </c>
      <c r="R195" s="22">
        <f t="shared" si="74"/>
        <v>353</v>
      </c>
      <c r="S195" s="22">
        <f t="shared" si="74"/>
        <v>332</v>
      </c>
      <c r="T195" s="22">
        <f t="shared" si="74"/>
        <v>318</v>
      </c>
      <c r="U195" s="22">
        <f t="shared" si="74"/>
        <v>308</v>
      </c>
      <c r="V195" s="22">
        <f t="shared" si="74"/>
        <v>402</v>
      </c>
      <c r="W195" s="22">
        <f t="shared" si="74"/>
        <v>513</v>
      </c>
      <c r="X195" s="22">
        <f t="shared" ref="X195:Y195" si="75">SUM(X178,X181,X182,X184,X189)</f>
        <v>544</v>
      </c>
      <c r="Y195" s="22">
        <f t="shared" si="75"/>
        <v>566</v>
      </c>
    </row>
    <row r="196" spans="1:28" x14ac:dyDescent="0.2">
      <c r="A196" t="s">
        <v>229</v>
      </c>
      <c r="B196" s="22">
        <f t="shared" ref="B196:W196" si="76">SUM(B183,B186,B187)</f>
        <v>682</v>
      </c>
      <c r="C196" s="22">
        <f t="shared" si="76"/>
        <v>676</v>
      </c>
      <c r="D196" s="22">
        <f t="shared" si="76"/>
        <v>623</v>
      </c>
      <c r="E196" s="22">
        <f t="shared" si="76"/>
        <v>682</v>
      </c>
      <c r="F196" s="22">
        <f t="shared" si="76"/>
        <v>713</v>
      </c>
      <c r="G196" s="22">
        <f t="shared" si="76"/>
        <v>794</v>
      </c>
      <c r="H196" s="22">
        <f t="shared" si="76"/>
        <v>777</v>
      </c>
      <c r="I196" s="22">
        <f t="shared" si="76"/>
        <v>717</v>
      </c>
      <c r="J196" s="22">
        <f t="shared" si="76"/>
        <v>820</v>
      </c>
      <c r="K196" s="22">
        <f t="shared" si="76"/>
        <v>1030</v>
      </c>
      <c r="L196" s="22">
        <f t="shared" si="76"/>
        <v>1068</v>
      </c>
      <c r="M196" s="22">
        <f t="shared" si="76"/>
        <v>1100</v>
      </c>
      <c r="N196" s="22">
        <f t="shared" si="76"/>
        <v>1097</v>
      </c>
      <c r="O196" s="22">
        <f t="shared" si="76"/>
        <v>1247</v>
      </c>
      <c r="P196" s="22">
        <f t="shared" si="76"/>
        <v>1188</v>
      </c>
      <c r="Q196" s="22">
        <f t="shared" si="76"/>
        <v>1165</v>
      </c>
      <c r="R196" s="22">
        <f t="shared" si="76"/>
        <v>1459</v>
      </c>
      <c r="S196" s="22">
        <f t="shared" si="76"/>
        <v>1586</v>
      </c>
      <c r="T196" s="22">
        <f t="shared" si="76"/>
        <v>1517</v>
      </c>
      <c r="U196" s="22">
        <f t="shared" si="76"/>
        <v>1431</v>
      </c>
      <c r="V196" s="22">
        <f t="shared" si="76"/>
        <v>1505</v>
      </c>
      <c r="W196" s="22">
        <f t="shared" si="76"/>
        <v>1596</v>
      </c>
      <c r="X196" s="22">
        <f t="shared" ref="X196:Y196" si="77">SUM(X183,X186,X187)</f>
        <v>1578</v>
      </c>
      <c r="Y196" s="22">
        <f t="shared" si="77"/>
        <v>1558</v>
      </c>
    </row>
    <row r="197" spans="1:28" x14ac:dyDescent="0.2">
      <c r="A197" t="s">
        <v>230</v>
      </c>
      <c r="B197" s="22">
        <f t="shared" ref="B197:W197" si="78">SUM(B177,B179,B180,B185)</f>
        <v>191</v>
      </c>
      <c r="C197" s="22">
        <f t="shared" si="78"/>
        <v>183</v>
      </c>
      <c r="D197" s="22">
        <f t="shared" si="78"/>
        <v>170</v>
      </c>
      <c r="E197" s="22">
        <f t="shared" si="78"/>
        <v>192</v>
      </c>
      <c r="F197" s="22">
        <f t="shared" si="78"/>
        <v>217</v>
      </c>
      <c r="G197" s="22">
        <f t="shared" si="78"/>
        <v>243</v>
      </c>
      <c r="H197" s="22">
        <f t="shared" si="78"/>
        <v>229</v>
      </c>
      <c r="I197" s="22">
        <f t="shared" si="78"/>
        <v>218</v>
      </c>
      <c r="J197" s="22">
        <f t="shared" si="78"/>
        <v>257</v>
      </c>
      <c r="K197" s="22">
        <f t="shared" si="78"/>
        <v>295</v>
      </c>
      <c r="L197" s="22">
        <f t="shared" si="78"/>
        <v>306</v>
      </c>
      <c r="M197" s="22">
        <f t="shared" si="78"/>
        <v>318</v>
      </c>
      <c r="N197" s="22">
        <f t="shared" si="78"/>
        <v>326</v>
      </c>
      <c r="O197" s="22">
        <f t="shared" si="78"/>
        <v>352</v>
      </c>
      <c r="P197" s="22">
        <f t="shared" si="78"/>
        <v>430</v>
      </c>
      <c r="Q197" s="22">
        <f t="shared" si="78"/>
        <v>330</v>
      </c>
      <c r="R197" s="22">
        <f t="shared" si="78"/>
        <v>205</v>
      </c>
      <c r="S197" s="22">
        <f t="shared" si="78"/>
        <v>234</v>
      </c>
      <c r="T197" s="22">
        <f t="shared" si="78"/>
        <v>204</v>
      </c>
      <c r="U197" s="22">
        <f t="shared" si="78"/>
        <v>162</v>
      </c>
      <c r="V197" s="22">
        <f t="shared" si="78"/>
        <v>164</v>
      </c>
      <c r="W197" s="22">
        <f t="shared" si="78"/>
        <v>193</v>
      </c>
      <c r="X197" s="22">
        <f t="shared" ref="X197:Y197" si="79">SUM(X177,X179,X180,X185)</f>
        <v>231</v>
      </c>
      <c r="Y197" s="22">
        <f t="shared" si="79"/>
        <v>380</v>
      </c>
    </row>
    <row r="198" spans="1:28" x14ac:dyDescent="0.2">
      <c r="A198" t="s">
        <v>231</v>
      </c>
      <c r="B198" s="22">
        <f t="shared" ref="B198:W198" si="80">SUM(B176,B182)</f>
        <v>64</v>
      </c>
      <c r="C198" s="22">
        <f t="shared" si="80"/>
        <v>57</v>
      </c>
      <c r="D198" s="22">
        <f t="shared" si="80"/>
        <v>62</v>
      </c>
      <c r="E198" s="22">
        <f t="shared" si="80"/>
        <v>81</v>
      </c>
      <c r="F198" s="22">
        <f t="shared" si="80"/>
        <v>109</v>
      </c>
      <c r="G198" s="22">
        <f t="shared" si="80"/>
        <v>101</v>
      </c>
      <c r="H198" s="22">
        <f t="shared" si="80"/>
        <v>106</v>
      </c>
      <c r="I198" s="22">
        <f t="shared" si="80"/>
        <v>126</v>
      </c>
      <c r="J198" s="22">
        <f t="shared" si="80"/>
        <v>150</v>
      </c>
      <c r="K198" s="22">
        <f t="shared" si="80"/>
        <v>143</v>
      </c>
      <c r="L198" s="22">
        <f t="shared" si="80"/>
        <v>140</v>
      </c>
      <c r="M198" s="22">
        <f t="shared" si="80"/>
        <v>119</v>
      </c>
      <c r="N198" s="22">
        <f t="shared" si="80"/>
        <v>164</v>
      </c>
      <c r="O198" s="22">
        <f t="shared" si="80"/>
        <v>165</v>
      </c>
      <c r="P198" s="22">
        <f t="shared" si="80"/>
        <v>192</v>
      </c>
      <c r="Q198" s="22">
        <f t="shared" si="80"/>
        <v>210</v>
      </c>
      <c r="R198" s="22">
        <f t="shared" si="80"/>
        <v>114</v>
      </c>
      <c r="S198" s="22">
        <f t="shared" si="80"/>
        <v>104</v>
      </c>
      <c r="T198" s="22">
        <f t="shared" si="80"/>
        <v>92</v>
      </c>
      <c r="U198" s="22">
        <f t="shared" si="80"/>
        <v>115</v>
      </c>
      <c r="V198" s="22">
        <f t="shared" si="80"/>
        <v>185</v>
      </c>
      <c r="W198" s="22">
        <f t="shared" si="80"/>
        <v>232</v>
      </c>
      <c r="X198" s="22">
        <f t="shared" ref="X198:Y198" si="81">SUM(X176,X182)</f>
        <v>267</v>
      </c>
      <c r="Y198" s="22">
        <f t="shared" si="81"/>
        <v>239</v>
      </c>
    </row>
    <row r="201" spans="1:28" x14ac:dyDescent="0.2">
      <c r="A201" t="s">
        <v>269</v>
      </c>
    </row>
    <row r="202" spans="1:28" s="18" customFormat="1" ht="15" x14ac:dyDescent="0.25">
      <c r="B202" s="18" t="s">
        <v>1846</v>
      </c>
      <c r="C202" s="18" t="s">
        <v>1715</v>
      </c>
      <c r="D202" s="18" t="s">
        <v>1716</v>
      </c>
      <c r="E202" s="18" t="s">
        <v>1717</v>
      </c>
      <c r="F202" s="18" t="s">
        <v>1718</v>
      </c>
      <c r="G202" s="18" t="s">
        <v>1719</v>
      </c>
      <c r="H202" s="18" t="s">
        <v>1720</v>
      </c>
      <c r="I202" s="18" t="s">
        <v>1721</v>
      </c>
      <c r="J202" s="18" t="s">
        <v>1722</v>
      </c>
      <c r="K202" s="18" t="s">
        <v>1723</v>
      </c>
      <c r="L202" s="18" t="s">
        <v>1724</v>
      </c>
      <c r="M202" s="18" t="s">
        <v>1725</v>
      </c>
      <c r="N202" s="18" t="s">
        <v>1726</v>
      </c>
      <c r="O202" s="18" t="s">
        <v>1727</v>
      </c>
      <c r="P202" s="18" t="s">
        <v>1728</v>
      </c>
      <c r="Q202" s="18" t="s">
        <v>1729</v>
      </c>
      <c r="R202" s="18" t="s">
        <v>1594</v>
      </c>
      <c r="S202" s="18" t="s">
        <v>1595</v>
      </c>
      <c r="T202" s="18" t="s">
        <v>1596</v>
      </c>
      <c r="U202" s="18" t="s">
        <v>1597</v>
      </c>
      <c r="V202" s="18" t="s">
        <v>1598</v>
      </c>
      <c r="W202" s="18" t="s">
        <v>556</v>
      </c>
      <c r="X202" s="18" t="s">
        <v>556</v>
      </c>
      <c r="Y202" s="18" t="s">
        <v>556</v>
      </c>
      <c r="Z202" s="166"/>
    </row>
    <row r="203" spans="1:28" x14ac:dyDescent="0.2">
      <c r="A203" t="s">
        <v>115</v>
      </c>
      <c r="B203">
        <v>247</v>
      </c>
      <c r="C203">
        <v>261</v>
      </c>
      <c r="D203">
        <v>264</v>
      </c>
      <c r="E203">
        <v>274</v>
      </c>
      <c r="F203">
        <v>293</v>
      </c>
      <c r="G203">
        <v>304</v>
      </c>
      <c r="H203">
        <v>320</v>
      </c>
      <c r="I203">
        <v>314</v>
      </c>
      <c r="J203">
        <v>356</v>
      </c>
      <c r="K203">
        <v>308</v>
      </c>
      <c r="L203">
        <v>302</v>
      </c>
      <c r="M203">
        <v>302</v>
      </c>
      <c r="N203">
        <v>328</v>
      </c>
      <c r="O203">
        <v>322</v>
      </c>
      <c r="P203">
        <v>353</v>
      </c>
      <c r="Q203">
        <v>393</v>
      </c>
      <c r="R203">
        <v>427</v>
      </c>
      <c r="S203">
        <v>443</v>
      </c>
      <c r="T203">
        <v>463</v>
      </c>
      <c r="U203">
        <v>480</v>
      </c>
      <c r="V203">
        <v>459</v>
      </c>
      <c r="W203" s="14">
        <v>480</v>
      </c>
      <c r="X203" s="14">
        <v>560</v>
      </c>
      <c r="Y203" s="14">
        <v>628</v>
      </c>
    </row>
    <row r="204" spans="1:28" x14ac:dyDescent="0.2">
      <c r="A204" t="s">
        <v>116</v>
      </c>
      <c r="B204">
        <v>313</v>
      </c>
      <c r="C204">
        <v>331</v>
      </c>
      <c r="D204">
        <v>350</v>
      </c>
      <c r="E204">
        <v>375</v>
      </c>
      <c r="F204">
        <v>399</v>
      </c>
      <c r="G204">
        <v>412</v>
      </c>
      <c r="H204">
        <v>413</v>
      </c>
      <c r="I204">
        <v>419</v>
      </c>
      <c r="J204">
        <v>474</v>
      </c>
      <c r="K204">
        <v>397</v>
      </c>
      <c r="L204">
        <v>408</v>
      </c>
      <c r="M204">
        <v>424</v>
      </c>
      <c r="N204">
        <v>438</v>
      </c>
      <c r="O204">
        <v>437</v>
      </c>
      <c r="P204">
        <v>468</v>
      </c>
      <c r="Q204">
        <v>502</v>
      </c>
      <c r="R204">
        <v>538</v>
      </c>
      <c r="S204">
        <v>536</v>
      </c>
      <c r="T204">
        <v>587</v>
      </c>
      <c r="U204">
        <v>609</v>
      </c>
      <c r="V204">
        <v>594</v>
      </c>
      <c r="W204" s="14">
        <v>623</v>
      </c>
      <c r="X204" s="14">
        <v>705</v>
      </c>
      <c r="Y204" s="14">
        <v>770</v>
      </c>
    </row>
    <row r="205" spans="1:28" x14ac:dyDescent="0.2">
      <c r="A205" t="s">
        <v>117</v>
      </c>
      <c r="B205">
        <v>224</v>
      </c>
      <c r="C205">
        <v>229</v>
      </c>
      <c r="D205">
        <v>249</v>
      </c>
      <c r="E205">
        <v>270</v>
      </c>
      <c r="F205">
        <v>268</v>
      </c>
      <c r="G205">
        <v>287</v>
      </c>
      <c r="H205">
        <v>297</v>
      </c>
      <c r="I205">
        <v>299</v>
      </c>
      <c r="J205">
        <v>354</v>
      </c>
      <c r="K205">
        <v>309</v>
      </c>
      <c r="L205">
        <v>307</v>
      </c>
      <c r="M205">
        <v>326</v>
      </c>
      <c r="N205">
        <v>405</v>
      </c>
      <c r="O205">
        <v>434</v>
      </c>
      <c r="P205">
        <v>422</v>
      </c>
      <c r="Q205">
        <v>485</v>
      </c>
      <c r="R205">
        <v>589</v>
      </c>
      <c r="S205">
        <v>586</v>
      </c>
      <c r="T205">
        <v>625</v>
      </c>
      <c r="U205">
        <v>615</v>
      </c>
      <c r="V205">
        <v>482</v>
      </c>
      <c r="W205" s="14">
        <v>517</v>
      </c>
      <c r="X205" s="14">
        <v>551</v>
      </c>
      <c r="Y205" s="14">
        <v>597</v>
      </c>
    </row>
    <row r="206" spans="1:28" s="165" customFormat="1" x14ac:dyDescent="0.2">
      <c r="A206" t="s">
        <v>118</v>
      </c>
      <c r="B206">
        <v>189</v>
      </c>
      <c r="C206">
        <v>200</v>
      </c>
      <c r="D206">
        <v>204</v>
      </c>
      <c r="E206">
        <v>227</v>
      </c>
      <c r="F206">
        <v>250</v>
      </c>
      <c r="G206">
        <v>255</v>
      </c>
      <c r="H206">
        <v>267</v>
      </c>
      <c r="I206">
        <v>267</v>
      </c>
      <c r="J206">
        <v>301</v>
      </c>
      <c r="K206">
        <v>267</v>
      </c>
      <c r="L206">
        <v>254</v>
      </c>
      <c r="M206">
        <v>257</v>
      </c>
      <c r="N206">
        <v>272</v>
      </c>
      <c r="O206">
        <v>283</v>
      </c>
      <c r="P206">
        <v>296</v>
      </c>
      <c r="Q206">
        <v>301</v>
      </c>
      <c r="R206">
        <v>326</v>
      </c>
      <c r="S206">
        <v>329</v>
      </c>
      <c r="T206">
        <v>367</v>
      </c>
      <c r="U206">
        <v>380</v>
      </c>
      <c r="V206">
        <v>369</v>
      </c>
      <c r="W206" s="14">
        <v>388</v>
      </c>
      <c r="X206" s="14">
        <v>476</v>
      </c>
      <c r="Y206" s="14">
        <v>494</v>
      </c>
      <c r="AA206"/>
      <c r="AB206"/>
    </row>
    <row r="207" spans="1:28" s="165" customFormat="1" x14ac:dyDescent="0.2">
      <c r="A207" t="s">
        <v>119</v>
      </c>
      <c r="B207">
        <v>205</v>
      </c>
      <c r="C207">
        <v>206</v>
      </c>
      <c r="D207">
        <v>219</v>
      </c>
      <c r="E207">
        <v>247</v>
      </c>
      <c r="F207">
        <v>261</v>
      </c>
      <c r="G207">
        <v>275</v>
      </c>
      <c r="H207">
        <v>284</v>
      </c>
      <c r="I207">
        <v>280</v>
      </c>
      <c r="J207">
        <v>321</v>
      </c>
      <c r="K207">
        <v>286</v>
      </c>
      <c r="L207">
        <v>267</v>
      </c>
      <c r="M207">
        <v>273</v>
      </c>
      <c r="N207">
        <v>284</v>
      </c>
      <c r="O207">
        <v>278</v>
      </c>
      <c r="P207">
        <v>286</v>
      </c>
      <c r="Q207">
        <v>306</v>
      </c>
      <c r="R207">
        <v>339</v>
      </c>
      <c r="S207">
        <v>346</v>
      </c>
      <c r="T207">
        <v>359</v>
      </c>
      <c r="U207">
        <v>395</v>
      </c>
      <c r="V207">
        <v>403</v>
      </c>
      <c r="W207" s="14">
        <v>441</v>
      </c>
      <c r="X207" s="14">
        <v>483</v>
      </c>
      <c r="Y207" s="14">
        <v>497</v>
      </c>
      <c r="AA207"/>
      <c r="AB207"/>
    </row>
    <row r="208" spans="1:28" s="165" customFormat="1" x14ac:dyDescent="0.2">
      <c r="A208" t="s">
        <v>120</v>
      </c>
      <c r="B208">
        <v>182</v>
      </c>
      <c r="C208">
        <v>191</v>
      </c>
      <c r="D208">
        <v>202</v>
      </c>
      <c r="E208">
        <v>209</v>
      </c>
      <c r="F208">
        <v>219</v>
      </c>
      <c r="G208">
        <v>224</v>
      </c>
      <c r="H208">
        <v>230</v>
      </c>
      <c r="I208">
        <v>227</v>
      </c>
      <c r="J208">
        <v>262</v>
      </c>
      <c r="K208">
        <v>229</v>
      </c>
      <c r="L208">
        <v>216</v>
      </c>
      <c r="M208">
        <v>230</v>
      </c>
      <c r="N208">
        <v>238</v>
      </c>
      <c r="O208">
        <v>246</v>
      </c>
      <c r="P208">
        <v>271</v>
      </c>
      <c r="Q208">
        <v>288</v>
      </c>
      <c r="R208">
        <v>321</v>
      </c>
      <c r="S208">
        <v>328</v>
      </c>
      <c r="T208">
        <v>344</v>
      </c>
      <c r="U208">
        <v>350</v>
      </c>
      <c r="V208">
        <v>338</v>
      </c>
      <c r="W208" s="14">
        <v>360</v>
      </c>
      <c r="X208" s="14">
        <v>429</v>
      </c>
      <c r="Y208" s="14">
        <v>457</v>
      </c>
      <c r="AA208"/>
      <c r="AB208"/>
    </row>
    <row r="209" spans="1:28" s="165" customFormat="1" x14ac:dyDescent="0.2">
      <c r="A209" t="s">
        <v>121</v>
      </c>
      <c r="B209">
        <v>398</v>
      </c>
      <c r="C209">
        <v>411</v>
      </c>
      <c r="D209">
        <v>410</v>
      </c>
      <c r="E209">
        <v>436</v>
      </c>
      <c r="F209">
        <v>447</v>
      </c>
      <c r="G209">
        <v>459</v>
      </c>
      <c r="H209">
        <v>486</v>
      </c>
      <c r="I209">
        <v>484</v>
      </c>
      <c r="J209">
        <v>543</v>
      </c>
      <c r="K209">
        <v>479</v>
      </c>
      <c r="L209">
        <v>477</v>
      </c>
      <c r="M209">
        <v>496</v>
      </c>
      <c r="N209">
        <v>525</v>
      </c>
      <c r="O209">
        <v>571</v>
      </c>
      <c r="P209">
        <v>624</v>
      </c>
      <c r="Q209">
        <v>641</v>
      </c>
      <c r="R209">
        <v>678</v>
      </c>
      <c r="S209">
        <v>721</v>
      </c>
      <c r="T209">
        <v>760</v>
      </c>
      <c r="U209">
        <v>797</v>
      </c>
      <c r="V209">
        <v>785</v>
      </c>
      <c r="W209" s="14">
        <v>859</v>
      </c>
      <c r="X209" s="14">
        <v>928</v>
      </c>
      <c r="Y209" s="14">
        <v>985</v>
      </c>
      <c r="AA209"/>
      <c r="AB209"/>
    </row>
    <row r="210" spans="1:28" s="165" customFormat="1" x14ac:dyDescent="0.2">
      <c r="A210" t="s">
        <v>122</v>
      </c>
      <c r="B210">
        <v>465</v>
      </c>
      <c r="C210">
        <v>482</v>
      </c>
      <c r="D210">
        <v>483</v>
      </c>
      <c r="E210">
        <v>510</v>
      </c>
      <c r="F210">
        <v>526</v>
      </c>
      <c r="G210">
        <v>549</v>
      </c>
      <c r="H210">
        <v>565</v>
      </c>
      <c r="I210">
        <v>567</v>
      </c>
      <c r="J210">
        <v>640</v>
      </c>
      <c r="K210">
        <v>582</v>
      </c>
      <c r="L210">
        <v>578</v>
      </c>
      <c r="M210">
        <v>638</v>
      </c>
      <c r="N210">
        <v>687</v>
      </c>
      <c r="O210">
        <v>691</v>
      </c>
      <c r="P210">
        <v>812</v>
      </c>
      <c r="Q210">
        <v>877</v>
      </c>
      <c r="R210">
        <v>929</v>
      </c>
      <c r="S210">
        <v>884</v>
      </c>
      <c r="T210">
        <v>902</v>
      </c>
      <c r="U210">
        <v>942</v>
      </c>
      <c r="V210">
        <v>911</v>
      </c>
      <c r="W210" s="14">
        <v>951</v>
      </c>
      <c r="X210" s="14">
        <v>1016</v>
      </c>
      <c r="Y210" s="14">
        <v>1125</v>
      </c>
      <c r="AA210"/>
      <c r="AB210"/>
    </row>
    <row r="211" spans="1:28" s="165" customFormat="1" x14ac:dyDescent="0.2">
      <c r="A211" t="s">
        <v>123</v>
      </c>
      <c r="B211">
        <v>250</v>
      </c>
      <c r="C211">
        <v>257</v>
      </c>
      <c r="D211">
        <v>277</v>
      </c>
      <c r="E211">
        <v>300</v>
      </c>
      <c r="F211">
        <v>316</v>
      </c>
      <c r="G211">
        <v>328</v>
      </c>
      <c r="H211">
        <v>339</v>
      </c>
      <c r="I211">
        <v>320</v>
      </c>
      <c r="J211">
        <v>371</v>
      </c>
      <c r="K211">
        <v>318</v>
      </c>
      <c r="L211">
        <v>305</v>
      </c>
      <c r="M211">
        <v>320</v>
      </c>
      <c r="N211">
        <v>342</v>
      </c>
      <c r="O211">
        <v>362</v>
      </c>
      <c r="P211">
        <v>397</v>
      </c>
      <c r="Q211">
        <v>429</v>
      </c>
      <c r="R211">
        <v>494</v>
      </c>
      <c r="S211">
        <v>471</v>
      </c>
      <c r="T211">
        <v>506</v>
      </c>
      <c r="U211">
        <v>535</v>
      </c>
      <c r="V211">
        <v>560</v>
      </c>
      <c r="W211" s="14">
        <v>606</v>
      </c>
      <c r="X211" s="14">
        <v>720</v>
      </c>
      <c r="Y211" s="14">
        <v>693</v>
      </c>
      <c r="AA211"/>
      <c r="AB211"/>
    </row>
    <row r="212" spans="1:28" s="165" customFormat="1" x14ac:dyDescent="0.2">
      <c r="A212" t="s">
        <v>124</v>
      </c>
      <c r="B212">
        <v>241</v>
      </c>
      <c r="C212">
        <v>253</v>
      </c>
      <c r="D212">
        <v>263</v>
      </c>
      <c r="E212">
        <v>293</v>
      </c>
      <c r="F212">
        <v>314</v>
      </c>
      <c r="G212">
        <v>334</v>
      </c>
      <c r="H212">
        <v>348</v>
      </c>
      <c r="I212">
        <v>344</v>
      </c>
      <c r="J212">
        <v>395</v>
      </c>
      <c r="K212">
        <v>336</v>
      </c>
      <c r="L212">
        <v>319</v>
      </c>
      <c r="M212">
        <v>330</v>
      </c>
      <c r="N212">
        <v>332</v>
      </c>
      <c r="O212">
        <v>333</v>
      </c>
      <c r="P212">
        <v>363</v>
      </c>
      <c r="Q212">
        <v>373</v>
      </c>
      <c r="R212">
        <v>406</v>
      </c>
      <c r="S212">
        <v>412</v>
      </c>
      <c r="T212">
        <v>449</v>
      </c>
      <c r="U212">
        <v>453</v>
      </c>
      <c r="V212">
        <v>451</v>
      </c>
      <c r="W212" s="14">
        <v>493</v>
      </c>
      <c r="X212" s="14">
        <v>553</v>
      </c>
      <c r="Y212" s="14">
        <v>634</v>
      </c>
      <c r="AA212"/>
      <c r="AB212"/>
    </row>
    <row r="213" spans="1:28" s="165" customFormat="1" x14ac:dyDescent="0.2">
      <c r="A213" t="s">
        <v>125</v>
      </c>
      <c r="B213">
        <v>329</v>
      </c>
      <c r="C213">
        <v>331</v>
      </c>
      <c r="D213">
        <v>348</v>
      </c>
      <c r="E213">
        <v>348</v>
      </c>
      <c r="F213">
        <v>370</v>
      </c>
      <c r="G213">
        <v>383</v>
      </c>
      <c r="H213">
        <v>397</v>
      </c>
      <c r="I213">
        <v>395</v>
      </c>
      <c r="J213">
        <v>442</v>
      </c>
      <c r="K213">
        <v>390</v>
      </c>
      <c r="L213">
        <v>391</v>
      </c>
      <c r="M213">
        <v>409</v>
      </c>
      <c r="N213">
        <v>464</v>
      </c>
      <c r="O213">
        <v>463</v>
      </c>
      <c r="P213">
        <v>516</v>
      </c>
      <c r="Q213">
        <v>559</v>
      </c>
      <c r="R213">
        <v>600</v>
      </c>
      <c r="S213">
        <v>656</v>
      </c>
      <c r="T213">
        <v>695</v>
      </c>
      <c r="U213">
        <v>731</v>
      </c>
      <c r="V213">
        <v>705</v>
      </c>
      <c r="W213" s="14">
        <v>671</v>
      </c>
      <c r="X213" s="14">
        <v>728</v>
      </c>
      <c r="Y213" s="14">
        <v>818</v>
      </c>
      <c r="AA213"/>
      <c r="AB213"/>
    </row>
    <row r="214" spans="1:28" s="165" customFormat="1" x14ac:dyDescent="0.2">
      <c r="A214" t="s">
        <v>126</v>
      </c>
      <c r="B214">
        <v>334</v>
      </c>
      <c r="C214">
        <v>344</v>
      </c>
      <c r="D214">
        <v>346</v>
      </c>
      <c r="E214">
        <v>353</v>
      </c>
      <c r="F214">
        <v>378</v>
      </c>
      <c r="G214">
        <v>397</v>
      </c>
      <c r="H214">
        <v>412</v>
      </c>
      <c r="I214">
        <v>402</v>
      </c>
      <c r="J214">
        <v>444</v>
      </c>
      <c r="K214">
        <v>417</v>
      </c>
      <c r="L214">
        <v>405</v>
      </c>
      <c r="M214">
        <v>426</v>
      </c>
      <c r="N214">
        <v>479</v>
      </c>
      <c r="O214">
        <v>440</v>
      </c>
      <c r="P214">
        <v>465</v>
      </c>
      <c r="Q214">
        <v>542</v>
      </c>
      <c r="R214">
        <v>552</v>
      </c>
      <c r="S214">
        <v>584</v>
      </c>
      <c r="T214">
        <v>601</v>
      </c>
      <c r="U214">
        <v>616</v>
      </c>
      <c r="V214">
        <v>602</v>
      </c>
      <c r="W214" s="14">
        <v>639</v>
      </c>
      <c r="X214" s="14">
        <v>712</v>
      </c>
      <c r="Y214" s="14">
        <v>786</v>
      </c>
      <c r="AA214"/>
      <c r="AB214"/>
    </row>
    <row r="215" spans="1:28" s="165" customFormat="1" x14ac:dyDescent="0.2">
      <c r="A215" t="s">
        <v>138</v>
      </c>
      <c r="B215" s="22">
        <f t="shared" ref="B215:Y215" si="82">SUM(B203:B214)</f>
        <v>3377</v>
      </c>
      <c r="C215" s="22">
        <f t="shared" si="82"/>
        <v>3496</v>
      </c>
      <c r="D215" s="22">
        <f t="shared" si="82"/>
        <v>3615</v>
      </c>
      <c r="E215" s="22">
        <f t="shared" si="82"/>
        <v>3842</v>
      </c>
      <c r="F215" s="22">
        <f t="shared" si="82"/>
        <v>4041</v>
      </c>
      <c r="G215" s="22">
        <f t="shared" si="82"/>
        <v>4207</v>
      </c>
      <c r="H215" s="22">
        <f t="shared" si="82"/>
        <v>4358</v>
      </c>
      <c r="I215" s="22">
        <f t="shared" si="82"/>
        <v>4318</v>
      </c>
      <c r="J215" s="22">
        <f t="shared" si="82"/>
        <v>4903</v>
      </c>
      <c r="K215" s="22">
        <f t="shared" si="82"/>
        <v>4318</v>
      </c>
      <c r="L215" s="22">
        <f t="shared" si="82"/>
        <v>4229</v>
      </c>
      <c r="M215" s="22">
        <f t="shared" si="82"/>
        <v>4431</v>
      </c>
      <c r="N215" s="22">
        <f t="shared" si="82"/>
        <v>4794</v>
      </c>
      <c r="O215" s="22">
        <f t="shared" si="82"/>
        <v>4860</v>
      </c>
      <c r="P215" s="22">
        <f t="shared" si="82"/>
        <v>5273</v>
      </c>
      <c r="Q215" s="22">
        <f t="shared" si="82"/>
        <v>5696</v>
      </c>
      <c r="R215" s="22">
        <f t="shared" si="82"/>
        <v>6199</v>
      </c>
      <c r="S215" s="22">
        <f t="shared" si="82"/>
        <v>6296</v>
      </c>
      <c r="T215" s="22">
        <f t="shared" si="82"/>
        <v>6658</v>
      </c>
      <c r="U215" s="22">
        <f t="shared" si="82"/>
        <v>6903</v>
      </c>
      <c r="V215" s="22">
        <f t="shared" si="82"/>
        <v>6659</v>
      </c>
      <c r="W215" s="22">
        <f t="shared" si="82"/>
        <v>7028</v>
      </c>
      <c r="X215" s="22">
        <f t="shared" si="82"/>
        <v>7861</v>
      </c>
      <c r="Y215" s="22">
        <f t="shared" si="82"/>
        <v>8484</v>
      </c>
      <c r="AA215"/>
      <c r="AB215"/>
    </row>
    <row r="216" spans="1:28" s="165" customFormat="1" x14ac:dyDescent="0.2">
      <c r="A216" t="s">
        <v>127</v>
      </c>
      <c r="B216" s="14">
        <v>443</v>
      </c>
      <c r="C216" s="14">
        <v>452</v>
      </c>
      <c r="D216" s="14">
        <v>472</v>
      </c>
      <c r="E216" s="14">
        <v>509</v>
      </c>
      <c r="F216" s="14">
        <v>538</v>
      </c>
      <c r="G216" s="14">
        <v>554</v>
      </c>
      <c r="H216" s="14">
        <v>563</v>
      </c>
      <c r="I216" s="14">
        <v>565</v>
      </c>
      <c r="J216" s="14">
        <v>633</v>
      </c>
      <c r="K216" s="14">
        <v>587</v>
      </c>
      <c r="L216" s="14">
        <v>552</v>
      </c>
      <c r="M216" s="14">
        <v>577</v>
      </c>
      <c r="N216" s="14">
        <v>614</v>
      </c>
      <c r="O216" s="14">
        <v>610</v>
      </c>
      <c r="P216" s="14">
        <v>638</v>
      </c>
      <c r="Q216" s="14">
        <v>705</v>
      </c>
      <c r="R216" s="14">
        <v>810</v>
      </c>
      <c r="S216" s="14">
        <v>823</v>
      </c>
      <c r="T216" s="14">
        <v>849</v>
      </c>
      <c r="U216" s="14">
        <v>882</v>
      </c>
      <c r="V216" s="14">
        <v>880</v>
      </c>
      <c r="W216" s="14">
        <v>933</v>
      </c>
      <c r="X216" s="14">
        <v>1072</v>
      </c>
      <c r="Y216" s="14">
        <v>1184</v>
      </c>
      <c r="AA216"/>
      <c r="AB216"/>
    </row>
    <row r="217" spans="1:28" s="165" customFormat="1" x14ac:dyDescent="0.2">
      <c r="A217" t="s">
        <v>139</v>
      </c>
      <c r="B217" s="22">
        <f t="shared" ref="B217:Y217" si="83">SUM(B215:B216)</f>
        <v>3820</v>
      </c>
      <c r="C217" s="22">
        <f t="shared" si="83"/>
        <v>3948</v>
      </c>
      <c r="D217" s="22">
        <f t="shared" si="83"/>
        <v>4087</v>
      </c>
      <c r="E217" s="22">
        <f t="shared" si="83"/>
        <v>4351</v>
      </c>
      <c r="F217" s="22">
        <f t="shared" si="83"/>
        <v>4579</v>
      </c>
      <c r="G217" s="22">
        <f t="shared" si="83"/>
        <v>4761</v>
      </c>
      <c r="H217" s="22">
        <f t="shared" si="83"/>
        <v>4921</v>
      </c>
      <c r="I217" s="22">
        <f t="shared" si="83"/>
        <v>4883</v>
      </c>
      <c r="J217" s="22">
        <f t="shared" si="83"/>
        <v>5536</v>
      </c>
      <c r="K217" s="22">
        <f t="shared" si="83"/>
        <v>4905</v>
      </c>
      <c r="L217" s="22">
        <f t="shared" si="83"/>
        <v>4781</v>
      </c>
      <c r="M217" s="22">
        <f t="shared" si="83"/>
        <v>5008</v>
      </c>
      <c r="N217" s="22">
        <f t="shared" si="83"/>
        <v>5408</v>
      </c>
      <c r="O217" s="22">
        <f t="shared" si="83"/>
        <v>5470</v>
      </c>
      <c r="P217" s="22">
        <f t="shared" si="83"/>
        <v>5911</v>
      </c>
      <c r="Q217" s="22">
        <f t="shared" si="83"/>
        <v>6401</v>
      </c>
      <c r="R217" s="22">
        <f t="shared" si="83"/>
        <v>7009</v>
      </c>
      <c r="S217" s="22">
        <f t="shared" si="83"/>
        <v>7119</v>
      </c>
      <c r="T217" s="22">
        <f t="shared" si="83"/>
        <v>7507</v>
      </c>
      <c r="U217" s="22">
        <f t="shared" si="83"/>
        <v>7785</v>
      </c>
      <c r="V217" s="22">
        <f t="shared" si="83"/>
        <v>7539</v>
      </c>
      <c r="W217" s="22">
        <f t="shared" si="83"/>
        <v>7961</v>
      </c>
      <c r="X217" s="22">
        <f t="shared" si="83"/>
        <v>8933</v>
      </c>
      <c r="Y217" s="22">
        <f t="shared" si="83"/>
        <v>9668</v>
      </c>
      <c r="AA217"/>
      <c r="AB217"/>
    </row>
    <row r="218" spans="1:28" s="165" customFormat="1" x14ac:dyDescent="0.2">
      <c r="A218" t="s">
        <v>140</v>
      </c>
      <c r="B218" s="14">
        <v>24735</v>
      </c>
      <c r="C218" s="14">
        <v>25353</v>
      </c>
      <c r="D218" s="14">
        <v>25779</v>
      </c>
      <c r="E218" s="14">
        <v>26502</v>
      </c>
      <c r="F218" s="14">
        <v>27034</v>
      </c>
      <c r="G218" s="14">
        <v>27868</v>
      </c>
      <c r="H218" s="14">
        <v>28988</v>
      </c>
      <c r="I218" s="14">
        <v>28799</v>
      </c>
      <c r="J218" s="14">
        <v>32767</v>
      </c>
      <c r="K218" s="14">
        <v>29147</v>
      </c>
      <c r="L218" s="14">
        <v>28745</v>
      </c>
      <c r="M218" s="14">
        <v>30244</v>
      </c>
      <c r="N218" s="14">
        <v>32640</v>
      </c>
      <c r="O218" s="14">
        <v>33034</v>
      </c>
      <c r="P218" s="14">
        <v>35381</v>
      </c>
      <c r="Q218" s="14">
        <v>38197</v>
      </c>
      <c r="R218" s="14">
        <v>41181</v>
      </c>
      <c r="S218" s="14">
        <v>41216</v>
      </c>
      <c r="T218" s="14">
        <v>42823</v>
      </c>
      <c r="U218" s="14">
        <v>44120</v>
      </c>
      <c r="V218" s="14">
        <v>43686</v>
      </c>
      <c r="W218" s="14">
        <v>44714</v>
      </c>
      <c r="X218" s="14">
        <v>49354</v>
      </c>
      <c r="Y218" s="14">
        <v>54605</v>
      </c>
      <c r="AA218"/>
      <c r="AB218"/>
    </row>
    <row r="219" spans="1:28" s="165" customFormat="1" x14ac:dyDescent="0.2">
      <c r="A219" t="s">
        <v>141</v>
      </c>
      <c r="B219" s="14">
        <v>122127</v>
      </c>
      <c r="C219" s="14">
        <v>125587</v>
      </c>
      <c r="D219" s="14">
        <v>127596</v>
      </c>
      <c r="E219" s="14">
        <v>132257</v>
      </c>
      <c r="F219" s="14">
        <v>135115</v>
      </c>
      <c r="G219" s="14">
        <v>141070</v>
      </c>
      <c r="H219" s="14">
        <v>147331</v>
      </c>
      <c r="I219" s="14">
        <v>153846</v>
      </c>
      <c r="J219" s="14">
        <v>166935</v>
      </c>
      <c r="K219" s="14">
        <v>151120</v>
      </c>
      <c r="L219" s="14">
        <v>148290</v>
      </c>
      <c r="M219" s="14">
        <v>155771</v>
      </c>
      <c r="N219" s="14">
        <v>171144</v>
      </c>
      <c r="O219" s="14">
        <v>175705</v>
      </c>
      <c r="P219" s="14">
        <v>189787</v>
      </c>
      <c r="Q219" s="14">
        <v>202814</v>
      </c>
      <c r="R219" s="14">
        <v>214242</v>
      </c>
      <c r="S219" s="14">
        <v>215883</v>
      </c>
      <c r="T219" s="14">
        <v>228516</v>
      </c>
      <c r="U219" s="14">
        <v>231938</v>
      </c>
      <c r="V219" s="14">
        <v>226901</v>
      </c>
      <c r="W219" s="14">
        <v>235344</v>
      </c>
      <c r="X219" s="14">
        <v>257943</v>
      </c>
      <c r="Y219" s="14">
        <v>283358</v>
      </c>
      <c r="AA219"/>
      <c r="AB219"/>
    </row>
    <row r="220" spans="1:28" s="165" customFormat="1" x14ac:dyDescent="0.2">
      <c r="A220" t="s">
        <v>226</v>
      </c>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AA220"/>
      <c r="AB220"/>
    </row>
    <row r="221" spans="1:28" s="165" customFormat="1" x14ac:dyDescent="0.2">
      <c r="A221" t="s">
        <v>227</v>
      </c>
      <c r="B221" s="14">
        <v>140656</v>
      </c>
      <c r="C221" s="14">
        <v>144289</v>
      </c>
      <c r="D221" s="14">
        <v>146521</v>
      </c>
      <c r="E221" s="14">
        <v>151601</v>
      </c>
      <c r="F221" s="14">
        <v>154889</v>
      </c>
      <c r="G221" s="14">
        <v>161258</v>
      </c>
      <c r="H221" s="14">
        <v>169790</v>
      </c>
      <c r="I221" s="14">
        <v>176124</v>
      </c>
      <c r="J221" s="14">
        <v>189456</v>
      </c>
      <c r="K221" s="14">
        <v>171889</v>
      </c>
      <c r="L221" s="14">
        <v>168393</v>
      </c>
      <c r="M221" s="14">
        <v>177463</v>
      </c>
      <c r="N221" s="14">
        <v>194057</v>
      </c>
      <c r="O221" s="14">
        <v>199422</v>
      </c>
      <c r="P221" s="14">
        <v>214684</v>
      </c>
      <c r="Q221" s="14">
        <v>228621</v>
      </c>
      <c r="R221" s="14">
        <v>240975</v>
      </c>
      <c r="S221" s="14">
        <v>243728</v>
      </c>
      <c r="T221" s="14">
        <v>257380</v>
      </c>
      <c r="U221" s="14">
        <v>262262</v>
      </c>
      <c r="V221" s="14">
        <v>257255</v>
      </c>
      <c r="W221" s="14">
        <v>266633</v>
      </c>
      <c r="X221" s="14">
        <v>292868</v>
      </c>
      <c r="Y221" s="14">
        <v>322132</v>
      </c>
      <c r="AA221"/>
      <c r="AB221"/>
    </row>
    <row r="222" spans="1:28" x14ac:dyDescent="0.2">
      <c r="A222" t="s">
        <v>228</v>
      </c>
      <c r="B222" s="22">
        <f t="shared" ref="B222:W222" si="84">SUM(B205,B208,B209,B211,B216)</f>
        <v>1497</v>
      </c>
      <c r="C222" s="22">
        <f t="shared" si="84"/>
        <v>1540</v>
      </c>
      <c r="D222" s="22">
        <f t="shared" si="84"/>
        <v>1610</v>
      </c>
      <c r="E222" s="22">
        <f t="shared" si="84"/>
        <v>1724</v>
      </c>
      <c r="F222" s="22">
        <f t="shared" si="84"/>
        <v>1788</v>
      </c>
      <c r="G222" s="22">
        <f t="shared" si="84"/>
        <v>1852</v>
      </c>
      <c r="H222" s="22">
        <f t="shared" si="84"/>
        <v>1915</v>
      </c>
      <c r="I222" s="22">
        <f t="shared" si="84"/>
        <v>1895</v>
      </c>
      <c r="J222" s="22">
        <f t="shared" si="84"/>
        <v>2163</v>
      </c>
      <c r="K222" s="22">
        <f t="shared" si="84"/>
        <v>1922</v>
      </c>
      <c r="L222" s="22">
        <f t="shared" si="84"/>
        <v>1857</v>
      </c>
      <c r="M222" s="22">
        <f t="shared" si="84"/>
        <v>1949</v>
      </c>
      <c r="N222" s="22">
        <f t="shared" si="84"/>
        <v>2124</v>
      </c>
      <c r="O222" s="22">
        <f t="shared" si="84"/>
        <v>2223</v>
      </c>
      <c r="P222" s="22">
        <f t="shared" si="84"/>
        <v>2352</v>
      </c>
      <c r="Q222" s="22">
        <f t="shared" si="84"/>
        <v>2548</v>
      </c>
      <c r="R222" s="22">
        <f t="shared" si="84"/>
        <v>2892</v>
      </c>
      <c r="S222" s="22">
        <f t="shared" si="84"/>
        <v>2929</v>
      </c>
      <c r="T222" s="22">
        <f t="shared" si="84"/>
        <v>3084</v>
      </c>
      <c r="U222" s="22">
        <f t="shared" si="84"/>
        <v>3179</v>
      </c>
      <c r="V222" s="22">
        <f t="shared" si="84"/>
        <v>3045</v>
      </c>
      <c r="W222" s="22">
        <f t="shared" si="84"/>
        <v>3275</v>
      </c>
      <c r="X222" s="22">
        <f t="shared" ref="X222:Y222" si="85">SUM(X205,X208,X209,X211,X216)</f>
        <v>3700</v>
      </c>
      <c r="Y222" s="22">
        <f t="shared" si="85"/>
        <v>3916</v>
      </c>
    </row>
    <row r="223" spans="1:28" x14ac:dyDescent="0.2">
      <c r="A223" t="s">
        <v>229</v>
      </c>
      <c r="B223" s="22">
        <f t="shared" ref="B223:W223" si="86">SUM(B210,B213,B214)</f>
        <v>1128</v>
      </c>
      <c r="C223" s="22">
        <f t="shared" si="86"/>
        <v>1157</v>
      </c>
      <c r="D223" s="22">
        <f t="shared" si="86"/>
        <v>1177</v>
      </c>
      <c r="E223" s="22">
        <f t="shared" si="86"/>
        <v>1211</v>
      </c>
      <c r="F223" s="22">
        <f t="shared" si="86"/>
        <v>1274</v>
      </c>
      <c r="G223" s="22">
        <f t="shared" si="86"/>
        <v>1329</v>
      </c>
      <c r="H223" s="22">
        <f t="shared" si="86"/>
        <v>1374</v>
      </c>
      <c r="I223" s="22">
        <f t="shared" si="86"/>
        <v>1364</v>
      </c>
      <c r="J223" s="22">
        <f t="shared" si="86"/>
        <v>1526</v>
      </c>
      <c r="K223" s="22">
        <f t="shared" si="86"/>
        <v>1389</v>
      </c>
      <c r="L223" s="22">
        <f t="shared" si="86"/>
        <v>1374</v>
      </c>
      <c r="M223" s="22">
        <f t="shared" si="86"/>
        <v>1473</v>
      </c>
      <c r="N223" s="22">
        <f t="shared" si="86"/>
        <v>1630</v>
      </c>
      <c r="O223" s="22">
        <f t="shared" si="86"/>
        <v>1594</v>
      </c>
      <c r="P223" s="22">
        <f t="shared" si="86"/>
        <v>1793</v>
      </c>
      <c r="Q223" s="22">
        <f t="shared" si="86"/>
        <v>1978</v>
      </c>
      <c r="R223" s="22">
        <f t="shared" si="86"/>
        <v>2081</v>
      </c>
      <c r="S223" s="22">
        <f t="shared" si="86"/>
        <v>2124</v>
      </c>
      <c r="T223" s="22">
        <f t="shared" si="86"/>
        <v>2198</v>
      </c>
      <c r="U223" s="22">
        <f t="shared" si="86"/>
        <v>2289</v>
      </c>
      <c r="V223" s="22">
        <f t="shared" si="86"/>
        <v>2218</v>
      </c>
      <c r="W223" s="22">
        <f t="shared" si="86"/>
        <v>2261</v>
      </c>
      <c r="X223" s="22">
        <f t="shared" ref="X223:Y223" si="87">SUM(X210,X213,X214)</f>
        <v>2456</v>
      </c>
      <c r="Y223" s="22">
        <f t="shared" si="87"/>
        <v>2729</v>
      </c>
    </row>
    <row r="224" spans="1:28" x14ac:dyDescent="0.2">
      <c r="A224" t="s">
        <v>230</v>
      </c>
      <c r="B224" s="22">
        <f t="shared" ref="B224:W224" si="88">SUM(B204,B206,B207,B212)</f>
        <v>948</v>
      </c>
      <c r="C224" s="22">
        <f t="shared" si="88"/>
        <v>990</v>
      </c>
      <c r="D224" s="22">
        <f t="shared" si="88"/>
        <v>1036</v>
      </c>
      <c r="E224" s="22">
        <f t="shared" si="88"/>
        <v>1142</v>
      </c>
      <c r="F224" s="22">
        <f t="shared" si="88"/>
        <v>1224</v>
      </c>
      <c r="G224" s="22">
        <f t="shared" si="88"/>
        <v>1276</v>
      </c>
      <c r="H224" s="22">
        <f t="shared" si="88"/>
        <v>1312</v>
      </c>
      <c r="I224" s="22">
        <f t="shared" si="88"/>
        <v>1310</v>
      </c>
      <c r="J224" s="22">
        <f t="shared" si="88"/>
        <v>1491</v>
      </c>
      <c r="K224" s="22">
        <f t="shared" si="88"/>
        <v>1286</v>
      </c>
      <c r="L224" s="22">
        <f t="shared" si="88"/>
        <v>1248</v>
      </c>
      <c r="M224" s="22">
        <f t="shared" si="88"/>
        <v>1284</v>
      </c>
      <c r="N224" s="22">
        <f t="shared" si="88"/>
        <v>1326</v>
      </c>
      <c r="O224" s="22">
        <f t="shared" si="88"/>
        <v>1331</v>
      </c>
      <c r="P224" s="22">
        <f t="shared" si="88"/>
        <v>1413</v>
      </c>
      <c r="Q224" s="22">
        <f t="shared" si="88"/>
        <v>1482</v>
      </c>
      <c r="R224" s="22">
        <f t="shared" si="88"/>
        <v>1609</v>
      </c>
      <c r="S224" s="22">
        <f t="shared" si="88"/>
        <v>1623</v>
      </c>
      <c r="T224" s="22">
        <f t="shared" si="88"/>
        <v>1762</v>
      </c>
      <c r="U224" s="22">
        <f t="shared" si="88"/>
        <v>1837</v>
      </c>
      <c r="V224" s="22">
        <f t="shared" si="88"/>
        <v>1817</v>
      </c>
      <c r="W224" s="22">
        <f t="shared" si="88"/>
        <v>1945</v>
      </c>
      <c r="X224" s="22">
        <f t="shared" ref="X224:Y224" si="89">SUM(X204,X206,X207,X212)</f>
        <v>2217</v>
      </c>
      <c r="Y224" s="22">
        <f t="shared" si="89"/>
        <v>2395</v>
      </c>
    </row>
    <row r="225" spans="1:28" x14ac:dyDescent="0.2">
      <c r="A225" t="s">
        <v>231</v>
      </c>
      <c r="B225" s="22">
        <f t="shared" ref="B225:W225" si="90">SUM(B203,B209)</f>
        <v>645</v>
      </c>
      <c r="C225" s="22">
        <f t="shared" si="90"/>
        <v>672</v>
      </c>
      <c r="D225" s="22">
        <f t="shared" si="90"/>
        <v>674</v>
      </c>
      <c r="E225" s="22">
        <f t="shared" si="90"/>
        <v>710</v>
      </c>
      <c r="F225" s="22">
        <f t="shared" si="90"/>
        <v>740</v>
      </c>
      <c r="G225" s="22">
        <f t="shared" si="90"/>
        <v>763</v>
      </c>
      <c r="H225" s="22">
        <f t="shared" si="90"/>
        <v>806</v>
      </c>
      <c r="I225" s="22">
        <f t="shared" si="90"/>
        <v>798</v>
      </c>
      <c r="J225" s="22">
        <f t="shared" si="90"/>
        <v>899</v>
      </c>
      <c r="K225" s="22">
        <f t="shared" si="90"/>
        <v>787</v>
      </c>
      <c r="L225" s="22">
        <f t="shared" si="90"/>
        <v>779</v>
      </c>
      <c r="M225" s="22">
        <f t="shared" si="90"/>
        <v>798</v>
      </c>
      <c r="N225" s="22">
        <f t="shared" si="90"/>
        <v>853</v>
      </c>
      <c r="O225" s="22">
        <f t="shared" si="90"/>
        <v>893</v>
      </c>
      <c r="P225" s="22">
        <f t="shared" si="90"/>
        <v>977</v>
      </c>
      <c r="Q225" s="22">
        <f t="shared" si="90"/>
        <v>1034</v>
      </c>
      <c r="R225" s="22">
        <f t="shared" si="90"/>
        <v>1105</v>
      </c>
      <c r="S225" s="22">
        <f t="shared" si="90"/>
        <v>1164</v>
      </c>
      <c r="T225" s="22">
        <f t="shared" si="90"/>
        <v>1223</v>
      </c>
      <c r="U225" s="22">
        <f t="shared" si="90"/>
        <v>1277</v>
      </c>
      <c r="V225" s="22">
        <f t="shared" si="90"/>
        <v>1244</v>
      </c>
      <c r="W225" s="22">
        <f t="shared" si="90"/>
        <v>1339</v>
      </c>
      <c r="X225" s="22">
        <f t="shared" ref="X225:Y225" si="91">SUM(X203,X209)</f>
        <v>1488</v>
      </c>
      <c r="Y225" s="22">
        <f t="shared" si="91"/>
        <v>1613</v>
      </c>
    </row>
    <row r="228" spans="1:28" x14ac:dyDescent="0.2">
      <c r="A228" t="s">
        <v>270</v>
      </c>
    </row>
    <row r="229" spans="1:28" s="18" customFormat="1" ht="15" x14ac:dyDescent="0.25">
      <c r="B229" s="18" t="s">
        <v>1846</v>
      </c>
      <c r="C229" s="18" t="s">
        <v>1715</v>
      </c>
      <c r="D229" s="18" t="s">
        <v>1716</v>
      </c>
      <c r="E229" s="18" t="s">
        <v>1717</v>
      </c>
      <c r="F229" s="18" t="s">
        <v>1718</v>
      </c>
      <c r="G229" s="18" t="s">
        <v>1719</v>
      </c>
      <c r="H229" s="18" t="s">
        <v>1720</v>
      </c>
      <c r="I229" s="18" t="s">
        <v>1721</v>
      </c>
      <c r="J229" s="18" t="s">
        <v>1722</v>
      </c>
      <c r="K229" s="18" t="s">
        <v>1723</v>
      </c>
      <c r="L229" s="18" t="s">
        <v>1724</v>
      </c>
      <c r="M229" s="18" t="s">
        <v>1725</v>
      </c>
      <c r="N229" s="18" t="s">
        <v>1726</v>
      </c>
      <c r="O229" s="18" t="s">
        <v>1727</v>
      </c>
      <c r="P229" s="18" t="s">
        <v>1728</v>
      </c>
      <c r="Q229" s="18" t="s">
        <v>1729</v>
      </c>
      <c r="R229" s="18" t="s">
        <v>1594</v>
      </c>
      <c r="S229" s="18" t="s">
        <v>1595</v>
      </c>
      <c r="T229" s="18" t="s">
        <v>1596</v>
      </c>
      <c r="U229" s="18" t="s">
        <v>1597</v>
      </c>
      <c r="V229" s="18" t="s">
        <v>1598</v>
      </c>
      <c r="W229" s="18" t="s">
        <v>556</v>
      </c>
      <c r="X229" s="18" t="s">
        <v>561</v>
      </c>
      <c r="Y229" s="18" t="s">
        <v>564</v>
      </c>
      <c r="Z229" s="166"/>
    </row>
    <row r="230" spans="1:28" x14ac:dyDescent="0.2">
      <c r="A230" t="s">
        <v>115</v>
      </c>
      <c r="B230">
        <v>156</v>
      </c>
      <c r="C230">
        <v>176</v>
      </c>
      <c r="D230">
        <v>193</v>
      </c>
      <c r="E230">
        <v>196</v>
      </c>
      <c r="F230">
        <v>211</v>
      </c>
      <c r="G230">
        <v>245</v>
      </c>
      <c r="H230">
        <v>262</v>
      </c>
      <c r="I230">
        <v>271</v>
      </c>
      <c r="J230">
        <v>274</v>
      </c>
      <c r="K230">
        <v>273</v>
      </c>
      <c r="L230">
        <v>269</v>
      </c>
      <c r="M230">
        <v>269</v>
      </c>
      <c r="N230">
        <v>275</v>
      </c>
      <c r="O230">
        <v>296</v>
      </c>
      <c r="P230">
        <v>317</v>
      </c>
      <c r="Q230">
        <v>339</v>
      </c>
      <c r="R230">
        <v>341</v>
      </c>
      <c r="S230">
        <v>355</v>
      </c>
      <c r="T230">
        <v>362</v>
      </c>
      <c r="U230">
        <v>397</v>
      </c>
      <c r="V230">
        <v>419</v>
      </c>
      <c r="W230" s="14">
        <v>400</v>
      </c>
      <c r="X230" s="14">
        <v>417</v>
      </c>
      <c r="Y230" s="14">
        <v>435</v>
      </c>
    </row>
    <row r="231" spans="1:28" x14ac:dyDescent="0.2">
      <c r="A231" t="s">
        <v>116</v>
      </c>
      <c r="B231">
        <v>87</v>
      </c>
      <c r="C231">
        <v>99</v>
      </c>
      <c r="D231">
        <v>108</v>
      </c>
      <c r="E231">
        <v>106</v>
      </c>
      <c r="F231">
        <v>121</v>
      </c>
      <c r="G231">
        <v>146</v>
      </c>
      <c r="H231">
        <v>157</v>
      </c>
      <c r="I231">
        <v>173</v>
      </c>
      <c r="J231">
        <v>184</v>
      </c>
      <c r="K231">
        <v>195</v>
      </c>
      <c r="L231">
        <v>194</v>
      </c>
      <c r="M231">
        <v>190</v>
      </c>
      <c r="N231">
        <v>218</v>
      </c>
      <c r="O231">
        <v>233</v>
      </c>
      <c r="P231">
        <v>270</v>
      </c>
      <c r="Q231">
        <v>291</v>
      </c>
      <c r="R231">
        <v>284</v>
      </c>
      <c r="S231">
        <v>318</v>
      </c>
      <c r="T231">
        <v>351</v>
      </c>
      <c r="U231">
        <v>337</v>
      </c>
      <c r="V231">
        <v>336</v>
      </c>
      <c r="W231" s="14">
        <v>360</v>
      </c>
      <c r="X231" s="14">
        <v>365</v>
      </c>
      <c r="Y231" s="14">
        <v>390</v>
      </c>
    </row>
    <row r="232" spans="1:28" x14ac:dyDescent="0.2">
      <c r="A232" t="s">
        <v>117</v>
      </c>
      <c r="B232">
        <v>149</v>
      </c>
      <c r="C232">
        <v>166</v>
      </c>
      <c r="D232">
        <v>181</v>
      </c>
      <c r="E232">
        <v>176</v>
      </c>
      <c r="F232">
        <v>194</v>
      </c>
      <c r="G232">
        <v>231</v>
      </c>
      <c r="H232">
        <v>240</v>
      </c>
      <c r="I232">
        <v>259</v>
      </c>
      <c r="J232">
        <v>268</v>
      </c>
      <c r="K232">
        <v>273</v>
      </c>
      <c r="L232">
        <v>279</v>
      </c>
      <c r="M232">
        <v>266</v>
      </c>
      <c r="N232">
        <v>310</v>
      </c>
      <c r="O232">
        <v>302</v>
      </c>
      <c r="P232">
        <v>286</v>
      </c>
      <c r="Q232">
        <v>308</v>
      </c>
      <c r="R232">
        <v>325</v>
      </c>
      <c r="S232">
        <v>322</v>
      </c>
      <c r="T232">
        <v>306</v>
      </c>
      <c r="U232">
        <v>302</v>
      </c>
      <c r="V232">
        <v>310</v>
      </c>
      <c r="W232" s="14">
        <v>312</v>
      </c>
      <c r="X232" s="14">
        <v>301</v>
      </c>
      <c r="Y232" s="14">
        <v>332</v>
      </c>
    </row>
    <row r="233" spans="1:28" s="165" customFormat="1" x14ac:dyDescent="0.2">
      <c r="A233" t="s">
        <v>118</v>
      </c>
      <c r="B233">
        <v>108</v>
      </c>
      <c r="C233">
        <v>111</v>
      </c>
      <c r="D233">
        <v>149</v>
      </c>
      <c r="E233">
        <v>165</v>
      </c>
      <c r="F233">
        <v>184</v>
      </c>
      <c r="G233">
        <v>226</v>
      </c>
      <c r="H233">
        <v>197</v>
      </c>
      <c r="I233">
        <v>211</v>
      </c>
      <c r="J233">
        <v>231</v>
      </c>
      <c r="K233">
        <v>259</v>
      </c>
      <c r="L233">
        <v>311</v>
      </c>
      <c r="M233">
        <v>325</v>
      </c>
      <c r="N233">
        <v>353</v>
      </c>
      <c r="O233">
        <v>315</v>
      </c>
      <c r="P233">
        <v>367</v>
      </c>
      <c r="Q233">
        <v>409</v>
      </c>
      <c r="R233">
        <v>364</v>
      </c>
      <c r="S233">
        <v>318</v>
      </c>
      <c r="T233">
        <v>308</v>
      </c>
      <c r="U233">
        <v>276</v>
      </c>
      <c r="V233">
        <v>444</v>
      </c>
      <c r="W233" s="14">
        <v>410</v>
      </c>
      <c r="X233" s="14">
        <v>515</v>
      </c>
      <c r="Y233" s="14">
        <v>454</v>
      </c>
      <c r="AA233"/>
      <c r="AB233"/>
    </row>
    <row r="234" spans="1:28" s="165" customFormat="1" x14ac:dyDescent="0.2">
      <c r="A234" t="s">
        <v>119</v>
      </c>
      <c r="B234">
        <v>69</v>
      </c>
      <c r="C234">
        <v>74</v>
      </c>
      <c r="D234">
        <v>80</v>
      </c>
      <c r="E234">
        <v>80</v>
      </c>
      <c r="F234">
        <v>91</v>
      </c>
      <c r="G234">
        <v>110</v>
      </c>
      <c r="H234">
        <v>115</v>
      </c>
      <c r="I234">
        <v>122</v>
      </c>
      <c r="J234">
        <v>126</v>
      </c>
      <c r="K234">
        <v>124</v>
      </c>
      <c r="L234">
        <v>121</v>
      </c>
      <c r="M234">
        <v>119</v>
      </c>
      <c r="N234">
        <v>128</v>
      </c>
      <c r="O234">
        <v>121</v>
      </c>
      <c r="P234">
        <v>139</v>
      </c>
      <c r="Q234">
        <v>169</v>
      </c>
      <c r="R234">
        <v>208</v>
      </c>
      <c r="S234">
        <v>227</v>
      </c>
      <c r="T234">
        <v>210</v>
      </c>
      <c r="U234">
        <v>215</v>
      </c>
      <c r="V234">
        <v>249</v>
      </c>
      <c r="W234" s="14">
        <v>172</v>
      </c>
      <c r="X234" s="14">
        <v>189</v>
      </c>
      <c r="Y234" s="14">
        <v>214</v>
      </c>
      <c r="AA234"/>
      <c r="AB234"/>
    </row>
    <row r="235" spans="1:28" s="165" customFormat="1" x14ac:dyDescent="0.2">
      <c r="A235" t="s">
        <v>120</v>
      </c>
      <c r="B235">
        <v>47</v>
      </c>
      <c r="C235">
        <v>51</v>
      </c>
      <c r="D235">
        <v>56</v>
      </c>
      <c r="E235">
        <v>57</v>
      </c>
      <c r="F235">
        <v>63</v>
      </c>
      <c r="G235">
        <v>75</v>
      </c>
      <c r="H235">
        <v>78</v>
      </c>
      <c r="I235">
        <v>84</v>
      </c>
      <c r="J235">
        <v>87</v>
      </c>
      <c r="K235">
        <v>87</v>
      </c>
      <c r="L235">
        <v>85</v>
      </c>
      <c r="M235">
        <v>82</v>
      </c>
      <c r="N235">
        <v>95</v>
      </c>
      <c r="O235">
        <v>98</v>
      </c>
      <c r="P235">
        <v>98</v>
      </c>
      <c r="Q235">
        <v>128</v>
      </c>
      <c r="R235">
        <v>138</v>
      </c>
      <c r="S235">
        <v>139</v>
      </c>
      <c r="T235">
        <v>156</v>
      </c>
      <c r="U235">
        <v>150</v>
      </c>
      <c r="V235">
        <v>178</v>
      </c>
      <c r="W235" s="14">
        <v>168</v>
      </c>
      <c r="X235" s="14">
        <v>173</v>
      </c>
      <c r="Y235" s="14">
        <v>166</v>
      </c>
      <c r="AA235"/>
      <c r="AB235"/>
    </row>
    <row r="236" spans="1:28" s="165" customFormat="1" x14ac:dyDescent="0.2">
      <c r="A236" t="s">
        <v>121</v>
      </c>
      <c r="B236">
        <v>165</v>
      </c>
      <c r="C236">
        <v>182</v>
      </c>
      <c r="D236">
        <v>197</v>
      </c>
      <c r="E236">
        <v>197</v>
      </c>
      <c r="F236">
        <v>217</v>
      </c>
      <c r="G236">
        <v>256</v>
      </c>
      <c r="H236">
        <v>269</v>
      </c>
      <c r="I236">
        <v>282</v>
      </c>
      <c r="J236">
        <v>289</v>
      </c>
      <c r="K236">
        <v>292</v>
      </c>
      <c r="L236">
        <v>287</v>
      </c>
      <c r="M236">
        <v>280</v>
      </c>
      <c r="N236">
        <v>326</v>
      </c>
      <c r="O236">
        <v>344</v>
      </c>
      <c r="P236">
        <v>334</v>
      </c>
      <c r="Q236">
        <v>396</v>
      </c>
      <c r="R236">
        <v>416</v>
      </c>
      <c r="S236">
        <v>439</v>
      </c>
      <c r="T236">
        <v>457</v>
      </c>
      <c r="U236">
        <v>467</v>
      </c>
      <c r="V236">
        <v>469</v>
      </c>
      <c r="W236" s="14">
        <v>453</v>
      </c>
      <c r="X236" s="14">
        <v>514</v>
      </c>
      <c r="Y236" s="14">
        <v>585</v>
      </c>
      <c r="AA236"/>
      <c r="AB236"/>
    </row>
    <row r="237" spans="1:28" s="165" customFormat="1" x14ac:dyDescent="0.2">
      <c r="A237" t="s">
        <v>122</v>
      </c>
      <c r="B237">
        <v>156</v>
      </c>
      <c r="C237">
        <v>175</v>
      </c>
      <c r="D237">
        <v>193</v>
      </c>
      <c r="E237">
        <v>192</v>
      </c>
      <c r="F237">
        <v>216</v>
      </c>
      <c r="G237">
        <v>250</v>
      </c>
      <c r="H237">
        <v>262</v>
      </c>
      <c r="I237">
        <v>287</v>
      </c>
      <c r="J237">
        <v>306</v>
      </c>
      <c r="K237">
        <v>321</v>
      </c>
      <c r="L237">
        <v>322</v>
      </c>
      <c r="M237">
        <v>326</v>
      </c>
      <c r="N237">
        <v>374</v>
      </c>
      <c r="O237">
        <v>399</v>
      </c>
      <c r="P237">
        <v>431</v>
      </c>
      <c r="Q237">
        <v>491</v>
      </c>
      <c r="R237">
        <v>581</v>
      </c>
      <c r="S237">
        <v>524</v>
      </c>
      <c r="T237">
        <v>574</v>
      </c>
      <c r="U237">
        <v>637</v>
      </c>
      <c r="V237">
        <v>654</v>
      </c>
      <c r="W237" s="14">
        <v>648</v>
      </c>
      <c r="X237" s="14">
        <v>705</v>
      </c>
      <c r="Y237" s="14">
        <v>841</v>
      </c>
      <c r="AA237"/>
      <c r="AB237"/>
    </row>
    <row r="238" spans="1:28" s="165" customFormat="1" x14ac:dyDescent="0.2">
      <c r="A238" t="s">
        <v>123</v>
      </c>
      <c r="B238">
        <v>80</v>
      </c>
      <c r="C238">
        <v>90</v>
      </c>
      <c r="D238">
        <v>100</v>
      </c>
      <c r="E238">
        <v>99</v>
      </c>
      <c r="F238">
        <v>110</v>
      </c>
      <c r="G238">
        <v>130</v>
      </c>
      <c r="H238">
        <v>138</v>
      </c>
      <c r="I238">
        <v>146</v>
      </c>
      <c r="J238">
        <v>152</v>
      </c>
      <c r="K238">
        <v>155</v>
      </c>
      <c r="L238">
        <v>155</v>
      </c>
      <c r="M238">
        <v>152</v>
      </c>
      <c r="N238">
        <v>166</v>
      </c>
      <c r="O238">
        <v>177</v>
      </c>
      <c r="P238">
        <v>180</v>
      </c>
      <c r="Q238">
        <v>202</v>
      </c>
      <c r="R238">
        <v>229</v>
      </c>
      <c r="S238">
        <v>233</v>
      </c>
      <c r="T238">
        <v>222</v>
      </c>
      <c r="U238">
        <v>235</v>
      </c>
      <c r="V238">
        <v>252</v>
      </c>
      <c r="W238" s="14">
        <v>268</v>
      </c>
      <c r="X238" s="14">
        <v>306</v>
      </c>
      <c r="Y238" s="14">
        <v>379</v>
      </c>
      <c r="AA238"/>
      <c r="AB238"/>
    </row>
    <row r="239" spans="1:28" s="165" customFormat="1" x14ac:dyDescent="0.2">
      <c r="A239" t="s">
        <v>124</v>
      </c>
      <c r="B239">
        <v>42</v>
      </c>
      <c r="C239">
        <v>46</v>
      </c>
      <c r="D239">
        <v>51</v>
      </c>
      <c r="E239">
        <v>52</v>
      </c>
      <c r="F239">
        <v>59</v>
      </c>
      <c r="G239">
        <v>71</v>
      </c>
      <c r="H239">
        <v>73</v>
      </c>
      <c r="I239">
        <v>79</v>
      </c>
      <c r="J239">
        <v>83</v>
      </c>
      <c r="K239">
        <v>85</v>
      </c>
      <c r="L239">
        <v>85</v>
      </c>
      <c r="M239">
        <v>83</v>
      </c>
      <c r="N239">
        <v>93</v>
      </c>
      <c r="O239">
        <v>109</v>
      </c>
      <c r="P239">
        <v>99</v>
      </c>
      <c r="Q239">
        <v>113</v>
      </c>
      <c r="R239">
        <v>113</v>
      </c>
      <c r="S239">
        <v>118</v>
      </c>
      <c r="T239">
        <v>107</v>
      </c>
      <c r="U239">
        <v>108</v>
      </c>
      <c r="V239">
        <v>122</v>
      </c>
      <c r="W239" s="14">
        <v>136</v>
      </c>
      <c r="X239" s="14">
        <v>157</v>
      </c>
      <c r="Y239" s="14">
        <v>164</v>
      </c>
      <c r="AA239"/>
      <c r="AB239"/>
    </row>
    <row r="240" spans="1:28" s="165" customFormat="1" x14ac:dyDescent="0.2">
      <c r="A240" t="s">
        <v>125</v>
      </c>
      <c r="B240">
        <v>201</v>
      </c>
      <c r="C240">
        <v>226</v>
      </c>
      <c r="D240">
        <v>243</v>
      </c>
      <c r="E240">
        <v>245</v>
      </c>
      <c r="F240">
        <v>270</v>
      </c>
      <c r="G240">
        <v>319</v>
      </c>
      <c r="H240">
        <v>332</v>
      </c>
      <c r="I240">
        <v>349</v>
      </c>
      <c r="J240">
        <v>359</v>
      </c>
      <c r="K240">
        <v>364</v>
      </c>
      <c r="L240">
        <v>357</v>
      </c>
      <c r="M240">
        <v>348</v>
      </c>
      <c r="N240">
        <v>380</v>
      </c>
      <c r="O240">
        <v>390</v>
      </c>
      <c r="P240">
        <v>455</v>
      </c>
      <c r="Q240">
        <v>482</v>
      </c>
      <c r="R240">
        <v>511</v>
      </c>
      <c r="S240">
        <v>540</v>
      </c>
      <c r="T240">
        <v>546</v>
      </c>
      <c r="U240">
        <v>621</v>
      </c>
      <c r="V240">
        <v>554</v>
      </c>
      <c r="W240" s="14">
        <v>596</v>
      </c>
      <c r="X240" s="14">
        <v>671</v>
      </c>
      <c r="Y240" s="14">
        <v>754</v>
      </c>
      <c r="AA240"/>
      <c r="AB240"/>
    </row>
    <row r="241" spans="1:28" s="165" customFormat="1" x14ac:dyDescent="0.2">
      <c r="A241" t="s">
        <v>126</v>
      </c>
      <c r="B241">
        <v>178</v>
      </c>
      <c r="C241">
        <v>203</v>
      </c>
      <c r="D241">
        <v>220</v>
      </c>
      <c r="E241">
        <v>217</v>
      </c>
      <c r="F241">
        <v>244</v>
      </c>
      <c r="G241">
        <v>289</v>
      </c>
      <c r="H241">
        <v>307</v>
      </c>
      <c r="I241">
        <v>327</v>
      </c>
      <c r="J241">
        <v>334</v>
      </c>
      <c r="K241">
        <v>344</v>
      </c>
      <c r="L241">
        <v>343</v>
      </c>
      <c r="M241">
        <v>340</v>
      </c>
      <c r="N241">
        <v>374</v>
      </c>
      <c r="O241">
        <v>384</v>
      </c>
      <c r="P241">
        <v>397</v>
      </c>
      <c r="Q241">
        <v>442</v>
      </c>
      <c r="R241">
        <v>460</v>
      </c>
      <c r="S241">
        <v>468</v>
      </c>
      <c r="T241">
        <v>537</v>
      </c>
      <c r="U241">
        <v>565</v>
      </c>
      <c r="V241">
        <v>513</v>
      </c>
      <c r="W241" s="14">
        <v>592</v>
      </c>
      <c r="X241" s="14">
        <v>623</v>
      </c>
      <c r="Y241" s="14">
        <v>651</v>
      </c>
      <c r="AA241"/>
      <c r="AB241"/>
    </row>
    <row r="242" spans="1:28" s="165" customFormat="1" x14ac:dyDescent="0.2">
      <c r="A242" t="s">
        <v>138</v>
      </c>
      <c r="B242" s="22">
        <f t="shared" ref="B242:Y242" si="92">SUM(B230:B241)</f>
        <v>1438</v>
      </c>
      <c r="C242" s="22">
        <f t="shared" si="92"/>
        <v>1599</v>
      </c>
      <c r="D242" s="22">
        <f t="shared" si="92"/>
        <v>1771</v>
      </c>
      <c r="E242" s="22">
        <f t="shared" si="92"/>
        <v>1782</v>
      </c>
      <c r="F242" s="22">
        <f t="shared" si="92"/>
        <v>1980</v>
      </c>
      <c r="G242" s="22">
        <f t="shared" si="92"/>
        <v>2348</v>
      </c>
      <c r="H242" s="22">
        <f t="shared" si="92"/>
        <v>2430</v>
      </c>
      <c r="I242" s="22">
        <f t="shared" si="92"/>
        <v>2590</v>
      </c>
      <c r="J242" s="22">
        <f t="shared" si="92"/>
        <v>2693</v>
      </c>
      <c r="K242" s="22">
        <f t="shared" si="92"/>
        <v>2772</v>
      </c>
      <c r="L242" s="22">
        <f t="shared" si="92"/>
        <v>2808</v>
      </c>
      <c r="M242" s="22">
        <f t="shared" si="92"/>
        <v>2780</v>
      </c>
      <c r="N242" s="22">
        <f t="shared" si="92"/>
        <v>3092</v>
      </c>
      <c r="O242" s="22">
        <f t="shared" si="92"/>
        <v>3168</v>
      </c>
      <c r="P242" s="22">
        <f t="shared" si="92"/>
        <v>3373</v>
      </c>
      <c r="Q242" s="22">
        <f t="shared" si="92"/>
        <v>3770</v>
      </c>
      <c r="R242" s="22">
        <f t="shared" si="92"/>
        <v>3970</v>
      </c>
      <c r="S242" s="22">
        <f t="shared" si="92"/>
        <v>4001</v>
      </c>
      <c r="T242" s="22">
        <f t="shared" si="92"/>
        <v>4136</v>
      </c>
      <c r="U242" s="22">
        <f t="shared" si="92"/>
        <v>4310</v>
      </c>
      <c r="V242" s="22">
        <f t="shared" si="92"/>
        <v>4500</v>
      </c>
      <c r="W242" s="22">
        <f t="shared" si="92"/>
        <v>4515</v>
      </c>
      <c r="X242" s="22">
        <f t="shared" si="92"/>
        <v>4936</v>
      </c>
      <c r="Y242" s="22">
        <f t="shared" si="92"/>
        <v>5365</v>
      </c>
      <c r="AA242"/>
      <c r="AB242"/>
    </row>
    <row r="243" spans="1:28" s="165" customFormat="1" x14ac:dyDescent="0.2">
      <c r="A243" t="s">
        <v>127</v>
      </c>
      <c r="B243" s="14">
        <v>151</v>
      </c>
      <c r="C243" s="14">
        <v>167</v>
      </c>
      <c r="D243" s="14">
        <v>180</v>
      </c>
      <c r="E243" s="14">
        <v>182</v>
      </c>
      <c r="F243" s="14">
        <v>198</v>
      </c>
      <c r="G243" s="14">
        <v>231</v>
      </c>
      <c r="H243" s="14">
        <v>242</v>
      </c>
      <c r="I243" s="14">
        <v>256</v>
      </c>
      <c r="J243" s="14">
        <v>265</v>
      </c>
      <c r="K243" s="14">
        <v>267</v>
      </c>
      <c r="L243" s="14">
        <v>262</v>
      </c>
      <c r="M243" s="14">
        <v>254</v>
      </c>
      <c r="N243" s="14">
        <v>271</v>
      </c>
      <c r="O243" s="14">
        <v>315</v>
      </c>
      <c r="P243" s="14">
        <v>312</v>
      </c>
      <c r="Q243" s="14">
        <v>313</v>
      </c>
      <c r="R243" s="14">
        <v>349</v>
      </c>
      <c r="S243" s="14">
        <v>366</v>
      </c>
      <c r="T243" s="14">
        <v>401</v>
      </c>
      <c r="U243" s="14">
        <v>450</v>
      </c>
      <c r="V243" s="14">
        <v>445</v>
      </c>
      <c r="W243" s="14">
        <v>434</v>
      </c>
      <c r="X243" s="14">
        <v>458</v>
      </c>
      <c r="Y243" s="14">
        <v>518</v>
      </c>
      <c r="AA243"/>
      <c r="AB243"/>
    </row>
    <row r="244" spans="1:28" s="165" customFormat="1" x14ac:dyDescent="0.2">
      <c r="A244" t="s">
        <v>139</v>
      </c>
      <c r="B244" s="22">
        <f t="shared" ref="B244:Y244" si="93">SUM(B242:B243)</f>
        <v>1589</v>
      </c>
      <c r="C244" s="22">
        <f t="shared" si="93"/>
        <v>1766</v>
      </c>
      <c r="D244" s="22">
        <f t="shared" si="93"/>
        <v>1951</v>
      </c>
      <c r="E244" s="22">
        <f t="shared" si="93"/>
        <v>1964</v>
      </c>
      <c r="F244" s="22">
        <f t="shared" si="93"/>
        <v>2178</v>
      </c>
      <c r="G244" s="22">
        <f t="shared" si="93"/>
        <v>2579</v>
      </c>
      <c r="H244" s="22">
        <f t="shared" si="93"/>
        <v>2672</v>
      </c>
      <c r="I244" s="22">
        <f t="shared" si="93"/>
        <v>2846</v>
      </c>
      <c r="J244" s="22">
        <f t="shared" si="93"/>
        <v>2958</v>
      </c>
      <c r="K244" s="22">
        <f t="shared" si="93"/>
        <v>3039</v>
      </c>
      <c r="L244" s="22">
        <f t="shared" si="93"/>
        <v>3070</v>
      </c>
      <c r="M244" s="22">
        <f t="shared" si="93"/>
        <v>3034</v>
      </c>
      <c r="N244" s="22">
        <f t="shared" si="93"/>
        <v>3363</v>
      </c>
      <c r="O244" s="22">
        <f t="shared" si="93"/>
        <v>3483</v>
      </c>
      <c r="P244" s="22">
        <f t="shared" si="93"/>
        <v>3685</v>
      </c>
      <c r="Q244" s="22">
        <f t="shared" si="93"/>
        <v>4083</v>
      </c>
      <c r="R244" s="22">
        <f t="shared" si="93"/>
        <v>4319</v>
      </c>
      <c r="S244" s="22">
        <f t="shared" si="93"/>
        <v>4367</v>
      </c>
      <c r="T244" s="22">
        <f t="shared" si="93"/>
        <v>4537</v>
      </c>
      <c r="U244" s="22">
        <f t="shared" si="93"/>
        <v>4760</v>
      </c>
      <c r="V244" s="22">
        <f t="shared" si="93"/>
        <v>4945</v>
      </c>
      <c r="W244" s="22">
        <f t="shared" si="93"/>
        <v>4949</v>
      </c>
      <c r="X244" s="22">
        <f t="shared" si="93"/>
        <v>5394</v>
      </c>
      <c r="Y244" s="22">
        <f t="shared" si="93"/>
        <v>5883</v>
      </c>
      <c r="AA244"/>
      <c r="AB244"/>
    </row>
    <row r="245" spans="1:28" s="165" customFormat="1" x14ac:dyDescent="0.2">
      <c r="A245" t="s">
        <v>140</v>
      </c>
      <c r="B245" s="14">
        <v>15969</v>
      </c>
      <c r="C245" s="14">
        <v>17202</v>
      </c>
      <c r="D245" s="14">
        <v>18454</v>
      </c>
      <c r="E245" s="14">
        <v>19637</v>
      </c>
      <c r="F245" s="14">
        <v>20637</v>
      </c>
      <c r="G245" s="14">
        <v>21616</v>
      </c>
      <c r="H245" s="14">
        <v>22611</v>
      </c>
      <c r="I245" s="14">
        <v>23484</v>
      </c>
      <c r="J245" s="14">
        <v>24346</v>
      </c>
      <c r="K245" s="14">
        <v>24604</v>
      </c>
      <c r="L245" s="14">
        <v>25706</v>
      </c>
      <c r="M245" s="14">
        <v>26041</v>
      </c>
      <c r="N245" s="14">
        <v>27343</v>
      </c>
      <c r="O245" s="14">
        <v>29008</v>
      </c>
      <c r="P245" s="14">
        <v>30952</v>
      </c>
      <c r="Q245" s="14">
        <v>33177</v>
      </c>
      <c r="R245" s="14">
        <v>33595</v>
      </c>
      <c r="S245" s="14">
        <v>34650</v>
      </c>
      <c r="T245" s="14">
        <v>36435</v>
      </c>
      <c r="U245" s="14">
        <v>38503</v>
      </c>
      <c r="V245" s="14">
        <v>38796</v>
      </c>
      <c r="W245" s="14">
        <v>40819</v>
      </c>
      <c r="X245" s="14">
        <v>44483</v>
      </c>
      <c r="Y245" s="14">
        <v>48420</v>
      </c>
      <c r="AA245"/>
      <c r="AB245"/>
    </row>
    <row r="246" spans="1:28" s="165" customFormat="1" x14ac:dyDescent="0.2">
      <c r="A246" t="s">
        <v>141</v>
      </c>
      <c r="B246" s="14">
        <v>86819</v>
      </c>
      <c r="C246" s="14">
        <v>93690</v>
      </c>
      <c r="D246" s="14">
        <v>100154</v>
      </c>
      <c r="E246" s="14">
        <v>106580</v>
      </c>
      <c r="F246" s="14">
        <v>112812</v>
      </c>
      <c r="G246" s="14">
        <v>118466</v>
      </c>
      <c r="H246" s="14">
        <v>126046</v>
      </c>
      <c r="I246" s="14">
        <v>134898</v>
      </c>
      <c r="J246" s="14">
        <v>139559</v>
      </c>
      <c r="K246" s="14">
        <v>138026</v>
      </c>
      <c r="L246" s="14">
        <v>144708</v>
      </c>
      <c r="M246" s="14">
        <v>148615</v>
      </c>
      <c r="N246" s="14">
        <v>154829</v>
      </c>
      <c r="O246" s="14">
        <v>169043</v>
      </c>
      <c r="P246" s="14">
        <v>180536</v>
      </c>
      <c r="Q246" s="14">
        <v>193580</v>
      </c>
      <c r="R246" s="14">
        <v>202336</v>
      </c>
      <c r="S246" s="14">
        <v>212434</v>
      </c>
      <c r="T246" s="14">
        <v>219676</v>
      </c>
      <c r="U246" s="14">
        <v>229650</v>
      </c>
      <c r="V246" s="14">
        <v>214846</v>
      </c>
      <c r="W246" s="14">
        <v>239442</v>
      </c>
      <c r="X246" s="14">
        <v>273457</v>
      </c>
      <c r="Y246" s="14">
        <v>303744</v>
      </c>
      <c r="AA246"/>
      <c r="AB246"/>
    </row>
    <row r="247" spans="1:28" s="165" customFormat="1" x14ac:dyDescent="0.2">
      <c r="A247" t="s">
        <v>226</v>
      </c>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AA247"/>
      <c r="AB247"/>
    </row>
    <row r="248" spans="1:28" s="165" customFormat="1" x14ac:dyDescent="0.2">
      <c r="A248" t="s">
        <v>227</v>
      </c>
      <c r="B248" s="14">
        <v>95217</v>
      </c>
      <c r="C248" s="14">
        <v>103160</v>
      </c>
      <c r="D248" s="14">
        <v>110326</v>
      </c>
      <c r="E248" s="14">
        <v>117950</v>
      </c>
      <c r="F248" s="14">
        <v>125208</v>
      </c>
      <c r="G248" s="14">
        <v>131613</v>
      </c>
      <c r="H248" s="14">
        <v>140417</v>
      </c>
      <c r="I248" s="14">
        <v>150188</v>
      </c>
      <c r="J248" s="14">
        <v>155732</v>
      </c>
      <c r="K248" s="14">
        <v>154164</v>
      </c>
      <c r="L248" s="14">
        <v>161176</v>
      </c>
      <c r="M248" s="14">
        <v>165475</v>
      </c>
      <c r="N248" s="14">
        <v>172233</v>
      </c>
      <c r="O248" s="14">
        <v>187661</v>
      </c>
      <c r="P248" s="14">
        <v>200260</v>
      </c>
      <c r="Q248" s="14">
        <v>214049</v>
      </c>
      <c r="R248" s="14">
        <v>223154</v>
      </c>
      <c r="S248" s="14">
        <v>234344</v>
      </c>
      <c r="T248" s="14">
        <v>242945</v>
      </c>
      <c r="U248" s="14">
        <v>253358</v>
      </c>
      <c r="V248" s="14">
        <v>236402</v>
      </c>
      <c r="W248" s="14">
        <v>263447</v>
      </c>
      <c r="X248" s="14">
        <v>301201</v>
      </c>
      <c r="Y248" s="14">
        <v>334489</v>
      </c>
      <c r="AA248"/>
      <c r="AB248"/>
    </row>
    <row r="249" spans="1:28" x14ac:dyDescent="0.2">
      <c r="A249" t="s">
        <v>228</v>
      </c>
      <c r="B249" s="22">
        <f t="shared" ref="B249:W249" si="94">SUM(B232,B235,B236,B238,B243)</f>
        <v>592</v>
      </c>
      <c r="C249" s="22">
        <f t="shared" si="94"/>
        <v>656</v>
      </c>
      <c r="D249" s="22">
        <f t="shared" si="94"/>
        <v>714</v>
      </c>
      <c r="E249" s="22">
        <f t="shared" si="94"/>
        <v>711</v>
      </c>
      <c r="F249" s="22">
        <f t="shared" si="94"/>
        <v>782</v>
      </c>
      <c r="G249" s="22">
        <f t="shared" si="94"/>
        <v>923</v>
      </c>
      <c r="H249" s="22">
        <f t="shared" si="94"/>
        <v>967</v>
      </c>
      <c r="I249" s="22">
        <f t="shared" si="94"/>
        <v>1027</v>
      </c>
      <c r="J249" s="22">
        <f t="shared" si="94"/>
        <v>1061</v>
      </c>
      <c r="K249" s="22">
        <f t="shared" si="94"/>
        <v>1074</v>
      </c>
      <c r="L249" s="22">
        <f t="shared" si="94"/>
        <v>1068</v>
      </c>
      <c r="M249" s="22">
        <f t="shared" si="94"/>
        <v>1034</v>
      </c>
      <c r="N249" s="22">
        <f t="shared" si="94"/>
        <v>1168</v>
      </c>
      <c r="O249" s="22">
        <f t="shared" si="94"/>
        <v>1236</v>
      </c>
      <c r="P249" s="22">
        <f t="shared" si="94"/>
        <v>1210</v>
      </c>
      <c r="Q249" s="22">
        <f t="shared" si="94"/>
        <v>1347</v>
      </c>
      <c r="R249" s="22">
        <f t="shared" si="94"/>
        <v>1457</v>
      </c>
      <c r="S249" s="22">
        <f t="shared" si="94"/>
        <v>1499</v>
      </c>
      <c r="T249" s="22">
        <f t="shared" si="94"/>
        <v>1542</v>
      </c>
      <c r="U249" s="22">
        <f t="shared" si="94"/>
        <v>1604</v>
      </c>
      <c r="V249" s="22">
        <f t="shared" si="94"/>
        <v>1654</v>
      </c>
      <c r="W249" s="22">
        <f t="shared" si="94"/>
        <v>1635</v>
      </c>
      <c r="X249" s="22">
        <f t="shared" ref="X249:Y249" si="95">SUM(X232,X235,X236,X238,X243)</f>
        <v>1752</v>
      </c>
      <c r="Y249" s="22">
        <f t="shared" si="95"/>
        <v>1980</v>
      </c>
    </row>
    <row r="250" spans="1:28" x14ac:dyDescent="0.2">
      <c r="A250" t="s">
        <v>229</v>
      </c>
      <c r="B250" s="22">
        <f t="shared" ref="B250:W250" si="96">SUM(B237,B240,B241)</f>
        <v>535</v>
      </c>
      <c r="C250" s="22">
        <f t="shared" si="96"/>
        <v>604</v>
      </c>
      <c r="D250" s="22">
        <f t="shared" si="96"/>
        <v>656</v>
      </c>
      <c r="E250" s="22">
        <f t="shared" si="96"/>
        <v>654</v>
      </c>
      <c r="F250" s="22">
        <f t="shared" si="96"/>
        <v>730</v>
      </c>
      <c r="G250" s="22">
        <f t="shared" si="96"/>
        <v>858</v>
      </c>
      <c r="H250" s="22">
        <f t="shared" si="96"/>
        <v>901</v>
      </c>
      <c r="I250" s="22">
        <f t="shared" si="96"/>
        <v>963</v>
      </c>
      <c r="J250" s="22">
        <f t="shared" si="96"/>
        <v>999</v>
      </c>
      <c r="K250" s="22">
        <f t="shared" si="96"/>
        <v>1029</v>
      </c>
      <c r="L250" s="22">
        <f t="shared" si="96"/>
        <v>1022</v>
      </c>
      <c r="M250" s="22">
        <f t="shared" si="96"/>
        <v>1014</v>
      </c>
      <c r="N250" s="22">
        <f t="shared" si="96"/>
        <v>1128</v>
      </c>
      <c r="O250" s="22">
        <f t="shared" si="96"/>
        <v>1173</v>
      </c>
      <c r="P250" s="22">
        <f t="shared" si="96"/>
        <v>1283</v>
      </c>
      <c r="Q250" s="22">
        <f t="shared" si="96"/>
        <v>1415</v>
      </c>
      <c r="R250" s="22">
        <f t="shared" si="96"/>
        <v>1552</v>
      </c>
      <c r="S250" s="22">
        <f t="shared" si="96"/>
        <v>1532</v>
      </c>
      <c r="T250" s="22">
        <f t="shared" si="96"/>
        <v>1657</v>
      </c>
      <c r="U250" s="22">
        <f t="shared" si="96"/>
        <v>1823</v>
      </c>
      <c r="V250" s="22">
        <f t="shared" si="96"/>
        <v>1721</v>
      </c>
      <c r="W250" s="22">
        <f t="shared" si="96"/>
        <v>1836</v>
      </c>
      <c r="X250" s="22">
        <f t="shared" ref="X250:Y250" si="97">SUM(X237,X240,X241)</f>
        <v>1999</v>
      </c>
      <c r="Y250" s="22">
        <f t="shared" si="97"/>
        <v>2246</v>
      </c>
    </row>
    <row r="251" spans="1:28" x14ac:dyDescent="0.2">
      <c r="A251" t="s">
        <v>230</v>
      </c>
      <c r="B251" s="22">
        <f t="shared" ref="B251:W251" si="98">SUM(B231,B233,B234,B239)</f>
        <v>306</v>
      </c>
      <c r="C251" s="22">
        <f t="shared" si="98"/>
        <v>330</v>
      </c>
      <c r="D251" s="22">
        <f t="shared" si="98"/>
        <v>388</v>
      </c>
      <c r="E251" s="22">
        <f t="shared" si="98"/>
        <v>403</v>
      </c>
      <c r="F251" s="22">
        <f t="shared" si="98"/>
        <v>455</v>
      </c>
      <c r="G251" s="22">
        <f t="shared" si="98"/>
        <v>553</v>
      </c>
      <c r="H251" s="22">
        <f t="shared" si="98"/>
        <v>542</v>
      </c>
      <c r="I251" s="22">
        <f t="shared" si="98"/>
        <v>585</v>
      </c>
      <c r="J251" s="22">
        <f t="shared" si="98"/>
        <v>624</v>
      </c>
      <c r="K251" s="22">
        <f t="shared" si="98"/>
        <v>663</v>
      </c>
      <c r="L251" s="22">
        <f t="shared" si="98"/>
        <v>711</v>
      </c>
      <c r="M251" s="22">
        <f t="shared" si="98"/>
        <v>717</v>
      </c>
      <c r="N251" s="22">
        <f t="shared" si="98"/>
        <v>792</v>
      </c>
      <c r="O251" s="22">
        <f t="shared" si="98"/>
        <v>778</v>
      </c>
      <c r="P251" s="22">
        <f t="shared" si="98"/>
        <v>875</v>
      </c>
      <c r="Q251" s="22">
        <f t="shared" si="98"/>
        <v>982</v>
      </c>
      <c r="R251" s="22">
        <f t="shared" si="98"/>
        <v>969</v>
      </c>
      <c r="S251" s="22">
        <f t="shared" si="98"/>
        <v>981</v>
      </c>
      <c r="T251" s="22">
        <f t="shared" si="98"/>
        <v>976</v>
      </c>
      <c r="U251" s="22">
        <f t="shared" si="98"/>
        <v>936</v>
      </c>
      <c r="V251" s="22">
        <f t="shared" si="98"/>
        <v>1151</v>
      </c>
      <c r="W251" s="22">
        <f t="shared" si="98"/>
        <v>1078</v>
      </c>
      <c r="X251" s="22">
        <f t="shared" ref="X251:Y251" si="99">SUM(X231,X233,X234,X239)</f>
        <v>1226</v>
      </c>
      <c r="Y251" s="22">
        <f t="shared" si="99"/>
        <v>1222</v>
      </c>
    </row>
    <row r="252" spans="1:28" x14ac:dyDescent="0.2">
      <c r="A252" t="s">
        <v>231</v>
      </c>
      <c r="B252" s="22">
        <f t="shared" ref="B252:W252" si="100">SUM(B230,B236)</f>
        <v>321</v>
      </c>
      <c r="C252" s="22">
        <f t="shared" si="100"/>
        <v>358</v>
      </c>
      <c r="D252" s="22">
        <f t="shared" si="100"/>
        <v>390</v>
      </c>
      <c r="E252" s="22">
        <f t="shared" si="100"/>
        <v>393</v>
      </c>
      <c r="F252" s="22">
        <f t="shared" si="100"/>
        <v>428</v>
      </c>
      <c r="G252" s="22">
        <f t="shared" si="100"/>
        <v>501</v>
      </c>
      <c r="H252" s="22">
        <f t="shared" si="100"/>
        <v>531</v>
      </c>
      <c r="I252" s="22">
        <f t="shared" si="100"/>
        <v>553</v>
      </c>
      <c r="J252" s="22">
        <f t="shared" si="100"/>
        <v>563</v>
      </c>
      <c r="K252" s="22">
        <f t="shared" si="100"/>
        <v>565</v>
      </c>
      <c r="L252" s="22">
        <f t="shared" si="100"/>
        <v>556</v>
      </c>
      <c r="M252" s="22">
        <f t="shared" si="100"/>
        <v>549</v>
      </c>
      <c r="N252" s="22">
        <f t="shared" si="100"/>
        <v>601</v>
      </c>
      <c r="O252" s="22">
        <f t="shared" si="100"/>
        <v>640</v>
      </c>
      <c r="P252" s="22">
        <f t="shared" si="100"/>
        <v>651</v>
      </c>
      <c r="Q252" s="22">
        <f t="shared" si="100"/>
        <v>735</v>
      </c>
      <c r="R252" s="22">
        <f t="shared" si="100"/>
        <v>757</v>
      </c>
      <c r="S252" s="22">
        <f t="shared" si="100"/>
        <v>794</v>
      </c>
      <c r="T252" s="22">
        <f t="shared" si="100"/>
        <v>819</v>
      </c>
      <c r="U252" s="22">
        <f t="shared" si="100"/>
        <v>864</v>
      </c>
      <c r="V252" s="22">
        <f t="shared" si="100"/>
        <v>888</v>
      </c>
      <c r="W252" s="22">
        <f t="shared" si="100"/>
        <v>853</v>
      </c>
      <c r="X252" s="22">
        <f t="shared" ref="X252:Y252" si="101">SUM(X230,X236)</f>
        <v>931</v>
      </c>
      <c r="Y252" s="22">
        <f t="shared" si="101"/>
        <v>1020</v>
      </c>
    </row>
    <row r="255" spans="1:28" x14ac:dyDescent="0.2">
      <c r="A255" t="s">
        <v>271</v>
      </c>
    </row>
    <row r="256" spans="1:28" s="18" customFormat="1" ht="15" x14ac:dyDescent="0.25">
      <c r="B256" s="18" t="s">
        <v>1846</v>
      </c>
      <c r="C256" s="18" t="s">
        <v>1715</v>
      </c>
      <c r="D256" s="18" t="s">
        <v>1716</v>
      </c>
      <c r="E256" s="18" t="s">
        <v>1717</v>
      </c>
      <c r="F256" s="18" t="s">
        <v>1718</v>
      </c>
      <c r="G256" s="18" t="s">
        <v>1719</v>
      </c>
      <c r="H256" s="18" t="s">
        <v>1720</v>
      </c>
      <c r="I256" s="18" t="s">
        <v>1721</v>
      </c>
      <c r="J256" s="18" t="s">
        <v>1722</v>
      </c>
      <c r="K256" s="18" t="s">
        <v>1723</v>
      </c>
      <c r="L256" s="18" t="s">
        <v>1724</v>
      </c>
      <c r="M256" s="18" t="s">
        <v>1725</v>
      </c>
      <c r="N256" s="18" t="s">
        <v>1726</v>
      </c>
      <c r="O256" s="18" t="s">
        <v>1727</v>
      </c>
      <c r="P256" s="18" t="s">
        <v>1728</v>
      </c>
      <c r="Q256" s="18" t="s">
        <v>1729</v>
      </c>
      <c r="R256" s="18" t="s">
        <v>1594</v>
      </c>
      <c r="S256" s="18" t="s">
        <v>1595</v>
      </c>
      <c r="T256" s="18" t="s">
        <v>1596</v>
      </c>
      <c r="U256" s="18" t="s">
        <v>1597</v>
      </c>
      <c r="V256" s="18" t="s">
        <v>1598</v>
      </c>
      <c r="W256" s="18" t="s">
        <v>556</v>
      </c>
      <c r="X256" s="18" t="s">
        <v>561</v>
      </c>
      <c r="Y256" s="18" t="s">
        <v>564</v>
      </c>
      <c r="Z256" s="166"/>
    </row>
    <row r="257" spans="1:28" x14ac:dyDescent="0.2">
      <c r="A257" t="s">
        <v>115</v>
      </c>
      <c r="B257">
        <v>201</v>
      </c>
      <c r="C257">
        <v>230</v>
      </c>
      <c r="D257">
        <v>255</v>
      </c>
      <c r="E257">
        <v>286</v>
      </c>
      <c r="F257">
        <v>310</v>
      </c>
      <c r="G257">
        <v>321</v>
      </c>
      <c r="H257">
        <v>345</v>
      </c>
      <c r="I257">
        <v>370</v>
      </c>
      <c r="J257">
        <v>408</v>
      </c>
      <c r="K257">
        <v>412</v>
      </c>
      <c r="L257">
        <v>441</v>
      </c>
      <c r="M257">
        <v>449</v>
      </c>
      <c r="N257">
        <v>433</v>
      </c>
      <c r="O257">
        <v>453</v>
      </c>
      <c r="P257">
        <v>489</v>
      </c>
      <c r="Q257">
        <v>507</v>
      </c>
      <c r="R257">
        <v>546</v>
      </c>
      <c r="S257">
        <v>548</v>
      </c>
      <c r="T257">
        <v>582</v>
      </c>
      <c r="U257">
        <v>667</v>
      </c>
      <c r="V257">
        <v>665</v>
      </c>
      <c r="W257" s="14">
        <v>733</v>
      </c>
      <c r="X257" s="14">
        <v>760</v>
      </c>
      <c r="Y257" s="14">
        <v>875</v>
      </c>
    </row>
    <row r="258" spans="1:28" x14ac:dyDescent="0.2">
      <c r="A258" t="s">
        <v>116</v>
      </c>
      <c r="B258">
        <v>449</v>
      </c>
      <c r="C258">
        <v>500</v>
      </c>
      <c r="D258">
        <v>544</v>
      </c>
      <c r="E258">
        <v>595</v>
      </c>
      <c r="F258">
        <v>650</v>
      </c>
      <c r="G258">
        <v>667</v>
      </c>
      <c r="H258">
        <v>726</v>
      </c>
      <c r="I258">
        <v>785</v>
      </c>
      <c r="J258">
        <v>864</v>
      </c>
      <c r="K258">
        <v>893</v>
      </c>
      <c r="L258">
        <v>933</v>
      </c>
      <c r="M258">
        <v>931</v>
      </c>
      <c r="N258">
        <v>879</v>
      </c>
      <c r="O258">
        <v>896</v>
      </c>
      <c r="P258">
        <v>928</v>
      </c>
      <c r="Q258">
        <v>911</v>
      </c>
      <c r="R258">
        <v>961</v>
      </c>
      <c r="S258">
        <v>1038</v>
      </c>
      <c r="T258">
        <v>1094</v>
      </c>
      <c r="U258">
        <v>1069</v>
      </c>
      <c r="V258">
        <v>1063</v>
      </c>
      <c r="W258" s="14">
        <v>1260</v>
      </c>
      <c r="X258" s="14">
        <v>1316</v>
      </c>
      <c r="Y258" s="14">
        <v>1489</v>
      </c>
    </row>
    <row r="259" spans="1:28" x14ac:dyDescent="0.2">
      <c r="A259" t="s">
        <v>117</v>
      </c>
      <c r="B259">
        <v>188</v>
      </c>
      <c r="C259">
        <v>215</v>
      </c>
      <c r="D259">
        <v>239</v>
      </c>
      <c r="E259">
        <v>269</v>
      </c>
      <c r="F259">
        <v>290</v>
      </c>
      <c r="G259">
        <v>303</v>
      </c>
      <c r="H259">
        <v>327</v>
      </c>
      <c r="I259">
        <v>344</v>
      </c>
      <c r="J259">
        <v>385</v>
      </c>
      <c r="K259">
        <v>385</v>
      </c>
      <c r="L259">
        <v>407</v>
      </c>
      <c r="M259">
        <v>426</v>
      </c>
      <c r="N259">
        <v>420</v>
      </c>
      <c r="O259">
        <v>398</v>
      </c>
      <c r="P259">
        <v>460</v>
      </c>
      <c r="Q259">
        <v>466</v>
      </c>
      <c r="R259">
        <v>476</v>
      </c>
      <c r="S259">
        <v>425</v>
      </c>
      <c r="T259">
        <v>413</v>
      </c>
      <c r="U259">
        <v>450</v>
      </c>
      <c r="V259">
        <v>480</v>
      </c>
      <c r="W259" s="14">
        <v>518</v>
      </c>
      <c r="X259" s="14">
        <v>580</v>
      </c>
      <c r="Y259" s="14">
        <v>661</v>
      </c>
    </row>
    <row r="260" spans="1:28" s="165" customFormat="1" x14ac:dyDescent="0.2">
      <c r="A260" t="s">
        <v>118</v>
      </c>
      <c r="B260">
        <v>175</v>
      </c>
      <c r="C260">
        <v>189</v>
      </c>
      <c r="D260">
        <v>203</v>
      </c>
      <c r="E260">
        <v>222</v>
      </c>
      <c r="F260">
        <v>240</v>
      </c>
      <c r="G260">
        <v>251</v>
      </c>
      <c r="H260">
        <v>275</v>
      </c>
      <c r="I260">
        <v>295</v>
      </c>
      <c r="J260">
        <v>323</v>
      </c>
      <c r="K260">
        <v>334</v>
      </c>
      <c r="L260">
        <v>348</v>
      </c>
      <c r="M260">
        <v>352</v>
      </c>
      <c r="N260">
        <v>311</v>
      </c>
      <c r="O260">
        <v>327</v>
      </c>
      <c r="P260">
        <v>334</v>
      </c>
      <c r="Q260">
        <v>359</v>
      </c>
      <c r="R260">
        <v>353</v>
      </c>
      <c r="S260">
        <v>357</v>
      </c>
      <c r="T260">
        <v>377</v>
      </c>
      <c r="U260">
        <v>396</v>
      </c>
      <c r="V260">
        <v>410</v>
      </c>
      <c r="W260" s="14">
        <v>457</v>
      </c>
      <c r="X260" s="14">
        <v>502</v>
      </c>
      <c r="Y260" s="14">
        <v>597</v>
      </c>
      <c r="AA260"/>
      <c r="AB260"/>
    </row>
    <row r="261" spans="1:28" s="165" customFormat="1" x14ac:dyDescent="0.2">
      <c r="A261" t="s">
        <v>119</v>
      </c>
      <c r="B261">
        <v>199</v>
      </c>
      <c r="C261">
        <v>214</v>
      </c>
      <c r="D261">
        <v>228</v>
      </c>
      <c r="E261">
        <v>249</v>
      </c>
      <c r="F261">
        <v>267</v>
      </c>
      <c r="G261">
        <v>284</v>
      </c>
      <c r="H261">
        <v>312</v>
      </c>
      <c r="I261">
        <v>333</v>
      </c>
      <c r="J261">
        <v>361</v>
      </c>
      <c r="K261">
        <v>374</v>
      </c>
      <c r="L261">
        <v>389</v>
      </c>
      <c r="M261">
        <v>415</v>
      </c>
      <c r="N261">
        <v>363</v>
      </c>
      <c r="O261">
        <v>374</v>
      </c>
      <c r="P261">
        <v>351</v>
      </c>
      <c r="Q261">
        <v>358</v>
      </c>
      <c r="R261">
        <v>381</v>
      </c>
      <c r="S261">
        <v>363</v>
      </c>
      <c r="T261">
        <v>383</v>
      </c>
      <c r="U261">
        <v>388</v>
      </c>
      <c r="V261">
        <v>410</v>
      </c>
      <c r="W261" s="14">
        <v>448</v>
      </c>
      <c r="X261" s="14">
        <v>459</v>
      </c>
      <c r="Y261" s="14">
        <v>511</v>
      </c>
      <c r="AA261"/>
      <c r="AB261"/>
    </row>
    <row r="262" spans="1:28" s="165" customFormat="1" x14ac:dyDescent="0.2">
      <c r="A262" t="s">
        <v>120</v>
      </c>
      <c r="B262">
        <v>151</v>
      </c>
      <c r="C262">
        <v>161</v>
      </c>
      <c r="D262">
        <v>172</v>
      </c>
      <c r="E262">
        <v>185</v>
      </c>
      <c r="F262">
        <v>199</v>
      </c>
      <c r="G262">
        <v>210</v>
      </c>
      <c r="H262">
        <v>234</v>
      </c>
      <c r="I262">
        <v>246</v>
      </c>
      <c r="J262">
        <v>270</v>
      </c>
      <c r="K262">
        <v>282</v>
      </c>
      <c r="L262">
        <v>298</v>
      </c>
      <c r="M262">
        <v>310</v>
      </c>
      <c r="N262">
        <v>315</v>
      </c>
      <c r="O262">
        <v>315</v>
      </c>
      <c r="P262">
        <v>325</v>
      </c>
      <c r="Q262">
        <v>320</v>
      </c>
      <c r="R262">
        <v>328</v>
      </c>
      <c r="S262">
        <v>341</v>
      </c>
      <c r="T262">
        <v>345</v>
      </c>
      <c r="U262">
        <v>380</v>
      </c>
      <c r="V262">
        <v>381</v>
      </c>
      <c r="W262" s="14">
        <v>417</v>
      </c>
      <c r="X262" s="14">
        <v>423</v>
      </c>
      <c r="Y262" s="14">
        <v>462</v>
      </c>
      <c r="AA262"/>
      <c r="AB262"/>
    </row>
    <row r="263" spans="1:28" s="165" customFormat="1" x14ac:dyDescent="0.2">
      <c r="A263" t="s">
        <v>121</v>
      </c>
      <c r="B263">
        <v>484</v>
      </c>
      <c r="C263">
        <v>517</v>
      </c>
      <c r="D263">
        <v>552</v>
      </c>
      <c r="E263">
        <v>603</v>
      </c>
      <c r="F263">
        <v>650</v>
      </c>
      <c r="G263">
        <v>698</v>
      </c>
      <c r="H263">
        <v>760</v>
      </c>
      <c r="I263">
        <v>818</v>
      </c>
      <c r="J263">
        <v>891</v>
      </c>
      <c r="K263">
        <v>928</v>
      </c>
      <c r="L263">
        <v>986</v>
      </c>
      <c r="M263">
        <v>1026</v>
      </c>
      <c r="N263">
        <v>920</v>
      </c>
      <c r="O263">
        <v>884</v>
      </c>
      <c r="P263">
        <v>879</v>
      </c>
      <c r="Q263">
        <v>920</v>
      </c>
      <c r="R263">
        <v>948</v>
      </c>
      <c r="S263">
        <v>913</v>
      </c>
      <c r="T263">
        <v>940</v>
      </c>
      <c r="U263">
        <v>1027</v>
      </c>
      <c r="V263">
        <v>1063</v>
      </c>
      <c r="W263" s="14">
        <v>1141</v>
      </c>
      <c r="X263" s="14">
        <v>1234</v>
      </c>
      <c r="Y263" s="14">
        <v>1355</v>
      </c>
      <c r="AA263"/>
      <c r="AB263"/>
    </row>
    <row r="264" spans="1:28" s="165" customFormat="1" x14ac:dyDescent="0.2">
      <c r="A264" t="s">
        <v>122</v>
      </c>
      <c r="B264">
        <v>153</v>
      </c>
      <c r="C264">
        <v>172</v>
      </c>
      <c r="D264">
        <v>187</v>
      </c>
      <c r="E264">
        <v>203</v>
      </c>
      <c r="F264">
        <v>221</v>
      </c>
      <c r="G264">
        <v>224</v>
      </c>
      <c r="H264">
        <v>247</v>
      </c>
      <c r="I264">
        <v>262</v>
      </c>
      <c r="J264">
        <v>288</v>
      </c>
      <c r="K264">
        <v>295</v>
      </c>
      <c r="L264">
        <v>317</v>
      </c>
      <c r="M264">
        <v>323</v>
      </c>
      <c r="N264">
        <v>297</v>
      </c>
      <c r="O264">
        <v>309</v>
      </c>
      <c r="P264">
        <v>339</v>
      </c>
      <c r="Q264">
        <v>378</v>
      </c>
      <c r="R264">
        <v>367</v>
      </c>
      <c r="S264">
        <v>391</v>
      </c>
      <c r="T264">
        <v>425</v>
      </c>
      <c r="U264">
        <v>442</v>
      </c>
      <c r="V264">
        <v>460</v>
      </c>
      <c r="W264" s="14">
        <v>528</v>
      </c>
      <c r="X264" s="14">
        <v>555</v>
      </c>
      <c r="Y264" s="14">
        <v>646</v>
      </c>
      <c r="AA264"/>
      <c r="AB264"/>
    </row>
    <row r="265" spans="1:28" s="165" customFormat="1" x14ac:dyDescent="0.2">
      <c r="A265" t="s">
        <v>123</v>
      </c>
      <c r="B265">
        <v>165</v>
      </c>
      <c r="C265">
        <v>181</v>
      </c>
      <c r="D265">
        <v>195</v>
      </c>
      <c r="E265">
        <v>211</v>
      </c>
      <c r="F265">
        <v>229</v>
      </c>
      <c r="G265">
        <v>238</v>
      </c>
      <c r="H265">
        <v>262</v>
      </c>
      <c r="I265">
        <v>280</v>
      </c>
      <c r="J265">
        <v>305</v>
      </c>
      <c r="K265">
        <v>316</v>
      </c>
      <c r="L265">
        <v>336</v>
      </c>
      <c r="M265">
        <v>342</v>
      </c>
      <c r="N265">
        <v>325</v>
      </c>
      <c r="O265">
        <v>348</v>
      </c>
      <c r="P265">
        <v>348</v>
      </c>
      <c r="Q265">
        <v>362</v>
      </c>
      <c r="R265">
        <v>374</v>
      </c>
      <c r="S265">
        <v>380</v>
      </c>
      <c r="T265">
        <v>408</v>
      </c>
      <c r="U265">
        <v>442</v>
      </c>
      <c r="V265">
        <v>412</v>
      </c>
      <c r="W265" s="14">
        <v>490</v>
      </c>
      <c r="X265" s="14">
        <v>505</v>
      </c>
      <c r="Y265" s="14">
        <v>562</v>
      </c>
      <c r="AA265"/>
      <c r="AB265"/>
    </row>
    <row r="266" spans="1:28" s="165" customFormat="1" x14ac:dyDescent="0.2">
      <c r="A266" t="s">
        <v>124</v>
      </c>
      <c r="B266">
        <v>198</v>
      </c>
      <c r="C266">
        <v>225</v>
      </c>
      <c r="D266">
        <v>248</v>
      </c>
      <c r="E266">
        <v>275</v>
      </c>
      <c r="F266">
        <v>299</v>
      </c>
      <c r="G266">
        <v>307</v>
      </c>
      <c r="H266">
        <v>331</v>
      </c>
      <c r="I266">
        <v>357</v>
      </c>
      <c r="J266">
        <v>393</v>
      </c>
      <c r="K266">
        <v>397</v>
      </c>
      <c r="L266">
        <v>429</v>
      </c>
      <c r="M266">
        <v>433</v>
      </c>
      <c r="N266">
        <v>416</v>
      </c>
      <c r="O266">
        <v>436</v>
      </c>
      <c r="P266">
        <v>445</v>
      </c>
      <c r="Q266">
        <v>436</v>
      </c>
      <c r="R266">
        <v>450</v>
      </c>
      <c r="S266">
        <v>451</v>
      </c>
      <c r="T266">
        <v>456</v>
      </c>
      <c r="U266">
        <v>497</v>
      </c>
      <c r="V266">
        <v>516</v>
      </c>
      <c r="W266" s="14">
        <v>548</v>
      </c>
      <c r="X266" s="14">
        <v>594</v>
      </c>
      <c r="Y266" s="14">
        <v>656</v>
      </c>
      <c r="AA266"/>
      <c r="AB266"/>
    </row>
    <row r="267" spans="1:28" s="165" customFormat="1" x14ac:dyDescent="0.2">
      <c r="A267" t="s">
        <v>125</v>
      </c>
      <c r="B267">
        <v>229</v>
      </c>
      <c r="C267">
        <v>248</v>
      </c>
      <c r="D267">
        <v>264</v>
      </c>
      <c r="E267">
        <v>287</v>
      </c>
      <c r="F267">
        <v>310</v>
      </c>
      <c r="G267">
        <v>324</v>
      </c>
      <c r="H267">
        <v>357</v>
      </c>
      <c r="I267">
        <v>381</v>
      </c>
      <c r="J267">
        <v>414</v>
      </c>
      <c r="K267">
        <v>430</v>
      </c>
      <c r="L267">
        <v>452</v>
      </c>
      <c r="M267">
        <v>453</v>
      </c>
      <c r="N267">
        <v>426</v>
      </c>
      <c r="O267">
        <v>421</v>
      </c>
      <c r="P267">
        <v>432</v>
      </c>
      <c r="Q267">
        <v>448</v>
      </c>
      <c r="R267">
        <v>445</v>
      </c>
      <c r="S267">
        <v>460</v>
      </c>
      <c r="T267">
        <v>488</v>
      </c>
      <c r="U267">
        <v>539</v>
      </c>
      <c r="V267">
        <v>546</v>
      </c>
      <c r="W267" s="14">
        <v>570</v>
      </c>
      <c r="X267" s="14">
        <v>705</v>
      </c>
      <c r="Y267" s="14">
        <v>699</v>
      </c>
      <c r="AA267"/>
      <c r="AB267"/>
    </row>
    <row r="268" spans="1:28" s="165" customFormat="1" x14ac:dyDescent="0.2">
      <c r="A268" t="s">
        <v>126</v>
      </c>
      <c r="B268">
        <v>197</v>
      </c>
      <c r="C268">
        <v>228</v>
      </c>
      <c r="D268">
        <v>254</v>
      </c>
      <c r="E268">
        <v>283</v>
      </c>
      <c r="F268">
        <v>308</v>
      </c>
      <c r="G268">
        <v>316</v>
      </c>
      <c r="H268">
        <v>339</v>
      </c>
      <c r="I268">
        <v>365</v>
      </c>
      <c r="J268">
        <v>406</v>
      </c>
      <c r="K268">
        <v>409</v>
      </c>
      <c r="L268">
        <v>431</v>
      </c>
      <c r="M268">
        <v>446</v>
      </c>
      <c r="N268">
        <v>410</v>
      </c>
      <c r="O268">
        <v>402</v>
      </c>
      <c r="P268">
        <v>421</v>
      </c>
      <c r="Q268">
        <v>440</v>
      </c>
      <c r="R268">
        <v>461</v>
      </c>
      <c r="S268">
        <v>441</v>
      </c>
      <c r="T268">
        <v>466</v>
      </c>
      <c r="U268">
        <v>526</v>
      </c>
      <c r="V268">
        <v>514</v>
      </c>
      <c r="W268" s="14">
        <v>567</v>
      </c>
      <c r="X268" s="14">
        <v>621</v>
      </c>
      <c r="Y268" s="14">
        <v>726</v>
      </c>
      <c r="AA268"/>
      <c r="AB268"/>
    </row>
    <row r="269" spans="1:28" s="165" customFormat="1" x14ac:dyDescent="0.2">
      <c r="A269" t="s">
        <v>138</v>
      </c>
      <c r="B269" s="22">
        <f t="shared" ref="B269:Y269" si="102">SUM(B257:B268)</f>
        <v>2789</v>
      </c>
      <c r="C269" s="22">
        <f t="shared" si="102"/>
        <v>3080</v>
      </c>
      <c r="D269" s="22">
        <f t="shared" si="102"/>
        <v>3341</v>
      </c>
      <c r="E269" s="22">
        <f t="shared" si="102"/>
        <v>3668</v>
      </c>
      <c r="F269" s="22">
        <f t="shared" si="102"/>
        <v>3973</v>
      </c>
      <c r="G269" s="22">
        <f t="shared" si="102"/>
        <v>4143</v>
      </c>
      <c r="H269" s="22">
        <f t="shared" si="102"/>
        <v>4515</v>
      </c>
      <c r="I269" s="22">
        <f t="shared" si="102"/>
        <v>4836</v>
      </c>
      <c r="J269" s="22">
        <f t="shared" si="102"/>
        <v>5308</v>
      </c>
      <c r="K269" s="22">
        <f t="shared" si="102"/>
        <v>5455</v>
      </c>
      <c r="L269" s="22">
        <f t="shared" si="102"/>
        <v>5767</v>
      </c>
      <c r="M269" s="22">
        <f t="shared" si="102"/>
        <v>5906</v>
      </c>
      <c r="N269" s="22">
        <f t="shared" si="102"/>
        <v>5515</v>
      </c>
      <c r="O269" s="22">
        <f t="shared" si="102"/>
        <v>5563</v>
      </c>
      <c r="P269" s="22">
        <f t="shared" si="102"/>
        <v>5751</v>
      </c>
      <c r="Q269" s="22">
        <f t="shared" si="102"/>
        <v>5905</v>
      </c>
      <c r="R269" s="22">
        <f t="shared" si="102"/>
        <v>6090</v>
      </c>
      <c r="S269" s="22">
        <f t="shared" si="102"/>
        <v>6108</v>
      </c>
      <c r="T269" s="22">
        <f t="shared" si="102"/>
        <v>6377</v>
      </c>
      <c r="U269" s="22">
        <f t="shared" si="102"/>
        <v>6823</v>
      </c>
      <c r="V269" s="22">
        <f t="shared" si="102"/>
        <v>6920</v>
      </c>
      <c r="W269" s="22">
        <f t="shared" si="102"/>
        <v>7677</v>
      </c>
      <c r="X269" s="22">
        <f t="shared" si="102"/>
        <v>8254</v>
      </c>
      <c r="Y269" s="22">
        <f t="shared" si="102"/>
        <v>9239</v>
      </c>
      <c r="AA269"/>
      <c r="AB269"/>
    </row>
    <row r="270" spans="1:28" s="165" customFormat="1" x14ac:dyDescent="0.2">
      <c r="A270" t="s">
        <v>127</v>
      </c>
      <c r="B270" s="14">
        <v>583</v>
      </c>
      <c r="C270" s="14">
        <v>650</v>
      </c>
      <c r="D270" s="14">
        <v>702</v>
      </c>
      <c r="E270" s="14">
        <v>775</v>
      </c>
      <c r="F270" s="14">
        <v>831</v>
      </c>
      <c r="G270" s="14">
        <v>863</v>
      </c>
      <c r="H270" s="14">
        <v>950</v>
      </c>
      <c r="I270" s="14">
        <v>998</v>
      </c>
      <c r="J270" s="14">
        <v>1088</v>
      </c>
      <c r="K270" s="14">
        <v>1102</v>
      </c>
      <c r="L270" s="14">
        <v>1184</v>
      </c>
      <c r="M270" s="14">
        <v>1220</v>
      </c>
      <c r="N270" s="14">
        <v>1198</v>
      </c>
      <c r="O270" s="14">
        <v>1171</v>
      </c>
      <c r="P270" s="14">
        <v>1138</v>
      </c>
      <c r="Q270" s="14">
        <v>1163</v>
      </c>
      <c r="R270" s="14">
        <v>1225</v>
      </c>
      <c r="S270" s="14">
        <v>1283</v>
      </c>
      <c r="T270" s="14">
        <v>1346</v>
      </c>
      <c r="U270" s="14">
        <v>1408</v>
      </c>
      <c r="V270" s="14">
        <v>1457</v>
      </c>
      <c r="W270" s="14">
        <v>1540</v>
      </c>
      <c r="X270" s="14">
        <v>1630</v>
      </c>
      <c r="Y270" s="14">
        <v>1736</v>
      </c>
      <c r="AA270"/>
      <c r="AB270"/>
    </row>
    <row r="271" spans="1:28" s="165" customFormat="1" x14ac:dyDescent="0.2">
      <c r="A271" t="s">
        <v>139</v>
      </c>
      <c r="B271" s="22">
        <f t="shared" ref="B271:Y271" si="103">SUM(B269:B270)</f>
        <v>3372</v>
      </c>
      <c r="C271" s="22">
        <f t="shared" si="103"/>
        <v>3730</v>
      </c>
      <c r="D271" s="22">
        <f t="shared" si="103"/>
        <v>4043</v>
      </c>
      <c r="E271" s="22">
        <f t="shared" si="103"/>
        <v>4443</v>
      </c>
      <c r="F271" s="22">
        <f t="shared" si="103"/>
        <v>4804</v>
      </c>
      <c r="G271" s="22">
        <f t="shared" si="103"/>
        <v>5006</v>
      </c>
      <c r="H271" s="22">
        <f t="shared" si="103"/>
        <v>5465</v>
      </c>
      <c r="I271" s="22">
        <f t="shared" si="103"/>
        <v>5834</v>
      </c>
      <c r="J271" s="22">
        <f t="shared" si="103"/>
        <v>6396</v>
      </c>
      <c r="K271" s="22">
        <f t="shared" si="103"/>
        <v>6557</v>
      </c>
      <c r="L271" s="22">
        <f t="shared" si="103"/>
        <v>6951</v>
      </c>
      <c r="M271" s="22">
        <f t="shared" si="103"/>
        <v>7126</v>
      </c>
      <c r="N271" s="22">
        <f t="shared" si="103"/>
        <v>6713</v>
      </c>
      <c r="O271" s="22">
        <f t="shared" si="103"/>
        <v>6734</v>
      </c>
      <c r="P271" s="22">
        <f t="shared" si="103"/>
        <v>6889</v>
      </c>
      <c r="Q271" s="22">
        <f t="shared" si="103"/>
        <v>7068</v>
      </c>
      <c r="R271" s="22">
        <f t="shared" si="103"/>
        <v>7315</v>
      </c>
      <c r="S271" s="22">
        <f t="shared" si="103"/>
        <v>7391</v>
      </c>
      <c r="T271" s="22">
        <f t="shared" si="103"/>
        <v>7723</v>
      </c>
      <c r="U271" s="22">
        <f t="shared" si="103"/>
        <v>8231</v>
      </c>
      <c r="V271" s="22">
        <f t="shared" si="103"/>
        <v>8377</v>
      </c>
      <c r="W271" s="22">
        <f t="shared" si="103"/>
        <v>9217</v>
      </c>
      <c r="X271" s="22">
        <f t="shared" si="103"/>
        <v>9884</v>
      </c>
      <c r="Y271" s="22">
        <f t="shared" si="103"/>
        <v>10975</v>
      </c>
      <c r="AA271"/>
      <c r="AB271"/>
    </row>
    <row r="272" spans="1:28" s="165" customFormat="1" x14ac:dyDescent="0.2">
      <c r="A272" t="s">
        <v>140</v>
      </c>
      <c r="B272" s="14">
        <v>21437</v>
      </c>
      <c r="C272" s="14">
        <v>23276</v>
      </c>
      <c r="D272" s="14">
        <v>24846</v>
      </c>
      <c r="E272" s="14">
        <v>26400</v>
      </c>
      <c r="F272" s="14">
        <v>28080</v>
      </c>
      <c r="G272" s="14">
        <v>29858</v>
      </c>
      <c r="H272" s="14">
        <v>31746</v>
      </c>
      <c r="I272" s="14">
        <v>33782</v>
      </c>
      <c r="J272" s="14">
        <v>36569</v>
      </c>
      <c r="K272" s="14">
        <v>38620</v>
      </c>
      <c r="L272" s="14">
        <v>40236</v>
      </c>
      <c r="M272" s="14">
        <v>40748</v>
      </c>
      <c r="N272" s="14">
        <v>40386</v>
      </c>
      <c r="O272" s="14">
        <v>40572</v>
      </c>
      <c r="P272" s="14">
        <v>41309</v>
      </c>
      <c r="Q272" s="14">
        <v>42952</v>
      </c>
      <c r="R272" s="14">
        <v>43783</v>
      </c>
      <c r="S272" s="14">
        <v>45426</v>
      </c>
      <c r="T272" s="14">
        <v>46632</v>
      </c>
      <c r="U272" s="14">
        <v>50315</v>
      </c>
      <c r="V272" s="14">
        <v>52259</v>
      </c>
      <c r="W272" s="14">
        <v>55992</v>
      </c>
      <c r="X272" s="14">
        <v>60806</v>
      </c>
      <c r="Y272" s="14">
        <v>67922</v>
      </c>
      <c r="AA272"/>
      <c r="AB272"/>
    </row>
    <row r="273" spans="1:28" s="165" customFormat="1" x14ac:dyDescent="0.2">
      <c r="A273" t="s">
        <v>141</v>
      </c>
      <c r="B273" s="14">
        <v>125631</v>
      </c>
      <c r="C273" s="14">
        <v>137958</v>
      </c>
      <c r="D273" s="14">
        <v>147226</v>
      </c>
      <c r="E273" s="14">
        <v>159906</v>
      </c>
      <c r="F273" s="14">
        <v>172954</v>
      </c>
      <c r="G273" s="14">
        <v>186116</v>
      </c>
      <c r="H273" s="14">
        <v>196613</v>
      </c>
      <c r="I273" s="14">
        <v>205279</v>
      </c>
      <c r="J273" s="14">
        <v>215064</v>
      </c>
      <c r="K273" s="14">
        <v>225897</v>
      </c>
      <c r="L273" s="14">
        <v>233391</v>
      </c>
      <c r="M273" s="14">
        <v>237331</v>
      </c>
      <c r="N273" s="14">
        <v>244033</v>
      </c>
      <c r="O273" s="14">
        <v>245739</v>
      </c>
      <c r="P273" s="14">
        <v>251641</v>
      </c>
      <c r="Q273" s="14">
        <v>259718</v>
      </c>
      <c r="R273" s="14">
        <v>268613</v>
      </c>
      <c r="S273" s="14">
        <v>277363</v>
      </c>
      <c r="T273" s="14">
        <v>287658</v>
      </c>
      <c r="U273" s="14">
        <v>304273</v>
      </c>
      <c r="V273" s="14">
        <v>315755</v>
      </c>
      <c r="W273" s="14">
        <v>336192</v>
      </c>
      <c r="X273" s="14">
        <v>359824</v>
      </c>
      <c r="Y273" s="14">
        <v>398321</v>
      </c>
      <c r="AA273"/>
      <c r="AB273"/>
    </row>
    <row r="274" spans="1:28" s="165" customFormat="1" x14ac:dyDescent="0.2">
      <c r="A274" t="s">
        <v>226</v>
      </c>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AA274"/>
      <c r="AB274"/>
    </row>
    <row r="275" spans="1:28" s="165" customFormat="1" x14ac:dyDescent="0.2">
      <c r="A275" t="s">
        <v>227</v>
      </c>
      <c r="B275" s="14">
        <v>154449</v>
      </c>
      <c r="C275" s="14">
        <v>169570</v>
      </c>
      <c r="D275" s="14">
        <v>180789</v>
      </c>
      <c r="E275" s="14">
        <v>196392</v>
      </c>
      <c r="F275" s="14">
        <v>211769</v>
      </c>
      <c r="G275" s="14">
        <v>228318</v>
      </c>
      <c r="H275" s="14">
        <v>240190</v>
      </c>
      <c r="I275" s="14">
        <v>251097</v>
      </c>
      <c r="J275" s="14">
        <v>262790</v>
      </c>
      <c r="K275" s="14">
        <v>275124</v>
      </c>
      <c r="L275" s="14">
        <v>283025</v>
      </c>
      <c r="M275" s="14">
        <v>288649</v>
      </c>
      <c r="N275" s="14">
        <v>295974</v>
      </c>
      <c r="O275" s="14">
        <v>297861</v>
      </c>
      <c r="P275" s="14">
        <v>305233</v>
      </c>
      <c r="Q275" s="14">
        <v>313758</v>
      </c>
      <c r="R275" s="14">
        <v>324907</v>
      </c>
      <c r="S275" s="14">
        <v>335828</v>
      </c>
      <c r="T275" s="14">
        <v>347456</v>
      </c>
      <c r="U275" s="14">
        <v>367347</v>
      </c>
      <c r="V275" s="14">
        <v>382317</v>
      </c>
      <c r="W275" s="14">
        <v>406904</v>
      </c>
      <c r="X275" s="14">
        <v>433714</v>
      </c>
      <c r="Y275" s="14">
        <v>480614</v>
      </c>
      <c r="AA275"/>
      <c r="AB275"/>
    </row>
    <row r="276" spans="1:28" x14ac:dyDescent="0.2">
      <c r="A276" t="s">
        <v>228</v>
      </c>
      <c r="B276" s="22">
        <f t="shared" ref="B276:W276" si="104">SUM(B259,B262,B263,B265,B270)</f>
        <v>1571</v>
      </c>
      <c r="C276" s="22">
        <f t="shared" si="104"/>
        <v>1724</v>
      </c>
      <c r="D276" s="22">
        <f t="shared" si="104"/>
        <v>1860</v>
      </c>
      <c r="E276" s="22">
        <f t="shared" si="104"/>
        <v>2043</v>
      </c>
      <c r="F276" s="22">
        <f t="shared" si="104"/>
        <v>2199</v>
      </c>
      <c r="G276" s="22">
        <f t="shared" si="104"/>
        <v>2312</v>
      </c>
      <c r="H276" s="22">
        <f t="shared" si="104"/>
        <v>2533</v>
      </c>
      <c r="I276" s="22">
        <f t="shared" si="104"/>
        <v>2686</v>
      </c>
      <c r="J276" s="22">
        <f t="shared" si="104"/>
        <v>2939</v>
      </c>
      <c r="K276" s="22">
        <f t="shared" si="104"/>
        <v>3013</v>
      </c>
      <c r="L276" s="22">
        <f t="shared" si="104"/>
        <v>3211</v>
      </c>
      <c r="M276" s="22">
        <f t="shared" si="104"/>
        <v>3324</v>
      </c>
      <c r="N276" s="22">
        <f t="shared" si="104"/>
        <v>3178</v>
      </c>
      <c r="O276" s="22">
        <f t="shared" si="104"/>
        <v>3116</v>
      </c>
      <c r="P276" s="22">
        <f t="shared" si="104"/>
        <v>3150</v>
      </c>
      <c r="Q276" s="22">
        <f t="shared" si="104"/>
        <v>3231</v>
      </c>
      <c r="R276" s="22">
        <f t="shared" si="104"/>
        <v>3351</v>
      </c>
      <c r="S276" s="22">
        <f t="shared" si="104"/>
        <v>3342</v>
      </c>
      <c r="T276" s="22">
        <f t="shared" si="104"/>
        <v>3452</v>
      </c>
      <c r="U276" s="22">
        <f t="shared" si="104"/>
        <v>3707</v>
      </c>
      <c r="V276" s="22">
        <f t="shared" si="104"/>
        <v>3793</v>
      </c>
      <c r="W276" s="22">
        <f t="shared" si="104"/>
        <v>4106</v>
      </c>
      <c r="X276" s="22">
        <f t="shared" ref="X276:Y276" si="105">SUM(X259,X262,X263,X265,X270)</f>
        <v>4372</v>
      </c>
      <c r="Y276" s="22">
        <f t="shared" si="105"/>
        <v>4776</v>
      </c>
    </row>
    <row r="277" spans="1:28" x14ac:dyDescent="0.2">
      <c r="A277" t="s">
        <v>229</v>
      </c>
      <c r="B277" s="22">
        <f t="shared" ref="B277:W277" si="106">SUM(B264,B267,B268)</f>
        <v>579</v>
      </c>
      <c r="C277" s="22">
        <f t="shared" si="106"/>
        <v>648</v>
      </c>
      <c r="D277" s="22">
        <f t="shared" si="106"/>
        <v>705</v>
      </c>
      <c r="E277" s="22">
        <f t="shared" si="106"/>
        <v>773</v>
      </c>
      <c r="F277" s="22">
        <f t="shared" si="106"/>
        <v>839</v>
      </c>
      <c r="G277" s="22">
        <f t="shared" si="106"/>
        <v>864</v>
      </c>
      <c r="H277" s="22">
        <f t="shared" si="106"/>
        <v>943</v>
      </c>
      <c r="I277" s="22">
        <f t="shared" si="106"/>
        <v>1008</v>
      </c>
      <c r="J277" s="22">
        <f t="shared" si="106"/>
        <v>1108</v>
      </c>
      <c r="K277" s="22">
        <f t="shared" si="106"/>
        <v>1134</v>
      </c>
      <c r="L277" s="22">
        <f t="shared" si="106"/>
        <v>1200</v>
      </c>
      <c r="M277" s="22">
        <f t="shared" si="106"/>
        <v>1222</v>
      </c>
      <c r="N277" s="22">
        <f t="shared" si="106"/>
        <v>1133</v>
      </c>
      <c r="O277" s="22">
        <f t="shared" si="106"/>
        <v>1132</v>
      </c>
      <c r="P277" s="22">
        <f t="shared" si="106"/>
        <v>1192</v>
      </c>
      <c r="Q277" s="22">
        <f t="shared" si="106"/>
        <v>1266</v>
      </c>
      <c r="R277" s="22">
        <f t="shared" si="106"/>
        <v>1273</v>
      </c>
      <c r="S277" s="22">
        <f t="shared" si="106"/>
        <v>1292</v>
      </c>
      <c r="T277" s="22">
        <f t="shared" si="106"/>
        <v>1379</v>
      </c>
      <c r="U277" s="22">
        <f t="shared" si="106"/>
        <v>1507</v>
      </c>
      <c r="V277" s="22">
        <f t="shared" si="106"/>
        <v>1520</v>
      </c>
      <c r="W277" s="22">
        <f t="shared" si="106"/>
        <v>1665</v>
      </c>
      <c r="X277" s="22">
        <f t="shared" ref="X277:Y277" si="107">SUM(X264,X267,X268)</f>
        <v>1881</v>
      </c>
      <c r="Y277" s="22">
        <f t="shared" si="107"/>
        <v>2071</v>
      </c>
    </row>
    <row r="278" spans="1:28" x14ac:dyDescent="0.2">
      <c r="A278" t="s">
        <v>230</v>
      </c>
      <c r="B278" s="22">
        <f t="shared" ref="B278:W278" si="108">SUM(B258,B260,B261,B266)</f>
        <v>1021</v>
      </c>
      <c r="C278" s="22">
        <f t="shared" si="108"/>
        <v>1128</v>
      </c>
      <c r="D278" s="22">
        <f t="shared" si="108"/>
        <v>1223</v>
      </c>
      <c r="E278" s="22">
        <f t="shared" si="108"/>
        <v>1341</v>
      </c>
      <c r="F278" s="22">
        <f t="shared" si="108"/>
        <v>1456</v>
      </c>
      <c r="G278" s="22">
        <f t="shared" si="108"/>
        <v>1509</v>
      </c>
      <c r="H278" s="22">
        <f t="shared" si="108"/>
        <v>1644</v>
      </c>
      <c r="I278" s="22">
        <f t="shared" si="108"/>
        <v>1770</v>
      </c>
      <c r="J278" s="22">
        <f t="shared" si="108"/>
        <v>1941</v>
      </c>
      <c r="K278" s="22">
        <f t="shared" si="108"/>
        <v>1998</v>
      </c>
      <c r="L278" s="22">
        <f t="shared" si="108"/>
        <v>2099</v>
      </c>
      <c r="M278" s="22">
        <f t="shared" si="108"/>
        <v>2131</v>
      </c>
      <c r="N278" s="22">
        <f t="shared" si="108"/>
        <v>1969</v>
      </c>
      <c r="O278" s="22">
        <f t="shared" si="108"/>
        <v>2033</v>
      </c>
      <c r="P278" s="22">
        <f t="shared" si="108"/>
        <v>2058</v>
      </c>
      <c r="Q278" s="22">
        <f t="shared" si="108"/>
        <v>2064</v>
      </c>
      <c r="R278" s="22">
        <f t="shared" si="108"/>
        <v>2145</v>
      </c>
      <c r="S278" s="22">
        <f t="shared" si="108"/>
        <v>2209</v>
      </c>
      <c r="T278" s="22">
        <f t="shared" si="108"/>
        <v>2310</v>
      </c>
      <c r="U278" s="22">
        <f t="shared" si="108"/>
        <v>2350</v>
      </c>
      <c r="V278" s="22">
        <f t="shared" si="108"/>
        <v>2399</v>
      </c>
      <c r="W278" s="22">
        <f t="shared" si="108"/>
        <v>2713</v>
      </c>
      <c r="X278" s="22">
        <f t="shared" ref="X278:Y278" si="109">SUM(X258,X260,X261,X266)</f>
        <v>2871</v>
      </c>
      <c r="Y278" s="22">
        <f t="shared" si="109"/>
        <v>3253</v>
      </c>
    </row>
    <row r="279" spans="1:28" x14ac:dyDescent="0.2">
      <c r="A279" t="s">
        <v>231</v>
      </c>
      <c r="B279" s="22">
        <f t="shared" ref="B279:W279" si="110">SUM(B257,B263)</f>
        <v>685</v>
      </c>
      <c r="C279" s="22">
        <f t="shared" si="110"/>
        <v>747</v>
      </c>
      <c r="D279" s="22">
        <f t="shared" si="110"/>
        <v>807</v>
      </c>
      <c r="E279" s="22">
        <f t="shared" si="110"/>
        <v>889</v>
      </c>
      <c r="F279" s="22">
        <f t="shared" si="110"/>
        <v>960</v>
      </c>
      <c r="G279" s="22">
        <f t="shared" si="110"/>
        <v>1019</v>
      </c>
      <c r="H279" s="22">
        <f t="shared" si="110"/>
        <v>1105</v>
      </c>
      <c r="I279" s="22">
        <f t="shared" si="110"/>
        <v>1188</v>
      </c>
      <c r="J279" s="22">
        <f t="shared" si="110"/>
        <v>1299</v>
      </c>
      <c r="K279" s="22">
        <f t="shared" si="110"/>
        <v>1340</v>
      </c>
      <c r="L279" s="22">
        <f t="shared" si="110"/>
        <v>1427</v>
      </c>
      <c r="M279" s="22">
        <f t="shared" si="110"/>
        <v>1475</v>
      </c>
      <c r="N279" s="22">
        <f t="shared" si="110"/>
        <v>1353</v>
      </c>
      <c r="O279" s="22">
        <f t="shared" si="110"/>
        <v>1337</v>
      </c>
      <c r="P279" s="22">
        <f t="shared" si="110"/>
        <v>1368</v>
      </c>
      <c r="Q279" s="22">
        <f t="shared" si="110"/>
        <v>1427</v>
      </c>
      <c r="R279" s="22">
        <f t="shared" si="110"/>
        <v>1494</v>
      </c>
      <c r="S279" s="22">
        <f t="shared" si="110"/>
        <v>1461</v>
      </c>
      <c r="T279" s="22">
        <f t="shared" si="110"/>
        <v>1522</v>
      </c>
      <c r="U279" s="22">
        <f t="shared" si="110"/>
        <v>1694</v>
      </c>
      <c r="V279" s="22">
        <f t="shared" si="110"/>
        <v>1728</v>
      </c>
      <c r="W279" s="22">
        <f t="shared" si="110"/>
        <v>1874</v>
      </c>
      <c r="X279" s="22">
        <f t="shared" ref="X279:Y279" si="111">SUM(X257,X263)</f>
        <v>1994</v>
      </c>
      <c r="Y279" s="22">
        <f t="shared" si="111"/>
        <v>2230</v>
      </c>
    </row>
    <row r="282" spans="1:28" x14ac:dyDescent="0.2">
      <c r="A282" t="s">
        <v>272</v>
      </c>
    </row>
    <row r="283" spans="1:28" s="18" customFormat="1" ht="15" x14ac:dyDescent="0.25">
      <c r="B283" s="18" t="s">
        <v>1846</v>
      </c>
      <c r="C283" s="18" t="s">
        <v>1715</v>
      </c>
      <c r="D283" s="18" t="s">
        <v>1716</v>
      </c>
      <c r="E283" s="18" t="s">
        <v>1717</v>
      </c>
      <c r="F283" s="18" t="s">
        <v>1718</v>
      </c>
      <c r="G283" s="18" t="s">
        <v>1719</v>
      </c>
      <c r="H283" s="18" t="s">
        <v>1720</v>
      </c>
      <c r="I283" s="18" t="s">
        <v>1721</v>
      </c>
      <c r="J283" s="18" t="s">
        <v>1722</v>
      </c>
      <c r="K283" s="18" t="s">
        <v>1723</v>
      </c>
      <c r="L283" s="18" t="s">
        <v>1724</v>
      </c>
      <c r="M283" s="18" t="s">
        <v>1725</v>
      </c>
      <c r="N283" s="18" t="s">
        <v>1726</v>
      </c>
      <c r="O283" s="18" t="s">
        <v>1727</v>
      </c>
      <c r="P283" s="18" t="s">
        <v>1728</v>
      </c>
      <c r="Q283" s="18" t="s">
        <v>1729</v>
      </c>
      <c r="R283" s="18" t="s">
        <v>1594</v>
      </c>
      <c r="S283" s="18" t="s">
        <v>1595</v>
      </c>
      <c r="T283" s="18" t="s">
        <v>1596</v>
      </c>
      <c r="U283" s="18" t="s">
        <v>1597</v>
      </c>
      <c r="V283" s="18" t="s">
        <v>1598</v>
      </c>
      <c r="W283" s="18" t="s">
        <v>556</v>
      </c>
      <c r="X283" s="18" t="s">
        <v>556</v>
      </c>
      <c r="Y283" s="18" t="s">
        <v>556</v>
      </c>
      <c r="Z283" s="166"/>
    </row>
    <row r="284" spans="1:28" x14ac:dyDescent="0.2">
      <c r="A284" t="s">
        <v>115</v>
      </c>
      <c r="B284">
        <v>61</v>
      </c>
      <c r="C284">
        <v>63</v>
      </c>
      <c r="D284">
        <v>67</v>
      </c>
      <c r="E284">
        <v>76</v>
      </c>
      <c r="F284">
        <v>78</v>
      </c>
      <c r="G284">
        <v>89</v>
      </c>
      <c r="H284">
        <v>94</v>
      </c>
      <c r="I284">
        <v>104</v>
      </c>
      <c r="J284">
        <v>103</v>
      </c>
      <c r="K284">
        <v>103</v>
      </c>
      <c r="L284">
        <v>108</v>
      </c>
      <c r="M284">
        <v>115</v>
      </c>
      <c r="N284">
        <v>143</v>
      </c>
      <c r="O284">
        <v>143</v>
      </c>
      <c r="P284">
        <v>165</v>
      </c>
      <c r="Q284">
        <v>173</v>
      </c>
      <c r="R284">
        <v>176</v>
      </c>
      <c r="S284">
        <v>116</v>
      </c>
      <c r="T284">
        <v>127</v>
      </c>
      <c r="U284">
        <v>111</v>
      </c>
      <c r="V284">
        <v>104</v>
      </c>
      <c r="W284" s="14">
        <v>111</v>
      </c>
      <c r="X284" s="14">
        <v>133</v>
      </c>
      <c r="Y284" s="14">
        <v>128</v>
      </c>
    </row>
    <row r="285" spans="1:28" x14ac:dyDescent="0.2">
      <c r="A285" t="s">
        <v>116</v>
      </c>
      <c r="B285">
        <v>72</v>
      </c>
      <c r="C285">
        <v>77</v>
      </c>
      <c r="D285">
        <v>77</v>
      </c>
      <c r="E285">
        <v>88</v>
      </c>
      <c r="F285">
        <v>91</v>
      </c>
      <c r="G285">
        <v>107</v>
      </c>
      <c r="H285">
        <v>109</v>
      </c>
      <c r="I285">
        <v>117</v>
      </c>
      <c r="J285">
        <v>114</v>
      </c>
      <c r="K285">
        <v>103</v>
      </c>
      <c r="L285">
        <v>103</v>
      </c>
      <c r="M285">
        <v>102</v>
      </c>
      <c r="N285">
        <v>99</v>
      </c>
      <c r="O285">
        <v>110</v>
      </c>
      <c r="P285">
        <v>113</v>
      </c>
      <c r="Q285">
        <v>130</v>
      </c>
      <c r="R285">
        <v>137</v>
      </c>
      <c r="S285">
        <v>163</v>
      </c>
      <c r="T285">
        <v>166</v>
      </c>
      <c r="U285">
        <v>192</v>
      </c>
      <c r="V285">
        <v>155</v>
      </c>
      <c r="W285" s="14">
        <v>155</v>
      </c>
      <c r="X285" s="14">
        <v>160</v>
      </c>
      <c r="Y285" s="14">
        <v>165</v>
      </c>
    </row>
    <row r="286" spans="1:28" x14ac:dyDescent="0.2">
      <c r="A286" t="s">
        <v>117</v>
      </c>
      <c r="B286">
        <v>22</v>
      </c>
      <c r="C286">
        <v>23</v>
      </c>
      <c r="D286">
        <v>24</v>
      </c>
      <c r="E286">
        <v>27</v>
      </c>
      <c r="F286">
        <v>28</v>
      </c>
      <c r="G286">
        <v>33</v>
      </c>
      <c r="H286">
        <v>35</v>
      </c>
      <c r="I286">
        <v>38</v>
      </c>
      <c r="J286">
        <v>36</v>
      </c>
      <c r="K286">
        <v>35</v>
      </c>
      <c r="L286">
        <v>37</v>
      </c>
      <c r="M286">
        <v>42</v>
      </c>
      <c r="N286">
        <v>42</v>
      </c>
      <c r="O286">
        <v>43</v>
      </c>
      <c r="P286">
        <v>44</v>
      </c>
      <c r="Q286">
        <v>51</v>
      </c>
      <c r="R286">
        <v>49</v>
      </c>
      <c r="S286">
        <v>57</v>
      </c>
      <c r="T286">
        <v>60</v>
      </c>
      <c r="U286">
        <v>62</v>
      </c>
      <c r="V286">
        <v>46</v>
      </c>
      <c r="W286" s="14">
        <v>47</v>
      </c>
      <c r="X286" s="14">
        <v>73</v>
      </c>
      <c r="Y286" s="14">
        <v>71</v>
      </c>
    </row>
    <row r="287" spans="1:28" s="165" customFormat="1" x14ac:dyDescent="0.2">
      <c r="A287" t="s">
        <v>118</v>
      </c>
      <c r="B287">
        <v>24</v>
      </c>
      <c r="C287">
        <v>25</v>
      </c>
      <c r="D287">
        <v>26</v>
      </c>
      <c r="E287">
        <v>31</v>
      </c>
      <c r="F287">
        <v>32</v>
      </c>
      <c r="G287">
        <v>36</v>
      </c>
      <c r="H287">
        <v>38</v>
      </c>
      <c r="I287">
        <v>40</v>
      </c>
      <c r="J287">
        <v>40</v>
      </c>
      <c r="K287">
        <v>37</v>
      </c>
      <c r="L287">
        <v>41</v>
      </c>
      <c r="M287">
        <v>43</v>
      </c>
      <c r="N287">
        <v>42</v>
      </c>
      <c r="O287">
        <v>48</v>
      </c>
      <c r="P287">
        <v>49</v>
      </c>
      <c r="Q287">
        <v>53</v>
      </c>
      <c r="R287">
        <v>55</v>
      </c>
      <c r="S287">
        <v>61</v>
      </c>
      <c r="T287">
        <v>68</v>
      </c>
      <c r="U287">
        <v>64</v>
      </c>
      <c r="V287">
        <v>54</v>
      </c>
      <c r="W287" s="14">
        <v>58</v>
      </c>
      <c r="X287" s="14">
        <v>58</v>
      </c>
      <c r="Y287" s="14">
        <v>60</v>
      </c>
      <c r="AA287"/>
      <c r="AB287"/>
    </row>
    <row r="288" spans="1:28" s="165" customFormat="1" x14ac:dyDescent="0.2">
      <c r="A288" t="s">
        <v>119</v>
      </c>
      <c r="B288">
        <v>28</v>
      </c>
      <c r="C288">
        <v>29</v>
      </c>
      <c r="D288">
        <v>29</v>
      </c>
      <c r="E288">
        <v>33</v>
      </c>
      <c r="F288">
        <v>35</v>
      </c>
      <c r="G288">
        <v>41</v>
      </c>
      <c r="H288">
        <v>44</v>
      </c>
      <c r="I288">
        <v>47</v>
      </c>
      <c r="J288">
        <v>45</v>
      </c>
      <c r="K288">
        <v>44</v>
      </c>
      <c r="L288">
        <v>47</v>
      </c>
      <c r="M288">
        <v>50</v>
      </c>
      <c r="N288">
        <v>51</v>
      </c>
      <c r="O288">
        <v>54</v>
      </c>
      <c r="P288">
        <v>50</v>
      </c>
      <c r="Q288">
        <v>54</v>
      </c>
      <c r="R288">
        <v>54</v>
      </c>
      <c r="S288">
        <v>65</v>
      </c>
      <c r="T288">
        <v>67</v>
      </c>
      <c r="U288">
        <v>67</v>
      </c>
      <c r="V288">
        <v>60</v>
      </c>
      <c r="W288" s="14">
        <v>65</v>
      </c>
      <c r="X288" s="14">
        <v>76</v>
      </c>
      <c r="Y288" s="14">
        <v>85</v>
      </c>
      <c r="AA288"/>
      <c r="AB288"/>
    </row>
    <row r="289" spans="1:28" s="165" customFormat="1" x14ac:dyDescent="0.2">
      <c r="A289" t="s">
        <v>120</v>
      </c>
      <c r="B289">
        <v>21</v>
      </c>
      <c r="C289">
        <v>22</v>
      </c>
      <c r="D289">
        <v>23</v>
      </c>
      <c r="E289">
        <v>27</v>
      </c>
      <c r="F289">
        <v>28</v>
      </c>
      <c r="G289">
        <v>32</v>
      </c>
      <c r="H289">
        <v>33</v>
      </c>
      <c r="I289">
        <v>37</v>
      </c>
      <c r="J289">
        <v>36</v>
      </c>
      <c r="K289">
        <v>33</v>
      </c>
      <c r="L289">
        <v>36</v>
      </c>
      <c r="M289">
        <v>39</v>
      </c>
      <c r="N289">
        <v>41</v>
      </c>
      <c r="O289">
        <v>44</v>
      </c>
      <c r="P289">
        <v>43</v>
      </c>
      <c r="Q289">
        <v>45</v>
      </c>
      <c r="R289">
        <v>48</v>
      </c>
      <c r="S289">
        <v>56</v>
      </c>
      <c r="T289">
        <v>62</v>
      </c>
      <c r="U289">
        <v>76</v>
      </c>
      <c r="V289">
        <v>73</v>
      </c>
      <c r="W289" s="14">
        <v>72</v>
      </c>
      <c r="X289" s="14">
        <v>92</v>
      </c>
      <c r="Y289" s="14">
        <v>101</v>
      </c>
      <c r="AA289"/>
      <c r="AB289"/>
    </row>
    <row r="290" spans="1:28" s="165" customFormat="1" x14ac:dyDescent="0.2">
      <c r="A290" t="s">
        <v>121</v>
      </c>
      <c r="B290">
        <v>59</v>
      </c>
      <c r="C290">
        <v>61</v>
      </c>
      <c r="D290">
        <v>64</v>
      </c>
      <c r="E290">
        <v>73</v>
      </c>
      <c r="F290">
        <v>75</v>
      </c>
      <c r="G290">
        <v>85</v>
      </c>
      <c r="H290">
        <v>90</v>
      </c>
      <c r="I290">
        <v>99</v>
      </c>
      <c r="J290">
        <v>98</v>
      </c>
      <c r="K290">
        <v>97</v>
      </c>
      <c r="L290">
        <v>103</v>
      </c>
      <c r="M290">
        <v>108</v>
      </c>
      <c r="N290">
        <v>103</v>
      </c>
      <c r="O290">
        <v>119</v>
      </c>
      <c r="P290">
        <v>128</v>
      </c>
      <c r="Q290">
        <v>151</v>
      </c>
      <c r="R290">
        <v>164</v>
      </c>
      <c r="S290">
        <v>180</v>
      </c>
      <c r="T290">
        <v>191</v>
      </c>
      <c r="U290">
        <v>174</v>
      </c>
      <c r="V290">
        <v>159</v>
      </c>
      <c r="W290" s="14">
        <v>149</v>
      </c>
      <c r="X290" s="14">
        <v>163</v>
      </c>
      <c r="Y290" s="14">
        <v>179</v>
      </c>
      <c r="AA290"/>
      <c r="AB290"/>
    </row>
    <row r="291" spans="1:28" s="165" customFormat="1" x14ac:dyDescent="0.2">
      <c r="A291" t="s">
        <v>122</v>
      </c>
      <c r="B291">
        <v>54</v>
      </c>
      <c r="C291">
        <v>56</v>
      </c>
      <c r="D291">
        <v>58</v>
      </c>
      <c r="E291">
        <v>68</v>
      </c>
      <c r="F291">
        <v>69</v>
      </c>
      <c r="G291">
        <v>79</v>
      </c>
      <c r="H291">
        <v>85</v>
      </c>
      <c r="I291">
        <v>92</v>
      </c>
      <c r="J291">
        <v>88</v>
      </c>
      <c r="K291">
        <v>86</v>
      </c>
      <c r="L291">
        <v>90</v>
      </c>
      <c r="M291">
        <v>96</v>
      </c>
      <c r="N291">
        <v>99</v>
      </c>
      <c r="O291">
        <v>102</v>
      </c>
      <c r="P291">
        <v>106</v>
      </c>
      <c r="Q291">
        <v>104</v>
      </c>
      <c r="R291">
        <v>114</v>
      </c>
      <c r="S291">
        <v>127</v>
      </c>
      <c r="T291">
        <v>136</v>
      </c>
      <c r="U291">
        <v>147</v>
      </c>
      <c r="V291">
        <v>113</v>
      </c>
      <c r="W291" s="14">
        <v>126</v>
      </c>
      <c r="X291" s="14">
        <v>142</v>
      </c>
      <c r="Y291" s="14">
        <v>171</v>
      </c>
      <c r="AA291"/>
      <c r="AB291"/>
    </row>
    <row r="292" spans="1:28" s="165" customFormat="1" x14ac:dyDescent="0.2">
      <c r="A292" t="s">
        <v>123</v>
      </c>
      <c r="B292">
        <v>36</v>
      </c>
      <c r="C292">
        <v>39</v>
      </c>
      <c r="D292">
        <v>40</v>
      </c>
      <c r="E292">
        <v>47</v>
      </c>
      <c r="F292">
        <v>50</v>
      </c>
      <c r="G292">
        <v>56</v>
      </c>
      <c r="H292">
        <v>59</v>
      </c>
      <c r="I292">
        <v>63</v>
      </c>
      <c r="J292">
        <v>62</v>
      </c>
      <c r="K292">
        <v>59</v>
      </c>
      <c r="L292">
        <v>64</v>
      </c>
      <c r="M292">
        <v>69</v>
      </c>
      <c r="N292">
        <v>74</v>
      </c>
      <c r="O292">
        <v>73</v>
      </c>
      <c r="P292">
        <v>80</v>
      </c>
      <c r="Q292">
        <v>90</v>
      </c>
      <c r="R292">
        <v>91</v>
      </c>
      <c r="S292">
        <v>99</v>
      </c>
      <c r="T292">
        <v>127</v>
      </c>
      <c r="U292">
        <v>121</v>
      </c>
      <c r="V292">
        <v>123</v>
      </c>
      <c r="W292" s="14">
        <v>127</v>
      </c>
      <c r="X292" s="14">
        <v>149</v>
      </c>
      <c r="Y292" s="14">
        <v>150</v>
      </c>
      <c r="AA292"/>
      <c r="AB292"/>
    </row>
    <row r="293" spans="1:28" s="165" customFormat="1" x14ac:dyDescent="0.2">
      <c r="A293" t="s">
        <v>124</v>
      </c>
      <c r="B293">
        <v>25</v>
      </c>
      <c r="C293">
        <v>26</v>
      </c>
      <c r="D293">
        <v>29</v>
      </c>
      <c r="E293">
        <v>36</v>
      </c>
      <c r="F293">
        <v>39</v>
      </c>
      <c r="G293">
        <v>45</v>
      </c>
      <c r="H293">
        <v>46</v>
      </c>
      <c r="I293">
        <v>48</v>
      </c>
      <c r="J293">
        <v>46</v>
      </c>
      <c r="K293">
        <v>42</v>
      </c>
      <c r="L293">
        <v>44</v>
      </c>
      <c r="M293">
        <v>52</v>
      </c>
      <c r="N293">
        <v>45</v>
      </c>
      <c r="O293">
        <v>51</v>
      </c>
      <c r="P293">
        <v>54</v>
      </c>
      <c r="Q293">
        <v>55</v>
      </c>
      <c r="R293">
        <v>49</v>
      </c>
      <c r="S293">
        <v>58</v>
      </c>
      <c r="T293">
        <v>69</v>
      </c>
      <c r="U293">
        <v>70</v>
      </c>
      <c r="V293">
        <v>58</v>
      </c>
      <c r="W293" s="14">
        <v>64</v>
      </c>
      <c r="X293" s="14">
        <v>80</v>
      </c>
      <c r="Y293" s="14">
        <v>83</v>
      </c>
      <c r="AA293"/>
      <c r="AB293"/>
    </row>
    <row r="294" spans="1:28" s="165" customFormat="1" x14ac:dyDescent="0.2">
      <c r="A294" t="s">
        <v>125</v>
      </c>
      <c r="B294">
        <v>37</v>
      </c>
      <c r="C294">
        <v>38</v>
      </c>
      <c r="D294">
        <v>41</v>
      </c>
      <c r="E294">
        <v>47</v>
      </c>
      <c r="F294">
        <v>48</v>
      </c>
      <c r="G294">
        <v>55</v>
      </c>
      <c r="H294">
        <v>58</v>
      </c>
      <c r="I294">
        <v>63</v>
      </c>
      <c r="J294">
        <v>61</v>
      </c>
      <c r="K294">
        <v>59</v>
      </c>
      <c r="L294">
        <v>62</v>
      </c>
      <c r="M294">
        <v>67</v>
      </c>
      <c r="N294">
        <v>67</v>
      </c>
      <c r="O294">
        <v>65</v>
      </c>
      <c r="P294">
        <v>74</v>
      </c>
      <c r="Q294">
        <v>78</v>
      </c>
      <c r="R294">
        <v>86</v>
      </c>
      <c r="S294">
        <v>95</v>
      </c>
      <c r="T294">
        <v>103</v>
      </c>
      <c r="U294">
        <v>106</v>
      </c>
      <c r="V294">
        <v>82</v>
      </c>
      <c r="W294" s="14">
        <v>67</v>
      </c>
      <c r="X294" s="14">
        <v>87</v>
      </c>
      <c r="Y294" s="14">
        <v>100</v>
      </c>
      <c r="AA294"/>
      <c r="AB294"/>
    </row>
    <row r="295" spans="1:28" s="165" customFormat="1" x14ac:dyDescent="0.2">
      <c r="A295" t="s">
        <v>126</v>
      </c>
      <c r="B295">
        <v>50</v>
      </c>
      <c r="C295">
        <v>51</v>
      </c>
      <c r="D295">
        <v>55</v>
      </c>
      <c r="E295">
        <v>61</v>
      </c>
      <c r="F295">
        <v>66</v>
      </c>
      <c r="G295">
        <v>73</v>
      </c>
      <c r="H295">
        <v>78</v>
      </c>
      <c r="I295">
        <v>83</v>
      </c>
      <c r="J295">
        <v>84</v>
      </c>
      <c r="K295">
        <v>77</v>
      </c>
      <c r="L295">
        <v>80</v>
      </c>
      <c r="M295">
        <v>88</v>
      </c>
      <c r="N295">
        <v>91</v>
      </c>
      <c r="O295">
        <v>109</v>
      </c>
      <c r="P295">
        <v>103</v>
      </c>
      <c r="Q295">
        <v>121</v>
      </c>
      <c r="R295">
        <v>120</v>
      </c>
      <c r="S295">
        <v>128</v>
      </c>
      <c r="T295">
        <v>129</v>
      </c>
      <c r="U295">
        <v>124</v>
      </c>
      <c r="V295">
        <v>115</v>
      </c>
      <c r="W295" s="14">
        <v>132</v>
      </c>
      <c r="X295" s="14">
        <v>171</v>
      </c>
      <c r="Y295" s="14">
        <v>204</v>
      </c>
      <c r="AA295"/>
      <c r="AB295"/>
    </row>
    <row r="296" spans="1:28" s="165" customFormat="1" x14ac:dyDescent="0.2">
      <c r="A296" t="s">
        <v>138</v>
      </c>
      <c r="B296" s="22">
        <f t="shared" ref="B296:Y296" si="112">SUM(B284:B295)</f>
        <v>489</v>
      </c>
      <c r="C296" s="22">
        <f t="shared" si="112"/>
        <v>510</v>
      </c>
      <c r="D296" s="22">
        <f t="shared" si="112"/>
        <v>533</v>
      </c>
      <c r="E296" s="22">
        <f t="shared" si="112"/>
        <v>614</v>
      </c>
      <c r="F296" s="22">
        <f t="shared" si="112"/>
        <v>639</v>
      </c>
      <c r="G296" s="22">
        <f t="shared" si="112"/>
        <v>731</v>
      </c>
      <c r="H296" s="22">
        <f t="shared" si="112"/>
        <v>769</v>
      </c>
      <c r="I296" s="22">
        <f t="shared" si="112"/>
        <v>831</v>
      </c>
      <c r="J296" s="22">
        <f t="shared" si="112"/>
        <v>813</v>
      </c>
      <c r="K296" s="22">
        <f t="shared" si="112"/>
        <v>775</v>
      </c>
      <c r="L296" s="22">
        <f t="shared" si="112"/>
        <v>815</v>
      </c>
      <c r="M296" s="22">
        <f t="shared" si="112"/>
        <v>871</v>
      </c>
      <c r="N296" s="22">
        <f t="shared" si="112"/>
        <v>897</v>
      </c>
      <c r="O296" s="22">
        <f t="shared" si="112"/>
        <v>961</v>
      </c>
      <c r="P296" s="22">
        <f t="shared" si="112"/>
        <v>1009</v>
      </c>
      <c r="Q296" s="22">
        <f t="shared" si="112"/>
        <v>1105</v>
      </c>
      <c r="R296" s="22">
        <f t="shared" si="112"/>
        <v>1143</v>
      </c>
      <c r="S296" s="22">
        <f t="shared" si="112"/>
        <v>1205</v>
      </c>
      <c r="T296" s="22">
        <f t="shared" si="112"/>
        <v>1305</v>
      </c>
      <c r="U296" s="22">
        <f t="shared" si="112"/>
        <v>1314</v>
      </c>
      <c r="V296" s="22">
        <f t="shared" si="112"/>
        <v>1142</v>
      </c>
      <c r="W296" s="22">
        <f t="shared" si="112"/>
        <v>1173</v>
      </c>
      <c r="X296" s="22">
        <f t="shared" si="112"/>
        <v>1384</v>
      </c>
      <c r="Y296" s="22">
        <f t="shared" si="112"/>
        <v>1497</v>
      </c>
      <c r="AA296"/>
      <c r="AB296"/>
    </row>
    <row r="297" spans="1:28" s="165" customFormat="1" x14ac:dyDescent="0.2">
      <c r="A297" t="s">
        <v>127</v>
      </c>
      <c r="B297" s="14">
        <v>114</v>
      </c>
      <c r="C297" s="14">
        <v>119</v>
      </c>
      <c r="D297" s="14">
        <v>125</v>
      </c>
      <c r="E297" s="14">
        <v>146</v>
      </c>
      <c r="F297" s="14">
        <v>153</v>
      </c>
      <c r="G297" s="14">
        <v>173</v>
      </c>
      <c r="H297" s="14">
        <v>183</v>
      </c>
      <c r="I297" s="14">
        <v>197</v>
      </c>
      <c r="J297" s="14">
        <v>190</v>
      </c>
      <c r="K297" s="14">
        <v>180</v>
      </c>
      <c r="L297" s="14">
        <v>191</v>
      </c>
      <c r="M297" s="14">
        <v>200</v>
      </c>
      <c r="N297" s="14">
        <v>202</v>
      </c>
      <c r="O297" s="14">
        <v>200</v>
      </c>
      <c r="P297" s="14">
        <v>202</v>
      </c>
      <c r="Q297" s="14">
        <v>221</v>
      </c>
      <c r="R297" s="14">
        <v>196</v>
      </c>
      <c r="S297" s="14">
        <v>223</v>
      </c>
      <c r="T297" s="14">
        <v>238</v>
      </c>
      <c r="U297" s="14">
        <v>261</v>
      </c>
      <c r="V297" s="14">
        <v>269</v>
      </c>
      <c r="W297" s="14">
        <v>280</v>
      </c>
      <c r="X297" s="14">
        <v>351</v>
      </c>
      <c r="Y297" s="14">
        <v>447</v>
      </c>
      <c r="AA297"/>
      <c r="AB297"/>
    </row>
    <row r="298" spans="1:28" s="165" customFormat="1" x14ac:dyDescent="0.2">
      <c r="A298" t="s">
        <v>139</v>
      </c>
      <c r="B298" s="22">
        <f t="shared" ref="B298:Y298" si="113">SUM(B296:B297)</f>
        <v>603</v>
      </c>
      <c r="C298" s="22">
        <f t="shared" si="113"/>
        <v>629</v>
      </c>
      <c r="D298" s="22">
        <f t="shared" si="113"/>
        <v>658</v>
      </c>
      <c r="E298" s="22">
        <f t="shared" si="113"/>
        <v>760</v>
      </c>
      <c r="F298" s="22">
        <f t="shared" si="113"/>
        <v>792</v>
      </c>
      <c r="G298" s="22">
        <f t="shared" si="113"/>
        <v>904</v>
      </c>
      <c r="H298" s="22">
        <f t="shared" si="113"/>
        <v>952</v>
      </c>
      <c r="I298" s="22">
        <f t="shared" si="113"/>
        <v>1028</v>
      </c>
      <c r="J298" s="22">
        <f t="shared" si="113"/>
        <v>1003</v>
      </c>
      <c r="K298" s="22">
        <f t="shared" si="113"/>
        <v>955</v>
      </c>
      <c r="L298" s="22">
        <f t="shared" si="113"/>
        <v>1006</v>
      </c>
      <c r="M298" s="22">
        <f t="shared" si="113"/>
        <v>1071</v>
      </c>
      <c r="N298" s="22">
        <f t="shared" si="113"/>
        <v>1099</v>
      </c>
      <c r="O298" s="22">
        <f t="shared" si="113"/>
        <v>1161</v>
      </c>
      <c r="P298" s="22">
        <f t="shared" si="113"/>
        <v>1211</v>
      </c>
      <c r="Q298" s="22">
        <f t="shared" si="113"/>
        <v>1326</v>
      </c>
      <c r="R298" s="22">
        <f t="shared" si="113"/>
        <v>1339</v>
      </c>
      <c r="S298" s="22">
        <f t="shared" si="113"/>
        <v>1428</v>
      </c>
      <c r="T298" s="22">
        <f t="shared" si="113"/>
        <v>1543</v>
      </c>
      <c r="U298" s="22">
        <f t="shared" si="113"/>
        <v>1575</v>
      </c>
      <c r="V298" s="22">
        <f t="shared" si="113"/>
        <v>1411</v>
      </c>
      <c r="W298" s="22">
        <f t="shared" si="113"/>
        <v>1453</v>
      </c>
      <c r="X298" s="22">
        <f t="shared" si="113"/>
        <v>1735</v>
      </c>
      <c r="Y298" s="22">
        <f t="shared" si="113"/>
        <v>1944</v>
      </c>
      <c r="AA298"/>
      <c r="AB298"/>
    </row>
    <row r="299" spans="1:28" s="165" customFormat="1" x14ac:dyDescent="0.2">
      <c r="A299" t="s">
        <v>140</v>
      </c>
      <c r="B299" s="14">
        <v>4251</v>
      </c>
      <c r="C299" s="14">
        <v>4515</v>
      </c>
      <c r="D299" s="14">
        <v>5054</v>
      </c>
      <c r="E299" s="14">
        <v>5369</v>
      </c>
      <c r="F299" s="14">
        <v>5648</v>
      </c>
      <c r="G299" s="14">
        <v>6155</v>
      </c>
      <c r="H299" s="14">
        <v>6477</v>
      </c>
      <c r="I299" s="14">
        <v>6638</v>
      </c>
      <c r="J299" s="14">
        <v>6897</v>
      </c>
      <c r="K299" s="14">
        <v>6868</v>
      </c>
      <c r="L299" s="14">
        <v>7085</v>
      </c>
      <c r="M299" s="14">
        <v>7328</v>
      </c>
      <c r="N299" s="14">
        <v>7423</v>
      </c>
      <c r="O299" s="14">
        <v>7874</v>
      </c>
      <c r="P299" s="14">
        <v>8351</v>
      </c>
      <c r="Q299" s="14">
        <v>8769</v>
      </c>
      <c r="R299" s="14">
        <v>9030</v>
      </c>
      <c r="S299" s="14">
        <v>10017</v>
      </c>
      <c r="T299" s="14">
        <v>10426</v>
      </c>
      <c r="U299" s="14">
        <v>10665</v>
      </c>
      <c r="V299" s="14">
        <v>9182</v>
      </c>
      <c r="W299" s="14">
        <v>10157</v>
      </c>
      <c r="X299" s="14">
        <v>11019</v>
      </c>
      <c r="Y299" s="14">
        <v>12159</v>
      </c>
      <c r="AA299"/>
      <c r="AB299"/>
    </row>
    <row r="300" spans="1:28" s="165" customFormat="1" x14ac:dyDescent="0.2">
      <c r="A300" t="s">
        <v>141</v>
      </c>
      <c r="B300" s="14">
        <v>24027</v>
      </c>
      <c r="C300" s="14">
        <v>25381</v>
      </c>
      <c r="D300" s="14">
        <v>28015</v>
      </c>
      <c r="E300" s="14">
        <v>29656</v>
      </c>
      <c r="F300" s="14">
        <v>31985</v>
      </c>
      <c r="G300" s="14">
        <v>34583</v>
      </c>
      <c r="H300" s="14">
        <v>36047</v>
      </c>
      <c r="I300" s="14">
        <v>36722</v>
      </c>
      <c r="J300" s="14">
        <v>37939</v>
      </c>
      <c r="K300" s="14">
        <v>38712</v>
      </c>
      <c r="L300" s="14">
        <v>40308</v>
      </c>
      <c r="M300" s="14">
        <v>41722</v>
      </c>
      <c r="N300" s="14">
        <v>42291</v>
      </c>
      <c r="O300" s="14">
        <v>45127</v>
      </c>
      <c r="P300" s="14">
        <v>47513</v>
      </c>
      <c r="Q300" s="14">
        <v>48997</v>
      </c>
      <c r="R300" s="14">
        <v>51002</v>
      </c>
      <c r="S300" s="14">
        <v>55171</v>
      </c>
      <c r="T300" s="14">
        <v>57522</v>
      </c>
      <c r="U300" s="14">
        <v>60373</v>
      </c>
      <c r="V300" s="14">
        <v>48387</v>
      </c>
      <c r="W300" s="14">
        <v>55095</v>
      </c>
      <c r="X300" s="14">
        <v>60846</v>
      </c>
      <c r="Y300" s="14">
        <v>67075</v>
      </c>
      <c r="AA300"/>
      <c r="AB300"/>
    </row>
    <row r="301" spans="1:28" s="165" customFormat="1" x14ac:dyDescent="0.2">
      <c r="A301" t="s">
        <v>226</v>
      </c>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AA301"/>
      <c r="AB301"/>
    </row>
    <row r="302" spans="1:28" s="165" customFormat="1" x14ac:dyDescent="0.2">
      <c r="A302" t="s">
        <v>227</v>
      </c>
      <c r="B302" s="14">
        <v>27376</v>
      </c>
      <c r="C302" s="14">
        <v>28959</v>
      </c>
      <c r="D302" s="14">
        <v>32029</v>
      </c>
      <c r="E302" s="14">
        <v>33918</v>
      </c>
      <c r="F302" s="14">
        <v>36756</v>
      </c>
      <c r="G302" s="14">
        <v>39470</v>
      </c>
      <c r="H302" s="14">
        <v>41264</v>
      </c>
      <c r="I302" s="14">
        <v>42017</v>
      </c>
      <c r="J302" s="14">
        <v>43445</v>
      </c>
      <c r="K302" s="14">
        <v>44507</v>
      </c>
      <c r="L302" s="14">
        <v>46193</v>
      </c>
      <c r="M302" s="14">
        <v>48047</v>
      </c>
      <c r="N302" s="14">
        <v>48798</v>
      </c>
      <c r="O302" s="14">
        <v>52046</v>
      </c>
      <c r="P302" s="14">
        <v>54442</v>
      </c>
      <c r="Q302" s="14">
        <v>56015</v>
      </c>
      <c r="R302" s="14">
        <v>58128</v>
      </c>
      <c r="S302" s="14">
        <v>62723</v>
      </c>
      <c r="T302" s="14">
        <v>65471</v>
      </c>
      <c r="U302" s="14">
        <v>68534</v>
      </c>
      <c r="V302" s="14">
        <v>54696</v>
      </c>
      <c r="W302" s="14">
        <v>62341</v>
      </c>
      <c r="X302" s="14">
        <v>69089</v>
      </c>
      <c r="Y302" s="14">
        <v>75944</v>
      </c>
      <c r="AA302"/>
      <c r="AB302"/>
    </row>
    <row r="303" spans="1:28" x14ac:dyDescent="0.2">
      <c r="A303" t="s">
        <v>228</v>
      </c>
      <c r="B303" s="22">
        <f t="shared" ref="B303:W303" si="114">SUM(B286,B289,B290,B292,B297)</f>
        <v>252</v>
      </c>
      <c r="C303" s="22">
        <f t="shared" si="114"/>
        <v>264</v>
      </c>
      <c r="D303" s="22">
        <f t="shared" si="114"/>
        <v>276</v>
      </c>
      <c r="E303" s="22">
        <f t="shared" si="114"/>
        <v>320</v>
      </c>
      <c r="F303" s="22">
        <f t="shared" si="114"/>
        <v>334</v>
      </c>
      <c r="G303" s="22">
        <f t="shared" si="114"/>
        <v>379</v>
      </c>
      <c r="H303" s="22">
        <f t="shared" si="114"/>
        <v>400</v>
      </c>
      <c r="I303" s="22">
        <f t="shared" si="114"/>
        <v>434</v>
      </c>
      <c r="J303" s="22">
        <f t="shared" si="114"/>
        <v>422</v>
      </c>
      <c r="K303" s="22">
        <f t="shared" si="114"/>
        <v>404</v>
      </c>
      <c r="L303" s="22">
        <f t="shared" si="114"/>
        <v>431</v>
      </c>
      <c r="M303" s="22">
        <f t="shared" si="114"/>
        <v>458</v>
      </c>
      <c r="N303" s="22">
        <f t="shared" si="114"/>
        <v>462</v>
      </c>
      <c r="O303" s="22">
        <f t="shared" si="114"/>
        <v>479</v>
      </c>
      <c r="P303" s="22">
        <f t="shared" si="114"/>
        <v>497</v>
      </c>
      <c r="Q303" s="22">
        <f t="shared" si="114"/>
        <v>558</v>
      </c>
      <c r="R303" s="22">
        <f t="shared" si="114"/>
        <v>548</v>
      </c>
      <c r="S303" s="22">
        <f t="shared" si="114"/>
        <v>615</v>
      </c>
      <c r="T303" s="22">
        <f t="shared" si="114"/>
        <v>678</v>
      </c>
      <c r="U303" s="22">
        <f t="shared" si="114"/>
        <v>694</v>
      </c>
      <c r="V303" s="22">
        <f t="shared" si="114"/>
        <v>670</v>
      </c>
      <c r="W303" s="22">
        <f t="shared" si="114"/>
        <v>675</v>
      </c>
      <c r="X303" s="22">
        <f t="shared" ref="X303:Y303" si="115">SUM(X286,X289,X290,X292,X297)</f>
        <v>828</v>
      </c>
      <c r="Y303" s="22">
        <f t="shared" si="115"/>
        <v>948</v>
      </c>
    </row>
    <row r="304" spans="1:28" x14ac:dyDescent="0.2">
      <c r="A304" t="s">
        <v>229</v>
      </c>
      <c r="B304" s="22">
        <f t="shared" ref="B304:W304" si="116">SUM(B291,B294,B295)</f>
        <v>141</v>
      </c>
      <c r="C304" s="22">
        <f t="shared" si="116"/>
        <v>145</v>
      </c>
      <c r="D304" s="22">
        <f t="shared" si="116"/>
        <v>154</v>
      </c>
      <c r="E304" s="22">
        <f t="shared" si="116"/>
        <v>176</v>
      </c>
      <c r="F304" s="22">
        <f t="shared" si="116"/>
        <v>183</v>
      </c>
      <c r="G304" s="22">
        <f t="shared" si="116"/>
        <v>207</v>
      </c>
      <c r="H304" s="22">
        <f t="shared" si="116"/>
        <v>221</v>
      </c>
      <c r="I304" s="22">
        <f t="shared" si="116"/>
        <v>238</v>
      </c>
      <c r="J304" s="22">
        <f t="shared" si="116"/>
        <v>233</v>
      </c>
      <c r="K304" s="22">
        <f t="shared" si="116"/>
        <v>222</v>
      </c>
      <c r="L304" s="22">
        <f t="shared" si="116"/>
        <v>232</v>
      </c>
      <c r="M304" s="22">
        <f t="shared" si="116"/>
        <v>251</v>
      </c>
      <c r="N304" s="22">
        <f t="shared" si="116"/>
        <v>257</v>
      </c>
      <c r="O304" s="22">
        <f t="shared" si="116"/>
        <v>276</v>
      </c>
      <c r="P304" s="22">
        <f t="shared" si="116"/>
        <v>283</v>
      </c>
      <c r="Q304" s="22">
        <f t="shared" si="116"/>
        <v>303</v>
      </c>
      <c r="R304" s="22">
        <f t="shared" si="116"/>
        <v>320</v>
      </c>
      <c r="S304" s="22">
        <f t="shared" si="116"/>
        <v>350</v>
      </c>
      <c r="T304" s="22">
        <f t="shared" si="116"/>
        <v>368</v>
      </c>
      <c r="U304" s="22">
        <f t="shared" si="116"/>
        <v>377</v>
      </c>
      <c r="V304" s="22">
        <f t="shared" si="116"/>
        <v>310</v>
      </c>
      <c r="W304" s="22">
        <f t="shared" si="116"/>
        <v>325</v>
      </c>
      <c r="X304" s="22">
        <f t="shared" ref="X304:Y304" si="117">SUM(X291,X294,X295)</f>
        <v>400</v>
      </c>
      <c r="Y304" s="22">
        <f t="shared" si="117"/>
        <v>475</v>
      </c>
    </row>
    <row r="305" spans="1:26" x14ac:dyDescent="0.2">
      <c r="A305" t="s">
        <v>230</v>
      </c>
      <c r="B305" s="22">
        <f t="shared" ref="B305:W305" si="118">SUM(B285,B287,B288,B293)</f>
        <v>149</v>
      </c>
      <c r="C305" s="22">
        <f t="shared" si="118"/>
        <v>157</v>
      </c>
      <c r="D305" s="22">
        <f t="shared" si="118"/>
        <v>161</v>
      </c>
      <c r="E305" s="22">
        <f t="shared" si="118"/>
        <v>188</v>
      </c>
      <c r="F305" s="22">
        <f t="shared" si="118"/>
        <v>197</v>
      </c>
      <c r="G305" s="22">
        <f t="shared" si="118"/>
        <v>229</v>
      </c>
      <c r="H305" s="22">
        <f t="shared" si="118"/>
        <v>237</v>
      </c>
      <c r="I305" s="22">
        <f t="shared" si="118"/>
        <v>252</v>
      </c>
      <c r="J305" s="22">
        <f t="shared" si="118"/>
        <v>245</v>
      </c>
      <c r="K305" s="22">
        <f t="shared" si="118"/>
        <v>226</v>
      </c>
      <c r="L305" s="22">
        <f t="shared" si="118"/>
        <v>235</v>
      </c>
      <c r="M305" s="22">
        <f t="shared" si="118"/>
        <v>247</v>
      </c>
      <c r="N305" s="22">
        <f t="shared" si="118"/>
        <v>237</v>
      </c>
      <c r="O305" s="22">
        <f t="shared" si="118"/>
        <v>263</v>
      </c>
      <c r="P305" s="22">
        <f t="shared" si="118"/>
        <v>266</v>
      </c>
      <c r="Q305" s="22">
        <f t="shared" si="118"/>
        <v>292</v>
      </c>
      <c r="R305" s="22">
        <f t="shared" si="118"/>
        <v>295</v>
      </c>
      <c r="S305" s="22">
        <f t="shared" si="118"/>
        <v>347</v>
      </c>
      <c r="T305" s="22">
        <f t="shared" si="118"/>
        <v>370</v>
      </c>
      <c r="U305" s="22">
        <f t="shared" si="118"/>
        <v>393</v>
      </c>
      <c r="V305" s="22">
        <f t="shared" si="118"/>
        <v>327</v>
      </c>
      <c r="W305" s="22">
        <f t="shared" si="118"/>
        <v>342</v>
      </c>
      <c r="X305" s="22">
        <f t="shared" ref="X305:Y305" si="119">SUM(X285,X287,X288,X293)</f>
        <v>374</v>
      </c>
      <c r="Y305" s="22">
        <f t="shared" si="119"/>
        <v>393</v>
      </c>
    </row>
    <row r="306" spans="1:26" x14ac:dyDescent="0.2">
      <c r="A306" t="s">
        <v>231</v>
      </c>
      <c r="B306" s="22">
        <f t="shared" ref="B306:W306" si="120">SUM(B284,B290)</f>
        <v>120</v>
      </c>
      <c r="C306" s="22">
        <f t="shared" si="120"/>
        <v>124</v>
      </c>
      <c r="D306" s="22">
        <f t="shared" si="120"/>
        <v>131</v>
      </c>
      <c r="E306" s="22">
        <f t="shared" si="120"/>
        <v>149</v>
      </c>
      <c r="F306" s="22">
        <f t="shared" si="120"/>
        <v>153</v>
      </c>
      <c r="G306" s="22">
        <f t="shared" si="120"/>
        <v>174</v>
      </c>
      <c r="H306" s="22">
        <f t="shared" si="120"/>
        <v>184</v>
      </c>
      <c r="I306" s="22">
        <f t="shared" si="120"/>
        <v>203</v>
      </c>
      <c r="J306" s="22">
        <f t="shared" si="120"/>
        <v>201</v>
      </c>
      <c r="K306" s="22">
        <f t="shared" si="120"/>
        <v>200</v>
      </c>
      <c r="L306" s="22">
        <f t="shared" si="120"/>
        <v>211</v>
      </c>
      <c r="M306" s="22">
        <f t="shared" si="120"/>
        <v>223</v>
      </c>
      <c r="N306" s="22">
        <f t="shared" si="120"/>
        <v>246</v>
      </c>
      <c r="O306" s="22">
        <f t="shared" si="120"/>
        <v>262</v>
      </c>
      <c r="P306" s="22">
        <f t="shared" si="120"/>
        <v>293</v>
      </c>
      <c r="Q306" s="22">
        <f t="shared" si="120"/>
        <v>324</v>
      </c>
      <c r="R306" s="22">
        <f t="shared" si="120"/>
        <v>340</v>
      </c>
      <c r="S306" s="22">
        <f t="shared" si="120"/>
        <v>296</v>
      </c>
      <c r="T306" s="22">
        <f t="shared" si="120"/>
        <v>318</v>
      </c>
      <c r="U306" s="22">
        <f t="shared" si="120"/>
        <v>285</v>
      </c>
      <c r="V306" s="22">
        <f t="shared" si="120"/>
        <v>263</v>
      </c>
      <c r="W306" s="22">
        <f t="shared" si="120"/>
        <v>260</v>
      </c>
      <c r="X306" s="22">
        <f t="shared" ref="X306:Y306" si="121">SUM(X284,X290)</f>
        <v>296</v>
      </c>
      <c r="Y306" s="22">
        <f t="shared" si="121"/>
        <v>307</v>
      </c>
    </row>
    <row r="312" spans="1:26" x14ac:dyDescent="0.2">
      <c r="A312" t="s">
        <v>1847</v>
      </c>
    </row>
    <row r="314" spans="1:26" s="18" customFormat="1" ht="15" x14ac:dyDescent="0.25">
      <c r="B314" s="18" t="s">
        <v>1846</v>
      </c>
      <c r="C314" s="18" t="s">
        <v>1715</v>
      </c>
      <c r="D314" s="18" t="s">
        <v>1716</v>
      </c>
      <c r="E314" s="18" t="s">
        <v>1717</v>
      </c>
      <c r="F314" s="18" t="s">
        <v>1718</v>
      </c>
      <c r="G314" s="18" t="s">
        <v>1719</v>
      </c>
      <c r="H314" s="18" t="s">
        <v>1720</v>
      </c>
      <c r="I314" s="18" t="s">
        <v>1721</v>
      </c>
      <c r="J314" s="18" t="s">
        <v>1722</v>
      </c>
      <c r="K314" s="18" t="s">
        <v>1723</v>
      </c>
      <c r="L314" s="18" t="s">
        <v>1724</v>
      </c>
      <c r="M314" s="18" t="s">
        <v>1725</v>
      </c>
      <c r="N314" s="18" t="s">
        <v>1726</v>
      </c>
      <c r="O314" s="18" t="s">
        <v>1727</v>
      </c>
      <c r="P314" s="18" t="s">
        <v>1728</v>
      </c>
      <c r="Q314" s="18" t="s">
        <v>1729</v>
      </c>
      <c r="R314" s="18" t="s">
        <v>1594</v>
      </c>
      <c r="S314" s="18" t="s">
        <v>1595</v>
      </c>
      <c r="T314" s="18" t="s">
        <v>1596</v>
      </c>
      <c r="U314" s="18" t="s">
        <v>1597</v>
      </c>
      <c r="V314" s="18" t="s">
        <v>1598</v>
      </c>
      <c r="W314" s="18" t="s">
        <v>556</v>
      </c>
      <c r="X314" s="18">
        <v>2022</v>
      </c>
      <c r="Y314" s="18">
        <v>2023</v>
      </c>
      <c r="Z314" s="166"/>
    </row>
    <row r="315" spans="1:26" x14ac:dyDescent="0.2">
      <c r="A315" t="s">
        <v>115</v>
      </c>
      <c r="B315" s="14">
        <v>101377</v>
      </c>
      <c r="C315" s="14">
        <v>103024</v>
      </c>
      <c r="D315" s="14">
        <v>104377</v>
      </c>
      <c r="E315" s="14">
        <v>105636</v>
      </c>
      <c r="F315" s="14">
        <v>107264</v>
      </c>
      <c r="G315" s="14">
        <v>109409</v>
      </c>
      <c r="H315" s="14">
        <v>111459</v>
      </c>
      <c r="I315" s="14">
        <v>113286</v>
      </c>
      <c r="J315" s="14">
        <v>114556</v>
      </c>
      <c r="K315" s="14">
        <v>115694</v>
      </c>
      <c r="L315" s="14">
        <v>116975</v>
      </c>
      <c r="M315" s="14">
        <v>118405</v>
      </c>
      <c r="N315" s="14">
        <v>120191</v>
      </c>
      <c r="O315" s="14">
        <v>121850</v>
      </c>
      <c r="P315" s="14">
        <v>123682</v>
      </c>
      <c r="Q315" s="14">
        <v>124580</v>
      </c>
      <c r="R315" s="14">
        <v>126327</v>
      </c>
      <c r="S315" s="14">
        <v>128049</v>
      </c>
      <c r="T315" s="14">
        <v>129701</v>
      </c>
      <c r="U315" s="14">
        <v>130466</v>
      </c>
      <c r="V315" s="14">
        <v>131431</v>
      </c>
      <c r="W315" s="14">
        <v>133221</v>
      </c>
      <c r="X315" s="14">
        <v>135741</v>
      </c>
      <c r="Y315" s="14">
        <v>138283</v>
      </c>
    </row>
    <row r="316" spans="1:26" x14ac:dyDescent="0.2">
      <c r="A316" t="s">
        <v>116</v>
      </c>
      <c r="B316" s="14">
        <v>134905</v>
      </c>
      <c r="C316" s="14">
        <v>135381</v>
      </c>
      <c r="D316" s="14">
        <v>136483</v>
      </c>
      <c r="E316" s="14">
        <v>138608</v>
      </c>
      <c r="F316" s="14">
        <v>140578</v>
      </c>
      <c r="G316" s="14">
        <v>141918</v>
      </c>
      <c r="H316" s="14">
        <v>143490</v>
      </c>
      <c r="I316" s="14">
        <v>145197</v>
      </c>
      <c r="J316" s="14">
        <v>146073</v>
      </c>
      <c r="K316" s="14">
        <v>146396</v>
      </c>
      <c r="L316" s="14">
        <v>148653</v>
      </c>
      <c r="M316" s="14">
        <v>150600</v>
      </c>
      <c r="N316" s="14">
        <v>151710</v>
      </c>
      <c r="O316" s="14">
        <v>153475</v>
      </c>
      <c r="P316" s="14">
        <v>155151</v>
      </c>
      <c r="Q316" s="14">
        <v>156143</v>
      </c>
      <c r="R316" s="14">
        <v>157280</v>
      </c>
      <c r="S316" s="14">
        <v>157944</v>
      </c>
      <c r="T316" s="14">
        <v>157256</v>
      </c>
      <c r="U316" s="14">
        <v>157109</v>
      </c>
      <c r="V316" s="14">
        <v>157187</v>
      </c>
      <c r="W316" s="14">
        <v>156631</v>
      </c>
      <c r="X316" s="14">
        <v>158282</v>
      </c>
      <c r="Y316" s="14">
        <v>159939</v>
      </c>
    </row>
    <row r="317" spans="1:26" x14ac:dyDescent="0.2">
      <c r="A317" t="s">
        <v>117</v>
      </c>
      <c r="B317" s="14">
        <v>85509</v>
      </c>
      <c r="C317" s="14">
        <v>85956</v>
      </c>
      <c r="D317" s="14">
        <v>86403</v>
      </c>
      <c r="E317" s="14">
        <v>87011</v>
      </c>
      <c r="F317" s="14">
        <v>88277</v>
      </c>
      <c r="G317" s="14">
        <v>89990</v>
      </c>
      <c r="H317" s="14">
        <v>91174</v>
      </c>
      <c r="I317" s="14">
        <v>92242</v>
      </c>
      <c r="J317" s="14">
        <v>93946</v>
      </c>
      <c r="K317" s="14">
        <v>95266</v>
      </c>
      <c r="L317" s="14">
        <v>96337</v>
      </c>
      <c r="M317" s="14">
        <v>97604</v>
      </c>
      <c r="N317" s="14">
        <v>99064</v>
      </c>
      <c r="O317" s="14">
        <v>100756</v>
      </c>
      <c r="P317" s="14">
        <v>102765</v>
      </c>
      <c r="Q317" s="14">
        <v>104379</v>
      </c>
      <c r="R317" s="14">
        <v>105905</v>
      </c>
      <c r="S317" s="14">
        <v>108372</v>
      </c>
      <c r="T317" s="14">
        <v>110818</v>
      </c>
      <c r="U317" s="14">
        <v>113928</v>
      </c>
      <c r="V317" s="14">
        <v>115572</v>
      </c>
      <c r="W317" s="14">
        <v>116819</v>
      </c>
      <c r="X317" s="14">
        <v>118810</v>
      </c>
      <c r="Y317" s="14">
        <v>120699</v>
      </c>
    </row>
    <row r="318" spans="1:26" x14ac:dyDescent="0.2">
      <c r="A318" t="s">
        <v>118</v>
      </c>
      <c r="B318" s="14">
        <v>104478</v>
      </c>
      <c r="C318" s="14">
        <v>104646</v>
      </c>
      <c r="D318" s="14">
        <v>104883</v>
      </c>
      <c r="E318" s="14">
        <v>105784</v>
      </c>
      <c r="F318" s="14">
        <v>106878</v>
      </c>
      <c r="G318" s="14">
        <v>107475</v>
      </c>
      <c r="H318" s="14">
        <v>107904</v>
      </c>
      <c r="I318" s="14">
        <v>109041</v>
      </c>
      <c r="J318" s="14">
        <v>109848</v>
      </c>
      <c r="K318" s="14">
        <v>110061</v>
      </c>
      <c r="L318" s="14">
        <v>111072</v>
      </c>
      <c r="M318" s="14">
        <v>111718</v>
      </c>
      <c r="N318" s="14">
        <v>111529</v>
      </c>
      <c r="O318" s="14">
        <v>111979</v>
      </c>
      <c r="P318" s="14">
        <v>112541</v>
      </c>
      <c r="Q318" s="14">
        <v>112464</v>
      </c>
      <c r="R318" s="14">
        <v>113365</v>
      </c>
      <c r="S318" s="14">
        <v>114335</v>
      </c>
      <c r="T318" s="14">
        <v>115148</v>
      </c>
      <c r="U318" s="14">
        <v>115902</v>
      </c>
      <c r="V318" s="14">
        <v>116134</v>
      </c>
      <c r="W318" s="14">
        <v>116549</v>
      </c>
      <c r="X318" s="14">
        <v>117546</v>
      </c>
      <c r="Y318" s="14">
        <v>118591</v>
      </c>
    </row>
    <row r="319" spans="1:26" x14ac:dyDescent="0.2">
      <c r="A319" t="s">
        <v>119</v>
      </c>
      <c r="B319" s="14">
        <v>96417</v>
      </c>
      <c r="C319" s="14">
        <v>96345</v>
      </c>
      <c r="D319" s="14">
        <v>97205</v>
      </c>
      <c r="E319" s="14">
        <v>98540</v>
      </c>
      <c r="F319" s="14">
        <v>99949</v>
      </c>
      <c r="G319" s="14">
        <v>101509</v>
      </c>
      <c r="H319" s="14">
        <v>102469</v>
      </c>
      <c r="I319" s="14">
        <v>103902</v>
      </c>
      <c r="J319" s="14">
        <v>104782</v>
      </c>
      <c r="K319" s="14">
        <v>105716</v>
      </c>
      <c r="L319" s="14">
        <v>106962</v>
      </c>
      <c r="M319" s="14">
        <v>108199</v>
      </c>
      <c r="N319" s="14">
        <v>108185</v>
      </c>
      <c r="O319" s="14">
        <v>107899</v>
      </c>
      <c r="P319" s="14">
        <v>108153</v>
      </c>
      <c r="Q319" s="14">
        <v>108327</v>
      </c>
      <c r="R319" s="14">
        <v>109235</v>
      </c>
      <c r="S319" s="14">
        <v>109095</v>
      </c>
      <c r="T319" s="14">
        <v>109728</v>
      </c>
      <c r="U319" s="14">
        <v>109659</v>
      </c>
      <c r="V319" s="14">
        <v>109587</v>
      </c>
      <c r="W319" s="14">
        <v>110040</v>
      </c>
      <c r="X319" s="14">
        <v>110356</v>
      </c>
      <c r="Y319" s="14">
        <v>110995</v>
      </c>
    </row>
    <row r="320" spans="1:26" x14ac:dyDescent="0.2">
      <c r="A320" t="s">
        <v>120</v>
      </c>
      <c r="B320" s="14">
        <v>95160</v>
      </c>
      <c r="C320" s="14">
        <v>95791</v>
      </c>
      <c r="D320" s="14">
        <v>95448</v>
      </c>
      <c r="E320" s="14">
        <v>95569</v>
      </c>
      <c r="F320" s="14">
        <v>95907</v>
      </c>
      <c r="G320" s="14">
        <v>96884</v>
      </c>
      <c r="H320" s="14">
        <v>97574</v>
      </c>
      <c r="I320" s="14">
        <v>98496</v>
      </c>
      <c r="J320" s="14">
        <v>99394</v>
      </c>
      <c r="K320" s="14">
        <v>100188</v>
      </c>
      <c r="L320" s="14">
        <v>101076</v>
      </c>
      <c r="M320" s="14">
        <v>101766</v>
      </c>
      <c r="N320" s="14">
        <v>103004</v>
      </c>
      <c r="O320" s="14">
        <v>103837</v>
      </c>
      <c r="P320" s="14">
        <v>105434</v>
      </c>
      <c r="Q320" s="14">
        <v>106404</v>
      </c>
      <c r="R320" s="14">
        <v>106823</v>
      </c>
      <c r="S320" s="14">
        <v>106543</v>
      </c>
      <c r="T320" s="14">
        <v>106726</v>
      </c>
      <c r="U320" s="14">
        <v>107348</v>
      </c>
      <c r="V320" s="14">
        <v>107146</v>
      </c>
      <c r="W320" s="14">
        <v>106883</v>
      </c>
      <c r="X320" s="14">
        <v>106870</v>
      </c>
      <c r="Y320" s="14">
        <v>107737</v>
      </c>
    </row>
    <row r="321" spans="1:28" x14ac:dyDescent="0.2">
      <c r="A321" t="s">
        <v>121</v>
      </c>
      <c r="B321" s="14">
        <v>138633</v>
      </c>
      <c r="C321" s="14">
        <v>139116</v>
      </c>
      <c r="D321" s="14">
        <v>140338</v>
      </c>
      <c r="E321" s="14">
        <v>141246</v>
      </c>
      <c r="F321" s="14">
        <v>142242</v>
      </c>
      <c r="G321" s="14">
        <v>143353</v>
      </c>
      <c r="H321" s="14">
        <v>145307</v>
      </c>
      <c r="I321" s="14">
        <v>147741</v>
      </c>
      <c r="J321" s="14">
        <v>149723</v>
      </c>
      <c r="K321" s="14">
        <v>151594</v>
      </c>
      <c r="L321" s="14">
        <v>153739</v>
      </c>
      <c r="M321" s="14">
        <v>155764</v>
      </c>
      <c r="N321" s="14">
        <v>157457</v>
      </c>
      <c r="O321" s="14">
        <v>159308</v>
      </c>
      <c r="P321" s="14">
        <v>161567</v>
      </c>
      <c r="Q321" s="14">
        <v>164112</v>
      </c>
      <c r="R321" s="14">
        <v>165953</v>
      </c>
      <c r="S321" s="14">
        <v>168115</v>
      </c>
      <c r="T321" s="14">
        <v>169974</v>
      </c>
      <c r="U321" s="14">
        <v>171816</v>
      </c>
      <c r="V321" s="14">
        <v>173272</v>
      </c>
      <c r="W321" s="14">
        <v>176697</v>
      </c>
      <c r="X321" s="14">
        <v>180569</v>
      </c>
      <c r="Y321" s="14">
        <v>184187</v>
      </c>
    </row>
    <row r="322" spans="1:28" x14ac:dyDescent="0.2">
      <c r="A322" t="s">
        <v>122</v>
      </c>
      <c r="B322" s="14">
        <v>109539</v>
      </c>
      <c r="C322" s="14">
        <v>109242</v>
      </c>
      <c r="D322" s="14">
        <v>109105</v>
      </c>
      <c r="E322" s="14">
        <v>109280</v>
      </c>
      <c r="F322" s="14">
        <v>110045</v>
      </c>
      <c r="G322" s="14">
        <v>111266</v>
      </c>
      <c r="H322" s="14">
        <v>112500</v>
      </c>
      <c r="I322" s="14">
        <v>113132</v>
      </c>
      <c r="J322" s="14">
        <v>113298</v>
      </c>
      <c r="K322" s="14">
        <v>113754</v>
      </c>
      <c r="L322" s="14">
        <v>114509</v>
      </c>
      <c r="M322" s="14">
        <v>115351</v>
      </c>
      <c r="N322" s="14">
        <v>116250</v>
      </c>
      <c r="O322" s="14">
        <v>116696</v>
      </c>
      <c r="P322" s="14">
        <v>117376</v>
      </c>
      <c r="Q322" s="14">
        <v>117735</v>
      </c>
      <c r="R322" s="14">
        <v>118289</v>
      </c>
      <c r="S322" s="14">
        <v>118489</v>
      </c>
      <c r="T322" s="14">
        <v>119165</v>
      </c>
      <c r="U322" s="14">
        <v>119575</v>
      </c>
      <c r="V322" s="14">
        <v>120051</v>
      </c>
      <c r="W322" s="14">
        <v>120823</v>
      </c>
      <c r="X322" s="14">
        <v>121173</v>
      </c>
      <c r="Y322" s="14">
        <v>121262</v>
      </c>
    </row>
    <row r="323" spans="1:28" x14ac:dyDescent="0.2">
      <c r="A323" t="s">
        <v>123</v>
      </c>
      <c r="B323" s="14">
        <v>121638</v>
      </c>
      <c r="C323" s="14">
        <v>123123</v>
      </c>
      <c r="D323" s="14">
        <v>124172</v>
      </c>
      <c r="E323" s="14">
        <v>125348</v>
      </c>
      <c r="F323" s="14">
        <v>125890</v>
      </c>
      <c r="G323" s="14">
        <v>126516</v>
      </c>
      <c r="H323" s="14">
        <v>127568</v>
      </c>
      <c r="I323" s="14">
        <v>129721</v>
      </c>
      <c r="J323" s="14">
        <v>131720</v>
      </c>
      <c r="K323" s="14">
        <v>133030</v>
      </c>
      <c r="L323" s="14">
        <v>134980</v>
      </c>
      <c r="M323" s="14">
        <v>136324</v>
      </c>
      <c r="N323" s="14">
        <v>137694</v>
      </c>
      <c r="O323" s="14">
        <v>139135</v>
      </c>
      <c r="P323" s="14">
        <v>140992</v>
      </c>
      <c r="Q323" s="14">
        <v>142723</v>
      </c>
      <c r="R323" s="14">
        <v>145184</v>
      </c>
      <c r="S323" s="14">
        <v>146846</v>
      </c>
      <c r="T323" s="14">
        <v>148400</v>
      </c>
      <c r="U323" s="14">
        <v>149753</v>
      </c>
      <c r="V323" s="14">
        <v>150584</v>
      </c>
      <c r="W323" s="14">
        <v>152218</v>
      </c>
      <c r="X323" s="14">
        <v>154598</v>
      </c>
      <c r="Y323" s="14">
        <v>155893</v>
      </c>
    </row>
    <row r="324" spans="1:28" x14ac:dyDescent="0.2">
      <c r="A324" t="s">
        <v>124</v>
      </c>
      <c r="B324" s="14">
        <v>126453</v>
      </c>
      <c r="C324" s="14">
        <v>126750</v>
      </c>
      <c r="D324" s="14">
        <v>127675</v>
      </c>
      <c r="E324" s="14">
        <v>128140</v>
      </c>
      <c r="F324" s="14">
        <v>128782</v>
      </c>
      <c r="G324" s="14">
        <v>129301</v>
      </c>
      <c r="H324" s="14">
        <v>129601</v>
      </c>
      <c r="I324" s="14">
        <v>130637</v>
      </c>
      <c r="J324" s="14">
        <v>131750</v>
      </c>
      <c r="K324" s="14">
        <v>132337</v>
      </c>
      <c r="L324" s="14">
        <v>133508</v>
      </c>
      <c r="M324" s="14">
        <v>134402</v>
      </c>
      <c r="N324" s="14">
        <v>135730</v>
      </c>
      <c r="O324" s="14">
        <v>136916</v>
      </c>
      <c r="P324" s="14">
        <v>138695</v>
      </c>
      <c r="Q324" s="14">
        <v>139668</v>
      </c>
      <c r="R324" s="14">
        <v>140373</v>
      </c>
      <c r="S324" s="14">
        <v>140680</v>
      </c>
      <c r="T324" s="14">
        <v>140848</v>
      </c>
      <c r="U324" s="14">
        <v>140624</v>
      </c>
      <c r="V324" s="14">
        <v>139945</v>
      </c>
      <c r="W324" s="14">
        <v>140658</v>
      </c>
      <c r="X324" s="14">
        <v>140683</v>
      </c>
      <c r="Y324" s="14">
        <v>140439</v>
      </c>
    </row>
    <row r="325" spans="1:28" s="165" customFormat="1" x14ac:dyDescent="0.2">
      <c r="A325" t="s">
        <v>125</v>
      </c>
      <c r="B325" s="14">
        <v>106884</v>
      </c>
      <c r="C325" s="14">
        <v>107771</v>
      </c>
      <c r="D325" s="14">
        <v>108673</v>
      </c>
      <c r="E325" s="14">
        <v>109494</v>
      </c>
      <c r="F325" s="14">
        <v>110441</v>
      </c>
      <c r="G325" s="14">
        <v>111719</v>
      </c>
      <c r="H325" s="14">
        <v>113536</v>
      </c>
      <c r="I325" s="14">
        <v>115469</v>
      </c>
      <c r="J325" s="14">
        <v>116967</v>
      </c>
      <c r="K325" s="14">
        <v>118459</v>
      </c>
      <c r="L325" s="14">
        <v>120054</v>
      </c>
      <c r="M325" s="14">
        <v>121087</v>
      </c>
      <c r="N325" s="14">
        <v>122046</v>
      </c>
      <c r="O325" s="14">
        <v>123006</v>
      </c>
      <c r="P325" s="14">
        <v>124603</v>
      </c>
      <c r="Q325" s="14">
        <v>125712</v>
      </c>
      <c r="R325" s="14">
        <v>127090</v>
      </c>
      <c r="S325" s="14">
        <v>128680</v>
      </c>
      <c r="T325" s="14">
        <v>130149</v>
      </c>
      <c r="U325" s="14">
        <v>131502</v>
      </c>
      <c r="V325" s="14">
        <v>131791</v>
      </c>
      <c r="W325" s="14">
        <v>132363</v>
      </c>
      <c r="X325" s="14">
        <v>133664</v>
      </c>
      <c r="Y325" s="14">
        <v>135206</v>
      </c>
      <c r="AA325"/>
      <c r="AB325"/>
    </row>
    <row r="326" spans="1:28" s="165" customFormat="1" x14ac:dyDescent="0.2">
      <c r="A326" t="s">
        <v>126</v>
      </c>
      <c r="B326" s="14">
        <v>103686</v>
      </c>
      <c r="C326" s="14">
        <v>104049</v>
      </c>
      <c r="D326" s="14">
        <v>104206</v>
      </c>
      <c r="E326" s="14">
        <v>104390</v>
      </c>
      <c r="F326" s="14">
        <v>105131</v>
      </c>
      <c r="G326" s="14">
        <v>105877</v>
      </c>
      <c r="H326" s="14">
        <v>107052</v>
      </c>
      <c r="I326" s="14">
        <v>108927</v>
      </c>
      <c r="J326" s="14">
        <v>111251</v>
      </c>
      <c r="K326" s="14">
        <v>112774</v>
      </c>
      <c r="L326" s="14">
        <v>114040</v>
      </c>
      <c r="M326" s="14">
        <v>115246</v>
      </c>
      <c r="N326" s="14">
        <v>115402</v>
      </c>
      <c r="O326" s="14">
        <v>115164</v>
      </c>
      <c r="P326" s="14">
        <v>115228</v>
      </c>
      <c r="Q326" s="14">
        <v>114769</v>
      </c>
      <c r="R326" s="14">
        <v>115198</v>
      </c>
      <c r="S326" s="14">
        <v>115559</v>
      </c>
      <c r="T326" s="14">
        <v>114940</v>
      </c>
      <c r="U326" s="14">
        <v>115158</v>
      </c>
      <c r="V326" s="14">
        <v>115271</v>
      </c>
      <c r="W326" s="14">
        <v>115650</v>
      </c>
      <c r="X326" s="14">
        <v>116175</v>
      </c>
      <c r="Y326" s="14">
        <v>117020</v>
      </c>
      <c r="AA326"/>
      <c r="AB326"/>
    </row>
    <row r="327" spans="1:28" s="165" customFormat="1" x14ac:dyDescent="0.2">
      <c r="A327" t="s">
        <v>138</v>
      </c>
      <c r="B327" s="14">
        <v>1324679</v>
      </c>
      <c r="C327" s="14">
        <v>1331194</v>
      </c>
      <c r="D327" s="14">
        <v>1338968</v>
      </c>
      <c r="E327" s="14">
        <v>1349046</v>
      </c>
      <c r="F327" s="14">
        <v>1361384</v>
      </c>
      <c r="G327" s="14">
        <v>1375217</v>
      </c>
      <c r="H327" s="14">
        <v>1389634</v>
      </c>
      <c r="I327" s="14">
        <v>1407791</v>
      </c>
      <c r="J327" s="14">
        <v>1423308</v>
      </c>
      <c r="K327" s="14">
        <v>1435269</v>
      </c>
      <c r="L327" s="14">
        <v>1451905</v>
      </c>
      <c r="M327" s="14">
        <v>1466466</v>
      </c>
      <c r="N327" s="14">
        <v>1478262</v>
      </c>
      <c r="O327" s="14">
        <v>1490021</v>
      </c>
      <c r="P327" s="14">
        <v>1506187</v>
      </c>
      <c r="Q327" s="14">
        <v>1517016</v>
      </c>
      <c r="R327" s="14">
        <v>1531022</v>
      </c>
      <c r="S327" s="14">
        <v>1542707</v>
      </c>
      <c r="T327" s="14">
        <v>1552853</v>
      </c>
      <c r="U327" s="14">
        <v>1562840</v>
      </c>
      <c r="V327" s="14">
        <v>1567971</v>
      </c>
      <c r="W327" s="14">
        <v>1578552</v>
      </c>
      <c r="X327" s="14">
        <v>1594467</v>
      </c>
      <c r="Y327" s="14">
        <v>1610251</v>
      </c>
      <c r="AA327"/>
      <c r="AB327"/>
    </row>
    <row r="328" spans="1:28" s="165" customFormat="1" x14ac:dyDescent="0.2">
      <c r="A328" t="s">
        <v>127</v>
      </c>
      <c r="B328" s="14">
        <v>248474</v>
      </c>
      <c r="C328" s="14">
        <v>249704</v>
      </c>
      <c r="D328" s="14">
        <v>250262</v>
      </c>
      <c r="E328" s="14">
        <v>251159</v>
      </c>
      <c r="F328" s="14">
        <v>251459</v>
      </c>
      <c r="G328" s="14">
        <v>252098</v>
      </c>
      <c r="H328" s="14">
        <v>253478</v>
      </c>
      <c r="I328" s="14">
        <v>255824</v>
      </c>
      <c r="J328" s="14">
        <v>258224</v>
      </c>
      <c r="K328" s="14">
        <v>260230</v>
      </c>
      <c r="L328" s="14">
        <v>262738</v>
      </c>
      <c r="M328" s="14">
        <v>264885</v>
      </c>
      <c r="N328" s="14">
        <v>268144</v>
      </c>
      <c r="O328" s="14">
        <v>271084</v>
      </c>
      <c r="P328" s="14">
        <v>273977</v>
      </c>
      <c r="Q328" s="14">
        <v>276037</v>
      </c>
      <c r="R328" s="14">
        <v>277504</v>
      </c>
      <c r="S328" s="14">
        <v>278652</v>
      </c>
      <c r="T328" s="14">
        <v>278827</v>
      </c>
      <c r="U328" s="14">
        <v>279852</v>
      </c>
      <c r="V328" s="14">
        <v>280364</v>
      </c>
      <c r="W328" s="14">
        <v>279903</v>
      </c>
      <c r="X328" s="14">
        <v>282643</v>
      </c>
      <c r="Y328" s="14">
        <v>286800</v>
      </c>
      <c r="AA328"/>
      <c r="AB328"/>
    </row>
    <row r="329" spans="1:28" s="165" customFormat="1" x14ac:dyDescent="0.2">
      <c r="A329" t="s">
        <v>139</v>
      </c>
      <c r="B329" s="14">
        <v>1573153</v>
      </c>
      <c r="C329" s="14">
        <v>1580898</v>
      </c>
      <c r="D329" s="14">
        <v>1589230</v>
      </c>
      <c r="E329" s="14">
        <v>1600205</v>
      </c>
      <c r="F329" s="14">
        <v>1612843</v>
      </c>
      <c r="G329" s="14">
        <v>1627315</v>
      </c>
      <c r="H329" s="14">
        <v>1643112</v>
      </c>
      <c r="I329" s="14">
        <v>1663615</v>
      </c>
      <c r="J329" s="14">
        <v>1681532</v>
      </c>
      <c r="K329" s="14">
        <v>1695499</v>
      </c>
      <c r="L329" s="14">
        <v>1714643</v>
      </c>
      <c r="M329" s="14">
        <v>1731351</v>
      </c>
      <c r="N329" s="14">
        <v>1746406</v>
      </c>
      <c r="O329" s="14">
        <v>1761105</v>
      </c>
      <c r="P329" s="14">
        <v>1780164</v>
      </c>
      <c r="Q329" s="14">
        <v>1793053</v>
      </c>
      <c r="R329" s="14">
        <v>1808526</v>
      </c>
      <c r="S329" s="14">
        <v>1821359</v>
      </c>
      <c r="T329" s="14">
        <v>1831680</v>
      </c>
      <c r="U329" s="14">
        <v>1842692</v>
      </c>
      <c r="V329" s="14">
        <v>1848335</v>
      </c>
      <c r="W329" s="14">
        <v>1858455</v>
      </c>
      <c r="X329" s="14">
        <v>1877110</v>
      </c>
      <c r="Y329" s="14">
        <v>1897051</v>
      </c>
      <c r="AA329"/>
      <c r="AB329"/>
    </row>
    <row r="330" spans="1:28" s="165" customFormat="1" x14ac:dyDescent="0.2">
      <c r="A330" t="s">
        <v>140</v>
      </c>
      <c r="B330" s="14">
        <v>7990598</v>
      </c>
      <c r="C330" s="14">
        <v>8023449</v>
      </c>
      <c r="D330" s="14">
        <v>8045192</v>
      </c>
      <c r="E330" s="14">
        <v>8087924</v>
      </c>
      <c r="F330" s="14">
        <v>8133100</v>
      </c>
      <c r="G330" s="14">
        <v>8202896</v>
      </c>
      <c r="H330" s="14">
        <v>8270861</v>
      </c>
      <c r="I330" s="14">
        <v>8351391</v>
      </c>
      <c r="J330" s="14">
        <v>8426399</v>
      </c>
      <c r="K330" s="14">
        <v>8490922</v>
      </c>
      <c r="L330" s="14">
        <v>8577771</v>
      </c>
      <c r="M330" s="14">
        <v>8652784</v>
      </c>
      <c r="N330" s="14">
        <v>8731840</v>
      </c>
      <c r="O330" s="14">
        <v>8809382</v>
      </c>
      <c r="P330" s="14">
        <v>8893930</v>
      </c>
      <c r="Q330" s="14">
        <v>8969638</v>
      </c>
      <c r="R330" s="14">
        <v>9053011</v>
      </c>
      <c r="S330" s="14">
        <v>9105076</v>
      </c>
      <c r="T330" s="14">
        <v>9150245</v>
      </c>
      <c r="U330" s="14">
        <v>9193770</v>
      </c>
      <c r="V330" s="14">
        <v>9225273</v>
      </c>
      <c r="W330" s="14">
        <v>9295829</v>
      </c>
      <c r="X330" s="14">
        <v>9387286</v>
      </c>
      <c r="Y330" s="14">
        <v>9482507</v>
      </c>
      <c r="AA330"/>
      <c r="AB330"/>
    </row>
    <row r="331" spans="1:28" s="165" customFormat="1" x14ac:dyDescent="0.2">
      <c r="A331" t="s">
        <v>141</v>
      </c>
      <c r="B331" s="14">
        <v>49233311</v>
      </c>
      <c r="C331" s="14">
        <v>49449746</v>
      </c>
      <c r="D331" s="14">
        <v>49679267</v>
      </c>
      <c r="E331" s="14">
        <v>49925517</v>
      </c>
      <c r="F331" s="14">
        <v>50194600</v>
      </c>
      <c r="G331" s="14">
        <v>50606034</v>
      </c>
      <c r="H331" s="14">
        <v>50965186</v>
      </c>
      <c r="I331" s="14">
        <v>51381093</v>
      </c>
      <c r="J331" s="14">
        <v>51815853</v>
      </c>
      <c r="K331" s="14">
        <v>52196381</v>
      </c>
      <c r="L331" s="14">
        <v>52642452</v>
      </c>
      <c r="M331" s="14">
        <v>53107169</v>
      </c>
      <c r="N331" s="14">
        <v>53506812</v>
      </c>
      <c r="O331" s="14">
        <v>53918686</v>
      </c>
      <c r="P331" s="14">
        <v>54370319</v>
      </c>
      <c r="Q331" s="14">
        <v>54808676</v>
      </c>
      <c r="R331" s="14">
        <v>55289034</v>
      </c>
      <c r="S331" s="14">
        <v>55619548</v>
      </c>
      <c r="T331" s="14">
        <v>55924528</v>
      </c>
      <c r="U331" s="14">
        <v>56230056</v>
      </c>
      <c r="V331" s="14">
        <v>56325961</v>
      </c>
      <c r="W331" s="14">
        <v>56554891</v>
      </c>
      <c r="X331" s="14">
        <v>57112542</v>
      </c>
      <c r="Y331" s="14">
        <v>57690323</v>
      </c>
      <c r="AA331"/>
      <c r="AB331"/>
    </row>
    <row r="332" spans="1:28" s="165" customFormat="1" x14ac:dyDescent="0.2">
      <c r="A332" t="s">
        <v>226</v>
      </c>
      <c r="B332" s="14">
        <v>57203121</v>
      </c>
      <c r="C332" s="14">
        <v>57424178</v>
      </c>
      <c r="D332" s="14">
        <v>57668143</v>
      </c>
      <c r="E332" s="14">
        <v>57931738</v>
      </c>
      <c r="F332" s="14">
        <v>58236322</v>
      </c>
      <c r="G332" s="14">
        <v>58685543</v>
      </c>
      <c r="H332" s="14">
        <v>59083854</v>
      </c>
      <c r="I332" s="14">
        <v>59557392</v>
      </c>
      <c r="J332" s="14">
        <v>60044620</v>
      </c>
      <c r="K332" s="14">
        <v>60467153</v>
      </c>
      <c r="L332" s="14">
        <v>60954623</v>
      </c>
      <c r="M332" s="14">
        <v>61470827</v>
      </c>
      <c r="N332" s="14">
        <v>61886240</v>
      </c>
      <c r="O332" s="14">
        <v>62307044</v>
      </c>
      <c r="P332" s="14">
        <v>62776307</v>
      </c>
      <c r="Q332" s="14">
        <v>63233115</v>
      </c>
      <c r="R332" s="14">
        <v>63741099</v>
      </c>
      <c r="S332" s="14">
        <v>64090814</v>
      </c>
      <c r="T332" s="14">
        <v>64402668</v>
      </c>
      <c r="U332" s="14">
        <v>64732188</v>
      </c>
      <c r="V332" s="14">
        <v>64843544</v>
      </c>
      <c r="W332" s="14">
        <v>65078924</v>
      </c>
      <c r="X332" s="14">
        <v>65692918</v>
      </c>
      <c r="Y332" s="14" t="s">
        <v>496</v>
      </c>
      <c r="AA332"/>
      <c r="AB332"/>
    </row>
    <row r="333" spans="1:28" s="165" customFormat="1" x14ac:dyDescent="0.2">
      <c r="A333" t="s">
        <v>227</v>
      </c>
      <c r="B333" s="14">
        <v>58886065</v>
      </c>
      <c r="C333" s="14">
        <v>59113016</v>
      </c>
      <c r="D333" s="14">
        <v>59365677</v>
      </c>
      <c r="E333" s="14">
        <v>59636662</v>
      </c>
      <c r="F333" s="14">
        <v>59950364</v>
      </c>
      <c r="G333" s="14">
        <v>60413276</v>
      </c>
      <c r="H333" s="14">
        <v>60826967</v>
      </c>
      <c r="I333" s="14">
        <v>61319075</v>
      </c>
      <c r="J333" s="14">
        <v>61823772</v>
      </c>
      <c r="K333" s="14">
        <v>62260486</v>
      </c>
      <c r="L333" s="14">
        <v>62759456</v>
      </c>
      <c r="M333" s="14">
        <v>63285145</v>
      </c>
      <c r="N333" s="14">
        <v>63710843</v>
      </c>
      <c r="O333" s="14">
        <v>64138721</v>
      </c>
      <c r="P333" s="14">
        <v>64619493</v>
      </c>
      <c r="Q333" s="14">
        <v>65088058</v>
      </c>
      <c r="R333" s="14">
        <v>65607141</v>
      </c>
      <c r="S333" s="14">
        <v>65965992</v>
      </c>
      <c r="T333" s="14">
        <v>66288927</v>
      </c>
      <c r="U333" s="14">
        <v>66630707</v>
      </c>
      <c r="V333" s="14">
        <v>66744067</v>
      </c>
      <c r="W333" s="14">
        <v>66983488</v>
      </c>
      <c r="X333" s="14">
        <v>67603461</v>
      </c>
      <c r="Y333" s="14" t="s">
        <v>496</v>
      </c>
      <c r="AA333"/>
      <c r="AB333"/>
    </row>
    <row r="334" spans="1:28" s="165" customFormat="1" x14ac:dyDescent="0.2">
      <c r="A334" t="s">
        <v>228</v>
      </c>
      <c r="B334" s="14">
        <v>689414</v>
      </c>
      <c r="C334" s="14">
        <v>693690</v>
      </c>
      <c r="D334" s="14">
        <v>696623</v>
      </c>
      <c r="E334" s="14">
        <v>700333</v>
      </c>
      <c r="F334" s="14">
        <v>703775</v>
      </c>
      <c r="G334" s="14">
        <v>708841</v>
      </c>
      <c r="H334" s="14">
        <v>715101</v>
      </c>
      <c r="I334" s="14">
        <v>724024</v>
      </c>
      <c r="J334" s="14">
        <v>733007</v>
      </c>
      <c r="K334" s="14">
        <v>740308</v>
      </c>
      <c r="L334" s="14">
        <v>748870</v>
      </c>
      <c r="M334" s="14">
        <v>756343</v>
      </c>
      <c r="N334" s="14">
        <v>765363</v>
      </c>
      <c r="O334" s="14">
        <v>774120</v>
      </c>
      <c r="P334" s="14">
        <v>784735</v>
      </c>
      <c r="Q334" s="14">
        <v>793655</v>
      </c>
      <c r="R334" s="14">
        <v>801369</v>
      </c>
      <c r="S334" s="14">
        <v>808528</v>
      </c>
      <c r="T334" s="14">
        <v>814745</v>
      </c>
      <c r="U334" s="14">
        <v>822697</v>
      </c>
      <c r="V334" s="14">
        <v>826938</v>
      </c>
      <c r="W334" s="14">
        <v>832520</v>
      </c>
      <c r="X334" s="14">
        <v>843490</v>
      </c>
      <c r="Y334" s="14">
        <v>855316</v>
      </c>
      <c r="AA334"/>
      <c r="AB334"/>
    </row>
    <row r="335" spans="1:28" s="165" customFormat="1" x14ac:dyDescent="0.2">
      <c r="A335" t="s">
        <v>229</v>
      </c>
      <c r="B335" s="14">
        <v>320109</v>
      </c>
      <c r="C335" s="14">
        <v>321062</v>
      </c>
      <c r="D335" s="14">
        <v>321984</v>
      </c>
      <c r="E335" s="14">
        <v>323164</v>
      </c>
      <c r="F335" s="14">
        <v>325617</v>
      </c>
      <c r="G335" s="14">
        <v>328862</v>
      </c>
      <c r="H335" s="14">
        <v>333088</v>
      </c>
      <c r="I335" s="14">
        <v>337528</v>
      </c>
      <c r="J335" s="14">
        <v>341516</v>
      </c>
      <c r="K335" s="14">
        <v>344987</v>
      </c>
      <c r="L335" s="14">
        <v>348603</v>
      </c>
      <c r="M335" s="14">
        <v>351684</v>
      </c>
      <c r="N335" s="14">
        <v>353698</v>
      </c>
      <c r="O335" s="14">
        <v>354866</v>
      </c>
      <c r="P335" s="14">
        <v>357207</v>
      </c>
      <c r="Q335" s="14">
        <v>358216</v>
      </c>
      <c r="R335" s="14">
        <v>360577</v>
      </c>
      <c r="S335" s="14">
        <v>362728</v>
      </c>
      <c r="T335" s="14">
        <v>364254</v>
      </c>
      <c r="U335" s="14">
        <v>366235</v>
      </c>
      <c r="V335" s="14">
        <v>367113</v>
      </c>
      <c r="W335" s="14">
        <v>368836</v>
      </c>
      <c r="X335" s="14">
        <v>371012</v>
      </c>
      <c r="Y335" s="14">
        <v>373488</v>
      </c>
      <c r="AA335"/>
      <c r="AB335"/>
    </row>
    <row r="336" spans="1:28" s="165" customFormat="1" x14ac:dyDescent="0.2">
      <c r="A336" t="s">
        <v>230</v>
      </c>
      <c r="B336" s="14">
        <v>462253</v>
      </c>
      <c r="C336" s="14">
        <v>463122</v>
      </c>
      <c r="D336" s="14">
        <v>466246</v>
      </c>
      <c r="E336" s="14">
        <v>471072</v>
      </c>
      <c r="F336" s="14">
        <v>476187</v>
      </c>
      <c r="G336" s="14">
        <v>480203</v>
      </c>
      <c r="H336" s="14">
        <v>483464</v>
      </c>
      <c r="I336" s="14">
        <v>488777</v>
      </c>
      <c r="J336" s="14">
        <v>492453</v>
      </c>
      <c r="K336" s="14">
        <v>494510</v>
      </c>
      <c r="L336" s="14">
        <v>500195</v>
      </c>
      <c r="M336" s="14">
        <v>504919</v>
      </c>
      <c r="N336" s="14">
        <v>507154</v>
      </c>
      <c r="O336" s="14">
        <v>510269</v>
      </c>
      <c r="P336" s="14">
        <v>514540</v>
      </c>
      <c r="Q336" s="14">
        <v>516602</v>
      </c>
      <c r="R336" s="14">
        <v>520253</v>
      </c>
      <c r="S336" s="14">
        <v>522054</v>
      </c>
      <c r="T336" s="14">
        <v>522980</v>
      </c>
      <c r="U336" s="14">
        <v>523294</v>
      </c>
      <c r="V336" s="14">
        <v>522853</v>
      </c>
      <c r="W336" s="14">
        <v>523878</v>
      </c>
      <c r="X336" s="14">
        <v>526867</v>
      </c>
      <c r="Y336" s="14">
        <v>529964</v>
      </c>
      <c r="AA336"/>
      <c r="AB336"/>
    </row>
    <row r="337" spans="1:28" s="165" customFormat="1" x14ac:dyDescent="0.2">
      <c r="A337" t="s">
        <v>231</v>
      </c>
      <c r="B337" s="14">
        <v>240010</v>
      </c>
      <c r="C337" s="14">
        <v>242140</v>
      </c>
      <c r="D337" s="14">
        <v>244715</v>
      </c>
      <c r="E337" s="14">
        <v>246882</v>
      </c>
      <c r="F337" s="14">
        <v>249506</v>
      </c>
      <c r="G337" s="14">
        <v>252762</v>
      </c>
      <c r="H337" s="14">
        <v>256766</v>
      </c>
      <c r="I337" s="14">
        <v>261027</v>
      </c>
      <c r="J337" s="14">
        <v>264279</v>
      </c>
      <c r="K337" s="14">
        <v>267288</v>
      </c>
      <c r="L337" s="14">
        <v>270714</v>
      </c>
      <c r="M337" s="14">
        <v>274169</v>
      </c>
      <c r="N337" s="14">
        <v>277648</v>
      </c>
      <c r="O337" s="14">
        <v>281158</v>
      </c>
      <c r="P337" s="14">
        <v>285249</v>
      </c>
      <c r="Q337" s="14">
        <v>288692</v>
      </c>
      <c r="R337" s="14">
        <v>292280</v>
      </c>
      <c r="S337" s="14">
        <v>296164</v>
      </c>
      <c r="T337" s="14">
        <v>299675</v>
      </c>
      <c r="U337" s="14">
        <v>302282</v>
      </c>
      <c r="V337" s="14">
        <v>304703</v>
      </c>
      <c r="W337" s="14">
        <v>309918</v>
      </c>
      <c r="X337" s="14">
        <v>316310</v>
      </c>
      <c r="Y337" s="14">
        <v>322470</v>
      </c>
      <c r="AA337"/>
      <c r="AB337"/>
    </row>
  </sheetData>
  <phoneticPr fontId="3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DB7C1-D39D-4357-B589-F9361BA89B10}">
  <sheetPr codeName="Sheet11"/>
  <dimension ref="A5:K260"/>
  <sheetViews>
    <sheetView showGridLines="0" workbookViewId="0">
      <pane ySplit="3" topLeftCell="A4" activePane="bottomLeft" state="frozen"/>
      <selection pane="bottomLeft" activeCell="A4" sqref="A4"/>
    </sheetView>
  </sheetViews>
  <sheetFormatPr defaultRowHeight="14.25" x14ac:dyDescent="0.2"/>
  <cols>
    <col min="1" max="1" width="29" customWidth="1"/>
    <col min="2" max="7" width="13.875" customWidth="1"/>
    <col min="11" max="11" width="9" style="230"/>
  </cols>
  <sheetData>
    <row r="5" spans="1:5" ht="18" x14ac:dyDescent="0.25">
      <c r="A5" s="210" t="s">
        <v>160</v>
      </c>
      <c r="E5" s="198"/>
    </row>
    <row r="6" spans="1:5" x14ac:dyDescent="0.2">
      <c r="A6" s="217" t="s">
        <v>161</v>
      </c>
    </row>
    <row r="8" spans="1:5" ht="15" x14ac:dyDescent="0.25">
      <c r="A8" s="198" t="str">
        <f>Enterprises!A2</f>
        <v>Ashford</v>
      </c>
    </row>
    <row r="10" spans="1:5" ht="15.75" x14ac:dyDescent="0.25">
      <c r="A10" s="200" t="str">
        <f ca="1">"Number of enterprises in "&amp;OFFSET(Enterprises!Q2,0,-1)</f>
        <v>Number of enterprises in 2024</v>
      </c>
      <c r="B10" s="208">
        <f ca="1">OFFSET(Enterprises!Q3,0,-1)</f>
        <v>6490</v>
      </c>
    </row>
    <row r="11" spans="1:5" ht="15.75" x14ac:dyDescent="0.25">
      <c r="A11" s="198" t="str">
        <f>Enterprises!R2</f>
        <v>1-year change</v>
      </c>
      <c r="B11" s="219">
        <f ca="1">Enterprises!R3</f>
        <v>115</v>
      </c>
    </row>
    <row r="12" spans="1:5" ht="15.75" x14ac:dyDescent="0.25">
      <c r="A12" s="198" t="str">
        <f>Enterprises!S2</f>
        <v>1 year % change</v>
      </c>
      <c r="B12" s="220">
        <f ca="1">Enterprises!S3</f>
        <v>1.803921568627451E-2</v>
      </c>
    </row>
    <row r="13" spans="1:5" ht="15.75" x14ac:dyDescent="0.25">
      <c r="A13" s="198" t="str">
        <f>Enterprises!T2</f>
        <v>5 year change</v>
      </c>
      <c r="B13" s="219">
        <f ca="1">Enterprises!T3</f>
        <v>45</v>
      </c>
    </row>
    <row r="14" spans="1:5" ht="15.75" x14ac:dyDescent="0.25">
      <c r="A14" s="198" t="str">
        <f>Enterprises!U2</f>
        <v>5-year % change</v>
      </c>
      <c r="B14" s="220">
        <f ca="1">Enterprises!U3</f>
        <v>6.9821567106283944E-3</v>
      </c>
    </row>
    <row r="24" spans="1:6" ht="15" x14ac:dyDescent="0.25">
      <c r="A24" s="198"/>
      <c r="B24" s="212"/>
      <c r="E24" s="200"/>
      <c r="F24" s="212"/>
    </row>
    <row r="25" spans="1:6" ht="18" x14ac:dyDescent="0.25">
      <c r="A25" s="211" t="str">
        <f>"Enterprise size in "&amp;'Enterprises sizeband'!F4&amp;" in "&amp;'Enterprises sizeband'!I6</f>
        <v>Enterprise size in Ashford in 2024</v>
      </c>
      <c r="B25" s="201"/>
      <c r="E25" s="199"/>
      <c r="F25" s="201"/>
    </row>
    <row r="26" spans="1:6" ht="18" x14ac:dyDescent="0.25">
      <c r="B26" s="202"/>
      <c r="E26" s="199"/>
      <c r="F26" s="202"/>
    </row>
    <row r="27" spans="1:6" ht="18" x14ac:dyDescent="0.25">
      <c r="A27" s="218" t="s">
        <v>162</v>
      </c>
      <c r="B27" s="212" t="s">
        <v>163</v>
      </c>
      <c r="C27" s="212" t="s">
        <v>164</v>
      </c>
      <c r="E27" s="199"/>
      <c r="F27" s="201"/>
    </row>
    <row r="28" spans="1:6" ht="18" x14ac:dyDescent="0.25">
      <c r="A28" s="199" t="str">
        <f>'Enterprises sizeband'!F7</f>
        <v>Micro</v>
      </c>
      <c r="B28" s="223">
        <f>'Enterprises sizeband'!I7</f>
        <v>5900</v>
      </c>
      <c r="C28" s="222">
        <f>'Enterprises sizeband'!I14</f>
        <v>0.90909090909090906</v>
      </c>
      <c r="E28" s="199"/>
      <c r="F28" s="202"/>
    </row>
    <row r="29" spans="1:6" ht="15.75" x14ac:dyDescent="0.25">
      <c r="A29" s="199" t="str">
        <f>'Enterprises sizeband'!F8</f>
        <v>Small</v>
      </c>
      <c r="B29" s="223">
        <f>'Enterprises sizeband'!I8</f>
        <v>500</v>
      </c>
      <c r="C29" s="222">
        <f>'Enterprises sizeband'!I15</f>
        <v>7.7041602465331274E-2</v>
      </c>
    </row>
    <row r="30" spans="1:6" ht="15.75" x14ac:dyDescent="0.25">
      <c r="A30" s="199" t="str">
        <f>'Enterprises sizeband'!F9</f>
        <v>Medium</v>
      </c>
      <c r="B30" s="223">
        <f>'Enterprises sizeband'!I9</f>
        <v>80</v>
      </c>
      <c r="C30" s="222">
        <f>'Enterprises sizeband'!I16</f>
        <v>1.2326656394453005E-2</v>
      </c>
    </row>
    <row r="31" spans="1:6" ht="15.75" x14ac:dyDescent="0.25">
      <c r="A31" s="199" t="str">
        <f>'Enterprises sizeband'!F10</f>
        <v>Large</v>
      </c>
      <c r="B31" s="223">
        <f>'Enterprises sizeband'!I10</f>
        <v>10</v>
      </c>
      <c r="C31" s="222">
        <f>'Enterprises sizeband'!I17</f>
        <v>1.5408320493066256E-3</v>
      </c>
    </row>
    <row r="32" spans="1:6" ht="15" x14ac:dyDescent="0.25">
      <c r="A32" s="199"/>
    </row>
    <row r="33" spans="1:3" x14ac:dyDescent="0.2">
      <c r="A33" s="217"/>
    </row>
    <row r="34" spans="1:3" ht="15.75" x14ac:dyDescent="0.25">
      <c r="A34" s="204"/>
      <c r="B34" s="212"/>
      <c r="C34" s="212"/>
    </row>
    <row r="35" spans="1:3" ht="15.75" x14ac:dyDescent="0.25">
      <c r="A35" s="211"/>
      <c r="B35" s="205"/>
      <c r="C35" s="206"/>
    </row>
    <row r="36" spans="1:3" ht="15.75" x14ac:dyDescent="0.25">
      <c r="A36" s="211"/>
      <c r="B36" s="205"/>
      <c r="C36" s="206"/>
    </row>
    <row r="37" spans="1:3" ht="15.75" x14ac:dyDescent="0.25">
      <c r="A37" s="211"/>
      <c r="B37" s="205"/>
      <c r="C37" s="206"/>
    </row>
    <row r="38" spans="1:3" ht="15.75" x14ac:dyDescent="0.25">
      <c r="A38" s="211"/>
      <c r="B38" s="205"/>
      <c r="C38" s="206"/>
    </row>
    <row r="39" spans="1:3" ht="15.75" x14ac:dyDescent="0.25">
      <c r="A39" s="211"/>
      <c r="B39" s="205"/>
      <c r="C39" s="206"/>
    </row>
    <row r="40" spans="1:3" ht="15.75" x14ac:dyDescent="0.25">
      <c r="A40" s="211"/>
      <c r="B40" s="205"/>
      <c r="C40" s="206"/>
    </row>
    <row r="41" spans="1:3" ht="15.75" x14ac:dyDescent="0.25">
      <c r="A41" s="211"/>
      <c r="B41" s="205"/>
      <c r="C41" s="206"/>
    </row>
    <row r="42" spans="1:3" ht="18" x14ac:dyDescent="0.25">
      <c r="A42" s="210" t="s">
        <v>165</v>
      </c>
      <c r="B42" s="205"/>
      <c r="C42" s="206"/>
    </row>
    <row r="43" spans="1:3" ht="15.75" x14ac:dyDescent="0.25">
      <c r="A43" s="217" t="s">
        <v>166</v>
      </c>
      <c r="B43" s="205"/>
      <c r="C43" s="206"/>
    </row>
    <row r="44" spans="1:3" ht="15.75" x14ac:dyDescent="0.25">
      <c r="A44" s="211"/>
      <c r="B44" s="205"/>
      <c r="C44" s="206"/>
    </row>
    <row r="45" spans="1:3" ht="15.75" x14ac:dyDescent="0.25">
      <c r="A45" s="211"/>
      <c r="B45" s="212" t="str">
        <f>A8</f>
        <v>Ashford</v>
      </c>
      <c r="C45" s="206"/>
    </row>
    <row r="46" spans="1:3" ht="15.75" x14ac:dyDescent="0.25">
      <c r="A46" s="199">
        <f>'Total Jobs'!L4</f>
        <v>2015</v>
      </c>
      <c r="B46" s="223">
        <f>'Total Jobs'!M4</f>
        <v>54400</v>
      </c>
      <c r="C46" s="206"/>
    </row>
    <row r="47" spans="1:3" ht="15.75" x14ac:dyDescent="0.25">
      <c r="A47" s="199">
        <f>'Total Jobs'!L5</f>
        <v>2016</v>
      </c>
      <c r="B47" s="223">
        <f>'Total Jobs'!M5</f>
        <v>56000</v>
      </c>
      <c r="C47" s="206"/>
    </row>
    <row r="48" spans="1:3" ht="15.75" x14ac:dyDescent="0.25">
      <c r="A48" s="199">
        <f>'Total Jobs'!L6</f>
        <v>2017</v>
      </c>
      <c r="B48" s="223">
        <f>'Total Jobs'!M6</f>
        <v>56300</v>
      </c>
      <c r="C48" s="206"/>
    </row>
    <row r="49" spans="1:7" ht="15.75" x14ac:dyDescent="0.25">
      <c r="A49" s="199">
        <f>'Total Jobs'!L7</f>
        <v>2018</v>
      </c>
      <c r="B49" s="223">
        <f>'Total Jobs'!M7</f>
        <v>55000</v>
      </c>
      <c r="C49" s="206"/>
    </row>
    <row r="50" spans="1:7" ht="15.75" x14ac:dyDescent="0.25">
      <c r="A50" s="199">
        <f>'Total Jobs'!L8</f>
        <v>2019</v>
      </c>
      <c r="B50" s="223">
        <f>'Total Jobs'!M8</f>
        <v>58700</v>
      </c>
      <c r="C50" s="206"/>
    </row>
    <row r="51" spans="1:7" ht="15.75" x14ac:dyDescent="0.25">
      <c r="A51" s="199">
        <f>'Total Jobs'!L9</f>
        <v>2020</v>
      </c>
      <c r="B51" s="223">
        <f>'Total Jobs'!M9</f>
        <v>56700</v>
      </c>
      <c r="C51" s="206"/>
    </row>
    <row r="52" spans="1:7" ht="15.75" x14ac:dyDescent="0.25">
      <c r="A52" s="199">
        <f>'Total Jobs'!L10</f>
        <v>2021</v>
      </c>
      <c r="B52" s="223">
        <f>'Total Jobs'!M10</f>
        <v>59200</v>
      </c>
      <c r="E52" s="211"/>
      <c r="F52" s="205"/>
      <c r="G52" s="206"/>
    </row>
    <row r="53" spans="1:7" ht="15.75" x14ac:dyDescent="0.25">
      <c r="A53" s="199">
        <f>'Total Jobs'!L11</f>
        <v>2022</v>
      </c>
      <c r="B53" s="223">
        <f>'Total Jobs'!M11</f>
        <v>60500</v>
      </c>
      <c r="E53" s="211"/>
      <c r="F53" s="205"/>
      <c r="G53" s="206"/>
    </row>
    <row r="54" spans="1:7" ht="15.75" x14ac:dyDescent="0.25">
      <c r="A54" s="199">
        <f>'Total Jobs'!L12</f>
        <v>2023</v>
      </c>
      <c r="B54" s="223">
        <f>'Total Jobs'!M12</f>
        <v>62000</v>
      </c>
      <c r="E54" s="204"/>
      <c r="F54" s="205"/>
      <c r="G54" s="206"/>
    </row>
    <row r="55" spans="1:7" ht="15" x14ac:dyDescent="0.25">
      <c r="A55" s="211"/>
    </row>
    <row r="56" spans="1:7" x14ac:dyDescent="0.2">
      <c r="A56" s="217"/>
    </row>
    <row r="58" spans="1:7" ht="15" x14ac:dyDescent="0.25">
      <c r="A58" s="198"/>
    </row>
    <row r="59" spans="1:7" ht="30" x14ac:dyDescent="0.25">
      <c r="A59" s="200" t="str">
        <f ca="1">"Number of employee  jobs in "&amp;A8&amp;" in "&amp;OFFSET('Total Jobs'!K3,0,-1)</f>
        <v>Number of employee  jobs in Ashford in 2023</v>
      </c>
      <c r="B59" s="208">
        <f ca="1">OFFSET('Total Jobs'!K4,0,-1)</f>
        <v>62000</v>
      </c>
    </row>
    <row r="60" spans="1:7" ht="15.75" x14ac:dyDescent="0.25">
      <c r="A60" s="198" t="str">
        <f>'Total Jobs'!A6</f>
        <v>1 year change</v>
      </c>
      <c r="B60" s="219">
        <f>'Total Jobs'!B6</f>
        <v>1500</v>
      </c>
    </row>
    <row r="61" spans="1:7" ht="15.75" x14ac:dyDescent="0.25">
      <c r="A61" s="198" t="str">
        <f>'Total Jobs'!A7</f>
        <v>1 year % change</v>
      </c>
      <c r="B61" s="220">
        <f>'Total Jobs'!B7</f>
        <v>2.4793388429752067E-2</v>
      </c>
    </row>
    <row r="62" spans="1:7" ht="15.75" x14ac:dyDescent="0.25">
      <c r="A62" s="198" t="str">
        <f>'Total Jobs'!A8</f>
        <v>5 year change</v>
      </c>
      <c r="B62" s="219">
        <f>'Total Jobs'!B8</f>
        <v>7000</v>
      </c>
    </row>
    <row r="63" spans="1:7" ht="15.75" x14ac:dyDescent="0.25">
      <c r="A63" s="198" t="str">
        <f>'Total Jobs'!A9</f>
        <v>5 year % change</v>
      </c>
      <c r="B63" s="220">
        <f>'Total Jobs'!B9</f>
        <v>0.12727272727272726</v>
      </c>
    </row>
    <row r="64" spans="1:7" ht="15.75" x14ac:dyDescent="0.25">
      <c r="A64" s="207"/>
      <c r="B64" s="208"/>
    </row>
    <row r="65" spans="1:7" ht="15.75" x14ac:dyDescent="0.25">
      <c r="A65" s="207"/>
      <c r="B65" s="208"/>
    </row>
    <row r="66" spans="1:7" ht="15.75" x14ac:dyDescent="0.25">
      <c r="A66" s="207"/>
      <c r="B66" s="208"/>
    </row>
    <row r="67" spans="1:7" ht="18" x14ac:dyDescent="0.25">
      <c r="A67" s="210" t="s">
        <v>167</v>
      </c>
      <c r="B67" s="208"/>
    </row>
    <row r="68" spans="1:7" ht="15.75" x14ac:dyDescent="0.25">
      <c r="A68" s="217" t="s">
        <v>168</v>
      </c>
      <c r="B68" s="208"/>
    </row>
    <row r="70" spans="1:7" ht="15.75" x14ac:dyDescent="0.25">
      <c r="A70" s="207"/>
      <c r="B70" s="213">
        <f ca="1">OFFSET('Job density'!Z10,0,-1)</f>
        <v>2023</v>
      </c>
    </row>
    <row r="71" spans="1:7" ht="15" x14ac:dyDescent="0.25">
      <c r="A71" s="198" t="str">
        <f>'Job density'!A12</f>
        <v>Ashford</v>
      </c>
      <c r="B71" s="221">
        <f ca="1">OFFSET('Job density'!Z12,0,-1)</f>
        <v>0.93</v>
      </c>
    </row>
    <row r="72" spans="1:7" ht="15" x14ac:dyDescent="0.25">
      <c r="A72" s="198" t="str">
        <f>'Job density'!A13</f>
        <v>South East</v>
      </c>
      <c r="B72" s="221">
        <f ca="1">OFFSET('Job density'!Z13,0,-1)</f>
        <v>0.86</v>
      </c>
    </row>
    <row r="73" spans="1:7" ht="15" x14ac:dyDescent="0.25">
      <c r="A73" s="198" t="str">
        <f>'Job density'!A14</f>
        <v>England</v>
      </c>
      <c r="B73" s="221">
        <f ca="1">OFFSET('Job density'!Z14,0,-1)</f>
        <v>0.87</v>
      </c>
    </row>
    <row r="77" spans="1:7" ht="18" x14ac:dyDescent="0.25">
      <c r="A77" s="210"/>
    </row>
    <row r="78" spans="1:7" x14ac:dyDescent="0.2">
      <c r="A78" s="217"/>
    </row>
    <row r="80" spans="1:7" ht="15" x14ac:dyDescent="0.25">
      <c r="E80" s="218"/>
      <c r="F80" s="218"/>
      <c r="G80" s="218"/>
    </row>
    <row r="81" spans="1:7" ht="15" x14ac:dyDescent="0.25">
      <c r="D81" s="200"/>
      <c r="E81" s="214"/>
      <c r="F81" s="214"/>
      <c r="G81" s="214"/>
    </row>
    <row r="82" spans="1:7" ht="15" x14ac:dyDescent="0.25">
      <c r="D82" s="200"/>
      <c r="E82" s="214"/>
      <c r="F82" s="214"/>
      <c r="G82" s="214"/>
    </row>
    <row r="83" spans="1:7" ht="15" x14ac:dyDescent="0.25">
      <c r="D83" s="200"/>
      <c r="E83" s="214"/>
      <c r="F83" s="214"/>
      <c r="G83" s="214"/>
    </row>
    <row r="84" spans="1:7" ht="15" x14ac:dyDescent="0.25">
      <c r="D84" s="200"/>
      <c r="E84" s="214"/>
      <c r="F84" s="214"/>
      <c r="G84" s="214"/>
    </row>
    <row r="88" spans="1:7" ht="15.75" x14ac:dyDescent="0.25">
      <c r="A88" s="228" t="s">
        <v>172</v>
      </c>
    </row>
    <row r="89" spans="1:7" x14ac:dyDescent="0.2">
      <c r="A89" s="217" t="s">
        <v>168</v>
      </c>
    </row>
    <row r="91" spans="1:7" ht="15" x14ac:dyDescent="0.25">
      <c r="A91" s="98" t="str">
        <f>GVA!A3</f>
        <v>Ashford</v>
      </c>
      <c r="B91" s="211" t="str">
        <f ca="1">OFFSET(GVA!AB3,0,-1)</f>
        <v>2023</v>
      </c>
    </row>
    <row r="92" spans="1:7" ht="15.75" x14ac:dyDescent="0.25">
      <c r="A92" s="98" t="s">
        <v>173</v>
      </c>
      <c r="B92" s="229">
        <f ca="1">OFFSET(GVA!AB4,0,-1)</f>
        <v>3939</v>
      </c>
    </row>
    <row r="93" spans="1:7" ht="15.75" x14ac:dyDescent="0.25">
      <c r="A93" s="98" t="s">
        <v>174</v>
      </c>
      <c r="B93" s="229">
        <f ca="1">OFFSET(GVA!AB8,0,-1)</f>
        <v>28485.063239877643</v>
      </c>
    </row>
    <row r="106" spans="1:2" ht="15.75" x14ac:dyDescent="0.25">
      <c r="A106" s="228" t="s">
        <v>175</v>
      </c>
    </row>
    <row r="107" spans="1:2" x14ac:dyDescent="0.2">
      <c r="A107" s="217" t="s">
        <v>168</v>
      </c>
    </row>
    <row r="109" spans="1:2" ht="15" x14ac:dyDescent="0.25">
      <c r="A109" s="98" t="str">
        <f>Productivity!A3</f>
        <v>Ashford</v>
      </c>
      <c r="B109" s="211" t="str">
        <f ca="1">OFFSET(Productivity!V3,0,-1)</f>
        <v>2023</v>
      </c>
    </row>
    <row r="110" spans="1:2" ht="15.75" x14ac:dyDescent="0.25">
      <c r="A110" s="98" t="s">
        <v>176</v>
      </c>
      <c r="B110" s="229">
        <f ca="1">OFFSET(Productivity!V4,0,-1)</f>
        <v>51146</v>
      </c>
    </row>
    <row r="111" spans="1:2" ht="15.75" x14ac:dyDescent="0.25">
      <c r="A111" s="98" t="s">
        <v>177</v>
      </c>
      <c r="B111" s="229">
        <f ca="1">OFFSET(Productivity!V6,0,-1)</f>
        <v>31.31</v>
      </c>
    </row>
    <row r="128" spans="1:1" ht="15.75" x14ac:dyDescent="0.25">
      <c r="A128" s="228" t="s">
        <v>178</v>
      </c>
    </row>
    <row r="129" spans="1:3" x14ac:dyDescent="0.2">
      <c r="A129" s="217" t="s">
        <v>179</v>
      </c>
    </row>
    <row r="130" spans="1:3" ht="15" x14ac:dyDescent="0.25">
      <c r="B130" s="98" t="s">
        <v>180</v>
      </c>
      <c r="C130" s="98" t="s">
        <v>181</v>
      </c>
    </row>
    <row r="131" spans="1:3" ht="15.75" x14ac:dyDescent="0.25">
      <c r="A131" s="98" t="str">
        <f ca="1">Earnings!R1</f>
        <v>Full-time weekly earnings 2024</v>
      </c>
      <c r="B131" s="231">
        <f ca="1">OFFSET(Earnings!Q3,0,-1)</f>
        <v>700.2</v>
      </c>
      <c r="C131" s="231">
        <f ca="1">OFFSET(Earnings!Q4,0,-1)</f>
        <v>678.3</v>
      </c>
    </row>
    <row r="132" spans="1:3" ht="15.75" x14ac:dyDescent="0.25">
      <c r="A132" s="98" t="s">
        <v>182</v>
      </c>
      <c r="B132" s="231">
        <f ca="1">Earnings!R3</f>
        <v>32.700000000000045</v>
      </c>
      <c r="C132" s="231">
        <f ca="1">Earnings!R4</f>
        <v>78</v>
      </c>
    </row>
    <row r="133" spans="1:3" ht="15.75" x14ac:dyDescent="0.25">
      <c r="A133" s="98" t="s">
        <v>133</v>
      </c>
      <c r="B133" s="220">
        <f ca="1">Earnings!S3</f>
        <v>4.8988764044943886E-2</v>
      </c>
      <c r="C133" s="220">
        <f ca="1">Earnings!S4</f>
        <v>0.12993503248375812</v>
      </c>
    </row>
    <row r="134" spans="1:3" ht="15.75" x14ac:dyDescent="0.25">
      <c r="A134" s="98" t="s">
        <v>183</v>
      </c>
      <c r="B134" s="231">
        <f ca="1">Earnings!T3</f>
        <v>92.700000000000045</v>
      </c>
      <c r="C134" s="231">
        <f ca="1">Earnings!T4</f>
        <v>106.79999999999995</v>
      </c>
    </row>
    <row r="135" spans="1:3" ht="15.75" x14ac:dyDescent="0.25">
      <c r="A135" s="98" t="s">
        <v>184</v>
      </c>
      <c r="B135" s="220">
        <f ca="1">Earnings!U3</f>
        <v>0.15259259259259267</v>
      </c>
      <c r="C135" s="220">
        <f ca="1">Earnings!U4</f>
        <v>0.18687664041994742</v>
      </c>
    </row>
    <row r="146" spans="1:7" ht="15.75" x14ac:dyDescent="0.25">
      <c r="A146" s="228" t="s">
        <v>185</v>
      </c>
    </row>
    <row r="147" spans="1:7" x14ac:dyDescent="0.2">
      <c r="A147" s="217" t="s">
        <v>186</v>
      </c>
    </row>
    <row r="149" spans="1:7" ht="15" x14ac:dyDescent="0.25">
      <c r="A149" s="98" t="str">
        <f ca="1">'Rateable stock'!AA2</f>
        <v>Ashford 2024</v>
      </c>
      <c r="B149" s="209" t="s">
        <v>163</v>
      </c>
      <c r="C149" s="209" t="s">
        <v>164</v>
      </c>
      <c r="D149" s="2"/>
      <c r="E149" s="2"/>
      <c r="F149" s="2"/>
      <c r="G149" s="2"/>
    </row>
    <row r="150" spans="1:7" ht="15.75" x14ac:dyDescent="0.25">
      <c r="A150" s="98" t="s">
        <v>152</v>
      </c>
      <c r="B150" s="226">
        <f ca="1">'Rateable stock'!AB7</f>
        <v>5420</v>
      </c>
      <c r="C150" s="222">
        <f ca="1">B150/B$150</f>
        <v>1</v>
      </c>
    </row>
    <row r="151" spans="1:7" ht="15.75" x14ac:dyDescent="0.25">
      <c r="A151" s="98" t="s">
        <v>187</v>
      </c>
      <c r="B151" s="226">
        <f ca="1">'Rateable stock'!AB8</f>
        <v>970</v>
      </c>
      <c r="C151" s="222">
        <f t="shared" ref="C151:C154" ca="1" si="0">B151/B$150</f>
        <v>0.17896678966789667</v>
      </c>
    </row>
    <row r="152" spans="1:7" ht="15.75" x14ac:dyDescent="0.25">
      <c r="A152" s="98" t="s">
        <v>188</v>
      </c>
      <c r="B152" s="226">
        <f ca="1">'Rateable stock'!AB9</f>
        <v>1160</v>
      </c>
      <c r="C152" s="222">
        <f t="shared" ca="1" si="0"/>
        <v>0.2140221402214022</v>
      </c>
    </row>
    <row r="153" spans="1:7" ht="15.75" x14ac:dyDescent="0.25">
      <c r="A153" s="98" t="s">
        <v>189</v>
      </c>
      <c r="B153" s="226">
        <f ca="1">'Rateable stock'!AB10</f>
        <v>1690</v>
      </c>
      <c r="C153" s="222">
        <f t="shared" ca="1" si="0"/>
        <v>0.31180811808118081</v>
      </c>
    </row>
    <row r="154" spans="1:7" ht="15.75" x14ac:dyDescent="0.25">
      <c r="A154" s="98" t="s">
        <v>190</v>
      </c>
      <c r="B154" s="226">
        <f ca="1">'Rateable stock'!AB11</f>
        <v>1610</v>
      </c>
      <c r="C154" s="222">
        <f t="shared" ca="1" si="0"/>
        <v>0.29704797047970477</v>
      </c>
    </row>
    <row r="167" spans="1:3" ht="15.75" x14ac:dyDescent="0.25">
      <c r="A167" s="228" t="s">
        <v>191</v>
      </c>
    </row>
    <row r="168" spans="1:3" x14ac:dyDescent="0.2">
      <c r="A168" s="217" t="s">
        <v>186</v>
      </c>
    </row>
    <row r="170" spans="1:3" ht="15" x14ac:dyDescent="0.25">
      <c r="A170" s="98" t="str">
        <f ca="1">'Rateable Floorspace'!Z2</f>
        <v>Ashford 2023</v>
      </c>
      <c r="B170" s="209" t="s">
        <v>192</v>
      </c>
      <c r="C170" s="209" t="s">
        <v>164</v>
      </c>
    </row>
    <row r="171" spans="1:3" ht="15.75" x14ac:dyDescent="0.25">
      <c r="A171" s="98" t="s">
        <v>152</v>
      </c>
      <c r="B171" s="226">
        <f ca="1">'Rateable Floorspace'!AA7</f>
        <v>1173</v>
      </c>
      <c r="C171" s="222">
        <f ca="1">B171/B$171</f>
        <v>1</v>
      </c>
    </row>
    <row r="172" spans="1:3" ht="15.75" x14ac:dyDescent="0.25">
      <c r="A172" s="98" t="s">
        <v>187</v>
      </c>
      <c r="B172" s="226">
        <f ca="1">'Rateable Floorspace'!AA8</f>
        <v>233</v>
      </c>
      <c r="C172" s="222">
        <f t="shared" ref="C172:C175" ca="1" si="1">B172/B$171</f>
        <v>0.19863597612958228</v>
      </c>
    </row>
    <row r="173" spans="1:3" ht="15.75" x14ac:dyDescent="0.25">
      <c r="A173" s="98" t="s">
        <v>188</v>
      </c>
      <c r="B173" s="226">
        <f ca="1">'Rateable Floorspace'!AA9</f>
        <v>121</v>
      </c>
      <c r="C173" s="222">
        <f t="shared" ca="1" si="1"/>
        <v>0.10315430520034101</v>
      </c>
    </row>
    <row r="174" spans="1:3" ht="15.75" x14ac:dyDescent="0.25">
      <c r="A174" s="98" t="s">
        <v>189</v>
      </c>
      <c r="B174" s="226">
        <f ca="1">'Rateable Floorspace'!AA10</f>
        <v>644</v>
      </c>
      <c r="C174" s="222">
        <f t="shared" ca="1" si="1"/>
        <v>0.5490196078431373</v>
      </c>
    </row>
    <row r="175" spans="1:3" ht="15.75" x14ac:dyDescent="0.25">
      <c r="A175" s="98" t="s">
        <v>190</v>
      </c>
      <c r="B175" s="226">
        <f ca="1">'Rateable Floorspace'!AA11</f>
        <v>174</v>
      </c>
      <c r="C175" s="222">
        <f t="shared" ca="1" si="1"/>
        <v>0.14833759590792839</v>
      </c>
    </row>
    <row r="186" spans="1:3" ht="15.75" x14ac:dyDescent="0.25">
      <c r="A186" s="228" t="s">
        <v>193</v>
      </c>
    </row>
    <row r="187" spans="1:3" x14ac:dyDescent="0.2">
      <c r="A187" s="217" t="s">
        <v>186</v>
      </c>
    </row>
    <row r="189" spans="1:3" ht="30" x14ac:dyDescent="0.25">
      <c r="A189" s="98" t="str">
        <f ca="1">'Rateable Value(per m2)'!Z2</f>
        <v>Ashford 2023</v>
      </c>
      <c r="B189" s="212" t="s">
        <v>194</v>
      </c>
      <c r="C189" s="209"/>
    </row>
    <row r="190" spans="1:3" ht="15.75" x14ac:dyDescent="0.25">
      <c r="A190" s="98" t="s">
        <v>152</v>
      </c>
      <c r="B190" s="227">
        <f ca="1">'Rateable Value(per m2)'!AA7</f>
        <v>88</v>
      </c>
      <c r="C190" s="222"/>
    </row>
    <row r="191" spans="1:3" ht="15.75" x14ac:dyDescent="0.25">
      <c r="A191" s="98" t="s">
        <v>187</v>
      </c>
      <c r="B191" s="227">
        <f ca="1">'Rateable Value(per m2)'!AA8</f>
        <v>184</v>
      </c>
      <c r="C191" s="222"/>
    </row>
    <row r="192" spans="1:3" ht="15.75" x14ac:dyDescent="0.25">
      <c r="A192" s="98" t="s">
        <v>188</v>
      </c>
      <c r="B192" s="227">
        <f ca="1">'Rateable Value(per m2)'!AA9</f>
        <v>118</v>
      </c>
      <c r="C192" s="222"/>
    </row>
    <row r="193" spans="1:7" ht="15.75" x14ac:dyDescent="0.25">
      <c r="A193" s="98" t="s">
        <v>189</v>
      </c>
      <c r="B193" s="227">
        <f ca="1">'Rateable Value(per m2)'!AA10</f>
        <v>49</v>
      </c>
      <c r="C193" s="222"/>
    </row>
    <row r="194" spans="1:7" ht="15.75" x14ac:dyDescent="0.25">
      <c r="A194" s="98" t="s">
        <v>190</v>
      </c>
      <c r="B194" s="227">
        <f ca="1">'Rateable Value(per m2)'!AA11</f>
        <v>80</v>
      </c>
      <c r="C194" s="222"/>
    </row>
    <row r="203" spans="1:7" ht="15.75" x14ac:dyDescent="0.25">
      <c r="A203" s="228" t="s">
        <v>2193</v>
      </c>
    </row>
    <row r="204" spans="1:7" x14ac:dyDescent="0.2">
      <c r="A204" s="217" t="s">
        <v>2194</v>
      </c>
    </row>
    <row r="206" spans="1:7" ht="15" x14ac:dyDescent="0.25">
      <c r="A206" s="218" t="str">
        <f>'Survival rates'!A5</f>
        <v>Ashford</v>
      </c>
      <c r="B206" s="212" t="s">
        <v>2190</v>
      </c>
      <c r="C206" s="212" t="s">
        <v>2191</v>
      </c>
      <c r="D206" s="212" t="s">
        <v>2192</v>
      </c>
    </row>
    <row r="207" spans="1:7" ht="15.75" x14ac:dyDescent="0.25">
      <c r="A207" s="98">
        <v>2018</v>
      </c>
      <c r="B207" s="292">
        <f>'Survival rates'!B5</f>
        <v>94.24460431654677</v>
      </c>
      <c r="C207" s="292">
        <f>'Survival rates'!B10</f>
        <v>57.342657342657347</v>
      </c>
      <c r="D207" s="292">
        <f>'Survival rates'!B15</f>
        <v>43.971631205673759</v>
      </c>
      <c r="E207" s="3"/>
      <c r="F207" s="3"/>
      <c r="G207" s="3"/>
    </row>
    <row r="208" spans="1:7" ht="15.75" x14ac:dyDescent="0.25">
      <c r="A208" s="98">
        <v>2019</v>
      </c>
      <c r="B208" s="292">
        <f>'Survival rates'!C5</f>
        <v>95.973154362416096</v>
      </c>
      <c r="C208" s="292">
        <f>'Survival rates'!C10</f>
        <v>56.97674418604651</v>
      </c>
      <c r="D208" s="292">
        <f>'Survival rates'!C15</f>
        <v>45.714285714285715</v>
      </c>
    </row>
    <row r="209" spans="1:4" ht="15.75" x14ac:dyDescent="0.25">
      <c r="A209" s="98">
        <v>2020</v>
      </c>
      <c r="B209" s="292">
        <f>'Survival rates'!D5</f>
        <v>95.541401273885356</v>
      </c>
      <c r="C209" s="292">
        <f>'Survival rates'!D10</f>
        <v>60.431654676258994</v>
      </c>
      <c r="D209" s="292">
        <f>'Survival rates'!D15</f>
        <v>43.356643356643353</v>
      </c>
    </row>
    <row r="210" spans="1:4" ht="15.75" x14ac:dyDescent="0.25">
      <c r="A210" s="98">
        <v>2021</v>
      </c>
      <c r="B210" s="292">
        <f>'Survival rates'!E5</f>
        <v>95.714285714285722</v>
      </c>
      <c r="C210" s="292">
        <f>'Survival rates'!E10</f>
        <v>59.060402684563762</v>
      </c>
      <c r="D210" s="292">
        <f>'Survival rates'!E15</f>
        <v>41.279069767441861</v>
      </c>
    </row>
    <row r="211" spans="1:4" ht="15.75" x14ac:dyDescent="0.25">
      <c r="A211" s="98">
        <v>2022</v>
      </c>
      <c r="B211" s="292">
        <f>'Survival rates'!F5</f>
        <v>93.006993006993014</v>
      </c>
      <c r="C211" s="292">
        <f>'Survival rates'!F10</f>
        <v>60.509554140127385</v>
      </c>
      <c r="D211" s="292">
        <f>'Survival rates'!F15</f>
        <v>44.60431654676259</v>
      </c>
    </row>
    <row r="212" spans="1:4" ht="15.75" x14ac:dyDescent="0.25">
      <c r="A212" s="98">
        <v>2023</v>
      </c>
      <c r="B212" s="292">
        <f>'Survival rates'!G5</f>
        <v>94.615384615384613</v>
      </c>
      <c r="C212" s="292">
        <f>'Survival rates'!G10</f>
        <v>55.000000000000007</v>
      </c>
      <c r="D212" s="292">
        <f>'Survival rates'!G15</f>
        <v>40.939597315436245</v>
      </c>
    </row>
    <row r="231" spans="1:7" ht="15.75" x14ac:dyDescent="0.25">
      <c r="A231" s="235" t="s">
        <v>195</v>
      </c>
    </row>
    <row r="232" spans="1:7" x14ac:dyDescent="0.2">
      <c r="A232" s="232" t="s">
        <v>196</v>
      </c>
    </row>
    <row r="233" spans="1:7" ht="15.75" x14ac:dyDescent="0.25">
      <c r="A233" s="217" t="s">
        <v>168</v>
      </c>
      <c r="G233" s="177" t="s">
        <v>197</v>
      </c>
    </row>
    <row r="258" spans="1:1" ht="15.75" x14ac:dyDescent="0.25">
      <c r="A258" s="235" t="s">
        <v>198</v>
      </c>
    </row>
    <row r="259" spans="1:1" x14ac:dyDescent="0.2">
      <c r="A259" s="232" t="s">
        <v>196</v>
      </c>
    </row>
    <row r="260" spans="1:1" x14ac:dyDescent="0.2">
      <c r="A260" s="217" t="s">
        <v>199</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393" r:id="rId3" name="Drop Down 1">
              <controlPr defaultSize="0" autoLine="0" autoPict="0" altText="Drop down box to select geographical area_x000d__x000a_">
                <anchor moveWithCells="1">
                  <from>
                    <xdr:col>0</xdr:col>
                    <xdr:colOff>95250</xdr:colOff>
                    <xdr:row>0</xdr:row>
                    <xdr:rowOff>38100</xdr:rowOff>
                  </from>
                  <to>
                    <xdr:col>1</xdr:col>
                    <xdr:colOff>752475</xdr:colOff>
                    <xdr:row>2</xdr:row>
                    <xdr:rowOff>0</xdr:rowOff>
                  </to>
                </anchor>
              </controlPr>
            </control>
          </mc:Choice>
        </mc:AlternateContent>
        <mc:AlternateContent xmlns:mc="http://schemas.openxmlformats.org/markup-compatibility/2006">
          <mc:Choice Requires="x14">
            <control shapeId="59394" r:id="rId4" name="Drop Down 2">
              <controlPr defaultSize="0" autoLine="0" autoPict="0">
                <anchor moveWithCells="1">
                  <from>
                    <xdr:col>4</xdr:col>
                    <xdr:colOff>552450</xdr:colOff>
                    <xdr:row>149</xdr:row>
                    <xdr:rowOff>9525</xdr:rowOff>
                  </from>
                  <to>
                    <xdr:col>6</xdr:col>
                    <xdr:colOff>609600</xdr:colOff>
                    <xdr:row>150</xdr:row>
                    <xdr:rowOff>28575</xdr:rowOff>
                  </to>
                </anchor>
              </controlPr>
            </control>
          </mc:Choice>
        </mc:AlternateContent>
        <mc:AlternateContent xmlns:mc="http://schemas.openxmlformats.org/markup-compatibility/2006">
          <mc:Choice Requires="x14">
            <control shapeId="59395" r:id="rId5" name="Drop Down 3">
              <controlPr defaultSize="0" autoLine="0" autoPict="0">
                <anchor moveWithCells="1">
                  <from>
                    <xdr:col>4</xdr:col>
                    <xdr:colOff>542925</xdr:colOff>
                    <xdr:row>168</xdr:row>
                    <xdr:rowOff>104775</xdr:rowOff>
                  </from>
                  <to>
                    <xdr:col>6</xdr:col>
                    <xdr:colOff>600075</xdr:colOff>
                    <xdr:row>169</xdr:row>
                    <xdr:rowOff>142875</xdr:rowOff>
                  </to>
                </anchor>
              </controlPr>
            </control>
          </mc:Choice>
        </mc:AlternateContent>
        <mc:AlternateContent xmlns:mc="http://schemas.openxmlformats.org/markup-compatibility/2006">
          <mc:Choice Requires="x14">
            <control shapeId="59396" r:id="rId6" name="Drop Down 4">
              <controlPr defaultSize="0" autoLine="0" autoPict="0">
                <anchor moveWithCells="1">
                  <from>
                    <xdr:col>4</xdr:col>
                    <xdr:colOff>533400</xdr:colOff>
                    <xdr:row>188</xdr:row>
                    <xdr:rowOff>38100</xdr:rowOff>
                  </from>
                  <to>
                    <xdr:col>6</xdr:col>
                    <xdr:colOff>590550</xdr:colOff>
                    <xdr:row>189</xdr:row>
                    <xdr:rowOff>0</xdr:rowOff>
                  </to>
                </anchor>
              </controlPr>
            </control>
          </mc:Choice>
        </mc:AlternateContent>
        <mc:AlternateContent xmlns:mc="http://schemas.openxmlformats.org/markup-compatibility/2006">
          <mc:Choice Requires="x14">
            <control shapeId="59397" r:id="rId7" name="Drop Down 5">
              <controlPr defaultSize="0" autoLine="0" autoPict="0" altText="Drop down to select geography">
                <anchor moveWithCells="1">
                  <from>
                    <xdr:col>0</xdr:col>
                    <xdr:colOff>1895475</xdr:colOff>
                    <xdr:row>261</xdr:row>
                    <xdr:rowOff>95250</xdr:rowOff>
                  </from>
                  <to>
                    <xdr:col>3</xdr:col>
                    <xdr:colOff>476250</xdr:colOff>
                    <xdr:row>262</xdr:row>
                    <xdr:rowOff>152400</xdr:rowOff>
                  </to>
                </anchor>
              </controlPr>
            </control>
          </mc:Choice>
        </mc:AlternateContent>
        <mc:AlternateContent xmlns:mc="http://schemas.openxmlformats.org/markup-compatibility/2006">
          <mc:Choice Requires="x14">
            <control shapeId="59398" r:id="rId8" name="Drop Down 6">
              <controlPr defaultSize="0" autoLine="0" autoPict="0" altText="Dropdown to select geography">
                <anchor moveWithCells="1">
                  <from>
                    <xdr:col>7</xdr:col>
                    <xdr:colOff>514350</xdr:colOff>
                    <xdr:row>261</xdr:row>
                    <xdr:rowOff>95250</xdr:rowOff>
                  </from>
                  <to>
                    <xdr:col>12</xdr:col>
                    <xdr:colOff>381000</xdr:colOff>
                    <xdr:row>262</xdr:row>
                    <xdr:rowOff>161925</xdr:rowOff>
                  </to>
                </anchor>
              </controlPr>
            </control>
          </mc:Choice>
        </mc:AlternateContent>
        <mc:AlternateContent xmlns:mc="http://schemas.openxmlformats.org/markup-compatibility/2006">
          <mc:Choice Requires="x14">
            <control shapeId="59399" r:id="rId9" name="Drop Down 7">
              <controlPr defaultSize="0" autoLine="0" autoPict="0" altText="Dropdown to select geography">
                <anchor moveWithCells="1">
                  <from>
                    <xdr:col>1</xdr:col>
                    <xdr:colOff>28575</xdr:colOff>
                    <xdr:row>288</xdr:row>
                    <xdr:rowOff>161925</xdr:rowOff>
                  </from>
                  <to>
                    <xdr:col>3</xdr:col>
                    <xdr:colOff>304800</xdr:colOff>
                    <xdr:row>290</xdr:row>
                    <xdr:rowOff>76200</xdr:rowOff>
                  </to>
                </anchor>
              </controlPr>
            </control>
          </mc:Choice>
        </mc:AlternateContent>
        <mc:AlternateContent xmlns:mc="http://schemas.openxmlformats.org/markup-compatibility/2006">
          <mc:Choice Requires="x14">
            <control shapeId="59400" r:id="rId10" name="Drop Down 8">
              <controlPr defaultSize="0" autoLine="0" autoPict="0" altText="Dropdown to select geography_x000d__x000a_">
                <anchor moveWithCells="1">
                  <from>
                    <xdr:col>8</xdr:col>
                    <xdr:colOff>619125</xdr:colOff>
                    <xdr:row>288</xdr:row>
                    <xdr:rowOff>133350</xdr:rowOff>
                  </from>
                  <to>
                    <xdr:col>12</xdr:col>
                    <xdr:colOff>95250</xdr:colOff>
                    <xdr:row>290</xdr:row>
                    <xdr:rowOff>38100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D81B-FA9D-4C5C-8A09-60946070E533}">
  <sheetPr codeName="Sheet49"/>
  <dimension ref="A1:Y60"/>
  <sheetViews>
    <sheetView zoomScaleNormal="100" workbookViewId="0">
      <selection activeCell="Y201" sqref="Y201"/>
    </sheetView>
  </sheetViews>
  <sheetFormatPr defaultRowHeight="14.25" x14ac:dyDescent="0.2"/>
  <cols>
    <col min="1" max="1" width="24.75" bestFit="1" customWidth="1"/>
    <col min="22" max="22" width="9" style="165"/>
  </cols>
  <sheetData>
    <row r="1" spans="1:25" x14ac:dyDescent="0.2">
      <c r="A1" t="s">
        <v>1850</v>
      </c>
    </row>
    <row r="2" spans="1:25" x14ac:dyDescent="0.2">
      <c r="A2" t="str">
        <f>"Productivity growth in "&amp;A3&amp;" (Index: 2004 = 100)"</f>
        <v>Productivity growth in Ashford (Index: 2004 = 100)</v>
      </c>
    </row>
    <row r="3" spans="1:25" x14ac:dyDescent="0.2">
      <c r="A3" s="25" t="str" cm="1">
        <f t="array" ref="A3">INDEX(Control!A7:A29,Control!B3)</f>
        <v>Ashford</v>
      </c>
      <c r="B3" t="str">
        <f>B9</f>
        <v>2004</v>
      </c>
      <c r="C3" t="str">
        <f t="shared" ref="C3:T3" si="0">C9</f>
        <v>2005</v>
      </c>
      <c r="D3" t="str">
        <f t="shared" si="0"/>
        <v>2006</v>
      </c>
      <c r="E3" t="str">
        <f t="shared" si="0"/>
        <v>2007</v>
      </c>
      <c r="F3" t="str">
        <f t="shared" si="0"/>
        <v>2008</v>
      </c>
      <c r="G3" t="str">
        <f t="shared" si="0"/>
        <v>2009</v>
      </c>
      <c r="H3" t="str">
        <f t="shared" si="0"/>
        <v>2010</v>
      </c>
      <c r="I3" t="str">
        <f t="shared" si="0"/>
        <v>2011</v>
      </c>
      <c r="J3" t="str">
        <f t="shared" si="0"/>
        <v>2012</v>
      </c>
      <c r="K3" t="str">
        <f t="shared" si="0"/>
        <v>2013</v>
      </c>
      <c r="L3" t="str">
        <f t="shared" si="0"/>
        <v>2014</v>
      </c>
      <c r="M3" t="str">
        <f t="shared" si="0"/>
        <v>2015</v>
      </c>
      <c r="N3" t="str">
        <f t="shared" si="0"/>
        <v>2016</v>
      </c>
      <c r="O3" t="str">
        <f t="shared" si="0"/>
        <v>2017</v>
      </c>
      <c r="P3" t="str">
        <f t="shared" si="0"/>
        <v>2018</v>
      </c>
      <c r="Q3" t="str">
        <f t="shared" si="0"/>
        <v>2019</v>
      </c>
      <c r="R3" t="str">
        <f t="shared" si="0"/>
        <v>2020</v>
      </c>
      <c r="S3" t="str">
        <f t="shared" si="0"/>
        <v>2021</v>
      </c>
      <c r="T3" t="str">
        <f t="shared" si="0"/>
        <v>2022</v>
      </c>
      <c r="U3" t="str">
        <f t="shared" ref="U3" si="1">U9</f>
        <v>2023</v>
      </c>
    </row>
    <row r="4" spans="1:25" x14ac:dyDescent="0.2">
      <c r="A4" t="s">
        <v>1851</v>
      </c>
      <c r="B4" s="22" cm="1">
        <f t="array" ref="B4">INDEX(B10:B32,Control!$B$3)</f>
        <v>35724</v>
      </c>
      <c r="C4" s="22" cm="1">
        <f t="array" ref="C4">INDEX(C10:C32,Control!$B$3)</f>
        <v>37536</v>
      </c>
      <c r="D4" s="22" cm="1">
        <f t="array" ref="D4">INDEX(D10:D32,Control!$B$3)</f>
        <v>39085</v>
      </c>
      <c r="E4" s="22" cm="1">
        <f t="array" ref="E4">INDEX(E10:E32,Control!$B$3)</f>
        <v>39947</v>
      </c>
      <c r="F4" s="22" cm="1">
        <f t="array" ref="F4">INDEX(F10:F32,Control!$B$3)</f>
        <v>40278</v>
      </c>
      <c r="G4" s="22" cm="1">
        <f t="array" ref="G4">INDEX(G10:G32,Control!$B$3)</f>
        <v>40175</v>
      </c>
      <c r="H4" s="22" cm="1">
        <f t="array" ref="H4">INDEX(H10:H32,Control!$B$3)</f>
        <v>40470</v>
      </c>
      <c r="I4" s="22" cm="1">
        <f t="array" ref="I4">INDEX(I10:I32,Control!$B$3)</f>
        <v>40912</v>
      </c>
      <c r="J4" s="22" cm="1">
        <f t="array" ref="J4">INDEX(J10:J32,Control!$B$3)</f>
        <v>42100</v>
      </c>
      <c r="K4" s="22" cm="1">
        <f t="array" ref="K4">INDEX(K10:K32,Control!$B$3)</f>
        <v>43030</v>
      </c>
      <c r="L4" s="22" cm="1">
        <f t="array" ref="L4">INDEX(L10:L32,Control!$B$3)</f>
        <v>43875</v>
      </c>
      <c r="M4" s="22" cm="1">
        <f t="array" ref="M4">INDEX(M10:M32,Control!$B$3)</f>
        <v>43636</v>
      </c>
      <c r="N4" s="22" cm="1">
        <f t="array" ref="N4">INDEX(N10:N32,Control!$B$3)</f>
        <v>43094</v>
      </c>
      <c r="O4" s="22" cm="1">
        <f t="array" ref="O4">INDEX(O10:O32,Control!$B$3)</f>
        <v>42770</v>
      </c>
      <c r="P4" s="22" cm="1">
        <f t="array" ref="P4">INDEX(P10:P32,Control!$B$3)</f>
        <v>43521</v>
      </c>
      <c r="Q4" s="22" cm="1">
        <f t="array" ref="Q4">INDEX(Q10:Q32,Control!$B$3)</f>
        <v>44903</v>
      </c>
      <c r="R4" s="22" cm="1">
        <f t="array" ref="R4">INDEX(R10:R32,Control!$B$3)</f>
        <v>46604</v>
      </c>
      <c r="S4" s="22" cm="1">
        <f t="array" ref="S4">INDEX(S10:S32,Control!$B$3)</f>
        <v>48336</v>
      </c>
      <c r="T4" s="22" cm="1">
        <f t="array" ref="T4">INDEX(T10:T32,Control!$B$3)</f>
        <v>50065</v>
      </c>
      <c r="U4" s="22" cm="1">
        <f t="array" ref="U4">INDEX(U10:U32,Control!$B$3)</f>
        <v>51146</v>
      </c>
    </row>
    <row r="5" spans="1:25" x14ac:dyDescent="0.2">
      <c r="B5" s="22">
        <f>B4/$B4*100</f>
        <v>100</v>
      </c>
      <c r="C5" s="22">
        <f t="shared" ref="C5:S5" si="2">C4/$B4*100</f>
        <v>105.07222035606316</v>
      </c>
      <c r="D5" s="22">
        <f t="shared" si="2"/>
        <v>109.40824095845929</v>
      </c>
      <c r="E5" s="22">
        <f t="shared" si="2"/>
        <v>111.82118463777853</v>
      </c>
      <c r="F5" s="22">
        <f t="shared" si="2"/>
        <v>112.74773261672826</v>
      </c>
      <c r="G5" s="22">
        <f t="shared" si="2"/>
        <v>112.45941104019708</v>
      </c>
      <c r="H5" s="22">
        <f t="shared" si="2"/>
        <v>113.28518642929124</v>
      </c>
      <c r="I5" s="22">
        <f t="shared" si="2"/>
        <v>114.52244989362895</v>
      </c>
      <c r="J5" s="22">
        <f t="shared" si="2"/>
        <v>117.84794535886238</v>
      </c>
      <c r="K5" s="22">
        <f t="shared" si="2"/>
        <v>120.45123726346434</v>
      </c>
      <c r="L5" s="22">
        <f t="shared" si="2"/>
        <v>122.81659388646288</v>
      </c>
      <c r="M5" s="22">
        <f t="shared" si="2"/>
        <v>122.14757585936624</v>
      </c>
      <c r="N5" s="22">
        <f t="shared" si="2"/>
        <v>120.63038853431867</v>
      </c>
      <c r="O5" s="22">
        <f t="shared" si="2"/>
        <v>119.72343522561863</v>
      </c>
      <c r="P5" s="22">
        <f t="shared" si="2"/>
        <v>121.82566341954988</v>
      </c>
      <c r="Q5" s="22">
        <f t="shared" si="2"/>
        <v>125.69421117456052</v>
      </c>
      <c r="R5" s="22">
        <f t="shared" si="2"/>
        <v>130.4557160452357</v>
      </c>
      <c r="S5" s="22">
        <f t="shared" si="2"/>
        <v>135.30399731273093</v>
      </c>
      <c r="T5" s="22">
        <f t="shared" ref="T5:U5" si="3">T4/$B4*100</f>
        <v>140.14388086440488</v>
      </c>
      <c r="U5" s="22">
        <f t="shared" si="3"/>
        <v>143.16985779867878</v>
      </c>
    </row>
    <row r="6" spans="1:25" x14ac:dyDescent="0.2">
      <c r="A6" t="s">
        <v>1852</v>
      </c>
      <c r="B6" s="25" cm="1">
        <f t="array" ref="B6">INDEX(B38:B60,Control!$B$3)</f>
        <v>22.8</v>
      </c>
      <c r="C6" s="25" cm="1">
        <f t="array" ref="C6">INDEX(C38:C60,Control!$B$3)</f>
        <v>22.59</v>
      </c>
      <c r="D6" s="25" cm="1">
        <f t="array" ref="D6">INDEX(D38:D60,Control!$B$3)</f>
        <v>24.15</v>
      </c>
      <c r="E6" s="25" cm="1">
        <f t="array" ref="E6">INDEX(E38:E60,Control!$B$3)</f>
        <v>24.74</v>
      </c>
      <c r="F6" s="25" cm="1">
        <f t="array" ref="F6">INDEX(F38:F60,Control!$B$3)</f>
        <v>25.43</v>
      </c>
      <c r="G6" s="25" cm="1">
        <f t="array" ref="G6">INDEX(G38:G60,Control!$B$3)</f>
        <v>25.59</v>
      </c>
      <c r="H6" s="25" cm="1">
        <f t="array" ref="H6">INDEX(H38:H60,Control!$B$3)</f>
        <v>25.89</v>
      </c>
      <c r="I6" s="25" cm="1">
        <f t="array" ref="I6">INDEX(I38:I60,Control!$B$3)</f>
        <v>25.76</v>
      </c>
      <c r="J6" s="25" cm="1">
        <f t="array" ref="J6">INDEX(J38:J60,Control!$B$3)</f>
        <v>26.06</v>
      </c>
      <c r="K6" s="25" cm="1">
        <f t="array" ref="K6">INDEX(K38:K60,Control!$B$3)</f>
        <v>26.32</v>
      </c>
      <c r="L6" s="25" cm="1">
        <f t="array" ref="L6">INDEX(L38:L60,Control!$B$3)</f>
        <v>26.66</v>
      </c>
      <c r="M6" s="25" cm="1">
        <f t="array" ref="M6">INDEX(M38:M60,Control!$B$3)</f>
        <v>26.58</v>
      </c>
      <c r="N6" s="25" cm="1">
        <f t="array" ref="N6">INDEX(N38:N60,Control!$B$3)</f>
        <v>26.56</v>
      </c>
      <c r="O6" s="25" cm="1">
        <f t="array" ref="O6">INDEX(O38:O60,Control!$B$3)</f>
        <v>26.73</v>
      </c>
      <c r="P6" s="25" cm="1">
        <f t="array" ref="P6">INDEX(P38:P60,Control!$B$3)</f>
        <v>27.68</v>
      </c>
      <c r="Q6" s="25" cm="1">
        <f t="array" ref="Q6">INDEX(Q38:Q60,Control!$B$3)</f>
        <v>28.46</v>
      </c>
      <c r="R6" s="25" cm="1">
        <f t="array" ref="R6">INDEX(R38:R60,Control!$B$3)</f>
        <v>29.54</v>
      </c>
      <c r="S6" s="25" cm="1">
        <f t="array" ref="S6">INDEX(S38:S60,Control!$B$3)</f>
        <v>30.09</v>
      </c>
      <c r="T6" s="25" cm="1">
        <f t="array" ref="T6">INDEX(T38:T60,Control!$B$3)</f>
        <v>30.93</v>
      </c>
      <c r="U6" s="25" cm="1">
        <f t="array" ref="U6">INDEX(U38:U60,Control!$B$3)</f>
        <v>31.31</v>
      </c>
    </row>
    <row r="7" spans="1:25" x14ac:dyDescent="0.2">
      <c r="B7" s="22">
        <f>B6/$B6*100</f>
        <v>100</v>
      </c>
      <c r="C7" s="22">
        <f t="shared" ref="C7" si="4">C6/$B6*100</f>
        <v>99.078947368421041</v>
      </c>
      <c r="D7" s="22">
        <f t="shared" ref="D7" si="5">D6/$B6*100</f>
        <v>105.92105263157893</v>
      </c>
      <c r="E7" s="22">
        <f t="shared" ref="E7" si="6">E6/$B6*100</f>
        <v>108.50877192982455</v>
      </c>
      <c r="F7" s="22">
        <f t="shared" ref="F7" si="7">F6/$B6*100</f>
        <v>111.53508771929823</v>
      </c>
      <c r="G7" s="22">
        <f t="shared" ref="G7" si="8">G6/$B6*100</f>
        <v>112.23684210526315</v>
      </c>
      <c r="H7" s="22">
        <f t="shared" ref="H7" si="9">H6/$B6*100</f>
        <v>113.55263157894737</v>
      </c>
      <c r="I7" s="22">
        <f t="shared" ref="I7" si="10">I6/$B6*100</f>
        <v>112.98245614035088</v>
      </c>
      <c r="J7" s="22">
        <f t="shared" ref="J7" si="11">J6/$B6*100</f>
        <v>114.29824561403508</v>
      </c>
      <c r="K7" s="22">
        <f t="shared" ref="K7" si="12">K6/$B6*100</f>
        <v>115.43859649122807</v>
      </c>
      <c r="L7" s="22">
        <f t="shared" ref="L7" si="13">L6/$B6*100</f>
        <v>116.92982456140351</v>
      </c>
      <c r="M7" s="22">
        <f t="shared" ref="M7" si="14">M6/$B6*100</f>
        <v>116.57894736842105</v>
      </c>
      <c r="N7" s="22">
        <f t="shared" ref="N7" si="15">N6/$B6*100</f>
        <v>116.49122807017542</v>
      </c>
      <c r="O7" s="22">
        <f t="shared" ref="O7" si="16">O6/$B6*100</f>
        <v>117.23684210526315</v>
      </c>
      <c r="P7" s="22">
        <f t="shared" ref="P7" si="17">P6/$B6*100</f>
        <v>121.40350877192982</v>
      </c>
      <c r="Q7" s="22">
        <f t="shared" ref="Q7" si="18">Q6/$B6*100</f>
        <v>124.82456140350877</v>
      </c>
      <c r="R7" s="22">
        <f t="shared" ref="R7" si="19">R6/$B6*100</f>
        <v>129.56140350877192</v>
      </c>
      <c r="S7" s="22">
        <f t="shared" ref="S7:T7" si="20">S6/$B6*100</f>
        <v>131.9736842105263</v>
      </c>
      <c r="T7" s="22">
        <f t="shared" si="20"/>
        <v>135.65789473684211</v>
      </c>
      <c r="U7" s="22">
        <f t="shared" ref="U7" si="21">U6/$B6*100</f>
        <v>137.32456140350877</v>
      </c>
    </row>
    <row r="8" spans="1:25" x14ac:dyDescent="0.2">
      <c r="A8" t="s">
        <v>1851</v>
      </c>
    </row>
    <row r="9" spans="1:25" s="18" customFormat="1" ht="15" x14ac:dyDescent="0.25">
      <c r="B9" s="18" t="s">
        <v>1718</v>
      </c>
      <c r="C9" s="18" t="s">
        <v>1719</v>
      </c>
      <c r="D9" s="18" t="s">
        <v>1720</v>
      </c>
      <c r="E9" s="18" t="s">
        <v>1721</v>
      </c>
      <c r="F9" s="18" t="s">
        <v>1722</v>
      </c>
      <c r="G9" s="18" t="s">
        <v>1723</v>
      </c>
      <c r="H9" s="18" t="s">
        <v>1724</v>
      </c>
      <c r="I9" s="18" t="s">
        <v>1725</v>
      </c>
      <c r="J9" s="18" t="s">
        <v>1726</v>
      </c>
      <c r="K9" s="18" t="s">
        <v>1727</v>
      </c>
      <c r="L9" s="18" t="s">
        <v>1728</v>
      </c>
      <c r="M9" s="18" t="s">
        <v>1729</v>
      </c>
      <c r="N9" s="18" t="s">
        <v>1594</v>
      </c>
      <c r="O9" s="18" t="s">
        <v>1595</v>
      </c>
      <c r="P9" s="18" t="s">
        <v>1596</v>
      </c>
      <c r="Q9" s="18" t="s">
        <v>1597</v>
      </c>
      <c r="R9" s="18" t="s">
        <v>1598</v>
      </c>
      <c r="S9" s="18" t="s">
        <v>556</v>
      </c>
      <c r="T9" s="18" t="s">
        <v>561</v>
      </c>
      <c r="U9" s="18" t="s">
        <v>564</v>
      </c>
      <c r="V9" s="166"/>
      <c r="X9" s="18" t="s">
        <v>1853</v>
      </c>
      <c r="Y9" s="18" t="s">
        <v>1854</v>
      </c>
    </row>
    <row r="10" spans="1:25" x14ac:dyDescent="0.2">
      <c r="A10" t="s">
        <v>115</v>
      </c>
      <c r="B10" s="14">
        <v>35724</v>
      </c>
      <c r="C10" s="14">
        <v>37536</v>
      </c>
      <c r="D10" s="14">
        <v>39085</v>
      </c>
      <c r="E10" s="14">
        <v>39947</v>
      </c>
      <c r="F10" s="14">
        <v>40278</v>
      </c>
      <c r="G10" s="14">
        <v>40175</v>
      </c>
      <c r="H10" s="14">
        <v>40470</v>
      </c>
      <c r="I10" s="14">
        <v>40912</v>
      </c>
      <c r="J10" s="14">
        <v>42100</v>
      </c>
      <c r="K10" s="14">
        <v>43030</v>
      </c>
      <c r="L10" s="14">
        <v>43875</v>
      </c>
      <c r="M10" s="14">
        <v>43636</v>
      </c>
      <c r="N10" s="14">
        <v>43094</v>
      </c>
      <c r="O10" s="14">
        <v>42770</v>
      </c>
      <c r="P10" s="14">
        <v>43521</v>
      </c>
      <c r="Q10" s="14">
        <v>44903</v>
      </c>
      <c r="R10" s="14">
        <v>46604</v>
      </c>
      <c r="S10" s="14">
        <v>48336</v>
      </c>
      <c r="T10" s="14">
        <v>50065</v>
      </c>
      <c r="U10" s="14">
        <v>51146</v>
      </c>
      <c r="W10" t="s">
        <v>115</v>
      </c>
      <c r="X10" s="22">
        <f t="shared" ref="X10:X21" ca="1" si="22">IF(ISERROR((OFFSET(V10,0,-1)-OFFSET(V10,0,-11))),"n.a.",(OFFSET(V10,0,-1)-OFFSET(V10,0,-11)))</f>
        <v>8116</v>
      </c>
      <c r="Y10" s="30">
        <f t="shared" ref="Y10:Y21" ca="1" si="23">IF(ISERROR((X10/OFFSET(V10,0,-11))),"n.a.",(X10/OFFSET(V10,0,-11)))</f>
        <v>0.18861259586335116</v>
      </c>
    </row>
    <row r="11" spans="1:25" x14ac:dyDescent="0.2">
      <c r="A11" t="s">
        <v>116</v>
      </c>
      <c r="B11" s="14">
        <v>33644</v>
      </c>
      <c r="C11" s="14">
        <v>35064</v>
      </c>
      <c r="D11" s="14">
        <v>35995</v>
      </c>
      <c r="E11" s="14">
        <v>36525</v>
      </c>
      <c r="F11" s="14">
        <v>36986</v>
      </c>
      <c r="G11" s="14">
        <v>37603</v>
      </c>
      <c r="H11" s="14">
        <v>38375</v>
      </c>
      <c r="I11" s="14">
        <v>39421</v>
      </c>
      <c r="J11" s="14">
        <v>40544</v>
      </c>
      <c r="K11" s="14">
        <v>41369</v>
      </c>
      <c r="L11" s="14">
        <v>41223</v>
      </c>
      <c r="M11" s="14">
        <v>40617</v>
      </c>
      <c r="N11" s="14">
        <v>40254</v>
      </c>
      <c r="O11" s="14">
        <v>40805</v>
      </c>
      <c r="P11" s="14">
        <v>41807</v>
      </c>
      <c r="Q11" s="14">
        <v>42913</v>
      </c>
      <c r="R11" s="14">
        <v>44209</v>
      </c>
      <c r="S11" s="14">
        <v>46864</v>
      </c>
      <c r="T11" s="14">
        <v>49634</v>
      </c>
      <c r="U11" s="14">
        <v>51797</v>
      </c>
      <c r="W11" t="s">
        <v>116</v>
      </c>
      <c r="X11" s="22">
        <f t="shared" ca="1" si="22"/>
        <v>10428</v>
      </c>
      <c r="Y11" s="30">
        <f t="shared" ca="1" si="23"/>
        <v>0.2520728081413619</v>
      </c>
    </row>
    <row r="12" spans="1:25" x14ac:dyDescent="0.2">
      <c r="A12" t="s">
        <v>117</v>
      </c>
      <c r="B12" s="14">
        <v>44527</v>
      </c>
      <c r="C12" s="14">
        <v>46169</v>
      </c>
      <c r="D12" s="14">
        <v>47418</v>
      </c>
      <c r="E12" s="14">
        <v>47796</v>
      </c>
      <c r="F12" s="14">
        <v>48191</v>
      </c>
      <c r="G12" s="14">
        <v>48480</v>
      </c>
      <c r="H12" s="14">
        <v>48600</v>
      </c>
      <c r="I12" s="14">
        <v>48753</v>
      </c>
      <c r="J12" s="14">
        <v>49031</v>
      </c>
      <c r="K12" s="14">
        <v>50142</v>
      </c>
      <c r="L12" s="14">
        <v>51785</v>
      </c>
      <c r="M12" s="14">
        <v>54088</v>
      </c>
      <c r="N12" s="14">
        <v>56296</v>
      </c>
      <c r="O12" s="14">
        <v>58398</v>
      </c>
      <c r="P12" s="14">
        <v>58261</v>
      </c>
      <c r="Q12" s="14">
        <v>56794</v>
      </c>
      <c r="R12" s="14">
        <v>54456</v>
      </c>
      <c r="S12" s="14">
        <v>54903</v>
      </c>
      <c r="T12" s="14">
        <v>56455</v>
      </c>
      <c r="U12" s="14">
        <v>58272</v>
      </c>
      <c r="W12" t="s">
        <v>117</v>
      </c>
      <c r="X12" s="22">
        <f t="shared" ca="1" si="22"/>
        <v>8130</v>
      </c>
      <c r="Y12" s="30">
        <f t="shared" ca="1" si="23"/>
        <v>0.16213952375254279</v>
      </c>
    </row>
    <row r="13" spans="1:25" x14ac:dyDescent="0.2">
      <c r="A13" t="s">
        <v>118</v>
      </c>
      <c r="B13" s="14">
        <v>41405</v>
      </c>
      <c r="C13" s="14">
        <v>42228</v>
      </c>
      <c r="D13" s="14">
        <v>42245</v>
      </c>
      <c r="E13" s="14">
        <v>42127</v>
      </c>
      <c r="F13" s="14">
        <v>43431</v>
      </c>
      <c r="G13" s="14">
        <v>46085</v>
      </c>
      <c r="H13" s="14">
        <v>49689</v>
      </c>
      <c r="I13" s="14">
        <v>52430</v>
      </c>
      <c r="J13" s="14">
        <v>53572</v>
      </c>
      <c r="K13" s="14">
        <v>54080</v>
      </c>
      <c r="L13" s="14">
        <v>55214</v>
      </c>
      <c r="M13" s="14">
        <v>56748</v>
      </c>
      <c r="N13" s="14">
        <v>57730</v>
      </c>
      <c r="O13" s="14">
        <v>58412</v>
      </c>
      <c r="P13" s="14">
        <v>59314</v>
      </c>
      <c r="Q13" s="14">
        <v>59985</v>
      </c>
      <c r="R13" s="14">
        <v>61520</v>
      </c>
      <c r="S13" s="14">
        <v>64918</v>
      </c>
      <c r="T13" s="14">
        <v>69778</v>
      </c>
      <c r="U13" s="14">
        <v>73266</v>
      </c>
      <c r="W13" t="s">
        <v>118</v>
      </c>
      <c r="X13" s="22">
        <f t="shared" ca="1" si="22"/>
        <v>19186</v>
      </c>
      <c r="Y13" s="30">
        <f t="shared" ca="1" si="23"/>
        <v>0.3547707100591716</v>
      </c>
    </row>
    <row r="14" spans="1:25" x14ac:dyDescent="0.2">
      <c r="A14" t="s">
        <v>119</v>
      </c>
      <c r="B14" s="14">
        <v>35631</v>
      </c>
      <c r="C14" s="14">
        <v>37802</v>
      </c>
      <c r="D14" s="14">
        <v>39285</v>
      </c>
      <c r="E14" s="14">
        <v>39838</v>
      </c>
      <c r="F14" s="14">
        <v>39937</v>
      </c>
      <c r="G14" s="14">
        <v>39564</v>
      </c>
      <c r="H14" s="14">
        <v>39014</v>
      </c>
      <c r="I14" s="14">
        <v>38612</v>
      </c>
      <c r="J14" s="14">
        <v>38641</v>
      </c>
      <c r="K14" s="14">
        <v>39251</v>
      </c>
      <c r="L14" s="14">
        <v>40601</v>
      </c>
      <c r="M14" s="14">
        <v>43442</v>
      </c>
      <c r="N14" s="14">
        <v>47446</v>
      </c>
      <c r="O14" s="14">
        <v>50971</v>
      </c>
      <c r="P14" s="14">
        <v>52456</v>
      </c>
      <c r="Q14" s="14">
        <v>51505</v>
      </c>
      <c r="R14" s="14">
        <v>50448</v>
      </c>
      <c r="S14" s="14">
        <v>52051</v>
      </c>
      <c r="T14" s="14">
        <v>55524</v>
      </c>
      <c r="U14" s="14">
        <v>58725</v>
      </c>
      <c r="W14" t="s">
        <v>119</v>
      </c>
      <c r="X14" s="22">
        <f t="shared" ca="1" si="22"/>
        <v>19474</v>
      </c>
      <c r="Y14" s="30">
        <f t="shared" ca="1" si="23"/>
        <v>0.49614022572673305</v>
      </c>
    </row>
    <row r="15" spans="1:25" x14ac:dyDescent="0.2">
      <c r="A15" t="s">
        <v>120</v>
      </c>
      <c r="B15" s="14">
        <v>32154</v>
      </c>
      <c r="C15" s="14">
        <v>33462</v>
      </c>
      <c r="D15" s="14">
        <v>35341</v>
      </c>
      <c r="E15" s="14">
        <v>36671</v>
      </c>
      <c r="F15" s="14">
        <v>37578</v>
      </c>
      <c r="G15" s="14">
        <v>37574</v>
      </c>
      <c r="H15" s="14">
        <v>38100</v>
      </c>
      <c r="I15" s="14">
        <v>39306</v>
      </c>
      <c r="J15" s="14">
        <v>41428</v>
      </c>
      <c r="K15" s="14">
        <v>43513</v>
      </c>
      <c r="L15" s="14">
        <v>44531</v>
      </c>
      <c r="M15" s="14">
        <v>44323</v>
      </c>
      <c r="N15" s="14">
        <v>43614</v>
      </c>
      <c r="O15" s="14">
        <v>44245</v>
      </c>
      <c r="P15" s="14">
        <v>46230</v>
      </c>
      <c r="Q15" s="14">
        <v>48833</v>
      </c>
      <c r="R15" s="14">
        <v>51376</v>
      </c>
      <c r="S15" s="14">
        <v>53210</v>
      </c>
      <c r="T15" s="14">
        <v>54681</v>
      </c>
      <c r="U15" s="14">
        <v>55107</v>
      </c>
      <c r="W15" t="s">
        <v>120</v>
      </c>
      <c r="X15" s="22">
        <f t="shared" ca="1" si="22"/>
        <v>11594</v>
      </c>
      <c r="Y15" s="30">
        <f t="shared" ca="1" si="23"/>
        <v>0.26644910716337644</v>
      </c>
    </row>
    <row r="16" spans="1:25" x14ac:dyDescent="0.2">
      <c r="A16" t="s">
        <v>121</v>
      </c>
      <c r="B16" s="14">
        <v>32863</v>
      </c>
      <c r="C16" s="14">
        <v>33765</v>
      </c>
      <c r="D16" s="14">
        <v>34999</v>
      </c>
      <c r="E16" s="14">
        <v>36482</v>
      </c>
      <c r="F16" s="14">
        <v>37942</v>
      </c>
      <c r="G16" s="14">
        <v>38726</v>
      </c>
      <c r="H16" s="14">
        <v>39130</v>
      </c>
      <c r="I16" s="14">
        <v>39512</v>
      </c>
      <c r="J16" s="14">
        <v>40057</v>
      </c>
      <c r="K16" s="14">
        <v>40798</v>
      </c>
      <c r="L16" s="14">
        <v>41772</v>
      </c>
      <c r="M16" s="14">
        <v>43395</v>
      </c>
      <c r="N16" s="14">
        <v>45195</v>
      </c>
      <c r="O16" s="14">
        <v>47280</v>
      </c>
      <c r="P16" s="14">
        <v>49135</v>
      </c>
      <c r="Q16" s="14">
        <v>51552</v>
      </c>
      <c r="R16" s="14">
        <v>54200</v>
      </c>
      <c r="S16" s="14">
        <v>57006</v>
      </c>
      <c r="T16" s="14">
        <v>59049</v>
      </c>
      <c r="U16" s="14">
        <v>60055</v>
      </c>
      <c r="W16" t="s">
        <v>121</v>
      </c>
      <c r="X16" s="22">
        <f t="shared" ca="1" si="22"/>
        <v>19257</v>
      </c>
      <c r="Y16" s="30">
        <f t="shared" ca="1" si="23"/>
        <v>0.47200843178587187</v>
      </c>
    </row>
    <row r="17" spans="1:25" x14ac:dyDescent="0.2">
      <c r="A17" t="s">
        <v>122</v>
      </c>
      <c r="B17" s="14">
        <v>42904</v>
      </c>
      <c r="C17" s="14">
        <v>45596</v>
      </c>
      <c r="D17" s="14">
        <v>48077</v>
      </c>
      <c r="E17" s="14">
        <v>49206</v>
      </c>
      <c r="F17" s="14">
        <v>49254</v>
      </c>
      <c r="G17" s="14">
        <v>47914</v>
      </c>
      <c r="H17" s="14">
        <v>47756</v>
      </c>
      <c r="I17" s="14">
        <v>48816</v>
      </c>
      <c r="J17" s="14">
        <v>51552</v>
      </c>
      <c r="K17" s="14">
        <v>54642</v>
      </c>
      <c r="L17" s="14">
        <v>57776</v>
      </c>
      <c r="M17" s="14">
        <v>60015</v>
      </c>
      <c r="N17" s="14">
        <v>62411</v>
      </c>
      <c r="O17" s="14">
        <v>64359</v>
      </c>
      <c r="P17" s="14">
        <v>67145</v>
      </c>
      <c r="Q17" s="14">
        <v>68574</v>
      </c>
      <c r="R17" s="14">
        <v>70071</v>
      </c>
      <c r="S17" s="14">
        <v>72793</v>
      </c>
      <c r="T17" s="14">
        <v>76470</v>
      </c>
      <c r="U17" s="14">
        <v>79610</v>
      </c>
      <c r="W17" t="s">
        <v>122</v>
      </c>
      <c r="X17" s="22">
        <f t="shared" ca="1" si="22"/>
        <v>24968</v>
      </c>
      <c r="Y17" s="30">
        <f t="shared" ca="1" si="23"/>
        <v>0.45693788660737161</v>
      </c>
    </row>
    <row r="18" spans="1:25" x14ac:dyDescent="0.2">
      <c r="A18" t="s">
        <v>123</v>
      </c>
      <c r="B18" s="14">
        <v>42059</v>
      </c>
      <c r="C18" s="14">
        <v>42167</v>
      </c>
      <c r="D18" s="14">
        <v>43055</v>
      </c>
      <c r="E18" s="14">
        <v>43506</v>
      </c>
      <c r="F18" s="14">
        <v>43665</v>
      </c>
      <c r="G18" s="14">
        <v>42215</v>
      </c>
      <c r="H18" s="14">
        <v>41450</v>
      </c>
      <c r="I18" s="14">
        <v>41280</v>
      </c>
      <c r="J18" s="14">
        <v>42335</v>
      </c>
      <c r="K18" s="14">
        <v>43373</v>
      </c>
      <c r="L18" s="14">
        <v>44511</v>
      </c>
      <c r="M18" s="14">
        <v>45367</v>
      </c>
      <c r="N18" s="14">
        <v>46220</v>
      </c>
      <c r="O18" s="14">
        <v>47419</v>
      </c>
      <c r="P18" s="14">
        <v>49577</v>
      </c>
      <c r="Q18" s="14">
        <v>52851</v>
      </c>
      <c r="R18" s="14">
        <v>55662</v>
      </c>
      <c r="S18" s="14">
        <v>57002</v>
      </c>
      <c r="T18" s="14">
        <v>56688</v>
      </c>
      <c r="U18" s="14">
        <v>56129</v>
      </c>
      <c r="W18" t="s">
        <v>123</v>
      </c>
      <c r="X18" s="22">
        <f t="shared" ca="1" si="22"/>
        <v>12756</v>
      </c>
      <c r="Y18" s="30">
        <f t="shared" ca="1" si="23"/>
        <v>0.29410001613907272</v>
      </c>
    </row>
    <row r="19" spans="1:25" x14ac:dyDescent="0.2">
      <c r="A19" t="s">
        <v>124</v>
      </c>
      <c r="B19" s="14">
        <v>29328</v>
      </c>
      <c r="C19" s="14">
        <v>30563</v>
      </c>
      <c r="D19" s="14">
        <v>31749</v>
      </c>
      <c r="E19" s="14">
        <v>32547</v>
      </c>
      <c r="F19" s="14">
        <v>33453</v>
      </c>
      <c r="G19" s="14">
        <v>34085</v>
      </c>
      <c r="H19" s="14">
        <v>34526</v>
      </c>
      <c r="I19" s="14">
        <v>34545</v>
      </c>
      <c r="J19" s="14">
        <v>34986</v>
      </c>
      <c r="K19" s="14">
        <v>35926</v>
      </c>
      <c r="L19" s="14">
        <v>37089</v>
      </c>
      <c r="M19" s="14">
        <v>37528</v>
      </c>
      <c r="N19" s="14">
        <v>37665</v>
      </c>
      <c r="O19" s="14">
        <v>38120</v>
      </c>
      <c r="P19" s="14">
        <v>39293</v>
      </c>
      <c r="Q19" s="14">
        <v>40216</v>
      </c>
      <c r="R19" s="14">
        <v>41259</v>
      </c>
      <c r="S19" s="14">
        <v>42485</v>
      </c>
      <c r="T19" s="14">
        <v>44193</v>
      </c>
      <c r="U19" s="14">
        <v>45278</v>
      </c>
      <c r="W19" t="s">
        <v>124</v>
      </c>
      <c r="X19" s="22">
        <f t="shared" ca="1" si="22"/>
        <v>9352</v>
      </c>
      <c r="Y19" s="30">
        <f t="shared" ca="1" si="23"/>
        <v>0.26031286533429826</v>
      </c>
    </row>
    <row r="20" spans="1:25" x14ac:dyDescent="0.2">
      <c r="A20" t="s">
        <v>125</v>
      </c>
      <c r="B20" s="14">
        <v>46114</v>
      </c>
      <c r="C20" s="14">
        <v>47552</v>
      </c>
      <c r="D20" s="14">
        <v>49238</v>
      </c>
      <c r="E20" s="14">
        <v>51212</v>
      </c>
      <c r="F20" s="14">
        <v>53134</v>
      </c>
      <c r="G20" s="14">
        <v>54238</v>
      </c>
      <c r="H20" s="14">
        <v>55046</v>
      </c>
      <c r="I20" s="14">
        <v>55703</v>
      </c>
      <c r="J20" s="14">
        <v>56823</v>
      </c>
      <c r="K20" s="14">
        <v>57462</v>
      </c>
      <c r="L20" s="14">
        <v>57715</v>
      </c>
      <c r="M20" s="14">
        <v>58729</v>
      </c>
      <c r="N20" s="14">
        <v>60986</v>
      </c>
      <c r="O20" s="14">
        <v>64497</v>
      </c>
      <c r="P20" s="14">
        <v>66968</v>
      </c>
      <c r="Q20" s="14">
        <v>68246</v>
      </c>
      <c r="R20" s="14">
        <v>68591</v>
      </c>
      <c r="S20" s="14">
        <v>69689</v>
      </c>
      <c r="T20" s="14">
        <v>71288</v>
      </c>
      <c r="U20" s="14">
        <v>72574</v>
      </c>
      <c r="W20" t="s">
        <v>125</v>
      </c>
      <c r="X20" s="22">
        <f t="shared" ca="1" si="22"/>
        <v>15112</v>
      </c>
      <c r="Y20" s="30">
        <f t="shared" ca="1" si="23"/>
        <v>0.26299119418050187</v>
      </c>
    </row>
    <row r="21" spans="1:25" x14ac:dyDescent="0.2">
      <c r="A21" t="s">
        <v>126</v>
      </c>
      <c r="B21" s="14">
        <v>39975</v>
      </c>
      <c r="C21" s="14">
        <v>43629</v>
      </c>
      <c r="D21" s="14">
        <v>46704</v>
      </c>
      <c r="E21" s="14">
        <v>48355</v>
      </c>
      <c r="F21" s="14">
        <v>49219</v>
      </c>
      <c r="G21" s="14">
        <v>49489</v>
      </c>
      <c r="H21" s="14">
        <v>50406</v>
      </c>
      <c r="I21" s="14">
        <v>51129</v>
      </c>
      <c r="J21" s="14">
        <v>51368</v>
      </c>
      <c r="K21" s="14">
        <v>50445</v>
      </c>
      <c r="L21" s="14">
        <v>49963</v>
      </c>
      <c r="M21" s="14">
        <v>51280</v>
      </c>
      <c r="N21" s="14">
        <v>54651</v>
      </c>
      <c r="O21" s="14">
        <v>57566</v>
      </c>
      <c r="P21" s="14">
        <v>58454</v>
      </c>
      <c r="Q21" s="14">
        <v>56963</v>
      </c>
      <c r="R21" s="14">
        <v>55979</v>
      </c>
      <c r="S21" s="14">
        <v>56890</v>
      </c>
      <c r="T21" s="14">
        <v>59578</v>
      </c>
      <c r="U21" s="14">
        <v>61653</v>
      </c>
      <c r="W21" t="s">
        <v>126</v>
      </c>
      <c r="X21" s="22">
        <f t="shared" ca="1" si="22"/>
        <v>11208</v>
      </c>
      <c r="Y21" s="30">
        <f t="shared" ca="1" si="23"/>
        <v>0.22218257508177222</v>
      </c>
    </row>
    <row r="22" spans="1:25" x14ac:dyDescent="0.2">
      <c r="A22" t="s">
        <v>138</v>
      </c>
      <c r="B22" s="22" t="s">
        <v>1855</v>
      </c>
      <c r="C22" s="22" t="s">
        <v>1855</v>
      </c>
      <c r="D22" s="22" t="s">
        <v>1855</v>
      </c>
      <c r="E22" s="22" t="s">
        <v>1855</v>
      </c>
      <c r="F22" s="22" t="s">
        <v>1855</v>
      </c>
      <c r="G22" s="22" t="s">
        <v>1855</v>
      </c>
      <c r="H22" s="22" t="s">
        <v>1855</v>
      </c>
      <c r="I22" s="22" t="s">
        <v>1855</v>
      </c>
      <c r="J22" s="22" t="s">
        <v>1855</v>
      </c>
      <c r="K22" s="22" t="s">
        <v>1855</v>
      </c>
      <c r="L22" s="22" t="s">
        <v>1855</v>
      </c>
      <c r="M22" s="22" t="s">
        <v>1855</v>
      </c>
      <c r="N22" s="22" t="s">
        <v>1855</v>
      </c>
      <c r="O22" s="22" t="s">
        <v>1855</v>
      </c>
      <c r="P22" s="22" t="s">
        <v>1855</v>
      </c>
      <c r="Q22" s="22" t="s">
        <v>1855</v>
      </c>
      <c r="R22" s="22" t="s">
        <v>1855</v>
      </c>
      <c r="S22" s="22" t="s">
        <v>1855</v>
      </c>
      <c r="T22" s="22" t="s">
        <v>1855</v>
      </c>
      <c r="U22" s="22" t="s">
        <v>1855</v>
      </c>
      <c r="W22" t="s">
        <v>127</v>
      </c>
      <c r="X22" s="22">
        <f ca="1">IF(ISERROR((OFFSET(V23,0,-1)-OFFSET(V23,0,-11))),"n.a.",(OFFSET(V23,0,-1)-OFFSET(V23,0,-11)))</f>
        <v>15728</v>
      </c>
      <c r="Y22" s="30">
        <f ca="1">IF(ISERROR((X22/OFFSET(V23,0,-11))),"n.a.",(X22/OFFSET(V23,0,-11)))</f>
        <v>0.32609732329829361</v>
      </c>
    </row>
    <row r="23" spans="1:25" x14ac:dyDescent="0.2">
      <c r="A23" t="s">
        <v>127</v>
      </c>
      <c r="B23" s="14">
        <v>34103</v>
      </c>
      <c r="C23" s="14">
        <v>35713</v>
      </c>
      <c r="D23" s="14">
        <v>37586</v>
      </c>
      <c r="E23" s="14">
        <v>39678</v>
      </c>
      <c r="F23" s="14">
        <v>41718</v>
      </c>
      <c r="G23" s="14">
        <v>43248</v>
      </c>
      <c r="H23" s="14">
        <v>44341</v>
      </c>
      <c r="I23" s="14">
        <v>45505</v>
      </c>
      <c r="J23" s="14">
        <v>46750</v>
      </c>
      <c r="K23" s="14">
        <v>48231</v>
      </c>
      <c r="L23" s="14">
        <v>49181</v>
      </c>
      <c r="M23" s="14">
        <v>49945</v>
      </c>
      <c r="N23" s="14">
        <v>50506</v>
      </c>
      <c r="O23" s="14">
        <v>52028</v>
      </c>
      <c r="P23" s="14">
        <v>53755</v>
      </c>
      <c r="Q23" s="14">
        <v>55482</v>
      </c>
      <c r="R23" s="14">
        <v>56668</v>
      </c>
      <c r="S23" s="14">
        <v>58930</v>
      </c>
      <c r="T23" s="14">
        <v>61685</v>
      </c>
      <c r="U23" s="14">
        <v>63959</v>
      </c>
      <c r="W23" t="s">
        <v>139</v>
      </c>
      <c r="X23" s="22">
        <f ca="1">IF(ISERROR((OFFSET(V24,0,-1)-OFFSET(V24,0,-11))),"n.a.",(OFFSET(V24,0,-1)-OFFSET(V24,0,-11)))</f>
        <v>14140</v>
      </c>
      <c r="Y23" s="30">
        <f ca="1">IF(ISERROR((X23/OFFSET(V24,0,-11))),"n.a.",(X23/OFFSET(V24,0,-11)))</f>
        <v>0.30518205166943646</v>
      </c>
    </row>
    <row r="24" spans="1:25" x14ac:dyDescent="0.2">
      <c r="A24" t="s">
        <v>139</v>
      </c>
      <c r="B24" s="14">
        <v>37458</v>
      </c>
      <c r="C24" s="14">
        <v>39031</v>
      </c>
      <c r="D24" s="14">
        <v>40527</v>
      </c>
      <c r="E24" s="14">
        <v>41633</v>
      </c>
      <c r="F24" s="14">
        <v>42582</v>
      </c>
      <c r="G24" s="14">
        <v>43049</v>
      </c>
      <c r="H24" s="14">
        <v>43634</v>
      </c>
      <c r="I24" s="14">
        <v>44326</v>
      </c>
      <c r="J24" s="14">
        <v>45328</v>
      </c>
      <c r="K24" s="14">
        <v>46333</v>
      </c>
      <c r="L24" s="14">
        <v>47287</v>
      </c>
      <c r="M24" s="14">
        <v>48305</v>
      </c>
      <c r="N24" s="14">
        <v>49539</v>
      </c>
      <c r="O24" s="14">
        <v>51112</v>
      </c>
      <c r="P24" s="14">
        <v>52567</v>
      </c>
      <c r="Q24" s="14">
        <v>53671</v>
      </c>
      <c r="R24" s="14">
        <v>54698</v>
      </c>
      <c r="S24" s="14">
        <v>56583</v>
      </c>
      <c r="T24" s="14">
        <v>58811</v>
      </c>
      <c r="U24" s="14">
        <v>60473</v>
      </c>
      <c r="W24" t="s">
        <v>140</v>
      </c>
      <c r="X24" s="22">
        <f ca="1">IF(ISERROR((OFFSET(V25,0,-1)-OFFSET(V25,0,-11))),"n.a.",(OFFSET(V25,0,-1)-OFFSET(V25,0,-11)))</f>
        <v>17271</v>
      </c>
      <c r="Y24" s="30">
        <f ca="1">IF(ISERROR((X24/OFFSET(V25,0,-11))),"n.a.",(X24/OFFSET(V25,0,-11)))</f>
        <v>0.32281639595521577</v>
      </c>
    </row>
    <row r="25" spans="1:25" x14ac:dyDescent="0.2">
      <c r="A25" t="s">
        <v>140</v>
      </c>
      <c r="B25" s="14">
        <v>42528</v>
      </c>
      <c r="C25" s="14">
        <v>44239</v>
      </c>
      <c r="D25" s="14">
        <v>45952</v>
      </c>
      <c r="E25" s="14">
        <v>47487</v>
      </c>
      <c r="F25" s="14">
        <v>48761</v>
      </c>
      <c r="G25" s="14">
        <v>49604</v>
      </c>
      <c r="H25" s="14">
        <v>50351</v>
      </c>
      <c r="I25" s="14">
        <v>51201</v>
      </c>
      <c r="J25" s="14">
        <v>52296</v>
      </c>
      <c r="K25" s="14">
        <v>53501</v>
      </c>
      <c r="L25" s="14">
        <v>54515</v>
      </c>
      <c r="M25" s="14">
        <v>55540</v>
      </c>
      <c r="N25" s="14">
        <v>56706</v>
      </c>
      <c r="O25" s="14">
        <v>58375</v>
      </c>
      <c r="P25" s="14">
        <v>60102</v>
      </c>
      <c r="Q25" s="14">
        <v>61813</v>
      </c>
      <c r="R25" s="14">
        <v>63645</v>
      </c>
      <c r="S25" s="14">
        <v>66313</v>
      </c>
      <c r="T25" s="14">
        <v>68968</v>
      </c>
      <c r="U25" s="14">
        <v>70772</v>
      </c>
      <c r="W25" t="s">
        <v>141</v>
      </c>
      <c r="X25" s="22">
        <f ca="1">IF(ISERROR((OFFSET(V26,0,-1)-OFFSET(V26,0,-11))),"n.a.",(OFFSET(V26,0,-1)-OFFSET(V26,0,-11)))</f>
        <v>16341</v>
      </c>
      <c r="Y25" s="30">
        <f ca="1">IF(ISERROR((X25/OFFSET(V26,0,-11))),"n.a.",(X25/OFFSET(V26,0,-11)))</f>
        <v>0.32043061356550384</v>
      </c>
    </row>
    <row r="26" spans="1:25" x14ac:dyDescent="0.2">
      <c r="A26" t="s">
        <v>141</v>
      </c>
      <c r="B26" s="14">
        <v>40470</v>
      </c>
      <c r="C26" s="14">
        <v>42247</v>
      </c>
      <c r="D26" s="14">
        <v>43967</v>
      </c>
      <c r="E26" s="14">
        <v>45414</v>
      </c>
      <c r="F26" s="14">
        <v>46480</v>
      </c>
      <c r="G26" s="14">
        <v>47199</v>
      </c>
      <c r="H26" s="14">
        <v>47936</v>
      </c>
      <c r="I26" s="14">
        <v>48787</v>
      </c>
      <c r="J26" s="14">
        <v>49862</v>
      </c>
      <c r="K26" s="14">
        <v>50997</v>
      </c>
      <c r="L26" s="14">
        <v>52175</v>
      </c>
      <c r="M26" s="14">
        <v>53407</v>
      </c>
      <c r="N26" s="14">
        <v>54732</v>
      </c>
      <c r="O26" s="14">
        <v>56151</v>
      </c>
      <c r="P26" s="14">
        <v>57167</v>
      </c>
      <c r="Q26" s="14">
        <v>58104</v>
      </c>
      <c r="R26" s="14">
        <v>59363</v>
      </c>
      <c r="S26" s="14">
        <v>62181</v>
      </c>
      <c r="T26" s="14">
        <v>65170</v>
      </c>
      <c r="U26" s="14">
        <v>67338</v>
      </c>
      <c r="W26" t="s">
        <v>227</v>
      </c>
      <c r="X26" s="22">
        <f ca="1">IF(ISERROR((OFFSET(V28,0,-1)-OFFSET(V28,0,-11))),"n.a.",(OFFSET(V28,0,-1)-OFFSET(V28,0,-11)))</f>
        <v>16219</v>
      </c>
      <c r="Y26" s="30">
        <f ca="1">IF(ISERROR((X26/OFFSET(V28,0,-11))),"n.a.",(X26/OFFSET(V28,0,-11)))</f>
        <v>0.32319709861905427</v>
      </c>
    </row>
    <row r="27" spans="1:25" x14ac:dyDescent="0.2">
      <c r="A27" t="s">
        <v>226</v>
      </c>
      <c r="B27" s="22" t="s">
        <v>1855</v>
      </c>
      <c r="C27" s="22" t="s">
        <v>1855</v>
      </c>
      <c r="D27" s="22" t="s">
        <v>1855</v>
      </c>
      <c r="E27" s="22" t="s">
        <v>1855</v>
      </c>
      <c r="F27" s="22" t="s">
        <v>1855</v>
      </c>
      <c r="G27" s="22" t="s">
        <v>1855</v>
      </c>
      <c r="H27" s="22" t="s">
        <v>1855</v>
      </c>
      <c r="I27" s="22" t="s">
        <v>1855</v>
      </c>
      <c r="J27" s="22" t="s">
        <v>1855</v>
      </c>
      <c r="K27" s="22" t="s">
        <v>1855</v>
      </c>
      <c r="L27" s="22" t="s">
        <v>1855</v>
      </c>
      <c r="M27" s="22" t="s">
        <v>1855</v>
      </c>
      <c r="N27" s="22" t="s">
        <v>1855</v>
      </c>
      <c r="O27" s="22" t="s">
        <v>1855</v>
      </c>
      <c r="P27" s="22" t="s">
        <v>1855</v>
      </c>
      <c r="Q27" s="22" t="s">
        <v>1855</v>
      </c>
      <c r="R27" s="22" t="s">
        <v>1855</v>
      </c>
      <c r="S27" s="22" t="s">
        <v>1855</v>
      </c>
      <c r="T27" s="22" t="s">
        <v>1855</v>
      </c>
      <c r="U27" s="22" t="s">
        <v>1855</v>
      </c>
      <c r="W27" t="s">
        <v>228</v>
      </c>
      <c r="X27" s="22">
        <f ca="1">IF(ISERROR((OFFSET(V29,0,-1)-OFFSET(V29,0,-11))),"n.a.",(OFFSET(V29,0,-1)-OFFSET(V29,0,-11)))</f>
        <v>10426</v>
      </c>
      <c r="Y27" s="30">
        <f ca="1">IF(ISERROR((X27/OFFSET(V29,0,-11))),"n.a.",(X27/OFFSET(V29,0,-11)))</f>
        <v>0.22528089887640448</v>
      </c>
    </row>
    <row r="28" spans="1:25" x14ac:dyDescent="0.2">
      <c r="A28" t="s">
        <v>227</v>
      </c>
      <c r="B28" s="14">
        <v>39637</v>
      </c>
      <c r="C28" s="14">
        <v>41369</v>
      </c>
      <c r="D28" s="14">
        <v>43047</v>
      </c>
      <c r="E28" s="14">
        <v>44467</v>
      </c>
      <c r="F28" s="14">
        <v>45528</v>
      </c>
      <c r="G28" s="14">
        <v>46269</v>
      </c>
      <c r="H28" s="14">
        <v>47032</v>
      </c>
      <c r="I28" s="14">
        <v>47928</v>
      </c>
      <c r="J28" s="14">
        <v>49033</v>
      </c>
      <c r="K28" s="14">
        <v>50183</v>
      </c>
      <c r="L28" s="14">
        <v>51340</v>
      </c>
      <c r="M28" s="14">
        <v>52545</v>
      </c>
      <c r="N28" s="14">
        <v>53850</v>
      </c>
      <c r="O28" s="14">
        <v>55268</v>
      </c>
      <c r="P28" s="14">
        <v>56286</v>
      </c>
      <c r="Q28" s="14">
        <v>57224</v>
      </c>
      <c r="R28" s="14">
        <v>58465</v>
      </c>
      <c r="S28" s="14">
        <v>61264</v>
      </c>
      <c r="T28" s="14">
        <v>64236</v>
      </c>
      <c r="U28" s="14">
        <v>66402</v>
      </c>
      <c r="W28" t="s">
        <v>229</v>
      </c>
      <c r="X28" s="22">
        <f ca="1">IF(ISERROR((OFFSET(V30,0,-1)-OFFSET(V30,0,-11))),"n.a.",(OFFSET(V30,0,-1)-OFFSET(V30,0,-11)))</f>
        <v>16920</v>
      </c>
      <c r="Y28" s="30">
        <f ca="1">IF(ISERROR((X28/OFFSET(V30,0,-11))),"n.a.",(X28/OFFSET(V30,0,-11)))</f>
        <v>0.31240191281549456</v>
      </c>
    </row>
    <row r="29" spans="1:25" x14ac:dyDescent="0.2">
      <c r="A29" t="s">
        <v>228</v>
      </c>
      <c r="B29" s="14">
        <v>40614</v>
      </c>
      <c r="C29" s="14">
        <v>41641</v>
      </c>
      <c r="D29" s="14">
        <v>42961</v>
      </c>
      <c r="E29" s="14">
        <v>43631</v>
      </c>
      <c r="F29" s="14">
        <v>44067</v>
      </c>
      <c r="G29" s="14">
        <v>43639</v>
      </c>
      <c r="H29" s="14">
        <v>43544</v>
      </c>
      <c r="I29" s="14">
        <v>43863</v>
      </c>
      <c r="J29" s="14">
        <v>44916</v>
      </c>
      <c r="K29" s="14">
        <v>46280</v>
      </c>
      <c r="L29" s="14">
        <v>47648</v>
      </c>
      <c r="M29" s="14">
        <v>48840</v>
      </c>
      <c r="N29" s="14">
        <v>49831</v>
      </c>
      <c r="O29" s="14">
        <v>51171</v>
      </c>
      <c r="P29" s="14">
        <v>52260</v>
      </c>
      <c r="Q29" s="14">
        <v>53395</v>
      </c>
      <c r="R29" s="14">
        <v>54015</v>
      </c>
      <c r="S29" s="14">
        <v>55146</v>
      </c>
      <c r="T29" s="14">
        <v>56033</v>
      </c>
      <c r="U29" s="14">
        <v>56706</v>
      </c>
      <c r="W29" t="s">
        <v>230</v>
      </c>
      <c r="X29" s="22">
        <f ca="1">IF(ISERROR((OFFSET(V31,0,-1)-OFFSET(V31,0,-11))),"n.a.",(OFFSET(V31,0,-1)-OFFSET(V31,0,-11)))</f>
        <v>13650</v>
      </c>
      <c r="Y29" s="30">
        <f ca="1">IF(ISERROR((X29/OFFSET(V31,0,-11))),"n.a.",(X29/OFFSET(V31,0,-11)))</f>
        <v>0.32520906296905155</v>
      </c>
    </row>
    <row r="30" spans="1:25" x14ac:dyDescent="0.2">
      <c r="A30" t="s">
        <v>229</v>
      </c>
      <c r="B30" s="14">
        <v>43028</v>
      </c>
      <c r="C30" s="14">
        <v>45636</v>
      </c>
      <c r="D30" s="14">
        <v>48054</v>
      </c>
      <c r="E30" s="14">
        <v>49657</v>
      </c>
      <c r="F30" s="14">
        <v>50634</v>
      </c>
      <c r="G30" s="14">
        <v>50689</v>
      </c>
      <c r="H30" s="14">
        <v>51230</v>
      </c>
      <c r="I30" s="14">
        <v>52039</v>
      </c>
      <c r="J30" s="14">
        <v>53346</v>
      </c>
      <c r="K30" s="14">
        <v>54161</v>
      </c>
      <c r="L30" s="14">
        <v>54992</v>
      </c>
      <c r="M30" s="14">
        <v>56449</v>
      </c>
      <c r="N30" s="14">
        <v>59182</v>
      </c>
      <c r="O30" s="14">
        <v>62088</v>
      </c>
      <c r="P30" s="14">
        <v>64217</v>
      </c>
      <c r="Q30" s="14">
        <v>64635</v>
      </c>
      <c r="R30" s="14">
        <v>64900</v>
      </c>
      <c r="S30" s="14">
        <v>66401</v>
      </c>
      <c r="T30" s="14">
        <v>68986</v>
      </c>
      <c r="U30" s="14">
        <v>71081</v>
      </c>
      <c r="W30" t="s">
        <v>231</v>
      </c>
      <c r="X30" s="22">
        <f ca="1">IF(ISERROR((OFFSET(V32,0,-1)-OFFSET(V32,0,-11))),"n.a.",(OFFSET(V32,0,-1)-OFFSET(V32,0,-11)))</f>
        <v>14333</v>
      </c>
      <c r="Y30" s="30">
        <f ca="1">IF(ISERROR((X30/OFFSET(V32,0,-11))),"n.a.",(X30/OFFSET(V32,0,-11)))</f>
        <v>0.34351108448172557</v>
      </c>
    </row>
    <row r="31" spans="1:25" x14ac:dyDescent="0.2">
      <c r="A31" t="s">
        <v>230</v>
      </c>
      <c r="B31" s="14">
        <v>34777</v>
      </c>
      <c r="C31" s="14">
        <v>36144</v>
      </c>
      <c r="D31" s="14">
        <v>37028</v>
      </c>
      <c r="E31" s="14">
        <v>37470</v>
      </c>
      <c r="F31" s="14">
        <v>38115</v>
      </c>
      <c r="G31" s="14">
        <v>38866</v>
      </c>
      <c r="H31" s="14">
        <v>39743</v>
      </c>
      <c r="I31" s="14">
        <v>40483</v>
      </c>
      <c r="J31" s="14">
        <v>41206</v>
      </c>
      <c r="K31" s="14">
        <v>41973</v>
      </c>
      <c r="L31" s="14">
        <v>42704</v>
      </c>
      <c r="M31" s="14">
        <v>43446</v>
      </c>
      <c r="N31" s="14">
        <v>44306</v>
      </c>
      <c r="O31" s="14">
        <v>45432</v>
      </c>
      <c r="P31" s="14">
        <v>46547</v>
      </c>
      <c r="Q31" s="14">
        <v>47148</v>
      </c>
      <c r="R31" s="14">
        <v>48006</v>
      </c>
      <c r="S31" s="14">
        <v>50259</v>
      </c>
      <c r="T31" s="14">
        <v>53292</v>
      </c>
      <c r="U31" s="14">
        <v>55623</v>
      </c>
    </row>
    <row r="32" spans="1:25" x14ac:dyDescent="0.2">
      <c r="A32" t="s">
        <v>231</v>
      </c>
      <c r="B32" s="14">
        <v>34014</v>
      </c>
      <c r="C32" s="14">
        <v>35271</v>
      </c>
      <c r="D32" s="14">
        <v>36630</v>
      </c>
      <c r="E32" s="14">
        <v>37871</v>
      </c>
      <c r="F32" s="14">
        <v>38889</v>
      </c>
      <c r="G32" s="14">
        <v>39321</v>
      </c>
      <c r="H32" s="14">
        <v>39686</v>
      </c>
      <c r="I32" s="14">
        <v>40095</v>
      </c>
      <c r="J32" s="14">
        <v>40906</v>
      </c>
      <c r="K32" s="14">
        <v>41725</v>
      </c>
      <c r="L32" s="14">
        <v>42633</v>
      </c>
      <c r="M32" s="14">
        <v>43447</v>
      </c>
      <c r="N32" s="14">
        <v>44220</v>
      </c>
      <c r="O32" s="14">
        <v>45238</v>
      </c>
      <c r="P32" s="14">
        <v>46611</v>
      </c>
      <c r="Q32" s="14">
        <v>48564</v>
      </c>
      <c r="R32" s="14">
        <v>50798</v>
      </c>
      <c r="S32" s="14">
        <v>53112</v>
      </c>
      <c r="T32" s="14">
        <v>55018</v>
      </c>
      <c r="U32" s="14">
        <v>56058</v>
      </c>
    </row>
    <row r="36" spans="1:25" x14ac:dyDescent="0.2">
      <c r="A36" t="s">
        <v>1856</v>
      </c>
    </row>
    <row r="37" spans="1:25" s="18" customFormat="1" ht="15" x14ac:dyDescent="0.25">
      <c r="B37" s="18" t="s">
        <v>1718</v>
      </c>
      <c r="C37" s="18" t="s">
        <v>1719</v>
      </c>
      <c r="D37" s="18" t="s">
        <v>1720</v>
      </c>
      <c r="E37" s="18" t="s">
        <v>1721</v>
      </c>
      <c r="F37" s="18" t="s">
        <v>1722</v>
      </c>
      <c r="G37" s="18" t="s">
        <v>1723</v>
      </c>
      <c r="H37" s="18" t="s">
        <v>1724</v>
      </c>
      <c r="I37" s="18" t="s">
        <v>1725</v>
      </c>
      <c r="J37" s="18" t="s">
        <v>1726</v>
      </c>
      <c r="K37" s="18" t="s">
        <v>1727</v>
      </c>
      <c r="L37" s="18" t="s">
        <v>1728</v>
      </c>
      <c r="M37" s="18" t="s">
        <v>1729</v>
      </c>
      <c r="N37" s="18" t="s">
        <v>1594</v>
      </c>
      <c r="O37" s="18" t="s">
        <v>1595</v>
      </c>
      <c r="P37" s="18" t="s">
        <v>1596</v>
      </c>
      <c r="Q37" s="18" t="s">
        <v>1597</v>
      </c>
      <c r="R37" s="18" t="s">
        <v>1598</v>
      </c>
      <c r="S37" s="18" t="s">
        <v>556</v>
      </c>
      <c r="T37" s="18" t="s">
        <v>561</v>
      </c>
      <c r="U37" s="18" t="s">
        <v>564</v>
      </c>
      <c r="V37" s="166"/>
      <c r="X37" s="18" t="s">
        <v>1853</v>
      </c>
      <c r="Y37" s="18" t="s">
        <v>1854</v>
      </c>
    </row>
    <row r="38" spans="1:25" x14ac:dyDescent="0.2">
      <c r="A38" t="s">
        <v>115</v>
      </c>
      <c r="B38">
        <v>22.8</v>
      </c>
      <c r="C38">
        <v>22.59</v>
      </c>
      <c r="D38">
        <v>24.15</v>
      </c>
      <c r="E38">
        <v>24.74</v>
      </c>
      <c r="F38">
        <v>25.43</v>
      </c>
      <c r="G38">
        <v>25.59</v>
      </c>
      <c r="H38">
        <v>25.89</v>
      </c>
      <c r="I38">
        <v>25.76</v>
      </c>
      <c r="J38">
        <v>26.06</v>
      </c>
      <c r="K38">
        <v>26.32</v>
      </c>
      <c r="L38">
        <v>26.66</v>
      </c>
      <c r="M38">
        <v>26.58</v>
      </c>
      <c r="N38">
        <v>26.56</v>
      </c>
      <c r="O38">
        <v>26.73</v>
      </c>
      <c r="P38">
        <v>27.68</v>
      </c>
      <c r="Q38">
        <v>28.46</v>
      </c>
      <c r="R38">
        <v>29.54</v>
      </c>
      <c r="S38">
        <v>30.09</v>
      </c>
      <c r="T38">
        <v>30.93</v>
      </c>
      <c r="U38">
        <v>31.31</v>
      </c>
      <c r="W38" t="s">
        <v>115</v>
      </c>
      <c r="X38" s="25">
        <f t="shared" ref="X38:X49" ca="1" si="24">IF(ISERROR((OFFSET(V38,0,-1)-OFFSET(V38,0,-11))),"n.a.",(OFFSET(V38,0,-1)-OFFSET(V38,0,-11)))</f>
        <v>4.9899999999999984</v>
      </c>
      <c r="Y38" s="30">
        <f t="shared" ref="Y38:Y49" ca="1" si="25">IF(ISERROR((X38/OFFSET(V38,0,-11))),"n.a.",(X38/OFFSET(V38,0,-11)))</f>
        <v>0.18958966565349539</v>
      </c>
    </row>
    <row r="39" spans="1:25" x14ac:dyDescent="0.2">
      <c r="A39" t="s">
        <v>116</v>
      </c>
      <c r="B39">
        <v>23.32</v>
      </c>
      <c r="C39">
        <v>23.23</v>
      </c>
      <c r="D39">
        <v>23.9</v>
      </c>
      <c r="E39">
        <v>24.44</v>
      </c>
      <c r="F39">
        <v>25.07</v>
      </c>
      <c r="G39">
        <v>25.67</v>
      </c>
      <c r="H39">
        <v>26.2</v>
      </c>
      <c r="I39">
        <v>26.96</v>
      </c>
      <c r="J39">
        <v>27.77</v>
      </c>
      <c r="K39">
        <v>28.36</v>
      </c>
      <c r="L39">
        <v>27.86</v>
      </c>
      <c r="M39">
        <v>27.06</v>
      </c>
      <c r="N39">
        <v>26.39</v>
      </c>
      <c r="O39">
        <v>26.74</v>
      </c>
      <c r="P39">
        <v>27.61</v>
      </c>
      <c r="Q39">
        <v>28.93</v>
      </c>
      <c r="R39">
        <v>30.04</v>
      </c>
      <c r="S39">
        <v>31.52</v>
      </c>
      <c r="T39">
        <v>32.51</v>
      </c>
      <c r="U39">
        <v>33.4</v>
      </c>
      <c r="W39" t="s">
        <v>116</v>
      </c>
      <c r="X39" s="25">
        <f t="shared" ca="1" si="24"/>
        <v>5.0399999999999991</v>
      </c>
      <c r="Y39" s="30">
        <f t="shared" ca="1" si="25"/>
        <v>0.17771509167842028</v>
      </c>
    </row>
    <row r="40" spans="1:25" x14ac:dyDescent="0.2">
      <c r="A40" t="s">
        <v>117</v>
      </c>
      <c r="B40">
        <v>29.39</v>
      </c>
      <c r="C40">
        <v>29.07</v>
      </c>
      <c r="D40">
        <v>30.34</v>
      </c>
      <c r="E40">
        <v>30.33</v>
      </c>
      <c r="F40">
        <v>30.36</v>
      </c>
      <c r="G40">
        <v>30.26</v>
      </c>
      <c r="H40">
        <v>30.56</v>
      </c>
      <c r="I40">
        <v>30.33</v>
      </c>
      <c r="J40">
        <v>30.43</v>
      </c>
      <c r="K40">
        <v>30.82</v>
      </c>
      <c r="L40">
        <v>32.31</v>
      </c>
      <c r="M40">
        <v>34.04</v>
      </c>
      <c r="N40">
        <v>35.49</v>
      </c>
      <c r="O40">
        <v>36.43</v>
      </c>
      <c r="P40">
        <v>36.99</v>
      </c>
      <c r="Q40">
        <v>37</v>
      </c>
      <c r="R40">
        <v>36.33</v>
      </c>
      <c r="S40">
        <v>35.53</v>
      </c>
      <c r="T40">
        <v>35.119999999999997</v>
      </c>
      <c r="U40">
        <v>35.14</v>
      </c>
      <c r="W40" t="s">
        <v>117</v>
      </c>
      <c r="X40" s="25">
        <f t="shared" ca="1" si="24"/>
        <v>4.32</v>
      </c>
      <c r="Y40" s="30">
        <f t="shared" ca="1" si="25"/>
        <v>0.1401687216093446</v>
      </c>
    </row>
    <row r="41" spans="1:25" x14ac:dyDescent="0.2">
      <c r="A41" t="s">
        <v>118</v>
      </c>
      <c r="B41">
        <v>28.21</v>
      </c>
      <c r="C41">
        <v>28.21</v>
      </c>
      <c r="D41">
        <v>27.21</v>
      </c>
      <c r="E41">
        <v>26.93</v>
      </c>
      <c r="F41">
        <v>27.72</v>
      </c>
      <c r="G41">
        <v>29.59</v>
      </c>
      <c r="H41">
        <v>32.26</v>
      </c>
      <c r="I41">
        <v>34.33</v>
      </c>
      <c r="J41">
        <v>34.950000000000003</v>
      </c>
      <c r="K41">
        <v>35.090000000000003</v>
      </c>
      <c r="L41">
        <v>35.409999999999997</v>
      </c>
      <c r="M41">
        <v>36.28</v>
      </c>
      <c r="N41">
        <v>36.6</v>
      </c>
      <c r="O41">
        <v>36.69</v>
      </c>
      <c r="P41">
        <v>37.450000000000003</v>
      </c>
      <c r="Q41">
        <v>38.58</v>
      </c>
      <c r="R41">
        <v>40.29</v>
      </c>
      <c r="S41">
        <v>41.91</v>
      </c>
      <c r="T41">
        <v>43.68</v>
      </c>
      <c r="U41">
        <v>44.77</v>
      </c>
      <c r="W41" t="s">
        <v>118</v>
      </c>
      <c r="X41" s="25">
        <f t="shared" ca="1" si="24"/>
        <v>9.68</v>
      </c>
      <c r="Y41" s="30">
        <f t="shared" ca="1" si="25"/>
        <v>0.27586206896551718</v>
      </c>
    </row>
    <row r="42" spans="1:25" x14ac:dyDescent="0.2">
      <c r="A42" t="s">
        <v>119</v>
      </c>
      <c r="B42">
        <v>23.9</v>
      </c>
      <c r="C42">
        <v>23.75</v>
      </c>
      <c r="D42">
        <v>24.15</v>
      </c>
      <c r="E42">
        <v>24.59</v>
      </c>
      <c r="F42">
        <v>25.15</v>
      </c>
      <c r="G42">
        <v>25.66</v>
      </c>
      <c r="H42">
        <v>25.78</v>
      </c>
      <c r="I42">
        <v>25.67</v>
      </c>
      <c r="J42">
        <v>25.52</v>
      </c>
      <c r="K42">
        <v>25.57</v>
      </c>
      <c r="L42">
        <v>26.05</v>
      </c>
      <c r="M42">
        <v>27.6</v>
      </c>
      <c r="N42">
        <v>30.05</v>
      </c>
      <c r="O42">
        <v>32.26</v>
      </c>
      <c r="P42">
        <v>33.56</v>
      </c>
      <c r="Q42">
        <v>33.74</v>
      </c>
      <c r="R42">
        <v>33.770000000000003</v>
      </c>
      <c r="S42">
        <v>35.03</v>
      </c>
      <c r="T42">
        <v>36.909999999999997</v>
      </c>
      <c r="U42">
        <v>38.770000000000003</v>
      </c>
      <c r="W42" t="s">
        <v>119</v>
      </c>
      <c r="X42" s="25">
        <f t="shared" ca="1" si="24"/>
        <v>13.200000000000003</v>
      </c>
      <c r="Y42" s="30">
        <f t="shared" ca="1" si="25"/>
        <v>0.51622995698083707</v>
      </c>
    </row>
    <row r="43" spans="1:25" x14ac:dyDescent="0.2">
      <c r="A43" t="s">
        <v>120</v>
      </c>
      <c r="B43">
        <v>19.739999999999998</v>
      </c>
      <c r="C43">
        <v>19.54</v>
      </c>
      <c r="D43">
        <v>21.78</v>
      </c>
      <c r="E43">
        <v>22.76</v>
      </c>
      <c r="F43">
        <v>23.47</v>
      </c>
      <c r="G43">
        <v>23.36</v>
      </c>
      <c r="H43">
        <v>23.94</v>
      </c>
      <c r="I43">
        <v>24.7</v>
      </c>
      <c r="J43">
        <v>26.37</v>
      </c>
      <c r="K43">
        <v>27.84</v>
      </c>
      <c r="L43">
        <v>28.85</v>
      </c>
      <c r="M43">
        <v>28.62</v>
      </c>
      <c r="N43">
        <v>27.81</v>
      </c>
      <c r="O43">
        <v>27.81</v>
      </c>
      <c r="P43">
        <v>29.96</v>
      </c>
      <c r="Q43">
        <v>32.61</v>
      </c>
      <c r="R43">
        <v>35.01</v>
      </c>
      <c r="S43">
        <v>34.950000000000003</v>
      </c>
      <c r="T43">
        <v>34.72</v>
      </c>
      <c r="U43">
        <v>34.01</v>
      </c>
      <c r="W43" t="s">
        <v>120</v>
      </c>
      <c r="X43" s="25">
        <f t="shared" ca="1" si="24"/>
        <v>6.1699999999999982</v>
      </c>
      <c r="Y43" s="30">
        <f t="shared" ca="1" si="25"/>
        <v>0.22162356321839075</v>
      </c>
    </row>
    <row r="44" spans="1:25" x14ac:dyDescent="0.2">
      <c r="A44" t="s">
        <v>121</v>
      </c>
      <c r="B44">
        <v>21</v>
      </c>
      <c r="C44">
        <v>20.9</v>
      </c>
      <c r="D44">
        <v>22.06</v>
      </c>
      <c r="E44">
        <v>22.95</v>
      </c>
      <c r="F44">
        <v>23.94</v>
      </c>
      <c r="G44">
        <v>24.46</v>
      </c>
      <c r="H44">
        <v>24.71</v>
      </c>
      <c r="I44">
        <v>24.63</v>
      </c>
      <c r="J44">
        <v>24.57</v>
      </c>
      <c r="K44">
        <v>24.75</v>
      </c>
      <c r="L44">
        <v>25.21</v>
      </c>
      <c r="M44">
        <v>26.5</v>
      </c>
      <c r="N44">
        <v>28.16</v>
      </c>
      <c r="O44">
        <v>30.14</v>
      </c>
      <c r="P44">
        <v>31.82</v>
      </c>
      <c r="Q44">
        <v>33.159999999999997</v>
      </c>
      <c r="R44">
        <v>34.69</v>
      </c>
      <c r="S44">
        <v>35.68</v>
      </c>
      <c r="T44">
        <v>36.54</v>
      </c>
      <c r="U44">
        <v>36.6</v>
      </c>
      <c r="W44" t="s">
        <v>121</v>
      </c>
      <c r="X44" s="25">
        <f t="shared" ca="1" si="24"/>
        <v>11.850000000000001</v>
      </c>
      <c r="Y44" s="30">
        <f t="shared" ca="1" si="25"/>
        <v>0.47878787878787882</v>
      </c>
    </row>
    <row r="45" spans="1:25" x14ac:dyDescent="0.2">
      <c r="A45" t="s">
        <v>122</v>
      </c>
      <c r="B45">
        <v>28.05</v>
      </c>
      <c r="C45">
        <v>27.8</v>
      </c>
      <c r="D45">
        <v>30.86</v>
      </c>
      <c r="E45">
        <v>31.64</v>
      </c>
      <c r="F45">
        <v>31.78</v>
      </c>
      <c r="G45">
        <v>31.07</v>
      </c>
      <c r="H45">
        <v>31.16</v>
      </c>
      <c r="I45">
        <v>31.52</v>
      </c>
      <c r="J45">
        <v>32.71</v>
      </c>
      <c r="K45">
        <v>34.58</v>
      </c>
      <c r="L45">
        <v>36.81</v>
      </c>
      <c r="M45">
        <v>38.58</v>
      </c>
      <c r="N45">
        <v>40</v>
      </c>
      <c r="O45">
        <v>41.05</v>
      </c>
      <c r="P45">
        <v>43.31</v>
      </c>
      <c r="Q45">
        <v>44.77</v>
      </c>
      <c r="R45">
        <v>46.39</v>
      </c>
      <c r="S45">
        <v>47.8</v>
      </c>
      <c r="T45">
        <v>50.23</v>
      </c>
      <c r="U45">
        <v>52.26</v>
      </c>
      <c r="W45" t="s">
        <v>122</v>
      </c>
      <c r="X45" s="25">
        <f t="shared" ca="1" si="24"/>
        <v>17.68</v>
      </c>
      <c r="Y45" s="30">
        <f t="shared" ca="1" si="25"/>
        <v>0.51127819548872178</v>
      </c>
    </row>
    <row r="46" spans="1:25" x14ac:dyDescent="0.2">
      <c r="A46" t="s">
        <v>123</v>
      </c>
      <c r="B46">
        <v>25.62</v>
      </c>
      <c r="C46">
        <v>25.67</v>
      </c>
      <c r="D46">
        <v>27.06</v>
      </c>
      <c r="E46">
        <v>27.77</v>
      </c>
      <c r="F46">
        <v>27.85</v>
      </c>
      <c r="G46">
        <v>26.51</v>
      </c>
      <c r="H46">
        <v>25.77</v>
      </c>
      <c r="I46">
        <v>25.5</v>
      </c>
      <c r="J46">
        <v>26.1</v>
      </c>
      <c r="K46">
        <v>26.51</v>
      </c>
      <c r="L46">
        <v>27.08</v>
      </c>
      <c r="M46">
        <v>27.58</v>
      </c>
      <c r="N46">
        <v>28.12</v>
      </c>
      <c r="O46">
        <v>28.75</v>
      </c>
      <c r="P46">
        <v>30.7</v>
      </c>
      <c r="Q46">
        <v>33.979999999999997</v>
      </c>
      <c r="R46">
        <v>37.15</v>
      </c>
      <c r="S46">
        <v>38.07</v>
      </c>
      <c r="T46">
        <v>37.04</v>
      </c>
      <c r="U46">
        <v>35.799999999999997</v>
      </c>
      <c r="W46" t="s">
        <v>123</v>
      </c>
      <c r="X46" s="25">
        <f t="shared" ca="1" si="24"/>
        <v>9.2899999999999956</v>
      </c>
      <c r="Y46" s="30">
        <f t="shared" ca="1" si="25"/>
        <v>0.35043379856657847</v>
      </c>
    </row>
    <row r="47" spans="1:25" x14ac:dyDescent="0.2">
      <c r="A47" t="s">
        <v>124</v>
      </c>
      <c r="B47">
        <v>19.309999999999999</v>
      </c>
      <c r="C47">
        <v>19.12</v>
      </c>
      <c r="D47">
        <v>20.100000000000001</v>
      </c>
      <c r="E47">
        <v>20.52</v>
      </c>
      <c r="F47">
        <v>21.28</v>
      </c>
      <c r="G47">
        <v>22.03</v>
      </c>
      <c r="H47">
        <v>22.71</v>
      </c>
      <c r="I47">
        <v>22.81</v>
      </c>
      <c r="J47">
        <v>23.03</v>
      </c>
      <c r="K47">
        <v>23.64</v>
      </c>
      <c r="L47">
        <v>24.33</v>
      </c>
      <c r="M47">
        <v>24.57</v>
      </c>
      <c r="N47">
        <v>24.34</v>
      </c>
      <c r="O47">
        <v>24.35</v>
      </c>
      <c r="P47">
        <v>25.18</v>
      </c>
      <c r="Q47">
        <v>26.18</v>
      </c>
      <c r="R47">
        <v>27.38</v>
      </c>
      <c r="S47">
        <v>27.82</v>
      </c>
      <c r="T47">
        <v>28.26</v>
      </c>
      <c r="U47">
        <v>28.28</v>
      </c>
      <c r="W47" t="s">
        <v>124</v>
      </c>
      <c r="X47" s="25">
        <f t="shared" ca="1" si="24"/>
        <v>4.6400000000000006</v>
      </c>
      <c r="Y47" s="30">
        <f t="shared" ca="1" si="25"/>
        <v>0.19627749576988157</v>
      </c>
    </row>
    <row r="48" spans="1:25" x14ac:dyDescent="0.2">
      <c r="A48" t="s">
        <v>125</v>
      </c>
      <c r="B48">
        <v>28.96</v>
      </c>
      <c r="C48">
        <v>28.84</v>
      </c>
      <c r="D48">
        <v>31.1</v>
      </c>
      <c r="E48">
        <v>32.450000000000003</v>
      </c>
      <c r="F48">
        <v>33.75</v>
      </c>
      <c r="G48">
        <v>34.659999999999997</v>
      </c>
      <c r="H48">
        <v>35.33</v>
      </c>
      <c r="I48">
        <v>35.229999999999997</v>
      </c>
      <c r="J48">
        <v>35.14</v>
      </c>
      <c r="K48">
        <v>35.07</v>
      </c>
      <c r="L48">
        <v>35.479999999999997</v>
      </c>
      <c r="M48">
        <v>36.4</v>
      </c>
      <c r="N48">
        <v>38.130000000000003</v>
      </c>
      <c r="O48">
        <v>40.06</v>
      </c>
      <c r="P48">
        <v>42.04</v>
      </c>
      <c r="Q48">
        <v>42.67</v>
      </c>
      <c r="R48">
        <v>43.22</v>
      </c>
      <c r="S48">
        <v>43.51</v>
      </c>
      <c r="T48">
        <v>44.8</v>
      </c>
      <c r="U48">
        <v>45.76</v>
      </c>
      <c r="W48" t="s">
        <v>125</v>
      </c>
      <c r="X48" s="25">
        <f t="shared" ca="1" si="24"/>
        <v>10.689999999999998</v>
      </c>
      <c r="Y48" s="30">
        <f t="shared" ca="1" si="25"/>
        <v>0.30481893356144846</v>
      </c>
    </row>
    <row r="49" spans="1:25" x14ac:dyDescent="0.2">
      <c r="A49" t="s">
        <v>126</v>
      </c>
      <c r="B49">
        <v>26.77</v>
      </c>
      <c r="C49">
        <v>26.57</v>
      </c>
      <c r="D49">
        <v>29.76</v>
      </c>
      <c r="E49">
        <v>31.35</v>
      </c>
      <c r="F49">
        <v>32.409999999999997</v>
      </c>
      <c r="G49">
        <v>32.840000000000003</v>
      </c>
      <c r="H49">
        <v>33.549999999999997</v>
      </c>
      <c r="I49">
        <v>33.75</v>
      </c>
      <c r="J49">
        <v>33.380000000000003</v>
      </c>
      <c r="K49">
        <v>32.21</v>
      </c>
      <c r="L49">
        <v>31.78</v>
      </c>
      <c r="M49">
        <v>32.65</v>
      </c>
      <c r="N49">
        <v>35.14</v>
      </c>
      <c r="O49">
        <v>37.03</v>
      </c>
      <c r="P49">
        <v>38.479999999999997</v>
      </c>
      <c r="Q49">
        <v>37.99</v>
      </c>
      <c r="R49">
        <v>38.119999999999997</v>
      </c>
      <c r="S49">
        <v>38.340000000000003</v>
      </c>
      <c r="T49">
        <v>40.08</v>
      </c>
      <c r="U49">
        <v>41.29</v>
      </c>
      <c r="W49" t="s">
        <v>126</v>
      </c>
      <c r="X49" s="25">
        <f t="shared" ca="1" si="24"/>
        <v>9.0799999999999983</v>
      </c>
      <c r="Y49" s="30">
        <f t="shared" ca="1" si="25"/>
        <v>0.28190003104625888</v>
      </c>
    </row>
    <row r="50" spans="1:25" x14ac:dyDescent="0.2">
      <c r="A50" t="s">
        <v>138</v>
      </c>
      <c r="B50" s="25" t="s">
        <v>1855</v>
      </c>
      <c r="C50" s="25" t="s">
        <v>1855</v>
      </c>
      <c r="D50" s="25" t="s">
        <v>1855</v>
      </c>
      <c r="E50" s="25" t="s">
        <v>1855</v>
      </c>
      <c r="F50" s="25" t="s">
        <v>1855</v>
      </c>
      <c r="G50" s="25" t="s">
        <v>1855</v>
      </c>
      <c r="H50" s="25" t="s">
        <v>1855</v>
      </c>
      <c r="I50" s="25" t="s">
        <v>1855</v>
      </c>
      <c r="J50" s="25" t="s">
        <v>1855</v>
      </c>
      <c r="K50" s="25" t="s">
        <v>1855</v>
      </c>
      <c r="L50" s="25" t="s">
        <v>1855</v>
      </c>
      <c r="M50" s="25" t="s">
        <v>1855</v>
      </c>
      <c r="N50" s="25" t="s">
        <v>1855</v>
      </c>
      <c r="O50" s="25" t="s">
        <v>1855</v>
      </c>
      <c r="P50" s="25" t="s">
        <v>1855</v>
      </c>
      <c r="Q50" s="25" t="s">
        <v>1855</v>
      </c>
      <c r="R50" s="25" t="s">
        <v>1855</v>
      </c>
      <c r="S50" s="25" t="s">
        <v>1855</v>
      </c>
      <c r="T50" s="25" t="s">
        <v>1855</v>
      </c>
      <c r="U50" s="25" t="s">
        <v>1855</v>
      </c>
      <c r="W50" t="s">
        <v>127</v>
      </c>
      <c r="X50" s="25">
        <f ca="1">IF(ISERROR((OFFSET(V51,0,-1)-OFFSET(V51,0,-11))),"n.a.",(OFFSET(V51,0,-1)-OFFSET(V51,0,-11)))</f>
        <v>8.8099999999999952</v>
      </c>
      <c r="Y50" s="30">
        <f ca="1">IF(ISERROR((X50/OFFSET(V51,0,-11))),"n.a.",(X50/OFFSET(V51,0,-11)))</f>
        <v>0.29028006589785815</v>
      </c>
    </row>
    <row r="51" spans="1:25" x14ac:dyDescent="0.2">
      <c r="A51" t="s">
        <v>127</v>
      </c>
      <c r="B51">
        <v>23.41</v>
      </c>
      <c r="C51">
        <v>23.31</v>
      </c>
      <c r="D51">
        <v>25.04</v>
      </c>
      <c r="E51">
        <v>26.58</v>
      </c>
      <c r="F51">
        <v>27.99</v>
      </c>
      <c r="G51">
        <v>29.05</v>
      </c>
      <c r="H51">
        <v>29.16</v>
      </c>
      <c r="I51">
        <v>29.33</v>
      </c>
      <c r="J51">
        <v>29.42</v>
      </c>
      <c r="K51">
        <v>30.35</v>
      </c>
      <c r="L51">
        <v>31.03</v>
      </c>
      <c r="M51">
        <v>31.88</v>
      </c>
      <c r="N51">
        <v>32.64</v>
      </c>
      <c r="O51">
        <v>34.049999999999997</v>
      </c>
      <c r="P51">
        <v>35.880000000000003</v>
      </c>
      <c r="Q51">
        <v>37.31</v>
      </c>
      <c r="R51">
        <v>37.950000000000003</v>
      </c>
      <c r="S51">
        <v>38.159999999999997</v>
      </c>
      <c r="T51">
        <v>38.61</v>
      </c>
      <c r="U51">
        <v>39.159999999999997</v>
      </c>
      <c r="W51" t="s">
        <v>139</v>
      </c>
      <c r="X51" s="25">
        <f ca="1">IF(ISERROR((OFFSET(V52,0,-1)-OFFSET(V52,0,-11))),"n.a.",(OFFSET(V52,0,-1)-OFFSET(V52,0,-11)))</f>
        <v>8.629999999999999</v>
      </c>
      <c r="Y51" s="30">
        <f ca="1">IF(ISERROR((X51/OFFSET(V52,0,-11))),"n.a.",(X51/OFFSET(V52,0,-11)))</f>
        <v>0.29524461170030786</v>
      </c>
    </row>
    <row r="52" spans="1:25" x14ac:dyDescent="0.2">
      <c r="A52" t="s">
        <v>139</v>
      </c>
      <c r="B52">
        <v>24.56</v>
      </c>
      <c r="C52">
        <v>24.42</v>
      </c>
      <c r="D52">
        <v>25.85</v>
      </c>
      <c r="E52">
        <v>26.64</v>
      </c>
      <c r="F52">
        <v>27.41</v>
      </c>
      <c r="G52">
        <v>27.82</v>
      </c>
      <c r="H52">
        <v>28.25</v>
      </c>
      <c r="I52">
        <v>28.47</v>
      </c>
      <c r="J52">
        <v>28.8</v>
      </c>
      <c r="K52">
        <v>29.23</v>
      </c>
      <c r="L52">
        <v>29.78</v>
      </c>
      <c r="M52">
        <v>30.51</v>
      </c>
      <c r="N52">
        <v>31.38</v>
      </c>
      <c r="O52">
        <v>32.43</v>
      </c>
      <c r="P52">
        <v>33.869999999999997</v>
      </c>
      <c r="Q52">
        <v>35.01</v>
      </c>
      <c r="R52">
        <v>36.08</v>
      </c>
      <c r="S52">
        <v>36.67</v>
      </c>
      <c r="T52">
        <v>37.409999999999997</v>
      </c>
      <c r="U52">
        <v>37.86</v>
      </c>
      <c r="W52" t="s">
        <v>140</v>
      </c>
      <c r="X52" s="25">
        <f ca="1">IF(ISERROR((OFFSET(V53,0,-1)-OFFSET(V53,0,-11))),"n.a.",(OFFSET(V53,0,-1)-OFFSET(V53,0,-11)))</f>
        <v>11.39</v>
      </c>
      <c r="Y52" s="30">
        <f ca="1">IF(ISERROR((X52/OFFSET(V53,0,-11))),"n.a.",(X52/OFFSET(V53,0,-11)))</f>
        <v>0.33668341708542715</v>
      </c>
    </row>
    <row r="53" spans="1:25" x14ac:dyDescent="0.2">
      <c r="A53" t="s">
        <v>140</v>
      </c>
      <c r="B53">
        <v>27.81</v>
      </c>
      <c r="C53">
        <v>27.68</v>
      </c>
      <c r="D53">
        <v>29.13</v>
      </c>
      <c r="E53">
        <v>30.15</v>
      </c>
      <c r="F53">
        <v>31.16</v>
      </c>
      <c r="G53">
        <v>31.91</v>
      </c>
      <c r="H53">
        <v>32.479999999999997</v>
      </c>
      <c r="I53">
        <v>32.86</v>
      </c>
      <c r="J53">
        <v>33.25</v>
      </c>
      <c r="K53">
        <v>33.83</v>
      </c>
      <c r="L53">
        <v>34.39</v>
      </c>
      <c r="M53">
        <v>35.090000000000003</v>
      </c>
      <c r="N53">
        <v>35.83</v>
      </c>
      <c r="O53">
        <v>36.94</v>
      </c>
      <c r="P53">
        <v>38.58</v>
      </c>
      <c r="Q53">
        <v>40.299999999999997</v>
      </c>
      <c r="R53">
        <v>42.08</v>
      </c>
      <c r="S53">
        <v>43.43</v>
      </c>
      <c r="T53">
        <v>44.59</v>
      </c>
      <c r="U53">
        <v>45.22</v>
      </c>
      <c r="W53" t="s">
        <v>141</v>
      </c>
      <c r="X53" s="25">
        <f ca="1">IF(ISERROR((OFFSET(V54,0,-1)-OFFSET(V54,0,-11))),"n.a.",(OFFSET(V54,0,-1)-OFFSET(V54,0,-11)))</f>
        <v>10.600000000000001</v>
      </c>
      <c r="Y53" s="30">
        <f ca="1">IF(ISERROR((X53/OFFSET(V54,0,-11))),"n.a.",(X53/OFFSET(V54,0,-11)))</f>
        <v>0.33343818810946846</v>
      </c>
    </row>
    <row r="54" spans="1:25" x14ac:dyDescent="0.2">
      <c r="A54" t="s">
        <v>141</v>
      </c>
      <c r="B54">
        <v>26.07</v>
      </c>
      <c r="C54">
        <v>25.94</v>
      </c>
      <c r="D54">
        <v>27.42</v>
      </c>
      <c r="E54">
        <v>28.41</v>
      </c>
      <c r="F54">
        <v>29.25</v>
      </c>
      <c r="G54">
        <v>29.83</v>
      </c>
      <c r="H54">
        <v>30.32</v>
      </c>
      <c r="I54">
        <v>30.74</v>
      </c>
      <c r="J54">
        <v>31.22</v>
      </c>
      <c r="K54">
        <v>31.79</v>
      </c>
      <c r="L54">
        <v>32.43</v>
      </c>
      <c r="M54">
        <v>33.18</v>
      </c>
      <c r="N54">
        <v>33.950000000000003</v>
      </c>
      <c r="O54">
        <v>34.82</v>
      </c>
      <c r="P54">
        <v>35.909999999999997</v>
      </c>
      <c r="Q54">
        <v>37.11</v>
      </c>
      <c r="R54">
        <v>38.54</v>
      </c>
      <c r="S54">
        <v>40.07</v>
      </c>
      <c r="T54">
        <v>41.5</v>
      </c>
      <c r="U54">
        <v>42.39</v>
      </c>
      <c r="W54" t="s">
        <v>227</v>
      </c>
      <c r="X54" s="25">
        <f ca="1">IF(ISERROR((OFFSET(V56,0,-1)-OFFSET(V56,0,-11))),"n.a.",(OFFSET(V56,0,-1)-OFFSET(V56,0,-11)))</f>
        <v>10.549999999999997</v>
      </c>
      <c r="Y54" s="30">
        <f ca="1">IF(ISERROR((X54/OFFSET(V56,0,-11))),"n.a.",(X54/OFFSET(V56,0,-11)))</f>
        <v>0.3368454661558109</v>
      </c>
    </row>
    <row r="55" spans="1:25" x14ac:dyDescent="0.2">
      <c r="A55" t="s">
        <v>226</v>
      </c>
      <c r="B55" s="25" t="s">
        <v>1855</v>
      </c>
      <c r="C55" s="25" t="s">
        <v>1855</v>
      </c>
      <c r="D55" s="25" t="s">
        <v>1855</v>
      </c>
      <c r="E55" s="25" t="s">
        <v>1855</v>
      </c>
      <c r="F55" s="25" t="s">
        <v>1855</v>
      </c>
      <c r="G55" s="25" t="s">
        <v>1855</v>
      </c>
      <c r="H55" s="25" t="s">
        <v>1855</v>
      </c>
      <c r="I55" s="25" t="s">
        <v>1855</v>
      </c>
      <c r="J55" s="25" t="s">
        <v>1855</v>
      </c>
      <c r="K55" s="25" t="s">
        <v>1855</v>
      </c>
      <c r="L55" s="25" t="s">
        <v>1855</v>
      </c>
      <c r="M55" s="25" t="s">
        <v>1855</v>
      </c>
      <c r="N55" s="25" t="s">
        <v>1855</v>
      </c>
      <c r="O55" s="25" t="s">
        <v>1855</v>
      </c>
      <c r="P55" s="25" t="s">
        <v>1855</v>
      </c>
      <c r="Q55" s="25" t="s">
        <v>1855</v>
      </c>
      <c r="R55" s="25" t="s">
        <v>1855</v>
      </c>
      <c r="S55" s="25" t="s">
        <v>1855</v>
      </c>
      <c r="T55" s="25" t="s">
        <v>1855</v>
      </c>
      <c r="U55" s="25" t="s">
        <v>1855</v>
      </c>
      <c r="W55" t="s">
        <v>228</v>
      </c>
      <c r="X55" s="25">
        <f ca="1">IF(ISERROR((OFFSET(V57,0,-1)-OFFSET(V57,0,-11))),"n.a.",(OFFSET(V57,0,-1)-OFFSET(V57,0,-11)))</f>
        <v>6.4399999999999977</v>
      </c>
      <c r="Y55" s="30">
        <f ca="1">IF(ISERROR((X55/OFFSET(V57,0,-11))),"n.a.",(X55/OFFSET(V57,0,-11)))</f>
        <v>0.22517482517482509</v>
      </c>
    </row>
    <row r="56" spans="1:25" x14ac:dyDescent="0.2">
      <c r="A56" t="s">
        <v>227</v>
      </c>
      <c r="B56">
        <v>25.52</v>
      </c>
      <c r="C56">
        <v>25.4</v>
      </c>
      <c r="D56">
        <v>26.82</v>
      </c>
      <c r="E56">
        <v>27.78</v>
      </c>
      <c r="F56">
        <v>28.63</v>
      </c>
      <c r="G56">
        <v>29.24</v>
      </c>
      <c r="H56">
        <v>29.77</v>
      </c>
      <c r="I56">
        <v>30.23</v>
      </c>
      <c r="J56">
        <v>30.75</v>
      </c>
      <c r="K56">
        <v>31.32</v>
      </c>
      <c r="L56">
        <v>31.96</v>
      </c>
      <c r="M56">
        <v>32.69</v>
      </c>
      <c r="N56">
        <v>33.450000000000003</v>
      </c>
      <c r="O56">
        <v>34.299999999999997</v>
      </c>
      <c r="P56">
        <v>35.380000000000003</v>
      </c>
      <c r="Q56">
        <v>36.58</v>
      </c>
      <c r="R56">
        <v>38</v>
      </c>
      <c r="S56">
        <v>39.53</v>
      </c>
      <c r="T56">
        <v>40.97</v>
      </c>
      <c r="U56">
        <v>41.87</v>
      </c>
      <c r="W56" t="s">
        <v>229</v>
      </c>
      <c r="X56" s="25">
        <f ca="1">IF(ISERROR((OFFSET(V58,0,-1)-OFFSET(V58,0,-11))),"n.a.",(OFFSET(V58,0,-1)-OFFSET(V58,0,-11)))</f>
        <v>12.340000000000003</v>
      </c>
      <c r="Y56" s="30">
        <f ca="1">IF(ISERROR((X56/OFFSET(V58,0,-11))),"n.a.",(X56/OFFSET(V58,0,-11)))</f>
        <v>0.36401179941002959</v>
      </c>
    </row>
    <row r="57" spans="1:25" x14ac:dyDescent="0.2">
      <c r="A57" t="s">
        <v>228</v>
      </c>
      <c r="B57" s="188">
        <v>25.57</v>
      </c>
      <c r="C57" s="188">
        <v>25.42</v>
      </c>
      <c r="D57" s="188">
        <v>27.03</v>
      </c>
      <c r="E57" s="188">
        <v>27.56</v>
      </c>
      <c r="F57" s="188">
        <v>27.79</v>
      </c>
      <c r="G57" s="188">
        <v>27.24</v>
      </c>
      <c r="H57" s="188">
        <v>27.25</v>
      </c>
      <c r="I57" s="188">
        <v>27.26</v>
      </c>
      <c r="J57" s="188">
        <v>27.94</v>
      </c>
      <c r="K57" s="188">
        <v>28.6</v>
      </c>
      <c r="L57" s="188">
        <v>29.67</v>
      </c>
      <c r="M57" s="188">
        <v>30.48</v>
      </c>
      <c r="N57" s="188">
        <v>31.07</v>
      </c>
      <c r="O57" s="188">
        <v>31.62</v>
      </c>
      <c r="P57" s="188">
        <v>33.01</v>
      </c>
      <c r="Q57" s="188">
        <v>34.78</v>
      </c>
      <c r="R57" s="188">
        <v>36.200000000000003</v>
      </c>
      <c r="S57" s="188">
        <v>36.200000000000003</v>
      </c>
      <c r="T57" s="188">
        <v>35.619999999999997</v>
      </c>
      <c r="U57" s="188">
        <v>35.04</v>
      </c>
      <c r="W57" t="s">
        <v>230</v>
      </c>
      <c r="X57" s="25">
        <f ca="1">IF(ISERROR((OFFSET(V59,0,-1)-OFFSET(V59,0,-11))),"n.a.",(OFFSET(V59,0,-1)-OFFSET(V59,0,-11)))</f>
        <v>7.4699999999999989</v>
      </c>
      <c r="Y57" s="30">
        <f ca="1">IF(ISERROR((X57/OFFSET(V59,0,-11))),"n.a.",(X57/OFFSET(V59,0,-11)))</f>
        <v>0.26822262118491913</v>
      </c>
    </row>
    <row r="58" spans="1:25" x14ac:dyDescent="0.2">
      <c r="A58" t="s">
        <v>229</v>
      </c>
      <c r="B58" s="188">
        <v>27.96</v>
      </c>
      <c r="C58" s="188">
        <v>27.77</v>
      </c>
      <c r="D58" s="188">
        <v>30.58</v>
      </c>
      <c r="E58" s="188">
        <v>31.83</v>
      </c>
      <c r="F58" s="188">
        <v>32.69</v>
      </c>
      <c r="G58" s="188">
        <v>32.94</v>
      </c>
      <c r="H58" s="188">
        <v>33.44</v>
      </c>
      <c r="I58" s="188">
        <v>33.590000000000003</v>
      </c>
      <c r="J58" s="188">
        <v>33.78</v>
      </c>
      <c r="K58" s="188">
        <v>33.9</v>
      </c>
      <c r="L58" s="188">
        <v>34.54</v>
      </c>
      <c r="M58" s="188">
        <v>35.69</v>
      </c>
      <c r="N58" s="188">
        <v>37.630000000000003</v>
      </c>
      <c r="O58" s="188">
        <v>39.35</v>
      </c>
      <c r="P58" s="188">
        <v>41.29</v>
      </c>
      <c r="Q58" s="188">
        <v>41.81</v>
      </c>
      <c r="R58" s="188">
        <v>42.55</v>
      </c>
      <c r="S58" s="188">
        <v>43.13</v>
      </c>
      <c r="T58" s="188">
        <v>44.89</v>
      </c>
      <c r="U58" s="188">
        <v>46.24</v>
      </c>
      <c r="W58" t="s">
        <v>231</v>
      </c>
      <c r="X58" s="25">
        <f ca="1">IF(ISERROR((OFFSET(V60,0,-1)-OFFSET(V60,0,-11))),"n.a.",(OFFSET(V60,0,-1)-OFFSET(V60,0,-11)))</f>
        <v>8.8000000000000043</v>
      </c>
      <c r="Y58" s="30">
        <f ca="1">IF(ISERROR((X58/OFFSET(V60,0,-11))),"n.a.",(X58/OFFSET(V60,0,-11)))</f>
        <v>0.34645669291338599</v>
      </c>
    </row>
    <row r="59" spans="1:25" x14ac:dyDescent="0.2">
      <c r="A59" t="s">
        <v>230</v>
      </c>
      <c r="B59" s="188">
        <v>23.54</v>
      </c>
      <c r="C59" s="188">
        <v>23.44</v>
      </c>
      <c r="D59" s="188">
        <v>23.75</v>
      </c>
      <c r="E59" s="188">
        <v>24.06</v>
      </c>
      <c r="F59" s="188">
        <v>24.74</v>
      </c>
      <c r="G59" s="188">
        <v>25.58</v>
      </c>
      <c r="H59" s="188">
        <v>26.43</v>
      </c>
      <c r="I59" s="188">
        <v>27.05</v>
      </c>
      <c r="J59" s="188">
        <v>27.46</v>
      </c>
      <c r="K59" s="188">
        <v>27.85</v>
      </c>
      <c r="L59" s="188">
        <v>28.01</v>
      </c>
      <c r="M59" s="188">
        <v>28.26</v>
      </c>
      <c r="N59" s="188">
        <v>28.53</v>
      </c>
      <c r="O59" s="188">
        <v>29.13</v>
      </c>
      <c r="P59" s="188">
        <v>30.06</v>
      </c>
      <c r="Q59" s="188">
        <v>31.06</v>
      </c>
      <c r="R59" s="188">
        <v>32.1</v>
      </c>
      <c r="S59" s="188">
        <v>33.29</v>
      </c>
      <c r="T59" s="188">
        <v>34.450000000000003</v>
      </c>
      <c r="U59" s="188">
        <v>35.32</v>
      </c>
    </row>
    <row r="60" spans="1:25" x14ac:dyDescent="0.2">
      <c r="A60" t="s">
        <v>231</v>
      </c>
      <c r="B60" s="188">
        <v>21.73</v>
      </c>
      <c r="C60" s="188">
        <v>21.59</v>
      </c>
      <c r="D60" s="188">
        <v>22.91</v>
      </c>
      <c r="E60" s="188">
        <v>23.68</v>
      </c>
      <c r="F60" s="188">
        <v>24.55</v>
      </c>
      <c r="G60" s="188">
        <v>24.92</v>
      </c>
      <c r="H60" s="188">
        <v>25.19</v>
      </c>
      <c r="I60" s="188">
        <v>25.09</v>
      </c>
      <c r="J60" s="188">
        <v>25.18</v>
      </c>
      <c r="K60" s="188">
        <v>25.4</v>
      </c>
      <c r="L60" s="188">
        <v>25.8</v>
      </c>
      <c r="M60" s="188">
        <v>26.5</v>
      </c>
      <c r="N60" s="188">
        <v>27.41</v>
      </c>
      <c r="O60" s="188">
        <v>28.57</v>
      </c>
      <c r="P60" s="188">
        <v>29.93</v>
      </c>
      <c r="Q60" s="188">
        <v>31.03</v>
      </c>
      <c r="R60" s="188">
        <v>32.369999999999997</v>
      </c>
      <c r="S60" s="188">
        <v>33.15</v>
      </c>
      <c r="T60" s="188">
        <v>34</v>
      </c>
      <c r="U60" s="188">
        <v>34.200000000000003</v>
      </c>
    </row>
  </sheetData>
  <phoneticPr fontId="3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294B-9D8D-4898-935C-023B9E2ADE60}">
  <sheetPr codeName="Sheet50"/>
  <dimension ref="A4:M34"/>
  <sheetViews>
    <sheetView workbookViewId="0">
      <selection activeCell="Y201" sqref="Y201"/>
    </sheetView>
  </sheetViews>
  <sheetFormatPr defaultRowHeight="14.25" x14ac:dyDescent="0.2"/>
  <cols>
    <col min="1" max="1" width="18.875" customWidth="1"/>
  </cols>
  <sheetData>
    <row r="4" spans="1:13" x14ac:dyDescent="0.2">
      <c r="A4" t="s">
        <v>1857</v>
      </c>
    </row>
    <row r="5" spans="1:13" x14ac:dyDescent="0.2">
      <c r="A5" t="s">
        <v>1858</v>
      </c>
    </row>
    <row r="6" spans="1:13" x14ac:dyDescent="0.2">
      <c r="A6" t="s">
        <v>1859</v>
      </c>
      <c r="B6" t="s">
        <v>1860</v>
      </c>
      <c r="C6">
        <v>2012</v>
      </c>
      <c r="D6">
        <v>2013</v>
      </c>
      <c r="E6">
        <v>2014</v>
      </c>
      <c r="F6">
        <v>2015</v>
      </c>
      <c r="G6">
        <v>2016</v>
      </c>
      <c r="H6">
        <v>2017</v>
      </c>
      <c r="I6">
        <v>2018</v>
      </c>
      <c r="J6">
        <v>2019</v>
      </c>
      <c r="K6">
        <v>2020</v>
      </c>
      <c r="L6">
        <v>2021</v>
      </c>
      <c r="M6">
        <v>2022</v>
      </c>
    </row>
    <row r="7" spans="1:13" x14ac:dyDescent="0.2">
      <c r="A7" t="s">
        <v>1861</v>
      </c>
      <c r="B7" t="s">
        <v>1862</v>
      </c>
      <c r="C7">
        <v>14</v>
      </c>
      <c r="D7">
        <v>14</v>
      </c>
      <c r="E7">
        <v>13</v>
      </c>
      <c r="F7">
        <v>14</v>
      </c>
      <c r="G7">
        <v>13</v>
      </c>
      <c r="H7">
        <v>11</v>
      </c>
      <c r="I7">
        <v>10</v>
      </c>
      <c r="J7">
        <v>11</v>
      </c>
      <c r="K7">
        <v>5</v>
      </c>
      <c r="L7">
        <v>2</v>
      </c>
      <c r="M7">
        <v>2</v>
      </c>
    </row>
    <row r="8" spans="1:13" x14ac:dyDescent="0.2">
      <c r="A8" t="s">
        <v>1861</v>
      </c>
      <c r="B8" t="s">
        <v>127</v>
      </c>
      <c r="C8">
        <v>0</v>
      </c>
      <c r="D8">
        <v>0</v>
      </c>
      <c r="E8">
        <v>0</v>
      </c>
      <c r="F8">
        <v>0</v>
      </c>
      <c r="G8">
        <v>0</v>
      </c>
      <c r="H8">
        <v>0</v>
      </c>
      <c r="I8">
        <v>0</v>
      </c>
      <c r="J8">
        <v>0</v>
      </c>
      <c r="K8">
        <v>0</v>
      </c>
      <c r="L8">
        <v>0</v>
      </c>
      <c r="M8">
        <v>0</v>
      </c>
    </row>
    <row r="9" spans="1:13" x14ac:dyDescent="0.2">
      <c r="A9" t="s">
        <v>1861</v>
      </c>
      <c r="B9" t="s">
        <v>1863</v>
      </c>
      <c r="C9">
        <v>86</v>
      </c>
      <c r="D9">
        <v>18</v>
      </c>
      <c r="E9" t="s">
        <v>1864</v>
      </c>
      <c r="F9" t="s">
        <v>1864</v>
      </c>
      <c r="G9" t="s">
        <v>1864</v>
      </c>
      <c r="H9" t="s">
        <v>1864</v>
      </c>
      <c r="I9" t="s">
        <v>1864</v>
      </c>
      <c r="J9" t="s">
        <v>1864</v>
      </c>
      <c r="K9" t="s">
        <v>1864</v>
      </c>
      <c r="L9">
        <v>0</v>
      </c>
      <c r="M9">
        <v>0</v>
      </c>
    </row>
    <row r="10" spans="1:13" x14ac:dyDescent="0.2">
      <c r="A10" t="s">
        <v>1861</v>
      </c>
      <c r="B10" t="s">
        <v>118</v>
      </c>
      <c r="C10" s="14">
        <v>11918</v>
      </c>
      <c r="D10" s="14">
        <v>12740</v>
      </c>
      <c r="E10" s="14">
        <v>13286</v>
      </c>
      <c r="F10" s="14">
        <v>13008</v>
      </c>
      <c r="G10" s="14">
        <v>12021</v>
      </c>
      <c r="H10" s="14">
        <v>11698</v>
      </c>
      <c r="I10" s="14">
        <v>11783</v>
      </c>
      <c r="J10" s="14">
        <v>10901</v>
      </c>
      <c r="K10" s="14">
        <v>4376</v>
      </c>
      <c r="L10" s="14">
        <v>3090</v>
      </c>
      <c r="M10" s="14">
        <v>6467</v>
      </c>
    </row>
    <row r="11" spans="1:13" x14ac:dyDescent="0.2">
      <c r="A11" t="s">
        <v>1861</v>
      </c>
      <c r="B11" t="s">
        <v>1865</v>
      </c>
      <c r="C11">
        <v>0</v>
      </c>
      <c r="D11">
        <v>0</v>
      </c>
      <c r="E11">
        <v>0</v>
      </c>
      <c r="F11">
        <v>0</v>
      </c>
      <c r="G11">
        <v>0</v>
      </c>
      <c r="H11">
        <v>0</v>
      </c>
      <c r="I11">
        <v>0</v>
      </c>
      <c r="J11">
        <v>0</v>
      </c>
      <c r="K11">
        <v>0</v>
      </c>
      <c r="L11">
        <v>0</v>
      </c>
      <c r="M11">
        <v>0</v>
      </c>
    </row>
    <row r="12" spans="1:13" x14ac:dyDescent="0.2">
      <c r="A12" t="s">
        <v>1861</v>
      </c>
      <c r="B12" t="s">
        <v>1866</v>
      </c>
      <c r="C12" s="14">
        <v>12018</v>
      </c>
      <c r="D12" s="14">
        <v>12773</v>
      </c>
      <c r="E12" s="14">
        <v>13298</v>
      </c>
      <c r="F12" s="14">
        <v>13022</v>
      </c>
      <c r="G12" s="14">
        <v>12034</v>
      </c>
      <c r="H12" s="14">
        <v>11709</v>
      </c>
      <c r="I12" s="14">
        <v>11793</v>
      </c>
      <c r="J12" s="14">
        <v>10912</v>
      </c>
      <c r="K12" s="14">
        <v>4380</v>
      </c>
      <c r="L12" s="14">
        <v>3092</v>
      </c>
      <c r="M12" s="14">
        <v>6469</v>
      </c>
    </row>
    <row r="15" spans="1:13" x14ac:dyDescent="0.2">
      <c r="A15" t="s">
        <v>1867</v>
      </c>
    </row>
    <row r="16" spans="1:13" x14ac:dyDescent="0.2">
      <c r="A16" t="s">
        <v>1868</v>
      </c>
    </row>
    <row r="17" spans="1:13" x14ac:dyDescent="0.2">
      <c r="A17" t="s">
        <v>1869</v>
      </c>
      <c r="B17" t="s">
        <v>1870</v>
      </c>
      <c r="C17" t="s">
        <v>1726</v>
      </c>
      <c r="D17" t="s">
        <v>1727</v>
      </c>
      <c r="E17" t="s">
        <v>1728</v>
      </c>
      <c r="F17" t="s">
        <v>1729</v>
      </c>
      <c r="G17" t="s">
        <v>1594</v>
      </c>
      <c r="H17" t="s">
        <v>1595</v>
      </c>
      <c r="I17" t="s">
        <v>1596</v>
      </c>
      <c r="J17" t="s">
        <v>1597</v>
      </c>
      <c r="K17" t="s">
        <v>1871</v>
      </c>
      <c r="L17" t="s">
        <v>1872</v>
      </c>
      <c r="M17" t="s">
        <v>561</v>
      </c>
    </row>
    <row r="18" spans="1:13" x14ac:dyDescent="0.2">
      <c r="A18" t="s">
        <v>1873</v>
      </c>
      <c r="B18" t="s">
        <v>118</v>
      </c>
      <c r="C18">
        <v>0</v>
      </c>
      <c r="D18">
        <v>0</v>
      </c>
      <c r="E18">
        <v>0</v>
      </c>
      <c r="F18">
        <v>0</v>
      </c>
      <c r="G18">
        <v>0</v>
      </c>
      <c r="H18">
        <v>0</v>
      </c>
      <c r="I18">
        <v>0</v>
      </c>
      <c r="J18">
        <v>0</v>
      </c>
      <c r="K18">
        <v>0</v>
      </c>
      <c r="L18">
        <v>0</v>
      </c>
      <c r="M18">
        <v>0</v>
      </c>
    </row>
    <row r="19" spans="1:13" x14ac:dyDescent="0.2">
      <c r="A19" t="s">
        <v>1873</v>
      </c>
      <c r="B19" t="s">
        <v>1874</v>
      </c>
      <c r="C19">
        <v>85.771000000000001</v>
      </c>
      <c r="D19">
        <v>18.343</v>
      </c>
      <c r="E19">
        <v>0</v>
      </c>
      <c r="F19">
        <v>0</v>
      </c>
      <c r="G19">
        <v>0</v>
      </c>
      <c r="H19">
        <v>0</v>
      </c>
      <c r="I19">
        <v>0</v>
      </c>
      <c r="J19">
        <v>0</v>
      </c>
      <c r="K19">
        <v>0</v>
      </c>
      <c r="L19">
        <v>0</v>
      </c>
      <c r="M19">
        <v>0</v>
      </c>
    </row>
    <row r="20" spans="1:13" x14ac:dyDescent="0.2">
      <c r="A20" t="s">
        <v>1875</v>
      </c>
      <c r="B20" t="s">
        <v>118</v>
      </c>
      <c r="C20">
        <v>11917.921</v>
      </c>
      <c r="D20">
        <v>12740.199000000001</v>
      </c>
      <c r="E20">
        <v>13285.627</v>
      </c>
      <c r="F20">
        <v>13007.832</v>
      </c>
      <c r="G20">
        <v>12021.266</v>
      </c>
      <c r="H20">
        <v>11697.733</v>
      </c>
      <c r="I20">
        <v>11783.276</v>
      </c>
      <c r="J20">
        <v>10900.977999999999</v>
      </c>
      <c r="K20">
        <v>4375.652</v>
      </c>
      <c r="L20">
        <v>3089.67</v>
      </c>
      <c r="M20">
        <v>6466.5770000000002</v>
      </c>
    </row>
    <row r="21" spans="1:13" x14ac:dyDescent="0.2">
      <c r="A21" t="s">
        <v>1875</v>
      </c>
      <c r="B21" t="s">
        <v>1874</v>
      </c>
      <c r="C21">
        <v>0.155</v>
      </c>
      <c r="D21">
        <v>7.0000000000000001E-3</v>
      </c>
      <c r="E21">
        <v>6.0999999999999999E-2</v>
      </c>
      <c r="F21">
        <v>6.9000000000000006E-2</v>
      </c>
      <c r="G21">
        <v>7.3999999999999996E-2</v>
      </c>
      <c r="H21">
        <v>0.05</v>
      </c>
      <c r="I21">
        <v>3.9E-2</v>
      </c>
      <c r="J21">
        <v>6.3E-2</v>
      </c>
      <c r="K21">
        <v>8.6999999999999994E-2</v>
      </c>
      <c r="L21">
        <v>0</v>
      </c>
      <c r="M21">
        <v>0</v>
      </c>
    </row>
    <row r="24" spans="1:13" x14ac:dyDescent="0.2">
      <c r="A24" t="s">
        <v>1876</v>
      </c>
    </row>
    <row r="25" spans="1:13" x14ac:dyDescent="0.2">
      <c r="A25" t="s">
        <v>1877</v>
      </c>
    </row>
    <row r="26" spans="1:13" x14ac:dyDescent="0.2">
      <c r="A26" t="s">
        <v>1859</v>
      </c>
      <c r="B26" t="s">
        <v>1878</v>
      </c>
      <c r="C26" t="s">
        <v>1726</v>
      </c>
      <c r="D26" t="s">
        <v>1727</v>
      </c>
      <c r="E26" t="s">
        <v>1728</v>
      </c>
      <c r="F26" t="s">
        <v>1729</v>
      </c>
      <c r="G26" t="s">
        <v>1594</v>
      </c>
      <c r="H26" t="s">
        <v>1595</v>
      </c>
      <c r="I26" t="s">
        <v>1596</v>
      </c>
      <c r="J26" t="s">
        <v>1597</v>
      </c>
      <c r="K26" t="s">
        <v>1879</v>
      </c>
      <c r="L26" t="s">
        <v>1880</v>
      </c>
      <c r="M26" t="s">
        <v>561</v>
      </c>
    </row>
    <row r="27" spans="1:13" x14ac:dyDescent="0.2">
      <c r="A27" t="s">
        <v>1861</v>
      </c>
      <c r="B27" t="s">
        <v>1881</v>
      </c>
      <c r="C27">
        <v>85.771000000000001</v>
      </c>
      <c r="D27">
        <v>18.343</v>
      </c>
      <c r="E27">
        <v>0</v>
      </c>
      <c r="F27">
        <v>0</v>
      </c>
      <c r="G27">
        <v>0</v>
      </c>
      <c r="H27">
        <v>0</v>
      </c>
      <c r="I27">
        <v>0</v>
      </c>
      <c r="J27">
        <v>0</v>
      </c>
      <c r="K27">
        <v>0</v>
      </c>
      <c r="L27">
        <v>0</v>
      </c>
      <c r="M27">
        <v>0</v>
      </c>
    </row>
    <row r="28" spans="1:13" x14ac:dyDescent="0.2">
      <c r="A28" t="s">
        <v>1861</v>
      </c>
      <c r="B28" t="s">
        <v>1882</v>
      </c>
      <c r="C28">
        <v>0</v>
      </c>
      <c r="D28">
        <v>0</v>
      </c>
      <c r="E28">
        <v>0</v>
      </c>
      <c r="F28">
        <v>3.33</v>
      </c>
      <c r="G28">
        <v>0</v>
      </c>
      <c r="H28">
        <v>0</v>
      </c>
      <c r="I28">
        <v>0</v>
      </c>
      <c r="J28">
        <v>0</v>
      </c>
      <c r="K28">
        <v>0</v>
      </c>
      <c r="L28">
        <v>0</v>
      </c>
      <c r="M28">
        <v>0</v>
      </c>
    </row>
    <row r="29" spans="1:13" x14ac:dyDescent="0.2">
      <c r="A29" t="s">
        <v>1861</v>
      </c>
      <c r="B29" t="s">
        <v>1883</v>
      </c>
      <c r="C29">
        <v>9415.0830000000005</v>
      </c>
      <c r="D29">
        <v>10478.125</v>
      </c>
      <c r="E29">
        <v>10766.905000000001</v>
      </c>
      <c r="F29">
        <v>9807.7729999999992</v>
      </c>
      <c r="G29">
        <v>9146.4860000000008</v>
      </c>
      <c r="H29">
        <v>9035.0840000000007</v>
      </c>
      <c r="I29">
        <v>9167.8009999999995</v>
      </c>
      <c r="J29">
        <v>8572.0529999999999</v>
      </c>
      <c r="K29">
        <v>3288.9279999999999</v>
      </c>
      <c r="L29">
        <v>2395.2669999999998</v>
      </c>
      <c r="M29">
        <v>5104.3720000000003</v>
      </c>
    </row>
    <row r="30" spans="1:13" x14ac:dyDescent="0.2">
      <c r="A30" t="s">
        <v>1861</v>
      </c>
      <c r="B30" t="s">
        <v>1884</v>
      </c>
      <c r="C30">
        <v>2502.8380000000002</v>
      </c>
      <c r="D30">
        <v>2262.0740000000001</v>
      </c>
      <c r="E30">
        <v>2518.7220000000002</v>
      </c>
      <c r="F30">
        <v>3196.7289999999998</v>
      </c>
      <c r="G30">
        <v>2874.78</v>
      </c>
      <c r="H30">
        <v>2662.6489999999999</v>
      </c>
      <c r="I30">
        <v>2615.4749999999999</v>
      </c>
      <c r="J30">
        <v>2328.9250000000002</v>
      </c>
      <c r="K30">
        <v>1086.7239999999999</v>
      </c>
      <c r="L30">
        <v>694.40300000000002</v>
      </c>
      <c r="M30">
        <v>1362.2049999999999</v>
      </c>
    </row>
    <row r="31" spans="1:13" x14ac:dyDescent="0.2">
      <c r="A31" t="s">
        <v>1861</v>
      </c>
      <c r="B31" t="s">
        <v>1885</v>
      </c>
      <c r="C31">
        <v>0</v>
      </c>
      <c r="D31">
        <v>0</v>
      </c>
      <c r="E31">
        <v>0</v>
      </c>
      <c r="F31">
        <v>0</v>
      </c>
      <c r="G31">
        <v>0</v>
      </c>
      <c r="H31">
        <v>0</v>
      </c>
      <c r="I31">
        <v>0</v>
      </c>
      <c r="J31">
        <v>0</v>
      </c>
      <c r="K31">
        <v>0</v>
      </c>
      <c r="L31">
        <v>0</v>
      </c>
      <c r="M31">
        <v>0</v>
      </c>
    </row>
    <row r="32" spans="1:13" x14ac:dyDescent="0.2">
      <c r="A32" t="s">
        <v>1861</v>
      </c>
      <c r="B32" t="s">
        <v>1886</v>
      </c>
      <c r="C32">
        <v>0</v>
      </c>
      <c r="D32">
        <v>0</v>
      </c>
      <c r="E32">
        <v>0</v>
      </c>
      <c r="F32">
        <v>0</v>
      </c>
      <c r="G32">
        <v>0</v>
      </c>
      <c r="H32">
        <v>0</v>
      </c>
      <c r="I32">
        <v>0</v>
      </c>
      <c r="J32">
        <v>0</v>
      </c>
      <c r="K32">
        <v>0</v>
      </c>
      <c r="L32">
        <v>0</v>
      </c>
      <c r="M32">
        <v>0</v>
      </c>
    </row>
    <row r="33" spans="1:13" x14ac:dyDescent="0.2">
      <c r="A33" t="s">
        <v>1861</v>
      </c>
      <c r="B33" t="s">
        <v>1887</v>
      </c>
      <c r="C33">
        <v>14.185</v>
      </c>
      <c r="D33">
        <v>14.403</v>
      </c>
      <c r="E33">
        <v>12.685</v>
      </c>
      <c r="F33">
        <v>14.568</v>
      </c>
      <c r="G33">
        <v>12.698</v>
      </c>
      <c r="H33">
        <v>11.045</v>
      </c>
      <c r="I33">
        <v>10.038</v>
      </c>
      <c r="J33">
        <v>11.057</v>
      </c>
      <c r="K33">
        <v>4.7990000000000004</v>
      </c>
      <c r="L33">
        <v>2.0390000000000001</v>
      </c>
      <c r="M33">
        <v>2.3109999999999999</v>
      </c>
    </row>
    <row r="34" spans="1:13" x14ac:dyDescent="0.2">
      <c r="A34" t="s">
        <v>1861</v>
      </c>
      <c r="B34" t="s">
        <v>1888</v>
      </c>
      <c r="C34">
        <v>12017.877</v>
      </c>
      <c r="D34">
        <v>12772.945</v>
      </c>
      <c r="E34">
        <v>13298.312</v>
      </c>
      <c r="F34">
        <v>13022.4</v>
      </c>
      <c r="G34">
        <v>12033.964</v>
      </c>
      <c r="H34">
        <v>11708.778</v>
      </c>
      <c r="I34">
        <v>11793.314</v>
      </c>
      <c r="J34">
        <v>10912.035</v>
      </c>
      <c r="K34">
        <v>4380.451</v>
      </c>
      <c r="L34">
        <v>3091.7089999999998</v>
      </c>
      <c r="M34">
        <v>6468.8879999999999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6DD0D-CAA2-4000-92F8-1F8B09E5F5F8}">
  <sheetPr codeName="Sheet51"/>
  <dimension ref="A1:Z67"/>
  <sheetViews>
    <sheetView workbookViewId="0">
      <selection activeCell="Y201" sqref="Y201"/>
    </sheetView>
  </sheetViews>
  <sheetFormatPr defaultRowHeight="14.25" x14ac:dyDescent="0.2"/>
  <cols>
    <col min="1" max="1" width="22.5" customWidth="1"/>
    <col min="2" max="23" width="9.875" bestFit="1" customWidth="1"/>
    <col min="24" max="25" width="9.875" customWidth="1"/>
    <col min="26" max="26" width="9" style="100"/>
  </cols>
  <sheetData>
    <row r="1" spans="1:26" x14ac:dyDescent="0.2">
      <c r="A1" t="s">
        <v>426</v>
      </c>
    </row>
    <row r="2" spans="1:26" x14ac:dyDescent="0.2">
      <c r="A2" t="s">
        <v>1889</v>
      </c>
    </row>
    <row r="3" spans="1:26" x14ac:dyDescent="0.2">
      <c r="A3" t="s">
        <v>1890</v>
      </c>
    </row>
    <row r="4" spans="1:26" x14ac:dyDescent="0.2">
      <c r="A4" t="s">
        <v>1891</v>
      </c>
    </row>
    <row r="5" spans="1:26" x14ac:dyDescent="0.2">
      <c r="A5" s="69" t="s">
        <v>1892</v>
      </c>
    </row>
    <row r="6" spans="1:26" x14ac:dyDescent="0.2">
      <c r="A6" s="69" t="s">
        <v>1893</v>
      </c>
    </row>
    <row r="7" spans="1:26" x14ac:dyDescent="0.2">
      <c r="A7" s="69" t="s">
        <v>1894</v>
      </c>
    </row>
    <row r="8" spans="1:26" x14ac:dyDescent="0.2">
      <c r="A8" s="69" t="s">
        <v>1895</v>
      </c>
    </row>
    <row r="9" spans="1:26" x14ac:dyDescent="0.2">
      <c r="A9" s="69"/>
    </row>
    <row r="10" spans="1:26" ht="15" x14ac:dyDescent="0.25">
      <c r="A10" s="190" t="str" cm="1">
        <f t="array" ref="A10">INDEX(A18:A40,Control!B3)</f>
        <v>Ashford</v>
      </c>
      <c r="B10" s="18">
        <v>2000</v>
      </c>
      <c r="C10" s="18">
        <v>2001</v>
      </c>
      <c r="D10" s="18">
        <v>2002</v>
      </c>
      <c r="E10" s="18">
        <v>2003</v>
      </c>
      <c r="F10" s="18">
        <v>2004</v>
      </c>
      <c r="G10" s="18">
        <v>2005</v>
      </c>
      <c r="H10" s="18">
        <v>2006</v>
      </c>
      <c r="I10" s="18">
        <v>2007</v>
      </c>
      <c r="J10" s="18">
        <v>2008</v>
      </c>
      <c r="K10" s="18">
        <v>2009</v>
      </c>
      <c r="L10" s="18">
        <v>2010</v>
      </c>
      <c r="M10" s="18">
        <v>2011</v>
      </c>
      <c r="N10" s="18">
        <v>2012</v>
      </c>
      <c r="O10" s="18">
        <v>2013</v>
      </c>
      <c r="P10" s="18">
        <v>2014</v>
      </c>
      <c r="Q10" s="18">
        <v>2015</v>
      </c>
      <c r="R10" s="18">
        <v>2016</v>
      </c>
      <c r="S10" s="18">
        <v>2017</v>
      </c>
      <c r="T10" s="18">
        <v>2018</v>
      </c>
      <c r="U10" s="18">
        <v>2019</v>
      </c>
      <c r="V10" s="18">
        <v>2020</v>
      </c>
      <c r="W10" s="18">
        <v>2021</v>
      </c>
      <c r="X10" s="18">
        <v>2022</v>
      </c>
      <c r="Y10" s="18">
        <v>2023</v>
      </c>
    </row>
    <row r="11" spans="1:26" x14ac:dyDescent="0.2">
      <c r="A11" s="69" t="s">
        <v>1839</v>
      </c>
      <c r="B11" s="25" cm="1">
        <f t="array" ref="B11">INDEX(B18:B40,Control!$B$3)</f>
        <v>47000</v>
      </c>
      <c r="C11" s="25" cm="1">
        <f t="array" ref="C11">INDEX(C18:C40,Control!$B$3)</f>
        <v>55000</v>
      </c>
      <c r="D11" s="25" cm="1">
        <f t="array" ref="D11">INDEX(D18:D40,Control!$B$3)</f>
        <v>56000</v>
      </c>
      <c r="E11" s="25" cm="1">
        <f t="array" ref="E11">INDEX(E18:E40,Control!$B$3)</f>
        <v>56000</v>
      </c>
      <c r="F11" s="25" cm="1">
        <f t="array" ref="F11">INDEX(F18:F40,Control!$B$3)</f>
        <v>57000</v>
      </c>
      <c r="G11" s="25" cm="1">
        <f t="array" ref="G11">INDEX(G18:G40,Control!$B$3)</f>
        <v>57000</v>
      </c>
      <c r="H11" s="25" cm="1">
        <f t="array" ref="H11">INDEX(H18:H40,Control!$B$3)</f>
        <v>56000</v>
      </c>
      <c r="I11" s="25" cm="1">
        <f t="array" ref="I11">INDEX(I18:I40,Control!$B$3)</f>
        <v>58000</v>
      </c>
      <c r="J11" s="25" cm="1">
        <f t="array" ref="J11">INDEX(J18:J40,Control!$B$3)</f>
        <v>59000</v>
      </c>
      <c r="K11" s="25" cm="1">
        <f t="array" ref="K11">INDEX(K18:K40,Control!$B$3)</f>
        <v>58000</v>
      </c>
      <c r="L11" s="25" cm="1">
        <f t="array" ref="L11">INDEX(L18:L40,Control!$B$3)</f>
        <v>58000</v>
      </c>
      <c r="M11" s="25" cm="1">
        <f t="array" ref="M11">INDEX(M18:M40,Control!$B$3)</f>
        <v>60000</v>
      </c>
      <c r="N11" s="25" cm="1">
        <f t="array" ref="N11">INDEX(N18:N40,Control!$B$3)</f>
        <v>59000</v>
      </c>
      <c r="O11" s="25" cm="1">
        <f t="array" ref="O11">INDEX(O18:O40,Control!$B$3)</f>
        <v>62000</v>
      </c>
      <c r="P11" s="25" cm="1">
        <f t="array" ref="P11">INDEX(P18:P40,Control!$B$3)</f>
        <v>61000</v>
      </c>
      <c r="Q11" s="25" cm="1">
        <f t="array" ref="Q11">INDEX(Q18:Q40,Control!$B$3)</f>
        <v>67000</v>
      </c>
      <c r="R11" s="25" cm="1">
        <f t="array" ref="R11">INDEX(R18:R40,Control!$B$3)</f>
        <v>70000</v>
      </c>
      <c r="S11" s="25" cm="1">
        <f t="array" ref="S11">INDEX(S18:S40,Control!$B$3)</f>
        <v>73000</v>
      </c>
      <c r="T11" s="25" cm="1">
        <f t="array" ref="T11">INDEX(T18:T40,Control!$B$3)</f>
        <v>76000</v>
      </c>
      <c r="U11" s="25" cm="1">
        <f t="array" ref="U11">INDEX(U18:U40,Control!$B$3)</f>
        <v>76000</v>
      </c>
      <c r="V11" s="25" cm="1">
        <f t="array" ref="V11">INDEX(V18:V40,Control!$B$3)</f>
        <v>68000</v>
      </c>
      <c r="W11" s="25" cm="1">
        <f t="array" ref="W11">INDEX(W18:W40,Control!$B$3)</f>
        <v>72000</v>
      </c>
      <c r="X11" s="25" cm="1">
        <f t="array" ref="X11">INDEX(X18:X40,Control!$B$3)</f>
        <v>73000</v>
      </c>
      <c r="Y11" s="25" cm="1">
        <f t="array" ref="Y11">INDEX(Y18:Y40,Control!$B$3)</f>
        <v>78000</v>
      </c>
    </row>
    <row r="12" spans="1:26" x14ac:dyDescent="0.2">
      <c r="A12" s="69" t="str">
        <f>A10</f>
        <v>Ashford</v>
      </c>
      <c r="B12" s="25" cm="1">
        <f t="array" ref="B12">INDEX(B45:B67,Control!$B$3)</f>
        <v>0.74</v>
      </c>
      <c r="C12" s="25" cm="1">
        <f t="array" ref="C12">INDEX(C45:C67,Control!$B$3)</f>
        <v>0.85</v>
      </c>
      <c r="D12" s="25" cm="1">
        <f t="array" ref="D12">INDEX(D45:D67,Control!$B$3)</f>
        <v>0.85</v>
      </c>
      <c r="E12" s="25" cm="1">
        <f t="array" ref="E12">INDEX(E45:E67,Control!$B$3)</f>
        <v>0.85</v>
      </c>
      <c r="F12" s="25" cm="1">
        <f t="array" ref="F12">INDEX(F45:F67,Control!$B$3)</f>
        <v>0.85</v>
      </c>
      <c r="G12" s="25" cm="1">
        <f t="array" ref="G12">INDEX(G45:G67,Control!$B$3)</f>
        <v>0.83</v>
      </c>
      <c r="H12" s="25" cm="1">
        <f t="array" ref="H12">INDEX(H45:H67,Control!$B$3)</f>
        <v>0.81</v>
      </c>
      <c r="I12" s="25" cm="1">
        <f t="array" ref="I12">INDEX(I45:I67,Control!$B$3)</f>
        <v>0.82</v>
      </c>
      <c r="J12" s="25" cm="1">
        <f t="array" ref="J12">INDEX(J45:J67,Control!$B$3)</f>
        <v>0.82</v>
      </c>
      <c r="K12" s="25" cm="1">
        <f t="array" ref="K12">INDEX(K45:K67,Control!$B$3)</f>
        <v>0.8</v>
      </c>
      <c r="L12" s="25" cm="1">
        <f t="array" ref="L12">INDEX(L45:L67,Control!$B$3)</f>
        <v>0.8</v>
      </c>
      <c r="M12" s="25" cm="1">
        <f t="array" ref="M12">INDEX(M45:M67,Control!$B$3)</f>
        <v>0.81</v>
      </c>
      <c r="N12" s="25" cm="1">
        <f t="array" ref="N12">INDEX(N45:N67,Control!$B$3)</f>
        <v>0.8</v>
      </c>
      <c r="O12" s="25" cm="1">
        <f t="array" ref="O12">INDEX(O45:O67,Control!$B$3)</f>
        <v>0.83</v>
      </c>
      <c r="P12" s="25" cm="1">
        <f t="array" ref="P12">INDEX(P45:P67,Control!$B$3)</f>
        <v>0.81</v>
      </c>
      <c r="Q12" s="25" cm="1">
        <f t="array" ref="Q12">INDEX(Q45:Q67,Control!$B$3)</f>
        <v>0.89</v>
      </c>
      <c r="R12" s="25" cm="1">
        <f t="array" ref="R12">INDEX(R45:R67,Control!$B$3)</f>
        <v>0.93</v>
      </c>
      <c r="S12" s="25" cm="1">
        <f t="array" ref="S12">INDEX(S45:S67,Control!$B$3)</f>
        <v>0.95</v>
      </c>
      <c r="T12" s="25" cm="1">
        <f t="array" ref="T12">INDEX(T45:T67,Control!$B$3)</f>
        <v>0.97</v>
      </c>
      <c r="U12" s="25" cm="1">
        <f t="array" ref="U12">INDEX(U45:U67,Control!$B$3)</f>
        <v>0.97</v>
      </c>
      <c r="V12" s="25" cm="1">
        <f t="array" ref="V12">INDEX(V45:V67,Control!$B$3)</f>
        <v>0.87</v>
      </c>
      <c r="W12" s="25" cm="1">
        <f t="array" ref="W12">INDEX(W45:W67,Control!$B$3)</f>
        <v>0.89</v>
      </c>
      <c r="X12" s="25" cm="1">
        <f t="array" ref="X12">INDEX(X45:X67,Control!$B$3)</f>
        <v>0.88</v>
      </c>
      <c r="Y12" s="25" cm="1">
        <f t="array" ref="Y12">INDEX(Y45:Y67,Control!$B$3)</f>
        <v>0.93</v>
      </c>
    </row>
    <row r="13" spans="1:26" x14ac:dyDescent="0.2">
      <c r="A13" s="69" t="s">
        <v>140</v>
      </c>
      <c r="B13" s="25">
        <f>B60</f>
        <v>0.84</v>
      </c>
      <c r="C13" s="25">
        <f t="shared" ref="C13:W13" si="0">C60</f>
        <v>0.84</v>
      </c>
      <c r="D13" s="25">
        <f t="shared" si="0"/>
        <v>0.85</v>
      </c>
      <c r="E13" s="25">
        <f t="shared" si="0"/>
        <v>0.83</v>
      </c>
      <c r="F13" s="25">
        <f t="shared" si="0"/>
        <v>0.83</v>
      </c>
      <c r="G13" s="25">
        <f t="shared" si="0"/>
        <v>0.84</v>
      </c>
      <c r="H13" s="25">
        <f t="shared" si="0"/>
        <v>0.81</v>
      </c>
      <c r="I13" s="25">
        <f t="shared" si="0"/>
        <v>0.82</v>
      </c>
      <c r="J13" s="25">
        <f t="shared" si="0"/>
        <v>0.81</v>
      </c>
      <c r="K13" s="25">
        <f t="shared" si="0"/>
        <v>0.79</v>
      </c>
      <c r="L13" s="25">
        <f t="shared" si="0"/>
        <v>0.8</v>
      </c>
      <c r="M13" s="25">
        <f t="shared" si="0"/>
        <v>0.81</v>
      </c>
      <c r="N13" s="25">
        <f t="shared" si="0"/>
        <v>0.81</v>
      </c>
      <c r="O13" s="25">
        <f t="shared" si="0"/>
        <v>0.83</v>
      </c>
      <c r="P13" s="25">
        <f t="shared" si="0"/>
        <v>0.84</v>
      </c>
      <c r="Q13" s="25">
        <f t="shared" si="0"/>
        <v>0.87</v>
      </c>
      <c r="R13" s="25">
        <f t="shared" si="0"/>
        <v>0.89</v>
      </c>
      <c r="S13" s="25">
        <f t="shared" si="0"/>
        <v>0.87</v>
      </c>
      <c r="T13" s="25">
        <f t="shared" si="0"/>
        <v>0.88</v>
      </c>
      <c r="U13" s="25">
        <f t="shared" si="0"/>
        <v>0.9</v>
      </c>
      <c r="V13" s="25">
        <f t="shared" si="0"/>
        <v>0.86</v>
      </c>
      <c r="W13" s="25">
        <f t="shared" si="0"/>
        <v>0.85</v>
      </c>
      <c r="X13" s="25">
        <f t="shared" ref="X13:Y13" si="1">X60</f>
        <v>0.86</v>
      </c>
      <c r="Y13" s="25">
        <f t="shared" si="1"/>
        <v>0.86</v>
      </c>
    </row>
    <row r="14" spans="1:26" x14ac:dyDescent="0.2">
      <c r="A14" s="69" t="s">
        <v>141</v>
      </c>
      <c r="B14" s="25">
        <f>B61</f>
        <v>0.8</v>
      </c>
      <c r="C14" s="25">
        <f t="shared" ref="C14:W14" si="2">C61</f>
        <v>0.8</v>
      </c>
      <c r="D14" s="25">
        <f t="shared" si="2"/>
        <v>0.8</v>
      </c>
      <c r="E14" s="25">
        <f t="shared" si="2"/>
        <v>0.8</v>
      </c>
      <c r="F14" s="25">
        <f t="shared" si="2"/>
        <v>0.8</v>
      </c>
      <c r="G14" s="25">
        <f t="shared" si="2"/>
        <v>0.81</v>
      </c>
      <c r="H14" s="25">
        <f t="shared" si="2"/>
        <v>0.79</v>
      </c>
      <c r="I14" s="25">
        <f t="shared" si="2"/>
        <v>0.8</v>
      </c>
      <c r="J14" s="25">
        <f t="shared" si="2"/>
        <v>0.79</v>
      </c>
      <c r="K14" s="25">
        <f t="shared" si="2"/>
        <v>0.77</v>
      </c>
      <c r="L14" s="25">
        <f t="shared" si="2"/>
        <v>0.77</v>
      </c>
      <c r="M14" s="25">
        <f t="shared" si="2"/>
        <v>0.78</v>
      </c>
      <c r="N14" s="25">
        <f t="shared" si="2"/>
        <v>0.79</v>
      </c>
      <c r="O14" s="25">
        <f t="shared" si="2"/>
        <v>0.8</v>
      </c>
      <c r="P14" s="25">
        <f t="shared" si="2"/>
        <v>0.82</v>
      </c>
      <c r="Q14" s="25">
        <f t="shared" si="2"/>
        <v>0.84</v>
      </c>
      <c r="R14" s="25">
        <f t="shared" si="2"/>
        <v>0.86</v>
      </c>
      <c r="S14" s="25">
        <f t="shared" si="2"/>
        <v>0.87</v>
      </c>
      <c r="T14" s="25">
        <f t="shared" si="2"/>
        <v>0.87</v>
      </c>
      <c r="U14" s="25">
        <f t="shared" si="2"/>
        <v>0.88</v>
      </c>
      <c r="V14" s="25">
        <f t="shared" si="2"/>
        <v>0.85</v>
      </c>
      <c r="W14" s="25">
        <f t="shared" si="2"/>
        <v>0.86</v>
      </c>
      <c r="X14" s="25">
        <f t="shared" ref="X14:Y14" si="3">X61</f>
        <v>0.87</v>
      </c>
      <c r="Y14" s="25">
        <f t="shared" si="3"/>
        <v>0.87</v>
      </c>
    </row>
    <row r="16" spans="1:26" s="18" customFormat="1" ht="15" x14ac:dyDescent="0.25">
      <c r="A16" s="189" t="s">
        <v>1839</v>
      </c>
      <c r="Z16" s="191"/>
    </row>
    <row r="17" spans="1:26" s="18" customFormat="1" ht="15" x14ac:dyDescent="0.25">
      <c r="B17" s="18">
        <v>2000</v>
      </c>
      <c r="C17" s="18">
        <v>2001</v>
      </c>
      <c r="D17" s="18">
        <v>2002</v>
      </c>
      <c r="E17" s="18">
        <v>2003</v>
      </c>
      <c r="F17" s="18">
        <v>2004</v>
      </c>
      <c r="G17" s="18">
        <v>2005</v>
      </c>
      <c r="H17" s="18">
        <v>2006</v>
      </c>
      <c r="I17" s="18">
        <v>2007</v>
      </c>
      <c r="J17" s="18">
        <v>2008</v>
      </c>
      <c r="K17" s="18">
        <v>2009</v>
      </c>
      <c r="L17" s="18">
        <v>2010</v>
      </c>
      <c r="M17" s="18">
        <v>2011</v>
      </c>
      <c r="N17" s="18">
        <v>2012</v>
      </c>
      <c r="O17" s="18">
        <v>2013</v>
      </c>
      <c r="P17" s="18">
        <v>2014</v>
      </c>
      <c r="Q17" s="18">
        <v>2015</v>
      </c>
      <c r="R17" s="18">
        <v>2016</v>
      </c>
      <c r="S17" s="18">
        <v>2017</v>
      </c>
      <c r="T17" s="18">
        <v>2018</v>
      </c>
      <c r="U17" s="18">
        <v>2019</v>
      </c>
      <c r="V17" s="18">
        <v>2020</v>
      </c>
      <c r="W17" s="18">
        <v>2021</v>
      </c>
      <c r="X17" s="18">
        <v>2022</v>
      </c>
      <c r="Y17" s="18">
        <v>2023</v>
      </c>
      <c r="Z17" s="191"/>
    </row>
    <row r="18" spans="1:26" x14ac:dyDescent="0.2">
      <c r="A18" t="s">
        <v>115</v>
      </c>
      <c r="B18" s="14">
        <v>47000</v>
      </c>
      <c r="C18" s="14">
        <v>55000</v>
      </c>
      <c r="D18" s="14">
        <v>56000</v>
      </c>
      <c r="E18" s="14">
        <v>56000</v>
      </c>
      <c r="F18" s="14">
        <v>57000</v>
      </c>
      <c r="G18" s="14">
        <v>57000</v>
      </c>
      <c r="H18" s="14">
        <v>56000</v>
      </c>
      <c r="I18" s="14">
        <v>58000</v>
      </c>
      <c r="J18" s="14">
        <v>59000</v>
      </c>
      <c r="K18" s="14">
        <v>58000</v>
      </c>
      <c r="L18" s="14">
        <v>58000</v>
      </c>
      <c r="M18" s="14">
        <v>60000</v>
      </c>
      <c r="N18" s="14">
        <v>59000</v>
      </c>
      <c r="O18" s="14">
        <v>62000</v>
      </c>
      <c r="P18" s="14">
        <v>61000</v>
      </c>
      <c r="Q18" s="14">
        <v>67000</v>
      </c>
      <c r="R18" s="14">
        <v>70000</v>
      </c>
      <c r="S18" s="14">
        <v>73000</v>
      </c>
      <c r="T18" s="14">
        <v>76000</v>
      </c>
      <c r="U18" s="14">
        <v>76000</v>
      </c>
      <c r="V18" s="14">
        <v>68000</v>
      </c>
      <c r="W18" s="14">
        <v>72000</v>
      </c>
      <c r="X18" s="14">
        <v>73000</v>
      </c>
      <c r="Y18" s="14">
        <v>78000</v>
      </c>
    </row>
    <row r="19" spans="1:26" x14ac:dyDescent="0.2">
      <c r="A19" t="s">
        <v>116</v>
      </c>
      <c r="B19" s="14">
        <v>60000</v>
      </c>
      <c r="C19" s="14">
        <v>65000</v>
      </c>
      <c r="D19" s="14">
        <v>66000</v>
      </c>
      <c r="E19" s="14">
        <v>67000</v>
      </c>
      <c r="F19" s="14">
        <v>67000</v>
      </c>
      <c r="G19" s="14">
        <v>69000</v>
      </c>
      <c r="H19" s="14">
        <v>68000</v>
      </c>
      <c r="I19" s="14">
        <v>71000</v>
      </c>
      <c r="J19" s="14">
        <v>75000</v>
      </c>
      <c r="K19" s="14">
        <v>70000</v>
      </c>
      <c r="L19" s="14">
        <v>73000</v>
      </c>
      <c r="M19" s="14">
        <v>74000</v>
      </c>
      <c r="N19" s="14">
        <v>70000</v>
      </c>
      <c r="O19" s="14">
        <v>71000</v>
      </c>
      <c r="P19" s="14">
        <v>77000</v>
      </c>
      <c r="Q19" s="14">
        <v>78000</v>
      </c>
      <c r="R19" s="14">
        <v>83000</v>
      </c>
      <c r="S19" s="14">
        <v>84000</v>
      </c>
      <c r="T19" s="14">
        <v>83000</v>
      </c>
      <c r="U19" s="14">
        <v>87000</v>
      </c>
      <c r="V19" s="14">
        <v>80000</v>
      </c>
      <c r="W19" s="14">
        <v>82000</v>
      </c>
      <c r="X19" s="14">
        <v>87000</v>
      </c>
      <c r="Y19" s="14">
        <v>79000</v>
      </c>
    </row>
    <row r="20" spans="1:26" x14ac:dyDescent="0.2">
      <c r="A20" t="s">
        <v>117</v>
      </c>
      <c r="B20" s="14">
        <v>47000</v>
      </c>
      <c r="C20" s="14">
        <v>50000</v>
      </c>
      <c r="D20" s="14">
        <v>53000</v>
      </c>
      <c r="E20" s="14">
        <v>56000</v>
      </c>
      <c r="F20" s="14">
        <v>51000</v>
      </c>
      <c r="G20" s="14">
        <v>55000</v>
      </c>
      <c r="H20" s="14">
        <v>53000</v>
      </c>
      <c r="I20" s="14">
        <v>57000</v>
      </c>
      <c r="J20" s="14">
        <v>59000</v>
      </c>
      <c r="K20" s="14">
        <v>55000</v>
      </c>
      <c r="L20" s="14">
        <v>57000</v>
      </c>
      <c r="M20" s="14">
        <v>58000</v>
      </c>
      <c r="N20" s="14">
        <v>62000</v>
      </c>
      <c r="O20" s="14">
        <v>64000</v>
      </c>
      <c r="P20" s="14">
        <v>66000</v>
      </c>
      <c r="Q20" s="14">
        <v>69000</v>
      </c>
      <c r="R20" s="14">
        <v>74000</v>
      </c>
      <c r="S20" s="14">
        <v>67000</v>
      </c>
      <c r="T20" s="14">
        <v>67000</v>
      </c>
      <c r="U20" s="14">
        <v>68000</v>
      </c>
      <c r="V20" s="14">
        <v>80000</v>
      </c>
      <c r="W20" s="14">
        <v>74000</v>
      </c>
      <c r="X20" s="14">
        <v>72000</v>
      </c>
      <c r="Y20" s="14">
        <v>76000</v>
      </c>
    </row>
    <row r="21" spans="1:26" x14ac:dyDescent="0.2">
      <c r="A21" t="s">
        <v>118</v>
      </c>
      <c r="B21" s="14">
        <v>43000</v>
      </c>
      <c r="C21" s="14">
        <v>44000</v>
      </c>
      <c r="D21" s="14">
        <v>48000</v>
      </c>
      <c r="E21" s="14">
        <v>48000</v>
      </c>
      <c r="F21" s="14">
        <v>45000</v>
      </c>
      <c r="G21" s="14">
        <v>46000</v>
      </c>
      <c r="H21" s="14">
        <v>45000</v>
      </c>
      <c r="I21" s="14">
        <v>46000</v>
      </c>
      <c r="J21" s="14">
        <v>47000</v>
      </c>
      <c r="K21" s="14">
        <v>42000</v>
      </c>
      <c r="L21" s="14">
        <v>39000</v>
      </c>
      <c r="M21" s="14">
        <v>37000</v>
      </c>
      <c r="N21" s="14">
        <v>37000</v>
      </c>
      <c r="O21" s="14">
        <v>42000</v>
      </c>
      <c r="P21" s="14">
        <v>40000</v>
      </c>
      <c r="Q21" s="14">
        <v>40000</v>
      </c>
      <c r="R21" s="14">
        <v>42000</v>
      </c>
      <c r="S21" s="14">
        <v>44000</v>
      </c>
      <c r="T21" s="14">
        <v>42000</v>
      </c>
      <c r="U21" s="14">
        <v>43000</v>
      </c>
      <c r="V21" s="14">
        <v>42000</v>
      </c>
      <c r="W21" s="14">
        <v>45000</v>
      </c>
      <c r="X21" s="14">
        <v>45000</v>
      </c>
      <c r="Y21" s="14">
        <v>43000</v>
      </c>
    </row>
    <row r="22" spans="1:26" x14ac:dyDescent="0.2">
      <c r="A22" t="s">
        <v>119</v>
      </c>
      <c r="B22" s="14">
        <v>37000</v>
      </c>
      <c r="C22" s="14">
        <v>42000</v>
      </c>
      <c r="D22" s="14">
        <v>43000</v>
      </c>
      <c r="E22" s="14">
        <v>41000</v>
      </c>
      <c r="F22" s="14">
        <v>40000</v>
      </c>
      <c r="G22" s="14">
        <v>42000</v>
      </c>
      <c r="H22" s="14">
        <v>40000</v>
      </c>
      <c r="I22" s="14">
        <v>43000</v>
      </c>
      <c r="J22" s="14">
        <v>45000</v>
      </c>
      <c r="K22" s="14">
        <v>42000</v>
      </c>
      <c r="L22" s="14">
        <v>44000</v>
      </c>
      <c r="M22" s="14">
        <v>49000</v>
      </c>
      <c r="N22" s="14">
        <v>46000</v>
      </c>
      <c r="O22" s="14">
        <v>47000</v>
      </c>
      <c r="P22" s="14">
        <v>50000</v>
      </c>
      <c r="Q22" s="14">
        <v>48000</v>
      </c>
      <c r="R22" s="14">
        <v>46000</v>
      </c>
      <c r="S22" s="14">
        <v>44000</v>
      </c>
      <c r="T22" s="14">
        <v>41000</v>
      </c>
      <c r="U22" s="14">
        <v>47000</v>
      </c>
      <c r="V22" s="14">
        <v>47000</v>
      </c>
      <c r="W22" s="14">
        <v>46000</v>
      </c>
      <c r="X22" s="14">
        <v>50000</v>
      </c>
      <c r="Y22" s="14">
        <v>43000</v>
      </c>
    </row>
    <row r="23" spans="1:26" x14ac:dyDescent="0.2">
      <c r="A23" t="s">
        <v>120</v>
      </c>
      <c r="B23" s="14">
        <v>31000</v>
      </c>
      <c r="C23" s="14">
        <v>32000</v>
      </c>
      <c r="D23" s="14">
        <v>33000</v>
      </c>
      <c r="E23" s="14">
        <v>32000</v>
      </c>
      <c r="F23" s="14">
        <v>33000</v>
      </c>
      <c r="G23" s="14">
        <v>35000</v>
      </c>
      <c r="H23" s="14">
        <v>30000</v>
      </c>
      <c r="I23" s="14">
        <v>32000</v>
      </c>
      <c r="J23" s="14">
        <v>32000</v>
      </c>
      <c r="K23" s="14">
        <v>32000</v>
      </c>
      <c r="L23" s="14">
        <v>33000</v>
      </c>
      <c r="M23" s="14">
        <v>33000</v>
      </c>
      <c r="N23" s="14">
        <v>32000</v>
      </c>
      <c r="O23" s="14">
        <v>31000</v>
      </c>
      <c r="P23" s="14">
        <v>32000</v>
      </c>
      <c r="Q23" s="14">
        <v>33000</v>
      </c>
      <c r="R23" s="14">
        <v>39000</v>
      </c>
      <c r="S23" s="14">
        <v>40000</v>
      </c>
      <c r="T23" s="14">
        <v>38000</v>
      </c>
      <c r="U23" s="14">
        <v>37000</v>
      </c>
      <c r="V23" s="14">
        <v>37000</v>
      </c>
      <c r="W23" s="14">
        <v>38000</v>
      </c>
      <c r="X23" s="14">
        <v>37000</v>
      </c>
      <c r="Y23" s="14">
        <v>45000</v>
      </c>
    </row>
    <row r="24" spans="1:26" x14ac:dyDescent="0.2">
      <c r="A24" t="s">
        <v>121</v>
      </c>
      <c r="B24" s="14">
        <v>79000</v>
      </c>
      <c r="C24" s="14">
        <v>80000</v>
      </c>
      <c r="D24" s="14">
        <v>80000</v>
      </c>
      <c r="E24" s="14">
        <v>82000</v>
      </c>
      <c r="F24" s="14">
        <v>82000</v>
      </c>
      <c r="G24" s="14">
        <v>86000</v>
      </c>
      <c r="H24" s="14">
        <v>86000</v>
      </c>
      <c r="I24" s="14">
        <v>86000</v>
      </c>
      <c r="J24" s="14">
        <v>83000</v>
      </c>
      <c r="K24" s="14">
        <v>81000</v>
      </c>
      <c r="L24" s="14">
        <v>84000</v>
      </c>
      <c r="M24" s="14">
        <v>84000</v>
      </c>
      <c r="N24" s="14">
        <v>83000</v>
      </c>
      <c r="O24" s="14">
        <v>85000</v>
      </c>
      <c r="P24" s="14">
        <v>88000</v>
      </c>
      <c r="Q24" s="14">
        <v>91000</v>
      </c>
      <c r="R24" s="14">
        <v>88000</v>
      </c>
      <c r="S24" s="14">
        <v>86000</v>
      </c>
      <c r="T24" s="14">
        <v>94000</v>
      </c>
      <c r="U24" s="14">
        <v>91000</v>
      </c>
      <c r="V24" s="14">
        <v>88000</v>
      </c>
      <c r="W24" s="14">
        <v>87000</v>
      </c>
      <c r="X24" s="14">
        <v>89000</v>
      </c>
      <c r="Y24" s="14">
        <v>97000</v>
      </c>
    </row>
    <row r="25" spans="1:26" x14ac:dyDescent="0.2">
      <c r="A25" t="s">
        <v>122</v>
      </c>
      <c r="B25" s="14">
        <v>48000</v>
      </c>
      <c r="C25" s="14">
        <v>51000</v>
      </c>
      <c r="D25" s="14">
        <v>54000</v>
      </c>
      <c r="E25" s="14">
        <v>50000</v>
      </c>
      <c r="F25" s="14">
        <v>51000</v>
      </c>
      <c r="G25" s="14">
        <v>52000</v>
      </c>
      <c r="H25" s="14">
        <v>48000</v>
      </c>
      <c r="I25" s="14">
        <v>50000</v>
      </c>
      <c r="J25" s="14">
        <v>48000</v>
      </c>
      <c r="K25" s="14">
        <v>54000</v>
      </c>
      <c r="L25" s="14">
        <v>54000</v>
      </c>
      <c r="M25" s="14">
        <v>55000</v>
      </c>
      <c r="N25" s="14">
        <v>55000</v>
      </c>
      <c r="O25" s="14">
        <v>57000</v>
      </c>
      <c r="P25" s="14">
        <v>55000</v>
      </c>
      <c r="Q25" s="14">
        <v>58000</v>
      </c>
      <c r="R25" s="14">
        <v>61000</v>
      </c>
      <c r="S25" s="14">
        <v>65000</v>
      </c>
      <c r="T25" s="14">
        <v>60000</v>
      </c>
      <c r="U25" s="14">
        <v>64000</v>
      </c>
      <c r="V25" s="14">
        <v>59000</v>
      </c>
      <c r="W25" s="14">
        <v>63000</v>
      </c>
      <c r="X25" s="14">
        <v>66000</v>
      </c>
      <c r="Y25" s="14">
        <v>59000</v>
      </c>
    </row>
    <row r="26" spans="1:26" x14ac:dyDescent="0.2">
      <c r="A26" t="s">
        <v>123</v>
      </c>
      <c r="B26" s="14">
        <v>47000</v>
      </c>
      <c r="C26" s="14">
        <v>50000</v>
      </c>
      <c r="D26" s="14">
        <v>51000</v>
      </c>
      <c r="E26" s="14">
        <v>49000</v>
      </c>
      <c r="F26" s="14">
        <v>49000</v>
      </c>
      <c r="G26" s="14">
        <v>54000</v>
      </c>
      <c r="H26" s="14">
        <v>49000</v>
      </c>
      <c r="I26" s="14">
        <v>51000</v>
      </c>
      <c r="J26" s="14">
        <v>48000</v>
      </c>
      <c r="K26" s="14">
        <v>51000</v>
      </c>
      <c r="L26" s="14">
        <v>53000</v>
      </c>
      <c r="M26" s="14">
        <v>54000</v>
      </c>
      <c r="N26" s="14">
        <v>52000</v>
      </c>
      <c r="O26" s="14">
        <v>54000</v>
      </c>
      <c r="P26" s="14">
        <v>53000</v>
      </c>
      <c r="Q26" s="14">
        <v>58000</v>
      </c>
      <c r="R26" s="14">
        <v>59000</v>
      </c>
      <c r="S26" s="14">
        <v>58000</v>
      </c>
      <c r="T26" s="14">
        <v>64000</v>
      </c>
      <c r="U26" s="14">
        <v>63000</v>
      </c>
      <c r="V26" s="14">
        <v>57000</v>
      </c>
      <c r="W26" s="14">
        <v>61000</v>
      </c>
      <c r="X26" s="14">
        <v>65000</v>
      </c>
      <c r="Y26" s="14">
        <v>69000</v>
      </c>
    </row>
    <row r="27" spans="1:26" x14ac:dyDescent="0.2">
      <c r="A27" t="s">
        <v>124</v>
      </c>
      <c r="B27" s="14">
        <v>39000</v>
      </c>
      <c r="C27" s="14">
        <v>47000</v>
      </c>
      <c r="D27" s="14">
        <v>47000</v>
      </c>
      <c r="E27" s="14">
        <v>49000</v>
      </c>
      <c r="F27" s="14">
        <v>48000</v>
      </c>
      <c r="G27" s="14">
        <v>50000</v>
      </c>
      <c r="H27" s="14">
        <v>47000</v>
      </c>
      <c r="I27" s="14">
        <v>51000</v>
      </c>
      <c r="J27" s="14">
        <v>51000</v>
      </c>
      <c r="K27" s="14">
        <v>47000</v>
      </c>
      <c r="L27" s="14">
        <v>48000</v>
      </c>
      <c r="M27" s="14">
        <v>48000</v>
      </c>
      <c r="N27" s="14">
        <v>48000</v>
      </c>
      <c r="O27" s="14">
        <v>51000</v>
      </c>
      <c r="P27" s="14">
        <v>46000</v>
      </c>
      <c r="Q27" s="14">
        <v>48000</v>
      </c>
      <c r="R27" s="14">
        <v>56000</v>
      </c>
      <c r="S27" s="14">
        <v>57000</v>
      </c>
      <c r="T27" s="14">
        <v>54000</v>
      </c>
      <c r="U27" s="14">
        <v>57000</v>
      </c>
      <c r="V27" s="14">
        <v>53000</v>
      </c>
      <c r="W27" s="14">
        <v>57000</v>
      </c>
      <c r="X27" s="14">
        <v>57000</v>
      </c>
      <c r="Y27" s="14">
        <v>58000</v>
      </c>
    </row>
    <row r="28" spans="1:26" x14ac:dyDescent="0.2">
      <c r="A28" t="s">
        <v>125</v>
      </c>
      <c r="B28" s="14">
        <v>57000</v>
      </c>
      <c r="C28" s="14">
        <v>57000</v>
      </c>
      <c r="D28" s="14">
        <v>61000</v>
      </c>
      <c r="E28" s="14">
        <v>59000</v>
      </c>
      <c r="F28" s="14">
        <v>61000</v>
      </c>
      <c r="G28" s="14">
        <v>64000</v>
      </c>
      <c r="H28" s="14">
        <v>62000</v>
      </c>
      <c r="I28" s="14">
        <v>64000</v>
      </c>
      <c r="J28" s="14">
        <v>64000</v>
      </c>
      <c r="K28" s="14">
        <v>60000</v>
      </c>
      <c r="L28" s="14">
        <v>62000</v>
      </c>
      <c r="M28" s="14">
        <v>66000</v>
      </c>
      <c r="N28" s="14">
        <v>60000</v>
      </c>
      <c r="O28" s="14">
        <v>64000</v>
      </c>
      <c r="P28" s="14">
        <v>67000</v>
      </c>
      <c r="Q28" s="14">
        <v>67000</v>
      </c>
      <c r="R28" s="14">
        <v>70000</v>
      </c>
      <c r="S28" s="14">
        <v>65000</v>
      </c>
      <c r="T28" s="14">
        <v>69000</v>
      </c>
      <c r="U28" s="14">
        <v>75000</v>
      </c>
      <c r="V28" s="14">
        <v>76000</v>
      </c>
      <c r="W28" s="14">
        <v>78000</v>
      </c>
      <c r="X28" s="14">
        <v>77000</v>
      </c>
      <c r="Y28" s="14">
        <v>76000</v>
      </c>
    </row>
    <row r="29" spans="1:26" x14ac:dyDescent="0.2">
      <c r="A29" t="s">
        <v>126</v>
      </c>
      <c r="B29" s="14">
        <v>56000</v>
      </c>
      <c r="C29" s="14">
        <v>59000</v>
      </c>
      <c r="D29" s="14">
        <v>64000</v>
      </c>
      <c r="E29" s="14">
        <v>59000</v>
      </c>
      <c r="F29" s="14">
        <v>57000</v>
      </c>
      <c r="G29" s="14">
        <v>58000</v>
      </c>
      <c r="H29" s="14">
        <v>52000</v>
      </c>
      <c r="I29" s="14">
        <v>52000</v>
      </c>
      <c r="J29" s="14">
        <v>55000</v>
      </c>
      <c r="K29" s="14">
        <v>57000</v>
      </c>
      <c r="L29" s="14">
        <v>54000</v>
      </c>
      <c r="M29" s="14">
        <v>59000</v>
      </c>
      <c r="N29" s="14">
        <v>56000</v>
      </c>
      <c r="O29" s="14">
        <v>57000</v>
      </c>
      <c r="P29" s="14">
        <v>65000</v>
      </c>
      <c r="Q29" s="14">
        <v>73000</v>
      </c>
      <c r="R29" s="14">
        <v>66000</v>
      </c>
      <c r="S29" s="14">
        <v>65000</v>
      </c>
      <c r="T29" s="14">
        <v>62000</v>
      </c>
      <c r="U29" s="14">
        <v>65000</v>
      </c>
      <c r="V29" s="14">
        <v>66000</v>
      </c>
      <c r="W29" s="14">
        <v>71000</v>
      </c>
      <c r="X29" s="14">
        <v>65000</v>
      </c>
      <c r="Y29" s="14">
        <v>67000</v>
      </c>
    </row>
    <row r="30" spans="1:26" x14ac:dyDescent="0.2">
      <c r="A30" t="s">
        <v>138</v>
      </c>
      <c r="B30" s="14" t="s">
        <v>496</v>
      </c>
      <c r="C30" s="14">
        <v>632000</v>
      </c>
      <c r="D30" s="14">
        <v>655000</v>
      </c>
      <c r="E30" s="14">
        <v>648000</v>
      </c>
      <c r="F30" s="14">
        <v>641000</v>
      </c>
      <c r="G30" s="14">
        <v>668000</v>
      </c>
      <c r="H30" s="14">
        <v>636000</v>
      </c>
      <c r="I30" s="14">
        <v>663000</v>
      </c>
      <c r="J30" s="14">
        <v>666000</v>
      </c>
      <c r="K30" s="14">
        <v>650000</v>
      </c>
      <c r="L30" s="14">
        <v>660000</v>
      </c>
      <c r="M30" s="14">
        <v>677000</v>
      </c>
      <c r="N30" s="14">
        <v>661000</v>
      </c>
      <c r="O30" s="14">
        <v>685000</v>
      </c>
      <c r="P30" s="14">
        <v>699000</v>
      </c>
      <c r="Q30" s="14">
        <v>731000</v>
      </c>
      <c r="R30" s="14">
        <v>755000</v>
      </c>
      <c r="S30" s="14">
        <v>748000</v>
      </c>
      <c r="T30" s="14">
        <v>749000</v>
      </c>
      <c r="U30" s="14">
        <v>772000</v>
      </c>
      <c r="V30" s="14">
        <v>752000</v>
      </c>
      <c r="W30" s="14">
        <v>775000</v>
      </c>
      <c r="X30" s="14">
        <v>782000</v>
      </c>
      <c r="Y30" s="14">
        <v>790000</v>
      </c>
    </row>
    <row r="31" spans="1:26" x14ac:dyDescent="0.2">
      <c r="A31" t="s">
        <v>127</v>
      </c>
      <c r="B31" s="14" t="s">
        <v>496</v>
      </c>
      <c r="C31" s="14">
        <v>99000</v>
      </c>
      <c r="D31" s="14">
        <v>105000</v>
      </c>
      <c r="E31" s="14">
        <v>100000</v>
      </c>
      <c r="F31" s="14">
        <v>101000</v>
      </c>
      <c r="G31" s="14">
        <v>108000</v>
      </c>
      <c r="H31" s="14">
        <v>104000</v>
      </c>
      <c r="I31" s="14">
        <v>103000</v>
      </c>
      <c r="J31" s="14">
        <v>100000</v>
      </c>
      <c r="K31" s="14">
        <v>95000</v>
      </c>
      <c r="L31" s="14">
        <v>97000</v>
      </c>
      <c r="M31" s="14">
        <v>96000</v>
      </c>
      <c r="N31" s="14">
        <v>100000</v>
      </c>
      <c r="O31" s="14">
        <v>98000</v>
      </c>
      <c r="P31" s="14">
        <v>99000</v>
      </c>
      <c r="Q31" s="14">
        <v>102000</v>
      </c>
      <c r="R31" s="14">
        <v>108000</v>
      </c>
      <c r="S31" s="14">
        <v>109000</v>
      </c>
      <c r="T31" s="14">
        <v>111000</v>
      </c>
      <c r="U31" s="14">
        <v>107000</v>
      </c>
      <c r="V31" s="14">
        <v>112000</v>
      </c>
      <c r="W31" s="14">
        <v>113000</v>
      </c>
      <c r="X31" s="14">
        <v>115000</v>
      </c>
      <c r="Y31" s="14">
        <v>116000</v>
      </c>
    </row>
    <row r="32" spans="1:26" x14ac:dyDescent="0.2">
      <c r="A32" t="s">
        <v>139</v>
      </c>
      <c r="B32" s="14">
        <v>683000</v>
      </c>
      <c r="C32" s="14">
        <v>731000</v>
      </c>
      <c r="D32" s="14">
        <v>760000</v>
      </c>
      <c r="E32" s="14">
        <v>748000</v>
      </c>
      <c r="F32" s="14">
        <v>743000</v>
      </c>
      <c r="G32" s="14">
        <v>776000</v>
      </c>
      <c r="H32" s="14">
        <v>740000</v>
      </c>
      <c r="I32" s="14">
        <v>765000</v>
      </c>
      <c r="J32" s="14">
        <v>766000</v>
      </c>
      <c r="K32" s="14">
        <v>745000</v>
      </c>
      <c r="L32" s="14">
        <v>757000</v>
      </c>
      <c r="M32" s="14">
        <v>773000</v>
      </c>
      <c r="N32" s="14">
        <v>761000</v>
      </c>
      <c r="O32" s="14">
        <v>783000</v>
      </c>
      <c r="P32" s="14">
        <v>798000</v>
      </c>
      <c r="Q32" s="14">
        <v>833000</v>
      </c>
      <c r="R32" s="14">
        <v>863000</v>
      </c>
      <c r="S32" s="14">
        <v>857000</v>
      </c>
      <c r="T32" s="14">
        <v>859000</v>
      </c>
      <c r="U32" s="14">
        <v>880000</v>
      </c>
      <c r="V32" s="14">
        <v>864000</v>
      </c>
      <c r="W32" s="14">
        <v>888000</v>
      </c>
      <c r="X32" s="14">
        <v>897000</v>
      </c>
      <c r="Y32" s="14">
        <v>906000</v>
      </c>
    </row>
    <row r="33" spans="1:26" x14ac:dyDescent="0.2">
      <c r="A33" t="s">
        <v>140</v>
      </c>
      <c r="B33" s="14">
        <v>4300000</v>
      </c>
      <c r="C33" s="14">
        <v>4299000</v>
      </c>
      <c r="D33" s="14">
        <v>4363000</v>
      </c>
      <c r="E33" s="14">
        <v>4309000</v>
      </c>
      <c r="F33" s="14">
        <v>4308000</v>
      </c>
      <c r="G33" s="14">
        <v>4423000</v>
      </c>
      <c r="H33" s="14">
        <v>4327000</v>
      </c>
      <c r="I33" s="14">
        <v>4400000</v>
      </c>
      <c r="J33" s="14">
        <v>4396000</v>
      </c>
      <c r="K33" s="14">
        <v>4303000</v>
      </c>
      <c r="L33" s="14">
        <v>4372000</v>
      </c>
      <c r="M33" s="14">
        <v>4442000</v>
      </c>
      <c r="N33" s="14">
        <v>4477000</v>
      </c>
      <c r="O33" s="14">
        <v>4565000</v>
      </c>
      <c r="P33" s="14">
        <v>4651000</v>
      </c>
      <c r="Q33" s="14">
        <v>4836000</v>
      </c>
      <c r="R33" s="14">
        <v>4970000</v>
      </c>
      <c r="S33" s="14">
        <v>4897000</v>
      </c>
      <c r="T33" s="14">
        <v>4932000</v>
      </c>
      <c r="U33" s="14">
        <v>5068000</v>
      </c>
      <c r="V33" s="14">
        <v>4855000</v>
      </c>
      <c r="W33" s="14">
        <v>4896000</v>
      </c>
      <c r="X33" s="14">
        <v>4996000</v>
      </c>
      <c r="Y33" s="14">
        <v>5019000</v>
      </c>
    </row>
    <row r="34" spans="1:26" x14ac:dyDescent="0.2">
      <c r="A34" t="s">
        <v>141</v>
      </c>
      <c r="B34" s="14">
        <v>25210000</v>
      </c>
      <c r="C34" s="14">
        <v>25430000</v>
      </c>
      <c r="D34" s="14">
        <v>25628000</v>
      </c>
      <c r="E34" s="14">
        <v>25838000</v>
      </c>
      <c r="F34" s="14">
        <v>26050000</v>
      </c>
      <c r="G34" s="14">
        <v>26478000</v>
      </c>
      <c r="H34" s="14">
        <v>26307000</v>
      </c>
      <c r="I34" s="14">
        <v>26606000</v>
      </c>
      <c r="J34" s="14">
        <v>26611000</v>
      </c>
      <c r="K34" s="14">
        <v>26246000</v>
      </c>
      <c r="L34" s="14">
        <v>26295000</v>
      </c>
      <c r="M34" s="14">
        <v>26874000</v>
      </c>
      <c r="N34" s="14">
        <v>27117000</v>
      </c>
      <c r="O34" s="14">
        <v>27545000</v>
      </c>
      <c r="P34" s="14">
        <v>28327000</v>
      </c>
      <c r="Q34" s="14">
        <v>29219000</v>
      </c>
      <c r="R34" s="14">
        <v>29972000</v>
      </c>
      <c r="S34" s="14">
        <v>30359000</v>
      </c>
      <c r="T34" s="14">
        <v>30492000</v>
      </c>
      <c r="U34" s="14">
        <v>30999000</v>
      </c>
      <c r="V34" s="14">
        <v>30066000</v>
      </c>
      <c r="W34" s="14">
        <v>30590000</v>
      </c>
      <c r="X34" s="14">
        <v>31225000</v>
      </c>
      <c r="Y34" s="14">
        <v>31555000</v>
      </c>
    </row>
    <row r="35" spans="1:26" x14ac:dyDescent="0.2">
      <c r="A35" t="s">
        <v>226</v>
      </c>
      <c r="B35" s="14">
        <v>28973000</v>
      </c>
      <c r="C35" s="14">
        <v>29283000</v>
      </c>
      <c r="D35" s="14">
        <v>29477000</v>
      </c>
      <c r="E35" s="14">
        <v>29747000</v>
      </c>
      <c r="F35" s="14">
        <v>30042000</v>
      </c>
      <c r="G35" s="14">
        <v>30539000</v>
      </c>
      <c r="H35" s="14">
        <v>30339000</v>
      </c>
      <c r="I35" s="14">
        <v>30667000</v>
      </c>
      <c r="J35" s="14">
        <v>30689000</v>
      </c>
      <c r="K35" s="14">
        <v>30266000</v>
      </c>
      <c r="L35" s="14">
        <v>30235000</v>
      </c>
      <c r="M35" s="14">
        <v>30897000</v>
      </c>
      <c r="N35" s="14">
        <v>31132000</v>
      </c>
      <c r="O35" s="14">
        <v>31574000</v>
      </c>
      <c r="P35" s="14">
        <v>32456000</v>
      </c>
      <c r="Q35" s="14">
        <v>33409000</v>
      </c>
      <c r="R35" s="14">
        <v>34293000</v>
      </c>
      <c r="S35" s="14">
        <v>34656000</v>
      </c>
      <c r="T35" s="14">
        <v>34846000</v>
      </c>
      <c r="U35" s="14">
        <v>35356000</v>
      </c>
      <c r="V35" s="14">
        <v>34321000</v>
      </c>
      <c r="W35" s="14">
        <v>34882000</v>
      </c>
      <c r="X35" s="14">
        <v>35541000</v>
      </c>
      <c r="Y35" s="14">
        <v>35937000</v>
      </c>
    </row>
    <row r="36" spans="1:26" x14ac:dyDescent="0.2">
      <c r="A36" t="s">
        <v>227</v>
      </c>
      <c r="B36" s="14">
        <v>29735000</v>
      </c>
      <c r="C36" s="14">
        <v>30056000</v>
      </c>
      <c r="D36" s="14">
        <v>30266000</v>
      </c>
      <c r="E36" s="14">
        <v>30548000</v>
      </c>
      <c r="F36" s="14">
        <v>30862000</v>
      </c>
      <c r="G36" s="14">
        <v>31377000</v>
      </c>
      <c r="H36" s="14">
        <v>31185000</v>
      </c>
      <c r="I36" s="14">
        <v>31516000</v>
      </c>
      <c r="J36" s="14">
        <v>31553000</v>
      </c>
      <c r="K36" s="14">
        <v>31106000</v>
      </c>
      <c r="L36" s="14">
        <v>31093000</v>
      </c>
      <c r="M36" s="14">
        <v>31743000</v>
      </c>
      <c r="N36" s="14">
        <v>31957000</v>
      </c>
      <c r="O36" s="14">
        <v>32408000</v>
      </c>
      <c r="P36" s="14">
        <v>33305000</v>
      </c>
      <c r="Q36" s="14">
        <v>34270000</v>
      </c>
      <c r="R36" s="14">
        <v>35175000</v>
      </c>
      <c r="S36" s="14">
        <v>35547000</v>
      </c>
      <c r="T36" s="14">
        <v>35746000</v>
      </c>
      <c r="U36" s="14">
        <v>36290000</v>
      </c>
      <c r="V36" s="14">
        <v>35247000</v>
      </c>
      <c r="W36" s="14">
        <v>35775000</v>
      </c>
      <c r="X36" s="14">
        <v>36476000</v>
      </c>
      <c r="Y36" s="14" t="s">
        <v>496</v>
      </c>
    </row>
    <row r="37" spans="1:26" x14ac:dyDescent="0.2">
      <c r="A37" t="s">
        <v>228</v>
      </c>
      <c r="B37" s="14">
        <v>298000</v>
      </c>
      <c r="C37" s="14">
        <v>310000</v>
      </c>
      <c r="D37" s="14">
        <v>321000</v>
      </c>
      <c r="E37" s="14">
        <v>319000</v>
      </c>
      <c r="F37" s="14">
        <v>317000</v>
      </c>
      <c r="G37" s="14">
        <v>339000</v>
      </c>
      <c r="H37" s="14">
        <v>321000</v>
      </c>
      <c r="I37" s="14">
        <v>329000</v>
      </c>
      <c r="J37" s="14">
        <v>322000</v>
      </c>
      <c r="K37" s="14">
        <v>314000</v>
      </c>
      <c r="L37" s="14">
        <v>324000</v>
      </c>
      <c r="M37" s="14">
        <v>325000</v>
      </c>
      <c r="N37" s="14">
        <v>329000</v>
      </c>
      <c r="O37" s="14">
        <v>332000</v>
      </c>
      <c r="P37" s="14">
        <v>338000</v>
      </c>
      <c r="Q37" s="14">
        <v>353000</v>
      </c>
      <c r="R37" s="14">
        <v>369000</v>
      </c>
      <c r="S37" s="14">
        <v>360000</v>
      </c>
      <c r="T37" s="14">
        <v>373000</v>
      </c>
      <c r="U37" s="14">
        <v>366000</v>
      </c>
      <c r="V37" s="14">
        <v>374000</v>
      </c>
      <c r="W37" s="14">
        <v>374000</v>
      </c>
      <c r="X37" s="14">
        <v>379000</v>
      </c>
      <c r="Y37" s="14">
        <v>404000</v>
      </c>
    </row>
    <row r="38" spans="1:26" x14ac:dyDescent="0.2">
      <c r="A38" t="s">
        <v>229</v>
      </c>
      <c r="B38" s="14">
        <v>160000</v>
      </c>
      <c r="C38" s="14">
        <v>168000</v>
      </c>
      <c r="D38" s="14">
        <v>179000</v>
      </c>
      <c r="E38" s="14">
        <v>168000</v>
      </c>
      <c r="F38" s="14">
        <v>169000</v>
      </c>
      <c r="G38" s="14">
        <v>174000</v>
      </c>
      <c r="H38" s="14">
        <v>163000</v>
      </c>
      <c r="I38" s="14">
        <v>167000</v>
      </c>
      <c r="J38" s="14">
        <v>167000</v>
      </c>
      <c r="K38" s="14">
        <v>171000</v>
      </c>
      <c r="L38" s="14">
        <v>171000</v>
      </c>
      <c r="M38" s="14">
        <v>180000</v>
      </c>
      <c r="N38" s="14">
        <v>171000</v>
      </c>
      <c r="O38" s="14">
        <v>178000</v>
      </c>
      <c r="P38" s="14">
        <v>187000</v>
      </c>
      <c r="Q38" s="14">
        <v>198000</v>
      </c>
      <c r="R38" s="14">
        <v>196000</v>
      </c>
      <c r="S38" s="14">
        <v>195000</v>
      </c>
      <c r="T38" s="14">
        <v>190000</v>
      </c>
      <c r="U38" s="14">
        <v>204000</v>
      </c>
      <c r="V38" s="14">
        <v>200000</v>
      </c>
      <c r="W38" s="14">
        <v>212000</v>
      </c>
      <c r="X38" s="14">
        <v>208000</v>
      </c>
      <c r="Y38" s="14">
        <v>202000</v>
      </c>
    </row>
    <row r="39" spans="1:26" x14ac:dyDescent="0.2">
      <c r="A39" t="s">
        <v>230</v>
      </c>
      <c r="B39" s="14">
        <v>179000</v>
      </c>
      <c r="C39" s="14">
        <v>198000</v>
      </c>
      <c r="D39" s="14">
        <v>204000</v>
      </c>
      <c r="E39" s="14">
        <v>206000</v>
      </c>
      <c r="F39" s="14">
        <v>200000</v>
      </c>
      <c r="G39" s="14">
        <v>207000</v>
      </c>
      <c r="H39" s="14">
        <v>200000</v>
      </c>
      <c r="I39" s="14">
        <v>211000</v>
      </c>
      <c r="J39" s="14">
        <v>218000</v>
      </c>
      <c r="K39" s="14">
        <v>202000</v>
      </c>
      <c r="L39" s="14">
        <v>204000</v>
      </c>
      <c r="M39" s="14">
        <v>208000</v>
      </c>
      <c r="N39" s="14">
        <v>202000</v>
      </c>
      <c r="O39" s="14">
        <v>211000</v>
      </c>
      <c r="P39" s="14">
        <v>213000</v>
      </c>
      <c r="Q39" s="14">
        <v>215000</v>
      </c>
      <c r="R39" s="14">
        <v>227000</v>
      </c>
      <c r="S39" s="14">
        <v>230000</v>
      </c>
      <c r="T39" s="14">
        <v>221000</v>
      </c>
      <c r="U39" s="14">
        <v>233000</v>
      </c>
      <c r="V39" s="14">
        <v>222000</v>
      </c>
      <c r="W39" s="14">
        <v>230000</v>
      </c>
      <c r="X39" s="14">
        <v>238000</v>
      </c>
      <c r="Y39" s="14">
        <v>223000</v>
      </c>
    </row>
    <row r="40" spans="1:26" x14ac:dyDescent="0.2">
      <c r="A40" t="s">
        <v>231</v>
      </c>
      <c r="B40" s="14">
        <v>126000</v>
      </c>
      <c r="C40" s="14">
        <v>135000</v>
      </c>
      <c r="D40" s="14">
        <v>136000</v>
      </c>
      <c r="E40" s="14">
        <v>138000</v>
      </c>
      <c r="F40" s="14">
        <v>139000</v>
      </c>
      <c r="G40" s="14">
        <v>143000</v>
      </c>
      <c r="H40" s="14">
        <v>142000</v>
      </c>
      <c r="I40" s="14">
        <v>144000</v>
      </c>
      <c r="J40" s="14">
        <v>142000</v>
      </c>
      <c r="K40" s="14">
        <v>139000</v>
      </c>
      <c r="L40" s="14">
        <v>142000</v>
      </c>
      <c r="M40" s="14">
        <v>144000</v>
      </c>
      <c r="N40" s="14">
        <v>142000</v>
      </c>
      <c r="O40" s="14">
        <v>146000</v>
      </c>
      <c r="P40" s="14">
        <v>149000</v>
      </c>
      <c r="Q40" s="14">
        <v>158000</v>
      </c>
      <c r="R40" s="14">
        <v>159000</v>
      </c>
      <c r="S40" s="14">
        <v>159000</v>
      </c>
      <c r="T40" s="14">
        <v>170000</v>
      </c>
      <c r="U40" s="14">
        <v>167000</v>
      </c>
      <c r="V40" s="14">
        <v>156000</v>
      </c>
      <c r="W40" s="14">
        <v>160000</v>
      </c>
      <c r="X40" s="14">
        <v>162000</v>
      </c>
      <c r="Y40" s="14">
        <v>175000</v>
      </c>
    </row>
    <row r="43" spans="1:26" s="18" customFormat="1" ht="15" x14ac:dyDescent="0.25">
      <c r="A43" s="189" t="s">
        <v>426</v>
      </c>
      <c r="Z43" s="191"/>
    </row>
    <row r="44" spans="1:26" s="18" customFormat="1" ht="15" x14ac:dyDescent="0.25">
      <c r="B44" s="18">
        <v>2000</v>
      </c>
      <c r="C44" s="18">
        <v>2001</v>
      </c>
      <c r="D44" s="18">
        <v>2002</v>
      </c>
      <c r="E44" s="18">
        <v>2003</v>
      </c>
      <c r="F44" s="18">
        <v>2004</v>
      </c>
      <c r="G44" s="18">
        <v>2005</v>
      </c>
      <c r="H44" s="18">
        <v>2006</v>
      </c>
      <c r="I44" s="18">
        <v>2007</v>
      </c>
      <c r="J44" s="18">
        <v>2008</v>
      </c>
      <c r="K44" s="18">
        <v>2009</v>
      </c>
      <c r="L44" s="18">
        <v>2010</v>
      </c>
      <c r="M44" s="18">
        <v>2011</v>
      </c>
      <c r="N44" s="18">
        <v>2012</v>
      </c>
      <c r="O44" s="18">
        <v>2013</v>
      </c>
      <c r="P44" s="18">
        <v>2014</v>
      </c>
      <c r="Q44" s="18">
        <v>2015</v>
      </c>
      <c r="R44" s="18">
        <v>2016</v>
      </c>
      <c r="S44" s="18">
        <v>2017</v>
      </c>
      <c r="T44" s="18">
        <v>2018</v>
      </c>
      <c r="U44" s="18">
        <v>2019</v>
      </c>
      <c r="V44" s="18">
        <v>2020</v>
      </c>
      <c r="W44" s="18">
        <v>2021</v>
      </c>
      <c r="X44" s="18">
        <v>2022</v>
      </c>
      <c r="Y44" s="18">
        <v>2023</v>
      </c>
      <c r="Z44" s="191"/>
    </row>
    <row r="45" spans="1:26" x14ac:dyDescent="0.2">
      <c r="A45" t="s">
        <v>115</v>
      </c>
      <c r="B45">
        <v>0.74</v>
      </c>
      <c r="C45">
        <v>0.85</v>
      </c>
      <c r="D45">
        <v>0.85</v>
      </c>
      <c r="E45">
        <v>0.85</v>
      </c>
      <c r="F45">
        <v>0.85</v>
      </c>
      <c r="G45">
        <v>0.83</v>
      </c>
      <c r="H45">
        <v>0.81</v>
      </c>
      <c r="I45">
        <v>0.82</v>
      </c>
      <c r="J45">
        <v>0.82</v>
      </c>
      <c r="K45">
        <v>0.8</v>
      </c>
      <c r="L45">
        <v>0.8</v>
      </c>
      <c r="M45">
        <v>0.81</v>
      </c>
      <c r="N45">
        <v>0.8</v>
      </c>
      <c r="O45">
        <v>0.83</v>
      </c>
      <c r="P45">
        <v>0.81</v>
      </c>
      <c r="Q45">
        <v>0.89</v>
      </c>
      <c r="R45">
        <v>0.93</v>
      </c>
      <c r="S45">
        <v>0.95</v>
      </c>
      <c r="T45">
        <v>0.97</v>
      </c>
      <c r="U45">
        <v>0.97</v>
      </c>
      <c r="V45">
        <v>0.87</v>
      </c>
      <c r="W45">
        <v>0.89</v>
      </c>
      <c r="X45">
        <v>0.88</v>
      </c>
      <c r="Y45">
        <v>0.93</v>
      </c>
    </row>
    <row r="46" spans="1:26" x14ac:dyDescent="0.2">
      <c r="A46" t="s">
        <v>116</v>
      </c>
      <c r="B46">
        <v>0.72</v>
      </c>
      <c r="C46">
        <v>0.77</v>
      </c>
      <c r="D46">
        <v>0.77</v>
      </c>
      <c r="E46">
        <v>0.77</v>
      </c>
      <c r="F46">
        <v>0.74</v>
      </c>
      <c r="G46">
        <v>0.76</v>
      </c>
      <c r="H46">
        <v>0.74</v>
      </c>
      <c r="I46">
        <v>0.76</v>
      </c>
      <c r="J46">
        <v>0.8</v>
      </c>
      <c r="K46">
        <v>0.75</v>
      </c>
      <c r="L46">
        <v>0.76</v>
      </c>
      <c r="M46">
        <v>0.76</v>
      </c>
      <c r="N46">
        <v>0.71</v>
      </c>
      <c r="O46">
        <v>0.72</v>
      </c>
      <c r="P46">
        <v>0.76</v>
      </c>
      <c r="Q46">
        <v>0.77</v>
      </c>
      <c r="R46">
        <v>0.8</v>
      </c>
      <c r="S46">
        <v>0.8</v>
      </c>
      <c r="T46">
        <v>0.8</v>
      </c>
      <c r="U46">
        <v>0.82</v>
      </c>
      <c r="V46">
        <v>0.76</v>
      </c>
      <c r="W46">
        <v>0.85</v>
      </c>
      <c r="X46">
        <v>0.89</v>
      </c>
      <c r="Y46">
        <v>0.8</v>
      </c>
    </row>
    <row r="47" spans="1:26" x14ac:dyDescent="0.2">
      <c r="A47" t="s">
        <v>117</v>
      </c>
      <c r="B47">
        <v>0.86</v>
      </c>
      <c r="C47">
        <v>0.9</v>
      </c>
      <c r="D47">
        <v>0.95</v>
      </c>
      <c r="E47">
        <v>1</v>
      </c>
      <c r="F47">
        <v>0.9</v>
      </c>
      <c r="G47">
        <v>0.95</v>
      </c>
      <c r="H47">
        <v>0.88</v>
      </c>
      <c r="I47">
        <v>0.95</v>
      </c>
      <c r="J47">
        <v>0.96</v>
      </c>
      <c r="K47">
        <v>0.88</v>
      </c>
      <c r="L47">
        <v>0.91</v>
      </c>
      <c r="M47">
        <v>0.91</v>
      </c>
      <c r="N47">
        <v>0.96</v>
      </c>
      <c r="O47">
        <v>0.99</v>
      </c>
      <c r="P47">
        <v>1.01</v>
      </c>
      <c r="Q47">
        <v>1.04</v>
      </c>
      <c r="R47">
        <v>1.1000000000000001</v>
      </c>
      <c r="S47">
        <v>0.97</v>
      </c>
      <c r="T47">
        <v>0.96</v>
      </c>
      <c r="U47">
        <v>0.95</v>
      </c>
      <c r="V47">
        <v>1.1000000000000001</v>
      </c>
      <c r="W47">
        <v>0.99</v>
      </c>
      <c r="X47">
        <v>0.95</v>
      </c>
      <c r="Y47">
        <v>0.99</v>
      </c>
    </row>
    <row r="48" spans="1:26" x14ac:dyDescent="0.2">
      <c r="A48" t="s">
        <v>118</v>
      </c>
      <c r="B48">
        <v>0.67</v>
      </c>
      <c r="C48">
        <v>0.69</v>
      </c>
      <c r="D48">
        <v>0.74</v>
      </c>
      <c r="E48">
        <v>0.75</v>
      </c>
      <c r="F48">
        <v>0.69</v>
      </c>
      <c r="G48">
        <v>0.69</v>
      </c>
      <c r="H48">
        <v>0.67</v>
      </c>
      <c r="I48">
        <v>0.68</v>
      </c>
      <c r="J48">
        <v>0.68</v>
      </c>
      <c r="K48">
        <v>0.61</v>
      </c>
      <c r="L48">
        <v>0.56999999999999995</v>
      </c>
      <c r="M48">
        <v>0.54</v>
      </c>
      <c r="N48">
        <v>0.55000000000000004</v>
      </c>
      <c r="O48">
        <v>0.61</v>
      </c>
      <c r="P48">
        <v>0.59</v>
      </c>
      <c r="Q48">
        <v>0.59</v>
      </c>
      <c r="R48">
        <v>0.62</v>
      </c>
      <c r="S48">
        <v>0.63</v>
      </c>
      <c r="T48">
        <v>0.61</v>
      </c>
      <c r="U48">
        <v>0.62</v>
      </c>
      <c r="V48">
        <v>0.6</v>
      </c>
      <c r="W48">
        <v>0.66</v>
      </c>
      <c r="X48">
        <v>0.65</v>
      </c>
      <c r="Y48">
        <v>0.63</v>
      </c>
    </row>
    <row r="49" spans="1:25" x14ac:dyDescent="0.2">
      <c r="A49" t="s">
        <v>119</v>
      </c>
      <c r="B49">
        <v>0.64</v>
      </c>
      <c r="C49">
        <v>0.72</v>
      </c>
      <c r="D49">
        <v>0.74</v>
      </c>
      <c r="E49">
        <v>0.68</v>
      </c>
      <c r="F49">
        <v>0.65</v>
      </c>
      <c r="G49">
        <v>0.68</v>
      </c>
      <c r="H49">
        <v>0.63</v>
      </c>
      <c r="I49">
        <v>0.68</v>
      </c>
      <c r="J49">
        <v>0.7</v>
      </c>
      <c r="K49">
        <v>0.65</v>
      </c>
      <c r="L49">
        <v>0.67</v>
      </c>
      <c r="M49">
        <v>0.73</v>
      </c>
      <c r="N49">
        <v>0.71</v>
      </c>
      <c r="O49">
        <v>0.72</v>
      </c>
      <c r="P49">
        <v>0.76</v>
      </c>
      <c r="Q49">
        <v>0.73</v>
      </c>
      <c r="R49">
        <v>0.7</v>
      </c>
      <c r="S49">
        <v>0.68</v>
      </c>
      <c r="T49">
        <v>0.62</v>
      </c>
      <c r="U49">
        <v>0.71</v>
      </c>
      <c r="V49">
        <v>0.71</v>
      </c>
      <c r="W49">
        <v>0.71</v>
      </c>
      <c r="X49">
        <v>0.78</v>
      </c>
      <c r="Y49">
        <v>0.67</v>
      </c>
    </row>
    <row r="50" spans="1:25" x14ac:dyDescent="0.2">
      <c r="A50" t="s">
        <v>120</v>
      </c>
      <c r="B50">
        <v>0.52</v>
      </c>
      <c r="C50">
        <v>0.53</v>
      </c>
      <c r="D50">
        <v>0.54</v>
      </c>
      <c r="E50">
        <v>0.53</v>
      </c>
      <c r="F50">
        <v>0.54</v>
      </c>
      <c r="G50">
        <v>0.56999999999999995</v>
      </c>
      <c r="H50">
        <v>0.49</v>
      </c>
      <c r="I50">
        <v>0.51</v>
      </c>
      <c r="J50">
        <v>0.51</v>
      </c>
      <c r="K50">
        <v>0.51</v>
      </c>
      <c r="L50">
        <v>0.51</v>
      </c>
      <c r="M50">
        <v>0.51</v>
      </c>
      <c r="N50">
        <v>0.5</v>
      </c>
      <c r="O50">
        <v>0.48</v>
      </c>
      <c r="P50">
        <v>0.49</v>
      </c>
      <c r="Q50">
        <v>0.5</v>
      </c>
      <c r="R50">
        <v>0.59</v>
      </c>
      <c r="S50">
        <v>0.62</v>
      </c>
      <c r="T50">
        <v>0.56999999999999995</v>
      </c>
      <c r="U50">
        <v>0.56000000000000005</v>
      </c>
      <c r="V50">
        <v>0.56999999999999995</v>
      </c>
      <c r="W50">
        <v>0.56999999999999995</v>
      </c>
      <c r="X50">
        <v>0.56999999999999995</v>
      </c>
      <c r="Y50">
        <v>0.68</v>
      </c>
    </row>
    <row r="51" spans="1:25" x14ac:dyDescent="0.2">
      <c r="A51" t="s">
        <v>121</v>
      </c>
      <c r="B51">
        <v>0.88</v>
      </c>
      <c r="C51">
        <v>0.89</v>
      </c>
      <c r="D51">
        <v>0.89</v>
      </c>
      <c r="E51">
        <v>0.9</v>
      </c>
      <c r="F51">
        <v>0.89</v>
      </c>
      <c r="G51">
        <v>0.94</v>
      </c>
      <c r="H51">
        <v>0.92</v>
      </c>
      <c r="I51">
        <v>0.9</v>
      </c>
      <c r="J51">
        <v>0.86</v>
      </c>
      <c r="K51">
        <v>0.83</v>
      </c>
      <c r="L51">
        <v>0.85</v>
      </c>
      <c r="M51">
        <v>0.85</v>
      </c>
      <c r="N51">
        <v>0.84</v>
      </c>
      <c r="O51">
        <v>0.85</v>
      </c>
      <c r="P51">
        <v>0.88</v>
      </c>
      <c r="Q51">
        <v>0.89</v>
      </c>
      <c r="R51">
        <v>0.87</v>
      </c>
      <c r="S51">
        <v>0.84</v>
      </c>
      <c r="T51">
        <v>0.91</v>
      </c>
      <c r="U51">
        <v>0.87</v>
      </c>
      <c r="V51">
        <v>0.84</v>
      </c>
      <c r="W51">
        <v>0.8</v>
      </c>
      <c r="X51">
        <v>0.8</v>
      </c>
      <c r="Y51">
        <v>0.86</v>
      </c>
    </row>
    <row r="52" spans="1:25" x14ac:dyDescent="0.2">
      <c r="A52" t="s">
        <v>122</v>
      </c>
      <c r="B52">
        <v>0.69</v>
      </c>
      <c r="C52">
        <v>0.75</v>
      </c>
      <c r="D52">
        <v>0.8</v>
      </c>
      <c r="E52">
        <v>0.74</v>
      </c>
      <c r="F52">
        <v>0.75</v>
      </c>
      <c r="G52">
        <v>0.75</v>
      </c>
      <c r="H52">
        <v>0.69</v>
      </c>
      <c r="I52">
        <v>0.71</v>
      </c>
      <c r="J52">
        <v>0.69</v>
      </c>
      <c r="K52">
        <v>0.76</v>
      </c>
      <c r="L52">
        <v>0.76</v>
      </c>
      <c r="M52">
        <v>0.78</v>
      </c>
      <c r="N52">
        <v>0.78</v>
      </c>
      <c r="O52">
        <v>0.81</v>
      </c>
      <c r="P52">
        <v>0.78</v>
      </c>
      <c r="Q52">
        <v>0.83</v>
      </c>
      <c r="R52">
        <v>0.87</v>
      </c>
      <c r="S52">
        <v>0.93</v>
      </c>
      <c r="T52">
        <v>0.85</v>
      </c>
      <c r="U52">
        <v>0.91</v>
      </c>
      <c r="V52">
        <v>0.83</v>
      </c>
      <c r="W52">
        <v>0.88</v>
      </c>
      <c r="X52">
        <v>0.93</v>
      </c>
      <c r="Y52">
        <v>0.84</v>
      </c>
    </row>
    <row r="53" spans="1:25" x14ac:dyDescent="0.2">
      <c r="A53" t="s">
        <v>123</v>
      </c>
      <c r="B53">
        <v>0.61</v>
      </c>
      <c r="C53">
        <v>0.64</v>
      </c>
      <c r="D53">
        <v>0.64</v>
      </c>
      <c r="E53">
        <v>0.61</v>
      </c>
      <c r="F53">
        <v>0.62</v>
      </c>
      <c r="G53">
        <v>0.67</v>
      </c>
      <c r="H53">
        <v>0.6</v>
      </c>
      <c r="I53">
        <v>0.61</v>
      </c>
      <c r="J53">
        <v>0.56999999999999995</v>
      </c>
      <c r="K53">
        <v>0.6</v>
      </c>
      <c r="L53">
        <v>0.62</v>
      </c>
      <c r="M53">
        <v>0.62</v>
      </c>
      <c r="N53">
        <v>0.61</v>
      </c>
      <c r="O53">
        <v>0.63</v>
      </c>
      <c r="P53">
        <v>0.61</v>
      </c>
      <c r="Q53">
        <v>0.66</v>
      </c>
      <c r="R53">
        <v>0.67</v>
      </c>
      <c r="S53">
        <v>0.64</v>
      </c>
      <c r="T53">
        <v>0.71</v>
      </c>
      <c r="U53">
        <v>0.7</v>
      </c>
      <c r="V53">
        <v>0.62</v>
      </c>
      <c r="W53">
        <v>0.65</v>
      </c>
      <c r="X53">
        <v>0.69</v>
      </c>
      <c r="Y53">
        <v>0.72</v>
      </c>
    </row>
    <row r="54" spans="1:25" x14ac:dyDescent="0.2">
      <c r="A54" t="s">
        <v>124</v>
      </c>
      <c r="B54">
        <v>0.53</v>
      </c>
      <c r="C54">
        <v>0.64</v>
      </c>
      <c r="D54">
        <v>0.63</v>
      </c>
      <c r="E54">
        <v>0.65</v>
      </c>
      <c r="F54">
        <v>0.64</v>
      </c>
      <c r="G54">
        <v>0.65</v>
      </c>
      <c r="H54">
        <v>0.61</v>
      </c>
      <c r="I54">
        <v>0.65</v>
      </c>
      <c r="J54">
        <v>0.64</v>
      </c>
      <c r="K54">
        <v>0.59</v>
      </c>
      <c r="L54">
        <v>0.59</v>
      </c>
      <c r="M54">
        <v>0.6</v>
      </c>
      <c r="N54">
        <v>0.6</v>
      </c>
      <c r="O54">
        <v>0.64</v>
      </c>
      <c r="P54">
        <v>0.56999999999999995</v>
      </c>
      <c r="Q54">
        <v>0.59</v>
      </c>
      <c r="R54">
        <v>0.68</v>
      </c>
      <c r="S54">
        <v>0.7</v>
      </c>
      <c r="T54">
        <v>0.66</v>
      </c>
      <c r="U54">
        <v>0.7</v>
      </c>
      <c r="V54">
        <v>0.66</v>
      </c>
      <c r="W54">
        <v>0.69</v>
      </c>
      <c r="X54">
        <v>0.69</v>
      </c>
      <c r="Y54">
        <v>0.71</v>
      </c>
    </row>
    <row r="55" spans="1:25" x14ac:dyDescent="0.2">
      <c r="A55" t="s">
        <v>125</v>
      </c>
      <c r="B55">
        <v>0.84</v>
      </c>
      <c r="C55">
        <v>0.84</v>
      </c>
      <c r="D55">
        <v>0.89</v>
      </c>
      <c r="E55">
        <v>0.85</v>
      </c>
      <c r="F55">
        <v>0.87</v>
      </c>
      <c r="G55">
        <v>0.91</v>
      </c>
      <c r="H55">
        <v>0.87</v>
      </c>
      <c r="I55">
        <v>0.88</v>
      </c>
      <c r="J55">
        <v>0.87</v>
      </c>
      <c r="K55">
        <v>0.81</v>
      </c>
      <c r="L55">
        <v>0.83</v>
      </c>
      <c r="M55">
        <v>0.88</v>
      </c>
      <c r="N55">
        <v>0.8</v>
      </c>
      <c r="O55">
        <v>0.85</v>
      </c>
      <c r="P55">
        <v>0.88</v>
      </c>
      <c r="Q55">
        <v>0.87</v>
      </c>
      <c r="R55">
        <v>0.9</v>
      </c>
      <c r="S55">
        <v>0.83</v>
      </c>
      <c r="T55">
        <v>0.87</v>
      </c>
      <c r="U55">
        <v>0.94</v>
      </c>
      <c r="V55">
        <v>0.94</v>
      </c>
      <c r="W55">
        <v>0.98</v>
      </c>
      <c r="X55">
        <v>0.95</v>
      </c>
      <c r="Y55">
        <v>0.92</v>
      </c>
    </row>
    <row r="56" spans="1:25" x14ac:dyDescent="0.2">
      <c r="A56" t="s">
        <v>126</v>
      </c>
      <c r="B56">
        <v>0.86</v>
      </c>
      <c r="C56">
        <v>0.9</v>
      </c>
      <c r="D56">
        <v>0.97</v>
      </c>
      <c r="E56">
        <v>0.9</v>
      </c>
      <c r="F56">
        <v>0.87</v>
      </c>
      <c r="G56">
        <v>0.87</v>
      </c>
      <c r="H56">
        <v>0.77</v>
      </c>
      <c r="I56">
        <v>0.76</v>
      </c>
      <c r="J56">
        <v>0.78</v>
      </c>
      <c r="K56">
        <v>0.8</v>
      </c>
      <c r="L56">
        <v>0.75</v>
      </c>
      <c r="M56">
        <v>0.82</v>
      </c>
      <c r="N56">
        <v>0.78</v>
      </c>
      <c r="O56">
        <v>0.8</v>
      </c>
      <c r="P56">
        <v>0.91</v>
      </c>
      <c r="Q56">
        <v>1.02</v>
      </c>
      <c r="R56">
        <v>0.92</v>
      </c>
      <c r="S56">
        <v>0.9</v>
      </c>
      <c r="T56">
        <v>0.86</v>
      </c>
      <c r="U56">
        <v>0.91</v>
      </c>
      <c r="V56">
        <v>0.92</v>
      </c>
      <c r="W56">
        <v>1.01</v>
      </c>
      <c r="X56">
        <v>0.93</v>
      </c>
      <c r="Y56">
        <v>0.95</v>
      </c>
    </row>
    <row r="57" spans="1:25" x14ac:dyDescent="0.2">
      <c r="A57" t="s">
        <v>138</v>
      </c>
      <c r="B57" t="s">
        <v>496</v>
      </c>
      <c r="C57">
        <v>0.76</v>
      </c>
      <c r="D57">
        <v>0.78</v>
      </c>
      <c r="E57">
        <v>0.77</v>
      </c>
      <c r="F57">
        <v>0.75</v>
      </c>
      <c r="G57">
        <v>0.77</v>
      </c>
      <c r="H57">
        <v>0.73</v>
      </c>
      <c r="I57">
        <v>0.75</v>
      </c>
      <c r="J57">
        <v>0.74</v>
      </c>
      <c r="K57">
        <v>0.72</v>
      </c>
      <c r="L57">
        <v>0.72</v>
      </c>
      <c r="M57">
        <v>0.74</v>
      </c>
      <c r="N57">
        <v>0.72</v>
      </c>
      <c r="O57">
        <v>0.74</v>
      </c>
      <c r="P57">
        <v>0.76</v>
      </c>
      <c r="Q57">
        <v>0.79</v>
      </c>
      <c r="R57">
        <v>0.8</v>
      </c>
      <c r="S57">
        <v>0.79</v>
      </c>
      <c r="T57">
        <v>0.79</v>
      </c>
      <c r="U57">
        <v>0.81</v>
      </c>
      <c r="V57">
        <v>0.79</v>
      </c>
      <c r="W57">
        <v>0.81</v>
      </c>
      <c r="X57">
        <v>0.81</v>
      </c>
      <c r="Y57">
        <v>0.81</v>
      </c>
    </row>
    <row r="58" spans="1:25" x14ac:dyDescent="0.2">
      <c r="A58" t="s">
        <v>127</v>
      </c>
      <c r="B58" t="s">
        <v>496</v>
      </c>
      <c r="C58">
        <v>0.61</v>
      </c>
      <c r="D58">
        <v>0.64</v>
      </c>
      <c r="E58">
        <v>0.61</v>
      </c>
      <c r="F58">
        <v>0.62</v>
      </c>
      <c r="G58">
        <v>0.66</v>
      </c>
      <c r="H58">
        <v>0.63</v>
      </c>
      <c r="I58">
        <v>0.61</v>
      </c>
      <c r="J58">
        <v>0.57999999999999996</v>
      </c>
      <c r="K58">
        <v>0.55000000000000004</v>
      </c>
      <c r="L58">
        <v>0.56000000000000005</v>
      </c>
      <c r="M58">
        <v>0.55000000000000004</v>
      </c>
      <c r="N58">
        <v>0.56999999999999995</v>
      </c>
      <c r="O58">
        <v>0.56000000000000005</v>
      </c>
      <c r="P58">
        <v>0.56000000000000005</v>
      </c>
      <c r="Q58">
        <v>0.57999999999999996</v>
      </c>
      <c r="R58">
        <v>0.61</v>
      </c>
      <c r="S58">
        <v>0.62</v>
      </c>
      <c r="T58">
        <v>0.63</v>
      </c>
      <c r="U58">
        <v>0.61</v>
      </c>
      <c r="V58">
        <v>0.64</v>
      </c>
      <c r="W58">
        <v>0.64</v>
      </c>
      <c r="X58">
        <v>0.65</v>
      </c>
      <c r="Y58">
        <v>0.65</v>
      </c>
    </row>
    <row r="59" spans="1:25" x14ac:dyDescent="0.2">
      <c r="A59" t="s">
        <v>139</v>
      </c>
      <c r="B59">
        <v>0.69</v>
      </c>
      <c r="C59">
        <v>0.74</v>
      </c>
      <c r="D59">
        <v>0.76</v>
      </c>
      <c r="E59">
        <v>0.74</v>
      </c>
      <c r="F59">
        <v>0.73</v>
      </c>
      <c r="G59">
        <v>0.75</v>
      </c>
      <c r="H59">
        <v>0.71</v>
      </c>
      <c r="I59">
        <v>0.72</v>
      </c>
      <c r="J59">
        <v>0.72</v>
      </c>
      <c r="K59">
        <v>0.69</v>
      </c>
      <c r="L59">
        <v>0.7</v>
      </c>
      <c r="M59">
        <v>0.71</v>
      </c>
      <c r="N59">
        <v>0.7</v>
      </c>
      <c r="O59">
        <v>0.72</v>
      </c>
      <c r="P59">
        <v>0.72</v>
      </c>
      <c r="Q59">
        <v>0.75</v>
      </c>
      <c r="R59">
        <v>0.77</v>
      </c>
      <c r="S59">
        <v>0.76</v>
      </c>
      <c r="T59">
        <v>0.76</v>
      </c>
      <c r="U59">
        <v>0.78</v>
      </c>
      <c r="V59">
        <v>0.76</v>
      </c>
      <c r="W59">
        <v>0.78</v>
      </c>
      <c r="X59">
        <v>0.79</v>
      </c>
      <c r="Y59">
        <v>0.79</v>
      </c>
    </row>
    <row r="60" spans="1:25" x14ac:dyDescent="0.2">
      <c r="A60" t="s">
        <v>140</v>
      </c>
      <c r="B60">
        <v>0.84</v>
      </c>
      <c r="C60">
        <v>0.84</v>
      </c>
      <c r="D60">
        <v>0.85</v>
      </c>
      <c r="E60">
        <v>0.83</v>
      </c>
      <c r="F60">
        <v>0.83</v>
      </c>
      <c r="G60">
        <v>0.84</v>
      </c>
      <c r="H60">
        <v>0.81</v>
      </c>
      <c r="I60">
        <v>0.82</v>
      </c>
      <c r="J60">
        <v>0.81</v>
      </c>
      <c r="K60">
        <v>0.79</v>
      </c>
      <c r="L60">
        <v>0.8</v>
      </c>
      <c r="M60">
        <v>0.81</v>
      </c>
      <c r="N60">
        <v>0.81</v>
      </c>
      <c r="O60">
        <v>0.83</v>
      </c>
      <c r="P60">
        <v>0.84</v>
      </c>
      <c r="Q60">
        <v>0.87</v>
      </c>
      <c r="R60">
        <v>0.89</v>
      </c>
      <c r="S60">
        <v>0.87</v>
      </c>
      <c r="T60">
        <v>0.88</v>
      </c>
      <c r="U60">
        <v>0.9</v>
      </c>
      <c r="V60">
        <v>0.86</v>
      </c>
      <c r="W60">
        <v>0.85</v>
      </c>
      <c r="X60">
        <v>0.86</v>
      </c>
      <c r="Y60">
        <v>0.86</v>
      </c>
    </row>
    <row r="61" spans="1:25" x14ac:dyDescent="0.2">
      <c r="A61" t="s">
        <v>141</v>
      </c>
      <c r="B61">
        <v>0.8</v>
      </c>
      <c r="C61">
        <v>0.8</v>
      </c>
      <c r="D61">
        <v>0.8</v>
      </c>
      <c r="E61">
        <v>0.8</v>
      </c>
      <c r="F61">
        <v>0.8</v>
      </c>
      <c r="G61">
        <v>0.81</v>
      </c>
      <c r="H61">
        <v>0.79</v>
      </c>
      <c r="I61">
        <v>0.8</v>
      </c>
      <c r="J61">
        <v>0.79</v>
      </c>
      <c r="K61">
        <v>0.77</v>
      </c>
      <c r="L61">
        <v>0.77</v>
      </c>
      <c r="M61">
        <v>0.78</v>
      </c>
      <c r="N61">
        <v>0.79</v>
      </c>
      <c r="O61">
        <v>0.8</v>
      </c>
      <c r="P61">
        <v>0.82</v>
      </c>
      <c r="Q61">
        <v>0.84</v>
      </c>
      <c r="R61">
        <v>0.86</v>
      </c>
      <c r="S61">
        <v>0.87</v>
      </c>
      <c r="T61">
        <v>0.87</v>
      </c>
      <c r="U61">
        <v>0.88</v>
      </c>
      <c r="V61">
        <v>0.85</v>
      </c>
      <c r="W61">
        <v>0.86</v>
      </c>
      <c r="X61">
        <v>0.87</v>
      </c>
      <c r="Y61">
        <v>0.87</v>
      </c>
    </row>
    <row r="62" spans="1:25" x14ac:dyDescent="0.2">
      <c r="A62" t="s">
        <v>226</v>
      </c>
      <c r="B62">
        <v>0.79</v>
      </c>
      <c r="C62">
        <v>0.8</v>
      </c>
      <c r="D62">
        <v>0.8</v>
      </c>
      <c r="E62">
        <v>0.8</v>
      </c>
      <c r="F62">
        <v>0.8</v>
      </c>
      <c r="G62">
        <v>0.8</v>
      </c>
      <c r="H62">
        <v>0.79</v>
      </c>
      <c r="I62">
        <v>0.79</v>
      </c>
      <c r="J62">
        <v>0.79</v>
      </c>
      <c r="K62">
        <v>0.77</v>
      </c>
      <c r="L62">
        <v>0.77</v>
      </c>
      <c r="M62">
        <v>0.78</v>
      </c>
      <c r="N62">
        <v>0.78</v>
      </c>
      <c r="O62">
        <v>0.79</v>
      </c>
      <c r="P62">
        <v>0.81</v>
      </c>
      <c r="Q62">
        <v>0.83</v>
      </c>
      <c r="R62">
        <v>0.85</v>
      </c>
      <c r="S62">
        <v>0.86</v>
      </c>
      <c r="T62">
        <v>0.86</v>
      </c>
      <c r="U62">
        <v>0.87</v>
      </c>
      <c r="V62">
        <v>0.84</v>
      </c>
      <c r="W62">
        <v>0.85</v>
      </c>
      <c r="X62">
        <v>0.86</v>
      </c>
      <c r="Y62">
        <v>0.86</v>
      </c>
    </row>
    <row r="63" spans="1:25" x14ac:dyDescent="0.2">
      <c r="A63" t="s">
        <v>227</v>
      </c>
      <c r="B63">
        <v>0.79</v>
      </c>
      <c r="C63">
        <v>0.79</v>
      </c>
      <c r="D63">
        <v>0.79</v>
      </c>
      <c r="E63">
        <v>0.8</v>
      </c>
      <c r="F63">
        <v>0.8</v>
      </c>
      <c r="G63">
        <v>0.8</v>
      </c>
      <c r="H63">
        <v>0.79</v>
      </c>
      <c r="I63">
        <v>0.79</v>
      </c>
      <c r="J63">
        <v>0.78</v>
      </c>
      <c r="K63">
        <v>0.77</v>
      </c>
      <c r="L63">
        <v>0.76</v>
      </c>
      <c r="M63">
        <v>0.78</v>
      </c>
      <c r="N63">
        <v>0.78</v>
      </c>
      <c r="O63">
        <v>0.79</v>
      </c>
      <c r="P63">
        <v>0.81</v>
      </c>
      <c r="Q63">
        <v>0.83</v>
      </c>
      <c r="R63">
        <v>0.85</v>
      </c>
      <c r="S63">
        <v>0.86</v>
      </c>
      <c r="T63">
        <v>0.86</v>
      </c>
      <c r="U63">
        <v>0.87</v>
      </c>
      <c r="V63">
        <v>0.84</v>
      </c>
      <c r="W63">
        <v>0.85</v>
      </c>
      <c r="X63">
        <v>0.86</v>
      </c>
      <c r="Y63" t="s">
        <v>496</v>
      </c>
    </row>
    <row r="64" spans="1:25" x14ac:dyDescent="0.2">
      <c r="A64" t="s">
        <v>228</v>
      </c>
      <c r="B64">
        <v>0.67</v>
      </c>
      <c r="C64">
        <v>0.7</v>
      </c>
      <c r="D64">
        <v>0.72</v>
      </c>
      <c r="E64">
        <v>0.71</v>
      </c>
      <c r="F64">
        <v>0.7</v>
      </c>
      <c r="G64">
        <v>0.74</v>
      </c>
      <c r="H64">
        <v>0.69</v>
      </c>
      <c r="I64">
        <v>0.7</v>
      </c>
      <c r="J64">
        <v>0.68</v>
      </c>
      <c r="K64">
        <v>0.66</v>
      </c>
      <c r="L64">
        <v>0.67</v>
      </c>
      <c r="M64">
        <v>0.67</v>
      </c>
      <c r="N64">
        <v>0.67</v>
      </c>
      <c r="O64">
        <v>0.68</v>
      </c>
      <c r="P64">
        <v>0.68</v>
      </c>
      <c r="Q64">
        <v>0.71</v>
      </c>
      <c r="R64">
        <v>0.74</v>
      </c>
      <c r="S64">
        <v>0.72</v>
      </c>
      <c r="T64">
        <v>0.74</v>
      </c>
      <c r="U64">
        <v>0.72</v>
      </c>
      <c r="V64">
        <v>0.73</v>
      </c>
      <c r="W64">
        <v>0.72</v>
      </c>
      <c r="X64">
        <v>0.72</v>
      </c>
      <c r="Y64">
        <v>0.76</v>
      </c>
    </row>
    <row r="65" spans="1:25" x14ac:dyDescent="0.2">
      <c r="A65" t="s">
        <v>229</v>
      </c>
      <c r="B65">
        <v>0.79</v>
      </c>
      <c r="C65">
        <v>0.83</v>
      </c>
      <c r="D65">
        <v>0.89</v>
      </c>
      <c r="E65">
        <v>0.83</v>
      </c>
      <c r="F65">
        <v>0.83</v>
      </c>
      <c r="G65">
        <v>0.84</v>
      </c>
      <c r="H65">
        <v>0.78</v>
      </c>
      <c r="I65">
        <v>0.79</v>
      </c>
      <c r="J65">
        <v>0.78</v>
      </c>
      <c r="K65">
        <v>0.79</v>
      </c>
      <c r="L65">
        <v>0.78</v>
      </c>
      <c r="M65">
        <v>0.82</v>
      </c>
      <c r="N65">
        <v>0.79</v>
      </c>
      <c r="O65">
        <v>0.82</v>
      </c>
      <c r="P65">
        <v>0.86</v>
      </c>
      <c r="Q65">
        <v>0.91</v>
      </c>
      <c r="R65">
        <v>0.89</v>
      </c>
      <c r="S65">
        <v>0.88</v>
      </c>
      <c r="T65">
        <v>0.86</v>
      </c>
      <c r="U65">
        <v>0.92</v>
      </c>
      <c r="V65">
        <v>0.9</v>
      </c>
      <c r="W65">
        <v>0.96</v>
      </c>
      <c r="X65">
        <v>0.94</v>
      </c>
      <c r="Y65">
        <v>0.91</v>
      </c>
    </row>
    <row r="66" spans="1:25" x14ac:dyDescent="0.2">
      <c r="A66" t="s">
        <v>230</v>
      </c>
      <c r="B66">
        <v>0.64</v>
      </c>
      <c r="C66">
        <v>0.71</v>
      </c>
      <c r="D66">
        <v>0.72</v>
      </c>
      <c r="E66">
        <v>0.72</v>
      </c>
      <c r="F66">
        <v>0.69</v>
      </c>
      <c r="G66">
        <v>0.7</v>
      </c>
      <c r="H66">
        <v>0.67</v>
      </c>
      <c r="I66">
        <v>0.7</v>
      </c>
      <c r="J66">
        <v>0.71</v>
      </c>
      <c r="K66">
        <v>0.66</v>
      </c>
      <c r="L66">
        <v>0.66</v>
      </c>
      <c r="M66">
        <v>0.67</v>
      </c>
      <c r="N66">
        <v>0.65</v>
      </c>
      <c r="O66">
        <v>0.68</v>
      </c>
      <c r="P66">
        <v>0.68</v>
      </c>
      <c r="Q66">
        <v>0.68</v>
      </c>
      <c r="R66">
        <v>0.71</v>
      </c>
      <c r="S66">
        <v>0.72</v>
      </c>
      <c r="T66">
        <v>0.69</v>
      </c>
      <c r="U66">
        <v>0.73</v>
      </c>
      <c r="V66">
        <v>0.69</v>
      </c>
      <c r="W66">
        <v>0.74</v>
      </c>
      <c r="X66">
        <v>0.76</v>
      </c>
      <c r="Y66">
        <v>0.71</v>
      </c>
    </row>
    <row r="67" spans="1:25" x14ac:dyDescent="0.2">
      <c r="A67" t="s">
        <v>231</v>
      </c>
      <c r="B67">
        <v>0.82</v>
      </c>
      <c r="C67">
        <v>0.87</v>
      </c>
      <c r="D67">
        <v>0.87</v>
      </c>
      <c r="E67">
        <v>0.88</v>
      </c>
      <c r="F67">
        <v>0.87</v>
      </c>
      <c r="G67">
        <v>0.89</v>
      </c>
      <c r="H67">
        <v>0.87</v>
      </c>
      <c r="I67">
        <v>0.86</v>
      </c>
      <c r="J67">
        <v>0.84</v>
      </c>
      <c r="K67">
        <v>0.82</v>
      </c>
      <c r="L67">
        <v>0.83</v>
      </c>
      <c r="M67">
        <v>0.84</v>
      </c>
      <c r="N67">
        <v>0.82</v>
      </c>
      <c r="O67">
        <v>0.84</v>
      </c>
      <c r="P67">
        <v>0.85</v>
      </c>
      <c r="Q67">
        <v>0.89</v>
      </c>
      <c r="R67">
        <v>0.89</v>
      </c>
      <c r="S67">
        <v>0.89</v>
      </c>
      <c r="T67">
        <v>0.94</v>
      </c>
      <c r="U67">
        <v>0.91</v>
      </c>
      <c r="V67">
        <v>0.85</v>
      </c>
      <c r="W67">
        <v>0.84</v>
      </c>
      <c r="X67">
        <v>0.84</v>
      </c>
      <c r="Y67">
        <v>0.89</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041B-41E6-4914-A6F1-DC7860A768A6}">
  <sheetPr codeName="Sheet52"/>
  <dimension ref="A1:S93"/>
  <sheetViews>
    <sheetView topLeftCell="A4" workbookViewId="0">
      <selection activeCell="Y201" sqref="Y201"/>
    </sheetView>
  </sheetViews>
  <sheetFormatPr defaultRowHeight="14.25" x14ac:dyDescent="0.2"/>
  <cols>
    <col min="1" max="1" width="17.75" customWidth="1"/>
    <col min="2" max="3" width="9" customWidth="1"/>
    <col min="9" max="9" width="9" style="165"/>
    <col min="18" max="18" width="9" style="165"/>
  </cols>
  <sheetData>
    <row r="1" spans="1:19" x14ac:dyDescent="0.2">
      <c r="A1" s="186" t="s">
        <v>1896</v>
      </c>
      <c r="B1" s="186"/>
      <c r="C1" s="186"/>
    </row>
    <row r="2" spans="1:19" x14ac:dyDescent="0.2">
      <c r="A2" s="186" t="s">
        <v>1897</v>
      </c>
      <c r="B2" s="186"/>
      <c r="C2" s="186"/>
    </row>
    <row r="3" spans="1:19" x14ac:dyDescent="0.2">
      <c r="S3" t="str" cm="1">
        <f t="array" ref="S3">"Number of apprenticeship starts in "&amp;INDEX(A15:A37,Control!$B$3)</f>
        <v>Number of apprenticeship starts in Ashford</v>
      </c>
    </row>
    <row r="4" spans="1:19" x14ac:dyDescent="0.2">
      <c r="A4" t="str" cm="1">
        <f t="array" ref="A4">INDEX(A15:A37,Control!B3)</f>
        <v>Ashford</v>
      </c>
      <c r="B4" t="str">
        <f t="shared" ref="B4:C4" si="0">B14</f>
        <v>2017/18</v>
      </c>
      <c r="C4" t="str">
        <f t="shared" si="0"/>
        <v>2018/19</v>
      </c>
      <c r="D4" t="str">
        <f>D14</f>
        <v>2019/20</v>
      </c>
      <c r="E4" t="str">
        <f t="shared" ref="E4:G4" si="1">E14</f>
        <v>2020/21</v>
      </c>
      <c r="F4" t="str">
        <f t="shared" si="1"/>
        <v>2021/22</v>
      </c>
      <c r="G4" t="str">
        <f t="shared" si="1"/>
        <v>2022/23</v>
      </c>
      <c r="H4" t="str">
        <f t="shared" ref="H4" si="2">H14</f>
        <v>2023/24</v>
      </c>
      <c r="J4" t="str" cm="1">
        <f t="array" ref="J4">"Apprenticeship starts in "&amp;INDEX(J15:J37,Control!$B$3)</f>
        <v>Apprenticeship starts in Ashford</v>
      </c>
      <c r="K4" t="str">
        <f t="shared" ref="K4:L4" si="3">K14</f>
        <v>2019/18</v>
      </c>
      <c r="L4" t="str">
        <f t="shared" si="3"/>
        <v>2019/19</v>
      </c>
      <c r="M4" t="str">
        <f>M14</f>
        <v>2019/20</v>
      </c>
      <c r="N4" t="str">
        <f t="shared" ref="N4:P4" si="4">N14</f>
        <v>2020/21</v>
      </c>
      <c r="O4" t="str">
        <f t="shared" si="4"/>
        <v>2021/22</v>
      </c>
      <c r="P4" t="str">
        <f t="shared" si="4"/>
        <v>2022/23</v>
      </c>
      <c r="Q4" t="str">
        <f t="shared" ref="Q4" si="5">Q14</f>
        <v>2022/24</v>
      </c>
      <c r="S4" t="str" cm="1">
        <f t="array" ref="S4">"Number of apprenticeship achievements in "&amp;INDEX(A15:A37,Control!$B$3)</f>
        <v>Number of apprenticeship achievements in Ashford</v>
      </c>
    </row>
    <row r="5" spans="1:19" x14ac:dyDescent="0.2">
      <c r="A5" t="s">
        <v>1898</v>
      </c>
      <c r="B5" s="25" cm="1">
        <f t="array" ref="B5">INDEX(B15:B37,Control!$B$3)</f>
        <v>710</v>
      </c>
      <c r="C5" s="25" cm="1">
        <f t="array" ref="C5">INDEX(C15:C37,Control!$B$3)</f>
        <v>830</v>
      </c>
      <c r="D5" s="25" cm="1">
        <f t="array" ref="D5">INDEX(D15:D37,Control!$B$3)</f>
        <v>670</v>
      </c>
      <c r="E5" s="25" cm="1">
        <f t="array" ref="E5">INDEX(E15:E37,Control!$B$3)</f>
        <v>700</v>
      </c>
      <c r="F5" s="25" cm="1">
        <f t="array" ref="F5">INDEX(F15:F37,Control!$B$3)</f>
        <v>820</v>
      </c>
      <c r="G5" s="25" cm="1">
        <f t="array" ref="G5">INDEX(G15:G37,Control!$B$3)</f>
        <v>810</v>
      </c>
      <c r="H5" s="25" cm="1">
        <f t="array" ref="H5">INDEX(H15:H37,Control!$B$3)</f>
        <v>620</v>
      </c>
      <c r="J5" t="s">
        <v>1899</v>
      </c>
      <c r="K5" s="26" cm="1">
        <f t="array" ref="K5">INDEX(K15:K37,Control!$B$3)</f>
        <v>55.447523994720768</v>
      </c>
      <c r="L5" s="26" cm="1">
        <f t="array" ref="L5">INDEX(L15:L37,Control!$B$3)</f>
        <v>63.993338524760794</v>
      </c>
      <c r="M5" s="26" cm="1">
        <f t="array" ref="M5">INDEX(M15:M37,Control!$B$3)</f>
        <v>51.354375852712579</v>
      </c>
      <c r="N5" s="26" cm="1">
        <f t="array" ref="N5">INDEX(N15:N37,Control!$B$3)</f>
        <v>53.259885415160802</v>
      </c>
      <c r="O5" s="26" cm="1">
        <f t="array" ref="O5">INDEX(O15:O37,Control!$B$3)</f>
        <v>61.551857439893105</v>
      </c>
      <c r="P5" s="26" cm="1">
        <f t="array" ref="P5">INDEX(P15:P37,Control!$B$3)</f>
        <v>59.672464472782721</v>
      </c>
      <c r="Q5" s="26" cm="1">
        <f t="array" ref="Q5">INDEX(Q15:Q37,Control!$B$3)</f>
        <v>44.835590781224013</v>
      </c>
    </row>
    <row r="6" spans="1:19" x14ac:dyDescent="0.2">
      <c r="A6" t="s">
        <v>1900</v>
      </c>
      <c r="B6" s="25" cm="1">
        <f t="array" ref="B6">INDEX(B43:B65,Control!$B$3)</f>
        <v>520</v>
      </c>
      <c r="C6" s="25" cm="1">
        <f t="array" ref="C6">INDEX(C43:C65,Control!$B$3)</f>
        <v>370</v>
      </c>
      <c r="D6" s="25" cm="1">
        <f t="array" ref="D6">INDEX(D43:D65,Control!$B$3)</f>
        <v>280</v>
      </c>
      <c r="E6" s="25" cm="1">
        <f t="array" ref="E6">INDEX(E43:E65,Control!$B$3)</f>
        <v>320</v>
      </c>
      <c r="F6" s="25" cm="1">
        <f t="array" ref="F6">INDEX(F43:F65,Control!$B$3)</f>
        <v>290</v>
      </c>
      <c r="G6" s="25" cm="1">
        <f t="array" ref="G6">INDEX(G43:G65,Control!$B$3)</f>
        <v>340</v>
      </c>
      <c r="H6" s="25" cm="1">
        <f t="array" ref="H6">INDEX(H43:H65,Control!$B$3)</f>
        <v>280</v>
      </c>
      <c r="J6" t="s">
        <v>138</v>
      </c>
      <c r="K6" s="26">
        <f t="shared" ref="K6:L6" si="6">K27</f>
        <v>53.80153198241792</v>
      </c>
      <c r="L6" s="26">
        <f t="shared" si="6"/>
        <v>60.276149770776755</v>
      </c>
      <c r="M6" s="26">
        <f>M27</f>
        <v>48.437460008702104</v>
      </c>
      <c r="N6" s="26">
        <f>N27</f>
        <v>50.574914969728397</v>
      </c>
      <c r="O6" s="26">
        <f>O27</f>
        <v>55.683943259392152</v>
      </c>
      <c r="P6" s="26">
        <f>P27</f>
        <v>54.50097117093047</v>
      </c>
      <c r="Q6" s="26">
        <f>Q27</f>
        <v>43.84409635516451</v>
      </c>
    </row>
    <row r="8" spans="1:19" x14ac:dyDescent="0.2">
      <c r="J8" t="str" cm="1">
        <f t="array" ref="J8">"Apprenticeship achievements in "&amp;INDEX(A15:A36,Control!B3)</f>
        <v>Apprenticeship achievements in Ashford</v>
      </c>
      <c r="K8" t="str">
        <f t="shared" ref="K8:L8" si="7">K14</f>
        <v>2019/18</v>
      </c>
      <c r="L8" t="str">
        <f t="shared" si="7"/>
        <v>2019/19</v>
      </c>
      <c r="M8" t="str">
        <f>M14</f>
        <v>2019/20</v>
      </c>
      <c r="N8" t="str">
        <f t="shared" ref="N8:P8" si="8">N14</f>
        <v>2020/21</v>
      </c>
      <c r="O8" t="str">
        <f t="shared" si="8"/>
        <v>2021/22</v>
      </c>
      <c r="P8" t="str">
        <f t="shared" si="8"/>
        <v>2022/23</v>
      </c>
      <c r="Q8" t="str">
        <f t="shared" ref="Q8" si="9">Q14</f>
        <v>2022/24</v>
      </c>
    </row>
    <row r="9" spans="1:19" x14ac:dyDescent="0.2">
      <c r="J9" t="s">
        <v>1901</v>
      </c>
      <c r="K9" s="26" cm="1">
        <f t="array" ref="K9">INDEX(K43:K65,Control!$B$3)</f>
        <v>40.609454193316623</v>
      </c>
      <c r="L9" s="26" cm="1">
        <f t="array" ref="L9">INDEX(L43:L65,Control!$B$3)</f>
        <v>28.527150908628307</v>
      </c>
      <c r="M9" s="26" cm="1">
        <f t="array" ref="M9">INDEX(M43:M65,Control!$B$3)</f>
        <v>21.461530207103767</v>
      </c>
      <c r="N9" s="26" cm="1">
        <f t="array" ref="N9">INDEX(N43:N65,Control!$B$3)</f>
        <v>24.347376189787798</v>
      </c>
      <c r="O9" s="26" cm="1">
        <f t="array" ref="O9">INDEX(O43:O65,Control!$B$3)</f>
        <v>21.768339826303659</v>
      </c>
      <c r="P9" s="26" cm="1">
        <f t="array" ref="P9">INDEX(P43:P65,Control!$B$3)</f>
        <v>25.047701136723614</v>
      </c>
      <c r="Q9" s="26" cm="1">
        <f t="array" ref="Q9">INDEX(Q43:Q65,Control!$B$3)</f>
        <v>20.248331320552779</v>
      </c>
    </row>
    <row r="10" spans="1:19" x14ac:dyDescent="0.2">
      <c r="J10" t="s">
        <v>138</v>
      </c>
      <c r="K10" s="26">
        <f t="shared" ref="K10:L10" si="10">K55</f>
        <v>38.892673722229823</v>
      </c>
      <c r="L10" s="26">
        <f t="shared" si="10"/>
        <v>26.531809514487204</v>
      </c>
      <c r="M10" s="26">
        <f>M55</f>
        <v>21.371349594328276</v>
      </c>
      <c r="N10" s="26">
        <f>N55</f>
        <v>24.171365414283812</v>
      </c>
      <c r="O10" s="26">
        <f>O55</f>
        <v>20.525139494929533</v>
      </c>
      <c r="P10" s="26">
        <f>P55</f>
        <v>24.208716768675679</v>
      </c>
      <c r="Q10" s="26">
        <f>Q55</f>
        <v>18.506431606004281</v>
      </c>
    </row>
    <row r="13" spans="1:19" x14ac:dyDescent="0.2">
      <c r="A13" t="s">
        <v>1902</v>
      </c>
      <c r="J13" t="s">
        <v>1903</v>
      </c>
    </row>
    <row r="14" spans="1:19" x14ac:dyDescent="0.2">
      <c r="B14" t="s">
        <v>1904</v>
      </c>
      <c r="C14" t="s">
        <v>1905</v>
      </c>
      <c r="D14" t="s">
        <v>1906</v>
      </c>
      <c r="E14" t="s">
        <v>1907</v>
      </c>
      <c r="F14" t="s">
        <v>1908</v>
      </c>
      <c r="G14" t="s">
        <v>1909</v>
      </c>
      <c r="H14" t="s">
        <v>2088</v>
      </c>
      <c r="K14" t="s">
        <v>1910</v>
      </c>
      <c r="L14" t="s">
        <v>1911</v>
      </c>
      <c r="M14" t="s">
        <v>1906</v>
      </c>
      <c r="N14" t="s">
        <v>1907</v>
      </c>
      <c r="O14" t="s">
        <v>1908</v>
      </c>
      <c r="P14" t="s">
        <v>1909</v>
      </c>
      <c r="Q14" t="s">
        <v>2089</v>
      </c>
    </row>
    <row r="15" spans="1:19" x14ac:dyDescent="0.2">
      <c r="A15" t="s">
        <v>115</v>
      </c>
      <c r="B15">
        <v>710</v>
      </c>
      <c r="C15">
        <v>830</v>
      </c>
      <c r="D15">
        <v>670</v>
      </c>
      <c r="E15">
        <v>700</v>
      </c>
      <c r="F15">
        <v>820</v>
      </c>
      <c r="G15">
        <v>810</v>
      </c>
      <c r="H15">
        <v>620</v>
      </c>
      <c r="J15" t="s">
        <v>115</v>
      </c>
      <c r="K15" s="26">
        <f t="shared" ref="K15:L15" si="11">IF(ISERROR(((B15/B71)*10000)),"-",((B15/B71)*10000))</f>
        <v>55.447523994720768</v>
      </c>
      <c r="L15" s="26">
        <f t="shared" si="11"/>
        <v>63.993338524760794</v>
      </c>
      <c r="M15" s="26">
        <f t="shared" ref="M15:M37" si="12">IF(ISERROR(((D15/D71)*10000)),"-",((D15/D71)*10000))</f>
        <v>51.354375852712579</v>
      </c>
      <c r="N15" s="26">
        <f t="shared" ref="N15:N37" si="13">IF(ISERROR(((E15/E71)*10000)),"-",((E15/E71)*10000))</f>
        <v>53.259885415160802</v>
      </c>
      <c r="O15" s="26">
        <f t="shared" ref="O15:O37" si="14">IF(ISERROR(((F15/F71)*10000)),"-",((F15/F71)*10000))</f>
        <v>61.551857439893105</v>
      </c>
      <c r="P15" s="26">
        <f t="shared" ref="P15:Q37" si="15">IF(ISERROR(((G15/G71)*10000)),"-",((G15/G71)*10000))</f>
        <v>59.672464472782721</v>
      </c>
      <c r="Q15" s="26">
        <f t="shared" si="15"/>
        <v>44.835590781224013</v>
      </c>
    </row>
    <row r="16" spans="1:19" x14ac:dyDescent="0.2">
      <c r="A16" t="s">
        <v>116</v>
      </c>
      <c r="B16">
        <v>660</v>
      </c>
      <c r="C16">
        <v>800</v>
      </c>
      <c r="D16">
        <v>640</v>
      </c>
      <c r="E16">
        <v>740</v>
      </c>
      <c r="F16">
        <v>740</v>
      </c>
      <c r="G16">
        <v>760</v>
      </c>
      <c r="H16">
        <v>620</v>
      </c>
      <c r="J16" t="s">
        <v>116</v>
      </c>
      <c r="K16" s="26">
        <f t="shared" ref="K16:L16" si="16">IF(ISERROR(((B16/B72)*10000)),"-",((B16/B72)*10000))</f>
        <v>41.786962467710076</v>
      </c>
      <c r="L16" s="26">
        <f t="shared" si="16"/>
        <v>50.872462735921047</v>
      </c>
      <c r="M16" s="26">
        <f t="shared" si="12"/>
        <v>40.736049494300133</v>
      </c>
      <c r="N16" s="26">
        <f t="shared" si="13"/>
        <v>47.077684541342478</v>
      </c>
      <c r="O16" s="26">
        <f t="shared" si="14"/>
        <v>47.244798283864618</v>
      </c>
      <c r="P16" s="26">
        <f t="shared" si="15"/>
        <v>48.015567152297798</v>
      </c>
      <c r="Q16" s="26">
        <f t="shared" si="15"/>
        <v>38.764779072021206</v>
      </c>
    </row>
    <row r="17" spans="1:17" x14ac:dyDescent="0.2">
      <c r="A17" t="s">
        <v>117</v>
      </c>
      <c r="B17">
        <v>660</v>
      </c>
      <c r="C17">
        <v>730</v>
      </c>
      <c r="D17">
        <v>560</v>
      </c>
      <c r="E17">
        <v>640</v>
      </c>
      <c r="F17">
        <v>770</v>
      </c>
      <c r="G17">
        <v>690</v>
      </c>
      <c r="H17">
        <v>610</v>
      </c>
      <c r="J17" t="s">
        <v>117</v>
      </c>
      <c r="K17" s="26">
        <f t="shared" ref="K17:L17" si="17">IF(ISERROR(((B17/B73)*10000)),"-",((B17/B73)*10000))</f>
        <v>60.901339829476242</v>
      </c>
      <c r="L17" s="26">
        <f t="shared" si="17"/>
        <v>65.873775018498804</v>
      </c>
      <c r="M17" s="26">
        <f t="shared" si="12"/>
        <v>49.153851555368306</v>
      </c>
      <c r="N17" s="26">
        <f t="shared" si="13"/>
        <v>55.37673484927145</v>
      </c>
      <c r="O17" s="26">
        <f t="shared" si="14"/>
        <v>65.913935233138446</v>
      </c>
      <c r="P17" s="26">
        <f t="shared" si="15"/>
        <v>58.075919535392643</v>
      </c>
      <c r="Q17" s="26">
        <f t="shared" si="15"/>
        <v>50.538943984622904</v>
      </c>
    </row>
    <row r="18" spans="1:17" x14ac:dyDescent="0.2">
      <c r="A18" t="s">
        <v>118</v>
      </c>
      <c r="B18">
        <v>760</v>
      </c>
      <c r="C18">
        <v>660</v>
      </c>
      <c r="D18">
        <v>630</v>
      </c>
      <c r="E18">
        <v>670</v>
      </c>
      <c r="F18">
        <v>730</v>
      </c>
      <c r="G18">
        <v>780</v>
      </c>
      <c r="H18">
        <v>550</v>
      </c>
      <c r="J18" t="s">
        <v>118</v>
      </c>
      <c r="K18" s="26">
        <f t="shared" ref="K18:L18" si="18">IF(ISERROR(((B18/B74)*10000)),"-",((B18/B74)*10000))</f>
        <v>66.471334237110256</v>
      </c>
      <c r="L18" s="26">
        <f t="shared" si="18"/>
        <v>57.3175391669851</v>
      </c>
      <c r="M18" s="26">
        <f t="shared" si="12"/>
        <v>54.356266501009479</v>
      </c>
      <c r="N18" s="26">
        <f t="shared" si="13"/>
        <v>57.691976509893749</v>
      </c>
      <c r="O18" s="26">
        <f t="shared" si="14"/>
        <v>62.634600039468381</v>
      </c>
      <c r="P18" s="26">
        <f t="shared" si="15"/>
        <v>66.357000663570005</v>
      </c>
      <c r="Q18" s="26">
        <f t="shared" si="15"/>
        <v>46.37788702346721</v>
      </c>
    </row>
    <row r="19" spans="1:17" x14ac:dyDescent="0.2">
      <c r="A19" t="s">
        <v>119</v>
      </c>
      <c r="B19">
        <v>620</v>
      </c>
      <c r="C19">
        <v>700</v>
      </c>
      <c r="D19">
        <v>570</v>
      </c>
      <c r="E19">
        <v>560</v>
      </c>
      <c r="F19">
        <v>600</v>
      </c>
      <c r="G19">
        <v>650</v>
      </c>
      <c r="H19">
        <v>530</v>
      </c>
      <c r="J19" t="s">
        <v>119</v>
      </c>
      <c r="K19" s="26">
        <f t="shared" ref="K19:L19" si="19">IF(ISERROR(((B19/B75)*10000)),"-",((B19/B75)*10000))</f>
        <v>56.831202163252215</v>
      </c>
      <c r="L19" s="26">
        <f t="shared" si="19"/>
        <v>63.794109069699623</v>
      </c>
      <c r="M19" s="26">
        <f t="shared" si="12"/>
        <v>51.979317703061305</v>
      </c>
      <c r="N19" s="26">
        <f t="shared" si="13"/>
        <v>51.100951755226447</v>
      </c>
      <c r="O19" s="26">
        <f t="shared" si="14"/>
        <v>54.525627044711015</v>
      </c>
      <c r="P19" s="26">
        <f t="shared" si="15"/>
        <v>58.900286346007462</v>
      </c>
      <c r="Q19" s="26">
        <f t="shared" si="15"/>
        <v>47.749898644083068</v>
      </c>
    </row>
    <row r="20" spans="1:17" x14ac:dyDescent="0.2">
      <c r="A20" t="s">
        <v>120</v>
      </c>
      <c r="B20">
        <v>620</v>
      </c>
      <c r="C20">
        <v>680</v>
      </c>
      <c r="D20">
        <v>560</v>
      </c>
      <c r="E20">
        <v>500</v>
      </c>
      <c r="F20">
        <v>600</v>
      </c>
      <c r="G20">
        <v>620</v>
      </c>
      <c r="H20">
        <v>490</v>
      </c>
      <c r="J20" t="s">
        <v>120</v>
      </c>
      <c r="K20" s="26">
        <f t="shared" ref="K20:L20" si="20">IF(ISERROR(((B20/B76)*10000)),"-",((B20/B76)*10000))</f>
        <v>58.192466891302104</v>
      </c>
      <c r="L20" s="26">
        <f t="shared" si="20"/>
        <v>63.714558776680477</v>
      </c>
      <c r="M20" s="26">
        <f t="shared" si="12"/>
        <v>52.166784662965306</v>
      </c>
      <c r="N20" s="26">
        <f t="shared" si="13"/>
        <v>46.665297817930679</v>
      </c>
      <c r="O20" s="26">
        <f t="shared" si="14"/>
        <v>56.136148873066816</v>
      </c>
      <c r="P20" s="26">
        <f t="shared" si="15"/>
        <v>58.014410030878636</v>
      </c>
      <c r="Q20" s="26">
        <f t="shared" si="15"/>
        <v>45.481125332986814</v>
      </c>
    </row>
    <row r="21" spans="1:17" x14ac:dyDescent="0.2">
      <c r="A21" t="s">
        <v>121</v>
      </c>
      <c r="B21">
        <v>890</v>
      </c>
      <c r="C21">
        <v>1110</v>
      </c>
      <c r="D21">
        <v>830</v>
      </c>
      <c r="E21">
        <v>890</v>
      </c>
      <c r="F21">
        <v>1080</v>
      </c>
      <c r="G21">
        <v>1010</v>
      </c>
      <c r="H21">
        <v>890</v>
      </c>
      <c r="J21" t="s">
        <v>121</v>
      </c>
      <c r="K21" s="26">
        <f t="shared" ref="K21:L21" si="21">IF(ISERROR(((B21/B77)*10000)),"-",((B21/B77)*10000))</f>
        <v>52.939951818695533</v>
      </c>
      <c r="L21" s="26">
        <f t="shared" si="21"/>
        <v>65.304105333756937</v>
      </c>
      <c r="M21" s="26">
        <f t="shared" si="12"/>
        <v>48.30749173534479</v>
      </c>
      <c r="N21" s="26">
        <f t="shared" si="13"/>
        <v>51.364328916385794</v>
      </c>
      <c r="O21" s="26">
        <f t="shared" si="14"/>
        <v>61.121581011562164</v>
      </c>
      <c r="P21" s="26">
        <f t="shared" si="15"/>
        <v>55.934296584685079</v>
      </c>
      <c r="Q21" s="26">
        <f t="shared" si="15"/>
        <v>48.32045692692752</v>
      </c>
    </row>
    <row r="22" spans="1:17" x14ac:dyDescent="0.2">
      <c r="A22" t="s">
        <v>122</v>
      </c>
      <c r="B22">
        <v>520</v>
      </c>
      <c r="C22">
        <v>570</v>
      </c>
      <c r="D22">
        <v>500</v>
      </c>
      <c r="E22">
        <v>510</v>
      </c>
      <c r="F22">
        <v>570</v>
      </c>
      <c r="G22">
        <v>520</v>
      </c>
      <c r="H22">
        <v>460</v>
      </c>
      <c r="J22" t="s">
        <v>122</v>
      </c>
      <c r="K22" s="26">
        <f t="shared" ref="K22:L22" si="22">IF(ISERROR(((B22/B78)*10000)),"-",((B22/B78)*10000))</f>
        <v>43.885930339525181</v>
      </c>
      <c r="L22" s="26">
        <f t="shared" si="22"/>
        <v>47.832836822892624</v>
      </c>
      <c r="M22" s="26">
        <f t="shared" si="12"/>
        <v>41.814760610495505</v>
      </c>
      <c r="N22" s="26">
        <f t="shared" si="13"/>
        <v>42.481945173301348</v>
      </c>
      <c r="O22" s="26">
        <f t="shared" si="14"/>
        <v>47.176448192810973</v>
      </c>
      <c r="P22" s="26">
        <f t="shared" si="15"/>
        <v>42.913850445231198</v>
      </c>
      <c r="Q22" s="26">
        <f t="shared" si="15"/>
        <v>37.934389998515613</v>
      </c>
    </row>
    <row r="23" spans="1:17" x14ac:dyDescent="0.2">
      <c r="A23" t="s">
        <v>123</v>
      </c>
      <c r="B23">
        <v>910</v>
      </c>
      <c r="C23">
        <v>1000</v>
      </c>
      <c r="D23">
        <v>840</v>
      </c>
      <c r="E23">
        <v>790</v>
      </c>
      <c r="F23">
        <v>850</v>
      </c>
      <c r="G23">
        <v>880</v>
      </c>
      <c r="H23">
        <v>730</v>
      </c>
      <c r="J23" t="s">
        <v>123</v>
      </c>
      <c r="K23" s="26">
        <f t="shared" ref="K23:L23" si="23">IF(ISERROR(((B23/B79)*10000)),"-",((B23/B79)*10000))</f>
        <v>61.969682524549526</v>
      </c>
      <c r="L23" s="26">
        <f t="shared" si="23"/>
        <v>67.385444743935309</v>
      </c>
      <c r="M23" s="26">
        <f t="shared" si="12"/>
        <v>56.092365428405444</v>
      </c>
      <c r="N23" s="26">
        <f t="shared" si="13"/>
        <v>52.462413005365775</v>
      </c>
      <c r="O23" s="26">
        <f t="shared" si="14"/>
        <v>55.840964931874026</v>
      </c>
      <c r="P23" s="26">
        <f t="shared" si="15"/>
        <v>56.921823050750973</v>
      </c>
      <c r="Q23" s="26">
        <f t="shared" si="15"/>
        <v>46.826990307454473</v>
      </c>
    </row>
    <row r="24" spans="1:17" x14ac:dyDescent="0.2">
      <c r="A24" t="s">
        <v>124</v>
      </c>
      <c r="B24">
        <v>830</v>
      </c>
      <c r="C24">
        <v>990</v>
      </c>
      <c r="D24">
        <v>720</v>
      </c>
      <c r="E24">
        <v>730</v>
      </c>
      <c r="F24">
        <v>840</v>
      </c>
      <c r="G24">
        <v>780</v>
      </c>
      <c r="H24">
        <v>570</v>
      </c>
      <c r="J24" t="s">
        <v>124</v>
      </c>
      <c r="K24" s="26">
        <f t="shared" ref="K24:L24" si="24">IF(ISERROR(((B24/B80)*10000)),"-",((B24/B80)*10000))</f>
        <v>58.999147000284339</v>
      </c>
      <c r="L24" s="26">
        <f t="shared" si="24"/>
        <v>70.288537998409637</v>
      </c>
      <c r="M24" s="26">
        <f t="shared" si="12"/>
        <v>51.200364091477987</v>
      </c>
      <c r="N24" s="26">
        <f t="shared" si="13"/>
        <v>52.163349887455787</v>
      </c>
      <c r="O24" s="26">
        <f t="shared" si="14"/>
        <v>59.719319199761124</v>
      </c>
      <c r="P24" s="26">
        <f t="shared" si="15"/>
        <v>55.443799179716095</v>
      </c>
      <c r="Q24" s="26">
        <f t="shared" si="15"/>
        <v>40.58701642706086</v>
      </c>
    </row>
    <row r="25" spans="1:17" x14ac:dyDescent="0.2">
      <c r="A25" t="s">
        <v>125</v>
      </c>
      <c r="B25">
        <v>640</v>
      </c>
      <c r="C25">
        <v>740</v>
      </c>
      <c r="D25">
        <v>650</v>
      </c>
      <c r="E25">
        <v>700</v>
      </c>
      <c r="F25">
        <v>680</v>
      </c>
      <c r="G25">
        <v>700</v>
      </c>
      <c r="H25">
        <v>590</v>
      </c>
      <c r="J25" t="s">
        <v>125</v>
      </c>
      <c r="K25" s="26">
        <f t="shared" ref="K25:L25" si="25">IF(ISERROR(((B25/B81)*10000)),"-",((B25/B81)*10000))</f>
        <v>49.735778675784893</v>
      </c>
      <c r="L25" s="26">
        <f t="shared" si="25"/>
        <v>56.857909011978585</v>
      </c>
      <c r="M25" s="26">
        <f t="shared" si="12"/>
        <v>49.428906024242984</v>
      </c>
      <c r="N25" s="26">
        <f t="shared" si="13"/>
        <v>53.114400831619761</v>
      </c>
      <c r="O25" s="26">
        <f t="shared" si="14"/>
        <v>51.373873363402161</v>
      </c>
      <c r="P25" s="26">
        <f t="shared" si="15"/>
        <v>52.370122097198944</v>
      </c>
      <c r="Q25" s="26">
        <f t="shared" si="15"/>
        <v>43.637116696004611</v>
      </c>
    </row>
    <row r="26" spans="1:17" x14ac:dyDescent="0.2">
      <c r="A26" t="s">
        <v>126</v>
      </c>
      <c r="B26">
        <v>480</v>
      </c>
      <c r="C26">
        <v>550</v>
      </c>
      <c r="D26">
        <v>400</v>
      </c>
      <c r="E26">
        <v>500</v>
      </c>
      <c r="F26">
        <v>510</v>
      </c>
      <c r="G26">
        <v>490</v>
      </c>
      <c r="H26">
        <v>400</v>
      </c>
      <c r="J26" t="s">
        <v>126</v>
      </c>
      <c r="K26" s="26">
        <f t="shared" ref="K26:L26" si="26">IF(ISERROR(((B26/B82)*10000)),"-",((B26/B82)*10000))</f>
        <v>41.537223409686824</v>
      </c>
      <c r="L26" s="26">
        <f t="shared" si="26"/>
        <v>47.851052723159917</v>
      </c>
      <c r="M26" s="26">
        <f t="shared" si="12"/>
        <v>34.734885982736763</v>
      </c>
      <c r="N26" s="26">
        <f t="shared" si="13"/>
        <v>43.376044278266001</v>
      </c>
      <c r="O26" s="26">
        <f t="shared" si="14"/>
        <v>44.098573281452659</v>
      </c>
      <c r="P26" s="26">
        <f t="shared" si="15"/>
        <v>42.177749085431458</v>
      </c>
      <c r="Q26" s="26">
        <f t="shared" si="15"/>
        <v>34.182191078448128</v>
      </c>
    </row>
    <row r="27" spans="1:17" x14ac:dyDescent="0.2">
      <c r="A27" t="s">
        <v>138</v>
      </c>
      <c r="B27" s="25">
        <f t="shared" ref="B27:H27" si="27">SUM(B15:B26)</f>
        <v>8300</v>
      </c>
      <c r="C27" s="25">
        <f t="shared" si="27"/>
        <v>9360</v>
      </c>
      <c r="D27" s="25">
        <f t="shared" si="27"/>
        <v>7570</v>
      </c>
      <c r="E27" s="25">
        <f t="shared" si="27"/>
        <v>7930</v>
      </c>
      <c r="F27" s="25">
        <f t="shared" si="27"/>
        <v>8790</v>
      </c>
      <c r="G27" s="25">
        <f t="shared" si="27"/>
        <v>8690</v>
      </c>
      <c r="H27" s="25">
        <f t="shared" si="27"/>
        <v>7060</v>
      </c>
      <c r="J27" t="s">
        <v>138</v>
      </c>
      <c r="K27" s="26">
        <f t="shared" ref="K27:L27" si="28">IF(ISERROR(((B27/B83)*10000)),"-",((B27/B83)*10000))</f>
        <v>53.80153198241792</v>
      </c>
      <c r="L27" s="26">
        <f t="shared" si="28"/>
        <v>60.276149770776755</v>
      </c>
      <c r="M27" s="26">
        <f t="shared" si="12"/>
        <v>48.437460008702104</v>
      </c>
      <c r="N27" s="26">
        <f t="shared" si="13"/>
        <v>50.574914969728397</v>
      </c>
      <c r="O27" s="26">
        <f t="shared" si="14"/>
        <v>55.683943259392152</v>
      </c>
      <c r="P27" s="26">
        <f t="shared" si="15"/>
        <v>54.50097117093047</v>
      </c>
      <c r="Q27" s="26">
        <f t="shared" si="15"/>
        <v>43.84409635516451</v>
      </c>
    </row>
    <row r="28" spans="1:17" x14ac:dyDescent="0.2">
      <c r="A28" t="s">
        <v>127</v>
      </c>
      <c r="B28">
        <v>2650</v>
      </c>
      <c r="C28">
        <v>2740</v>
      </c>
      <c r="D28">
        <v>2380</v>
      </c>
      <c r="E28">
        <v>2170</v>
      </c>
      <c r="F28">
        <v>2450</v>
      </c>
      <c r="G28">
        <v>2490</v>
      </c>
      <c r="H28">
        <v>1930</v>
      </c>
      <c r="J28" t="s">
        <v>127</v>
      </c>
      <c r="K28" s="26">
        <f t="shared" ref="K28:L28" si="29">IF(ISERROR(((B28/B84)*10000)),"-",((B28/B84)*10000))</f>
        <v>95.100699079855872</v>
      </c>
      <c r="L28" s="26">
        <f t="shared" si="29"/>
        <v>98.268819016809701</v>
      </c>
      <c r="M28" s="26">
        <f t="shared" si="12"/>
        <v>85.044952331946888</v>
      </c>
      <c r="N28" s="26">
        <f t="shared" si="13"/>
        <v>77.399380804953566</v>
      </c>
      <c r="O28" s="26">
        <f t="shared" si="14"/>
        <v>87.530323004755218</v>
      </c>
      <c r="P28" s="26">
        <f t="shared" si="15"/>
        <v>88.096998687390098</v>
      </c>
      <c r="Q28" s="26">
        <f t="shared" si="15"/>
        <v>67.294281729428178</v>
      </c>
    </row>
    <row r="29" spans="1:17" x14ac:dyDescent="0.2">
      <c r="A29" t="s">
        <v>139</v>
      </c>
      <c r="B29" s="25">
        <f t="shared" ref="B29:H29" si="30">SUM(B27:B28)</f>
        <v>10950</v>
      </c>
      <c r="C29" s="25">
        <f t="shared" si="30"/>
        <v>12100</v>
      </c>
      <c r="D29" s="25">
        <f t="shared" si="30"/>
        <v>9950</v>
      </c>
      <c r="E29" s="25">
        <f t="shared" si="30"/>
        <v>10100</v>
      </c>
      <c r="F29" s="25">
        <f t="shared" si="30"/>
        <v>11240</v>
      </c>
      <c r="G29" s="25">
        <f t="shared" si="30"/>
        <v>11180</v>
      </c>
      <c r="H29" s="25">
        <f t="shared" si="30"/>
        <v>8990</v>
      </c>
      <c r="J29" t="s">
        <v>139</v>
      </c>
      <c r="K29" s="26">
        <f t="shared" ref="K29:L29" si="31">IF(ISERROR(((B29/B85)*10000)),"-",((B29/B85)*10000))</f>
        <v>60.119943404897114</v>
      </c>
      <c r="L29" s="26">
        <f t="shared" si="31"/>
        <v>66.05957372466807</v>
      </c>
      <c r="M29" s="26">
        <f t="shared" si="12"/>
        <v>53.997086870730428</v>
      </c>
      <c r="N29" s="26">
        <f t="shared" si="13"/>
        <v>54.643773991186663</v>
      </c>
      <c r="O29" s="26">
        <f t="shared" si="14"/>
        <v>60.480345233002687</v>
      </c>
      <c r="P29" s="26">
        <f t="shared" si="15"/>
        <v>59.559642215959641</v>
      </c>
      <c r="Q29" s="26">
        <f t="shared" si="15"/>
        <v>47.38934272194053</v>
      </c>
    </row>
    <row r="30" spans="1:17" x14ac:dyDescent="0.2">
      <c r="A30" t="s">
        <v>140</v>
      </c>
      <c r="B30">
        <v>52550</v>
      </c>
      <c r="C30">
        <v>56320</v>
      </c>
      <c r="D30">
        <v>47820</v>
      </c>
      <c r="E30">
        <v>49020</v>
      </c>
      <c r="F30">
        <v>53070</v>
      </c>
      <c r="G30">
        <v>51630</v>
      </c>
      <c r="H30">
        <v>42800</v>
      </c>
      <c r="J30" t="s">
        <v>140</v>
      </c>
      <c r="K30" s="26">
        <f t="shared" ref="K30:L30" si="32">IF(ISERROR(((B30/B86)*10000)),"-",((B30/B86)*10000))</f>
        <v>57.715059160406788</v>
      </c>
      <c r="L30" s="26">
        <f t="shared" si="32"/>
        <v>61.550264501114448</v>
      </c>
      <c r="M30" s="26">
        <f t="shared" si="12"/>
        <v>52.013483043408741</v>
      </c>
      <c r="N30" s="26">
        <f t="shared" si="13"/>
        <v>53.136638883207034</v>
      </c>
      <c r="O30" s="26">
        <f t="shared" si="14"/>
        <v>57.090120741248576</v>
      </c>
      <c r="P30" s="26">
        <f t="shared" si="15"/>
        <v>54.999922235244561</v>
      </c>
      <c r="Q30" s="26">
        <f t="shared" si="15"/>
        <v>45.135743110972655</v>
      </c>
    </row>
    <row r="31" spans="1:17" x14ac:dyDescent="0.2">
      <c r="A31" t="s">
        <v>141</v>
      </c>
      <c r="B31">
        <v>375760</v>
      </c>
      <c r="C31">
        <v>393380</v>
      </c>
      <c r="D31">
        <v>322530</v>
      </c>
      <c r="E31">
        <v>321440</v>
      </c>
      <c r="F31">
        <v>349190</v>
      </c>
      <c r="G31">
        <v>337140</v>
      </c>
      <c r="H31">
        <v>278590</v>
      </c>
      <c r="J31" t="s">
        <v>141</v>
      </c>
      <c r="K31" s="26">
        <f t="shared" ref="K31:L31" si="33">IF(ISERROR(((B31/B87)*10000)),"-",((B31/B87)*10000))</f>
        <v>67.558981241631088</v>
      </c>
      <c r="L31" s="26">
        <f t="shared" si="33"/>
        <v>70.341228449885165</v>
      </c>
      <c r="M31" s="26">
        <f t="shared" si="12"/>
        <v>57.359003875080617</v>
      </c>
      <c r="N31" s="26">
        <f t="shared" si="13"/>
        <v>57.067823485514964</v>
      </c>
      <c r="O31" s="26">
        <f t="shared" si="14"/>
        <v>61.743554593713206</v>
      </c>
      <c r="P31" s="26">
        <f t="shared" si="15"/>
        <v>59.030816733739499</v>
      </c>
      <c r="Q31" s="26">
        <f t="shared" si="15"/>
        <v>48.290594594174834</v>
      </c>
    </row>
    <row r="32" spans="1:17" x14ac:dyDescent="0.2">
      <c r="A32" t="s">
        <v>226</v>
      </c>
      <c r="J32" t="s">
        <v>226</v>
      </c>
      <c r="K32" s="26">
        <f t="shared" ref="K32:L32" si="34">IF(ISERROR(((B32/B88)*10000)),"-",((B32/B88)*10000))</f>
        <v>0</v>
      </c>
      <c r="L32" s="26">
        <f t="shared" si="34"/>
        <v>0</v>
      </c>
      <c r="M32" s="26">
        <f t="shared" si="12"/>
        <v>0</v>
      </c>
      <c r="N32" s="26">
        <f t="shared" si="13"/>
        <v>0</v>
      </c>
      <c r="O32" s="26">
        <f t="shared" si="14"/>
        <v>0</v>
      </c>
      <c r="P32" s="26">
        <f t="shared" si="15"/>
        <v>0</v>
      </c>
      <c r="Q32" s="26" t="str">
        <f t="shared" si="15"/>
        <v>-</v>
      </c>
    </row>
    <row r="33" spans="1:17" x14ac:dyDescent="0.2">
      <c r="A33" t="s">
        <v>227</v>
      </c>
      <c r="J33" t="s">
        <v>227</v>
      </c>
      <c r="K33" s="26">
        <f t="shared" ref="K33:L33" si="35">IF(ISERROR(((B33/B89)*10000)),"-",((B33/B89)*10000))</f>
        <v>0</v>
      </c>
      <c r="L33" s="26">
        <f t="shared" si="35"/>
        <v>0</v>
      </c>
      <c r="M33" s="26">
        <f t="shared" si="12"/>
        <v>0</v>
      </c>
      <c r="N33" s="26">
        <f t="shared" si="13"/>
        <v>0</v>
      </c>
      <c r="O33" s="26">
        <f t="shared" si="14"/>
        <v>0</v>
      </c>
      <c r="P33" s="26">
        <f t="shared" si="15"/>
        <v>0</v>
      </c>
      <c r="Q33" s="26" t="str">
        <f t="shared" si="15"/>
        <v>-</v>
      </c>
    </row>
    <row r="34" spans="1:17" x14ac:dyDescent="0.2">
      <c r="A34" t="s">
        <v>228</v>
      </c>
      <c r="B34" s="22">
        <f t="shared" ref="B34:C34" si="36">SUM(B17,B20,B21,B23,B28)</f>
        <v>5730</v>
      </c>
      <c r="C34" s="22">
        <f t="shared" si="36"/>
        <v>6260</v>
      </c>
      <c r="D34" s="22">
        <f t="shared" ref="D34:G34" si="37">SUM(D17,D20,D21,D23,D28)</f>
        <v>5170</v>
      </c>
      <c r="E34" s="22">
        <f t="shared" si="37"/>
        <v>4990</v>
      </c>
      <c r="F34" s="22">
        <f t="shared" si="37"/>
        <v>5750</v>
      </c>
      <c r="G34" s="22">
        <f t="shared" si="37"/>
        <v>5690</v>
      </c>
      <c r="H34" s="22">
        <f t="shared" ref="H34" si="38">SUM(H17,H20,H21,H23,H28)</f>
        <v>4650</v>
      </c>
      <c r="J34" t="s">
        <v>228</v>
      </c>
      <c r="K34" s="26">
        <f t="shared" ref="K34:L34" si="39">IF(ISERROR(((B34/B90)*10000)),"-",((B34/B90)*10000))</f>
        <v>70.869530801654363</v>
      </c>
      <c r="L34" s="26">
        <f t="shared" si="39"/>
        <v>76.833855991752017</v>
      </c>
      <c r="M34" s="26">
        <f t="shared" si="12"/>
        <v>62.842091316730219</v>
      </c>
      <c r="N34" s="26">
        <f t="shared" si="13"/>
        <v>60.34309706410879</v>
      </c>
      <c r="O34" s="26">
        <f t="shared" si="14"/>
        <v>69.067409791956948</v>
      </c>
      <c r="P34" s="26">
        <f t="shared" si="15"/>
        <v>67.457824040593252</v>
      </c>
      <c r="Q34" s="26">
        <f t="shared" si="15"/>
        <v>54.365871794751875</v>
      </c>
    </row>
    <row r="35" spans="1:17" x14ac:dyDescent="0.2">
      <c r="A35" t="s">
        <v>229</v>
      </c>
      <c r="B35" s="22">
        <f t="shared" ref="B35:C35" si="40">SUM(B22,B25,B26)</f>
        <v>1640</v>
      </c>
      <c r="C35" s="22">
        <f t="shared" si="40"/>
        <v>1860</v>
      </c>
      <c r="D35" s="22">
        <f t="shared" ref="D35:G35" si="41">SUM(D22,D25,D26)</f>
        <v>1550</v>
      </c>
      <c r="E35" s="22">
        <f t="shared" si="41"/>
        <v>1710</v>
      </c>
      <c r="F35" s="22">
        <f t="shared" si="41"/>
        <v>1760</v>
      </c>
      <c r="G35" s="22">
        <f t="shared" si="41"/>
        <v>1710</v>
      </c>
      <c r="H35" s="22">
        <f t="shared" ref="H35" si="42">SUM(H22,H25,H26)</f>
        <v>1450</v>
      </c>
      <c r="J35" t="s">
        <v>229</v>
      </c>
      <c r="K35" s="26">
        <f t="shared" ref="K35:L35" si="43">IF(ISERROR(((B35/B91)*10000)),"-",((B35/B91)*10000))</f>
        <v>45.212941928938491</v>
      </c>
      <c r="L35" s="26">
        <f t="shared" si="43"/>
        <v>51.06326903753974</v>
      </c>
      <c r="M35" s="26">
        <f t="shared" si="12"/>
        <v>42.322552459486396</v>
      </c>
      <c r="N35" s="26">
        <f t="shared" si="13"/>
        <v>46.57966348236102</v>
      </c>
      <c r="O35" s="26">
        <f t="shared" si="14"/>
        <v>47.71768482469173</v>
      </c>
      <c r="P35" s="26">
        <f t="shared" si="15"/>
        <v>46.090153418218279</v>
      </c>
      <c r="Q35" s="26">
        <f t="shared" si="15"/>
        <v>38.823201816390352</v>
      </c>
    </row>
    <row r="36" spans="1:17" x14ac:dyDescent="0.2">
      <c r="A36" t="s">
        <v>230</v>
      </c>
      <c r="B36" s="22">
        <f t="shared" ref="B36:C36" si="44">SUM(B16,B18,B19,B24)</f>
        <v>2870</v>
      </c>
      <c r="C36" s="22">
        <f t="shared" si="44"/>
        <v>3150</v>
      </c>
      <c r="D36" s="22">
        <f t="shared" ref="D36:G36" si="45">SUM(D16,D18,D19,D24)</f>
        <v>2560</v>
      </c>
      <c r="E36" s="22">
        <f t="shared" si="45"/>
        <v>2700</v>
      </c>
      <c r="F36" s="22">
        <f t="shared" si="45"/>
        <v>2910</v>
      </c>
      <c r="G36" s="22">
        <f t="shared" si="45"/>
        <v>2970</v>
      </c>
      <c r="H36" s="22">
        <f t="shared" ref="H36" si="46">SUM(H16,H18,H19,H24)</f>
        <v>2270</v>
      </c>
      <c r="J36" t="s">
        <v>230</v>
      </c>
      <c r="K36" s="26">
        <f t="shared" ref="K36:L36" si="47">IF(ISERROR(((B36/B92)*10000)),"-",((B36/B92)*10000))</f>
        <v>54.97515582679187</v>
      </c>
      <c r="L36" s="26">
        <f t="shared" si="47"/>
        <v>60.231748824046804</v>
      </c>
      <c r="M36" s="26">
        <f t="shared" si="12"/>
        <v>48.920874307750516</v>
      </c>
      <c r="N36" s="26">
        <f t="shared" si="13"/>
        <v>51.639753429740288</v>
      </c>
      <c r="O36" s="26">
        <f t="shared" si="14"/>
        <v>55.547283909612538</v>
      </c>
      <c r="P36" s="26">
        <f t="shared" si="15"/>
        <v>56.37096269077395</v>
      </c>
      <c r="Q36" s="26">
        <f t="shared" si="15"/>
        <v>42.833098097229247</v>
      </c>
    </row>
    <row r="37" spans="1:17" x14ac:dyDescent="0.2">
      <c r="A37" t="s">
        <v>231</v>
      </c>
      <c r="B37" s="22">
        <f t="shared" ref="B37:C37" si="48">SUM(B15,B21)</f>
        <v>1600</v>
      </c>
      <c r="C37" s="22">
        <f t="shared" si="48"/>
        <v>1940</v>
      </c>
      <c r="D37" s="22">
        <f t="shared" ref="D37:G37" si="49">SUM(D15,D21)</f>
        <v>1500</v>
      </c>
      <c r="E37" s="22">
        <f t="shared" si="49"/>
        <v>1590</v>
      </c>
      <c r="F37" s="22">
        <f t="shared" si="49"/>
        <v>1900</v>
      </c>
      <c r="G37" s="22">
        <f t="shared" si="49"/>
        <v>1820</v>
      </c>
      <c r="H37" s="22">
        <f t="shared" ref="H37" si="50">SUM(H15,H21)</f>
        <v>1510</v>
      </c>
      <c r="J37" t="s">
        <v>231</v>
      </c>
      <c r="K37" s="26">
        <f t="shared" ref="K37:L37" si="51">IF(ISERROR(((B37/B93)*10000)),"-",((B37/B93)*10000))</f>
        <v>54.024121770370471</v>
      </c>
      <c r="L37" s="26">
        <f t="shared" si="51"/>
        <v>64.736798198047893</v>
      </c>
      <c r="M37" s="26">
        <f t="shared" si="12"/>
        <v>49.622537895078104</v>
      </c>
      <c r="N37" s="26">
        <f t="shared" si="13"/>
        <v>52.181960794609836</v>
      </c>
      <c r="O37" s="26">
        <f t="shared" si="14"/>
        <v>61.306539149065237</v>
      </c>
      <c r="P37" s="26">
        <f t="shared" si="15"/>
        <v>57.538490721128014</v>
      </c>
      <c r="Q37" s="26">
        <f t="shared" si="15"/>
        <v>46.826061339039292</v>
      </c>
    </row>
    <row r="41" spans="1:17" x14ac:dyDescent="0.2">
      <c r="A41" t="s">
        <v>1912</v>
      </c>
      <c r="J41" t="s">
        <v>1913</v>
      </c>
    </row>
    <row r="42" spans="1:17" x14ac:dyDescent="0.2">
      <c r="B42" t="s">
        <v>1904</v>
      </c>
      <c r="C42" t="s">
        <v>1905</v>
      </c>
      <c r="D42" t="s">
        <v>1906</v>
      </c>
      <c r="E42" t="s">
        <v>1907</v>
      </c>
      <c r="F42" t="s">
        <v>1908</v>
      </c>
      <c r="G42" t="s">
        <v>1909</v>
      </c>
      <c r="H42" t="s">
        <v>2088</v>
      </c>
      <c r="K42" t="s">
        <v>1910</v>
      </c>
      <c r="L42" t="s">
        <v>1911</v>
      </c>
      <c r="M42" t="s">
        <v>1906</v>
      </c>
      <c r="N42" t="s">
        <v>1907</v>
      </c>
      <c r="O42" t="s">
        <v>1908</v>
      </c>
      <c r="P42" t="s">
        <v>1909</v>
      </c>
      <c r="Q42" t="s">
        <v>2089</v>
      </c>
    </row>
    <row r="43" spans="1:17" x14ac:dyDescent="0.2">
      <c r="A43" t="s">
        <v>115</v>
      </c>
      <c r="B43">
        <v>520</v>
      </c>
      <c r="C43">
        <v>370</v>
      </c>
      <c r="D43">
        <v>280</v>
      </c>
      <c r="E43">
        <v>320</v>
      </c>
      <c r="F43">
        <v>290</v>
      </c>
      <c r="G43">
        <v>340</v>
      </c>
      <c r="H43">
        <v>280</v>
      </c>
      <c r="J43" t="s">
        <v>115</v>
      </c>
      <c r="K43" s="26">
        <f t="shared" ref="K43:L43" si="52">IF(ISERROR((B43/B71*10000)),"-",(B43/B71*10000))</f>
        <v>40.609454193316623</v>
      </c>
      <c r="L43" s="26">
        <f t="shared" si="52"/>
        <v>28.527150908628307</v>
      </c>
      <c r="M43" s="26">
        <f t="shared" ref="M43:M65" si="53">IF(ISERROR((D43/D71*10000)),"-",(D43/D71*10000))</f>
        <v>21.461530207103767</v>
      </c>
      <c r="N43" s="26">
        <f t="shared" ref="N43:N65" si="54">IF(ISERROR((E43/E71*10000)),"-",(E43/E71*10000))</f>
        <v>24.347376189787798</v>
      </c>
      <c r="O43" s="26">
        <f t="shared" ref="O43:O65" si="55">IF(ISERROR((F43/F71*10000)),"-",(F43/F71*10000))</f>
        <v>21.768339826303659</v>
      </c>
      <c r="P43" s="26">
        <f t="shared" ref="P43:Q65" si="56">IF(ISERROR((G43/G71*10000)),"-",(G43/G71*10000))</f>
        <v>25.047701136723614</v>
      </c>
      <c r="Q43" s="26">
        <f t="shared" si="56"/>
        <v>20.248331320552779</v>
      </c>
    </row>
    <row r="44" spans="1:17" x14ac:dyDescent="0.2">
      <c r="A44" t="s">
        <v>116</v>
      </c>
      <c r="B44">
        <v>520</v>
      </c>
      <c r="C44">
        <v>360</v>
      </c>
      <c r="D44">
        <v>250</v>
      </c>
      <c r="E44">
        <v>360</v>
      </c>
      <c r="F44">
        <v>280</v>
      </c>
      <c r="G44">
        <v>360</v>
      </c>
      <c r="H44">
        <v>250</v>
      </c>
      <c r="J44" t="s">
        <v>116</v>
      </c>
      <c r="K44" s="26">
        <f t="shared" ref="K44:L44" si="57">IF(ISERROR((B44/B72*10000)),"-",(B44/B72*10000))</f>
        <v>32.923061338195815</v>
      </c>
      <c r="L44" s="26">
        <f t="shared" si="57"/>
        <v>22.89260823116447</v>
      </c>
      <c r="M44" s="26">
        <f t="shared" si="53"/>
        <v>15.912519333710991</v>
      </c>
      <c r="N44" s="26">
        <f t="shared" si="54"/>
        <v>22.902657344436882</v>
      </c>
      <c r="O44" s="26">
        <f t="shared" si="55"/>
        <v>17.876410161462292</v>
      </c>
      <c r="P44" s="26">
        <f t="shared" si="56"/>
        <v>22.744216019509484</v>
      </c>
      <c r="Q44" s="26">
        <f t="shared" si="56"/>
        <v>15.630959303234357</v>
      </c>
    </row>
    <row r="45" spans="1:17" x14ac:dyDescent="0.2">
      <c r="A45" t="s">
        <v>117</v>
      </c>
      <c r="B45">
        <v>450</v>
      </c>
      <c r="C45">
        <v>290</v>
      </c>
      <c r="D45">
        <v>280</v>
      </c>
      <c r="E45">
        <v>280</v>
      </c>
      <c r="F45">
        <v>240</v>
      </c>
      <c r="G45">
        <v>300</v>
      </c>
      <c r="H45">
        <v>250</v>
      </c>
      <c r="J45" t="s">
        <v>117</v>
      </c>
      <c r="K45" s="26">
        <f t="shared" ref="K45:L45" si="58">IF(ISERROR((B45/B73*10000)),"-",(B45/B73*10000))</f>
        <v>41.523640792824715</v>
      </c>
      <c r="L45" s="26">
        <f t="shared" si="58"/>
        <v>26.169033911458424</v>
      </c>
      <c r="M45" s="26">
        <f t="shared" si="53"/>
        <v>24.576925777684153</v>
      </c>
      <c r="N45" s="26">
        <f t="shared" si="54"/>
        <v>24.227321496556261</v>
      </c>
      <c r="O45" s="26">
        <f t="shared" si="55"/>
        <v>20.544603189549647</v>
      </c>
      <c r="P45" s="26">
        <f t="shared" si="56"/>
        <v>25.250399797996799</v>
      </c>
      <c r="Q45" s="26">
        <f t="shared" si="56"/>
        <v>20.712681960911027</v>
      </c>
    </row>
    <row r="46" spans="1:17" x14ac:dyDescent="0.2">
      <c r="A46" t="s">
        <v>118</v>
      </c>
      <c r="B46">
        <v>510</v>
      </c>
      <c r="C46">
        <v>360</v>
      </c>
      <c r="D46">
        <v>280</v>
      </c>
      <c r="E46">
        <v>300</v>
      </c>
      <c r="F46">
        <v>260</v>
      </c>
      <c r="G46">
        <v>310</v>
      </c>
      <c r="H46">
        <v>220</v>
      </c>
      <c r="J46" t="s">
        <v>118</v>
      </c>
      <c r="K46" s="26">
        <f t="shared" ref="K46:L46" si="59">IF(ISERROR((B46/B74*10000)),"-",(B46/B74*10000))</f>
        <v>44.605763764376611</v>
      </c>
      <c r="L46" s="26">
        <f t="shared" si="59"/>
        <v>31.264112272900963</v>
      </c>
      <c r="M46" s="26">
        <f t="shared" si="53"/>
        <v>24.158340667115322</v>
      </c>
      <c r="N46" s="26">
        <f t="shared" si="54"/>
        <v>25.832228288012125</v>
      </c>
      <c r="O46" s="26">
        <f t="shared" si="55"/>
        <v>22.308213712687365</v>
      </c>
      <c r="P46" s="26">
        <f t="shared" si="56"/>
        <v>26.37265410988039</v>
      </c>
      <c r="Q46" s="26">
        <f t="shared" si="56"/>
        <v>18.551154809386883</v>
      </c>
    </row>
    <row r="47" spans="1:17" x14ac:dyDescent="0.2">
      <c r="A47" t="s">
        <v>119</v>
      </c>
      <c r="B47">
        <v>450</v>
      </c>
      <c r="C47">
        <v>320</v>
      </c>
      <c r="D47">
        <v>250</v>
      </c>
      <c r="E47">
        <v>270</v>
      </c>
      <c r="F47">
        <v>240</v>
      </c>
      <c r="G47">
        <v>260</v>
      </c>
      <c r="H47">
        <v>210</v>
      </c>
      <c r="J47" t="s">
        <v>119</v>
      </c>
      <c r="K47" s="26">
        <f t="shared" ref="K47:L47" si="60">IF(ISERROR((B47/B75*10000)),"-",(B47/B75*10000))</f>
        <v>41.248453183005644</v>
      </c>
      <c r="L47" s="26">
        <f t="shared" si="60"/>
        <v>29.163021289005542</v>
      </c>
      <c r="M47" s="26">
        <f t="shared" si="53"/>
        <v>22.797946360991801</v>
      </c>
      <c r="N47" s="26">
        <f t="shared" si="54"/>
        <v>24.637958881984176</v>
      </c>
      <c r="O47" s="26">
        <f t="shared" si="55"/>
        <v>21.810250817884405</v>
      </c>
      <c r="P47" s="26">
        <f t="shared" si="56"/>
        <v>23.560114538402985</v>
      </c>
      <c r="Q47" s="26">
        <f t="shared" si="56"/>
        <v>18.919771160863103</v>
      </c>
    </row>
    <row r="48" spans="1:17" x14ac:dyDescent="0.2">
      <c r="A48" t="s">
        <v>120</v>
      </c>
      <c r="B48">
        <v>410</v>
      </c>
      <c r="C48">
        <v>300</v>
      </c>
      <c r="D48">
        <v>230</v>
      </c>
      <c r="E48">
        <v>280</v>
      </c>
      <c r="F48">
        <v>220</v>
      </c>
      <c r="G48">
        <v>260</v>
      </c>
      <c r="H48">
        <v>190</v>
      </c>
      <c r="J48" t="s">
        <v>120</v>
      </c>
      <c r="K48" s="26">
        <f t="shared" ref="K48:L48" si="61">IF(ISERROR((B48/B76*10000)),"-",(B48/B76*10000))</f>
        <v>38.482115202312677</v>
      </c>
      <c r="L48" s="26">
        <f t="shared" si="61"/>
        <v>28.109364166182559</v>
      </c>
      <c r="M48" s="26">
        <f t="shared" si="53"/>
        <v>21.42564370086075</v>
      </c>
      <c r="N48" s="26">
        <f t="shared" si="54"/>
        <v>26.132566778041181</v>
      </c>
      <c r="O48" s="26">
        <f t="shared" si="55"/>
        <v>20.583254586791167</v>
      </c>
      <c r="P48" s="26">
        <f t="shared" si="56"/>
        <v>24.328623561336205</v>
      </c>
      <c r="Q48" s="26">
        <f t="shared" si="56"/>
        <v>17.635538394423456</v>
      </c>
    </row>
    <row r="49" spans="1:17" x14ac:dyDescent="0.2">
      <c r="A49" t="s">
        <v>121</v>
      </c>
      <c r="B49">
        <v>630</v>
      </c>
      <c r="C49">
        <v>460</v>
      </c>
      <c r="D49">
        <v>390</v>
      </c>
      <c r="E49">
        <v>440</v>
      </c>
      <c r="F49">
        <v>370</v>
      </c>
      <c r="G49">
        <v>490</v>
      </c>
      <c r="H49">
        <v>370</v>
      </c>
      <c r="J49" t="s">
        <v>121</v>
      </c>
      <c r="K49" s="26">
        <f t="shared" ref="K49:L49" si="62">IF(ISERROR((B49/B77*10000)),"-",(B49/B77*10000))</f>
        <v>37.474347916604707</v>
      </c>
      <c r="L49" s="26">
        <f t="shared" si="62"/>
        <v>27.062962570746116</v>
      </c>
      <c r="M49" s="26">
        <f t="shared" si="53"/>
        <v>22.698700935884901</v>
      </c>
      <c r="N49" s="26">
        <f t="shared" si="54"/>
        <v>25.393600812595228</v>
      </c>
      <c r="O49" s="26">
        <f t="shared" si="55"/>
        <v>20.939800902109262</v>
      </c>
      <c r="P49" s="26">
        <f t="shared" si="56"/>
        <v>27.136440917322464</v>
      </c>
      <c r="Q49" s="26">
        <f t="shared" si="56"/>
        <v>20.088279846026051</v>
      </c>
    </row>
    <row r="50" spans="1:17" x14ac:dyDescent="0.2">
      <c r="A50" t="s">
        <v>122</v>
      </c>
      <c r="B50">
        <v>340</v>
      </c>
      <c r="C50">
        <v>240</v>
      </c>
      <c r="D50">
        <v>210</v>
      </c>
      <c r="E50">
        <v>260</v>
      </c>
      <c r="F50">
        <v>210</v>
      </c>
      <c r="G50">
        <v>260</v>
      </c>
      <c r="H50">
        <v>220</v>
      </c>
      <c r="J50" t="s">
        <v>122</v>
      </c>
      <c r="K50" s="26">
        <f t="shared" ref="K50:L50" si="63">IF(ISERROR((B50/B78*10000)),"-",(B50/B78*10000))</f>
        <v>28.694646760458777</v>
      </c>
      <c r="L50" s="26">
        <f t="shared" si="63"/>
        <v>20.140141820165319</v>
      </c>
      <c r="M50" s="26">
        <f t="shared" si="53"/>
        <v>17.562199456408113</v>
      </c>
      <c r="N50" s="26">
        <f t="shared" si="54"/>
        <v>21.65746224521245</v>
      </c>
      <c r="O50" s="26">
        <f t="shared" si="55"/>
        <v>17.380796702614568</v>
      </c>
      <c r="P50" s="26">
        <f t="shared" si="56"/>
        <v>21.456925222615599</v>
      </c>
      <c r="Q50" s="26">
        <f t="shared" si="56"/>
        <v>18.142534347116161</v>
      </c>
    </row>
    <row r="51" spans="1:17" x14ac:dyDescent="0.2">
      <c r="A51" t="s">
        <v>123</v>
      </c>
      <c r="B51">
        <v>690</v>
      </c>
      <c r="C51">
        <v>510</v>
      </c>
      <c r="D51">
        <v>360</v>
      </c>
      <c r="E51">
        <v>410</v>
      </c>
      <c r="F51">
        <v>310</v>
      </c>
      <c r="G51">
        <v>400</v>
      </c>
      <c r="H51">
        <v>280</v>
      </c>
      <c r="J51" t="s">
        <v>123</v>
      </c>
      <c r="K51" s="26">
        <f t="shared" ref="K51:L51" si="64">IF(ISERROR((B51/B79*10000)),"-",(B51/B79*10000))</f>
        <v>46.988001035097994</v>
      </c>
      <c r="L51" s="26">
        <f t="shared" si="64"/>
        <v>34.366576819407008</v>
      </c>
      <c r="M51" s="26">
        <f t="shared" si="53"/>
        <v>24.03958518360233</v>
      </c>
      <c r="N51" s="26">
        <f t="shared" si="54"/>
        <v>27.227328268607554</v>
      </c>
      <c r="O51" s="26">
        <f t="shared" si="55"/>
        <v>20.365528386918761</v>
      </c>
      <c r="P51" s="26">
        <f t="shared" si="56"/>
        <v>25.873555932159537</v>
      </c>
      <c r="Q51" s="26">
        <f t="shared" si="56"/>
        <v>17.961037378201716</v>
      </c>
    </row>
    <row r="52" spans="1:17" x14ac:dyDescent="0.2">
      <c r="A52" t="s">
        <v>124</v>
      </c>
      <c r="B52">
        <v>760</v>
      </c>
      <c r="C52">
        <v>360</v>
      </c>
      <c r="D52">
        <v>330</v>
      </c>
      <c r="E52">
        <v>320</v>
      </c>
      <c r="F52">
        <v>300</v>
      </c>
      <c r="G52">
        <v>350</v>
      </c>
      <c r="H52">
        <v>280</v>
      </c>
      <c r="J52" t="s">
        <v>124</v>
      </c>
      <c r="K52" s="26">
        <f t="shared" ref="K52:L52" si="65">IF(ISERROR((B52/B80*10000)),"-",(B52/B80*10000))</f>
        <v>54.023315325561562</v>
      </c>
      <c r="L52" s="26">
        <f t="shared" si="65"/>
        <v>25.559468363058048</v>
      </c>
      <c r="M52" s="26">
        <f t="shared" si="53"/>
        <v>23.466833541927411</v>
      </c>
      <c r="N52" s="26">
        <f t="shared" si="54"/>
        <v>22.866125978062811</v>
      </c>
      <c r="O52" s="26">
        <f t="shared" si="55"/>
        <v>21.328328285628974</v>
      </c>
      <c r="P52" s="26">
        <f t="shared" si="56"/>
        <v>24.878627837052097</v>
      </c>
      <c r="Q52" s="26">
        <f t="shared" si="56"/>
        <v>19.937481753643933</v>
      </c>
    </row>
    <row r="53" spans="1:17" x14ac:dyDescent="0.2">
      <c r="A53" t="s">
        <v>125</v>
      </c>
      <c r="B53">
        <v>420</v>
      </c>
      <c r="C53">
        <v>320</v>
      </c>
      <c r="D53">
        <v>290</v>
      </c>
      <c r="E53">
        <v>330</v>
      </c>
      <c r="F53">
        <v>320</v>
      </c>
      <c r="G53">
        <v>300</v>
      </c>
      <c r="H53">
        <v>250</v>
      </c>
      <c r="J53" t="s">
        <v>125</v>
      </c>
      <c r="K53" s="26">
        <f t="shared" ref="K53:L53" si="66">IF(ISERROR((B53/B81*10000)),"-",(B53/B81*10000))</f>
        <v>32.639104755983837</v>
      </c>
      <c r="L53" s="26">
        <f t="shared" si="66"/>
        <v>24.587203897071817</v>
      </c>
      <c r="M53" s="26">
        <f t="shared" si="53"/>
        <v>22.052896533893019</v>
      </c>
      <c r="N53" s="26">
        <f t="shared" si="54"/>
        <v>25.039646106335031</v>
      </c>
      <c r="O53" s="26">
        <f t="shared" si="55"/>
        <v>24.175940406306896</v>
      </c>
      <c r="P53" s="26">
        <f t="shared" si="56"/>
        <v>22.444338041656689</v>
      </c>
      <c r="Q53" s="26">
        <f t="shared" si="56"/>
        <v>18.490303684747719</v>
      </c>
    </row>
    <row r="54" spans="1:17" x14ac:dyDescent="0.2">
      <c r="A54" t="s">
        <v>126</v>
      </c>
      <c r="B54">
        <v>300</v>
      </c>
      <c r="C54">
        <v>230</v>
      </c>
      <c r="D54">
        <v>190</v>
      </c>
      <c r="E54">
        <v>220</v>
      </c>
      <c r="F54">
        <v>200</v>
      </c>
      <c r="G54">
        <v>230</v>
      </c>
      <c r="H54">
        <v>180</v>
      </c>
      <c r="J54" t="s">
        <v>126</v>
      </c>
      <c r="K54" s="26">
        <f t="shared" ref="K54:L54" si="67">IF(ISERROR((B54/B82*10000)),"-",(B54/B82*10000))</f>
        <v>25.960764631054264</v>
      </c>
      <c r="L54" s="26">
        <f t="shared" si="67"/>
        <v>20.010440229685052</v>
      </c>
      <c r="M54" s="26">
        <f t="shared" si="53"/>
        <v>16.499070841799963</v>
      </c>
      <c r="N54" s="26">
        <f t="shared" si="54"/>
        <v>19.085459482437042</v>
      </c>
      <c r="O54" s="26">
        <f t="shared" si="55"/>
        <v>17.293558149589277</v>
      </c>
      <c r="P54" s="26">
        <f t="shared" si="56"/>
        <v>19.797718958467829</v>
      </c>
      <c r="Q54" s="26">
        <f t="shared" si="56"/>
        <v>15.381985985301657</v>
      </c>
    </row>
    <row r="55" spans="1:17" x14ac:dyDescent="0.2">
      <c r="A55" t="s">
        <v>138</v>
      </c>
      <c r="B55" s="25">
        <f t="shared" ref="B55:D55" si="68">SUM(B43:B54)</f>
        <v>6000</v>
      </c>
      <c r="C55" s="25">
        <f t="shared" si="68"/>
        <v>4120</v>
      </c>
      <c r="D55" s="25">
        <f t="shared" si="68"/>
        <v>3340</v>
      </c>
      <c r="E55" s="25">
        <f t="shared" ref="E55" si="69">SUM(E43:E54)</f>
        <v>3790</v>
      </c>
      <c r="F55" s="25">
        <f t="shared" ref="F55" si="70">SUM(F43:F54)</f>
        <v>3240</v>
      </c>
      <c r="G55" s="25">
        <f t="shared" ref="G55:H55" si="71">SUM(G43:G54)</f>
        <v>3860</v>
      </c>
      <c r="H55" s="25">
        <f t="shared" si="71"/>
        <v>2980</v>
      </c>
      <c r="J55" t="s">
        <v>138</v>
      </c>
      <c r="K55" s="26">
        <f t="shared" ref="K55:L55" si="72">IF(ISERROR((B55/B83*10000)),"-",(B55/B83*10000))</f>
        <v>38.892673722229823</v>
      </c>
      <c r="L55" s="26">
        <f t="shared" si="72"/>
        <v>26.531809514487204</v>
      </c>
      <c r="M55" s="26">
        <f t="shared" si="53"/>
        <v>21.371349594328276</v>
      </c>
      <c r="N55" s="26">
        <f t="shared" si="54"/>
        <v>24.171365414283812</v>
      </c>
      <c r="O55" s="26">
        <f t="shared" si="55"/>
        <v>20.525139494929533</v>
      </c>
      <c r="P55" s="26">
        <f t="shared" si="56"/>
        <v>24.208716768675679</v>
      </c>
      <c r="Q55" s="26">
        <f t="shared" si="56"/>
        <v>18.506431606004281</v>
      </c>
    </row>
    <row r="56" spans="1:17" x14ac:dyDescent="0.2">
      <c r="A56" t="s">
        <v>127</v>
      </c>
      <c r="B56">
        <v>1620</v>
      </c>
      <c r="C56">
        <v>1320</v>
      </c>
      <c r="D56">
        <v>950</v>
      </c>
      <c r="E56">
        <v>990</v>
      </c>
      <c r="F56">
        <v>970</v>
      </c>
      <c r="G56">
        <v>1100</v>
      </c>
      <c r="H56">
        <v>740</v>
      </c>
      <c r="J56" t="s">
        <v>127</v>
      </c>
      <c r="K56" s="26">
        <f t="shared" ref="K56:L56" si="73">IF(ISERROR((B56/B84*10000)),"-",(B56/B84*10000))</f>
        <v>58.137031135610009</v>
      </c>
      <c r="L56" s="26">
        <f t="shared" si="73"/>
        <v>47.341182884010514</v>
      </c>
      <c r="M56" s="26">
        <f t="shared" si="53"/>
        <v>33.946514586281317</v>
      </c>
      <c r="N56" s="26">
        <f t="shared" si="54"/>
        <v>35.311238247421208</v>
      </c>
      <c r="O56" s="26">
        <f t="shared" si="55"/>
        <v>34.654862577392883</v>
      </c>
      <c r="P56" s="26">
        <f t="shared" si="56"/>
        <v>38.918352833786791</v>
      </c>
      <c r="Q56" s="26">
        <f t="shared" si="56"/>
        <v>25.801952580195259</v>
      </c>
    </row>
    <row r="57" spans="1:17" x14ac:dyDescent="0.2">
      <c r="A57" t="s">
        <v>139</v>
      </c>
      <c r="B57" s="25">
        <f t="shared" ref="B57:D57" si="74">SUM(B55:B56)</f>
        <v>7620</v>
      </c>
      <c r="C57" s="25">
        <f t="shared" si="74"/>
        <v>5440</v>
      </c>
      <c r="D57" s="25">
        <f t="shared" si="74"/>
        <v>4290</v>
      </c>
      <c r="E57" s="25">
        <f t="shared" ref="E57" si="75">SUM(E55:E56)</f>
        <v>4780</v>
      </c>
      <c r="F57" s="25">
        <f t="shared" ref="F57" si="76">SUM(F55:F56)</f>
        <v>4210</v>
      </c>
      <c r="G57" s="25">
        <f t="shared" ref="G57:H57" si="77">SUM(G55:G56)</f>
        <v>4960</v>
      </c>
      <c r="H57" s="25">
        <f t="shared" si="77"/>
        <v>3720</v>
      </c>
      <c r="J57" t="s">
        <v>139</v>
      </c>
      <c r="K57" s="26">
        <f t="shared" ref="K57:L57" si="78">IF(ISERROR((B57/B85*10000)),"-",(B57/B85*10000))</f>
        <v>41.836892122859908</v>
      </c>
      <c r="L57" s="26">
        <f t="shared" si="78"/>
        <v>29.699510831586302</v>
      </c>
      <c r="M57" s="26">
        <f t="shared" si="53"/>
        <v>23.281156047782265</v>
      </c>
      <c r="N57" s="26">
        <f t="shared" si="54"/>
        <v>25.861112839393293</v>
      </c>
      <c r="O57" s="26">
        <f t="shared" si="55"/>
        <v>22.653225394211859</v>
      </c>
      <c r="P57" s="26">
        <f t="shared" si="56"/>
        <v>26.423597977742382</v>
      </c>
      <c r="Q57" s="26">
        <f t="shared" si="56"/>
        <v>19.609383195285734</v>
      </c>
    </row>
    <row r="58" spans="1:17" x14ac:dyDescent="0.2">
      <c r="A58" t="s">
        <v>140</v>
      </c>
      <c r="B58">
        <v>36480</v>
      </c>
      <c r="C58">
        <v>25840</v>
      </c>
      <c r="D58">
        <v>20890</v>
      </c>
      <c r="E58">
        <v>23380</v>
      </c>
      <c r="F58">
        <v>20290</v>
      </c>
      <c r="G58">
        <v>24100</v>
      </c>
      <c r="H58">
        <v>17820</v>
      </c>
      <c r="J58" t="s">
        <v>140</v>
      </c>
      <c r="K58" s="26">
        <f t="shared" ref="K58:L58" si="79">IF(ISERROR((B58/B86*10000)),"-",(B58/B86*10000))</f>
        <v>40.065563428575445</v>
      </c>
      <c r="L58" s="26">
        <f t="shared" si="79"/>
        <v>28.239681014005637</v>
      </c>
      <c r="M58" s="26">
        <f t="shared" si="53"/>
        <v>22.721908422768895</v>
      </c>
      <c r="N58" s="26">
        <f t="shared" si="54"/>
        <v>25.343423441235831</v>
      </c>
      <c r="O58" s="26">
        <f t="shared" si="55"/>
        <v>21.826993590351112</v>
      </c>
      <c r="P58" s="26">
        <f t="shared" si="56"/>
        <v>25.673022000181948</v>
      </c>
      <c r="Q58" s="26">
        <f t="shared" si="56"/>
        <v>18.792498650409645</v>
      </c>
    </row>
    <row r="59" spans="1:17" x14ac:dyDescent="0.2">
      <c r="A59" t="s">
        <v>141</v>
      </c>
      <c r="B59">
        <v>276160</v>
      </c>
      <c r="C59">
        <v>185150</v>
      </c>
      <c r="D59">
        <v>146900</v>
      </c>
      <c r="E59">
        <v>156530</v>
      </c>
      <c r="F59">
        <v>137220</v>
      </c>
      <c r="G59">
        <v>162320</v>
      </c>
      <c r="H59">
        <v>118770</v>
      </c>
      <c r="J59" t="s">
        <v>141</v>
      </c>
      <c r="K59" s="26">
        <f t="shared" ref="K59:L59" si="80">IF(ISERROR((B59/B87*10000)),"-",(B59/B87*10000))</f>
        <v>49.651608100087401</v>
      </c>
      <c r="L59" s="26">
        <f t="shared" si="80"/>
        <v>33.107118937150439</v>
      </c>
      <c r="M59" s="26">
        <f t="shared" si="53"/>
        <v>26.124818371157232</v>
      </c>
      <c r="N59" s="26">
        <f t="shared" si="54"/>
        <v>27.790027408498187</v>
      </c>
      <c r="O59" s="26">
        <f t="shared" si="55"/>
        <v>24.263153473322053</v>
      </c>
      <c r="P59" s="26">
        <f t="shared" si="56"/>
        <v>28.421077808093361</v>
      </c>
      <c r="Q59" s="26">
        <f t="shared" si="56"/>
        <v>20.587508237733388</v>
      </c>
    </row>
    <row r="60" spans="1:17" x14ac:dyDescent="0.2">
      <c r="A60" t="s">
        <v>226</v>
      </c>
      <c r="J60" t="s">
        <v>226</v>
      </c>
      <c r="K60" s="26">
        <f t="shared" ref="K60:L60" si="81">IF(ISERROR((B60/B88*10000)),"-",(B60/B88*10000))</f>
        <v>0</v>
      </c>
      <c r="L60" s="26">
        <f t="shared" si="81"/>
        <v>0</v>
      </c>
      <c r="M60" s="26">
        <f t="shared" si="53"/>
        <v>0</v>
      </c>
      <c r="N60" s="26">
        <f t="shared" si="54"/>
        <v>0</v>
      </c>
      <c r="O60" s="26">
        <f t="shared" si="55"/>
        <v>0</v>
      </c>
      <c r="P60" s="26">
        <f t="shared" si="56"/>
        <v>0</v>
      </c>
      <c r="Q60" s="26" t="str">
        <f t="shared" si="56"/>
        <v>-</v>
      </c>
    </row>
    <row r="61" spans="1:17" x14ac:dyDescent="0.2">
      <c r="A61" t="s">
        <v>227</v>
      </c>
      <c r="J61" t="s">
        <v>227</v>
      </c>
      <c r="K61" s="26">
        <f t="shared" ref="K61:L61" si="82">IF(ISERROR((B61/B89*10000)),"-",(B61/B89*10000))</f>
        <v>0</v>
      </c>
      <c r="L61" s="26">
        <f t="shared" si="82"/>
        <v>0</v>
      </c>
      <c r="M61" s="26">
        <f t="shared" si="53"/>
        <v>0</v>
      </c>
      <c r="N61" s="26">
        <f t="shared" si="54"/>
        <v>0</v>
      </c>
      <c r="O61" s="26">
        <f t="shared" si="55"/>
        <v>0</v>
      </c>
      <c r="P61" s="26">
        <f t="shared" si="56"/>
        <v>0</v>
      </c>
      <c r="Q61" s="26" t="str">
        <f t="shared" si="56"/>
        <v>-</v>
      </c>
    </row>
    <row r="62" spans="1:17" x14ac:dyDescent="0.2">
      <c r="A62" t="s">
        <v>228</v>
      </c>
      <c r="B62" s="22">
        <f t="shared" ref="B62:C62" si="83">SUM(B45,B48,B49,B51,B56)</f>
        <v>3800</v>
      </c>
      <c r="C62" s="22">
        <f t="shared" si="83"/>
        <v>2880</v>
      </c>
      <c r="D62" s="22">
        <f t="shared" ref="D62:G62" si="84">SUM(D45,D48,D49,D51,D56)</f>
        <v>2210</v>
      </c>
      <c r="E62" s="22">
        <f t="shared" si="84"/>
        <v>2400</v>
      </c>
      <c r="F62" s="22">
        <f t="shared" si="84"/>
        <v>2110</v>
      </c>
      <c r="G62" s="22">
        <f t="shared" si="84"/>
        <v>2550</v>
      </c>
      <c r="H62" s="22">
        <f t="shared" ref="H62" si="85">SUM(H45,H48,H49,H51,H56)</f>
        <v>1830</v>
      </c>
      <c r="J62" t="s">
        <v>228</v>
      </c>
      <c r="K62" s="26">
        <f t="shared" ref="K62:L62" si="86">IF(ISERROR((B62/B90*10000)),"-",(B62/B90*10000))</f>
        <v>46.998990758514239</v>
      </c>
      <c r="L62" s="26">
        <f t="shared" si="86"/>
        <v>35.348483267770902</v>
      </c>
      <c r="M62" s="26">
        <f t="shared" si="53"/>
        <v>26.862866887809243</v>
      </c>
      <c r="N62" s="26">
        <f t="shared" si="54"/>
        <v>29.022732054881985</v>
      </c>
      <c r="O62" s="26">
        <f t="shared" si="55"/>
        <v>25.344736462787679</v>
      </c>
      <c r="P62" s="26">
        <f t="shared" si="56"/>
        <v>30.231538014677113</v>
      </c>
      <c r="Q62" s="26">
        <f t="shared" si="56"/>
        <v>21.39560115793461</v>
      </c>
    </row>
    <row r="63" spans="1:17" x14ac:dyDescent="0.2">
      <c r="A63" t="s">
        <v>229</v>
      </c>
      <c r="B63" s="22">
        <f t="shared" ref="B63:C63" si="87">SUM(B50,B53,B54)</f>
        <v>1060</v>
      </c>
      <c r="C63" s="22">
        <f t="shared" si="87"/>
        <v>790</v>
      </c>
      <c r="D63" s="22">
        <f t="shared" ref="D63:G63" si="88">SUM(D50,D53,D54)</f>
        <v>690</v>
      </c>
      <c r="E63" s="22">
        <f t="shared" si="88"/>
        <v>810</v>
      </c>
      <c r="F63" s="22">
        <f t="shared" si="88"/>
        <v>730</v>
      </c>
      <c r="G63" s="22">
        <f t="shared" si="88"/>
        <v>790</v>
      </c>
      <c r="H63" s="22">
        <f t="shared" ref="H63" si="89">SUM(H50,H53,H54)</f>
        <v>650</v>
      </c>
      <c r="J63" t="s">
        <v>229</v>
      </c>
      <c r="K63" s="26">
        <f t="shared" ref="K63:L63" si="90">IF(ISERROR((B63/B91*10000)),"-",(B63/B91*10000))</f>
        <v>29.222999051630975</v>
      </c>
      <c r="L63" s="26">
        <f t="shared" si="90"/>
        <v>21.688162655729244</v>
      </c>
      <c r="M63" s="26">
        <f t="shared" si="53"/>
        <v>18.840362062610073</v>
      </c>
      <c r="N63" s="26">
        <f t="shared" si="54"/>
        <v>22.064051123223638</v>
      </c>
      <c r="O63" s="26">
        <f t="shared" si="55"/>
        <v>19.791994273877819</v>
      </c>
      <c r="P63" s="26">
        <f t="shared" si="56"/>
        <v>21.293111813094995</v>
      </c>
      <c r="Q63" s="26">
        <f t="shared" si="56"/>
        <v>17.403504262519814</v>
      </c>
    </row>
    <row r="64" spans="1:17" x14ac:dyDescent="0.2">
      <c r="A64" t="s">
        <v>230</v>
      </c>
      <c r="B64" s="22">
        <f t="shared" ref="B64:C64" si="91">SUM(B44,B46,B47,B52)</f>
        <v>2240</v>
      </c>
      <c r="C64" s="22">
        <f t="shared" si="91"/>
        <v>1400</v>
      </c>
      <c r="D64" s="22">
        <f t="shared" ref="D64:G64" si="92">SUM(D44,D46,D47,D52)</f>
        <v>1110</v>
      </c>
      <c r="E64" s="22">
        <f t="shared" si="92"/>
        <v>1250</v>
      </c>
      <c r="F64" s="22">
        <f t="shared" si="92"/>
        <v>1080</v>
      </c>
      <c r="G64" s="22">
        <f t="shared" si="92"/>
        <v>1280</v>
      </c>
      <c r="H64" s="22">
        <f t="shared" ref="H64" si="93">SUM(H44,H46,H47,H52)</f>
        <v>960</v>
      </c>
      <c r="J64" t="s">
        <v>230</v>
      </c>
      <c r="K64" s="26">
        <f t="shared" ref="K64:L64" si="94">IF(ISERROR((B64/B92*10000)),"-",(B64/B92*10000))</f>
        <v>42.907438694081456</v>
      </c>
      <c r="L64" s="26">
        <f t="shared" si="94"/>
        <v>26.769666144020803</v>
      </c>
      <c r="M64" s="26">
        <f t="shared" si="53"/>
        <v>21.211785344376199</v>
      </c>
      <c r="N64" s="26">
        <f t="shared" si="54"/>
        <v>23.907293254509394</v>
      </c>
      <c r="O64" s="26">
        <f t="shared" si="55"/>
        <v>20.615486811814964</v>
      </c>
      <c r="P64" s="26">
        <f t="shared" si="56"/>
        <v>24.294556311175306</v>
      </c>
      <c r="Q64" s="26">
        <f t="shared" si="56"/>
        <v>18.114437961823821</v>
      </c>
    </row>
    <row r="65" spans="1:17" x14ac:dyDescent="0.2">
      <c r="A65" t="s">
        <v>231</v>
      </c>
      <c r="B65" s="22">
        <f t="shared" ref="B65:C65" si="95">SUM(B43,B49)</f>
        <v>1150</v>
      </c>
      <c r="C65" s="22">
        <f t="shared" si="95"/>
        <v>830</v>
      </c>
      <c r="D65" s="22">
        <f t="shared" ref="D65:G65" si="96">SUM(D43,D49)</f>
        <v>670</v>
      </c>
      <c r="E65" s="22">
        <f t="shared" si="96"/>
        <v>760</v>
      </c>
      <c r="F65" s="22">
        <f t="shared" si="96"/>
        <v>660</v>
      </c>
      <c r="G65" s="22">
        <f t="shared" si="96"/>
        <v>830</v>
      </c>
      <c r="H65" s="22">
        <f t="shared" ref="H65" si="97">SUM(H43,H49)</f>
        <v>650</v>
      </c>
      <c r="J65" t="s">
        <v>231</v>
      </c>
      <c r="K65" s="26">
        <f t="shared" ref="K65:L65" si="98">IF(ISERROR((B65/B93*10000)),"-",(B65/B93*10000))</f>
        <v>38.829837522453772</v>
      </c>
      <c r="L65" s="26">
        <f t="shared" si="98"/>
        <v>27.696671394010178</v>
      </c>
      <c r="M65" s="26">
        <f t="shared" si="53"/>
        <v>22.164733593134887</v>
      </c>
      <c r="N65" s="26">
        <f t="shared" si="54"/>
        <v>24.942320882958157</v>
      </c>
      <c r="O65" s="26">
        <f t="shared" si="55"/>
        <v>21.295955704412137</v>
      </c>
      <c r="P65" s="26">
        <f t="shared" si="56"/>
        <v>26.240080933261673</v>
      </c>
      <c r="Q65" s="26">
        <f t="shared" si="56"/>
        <v>20.156913821440757</v>
      </c>
    </row>
    <row r="69" spans="1:17" x14ac:dyDescent="0.2">
      <c r="A69" t="s">
        <v>128</v>
      </c>
    </row>
    <row r="70" spans="1:17" x14ac:dyDescent="0.2">
      <c r="B70" t="s">
        <v>1904</v>
      </c>
      <c r="C70" t="s">
        <v>1905</v>
      </c>
      <c r="D70" t="s">
        <v>1662</v>
      </c>
      <c r="E70" t="s">
        <v>1663</v>
      </c>
      <c r="F70" t="s">
        <v>1664</v>
      </c>
      <c r="G70" t="s">
        <v>1665</v>
      </c>
      <c r="H70" t="s">
        <v>1666</v>
      </c>
    </row>
    <row r="71" spans="1:17" x14ac:dyDescent="0.2">
      <c r="A71" t="s">
        <v>115</v>
      </c>
      <c r="B71" s="148">
        <v>128049</v>
      </c>
      <c r="C71" s="148">
        <v>129701</v>
      </c>
      <c r="D71" s="148">
        <v>130466</v>
      </c>
      <c r="E71" s="148">
        <v>131431</v>
      </c>
      <c r="F71" s="148">
        <v>133221</v>
      </c>
      <c r="G71" s="148">
        <v>135741</v>
      </c>
      <c r="H71" s="148">
        <v>138283</v>
      </c>
    </row>
    <row r="72" spans="1:17" x14ac:dyDescent="0.2">
      <c r="A72" t="s">
        <v>116</v>
      </c>
      <c r="B72" s="148">
        <v>157944</v>
      </c>
      <c r="C72" s="148">
        <v>157256</v>
      </c>
      <c r="D72" s="148">
        <v>157109</v>
      </c>
      <c r="E72" s="148">
        <v>157187</v>
      </c>
      <c r="F72" s="148">
        <v>156631</v>
      </c>
      <c r="G72" s="148">
        <v>158282</v>
      </c>
      <c r="H72" s="148">
        <v>159939</v>
      </c>
    </row>
    <row r="73" spans="1:17" x14ac:dyDescent="0.2">
      <c r="A73" t="s">
        <v>117</v>
      </c>
      <c r="B73" s="148">
        <v>108372</v>
      </c>
      <c r="C73" s="148">
        <v>110818</v>
      </c>
      <c r="D73" s="148">
        <v>113928</v>
      </c>
      <c r="E73" s="148">
        <v>115572</v>
      </c>
      <c r="F73" s="148">
        <v>116819</v>
      </c>
      <c r="G73" s="148">
        <v>118810</v>
      </c>
      <c r="H73" s="148">
        <v>120699</v>
      </c>
    </row>
    <row r="74" spans="1:17" x14ac:dyDescent="0.2">
      <c r="A74" t="s">
        <v>118</v>
      </c>
      <c r="B74" s="148">
        <v>114335</v>
      </c>
      <c r="C74" s="148">
        <v>115148</v>
      </c>
      <c r="D74" s="148">
        <v>115902</v>
      </c>
      <c r="E74" s="148">
        <v>116134</v>
      </c>
      <c r="F74" s="148">
        <v>116549</v>
      </c>
      <c r="G74" s="148">
        <v>117546</v>
      </c>
      <c r="H74" s="148">
        <v>118591</v>
      </c>
    </row>
    <row r="75" spans="1:17" x14ac:dyDescent="0.2">
      <c r="A75" t="s">
        <v>119</v>
      </c>
      <c r="B75" s="148">
        <v>109095</v>
      </c>
      <c r="C75" s="148">
        <v>109728</v>
      </c>
      <c r="D75" s="148">
        <v>109659</v>
      </c>
      <c r="E75" s="148">
        <v>109587</v>
      </c>
      <c r="F75" s="148">
        <v>110040</v>
      </c>
      <c r="G75" s="148">
        <v>110356</v>
      </c>
      <c r="H75" s="148">
        <v>110995</v>
      </c>
    </row>
    <row r="76" spans="1:17" x14ac:dyDescent="0.2">
      <c r="A76" t="s">
        <v>120</v>
      </c>
      <c r="B76" s="148">
        <v>106543</v>
      </c>
      <c r="C76" s="148">
        <v>106726</v>
      </c>
      <c r="D76" s="148">
        <v>107348</v>
      </c>
      <c r="E76" s="148">
        <v>107146</v>
      </c>
      <c r="F76" s="148">
        <v>106883</v>
      </c>
      <c r="G76" s="148">
        <v>106870</v>
      </c>
      <c r="H76" s="148">
        <v>107737</v>
      </c>
    </row>
    <row r="77" spans="1:17" x14ac:dyDescent="0.2">
      <c r="A77" t="s">
        <v>121</v>
      </c>
      <c r="B77" s="148">
        <v>168115</v>
      </c>
      <c r="C77" s="148">
        <v>169974</v>
      </c>
      <c r="D77" s="148">
        <v>171816</v>
      </c>
      <c r="E77" s="148">
        <v>173272</v>
      </c>
      <c r="F77" s="148">
        <v>176697</v>
      </c>
      <c r="G77" s="148">
        <v>180569</v>
      </c>
      <c r="H77" s="148">
        <v>184187</v>
      </c>
    </row>
    <row r="78" spans="1:17" x14ac:dyDescent="0.2">
      <c r="A78" t="s">
        <v>122</v>
      </c>
      <c r="B78" s="148">
        <v>118489</v>
      </c>
      <c r="C78" s="148">
        <v>119165</v>
      </c>
      <c r="D78" s="148">
        <v>119575</v>
      </c>
      <c r="E78" s="148">
        <v>120051</v>
      </c>
      <c r="F78" s="148">
        <v>120823</v>
      </c>
      <c r="G78" s="148">
        <v>121173</v>
      </c>
      <c r="H78" s="148">
        <v>121262</v>
      </c>
    </row>
    <row r="79" spans="1:17" x14ac:dyDescent="0.2">
      <c r="A79" t="s">
        <v>123</v>
      </c>
      <c r="B79" s="148">
        <v>146846</v>
      </c>
      <c r="C79" s="148">
        <v>148400</v>
      </c>
      <c r="D79" s="148">
        <v>149753</v>
      </c>
      <c r="E79" s="148">
        <v>150584</v>
      </c>
      <c r="F79" s="148">
        <v>152218</v>
      </c>
      <c r="G79" s="148">
        <v>154598</v>
      </c>
      <c r="H79" s="148">
        <v>155893</v>
      </c>
    </row>
    <row r="80" spans="1:17" x14ac:dyDescent="0.2">
      <c r="A80" t="s">
        <v>124</v>
      </c>
      <c r="B80" s="148">
        <v>140680</v>
      </c>
      <c r="C80" s="148">
        <v>140848</v>
      </c>
      <c r="D80" s="148">
        <v>140624</v>
      </c>
      <c r="E80" s="148">
        <v>139945</v>
      </c>
      <c r="F80" s="148">
        <v>140658</v>
      </c>
      <c r="G80" s="148">
        <v>140683</v>
      </c>
      <c r="H80" s="148">
        <v>140439</v>
      </c>
    </row>
    <row r="81" spans="1:8" x14ac:dyDescent="0.2">
      <c r="A81" t="s">
        <v>125</v>
      </c>
      <c r="B81" s="148">
        <v>128680</v>
      </c>
      <c r="C81" s="148">
        <v>130149</v>
      </c>
      <c r="D81" s="148">
        <v>131502</v>
      </c>
      <c r="E81" s="148">
        <v>131791</v>
      </c>
      <c r="F81" s="148">
        <v>132363</v>
      </c>
      <c r="G81" s="148">
        <v>133664</v>
      </c>
      <c r="H81" s="148">
        <v>135206</v>
      </c>
    </row>
    <row r="82" spans="1:8" x14ac:dyDescent="0.2">
      <c r="A82" t="s">
        <v>126</v>
      </c>
      <c r="B82" s="148">
        <v>115559</v>
      </c>
      <c r="C82" s="148">
        <v>114940</v>
      </c>
      <c r="D82" s="148">
        <v>115158</v>
      </c>
      <c r="E82" s="148">
        <v>115271</v>
      </c>
      <c r="F82" s="148">
        <v>115650</v>
      </c>
      <c r="G82" s="148">
        <v>116175</v>
      </c>
      <c r="H82" s="148">
        <v>117020</v>
      </c>
    </row>
    <row r="83" spans="1:8" x14ac:dyDescent="0.2">
      <c r="A83" t="s">
        <v>138</v>
      </c>
      <c r="B83" s="148">
        <v>1542707</v>
      </c>
      <c r="C83" s="148">
        <v>1552853</v>
      </c>
      <c r="D83" s="148">
        <v>1562840</v>
      </c>
      <c r="E83" s="148">
        <v>1567971</v>
      </c>
      <c r="F83" s="148">
        <v>1578552</v>
      </c>
      <c r="G83" s="148">
        <v>1594467</v>
      </c>
      <c r="H83" s="148">
        <v>1610251</v>
      </c>
    </row>
    <row r="84" spans="1:8" x14ac:dyDescent="0.2">
      <c r="A84" t="s">
        <v>127</v>
      </c>
      <c r="B84" s="148">
        <v>278652</v>
      </c>
      <c r="C84" s="148">
        <v>278827</v>
      </c>
      <c r="D84" s="148">
        <v>279852</v>
      </c>
      <c r="E84" s="148">
        <v>280364</v>
      </c>
      <c r="F84" s="148">
        <v>279903</v>
      </c>
      <c r="G84" s="148">
        <v>282643</v>
      </c>
      <c r="H84" s="148">
        <v>286800</v>
      </c>
    </row>
    <row r="85" spans="1:8" x14ac:dyDescent="0.2">
      <c r="A85" t="s">
        <v>139</v>
      </c>
      <c r="B85" s="148">
        <v>1821359</v>
      </c>
      <c r="C85" s="148">
        <v>1831680</v>
      </c>
      <c r="D85" s="148">
        <v>1842692</v>
      </c>
      <c r="E85" s="148">
        <v>1848335</v>
      </c>
      <c r="F85" s="148">
        <v>1858455</v>
      </c>
      <c r="G85" s="148">
        <v>1877110</v>
      </c>
      <c r="H85" s="148">
        <v>1897051</v>
      </c>
    </row>
    <row r="86" spans="1:8" x14ac:dyDescent="0.2">
      <c r="A86" t="s">
        <v>140</v>
      </c>
      <c r="B86" s="148">
        <v>9105076</v>
      </c>
      <c r="C86" s="148">
        <v>9150245</v>
      </c>
      <c r="D86" s="148">
        <v>9193770</v>
      </c>
      <c r="E86" s="148">
        <v>9225273</v>
      </c>
      <c r="F86" s="148">
        <v>9295829</v>
      </c>
      <c r="G86" s="148">
        <v>9387286</v>
      </c>
      <c r="H86" s="148">
        <v>9482507</v>
      </c>
    </row>
    <row r="87" spans="1:8" x14ac:dyDescent="0.2">
      <c r="A87" t="s">
        <v>141</v>
      </c>
      <c r="B87" s="148">
        <v>55619548</v>
      </c>
      <c r="C87" s="148">
        <v>55924528</v>
      </c>
      <c r="D87" s="148">
        <v>56230056</v>
      </c>
      <c r="E87" s="148">
        <v>56325961</v>
      </c>
      <c r="F87" s="148">
        <v>56554891</v>
      </c>
      <c r="G87" s="148">
        <v>57112542</v>
      </c>
      <c r="H87" s="148">
        <v>57690323</v>
      </c>
    </row>
    <row r="88" spans="1:8" x14ac:dyDescent="0.2">
      <c r="A88" t="s">
        <v>226</v>
      </c>
      <c r="B88" s="148">
        <v>64169395</v>
      </c>
      <c r="C88" s="148">
        <v>64553909</v>
      </c>
      <c r="D88" s="148">
        <v>64903140</v>
      </c>
      <c r="E88" s="148">
        <v>65185724</v>
      </c>
      <c r="F88" s="148">
        <v>65121729</v>
      </c>
      <c r="G88" s="148">
        <v>65692918</v>
      </c>
      <c r="H88" s="148" t="s">
        <v>496</v>
      </c>
    </row>
    <row r="89" spans="1:8" x14ac:dyDescent="0.2">
      <c r="A89" t="s">
        <v>227</v>
      </c>
      <c r="B89" s="148">
        <v>66040229</v>
      </c>
      <c r="C89" s="148">
        <v>66435550</v>
      </c>
      <c r="D89" s="148">
        <v>66796807</v>
      </c>
      <c r="E89" s="148">
        <v>67081234</v>
      </c>
      <c r="F89" s="148">
        <v>67026292</v>
      </c>
      <c r="G89" s="148">
        <v>67603461</v>
      </c>
      <c r="H89" s="148" t="s">
        <v>496</v>
      </c>
    </row>
    <row r="90" spans="1:8" x14ac:dyDescent="0.2">
      <c r="A90" t="s">
        <v>228</v>
      </c>
      <c r="B90" s="147">
        <v>808528</v>
      </c>
      <c r="C90" s="147">
        <v>814745</v>
      </c>
      <c r="D90" s="147">
        <v>822697</v>
      </c>
      <c r="E90" s="147">
        <v>826938</v>
      </c>
      <c r="F90" s="147">
        <v>832520</v>
      </c>
      <c r="G90" s="147">
        <v>843490</v>
      </c>
      <c r="H90" s="147">
        <v>855316</v>
      </c>
    </row>
    <row r="91" spans="1:8" x14ac:dyDescent="0.2">
      <c r="A91" t="s">
        <v>229</v>
      </c>
      <c r="B91" s="147">
        <v>362728</v>
      </c>
      <c r="C91" s="147">
        <v>364254</v>
      </c>
      <c r="D91" s="147">
        <v>366235</v>
      </c>
      <c r="E91" s="147">
        <v>367113</v>
      </c>
      <c r="F91" s="147">
        <v>368836</v>
      </c>
      <c r="G91" s="147">
        <v>371012</v>
      </c>
      <c r="H91" s="147">
        <v>373488</v>
      </c>
    </row>
    <row r="92" spans="1:8" x14ac:dyDescent="0.2">
      <c r="A92" t="s">
        <v>230</v>
      </c>
      <c r="B92" s="147">
        <v>522054</v>
      </c>
      <c r="C92" s="147">
        <v>522980</v>
      </c>
      <c r="D92" s="147">
        <v>523294</v>
      </c>
      <c r="E92" s="147">
        <v>522853</v>
      </c>
      <c r="F92" s="147">
        <v>523878</v>
      </c>
      <c r="G92" s="147">
        <v>526867</v>
      </c>
      <c r="H92" s="147">
        <v>529964</v>
      </c>
    </row>
    <row r="93" spans="1:8" x14ac:dyDescent="0.2">
      <c r="A93" t="s">
        <v>231</v>
      </c>
      <c r="B93" s="147">
        <v>296164</v>
      </c>
      <c r="C93" s="147">
        <v>299675</v>
      </c>
      <c r="D93" s="147">
        <v>302282</v>
      </c>
      <c r="E93" s="147">
        <v>304703</v>
      </c>
      <c r="F93" s="147">
        <v>309918</v>
      </c>
      <c r="G93" s="147">
        <v>316310</v>
      </c>
      <c r="H93" s="147">
        <v>322470</v>
      </c>
    </row>
  </sheetData>
  <phoneticPr fontId="37" type="noConversion"/>
  <hyperlinks>
    <hyperlink ref="A1" r:id="rId1" display="https://explore-education-statistics.service.gov.uk/data-tables/apprenticeships" xr:uid="{A3398136-6F6D-4C88-9013-86C8806BEA8D}"/>
    <hyperlink ref="A2" r:id="rId2" display="https://explore-education-statistics.service.gov.uk/data-catalogue/apprenticeships-and-traineeships/2022-23" xr:uid="{F5F7CAC9-1691-47E0-8D68-4655789A7B28}"/>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4B08-14D3-47AC-8C2E-E21D51DF9DC2}">
  <sheetPr codeName="Sheet53"/>
  <dimension ref="A1:O61"/>
  <sheetViews>
    <sheetView workbookViewId="0">
      <selection activeCell="Y201" sqref="Y201"/>
    </sheetView>
  </sheetViews>
  <sheetFormatPr defaultRowHeight="14.25" x14ac:dyDescent="0.2"/>
  <sheetData>
    <row r="1" spans="1:15" x14ac:dyDescent="0.2">
      <c r="A1" s="186" t="s">
        <v>1914</v>
      </c>
    </row>
    <row r="2" spans="1:15" x14ac:dyDescent="0.2">
      <c r="A2" s="186"/>
    </row>
    <row r="3" spans="1:15" x14ac:dyDescent="0.2">
      <c r="A3" t="s">
        <v>2088</v>
      </c>
    </row>
    <row r="4" spans="1:15" x14ac:dyDescent="0.2">
      <c r="A4" t="str" cm="1">
        <f t="array" ref="A4">INDEX(A11:A33,Control!B3)</f>
        <v>Ashford</v>
      </c>
      <c r="B4" t="str">
        <f>B10</f>
        <v>Agriculture, Horticulture and Animal Care</v>
      </c>
      <c r="C4" t="str">
        <f t="shared" ref="C4:N4" si="0">C10</f>
        <v>Arts, Media and Publishing</v>
      </c>
      <c r="D4" t="str">
        <f t="shared" si="0"/>
        <v>Business, Administration and Law</v>
      </c>
      <c r="E4" t="str">
        <f t="shared" si="0"/>
        <v>Construction, Planning and the Built Environment</v>
      </c>
      <c r="F4" t="str">
        <f t="shared" si="0"/>
        <v>Education and Training</v>
      </c>
      <c r="G4" t="str">
        <f t="shared" si="0"/>
        <v>Engineering and Manufacturing Technologies</v>
      </c>
      <c r="H4" t="str">
        <f t="shared" si="0"/>
        <v>Health, Public Services and Care</v>
      </c>
      <c r="I4" t="str">
        <f t="shared" si="0"/>
        <v>History, Philosophy and Theology</v>
      </c>
      <c r="J4" t="str">
        <f t="shared" si="0"/>
        <v>Information and Communication Technology</v>
      </c>
      <c r="K4" t="str">
        <f t="shared" si="0"/>
        <v>Leisure, Travel and Tourism</v>
      </c>
      <c r="L4" t="str">
        <f t="shared" si="0"/>
        <v>Retail and Commercial Enterprise</v>
      </c>
      <c r="M4" t="str">
        <f t="shared" si="0"/>
        <v>Science and Mathematics</v>
      </c>
      <c r="N4" t="str">
        <f t="shared" si="0"/>
        <v>Social Sciences</v>
      </c>
    </row>
    <row r="5" spans="1:15" x14ac:dyDescent="0.2">
      <c r="A5" t="s">
        <v>1902</v>
      </c>
      <c r="B5" cm="1">
        <f t="array" ref="B5">INDEX(B11:B33,Control!$B$3)</f>
        <v>10</v>
      </c>
      <c r="C5" cm="1">
        <f t="array" ref="C5">INDEX(C11:C33,Control!$B$3)</f>
        <v>10</v>
      </c>
      <c r="D5" cm="1">
        <f t="array" ref="D5">INDEX(D11:D33,Control!$B$3)</f>
        <v>150</v>
      </c>
      <c r="E5" cm="1">
        <f t="array" ref="E5">INDEX(E11:E33,Control!$B$3)</f>
        <v>50</v>
      </c>
      <c r="F5" cm="1">
        <f t="array" ref="F5">INDEX(F11:F33,Control!$B$3)</f>
        <v>20</v>
      </c>
      <c r="G5" cm="1">
        <f t="array" ref="G5">INDEX(G11:G33,Control!$B$3)</f>
        <v>80</v>
      </c>
      <c r="H5" cm="1">
        <f t="array" ref="H5">INDEX(H11:H33,Control!$B$3)</f>
        <v>160</v>
      </c>
      <c r="I5" cm="1">
        <f t="array" ref="I5">INDEX(I11:I33,Control!$B$3)</f>
        <v>0</v>
      </c>
      <c r="J5" cm="1">
        <f t="array" ref="J5">INDEX(J11:J33,Control!$B$3)</f>
        <v>40</v>
      </c>
      <c r="K5" cm="1">
        <f t="array" ref="K5">INDEX(K11:K33,Control!$B$3)</f>
        <v>10</v>
      </c>
      <c r="L5" cm="1">
        <f t="array" ref="L5">INDEX(L11:L33,Control!$B$3)</f>
        <v>80</v>
      </c>
      <c r="M5" cm="1">
        <f t="array" ref="M5">INDEX(M11:M33,Control!$B$3)</f>
        <v>0</v>
      </c>
      <c r="N5" cm="1">
        <f t="array" ref="N5">INDEX(N11:N33,Control!$B$3)</f>
        <v>0</v>
      </c>
    </row>
    <row r="6" spans="1:15" x14ac:dyDescent="0.2">
      <c r="A6" t="s">
        <v>1912</v>
      </c>
      <c r="B6" cm="1">
        <f t="array" ref="B6">INDEX(B39:B61,Control!$B$3)</f>
        <v>10</v>
      </c>
      <c r="C6" cm="1">
        <f t="array" ref="C6">INDEX(C39:C61,Control!$B$3)</f>
        <v>0</v>
      </c>
      <c r="D6" cm="1">
        <f t="array" ref="D6">INDEX(D39:D61,Control!$B$3)</f>
        <v>60</v>
      </c>
      <c r="E6" cm="1">
        <f t="array" ref="E6">INDEX(E39:E61,Control!$B$3)</f>
        <v>20</v>
      </c>
      <c r="F6" cm="1">
        <f t="array" ref="F6">INDEX(F39:F61,Control!$B$3)</f>
        <v>10</v>
      </c>
      <c r="G6" cm="1">
        <f t="array" ref="G6">INDEX(G39:G61,Control!$B$3)</f>
        <v>60</v>
      </c>
      <c r="H6" cm="1">
        <f t="array" ref="H6">INDEX(H39:H61,Control!$B$3)</f>
        <v>60</v>
      </c>
      <c r="I6" cm="1">
        <f t="array" ref="I6">INDEX(I39:I61,Control!$B$3)</f>
        <v>0</v>
      </c>
      <c r="J6" cm="1">
        <f t="array" ref="J6">INDEX(J39:J61,Control!$B$3)</f>
        <v>20</v>
      </c>
      <c r="K6" cm="1">
        <f t="array" ref="K6">INDEX(K39:K61,Control!$B$3)</f>
        <v>10</v>
      </c>
      <c r="L6" cm="1">
        <f t="array" ref="L6">INDEX(L39:L61,Control!$B$3)</f>
        <v>40</v>
      </c>
      <c r="M6" cm="1">
        <f t="array" ref="M6">INDEX(M39:M61,Control!$B$3)</f>
        <v>0</v>
      </c>
      <c r="N6" cm="1">
        <f t="array" ref="N6">INDEX(N39:N61,Control!$B$3)</f>
        <v>0</v>
      </c>
    </row>
    <row r="9" spans="1:15" x14ac:dyDescent="0.2">
      <c r="A9" t="s">
        <v>1902</v>
      </c>
    </row>
    <row r="10" spans="1:15" x14ac:dyDescent="0.2">
      <c r="B10" t="s">
        <v>1915</v>
      </c>
      <c r="C10" t="s">
        <v>1916</v>
      </c>
      <c r="D10" t="s">
        <v>1917</v>
      </c>
      <c r="E10" t="s">
        <v>1918</v>
      </c>
      <c r="F10" t="s">
        <v>538</v>
      </c>
      <c r="G10" t="s">
        <v>1919</v>
      </c>
      <c r="H10" t="s">
        <v>1920</v>
      </c>
      <c r="I10" t="s">
        <v>1921</v>
      </c>
      <c r="J10" t="s">
        <v>539</v>
      </c>
      <c r="K10" t="s">
        <v>1922</v>
      </c>
      <c r="L10" t="s">
        <v>1923</v>
      </c>
      <c r="M10" t="s">
        <v>1924</v>
      </c>
      <c r="N10" t="s">
        <v>1925</v>
      </c>
      <c r="O10" t="s">
        <v>152</v>
      </c>
    </row>
    <row r="11" spans="1:15" x14ac:dyDescent="0.2">
      <c r="A11" t="s">
        <v>115</v>
      </c>
      <c r="B11">
        <v>10</v>
      </c>
      <c r="C11">
        <v>10</v>
      </c>
      <c r="D11">
        <v>150</v>
      </c>
      <c r="E11">
        <v>50</v>
      </c>
      <c r="F11">
        <v>20</v>
      </c>
      <c r="G11">
        <v>80</v>
      </c>
      <c r="H11">
        <v>160</v>
      </c>
      <c r="I11">
        <v>0</v>
      </c>
      <c r="J11">
        <v>40</v>
      </c>
      <c r="K11">
        <v>10</v>
      </c>
      <c r="L11">
        <v>80</v>
      </c>
      <c r="M11">
        <v>0</v>
      </c>
      <c r="N11">
        <v>0</v>
      </c>
      <c r="O11">
        <v>620</v>
      </c>
    </row>
    <row r="12" spans="1:15" x14ac:dyDescent="0.2">
      <c r="A12" t="s">
        <v>116</v>
      </c>
      <c r="B12">
        <v>20</v>
      </c>
      <c r="C12">
        <v>0</v>
      </c>
      <c r="D12">
        <v>170</v>
      </c>
      <c r="E12">
        <v>40</v>
      </c>
      <c r="F12">
        <v>40</v>
      </c>
      <c r="G12">
        <v>70</v>
      </c>
      <c r="H12">
        <v>170</v>
      </c>
      <c r="I12">
        <v>0</v>
      </c>
      <c r="J12">
        <v>30</v>
      </c>
      <c r="K12">
        <v>10</v>
      </c>
      <c r="L12">
        <v>70</v>
      </c>
      <c r="M12">
        <v>0</v>
      </c>
      <c r="N12">
        <v>0</v>
      </c>
      <c r="O12">
        <v>620</v>
      </c>
    </row>
    <row r="13" spans="1:15" x14ac:dyDescent="0.2">
      <c r="A13" t="s">
        <v>117</v>
      </c>
      <c r="B13">
        <v>10</v>
      </c>
      <c r="C13">
        <v>0</v>
      </c>
      <c r="D13">
        <v>200</v>
      </c>
      <c r="E13">
        <v>50</v>
      </c>
      <c r="F13">
        <v>20</v>
      </c>
      <c r="G13">
        <v>60</v>
      </c>
      <c r="H13">
        <v>140</v>
      </c>
      <c r="I13">
        <v>0</v>
      </c>
      <c r="J13">
        <v>60</v>
      </c>
      <c r="K13">
        <v>10</v>
      </c>
      <c r="L13">
        <v>60</v>
      </c>
      <c r="M13">
        <v>0</v>
      </c>
      <c r="N13">
        <v>0</v>
      </c>
      <c r="O13">
        <v>610</v>
      </c>
    </row>
    <row r="14" spans="1:15" x14ac:dyDescent="0.2">
      <c r="A14" t="s">
        <v>118</v>
      </c>
      <c r="B14">
        <v>20</v>
      </c>
      <c r="C14">
        <v>0</v>
      </c>
      <c r="D14">
        <v>110</v>
      </c>
      <c r="E14">
        <v>40</v>
      </c>
      <c r="F14">
        <v>20</v>
      </c>
      <c r="G14">
        <v>60</v>
      </c>
      <c r="H14">
        <v>220</v>
      </c>
      <c r="I14">
        <v>0</v>
      </c>
      <c r="J14">
        <v>20</v>
      </c>
      <c r="K14">
        <v>10</v>
      </c>
      <c r="L14">
        <v>50</v>
      </c>
      <c r="M14">
        <v>0</v>
      </c>
      <c r="N14">
        <v>0</v>
      </c>
      <c r="O14">
        <v>550</v>
      </c>
    </row>
    <row r="15" spans="1:15" x14ac:dyDescent="0.2">
      <c r="A15" t="s">
        <v>119</v>
      </c>
      <c r="B15">
        <v>10</v>
      </c>
      <c r="C15">
        <v>0</v>
      </c>
      <c r="D15">
        <v>110</v>
      </c>
      <c r="E15">
        <v>50</v>
      </c>
      <c r="F15">
        <v>30</v>
      </c>
      <c r="G15">
        <v>60</v>
      </c>
      <c r="H15">
        <v>200</v>
      </c>
      <c r="I15">
        <v>0</v>
      </c>
      <c r="J15">
        <v>20</v>
      </c>
      <c r="K15">
        <v>10</v>
      </c>
      <c r="L15">
        <v>50</v>
      </c>
      <c r="M15">
        <v>0</v>
      </c>
      <c r="N15">
        <v>0</v>
      </c>
      <c r="O15">
        <v>530</v>
      </c>
    </row>
    <row r="16" spans="1:15" x14ac:dyDescent="0.2">
      <c r="A16" t="s">
        <v>120</v>
      </c>
      <c r="B16">
        <v>10</v>
      </c>
      <c r="C16">
        <v>0</v>
      </c>
      <c r="D16">
        <v>130</v>
      </c>
      <c r="E16">
        <v>40</v>
      </c>
      <c r="F16">
        <v>20</v>
      </c>
      <c r="G16">
        <v>80</v>
      </c>
      <c r="H16">
        <v>130</v>
      </c>
      <c r="I16">
        <v>0</v>
      </c>
      <c r="J16">
        <v>40</v>
      </c>
      <c r="K16">
        <v>10</v>
      </c>
      <c r="L16">
        <v>40</v>
      </c>
      <c r="M16">
        <v>0</v>
      </c>
      <c r="N16">
        <v>0</v>
      </c>
      <c r="O16">
        <v>490</v>
      </c>
    </row>
    <row r="17" spans="1:15" x14ac:dyDescent="0.2">
      <c r="A17" t="s">
        <v>121</v>
      </c>
      <c r="B17">
        <v>20</v>
      </c>
      <c r="C17">
        <v>0</v>
      </c>
      <c r="D17">
        <v>290</v>
      </c>
      <c r="E17">
        <v>60</v>
      </c>
      <c r="F17">
        <v>20</v>
      </c>
      <c r="G17">
        <v>100</v>
      </c>
      <c r="H17">
        <v>220</v>
      </c>
      <c r="I17">
        <v>0</v>
      </c>
      <c r="J17">
        <v>60</v>
      </c>
      <c r="K17">
        <v>10</v>
      </c>
      <c r="L17">
        <v>90</v>
      </c>
      <c r="M17">
        <v>0</v>
      </c>
      <c r="N17">
        <v>0</v>
      </c>
      <c r="O17">
        <v>890</v>
      </c>
    </row>
    <row r="18" spans="1:15" x14ac:dyDescent="0.2">
      <c r="A18" t="s">
        <v>122</v>
      </c>
      <c r="B18">
        <v>10</v>
      </c>
      <c r="C18">
        <v>10</v>
      </c>
      <c r="D18">
        <v>130</v>
      </c>
      <c r="E18">
        <v>50</v>
      </c>
      <c r="F18">
        <v>10</v>
      </c>
      <c r="G18">
        <v>50</v>
      </c>
      <c r="H18">
        <v>130</v>
      </c>
      <c r="I18">
        <v>0</v>
      </c>
      <c r="J18">
        <v>30</v>
      </c>
      <c r="K18">
        <v>10</v>
      </c>
      <c r="L18">
        <v>50</v>
      </c>
      <c r="M18">
        <v>0</v>
      </c>
      <c r="N18">
        <v>0</v>
      </c>
      <c r="O18">
        <v>460</v>
      </c>
    </row>
    <row r="19" spans="1:15" x14ac:dyDescent="0.2">
      <c r="A19" t="s">
        <v>123</v>
      </c>
      <c r="B19">
        <v>30</v>
      </c>
      <c r="C19">
        <v>10</v>
      </c>
      <c r="D19">
        <v>200</v>
      </c>
      <c r="E19">
        <v>80</v>
      </c>
      <c r="F19">
        <v>20</v>
      </c>
      <c r="G19">
        <v>100</v>
      </c>
      <c r="H19">
        <v>190</v>
      </c>
      <c r="I19">
        <v>0</v>
      </c>
      <c r="J19">
        <v>40</v>
      </c>
      <c r="K19">
        <v>10</v>
      </c>
      <c r="L19">
        <v>60</v>
      </c>
      <c r="M19">
        <v>0</v>
      </c>
      <c r="N19">
        <v>0</v>
      </c>
      <c r="O19">
        <v>730</v>
      </c>
    </row>
    <row r="20" spans="1:15" x14ac:dyDescent="0.2">
      <c r="A20" t="s">
        <v>124</v>
      </c>
      <c r="B20">
        <v>10</v>
      </c>
      <c r="C20">
        <v>0</v>
      </c>
      <c r="D20">
        <v>100</v>
      </c>
      <c r="E20">
        <v>50</v>
      </c>
      <c r="F20">
        <v>20</v>
      </c>
      <c r="G20">
        <v>80</v>
      </c>
      <c r="H20">
        <v>220</v>
      </c>
      <c r="I20">
        <v>0</v>
      </c>
      <c r="J20">
        <v>20</v>
      </c>
      <c r="K20">
        <v>10</v>
      </c>
      <c r="L20">
        <v>70</v>
      </c>
      <c r="M20">
        <v>0</v>
      </c>
      <c r="N20">
        <v>0</v>
      </c>
      <c r="O20">
        <v>570</v>
      </c>
    </row>
    <row r="21" spans="1:15" x14ac:dyDescent="0.2">
      <c r="A21" t="s">
        <v>125</v>
      </c>
      <c r="B21">
        <v>20</v>
      </c>
      <c r="C21">
        <v>10</v>
      </c>
      <c r="D21">
        <v>180</v>
      </c>
      <c r="E21">
        <v>60</v>
      </c>
      <c r="F21">
        <v>20</v>
      </c>
      <c r="G21">
        <v>60</v>
      </c>
      <c r="H21">
        <v>150</v>
      </c>
      <c r="I21">
        <v>0</v>
      </c>
      <c r="J21">
        <v>40</v>
      </c>
      <c r="K21">
        <v>10</v>
      </c>
      <c r="L21">
        <v>60</v>
      </c>
      <c r="M21">
        <v>0</v>
      </c>
      <c r="N21">
        <v>0</v>
      </c>
      <c r="O21">
        <v>590</v>
      </c>
    </row>
    <row r="22" spans="1:15" x14ac:dyDescent="0.2">
      <c r="A22" t="s">
        <v>126</v>
      </c>
      <c r="B22">
        <v>10</v>
      </c>
      <c r="C22">
        <v>0</v>
      </c>
      <c r="D22">
        <v>120</v>
      </c>
      <c r="E22">
        <v>20</v>
      </c>
      <c r="F22">
        <v>20</v>
      </c>
      <c r="G22">
        <v>30</v>
      </c>
      <c r="H22">
        <v>140</v>
      </c>
      <c r="I22">
        <v>0</v>
      </c>
      <c r="J22">
        <v>30</v>
      </c>
      <c r="K22">
        <v>0</v>
      </c>
      <c r="L22">
        <v>30</v>
      </c>
      <c r="M22">
        <v>0</v>
      </c>
      <c r="N22">
        <v>0</v>
      </c>
      <c r="O22">
        <v>400</v>
      </c>
    </row>
    <row r="23" spans="1:15" x14ac:dyDescent="0.2">
      <c r="A23" t="s">
        <v>138</v>
      </c>
      <c r="B23" s="25">
        <f>SUM(B11:B22)</f>
        <v>180</v>
      </c>
      <c r="C23" s="25">
        <f t="shared" ref="C23:O23" si="1">SUM(C11:C22)</f>
        <v>40</v>
      </c>
      <c r="D23" s="25">
        <f t="shared" si="1"/>
        <v>1890</v>
      </c>
      <c r="E23" s="25">
        <f t="shared" si="1"/>
        <v>590</v>
      </c>
      <c r="F23" s="25">
        <f t="shared" si="1"/>
        <v>260</v>
      </c>
      <c r="G23" s="25">
        <f t="shared" si="1"/>
        <v>830</v>
      </c>
      <c r="H23" s="25">
        <f t="shared" si="1"/>
        <v>2070</v>
      </c>
      <c r="I23" s="25">
        <f t="shared" si="1"/>
        <v>0</v>
      </c>
      <c r="J23" s="25">
        <f t="shared" si="1"/>
        <v>430</v>
      </c>
      <c r="K23" s="25">
        <f t="shared" si="1"/>
        <v>110</v>
      </c>
      <c r="L23" s="25">
        <f t="shared" si="1"/>
        <v>710</v>
      </c>
      <c r="M23" s="25">
        <f t="shared" si="1"/>
        <v>0</v>
      </c>
      <c r="N23" s="25">
        <f t="shared" si="1"/>
        <v>0</v>
      </c>
      <c r="O23" s="25">
        <f t="shared" si="1"/>
        <v>7060</v>
      </c>
    </row>
    <row r="24" spans="1:15" s="148" customFormat="1" x14ac:dyDescent="0.2">
      <c r="A24" s="148" t="s">
        <v>127</v>
      </c>
      <c r="B24" s="148">
        <v>20</v>
      </c>
      <c r="C24" s="148">
        <v>10</v>
      </c>
      <c r="D24" s="148">
        <v>440</v>
      </c>
      <c r="E24" s="148">
        <v>110</v>
      </c>
      <c r="F24" s="148">
        <v>60</v>
      </c>
      <c r="G24" s="148">
        <v>580</v>
      </c>
      <c r="H24" s="148">
        <v>400</v>
      </c>
      <c r="I24" s="148">
        <v>0</v>
      </c>
      <c r="J24" s="148">
        <v>160</v>
      </c>
      <c r="K24" s="148">
        <v>20</v>
      </c>
      <c r="L24" s="148">
        <v>140</v>
      </c>
      <c r="M24" s="148">
        <v>0</v>
      </c>
      <c r="N24" s="148">
        <v>0</v>
      </c>
      <c r="O24" s="148">
        <v>1930</v>
      </c>
    </row>
    <row r="25" spans="1:15" x14ac:dyDescent="0.2">
      <c r="A25" t="s">
        <v>139</v>
      </c>
      <c r="B25" s="25">
        <f>SUM(B23:B24)</f>
        <v>200</v>
      </c>
      <c r="C25" s="25">
        <f t="shared" ref="C25:O25" si="2">SUM(C23:C24)</f>
        <v>50</v>
      </c>
      <c r="D25" s="25">
        <f t="shared" si="2"/>
        <v>2330</v>
      </c>
      <c r="E25" s="25">
        <f t="shared" si="2"/>
        <v>700</v>
      </c>
      <c r="F25" s="25">
        <f t="shared" si="2"/>
        <v>320</v>
      </c>
      <c r="G25" s="25">
        <f t="shared" si="2"/>
        <v>1410</v>
      </c>
      <c r="H25" s="25">
        <f t="shared" si="2"/>
        <v>2470</v>
      </c>
      <c r="I25" s="25">
        <f t="shared" si="2"/>
        <v>0</v>
      </c>
      <c r="J25" s="25">
        <f t="shared" si="2"/>
        <v>590</v>
      </c>
      <c r="K25" s="25">
        <f t="shared" si="2"/>
        <v>130</v>
      </c>
      <c r="L25" s="25">
        <f t="shared" si="2"/>
        <v>850</v>
      </c>
      <c r="M25" s="25">
        <f t="shared" si="2"/>
        <v>0</v>
      </c>
      <c r="N25" s="25">
        <f t="shared" si="2"/>
        <v>0</v>
      </c>
      <c r="O25" s="25">
        <f t="shared" si="2"/>
        <v>8990</v>
      </c>
    </row>
    <row r="26" spans="1:15" x14ac:dyDescent="0.2">
      <c r="A26" t="s">
        <v>140</v>
      </c>
      <c r="B26">
        <v>970</v>
      </c>
      <c r="C26">
        <v>250</v>
      </c>
      <c r="D26">
        <v>11490</v>
      </c>
      <c r="E26">
        <v>2920</v>
      </c>
      <c r="F26">
        <v>1130</v>
      </c>
      <c r="G26">
        <v>6350</v>
      </c>
      <c r="H26">
        <v>11320</v>
      </c>
      <c r="J26">
        <v>3560</v>
      </c>
      <c r="K26">
        <v>560</v>
      </c>
      <c r="L26">
        <v>4180</v>
      </c>
      <c r="M26">
        <v>40</v>
      </c>
      <c r="N26">
        <v>30</v>
      </c>
      <c r="O26">
        <v>42800</v>
      </c>
    </row>
    <row r="27" spans="1:15" x14ac:dyDescent="0.2">
      <c r="A27" t="s">
        <v>141</v>
      </c>
      <c r="B27">
        <v>5410</v>
      </c>
      <c r="C27">
        <v>1600</v>
      </c>
      <c r="D27">
        <v>76810</v>
      </c>
      <c r="E27">
        <v>22310</v>
      </c>
      <c r="F27">
        <v>7490</v>
      </c>
      <c r="G27">
        <v>40130</v>
      </c>
      <c r="H27">
        <v>75480</v>
      </c>
      <c r="I27">
        <v>10</v>
      </c>
      <c r="J27">
        <v>21230</v>
      </c>
      <c r="K27">
        <v>3190</v>
      </c>
      <c r="L27">
        <v>24330</v>
      </c>
      <c r="M27">
        <v>370</v>
      </c>
      <c r="N27">
        <v>220</v>
      </c>
      <c r="O27">
        <v>278590</v>
      </c>
    </row>
    <row r="28" spans="1:15" x14ac:dyDescent="0.2">
      <c r="A28" t="s">
        <v>226</v>
      </c>
    </row>
    <row r="29" spans="1:15" x14ac:dyDescent="0.2">
      <c r="A29" t="s">
        <v>227</v>
      </c>
    </row>
    <row r="30" spans="1:15" x14ac:dyDescent="0.2">
      <c r="A30" t="s">
        <v>228</v>
      </c>
      <c r="B30" s="22">
        <f t="shared" ref="B30:F30" si="3">SUM(B13,B16,B17,B19,B24)</f>
        <v>90</v>
      </c>
      <c r="C30" s="22">
        <f t="shared" si="3"/>
        <v>20</v>
      </c>
      <c r="D30" s="22">
        <f t="shared" si="3"/>
        <v>1260</v>
      </c>
      <c r="E30" s="22">
        <f t="shared" si="3"/>
        <v>340</v>
      </c>
      <c r="F30" s="22">
        <f t="shared" si="3"/>
        <v>140</v>
      </c>
      <c r="G30" s="22">
        <f t="shared" ref="G30:O30" si="4">SUM(G13,G16,G17,G19,G24)</f>
        <v>920</v>
      </c>
      <c r="H30" s="22">
        <f t="shared" si="4"/>
        <v>1080</v>
      </c>
      <c r="I30" s="22">
        <f t="shared" si="4"/>
        <v>0</v>
      </c>
      <c r="J30" s="22">
        <f t="shared" si="4"/>
        <v>360</v>
      </c>
      <c r="K30" s="22">
        <f t="shared" si="4"/>
        <v>60</v>
      </c>
      <c r="L30" s="22">
        <f t="shared" si="4"/>
        <v>390</v>
      </c>
      <c r="M30" s="22">
        <f t="shared" si="4"/>
        <v>0</v>
      </c>
      <c r="N30" s="22">
        <f t="shared" si="4"/>
        <v>0</v>
      </c>
      <c r="O30" s="22">
        <f t="shared" si="4"/>
        <v>4650</v>
      </c>
    </row>
    <row r="31" spans="1:15" x14ac:dyDescent="0.2">
      <c r="A31" t="s">
        <v>229</v>
      </c>
      <c r="B31" s="22">
        <f t="shared" ref="B31:F31" si="5">SUM(B18,B21,B22)</f>
        <v>40</v>
      </c>
      <c r="C31" s="22">
        <f t="shared" si="5"/>
        <v>20</v>
      </c>
      <c r="D31" s="22">
        <f t="shared" si="5"/>
        <v>430</v>
      </c>
      <c r="E31" s="22">
        <f t="shared" si="5"/>
        <v>130</v>
      </c>
      <c r="F31" s="22">
        <f t="shared" si="5"/>
        <v>50</v>
      </c>
      <c r="G31" s="22">
        <f t="shared" ref="G31:O31" si="6">SUM(G18,G21,G22)</f>
        <v>140</v>
      </c>
      <c r="H31" s="22">
        <f t="shared" si="6"/>
        <v>420</v>
      </c>
      <c r="I31" s="22">
        <f t="shared" si="6"/>
        <v>0</v>
      </c>
      <c r="J31" s="22">
        <f t="shared" si="6"/>
        <v>100</v>
      </c>
      <c r="K31" s="22">
        <f t="shared" si="6"/>
        <v>20</v>
      </c>
      <c r="L31" s="22">
        <f t="shared" si="6"/>
        <v>140</v>
      </c>
      <c r="M31" s="22">
        <f t="shared" si="6"/>
        <v>0</v>
      </c>
      <c r="N31" s="22">
        <f t="shared" si="6"/>
        <v>0</v>
      </c>
      <c r="O31" s="22">
        <f t="shared" si="6"/>
        <v>1450</v>
      </c>
    </row>
    <row r="32" spans="1:15" x14ac:dyDescent="0.2">
      <c r="A32" t="s">
        <v>230</v>
      </c>
      <c r="B32" s="22">
        <f t="shared" ref="B32:F32" si="7">SUM(B12,B14,B15,B20)</f>
        <v>60</v>
      </c>
      <c r="C32" s="22">
        <f t="shared" si="7"/>
        <v>0</v>
      </c>
      <c r="D32" s="22">
        <f t="shared" si="7"/>
        <v>490</v>
      </c>
      <c r="E32" s="22">
        <f t="shared" si="7"/>
        <v>180</v>
      </c>
      <c r="F32" s="22">
        <f t="shared" si="7"/>
        <v>110</v>
      </c>
      <c r="G32" s="22">
        <f t="shared" ref="G32:O32" si="8">SUM(G12,G14,G15,G20)</f>
        <v>270</v>
      </c>
      <c r="H32" s="22">
        <f t="shared" si="8"/>
        <v>810</v>
      </c>
      <c r="I32" s="22">
        <f t="shared" si="8"/>
        <v>0</v>
      </c>
      <c r="J32" s="22">
        <f t="shared" si="8"/>
        <v>90</v>
      </c>
      <c r="K32" s="22">
        <f t="shared" si="8"/>
        <v>40</v>
      </c>
      <c r="L32" s="22">
        <f t="shared" si="8"/>
        <v>240</v>
      </c>
      <c r="M32" s="22">
        <f t="shared" si="8"/>
        <v>0</v>
      </c>
      <c r="N32" s="22">
        <f t="shared" si="8"/>
        <v>0</v>
      </c>
      <c r="O32" s="22">
        <f t="shared" si="8"/>
        <v>2270</v>
      </c>
    </row>
    <row r="33" spans="1:15" x14ac:dyDescent="0.2">
      <c r="A33" t="s">
        <v>231</v>
      </c>
      <c r="B33" s="22">
        <f t="shared" ref="B33:F33" si="9">SUM(B11,B17)</f>
        <v>30</v>
      </c>
      <c r="C33" s="22">
        <f t="shared" si="9"/>
        <v>10</v>
      </c>
      <c r="D33" s="22">
        <f t="shared" si="9"/>
        <v>440</v>
      </c>
      <c r="E33" s="22">
        <f t="shared" si="9"/>
        <v>110</v>
      </c>
      <c r="F33" s="22">
        <f t="shared" si="9"/>
        <v>40</v>
      </c>
      <c r="G33" s="22">
        <f t="shared" ref="G33:O33" si="10">SUM(G11,G17)</f>
        <v>180</v>
      </c>
      <c r="H33" s="22">
        <f t="shared" si="10"/>
        <v>380</v>
      </c>
      <c r="I33" s="22">
        <f t="shared" si="10"/>
        <v>0</v>
      </c>
      <c r="J33" s="22">
        <f t="shared" si="10"/>
        <v>100</v>
      </c>
      <c r="K33" s="22">
        <f t="shared" si="10"/>
        <v>20</v>
      </c>
      <c r="L33" s="22">
        <f t="shared" si="10"/>
        <v>170</v>
      </c>
      <c r="M33" s="22">
        <f t="shared" si="10"/>
        <v>0</v>
      </c>
      <c r="N33" s="22">
        <f t="shared" si="10"/>
        <v>0</v>
      </c>
      <c r="O33" s="22">
        <f t="shared" si="10"/>
        <v>1510</v>
      </c>
    </row>
    <row r="37" spans="1:15" x14ac:dyDescent="0.2">
      <c r="A37" t="s">
        <v>1926</v>
      </c>
    </row>
    <row r="38" spans="1:15" x14ac:dyDescent="0.2">
      <c r="A38" t="s">
        <v>1927</v>
      </c>
      <c r="B38" t="s">
        <v>1915</v>
      </c>
      <c r="C38" t="s">
        <v>1916</v>
      </c>
      <c r="D38" t="s">
        <v>1917</v>
      </c>
      <c r="E38" t="s">
        <v>1918</v>
      </c>
      <c r="F38" t="s">
        <v>538</v>
      </c>
      <c r="G38" t="s">
        <v>1919</v>
      </c>
      <c r="H38" t="s">
        <v>1920</v>
      </c>
      <c r="I38" t="s">
        <v>1921</v>
      </c>
      <c r="J38" t="s">
        <v>539</v>
      </c>
      <c r="K38" t="s">
        <v>1922</v>
      </c>
      <c r="L38" t="s">
        <v>1923</v>
      </c>
      <c r="M38" t="s">
        <v>1924</v>
      </c>
      <c r="N38" t="s">
        <v>1925</v>
      </c>
      <c r="O38" t="s">
        <v>152</v>
      </c>
    </row>
    <row r="39" spans="1:15" x14ac:dyDescent="0.2">
      <c r="A39" t="s">
        <v>115</v>
      </c>
      <c r="B39">
        <v>10</v>
      </c>
      <c r="C39">
        <v>0</v>
      </c>
      <c r="D39">
        <v>60</v>
      </c>
      <c r="E39">
        <v>20</v>
      </c>
      <c r="F39">
        <v>10</v>
      </c>
      <c r="G39">
        <v>60</v>
      </c>
      <c r="H39">
        <v>60</v>
      </c>
      <c r="I39">
        <v>0</v>
      </c>
      <c r="J39">
        <v>20</v>
      </c>
      <c r="K39">
        <v>10</v>
      </c>
      <c r="L39">
        <v>40</v>
      </c>
      <c r="M39">
        <v>0</v>
      </c>
      <c r="N39">
        <v>0</v>
      </c>
      <c r="O39">
        <v>280</v>
      </c>
    </row>
    <row r="40" spans="1:15" x14ac:dyDescent="0.2">
      <c r="A40" t="s">
        <v>116</v>
      </c>
      <c r="B40">
        <v>10</v>
      </c>
      <c r="C40">
        <v>0</v>
      </c>
      <c r="D40">
        <v>80</v>
      </c>
      <c r="E40">
        <v>20</v>
      </c>
      <c r="F40">
        <v>10</v>
      </c>
      <c r="G40">
        <v>40</v>
      </c>
      <c r="H40">
        <v>60</v>
      </c>
      <c r="I40">
        <v>0</v>
      </c>
      <c r="J40">
        <v>10</v>
      </c>
      <c r="K40">
        <v>0</v>
      </c>
      <c r="L40">
        <v>20</v>
      </c>
      <c r="M40">
        <v>0</v>
      </c>
      <c r="N40">
        <v>0</v>
      </c>
      <c r="O40">
        <v>250</v>
      </c>
    </row>
    <row r="41" spans="1:15" x14ac:dyDescent="0.2">
      <c r="A41" t="s">
        <v>117</v>
      </c>
      <c r="B41">
        <v>10</v>
      </c>
      <c r="C41">
        <v>0</v>
      </c>
      <c r="D41">
        <v>80</v>
      </c>
      <c r="E41">
        <v>20</v>
      </c>
      <c r="F41">
        <v>10</v>
      </c>
      <c r="G41">
        <v>30</v>
      </c>
      <c r="H41">
        <v>60</v>
      </c>
      <c r="I41">
        <v>0</v>
      </c>
      <c r="J41">
        <v>20</v>
      </c>
      <c r="K41">
        <v>0</v>
      </c>
      <c r="L41">
        <v>20</v>
      </c>
      <c r="M41">
        <v>0</v>
      </c>
      <c r="N41">
        <v>0</v>
      </c>
      <c r="O41">
        <v>250</v>
      </c>
    </row>
    <row r="42" spans="1:15" x14ac:dyDescent="0.2">
      <c r="A42" t="s">
        <v>118</v>
      </c>
      <c r="B42">
        <v>10</v>
      </c>
      <c r="C42">
        <v>0</v>
      </c>
      <c r="D42">
        <v>50</v>
      </c>
      <c r="E42">
        <v>30</v>
      </c>
      <c r="F42">
        <v>10</v>
      </c>
      <c r="G42">
        <v>40</v>
      </c>
      <c r="H42">
        <v>60</v>
      </c>
      <c r="I42">
        <v>0</v>
      </c>
      <c r="J42">
        <v>10</v>
      </c>
      <c r="K42">
        <v>0</v>
      </c>
      <c r="L42">
        <v>20</v>
      </c>
      <c r="M42">
        <v>0</v>
      </c>
      <c r="N42">
        <v>0</v>
      </c>
      <c r="O42">
        <v>220</v>
      </c>
    </row>
    <row r="43" spans="1:15" x14ac:dyDescent="0.2">
      <c r="A43" t="s">
        <v>119</v>
      </c>
      <c r="B43">
        <v>0</v>
      </c>
      <c r="C43">
        <v>0</v>
      </c>
      <c r="D43">
        <v>40</v>
      </c>
      <c r="E43">
        <v>30</v>
      </c>
      <c r="F43">
        <v>10</v>
      </c>
      <c r="G43">
        <v>30</v>
      </c>
      <c r="H43">
        <v>60</v>
      </c>
      <c r="I43">
        <v>0</v>
      </c>
      <c r="J43">
        <v>10</v>
      </c>
      <c r="K43">
        <v>0</v>
      </c>
      <c r="L43">
        <v>30</v>
      </c>
      <c r="M43">
        <v>0</v>
      </c>
      <c r="N43">
        <v>0</v>
      </c>
      <c r="O43">
        <v>210</v>
      </c>
    </row>
    <row r="44" spans="1:15" x14ac:dyDescent="0.2">
      <c r="A44" t="s">
        <v>120</v>
      </c>
      <c r="B44">
        <v>0</v>
      </c>
      <c r="C44">
        <v>0</v>
      </c>
      <c r="D44">
        <v>50</v>
      </c>
      <c r="E44">
        <v>20</v>
      </c>
      <c r="F44">
        <v>10</v>
      </c>
      <c r="G44">
        <v>30</v>
      </c>
      <c r="H44">
        <v>50</v>
      </c>
      <c r="I44">
        <v>0</v>
      </c>
      <c r="J44">
        <v>20</v>
      </c>
      <c r="K44">
        <v>0</v>
      </c>
      <c r="L44">
        <v>10</v>
      </c>
      <c r="M44">
        <v>0</v>
      </c>
      <c r="N44">
        <v>0</v>
      </c>
      <c r="O44">
        <v>190</v>
      </c>
    </row>
    <row r="45" spans="1:15" x14ac:dyDescent="0.2">
      <c r="A45" t="s">
        <v>121</v>
      </c>
      <c r="B45">
        <v>10</v>
      </c>
      <c r="C45">
        <v>0</v>
      </c>
      <c r="D45">
        <v>120</v>
      </c>
      <c r="E45">
        <v>30</v>
      </c>
      <c r="F45">
        <v>20</v>
      </c>
      <c r="G45">
        <v>40</v>
      </c>
      <c r="H45">
        <v>80</v>
      </c>
      <c r="I45">
        <v>0</v>
      </c>
      <c r="J45">
        <v>40</v>
      </c>
      <c r="K45">
        <v>10</v>
      </c>
      <c r="L45">
        <v>30</v>
      </c>
      <c r="M45">
        <v>0</v>
      </c>
      <c r="N45">
        <v>0</v>
      </c>
      <c r="O45">
        <v>370</v>
      </c>
    </row>
    <row r="46" spans="1:15" x14ac:dyDescent="0.2">
      <c r="A46" t="s">
        <v>122</v>
      </c>
      <c r="B46">
        <v>10</v>
      </c>
      <c r="C46">
        <v>0</v>
      </c>
      <c r="D46">
        <v>80</v>
      </c>
      <c r="E46">
        <v>20</v>
      </c>
      <c r="F46">
        <v>10</v>
      </c>
      <c r="G46">
        <v>20</v>
      </c>
      <c r="H46">
        <v>60</v>
      </c>
      <c r="I46">
        <v>0</v>
      </c>
      <c r="J46">
        <v>10</v>
      </c>
      <c r="K46">
        <v>0</v>
      </c>
      <c r="L46">
        <v>20</v>
      </c>
      <c r="M46">
        <v>0</v>
      </c>
      <c r="N46">
        <v>0</v>
      </c>
      <c r="O46">
        <v>220</v>
      </c>
    </row>
    <row r="47" spans="1:15" x14ac:dyDescent="0.2">
      <c r="A47" t="s">
        <v>123</v>
      </c>
      <c r="B47">
        <v>10</v>
      </c>
      <c r="C47">
        <v>0</v>
      </c>
      <c r="D47">
        <v>60</v>
      </c>
      <c r="E47">
        <v>30</v>
      </c>
      <c r="F47">
        <v>20</v>
      </c>
      <c r="G47">
        <v>50</v>
      </c>
      <c r="H47">
        <v>80</v>
      </c>
      <c r="I47">
        <v>0</v>
      </c>
      <c r="J47">
        <v>10</v>
      </c>
      <c r="K47">
        <v>0</v>
      </c>
      <c r="L47">
        <v>30</v>
      </c>
      <c r="M47">
        <v>0</v>
      </c>
      <c r="N47">
        <v>0</v>
      </c>
      <c r="O47">
        <v>280</v>
      </c>
    </row>
    <row r="48" spans="1:15" x14ac:dyDescent="0.2">
      <c r="A48" t="s">
        <v>124</v>
      </c>
      <c r="B48">
        <v>0</v>
      </c>
      <c r="C48">
        <v>0</v>
      </c>
      <c r="D48">
        <v>60</v>
      </c>
      <c r="E48">
        <v>20</v>
      </c>
      <c r="F48">
        <v>10</v>
      </c>
      <c r="G48">
        <v>40</v>
      </c>
      <c r="H48">
        <v>110</v>
      </c>
      <c r="I48">
        <v>0</v>
      </c>
      <c r="J48">
        <v>10</v>
      </c>
      <c r="K48">
        <v>10</v>
      </c>
      <c r="L48">
        <v>20</v>
      </c>
      <c r="M48">
        <v>0</v>
      </c>
      <c r="N48">
        <v>0</v>
      </c>
      <c r="O48">
        <v>280</v>
      </c>
    </row>
    <row r="49" spans="1:15" x14ac:dyDescent="0.2">
      <c r="A49" t="s">
        <v>125</v>
      </c>
      <c r="B49">
        <v>10</v>
      </c>
      <c r="C49">
        <v>0</v>
      </c>
      <c r="D49">
        <v>90</v>
      </c>
      <c r="E49">
        <v>20</v>
      </c>
      <c r="F49">
        <v>10</v>
      </c>
      <c r="G49">
        <v>30</v>
      </c>
      <c r="H49">
        <v>50</v>
      </c>
      <c r="I49">
        <v>0</v>
      </c>
      <c r="J49">
        <v>30</v>
      </c>
      <c r="K49">
        <v>0</v>
      </c>
      <c r="L49">
        <v>20</v>
      </c>
      <c r="M49">
        <v>0</v>
      </c>
      <c r="N49">
        <v>0</v>
      </c>
      <c r="O49">
        <v>250</v>
      </c>
    </row>
    <row r="50" spans="1:15" x14ac:dyDescent="0.2">
      <c r="A50" t="s">
        <v>126</v>
      </c>
      <c r="B50">
        <v>10</v>
      </c>
      <c r="C50">
        <v>0</v>
      </c>
      <c r="D50">
        <v>60</v>
      </c>
      <c r="E50">
        <v>10</v>
      </c>
      <c r="F50">
        <v>10</v>
      </c>
      <c r="G50">
        <v>20</v>
      </c>
      <c r="H50">
        <v>60</v>
      </c>
      <c r="I50">
        <v>0</v>
      </c>
      <c r="J50">
        <v>10</v>
      </c>
      <c r="K50">
        <v>0</v>
      </c>
      <c r="L50">
        <v>20</v>
      </c>
      <c r="M50">
        <v>0</v>
      </c>
      <c r="N50">
        <v>0</v>
      </c>
      <c r="O50">
        <v>180</v>
      </c>
    </row>
    <row r="51" spans="1:15" x14ac:dyDescent="0.2">
      <c r="A51" t="s">
        <v>138</v>
      </c>
      <c r="B51" s="25">
        <f>SUM(B39:B50)</f>
        <v>90</v>
      </c>
      <c r="C51" s="25">
        <f t="shared" ref="C51" si="11">SUM(C39:C50)</f>
        <v>0</v>
      </c>
      <c r="D51" s="25">
        <f t="shared" ref="D51" si="12">SUM(D39:D50)</f>
        <v>830</v>
      </c>
      <c r="E51" s="25">
        <f t="shared" ref="E51" si="13">SUM(E39:E50)</f>
        <v>270</v>
      </c>
      <c r="F51" s="25">
        <f t="shared" ref="F51" si="14">SUM(F39:F50)</f>
        <v>140</v>
      </c>
      <c r="G51" s="25">
        <f t="shared" ref="G51" si="15">SUM(G39:G50)</f>
        <v>430</v>
      </c>
      <c r="H51" s="25">
        <f t="shared" ref="H51" si="16">SUM(H39:H50)</f>
        <v>790</v>
      </c>
      <c r="I51" s="25">
        <f t="shared" ref="I51" si="17">SUM(I39:I50)</f>
        <v>0</v>
      </c>
      <c r="J51" s="25">
        <f t="shared" ref="J51" si="18">SUM(J39:J50)</f>
        <v>200</v>
      </c>
      <c r="K51" s="25">
        <f t="shared" ref="K51" si="19">SUM(K39:K50)</f>
        <v>30</v>
      </c>
      <c r="L51" s="25">
        <f t="shared" ref="L51" si="20">SUM(L39:L50)</f>
        <v>280</v>
      </c>
      <c r="M51" s="25">
        <f t="shared" ref="M51" si="21">SUM(M39:M50)</f>
        <v>0</v>
      </c>
      <c r="N51" s="25">
        <f t="shared" ref="N51" si="22">SUM(N39:N50)</f>
        <v>0</v>
      </c>
      <c r="O51" s="25">
        <f t="shared" ref="O51" si="23">SUM(O39:O50)</f>
        <v>2980</v>
      </c>
    </row>
    <row r="52" spans="1:15" s="148" customFormat="1" x14ac:dyDescent="0.2">
      <c r="A52" s="148" t="s">
        <v>127</v>
      </c>
      <c r="B52" s="148">
        <v>10</v>
      </c>
      <c r="C52" s="148">
        <v>0</v>
      </c>
      <c r="D52" s="148">
        <v>160</v>
      </c>
      <c r="E52" s="148">
        <v>40</v>
      </c>
      <c r="F52" s="148">
        <v>30</v>
      </c>
      <c r="G52" s="148">
        <v>230</v>
      </c>
      <c r="H52" s="148">
        <v>130</v>
      </c>
      <c r="I52" s="148">
        <v>0</v>
      </c>
      <c r="J52" s="148">
        <v>40</v>
      </c>
      <c r="K52" s="148">
        <v>10</v>
      </c>
      <c r="L52" s="148">
        <v>60</v>
      </c>
      <c r="M52" s="148">
        <v>0</v>
      </c>
      <c r="N52" s="148">
        <v>0</v>
      </c>
      <c r="O52" s="148">
        <v>740</v>
      </c>
    </row>
    <row r="53" spans="1:15" x14ac:dyDescent="0.2">
      <c r="A53" t="s">
        <v>139</v>
      </c>
      <c r="B53" s="25">
        <f>SUM(B51:B52)</f>
        <v>100</v>
      </c>
      <c r="C53" s="25">
        <f t="shared" ref="C53" si="24">SUM(C51:C52)</f>
        <v>0</v>
      </c>
      <c r="D53" s="25">
        <f t="shared" ref="D53" si="25">SUM(D51:D52)</f>
        <v>990</v>
      </c>
      <c r="E53" s="25">
        <f t="shared" ref="E53" si="26">SUM(E51:E52)</f>
        <v>310</v>
      </c>
      <c r="F53" s="25">
        <f t="shared" ref="F53" si="27">SUM(F51:F52)</f>
        <v>170</v>
      </c>
      <c r="G53" s="25">
        <f t="shared" ref="G53" si="28">SUM(G51:G52)</f>
        <v>660</v>
      </c>
      <c r="H53" s="25">
        <f t="shared" ref="H53" si="29">SUM(H51:H52)</f>
        <v>920</v>
      </c>
      <c r="I53" s="25">
        <f t="shared" ref="I53" si="30">SUM(I51:I52)</f>
        <v>0</v>
      </c>
      <c r="J53" s="25">
        <f t="shared" ref="J53" si="31">SUM(J51:J52)</f>
        <v>240</v>
      </c>
      <c r="K53" s="25">
        <f t="shared" ref="K53" si="32">SUM(K51:K52)</f>
        <v>40</v>
      </c>
      <c r="L53" s="25">
        <f t="shared" ref="L53" si="33">SUM(L51:L52)</f>
        <v>340</v>
      </c>
      <c r="M53" s="25">
        <f t="shared" ref="M53" si="34">SUM(M51:M52)</f>
        <v>0</v>
      </c>
      <c r="N53" s="25">
        <f t="shared" ref="N53" si="35">SUM(N51:N52)</f>
        <v>0</v>
      </c>
      <c r="O53" s="25">
        <f t="shared" ref="O53" si="36">SUM(O51:O52)</f>
        <v>3720</v>
      </c>
    </row>
    <row r="54" spans="1:15" x14ac:dyDescent="0.2">
      <c r="A54" t="s">
        <v>140</v>
      </c>
      <c r="B54">
        <v>440</v>
      </c>
      <c r="C54">
        <v>100</v>
      </c>
      <c r="D54">
        <v>4950</v>
      </c>
      <c r="E54">
        <v>1070</v>
      </c>
      <c r="F54">
        <v>550</v>
      </c>
      <c r="G54">
        <v>2830</v>
      </c>
      <c r="H54">
        <v>4590</v>
      </c>
      <c r="I54" t="s">
        <v>2090</v>
      </c>
      <c r="J54">
        <v>1360</v>
      </c>
      <c r="K54">
        <v>280</v>
      </c>
      <c r="L54">
        <v>1630</v>
      </c>
      <c r="M54">
        <v>20</v>
      </c>
      <c r="N54">
        <v>20</v>
      </c>
      <c r="O54">
        <v>17820</v>
      </c>
    </row>
    <row r="55" spans="1:15" x14ac:dyDescent="0.2">
      <c r="A55" t="s">
        <v>141</v>
      </c>
      <c r="B55">
        <v>2670</v>
      </c>
      <c r="C55">
        <v>780</v>
      </c>
      <c r="D55">
        <v>32650</v>
      </c>
      <c r="E55">
        <v>8020</v>
      </c>
      <c r="F55">
        <v>3440</v>
      </c>
      <c r="G55">
        <v>17210</v>
      </c>
      <c r="H55">
        <v>32220</v>
      </c>
      <c r="I55" t="s">
        <v>2090</v>
      </c>
      <c r="J55">
        <v>9300</v>
      </c>
      <c r="K55">
        <v>2030</v>
      </c>
      <c r="L55">
        <v>10200</v>
      </c>
      <c r="M55">
        <v>120</v>
      </c>
      <c r="N55">
        <v>140</v>
      </c>
      <c r="O55">
        <v>118770</v>
      </c>
    </row>
    <row r="56" spans="1:15" x14ac:dyDescent="0.2">
      <c r="A56" t="s">
        <v>226</v>
      </c>
    </row>
    <row r="57" spans="1:15" x14ac:dyDescent="0.2">
      <c r="A57" t="s">
        <v>227</v>
      </c>
    </row>
    <row r="58" spans="1:15" x14ac:dyDescent="0.2">
      <c r="A58" t="s">
        <v>228</v>
      </c>
      <c r="B58" s="22">
        <f t="shared" ref="B58:O58" si="37">SUM(B41,B44,B45,B47,B52)</f>
        <v>40</v>
      </c>
      <c r="C58" s="22">
        <f t="shared" si="37"/>
        <v>0</v>
      </c>
      <c r="D58" s="22">
        <f t="shared" si="37"/>
        <v>470</v>
      </c>
      <c r="E58" s="22">
        <f t="shared" si="37"/>
        <v>140</v>
      </c>
      <c r="F58" s="22">
        <f t="shared" si="37"/>
        <v>90</v>
      </c>
      <c r="G58" s="22">
        <f t="shared" si="37"/>
        <v>380</v>
      </c>
      <c r="H58" s="22">
        <f t="shared" si="37"/>
        <v>400</v>
      </c>
      <c r="I58" s="22">
        <f t="shared" si="37"/>
        <v>0</v>
      </c>
      <c r="J58" s="22">
        <f t="shared" si="37"/>
        <v>130</v>
      </c>
      <c r="K58" s="22">
        <f t="shared" si="37"/>
        <v>20</v>
      </c>
      <c r="L58" s="22">
        <f t="shared" si="37"/>
        <v>150</v>
      </c>
      <c r="M58" s="22">
        <f t="shared" si="37"/>
        <v>0</v>
      </c>
      <c r="N58" s="22">
        <f t="shared" si="37"/>
        <v>0</v>
      </c>
      <c r="O58" s="22">
        <f t="shared" si="37"/>
        <v>1830</v>
      </c>
    </row>
    <row r="59" spans="1:15" x14ac:dyDescent="0.2">
      <c r="A59" t="s">
        <v>229</v>
      </c>
      <c r="B59" s="22">
        <f t="shared" ref="B59:O59" si="38">SUM(B46,B49,B50)</f>
        <v>30</v>
      </c>
      <c r="C59" s="22">
        <f t="shared" si="38"/>
        <v>0</v>
      </c>
      <c r="D59" s="22">
        <f t="shared" si="38"/>
        <v>230</v>
      </c>
      <c r="E59" s="22">
        <f t="shared" si="38"/>
        <v>50</v>
      </c>
      <c r="F59" s="22">
        <f t="shared" si="38"/>
        <v>30</v>
      </c>
      <c r="G59" s="22">
        <f t="shared" si="38"/>
        <v>70</v>
      </c>
      <c r="H59" s="22">
        <f t="shared" si="38"/>
        <v>170</v>
      </c>
      <c r="I59" s="22">
        <f t="shared" si="38"/>
        <v>0</v>
      </c>
      <c r="J59" s="22">
        <f t="shared" si="38"/>
        <v>50</v>
      </c>
      <c r="K59" s="22">
        <f t="shared" si="38"/>
        <v>0</v>
      </c>
      <c r="L59" s="22">
        <f t="shared" si="38"/>
        <v>60</v>
      </c>
      <c r="M59" s="22">
        <f t="shared" si="38"/>
        <v>0</v>
      </c>
      <c r="N59" s="22">
        <f t="shared" si="38"/>
        <v>0</v>
      </c>
      <c r="O59" s="22">
        <f t="shared" si="38"/>
        <v>650</v>
      </c>
    </row>
    <row r="60" spans="1:15" x14ac:dyDescent="0.2">
      <c r="A60" t="s">
        <v>230</v>
      </c>
      <c r="B60" s="22">
        <f t="shared" ref="B60:O60" si="39">SUM(B40,B42,B43,B48)</f>
        <v>20</v>
      </c>
      <c r="C60" s="22">
        <f t="shared" si="39"/>
        <v>0</v>
      </c>
      <c r="D60" s="22">
        <f t="shared" si="39"/>
        <v>230</v>
      </c>
      <c r="E60" s="22">
        <f t="shared" si="39"/>
        <v>100</v>
      </c>
      <c r="F60" s="22">
        <f t="shared" si="39"/>
        <v>40</v>
      </c>
      <c r="G60" s="22">
        <f t="shared" si="39"/>
        <v>150</v>
      </c>
      <c r="H60" s="22">
        <f t="shared" si="39"/>
        <v>290</v>
      </c>
      <c r="I60" s="22">
        <f t="shared" si="39"/>
        <v>0</v>
      </c>
      <c r="J60" s="22">
        <f t="shared" si="39"/>
        <v>40</v>
      </c>
      <c r="K60" s="22">
        <f t="shared" si="39"/>
        <v>10</v>
      </c>
      <c r="L60" s="22">
        <f t="shared" si="39"/>
        <v>90</v>
      </c>
      <c r="M60" s="22">
        <f t="shared" si="39"/>
        <v>0</v>
      </c>
      <c r="N60" s="22">
        <f t="shared" si="39"/>
        <v>0</v>
      </c>
      <c r="O60" s="22">
        <f t="shared" si="39"/>
        <v>960</v>
      </c>
    </row>
    <row r="61" spans="1:15" x14ac:dyDescent="0.2">
      <c r="A61" t="s">
        <v>231</v>
      </c>
      <c r="B61" s="22">
        <f t="shared" ref="B61:O61" si="40">SUM(B39,B45)</f>
        <v>20</v>
      </c>
      <c r="C61" s="22">
        <f t="shared" si="40"/>
        <v>0</v>
      </c>
      <c r="D61" s="22">
        <f t="shared" si="40"/>
        <v>180</v>
      </c>
      <c r="E61" s="22">
        <f t="shared" si="40"/>
        <v>50</v>
      </c>
      <c r="F61" s="22">
        <f t="shared" si="40"/>
        <v>30</v>
      </c>
      <c r="G61" s="22">
        <f t="shared" si="40"/>
        <v>100</v>
      </c>
      <c r="H61" s="22">
        <f t="shared" si="40"/>
        <v>140</v>
      </c>
      <c r="I61" s="22">
        <f t="shared" si="40"/>
        <v>0</v>
      </c>
      <c r="J61" s="22">
        <f t="shared" si="40"/>
        <v>60</v>
      </c>
      <c r="K61" s="22">
        <f t="shared" si="40"/>
        <v>20</v>
      </c>
      <c r="L61" s="22">
        <f t="shared" si="40"/>
        <v>70</v>
      </c>
      <c r="M61" s="22">
        <f t="shared" si="40"/>
        <v>0</v>
      </c>
      <c r="N61" s="22">
        <f t="shared" si="40"/>
        <v>0</v>
      </c>
      <c r="O61" s="22">
        <f t="shared" si="40"/>
        <v>650</v>
      </c>
    </row>
  </sheetData>
  <hyperlinks>
    <hyperlink ref="A1" r:id="rId1" display="https://explore-education-statistics.service.gov.uk/data-catalogue/apprenticeships-and-traineeships/2022-23" xr:uid="{610A97B9-0A54-4E1F-B1E1-1EDF7FDA3FF9}"/>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EADFA-4FF6-467C-85A7-145618BB7DAA}">
  <sheetPr codeName="Sheet54"/>
  <dimension ref="A4:G201"/>
  <sheetViews>
    <sheetView workbookViewId="0">
      <selection activeCell="Y201" sqref="Y201"/>
    </sheetView>
  </sheetViews>
  <sheetFormatPr defaultRowHeight="14.25" x14ac:dyDescent="0.2"/>
  <cols>
    <col min="1" max="1" width="43.875" bestFit="1" customWidth="1"/>
  </cols>
  <sheetData>
    <row r="4" spans="1:7" x14ac:dyDescent="0.2">
      <c r="A4" t="str" cm="1">
        <f t="array" ref="A4">INDEX(A23:A45,Control!B3)</f>
        <v>Ashford</v>
      </c>
      <c r="B4" t="str">
        <f>B22</f>
        <v>2017/18</v>
      </c>
      <c r="C4" t="str">
        <f t="shared" ref="C4:F4" si="0">C22</f>
        <v>2018/19</v>
      </c>
      <c r="D4" t="str">
        <f t="shared" si="0"/>
        <v>2019/20</v>
      </c>
      <c r="E4" t="str">
        <f t="shared" si="0"/>
        <v>2020/21</v>
      </c>
      <c r="F4" t="str">
        <f t="shared" si="0"/>
        <v>2021/22</v>
      </c>
      <c r="G4" s="256" t="s">
        <v>1909</v>
      </c>
    </row>
    <row r="5" spans="1:7" x14ac:dyDescent="0.2">
      <c r="A5" t="s">
        <v>302</v>
      </c>
      <c r="B5" cm="1">
        <f t="array" ref="B5">INDEX(B23:B45,Control!$B$3)</f>
        <v>2821</v>
      </c>
      <c r="C5" cm="1">
        <f t="array" ref="C5">INDEX(C23:C45,Control!$B$3)</f>
        <v>2832</v>
      </c>
      <c r="D5" cm="1">
        <f t="array" ref="D5">INDEX(D23:D45,Control!$B$3)</f>
        <v>2649</v>
      </c>
      <c r="E5" cm="1">
        <f t="array" ref="E5">INDEX(E23:E45,Control!$B$3)</f>
        <v>2831</v>
      </c>
      <c r="F5" cm="1">
        <f t="array" ref="F5">INDEX(F23:F45,Control!$B$3)</f>
        <v>2652</v>
      </c>
      <c r="G5" cm="1">
        <f t="array" ref="G5">INDEX(G23:G45,Control!$B$3)</f>
        <v>2704</v>
      </c>
    </row>
    <row r="6" spans="1:7" x14ac:dyDescent="0.2">
      <c r="A6" t="s">
        <v>303</v>
      </c>
      <c r="B6" cm="1">
        <f t="array" ref="B6">INDEX(B50:B72,Control!$B$3)</f>
        <v>2373</v>
      </c>
      <c r="C6" cm="1">
        <f t="array" ref="C6">INDEX(C50:C72,Control!$B$3)</f>
        <v>2375</v>
      </c>
      <c r="D6" cm="1">
        <f t="array" ref="D6">INDEX(D50:D72,Control!$B$3)</f>
        <v>2188</v>
      </c>
      <c r="E6" cm="1">
        <f t="array" ref="E6">INDEX(E50:E72,Control!$B$3)</f>
        <v>2280</v>
      </c>
      <c r="F6" cm="1">
        <f t="array" ref="F6">INDEX(F50:F72,Control!$B$3)</f>
        <v>2296</v>
      </c>
      <c r="G6" cm="1">
        <f t="array" ref="G6">INDEX(G50:G72,Control!$B$3)</f>
        <v>2291</v>
      </c>
    </row>
    <row r="7" spans="1:7" x14ac:dyDescent="0.2">
      <c r="A7" t="s">
        <v>75</v>
      </c>
      <c r="B7" cm="1">
        <f t="array" ref="B7">INDEX(B76:B98,Control!$B$3)</f>
        <v>1305</v>
      </c>
      <c r="C7" cm="1">
        <f t="array" ref="C7">INDEX(C76:C98,Control!$B$3)</f>
        <v>1278</v>
      </c>
      <c r="D7" cm="1">
        <f t="array" ref="D7">INDEX(D76:D98,Control!$B$3)</f>
        <v>1240</v>
      </c>
      <c r="E7" cm="1">
        <f t="array" ref="E7">INDEX(E76:E98,Control!$B$3)</f>
        <v>1333</v>
      </c>
      <c r="F7" cm="1">
        <f t="array" ref="F7">INDEX(F76:F98,Control!$B$3)</f>
        <v>1355</v>
      </c>
      <c r="G7" cm="1">
        <f t="array" ref="G7">INDEX(G76:G98,Control!$B$3)</f>
        <v>1201</v>
      </c>
    </row>
    <row r="8" spans="1:7" x14ac:dyDescent="0.2">
      <c r="A8" t="s">
        <v>304</v>
      </c>
      <c r="B8" cm="1">
        <f t="array" ref="B8">INDEX(B102:B124,Control!$B$3)</f>
        <v>897</v>
      </c>
      <c r="C8" cm="1">
        <f t="array" ref="C8">INDEX(C102:C124,Control!$B$3)</f>
        <v>886</v>
      </c>
      <c r="D8" cm="1">
        <f t="array" ref="D8">INDEX(D102:D124,Control!$B$3)</f>
        <v>809</v>
      </c>
      <c r="E8" cm="1">
        <f t="array" ref="E8">INDEX(E102:E124,Control!$B$3)</f>
        <v>778</v>
      </c>
      <c r="F8" cm="1">
        <f t="array" ref="F8">INDEX(F102:F124,Control!$B$3)</f>
        <v>801</v>
      </c>
      <c r="G8" cm="1">
        <f t="array" ref="G8">INDEX(G102:G124,Control!$B$3)</f>
        <v>909</v>
      </c>
    </row>
    <row r="9" spans="1:7" x14ac:dyDescent="0.2">
      <c r="A9" t="s">
        <v>295</v>
      </c>
      <c r="B9" cm="1">
        <f t="array" ref="B9">INDEX(B128:B150,Control!$B$3)</f>
        <v>171</v>
      </c>
      <c r="C9" cm="1">
        <f t="array" ref="C9">INDEX(C128:C150,Control!$B$3)</f>
        <v>211</v>
      </c>
      <c r="D9" cm="1">
        <f t="array" ref="D9">INDEX(D128:D150,Control!$B$3)</f>
        <v>139</v>
      </c>
      <c r="E9" cm="1">
        <f t="array" ref="E9">INDEX(E128:E150,Control!$B$3)</f>
        <v>169</v>
      </c>
      <c r="F9" cm="1">
        <f t="array" ref="F9">INDEX(F128:F150,Control!$B$3)</f>
        <v>140</v>
      </c>
      <c r="G9" cm="1">
        <f t="array" ref="G9">INDEX(G128:G150,Control!$B$3)</f>
        <v>181</v>
      </c>
    </row>
    <row r="10" spans="1:7" x14ac:dyDescent="0.2">
      <c r="A10" t="s">
        <v>305</v>
      </c>
      <c r="B10" cm="1">
        <f t="array" ref="B10">INDEX(B154:B176,Control!$B$3)</f>
        <v>302</v>
      </c>
      <c r="C10" cm="1">
        <f t="array" ref="C10">INDEX(C154:C176,Control!$B$3)</f>
        <v>295</v>
      </c>
      <c r="D10" cm="1">
        <f t="array" ref="D10">INDEX(D154:D176,Control!$B$3)</f>
        <v>331</v>
      </c>
      <c r="E10" cm="1">
        <f t="array" ref="E10">INDEX(E154:E176,Control!$B$3)</f>
        <v>390</v>
      </c>
      <c r="F10" cm="1">
        <f t="array" ref="F10">INDEX(F154:F176,Control!$B$3)</f>
        <v>251</v>
      </c>
      <c r="G10" cm="1">
        <f t="array" ref="G10">INDEX(G154:G176,Control!$B$3)</f>
        <v>308</v>
      </c>
    </row>
    <row r="12" spans="1:7" x14ac:dyDescent="0.2">
      <c r="A12" t="s">
        <v>303</v>
      </c>
      <c r="B12" s="7">
        <f t="shared" ref="B12:F16" si="1">IF(ISERROR((B6/B$5)),"-",(B6/B$5))</f>
        <v>0.84119106699751856</v>
      </c>
      <c r="C12" s="7">
        <f t="shared" si="1"/>
        <v>0.83862994350282483</v>
      </c>
      <c r="D12" s="7">
        <f t="shared" si="1"/>
        <v>0.82597206493016229</v>
      </c>
      <c r="E12" s="7">
        <f t="shared" si="1"/>
        <v>0.80536912751677847</v>
      </c>
      <c r="F12" s="7">
        <f t="shared" si="1"/>
        <v>0.86576168929110109</v>
      </c>
      <c r="G12" s="7">
        <f t="shared" ref="G12" si="2">IF(ISERROR((G6/G$5)),"-",(G6/G$5))</f>
        <v>0.84726331360946749</v>
      </c>
    </row>
    <row r="13" spans="1:7" x14ac:dyDescent="0.2">
      <c r="A13" t="s">
        <v>75</v>
      </c>
      <c r="B13" s="7">
        <f t="shared" si="1"/>
        <v>0.46260191421481744</v>
      </c>
      <c r="C13" s="7">
        <f t="shared" si="1"/>
        <v>0.45127118644067798</v>
      </c>
      <c r="D13" s="7">
        <f t="shared" si="1"/>
        <v>0.46810117025292564</v>
      </c>
      <c r="E13" s="7">
        <f t="shared" si="1"/>
        <v>0.47085835393853764</v>
      </c>
      <c r="F13" s="7">
        <f t="shared" si="1"/>
        <v>0.51093514328808443</v>
      </c>
      <c r="G13" s="7">
        <f t="shared" ref="G13" si="3">IF(ISERROR((G7/G$5)),"-",(G7/G$5))</f>
        <v>0.44415680473372782</v>
      </c>
    </row>
    <row r="14" spans="1:7" x14ac:dyDescent="0.2">
      <c r="A14" t="s">
        <v>304</v>
      </c>
      <c r="B14" s="7">
        <f t="shared" si="1"/>
        <v>0.31797235023041476</v>
      </c>
      <c r="C14" s="7">
        <f t="shared" si="1"/>
        <v>0.31285310734463279</v>
      </c>
      <c r="D14" s="7">
        <f t="shared" si="1"/>
        <v>0.30539826349565874</v>
      </c>
      <c r="E14" s="7">
        <f t="shared" si="1"/>
        <v>0.27481455316142706</v>
      </c>
      <c r="F14" s="7">
        <f t="shared" si="1"/>
        <v>0.30203619909502261</v>
      </c>
      <c r="G14" s="7">
        <f t="shared" ref="G14" si="4">IF(ISERROR((G8/G$5)),"-",(G8/G$5))</f>
        <v>0.33616863905325445</v>
      </c>
    </row>
    <row r="15" spans="1:7" x14ac:dyDescent="0.2">
      <c r="A15" t="s">
        <v>295</v>
      </c>
      <c r="B15" s="7">
        <f t="shared" si="1"/>
        <v>6.0616802552286422E-2</v>
      </c>
      <c r="C15" s="7">
        <f t="shared" si="1"/>
        <v>7.4505649717514125E-2</v>
      </c>
      <c r="D15" s="7">
        <f t="shared" si="1"/>
        <v>5.2472631181577953E-2</v>
      </c>
      <c r="E15" s="7">
        <f t="shared" si="1"/>
        <v>5.9696220416813849E-2</v>
      </c>
      <c r="F15" s="7">
        <f t="shared" si="1"/>
        <v>5.2790346907993967E-2</v>
      </c>
      <c r="G15" s="7">
        <f t="shared" ref="G15" si="5">IF(ISERROR((G9/G$5)),"-",(G9/G$5))</f>
        <v>6.6937869822485202E-2</v>
      </c>
    </row>
    <row r="16" spans="1:7" x14ac:dyDescent="0.2">
      <c r="A16" t="s">
        <v>305</v>
      </c>
      <c r="B16" s="7">
        <f t="shared" si="1"/>
        <v>0.10705423608649416</v>
      </c>
      <c r="C16" s="7">
        <f t="shared" si="1"/>
        <v>0.10416666666666667</v>
      </c>
      <c r="D16" s="7">
        <f t="shared" si="1"/>
        <v>0.12495281238203096</v>
      </c>
      <c r="E16" s="7">
        <f t="shared" si="1"/>
        <v>0.13776050865418579</v>
      </c>
      <c r="F16" s="7">
        <f t="shared" si="1"/>
        <v>9.4645550527903466E-2</v>
      </c>
      <c r="G16" s="7">
        <f t="shared" ref="G16" si="6">IF(ISERROR((G10/G$5)),"-",(G10/G$5))</f>
        <v>0.11390532544378698</v>
      </c>
    </row>
    <row r="21" spans="1:7" x14ac:dyDescent="0.2">
      <c r="A21" t="s">
        <v>302</v>
      </c>
    </row>
    <row r="22" spans="1:7" x14ac:dyDescent="0.2">
      <c r="B22" s="256" t="s">
        <v>1904</v>
      </c>
      <c r="C22" s="256" t="s">
        <v>1905</v>
      </c>
      <c r="D22" s="256" t="s">
        <v>1906</v>
      </c>
      <c r="E22" s="256" t="s">
        <v>1907</v>
      </c>
      <c r="F22" s="256" t="s">
        <v>1908</v>
      </c>
      <c r="G22" s="256" t="s">
        <v>1909</v>
      </c>
    </row>
    <row r="23" spans="1:7" x14ac:dyDescent="0.2">
      <c r="A23" t="s">
        <v>115</v>
      </c>
      <c r="B23">
        <v>2821</v>
      </c>
      <c r="C23">
        <v>2832</v>
      </c>
      <c r="D23">
        <v>2649</v>
      </c>
      <c r="E23">
        <v>2831</v>
      </c>
      <c r="F23">
        <v>2652</v>
      </c>
      <c r="G23">
        <v>2704</v>
      </c>
    </row>
    <row r="24" spans="1:7" x14ac:dyDescent="0.2">
      <c r="A24" t="s">
        <v>116</v>
      </c>
      <c r="B24">
        <v>8234</v>
      </c>
      <c r="C24">
        <v>5560</v>
      </c>
      <c r="D24">
        <v>5004</v>
      </c>
      <c r="E24">
        <v>4565</v>
      </c>
      <c r="F24">
        <v>3475</v>
      </c>
      <c r="G24">
        <v>3665</v>
      </c>
    </row>
    <row r="25" spans="1:7" x14ac:dyDescent="0.2">
      <c r="A25" t="s">
        <v>117</v>
      </c>
      <c r="B25">
        <v>6527</v>
      </c>
      <c r="C25">
        <v>5641</v>
      </c>
      <c r="D25">
        <v>6370</v>
      </c>
      <c r="E25">
        <v>6175</v>
      </c>
      <c r="F25">
        <v>5730</v>
      </c>
      <c r="G25">
        <v>7716</v>
      </c>
    </row>
    <row r="26" spans="1:7" x14ac:dyDescent="0.2">
      <c r="A26" t="s">
        <v>118</v>
      </c>
      <c r="B26">
        <v>2627</v>
      </c>
      <c r="C26">
        <v>2381</v>
      </c>
      <c r="D26">
        <v>2412</v>
      </c>
      <c r="E26">
        <v>2566</v>
      </c>
      <c r="F26">
        <v>1991</v>
      </c>
      <c r="G26">
        <v>2279</v>
      </c>
    </row>
    <row r="27" spans="1:7" x14ac:dyDescent="0.2">
      <c r="A27" t="s">
        <v>119</v>
      </c>
      <c r="B27">
        <v>2007</v>
      </c>
      <c r="C27">
        <v>2012</v>
      </c>
      <c r="D27">
        <v>1734</v>
      </c>
      <c r="E27">
        <v>1873</v>
      </c>
      <c r="F27">
        <v>1704</v>
      </c>
      <c r="G27">
        <v>1774</v>
      </c>
    </row>
    <row r="28" spans="1:7" x14ac:dyDescent="0.2">
      <c r="A28" t="s">
        <v>120</v>
      </c>
      <c r="B28">
        <v>2526</v>
      </c>
      <c r="C28">
        <v>2311</v>
      </c>
      <c r="D28">
        <v>2434</v>
      </c>
      <c r="E28">
        <v>2476</v>
      </c>
      <c r="F28">
        <v>2256</v>
      </c>
      <c r="G28">
        <v>2728</v>
      </c>
    </row>
    <row r="29" spans="1:7" x14ac:dyDescent="0.2">
      <c r="A29" t="s">
        <v>121</v>
      </c>
      <c r="B29">
        <v>3963</v>
      </c>
      <c r="C29">
        <v>4097</v>
      </c>
      <c r="D29">
        <v>4066</v>
      </c>
      <c r="E29">
        <v>3962</v>
      </c>
      <c r="F29">
        <v>4024</v>
      </c>
      <c r="G29">
        <v>4208</v>
      </c>
    </row>
    <row r="30" spans="1:7" x14ac:dyDescent="0.2">
      <c r="A30" t="s">
        <v>122</v>
      </c>
      <c r="B30">
        <v>610</v>
      </c>
      <c r="C30">
        <v>567</v>
      </c>
      <c r="D30">
        <v>460</v>
      </c>
      <c r="E30">
        <v>638</v>
      </c>
      <c r="F30">
        <v>662</v>
      </c>
      <c r="G30">
        <v>705</v>
      </c>
    </row>
    <row r="31" spans="1:7" x14ac:dyDescent="0.2">
      <c r="A31" t="s">
        <v>123</v>
      </c>
      <c r="B31">
        <v>3116</v>
      </c>
      <c r="C31">
        <v>2835</v>
      </c>
      <c r="D31">
        <v>2772</v>
      </c>
      <c r="E31">
        <v>2903</v>
      </c>
      <c r="F31">
        <v>2431</v>
      </c>
      <c r="G31">
        <v>3052</v>
      </c>
    </row>
    <row r="32" spans="1:7" x14ac:dyDescent="0.2">
      <c r="A32" t="s">
        <v>124</v>
      </c>
      <c r="B32">
        <v>4680</v>
      </c>
      <c r="C32">
        <v>3592</v>
      </c>
      <c r="D32">
        <v>6201</v>
      </c>
      <c r="E32">
        <v>9171</v>
      </c>
      <c r="F32">
        <v>5521</v>
      </c>
      <c r="G32">
        <v>8346</v>
      </c>
    </row>
    <row r="33" spans="1:7" x14ac:dyDescent="0.2">
      <c r="A33" t="s">
        <v>125</v>
      </c>
      <c r="B33">
        <v>6276</v>
      </c>
      <c r="C33">
        <v>6320</v>
      </c>
      <c r="D33">
        <v>5481</v>
      </c>
      <c r="E33">
        <v>5899</v>
      </c>
      <c r="F33">
        <v>3829</v>
      </c>
      <c r="G33">
        <v>3897</v>
      </c>
    </row>
    <row r="34" spans="1:7" x14ac:dyDescent="0.2">
      <c r="A34" t="s">
        <v>126</v>
      </c>
      <c r="B34">
        <v>3444</v>
      </c>
      <c r="C34">
        <v>3309</v>
      </c>
      <c r="D34">
        <v>3360</v>
      </c>
      <c r="E34">
        <v>3376</v>
      </c>
      <c r="F34">
        <v>3270</v>
      </c>
      <c r="G34">
        <v>3605</v>
      </c>
    </row>
    <row r="35" spans="1:7" x14ac:dyDescent="0.2">
      <c r="A35" t="s">
        <v>138</v>
      </c>
      <c r="B35" s="25">
        <f>SUM(B23:B34)</f>
        <v>46831</v>
      </c>
      <c r="C35" s="25">
        <f t="shared" ref="C35:G35" si="7">SUM(C23:C34)</f>
        <v>41457</v>
      </c>
      <c r="D35" s="25">
        <f t="shared" si="7"/>
        <v>42943</v>
      </c>
      <c r="E35" s="25">
        <f t="shared" si="7"/>
        <v>46435</v>
      </c>
      <c r="F35" s="25">
        <f t="shared" si="7"/>
        <v>37545</v>
      </c>
      <c r="G35" s="25">
        <f t="shared" si="7"/>
        <v>44679</v>
      </c>
    </row>
    <row r="36" spans="1:7" x14ac:dyDescent="0.2">
      <c r="A36" s="148" t="s">
        <v>127</v>
      </c>
      <c r="B36">
        <v>10590</v>
      </c>
      <c r="C36">
        <v>11007</v>
      </c>
      <c r="D36">
        <v>9457</v>
      </c>
      <c r="E36">
        <v>10122</v>
      </c>
      <c r="F36">
        <v>8566</v>
      </c>
      <c r="G36">
        <v>10056</v>
      </c>
    </row>
    <row r="37" spans="1:7" x14ac:dyDescent="0.2">
      <c r="A37" t="s">
        <v>139</v>
      </c>
      <c r="B37" s="25">
        <f>SUM(B35:B36)</f>
        <v>57421</v>
      </c>
      <c r="C37" s="25">
        <f t="shared" ref="C37:G37" si="8">SUM(C35:C36)</f>
        <v>52464</v>
      </c>
      <c r="D37" s="25">
        <f t="shared" si="8"/>
        <v>52400</v>
      </c>
      <c r="E37" s="25">
        <f t="shared" si="8"/>
        <v>56557</v>
      </c>
      <c r="F37" s="25">
        <f t="shared" si="8"/>
        <v>46111</v>
      </c>
      <c r="G37" s="25">
        <f t="shared" si="8"/>
        <v>54735</v>
      </c>
    </row>
    <row r="38" spans="1:7" x14ac:dyDescent="0.2">
      <c r="A38" t="s">
        <v>140</v>
      </c>
      <c r="B38" t="s">
        <v>496</v>
      </c>
      <c r="C38" t="s">
        <v>496</v>
      </c>
      <c r="D38" t="s">
        <v>496</v>
      </c>
      <c r="E38" t="s">
        <v>496</v>
      </c>
      <c r="F38" t="s">
        <v>496</v>
      </c>
      <c r="G38" t="s">
        <v>496</v>
      </c>
    </row>
    <row r="39" spans="1:7" x14ac:dyDescent="0.2">
      <c r="A39" t="s">
        <v>141</v>
      </c>
      <c r="B39" t="s">
        <v>496</v>
      </c>
      <c r="C39" t="s">
        <v>496</v>
      </c>
      <c r="D39" t="s">
        <v>496</v>
      </c>
      <c r="E39" t="s">
        <v>496</v>
      </c>
      <c r="F39" t="s">
        <v>496</v>
      </c>
      <c r="G39" t="s">
        <v>496</v>
      </c>
    </row>
    <row r="40" spans="1:7" x14ac:dyDescent="0.2">
      <c r="A40" t="s">
        <v>226</v>
      </c>
      <c r="B40" t="s">
        <v>496</v>
      </c>
      <c r="C40" t="s">
        <v>496</v>
      </c>
      <c r="D40" t="s">
        <v>496</v>
      </c>
      <c r="E40" t="s">
        <v>496</v>
      </c>
      <c r="F40" t="s">
        <v>496</v>
      </c>
      <c r="G40" t="s">
        <v>496</v>
      </c>
    </row>
    <row r="41" spans="1:7" x14ac:dyDescent="0.2">
      <c r="A41" t="s">
        <v>227</v>
      </c>
      <c r="B41" t="s">
        <v>496</v>
      </c>
      <c r="C41" t="s">
        <v>496</v>
      </c>
      <c r="D41" t="s">
        <v>496</v>
      </c>
      <c r="E41" t="s">
        <v>496</v>
      </c>
      <c r="F41" t="s">
        <v>496</v>
      </c>
      <c r="G41" t="s">
        <v>496</v>
      </c>
    </row>
    <row r="42" spans="1:7" x14ac:dyDescent="0.2">
      <c r="A42" t="s">
        <v>228</v>
      </c>
      <c r="B42" s="22">
        <f t="shared" ref="B42:F42" si="9">SUM(B25,B28,B29,B31,B36)</f>
        <v>26722</v>
      </c>
      <c r="C42" s="22">
        <f t="shared" si="9"/>
        <v>25891</v>
      </c>
      <c r="D42" s="22">
        <f t="shared" si="9"/>
        <v>25099</v>
      </c>
      <c r="E42" s="22">
        <f t="shared" si="9"/>
        <v>25638</v>
      </c>
      <c r="F42" s="22">
        <f t="shared" si="9"/>
        <v>23007</v>
      </c>
      <c r="G42" s="22">
        <f t="shared" ref="G42" si="10">SUM(G25,G28,G29,G31,G36)</f>
        <v>27760</v>
      </c>
    </row>
    <row r="43" spans="1:7" x14ac:dyDescent="0.2">
      <c r="A43" t="s">
        <v>229</v>
      </c>
      <c r="B43" s="22">
        <f t="shared" ref="B43:F43" si="11">SUM(B30,B33,B34)</f>
        <v>10330</v>
      </c>
      <c r="C43" s="22">
        <f t="shared" si="11"/>
        <v>10196</v>
      </c>
      <c r="D43" s="22">
        <f t="shared" si="11"/>
        <v>9301</v>
      </c>
      <c r="E43" s="22">
        <f t="shared" si="11"/>
        <v>9913</v>
      </c>
      <c r="F43" s="22">
        <f t="shared" si="11"/>
        <v>7761</v>
      </c>
      <c r="G43" s="22">
        <f t="shared" ref="G43" si="12">SUM(G30,G33,G34)</f>
        <v>8207</v>
      </c>
    </row>
    <row r="44" spans="1:7" x14ac:dyDescent="0.2">
      <c r="A44" t="s">
        <v>230</v>
      </c>
      <c r="B44" s="22">
        <f t="shared" ref="B44:F44" si="13">SUM(B24,B26,B27,B32)</f>
        <v>17548</v>
      </c>
      <c r="C44" s="22">
        <f t="shared" si="13"/>
        <v>13545</v>
      </c>
      <c r="D44" s="22">
        <f t="shared" si="13"/>
        <v>15351</v>
      </c>
      <c r="E44" s="22">
        <f t="shared" si="13"/>
        <v>18175</v>
      </c>
      <c r="F44" s="22">
        <f t="shared" si="13"/>
        <v>12691</v>
      </c>
      <c r="G44" s="22">
        <f t="shared" ref="G44" si="14">SUM(G24,G26,G27,G32)</f>
        <v>16064</v>
      </c>
    </row>
    <row r="45" spans="1:7" x14ac:dyDescent="0.2">
      <c r="A45" t="s">
        <v>231</v>
      </c>
      <c r="B45" s="22">
        <f t="shared" ref="B45:F45" si="15">SUM(B23,B29)</f>
        <v>6784</v>
      </c>
      <c r="C45" s="22">
        <f t="shared" si="15"/>
        <v>6929</v>
      </c>
      <c r="D45" s="22">
        <f t="shared" si="15"/>
        <v>6715</v>
      </c>
      <c r="E45" s="22">
        <f t="shared" si="15"/>
        <v>6793</v>
      </c>
      <c r="F45" s="22">
        <f t="shared" si="15"/>
        <v>6676</v>
      </c>
      <c r="G45" s="22">
        <f t="shared" ref="G45" si="16">SUM(G23,G29)</f>
        <v>6912</v>
      </c>
    </row>
    <row r="48" spans="1:7" x14ac:dyDescent="0.2">
      <c r="A48" t="s">
        <v>303</v>
      </c>
    </row>
    <row r="49" spans="1:7" x14ac:dyDescent="0.2">
      <c r="B49" s="256" t="s">
        <v>1904</v>
      </c>
      <c r="C49" s="256" t="s">
        <v>1905</v>
      </c>
      <c r="D49" s="256" t="s">
        <v>1906</v>
      </c>
      <c r="E49" s="256" t="s">
        <v>1907</v>
      </c>
      <c r="F49" s="256" t="s">
        <v>1908</v>
      </c>
      <c r="G49" s="256" t="s">
        <v>1909</v>
      </c>
    </row>
    <row r="50" spans="1:7" x14ac:dyDescent="0.2">
      <c r="A50" t="s">
        <v>115</v>
      </c>
      <c r="B50">
        <v>2373</v>
      </c>
      <c r="C50">
        <v>2375</v>
      </c>
      <c r="D50">
        <v>2188</v>
      </c>
      <c r="E50">
        <v>2280</v>
      </c>
      <c r="F50">
        <v>2296</v>
      </c>
      <c r="G50">
        <v>2291</v>
      </c>
    </row>
    <row r="51" spans="1:7" x14ac:dyDescent="0.2">
      <c r="A51" t="s">
        <v>116</v>
      </c>
      <c r="B51">
        <v>6095</v>
      </c>
      <c r="C51">
        <v>4206</v>
      </c>
      <c r="D51">
        <v>3571</v>
      </c>
      <c r="E51">
        <v>3367</v>
      </c>
      <c r="F51">
        <v>2881</v>
      </c>
      <c r="G51">
        <v>2945</v>
      </c>
    </row>
    <row r="52" spans="1:7" x14ac:dyDescent="0.2">
      <c r="A52" t="s">
        <v>117</v>
      </c>
      <c r="B52">
        <v>5342</v>
      </c>
      <c r="C52">
        <v>4674</v>
      </c>
      <c r="D52">
        <v>5209</v>
      </c>
      <c r="E52">
        <v>4980</v>
      </c>
      <c r="F52">
        <v>4866</v>
      </c>
      <c r="G52">
        <v>6193</v>
      </c>
    </row>
    <row r="53" spans="1:7" x14ac:dyDescent="0.2">
      <c r="A53" t="s">
        <v>118</v>
      </c>
      <c r="B53">
        <v>2186</v>
      </c>
      <c r="C53">
        <v>1953</v>
      </c>
      <c r="D53">
        <v>1922</v>
      </c>
      <c r="E53">
        <v>2033</v>
      </c>
      <c r="F53">
        <v>1589</v>
      </c>
      <c r="G53">
        <v>1823</v>
      </c>
    </row>
    <row r="54" spans="1:7" x14ac:dyDescent="0.2">
      <c r="A54" t="s">
        <v>119</v>
      </c>
      <c r="B54">
        <v>1623</v>
      </c>
      <c r="C54">
        <v>1640</v>
      </c>
      <c r="D54">
        <v>1386</v>
      </c>
      <c r="E54">
        <v>1520</v>
      </c>
      <c r="F54">
        <v>1404</v>
      </c>
      <c r="G54">
        <v>1469</v>
      </c>
    </row>
    <row r="55" spans="1:7" x14ac:dyDescent="0.2">
      <c r="A55" t="s">
        <v>120</v>
      </c>
      <c r="B55">
        <v>2142</v>
      </c>
      <c r="C55">
        <v>1913</v>
      </c>
      <c r="D55">
        <v>2029</v>
      </c>
      <c r="E55">
        <v>2062</v>
      </c>
      <c r="F55">
        <v>1932</v>
      </c>
      <c r="G55">
        <v>2264</v>
      </c>
    </row>
    <row r="56" spans="1:7" x14ac:dyDescent="0.2">
      <c r="A56" t="s">
        <v>121</v>
      </c>
      <c r="B56">
        <v>3487</v>
      </c>
      <c r="C56">
        <v>3629</v>
      </c>
      <c r="D56">
        <v>3491</v>
      </c>
      <c r="E56">
        <v>3372</v>
      </c>
      <c r="F56">
        <v>3580</v>
      </c>
      <c r="G56">
        <v>3675</v>
      </c>
    </row>
    <row r="57" spans="1:7" x14ac:dyDescent="0.2">
      <c r="A57" t="s">
        <v>122</v>
      </c>
      <c r="B57">
        <v>507</v>
      </c>
      <c r="C57">
        <v>444</v>
      </c>
      <c r="D57">
        <v>367</v>
      </c>
      <c r="E57">
        <v>500</v>
      </c>
      <c r="F57">
        <v>563</v>
      </c>
      <c r="G57">
        <v>558</v>
      </c>
    </row>
    <row r="58" spans="1:7" x14ac:dyDescent="0.2">
      <c r="A58" t="s">
        <v>123</v>
      </c>
      <c r="B58">
        <v>2539</v>
      </c>
      <c r="C58">
        <v>2351</v>
      </c>
      <c r="D58">
        <v>2243</v>
      </c>
      <c r="E58">
        <v>2254</v>
      </c>
      <c r="F58">
        <v>2005</v>
      </c>
      <c r="G58">
        <v>2436</v>
      </c>
    </row>
    <row r="59" spans="1:7" x14ac:dyDescent="0.2">
      <c r="A59" t="s">
        <v>124</v>
      </c>
      <c r="B59">
        <v>3396</v>
      </c>
      <c r="C59">
        <v>2573</v>
      </c>
      <c r="D59">
        <v>4307</v>
      </c>
      <c r="E59">
        <v>6448</v>
      </c>
      <c r="F59">
        <v>3808</v>
      </c>
      <c r="G59">
        <v>5641</v>
      </c>
    </row>
    <row r="60" spans="1:7" x14ac:dyDescent="0.2">
      <c r="A60" t="s">
        <v>125</v>
      </c>
      <c r="B60">
        <v>4896</v>
      </c>
      <c r="C60">
        <v>5014</v>
      </c>
      <c r="D60">
        <v>4322</v>
      </c>
      <c r="E60">
        <v>4574</v>
      </c>
      <c r="F60">
        <v>3114</v>
      </c>
      <c r="G60">
        <v>3212</v>
      </c>
    </row>
    <row r="61" spans="1:7" x14ac:dyDescent="0.2">
      <c r="A61" t="s">
        <v>126</v>
      </c>
      <c r="B61">
        <v>3036</v>
      </c>
      <c r="C61">
        <v>2942</v>
      </c>
      <c r="D61">
        <v>2938</v>
      </c>
      <c r="E61">
        <v>2879</v>
      </c>
      <c r="F61">
        <v>2914</v>
      </c>
      <c r="G61">
        <v>3073</v>
      </c>
    </row>
    <row r="62" spans="1:7" x14ac:dyDescent="0.2">
      <c r="A62" t="s">
        <v>138</v>
      </c>
      <c r="B62" s="25">
        <f>SUM(B50:B61)</f>
        <v>37622</v>
      </c>
      <c r="C62" s="25">
        <f t="shared" ref="C62:G62" si="17">SUM(C50:C61)</f>
        <v>33714</v>
      </c>
      <c r="D62" s="25">
        <f t="shared" si="17"/>
        <v>33973</v>
      </c>
      <c r="E62" s="25">
        <f t="shared" si="17"/>
        <v>36269</v>
      </c>
      <c r="F62" s="25">
        <f t="shared" si="17"/>
        <v>30952</v>
      </c>
      <c r="G62" s="25">
        <f t="shared" si="17"/>
        <v>35580</v>
      </c>
    </row>
    <row r="63" spans="1:7" x14ac:dyDescent="0.2">
      <c r="A63" s="148" t="s">
        <v>127</v>
      </c>
      <c r="B63">
        <v>8116</v>
      </c>
      <c r="C63">
        <v>8390</v>
      </c>
      <c r="D63">
        <v>7485</v>
      </c>
      <c r="E63">
        <v>7607</v>
      </c>
      <c r="F63">
        <v>6798</v>
      </c>
      <c r="G63">
        <v>7769</v>
      </c>
    </row>
    <row r="64" spans="1:7" x14ac:dyDescent="0.2">
      <c r="A64" t="s">
        <v>139</v>
      </c>
      <c r="B64" s="25">
        <f>SUM(B62:B63)</f>
        <v>45738</v>
      </c>
      <c r="C64" s="25">
        <f t="shared" ref="C64:G64" si="18">SUM(C62:C63)</f>
        <v>42104</v>
      </c>
      <c r="D64" s="25">
        <f t="shared" si="18"/>
        <v>41458</v>
      </c>
      <c r="E64" s="25">
        <f t="shared" si="18"/>
        <v>43876</v>
      </c>
      <c r="F64" s="25">
        <f t="shared" si="18"/>
        <v>37750</v>
      </c>
      <c r="G64" s="25">
        <f t="shared" si="18"/>
        <v>43349</v>
      </c>
    </row>
    <row r="65" spans="1:7" x14ac:dyDescent="0.2">
      <c r="A65" t="s">
        <v>140</v>
      </c>
      <c r="B65" t="s">
        <v>496</v>
      </c>
      <c r="C65" t="s">
        <v>496</v>
      </c>
      <c r="D65" t="s">
        <v>496</v>
      </c>
      <c r="E65" t="s">
        <v>496</v>
      </c>
      <c r="F65" t="s">
        <v>496</v>
      </c>
      <c r="G65" t="s">
        <v>496</v>
      </c>
    </row>
    <row r="66" spans="1:7" x14ac:dyDescent="0.2">
      <c r="A66" t="s">
        <v>141</v>
      </c>
      <c r="B66" t="s">
        <v>496</v>
      </c>
      <c r="C66" t="s">
        <v>496</v>
      </c>
      <c r="D66" t="s">
        <v>496</v>
      </c>
      <c r="E66" t="s">
        <v>496</v>
      </c>
      <c r="F66" t="s">
        <v>496</v>
      </c>
      <c r="G66" t="s">
        <v>496</v>
      </c>
    </row>
    <row r="67" spans="1:7" x14ac:dyDescent="0.2">
      <c r="A67" t="s">
        <v>226</v>
      </c>
      <c r="B67" t="s">
        <v>496</v>
      </c>
      <c r="C67" t="s">
        <v>496</v>
      </c>
      <c r="D67" t="s">
        <v>496</v>
      </c>
      <c r="E67" t="s">
        <v>496</v>
      </c>
      <c r="F67" t="s">
        <v>496</v>
      </c>
      <c r="G67" t="s">
        <v>496</v>
      </c>
    </row>
    <row r="68" spans="1:7" x14ac:dyDescent="0.2">
      <c r="A68" t="s">
        <v>227</v>
      </c>
      <c r="B68" t="s">
        <v>496</v>
      </c>
      <c r="C68" t="s">
        <v>496</v>
      </c>
      <c r="D68" t="s">
        <v>496</v>
      </c>
      <c r="E68" t="s">
        <v>496</v>
      </c>
      <c r="F68" t="s">
        <v>496</v>
      </c>
      <c r="G68" t="s">
        <v>496</v>
      </c>
    </row>
    <row r="69" spans="1:7" x14ac:dyDescent="0.2">
      <c r="A69" t="s">
        <v>228</v>
      </c>
      <c r="B69" s="22">
        <f t="shared" ref="B69:F69" si="19">SUM(B52,B55,B56,B58,B63)</f>
        <v>21626</v>
      </c>
      <c r="C69" s="22">
        <f t="shared" si="19"/>
        <v>20957</v>
      </c>
      <c r="D69" s="22">
        <f t="shared" si="19"/>
        <v>20457</v>
      </c>
      <c r="E69" s="22">
        <f t="shared" si="19"/>
        <v>20275</v>
      </c>
      <c r="F69" s="22">
        <f t="shared" si="19"/>
        <v>19181</v>
      </c>
      <c r="G69" s="22">
        <f t="shared" ref="G69" si="20">SUM(G52,G55,G56,G58,G63)</f>
        <v>22337</v>
      </c>
    </row>
    <row r="70" spans="1:7" x14ac:dyDescent="0.2">
      <c r="A70" t="s">
        <v>229</v>
      </c>
      <c r="B70" s="22">
        <f t="shared" ref="B70:F70" si="21">SUM(B57,B60,B61)</f>
        <v>8439</v>
      </c>
      <c r="C70" s="22">
        <f t="shared" si="21"/>
        <v>8400</v>
      </c>
      <c r="D70" s="22">
        <f t="shared" si="21"/>
        <v>7627</v>
      </c>
      <c r="E70" s="22">
        <f t="shared" si="21"/>
        <v>7953</v>
      </c>
      <c r="F70" s="22">
        <f t="shared" si="21"/>
        <v>6591</v>
      </c>
      <c r="G70" s="22">
        <f t="shared" ref="G70" si="22">SUM(G57,G60,G61)</f>
        <v>6843</v>
      </c>
    </row>
    <row r="71" spans="1:7" x14ac:dyDescent="0.2">
      <c r="A71" t="s">
        <v>230</v>
      </c>
      <c r="B71" s="22">
        <f t="shared" ref="B71:F71" si="23">SUM(B51,B53,B54,B59)</f>
        <v>13300</v>
      </c>
      <c r="C71" s="22">
        <f t="shared" si="23"/>
        <v>10372</v>
      </c>
      <c r="D71" s="22">
        <f t="shared" si="23"/>
        <v>11186</v>
      </c>
      <c r="E71" s="22">
        <f t="shared" si="23"/>
        <v>13368</v>
      </c>
      <c r="F71" s="22">
        <f t="shared" si="23"/>
        <v>9682</v>
      </c>
      <c r="G71" s="22">
        <f t="shared" ref="G71" si="24">SUM(G51,G53,G54,G59)</f>
        <v>11878</v>
      </c>
    </row>
    <row r="72" spans="1:7" x14ac:dyDescent="0.2">
      <c r="A72" t="s">
        <v>231</v>
      </c>
      <c r="B72" s="22">
        <f t="shared" ref="B72:F72" si="25">SUM(B50,B56)</f>
        <v>5860</v>
      </c>
      <c r="C72" s="22">
        <f t="shared" si="25"/>
        <v>6004</v>
      </c>
      <c r="D72" s="22">
        <f t="shared" si="25"/>
        <v>5679</v>
      </c>
      <c r="E72" s="22">
        <f t="shared" si="25"/>
        <v>5652</v>
      </c>
      <c r="F72" s="22">
        <f t="shared" si="25"/>
        <v>5876</v>
      </c>
      <c r="G72" s="22">
        <f t="shared" ref="G72" si="26">SUM(G50,G56)</f>
        <v>5966</v>
      </c>
    </row>
    <row r="74" spans="1:7" x14ac:dyDescent="0.2">
      <c r="A74" t="s">
        <v>75</v>
      </c>
    </row>
    <row r="75" spans="1:7" x14ac:dyDescent="0.2">
      <c r="B75" s="256" t="s">
        <v>1904</v>
      </c>
      <c r="C75" s="256" t="s">
        <v>1905</v>
      </c>
      <c r="D75" s="256" t="s">
        <v>1906</v>
      </c>
      <c r="E75" s="256" t="s">
        <v>1907</v>
      </c>
      <c r="F75" s="256" t="s">
        <v>1908</v>
      </c>
      <c r="G75" s="256" t="s">
        <v>1909</v>
      </c>
    </row>
    <row r="76" spans="1:7" x14ac:dyDescent="0.2">
      <c r="A76" t="s">
        <v>115</v>
      </c>
      <c r="B76">
        <v>1305</v>
      </c>
      <c r="C76">
        <v>1278</v>
      </c>
      <c r="D76">
        <v>1240</v>
      </c>
      <c r="E76">
        <v>1333</v>
      </c>
      <c r="F76">
        <v>1355</v>
      </c>
      <c r="G76">
        <v>1201</v>
      </c>
    </row>
    <row r="77" spans="1:7" x14ac:dyDescent="0.2">
      <c r="A77" t="s">
        <v>116</v>
      </c>
      <c r="B77">
        <v>3088</v>
      </c>
      <c r="C77">
        <v>2277</v>
      </c>
      <c r="D77">
        <v>1712</v>
      </c>
      <c r="E77">
        <v>2095</v>
      </c>
      <c r="F77">
        <v>1732</v>
      </c>
      <c r="G77">
        <v>1717</v>
      </c>
    </row>
    <row r="78" spans="1:7" x14ac:dyDescent="0.2">
      <c r="A78" t="s">
        <v>117</v>
      </c>
      <c r="B78">
        <v>2848</v>
      </c>
      <c r="C78">
        <v>2472</v>
      </c>
      <c r="D78">
        <v>2723</v>
      </c>
      <c r="E78">
        <v>2997</v>
      </c>
      <c r="F78">
        <v>3041</v>
      </c>
      <c r="G78">
        <v>3164</v>
      </c>
    </row>
    <row r="79" spans="1:7" x14ac:dyDescent="0.2">
      <c r="A79" t="s">
        <v>118</v>
      </c>
      <c r="B79">
        <v>1348</v>
      </c>
      <c r="C79">
        <v>1163</v>
      </c>
      <c r="D79">
        <v>1124</v>
      </c>
      <c r="E79">
        <v>1352</v>
      </c>
      <c r="F79">
        <v>1000</v>
      </c>
      <c r="G79">
        <v>993</v>
      </c>
    </row>
    <row r="80" spans="1:7" x14ac:dyDescent="0.2">
      <c r="A80" t="s">
        <v>119</v>
      </c>
      <c r="B80">
        <v>949</v>
      </c>
      <c r="C80">
        <v>960</v>
      </c>
      <c r="D80">
        <v>786</v>
      </c>
      <c r="E80">
        <v>1010</v>
      </c>
      <c r="F80">
        <v>757</v>
      </c>
      <c r="G80">
        <v>821</v>
      </c>
    </row>
    <row r="81" spans="1:7" x14ac:dyDescent="0.2">
      <c r="A81" t="s">
        <v>120</v>
      </c>
      <c r="B81">
        <v>1269</v>
      </c>
      <c r="C81">
        <v>1110</v>
      </c>
      <c r="D81">
        <v>1286</v>
      </c>
      <c r="E81">
        <v>1476</v>
      </c>
      <c r="F81">
        <v>1379</v>
      </c>
      <c r="G81">
        <v>1500</v>
      </c>
    </row>
    <row r="82" spans="1:7" x14ac:dyDescent="0.2">
      <c r="A82" t="s">
        <v>121</v>
      </c>
      <c r="B82">
        <v>2013</v>
      </c>
      <c r="C82">
        <v>2249</v>
      </c>
      <c r="D82">
        <v>2178</v>
      </c>
      <c r="E82">
        <v>2122</v>
      </c>
      <c r="F82">
        <v>2089</v>
      </c>
      <c r="G82">
        <v>2205</v>
      </c>
    </row>
    <row r="83" spans="1:7" x14ac:dyDescent="0.2">
      <c r="A83" t="s">
        <v>122</v>
      </c>
      <c r="B83">
        <v>230</v>
      </c>
      <c r="C83">
        <v>164</v>
      </c>
      <c r="D83">
        <v>157</v>
      </c>
      <c r="E83">
        <v>279</v>
      </c>
      <c r="F83">
        <v>311</v>
      </c>
      <c r="G83">
        <v>314</v>
      </c>
    </row>
    <row r="84" spans="1:7" x14ac:dyDescent="0.2">
      <c r="A84" t="s">
        <v>123</v>
      </c>
      <c r="B84">
        <v>1343</v>
      </c>
      <c r="C84">
        <v>1326</v>
      </c>
      <c r="D84">
        <v>1179</v>
      </c>
      <c r="E84">
        <v>1271</v>
      </c>
      <c r="F84">
        <v>1178</v>
      </c>
      <c r="G84">
        <v>1265</v>
      </c>
    </row>
    <row r="85" spans="1:7" x14ac:dyDescent="0.2">
      <c r="A85" t="s">
        <v>124</v>
      </c>
      <c r="B85">
        <v>1908</v>
      </c>
      <c r="C85">
        <v>1345</v>
      </c>
      <c r="D85">
        <v>1970</v>
      </c>
      <c r="E85">
        <v>3438</v>
      </c>
      <c r="F85">
        <v>1708</v>
      </c>
      <c r="G85">
        <v>2200</v>
      </c>
    </row>
    <row r="86" spans="1:7" x14ac:dyDescent="0.2">
      <c r="A86" t="s">
        <v>125</v>
      </c>
      <c r="B86">
        <v>2423</v>
      </c>
      <c r="C86">
        <v>2516</v>
      </c>
      <c r="D86">
        <v>2106</v>
      </c>
      <c r="E86">
        <v>2523</v>
      </c>
      <c r="F86">
        <v>1843</v>
      </c>
      <c r="G86">
        <v>1940</v>
      </c>
    </row>
    <row r="87" spans="1:7" x14ac:dyDescent="0.2">
      <c r="A87" t="s">
        <v>126</v>
      </c>
      <c r="B87">
        <v>1931</v>
      </c>
      <c r="C87">
        <v>1898</v>
      </c>
      <c r="D87">
        <v>1959</v>
      </c>
      <c r="E87">
        <v>2129</v>
      </c>
      <c r="F87">
        <v>2035</v>
      </c>
      <c r="G87">
        <v>2060</v>
      </c>
    </row>
    <row r="88" spans="1:7" x14ac:dyDescent="0.2">
      <c r="A88" t="s">
        <v>138</v>
      </c>
      <c r="B88" s="25">
        <f>SUM(B76:B87)</f>
        <v>20655</v>
      </c>
      <c r="C88" s="25">
        <f t="shared" ref="C88:G88" si="27">SUM(C76:C87)</f>
        <v>18758</v>
      </c>
      <c r="D88" s="25">
        <f t="shared" si="27"/>
        <v>18420</v>
      </c>
      <c r="E88" s="25">
        <f t="shared" si="27"/>
        <v>22025</v>
      </c>
      <c r="F88" s="25">
        <f t="shared" si="27"/>
        <v>18428</v>
      </c>
      <c r="G88" s="25">
        <f t="shared" si="27"/>
        <v>19380</v>
      </c>
    </row>
    <row r="89" spans="1:7" x14ac:dyDescent="0.2">
      <c r="A89" s="148" t="s">
        <v>127</v>
      </c>
      <c r="B89">
        <v>3823</v>
      </c>
      <c r="C89">
        <v>3992</v>
      </c>
      <c r="D89">
        <v>4017</v>
      </c>
      <c r="E89">
        <v>4255</v>
      </c>
      <c r="F89">
        <v>3654</v>
      </c>
      <c r="G89">
        <v>3708</v>
      </c>
    </row>
    <row r="90" spans="1:7" x14ac:dyDescent="0.2">
      <c r="A90" t="s">
        <v>139</v>
      </c>
      <c r="B90" s="25">
        <f>SUM(B88:B89)</f>
        <v>24478</v>
      </c>
      <c r="C90" s="25">
        <f t="shared" ref="C90:F90" si="28">SUM(C88:C89)</f>
        <v>22750</v>
      </c>
      <c r="D90" s="25">
        <f t="shared" si="28"/>
        <v>22437</v>
      </c>
      <c r="E90" s="25">
        <f t="shared" si="28"/>
        <v>26280</v>
      </c>
      <c r="F90" s="25">
        <f t="shared" si="28"/>
        <v>22082</v>
      </c>
      <c r="G90" s="25">
        <f t="shared" ref="G90" si="29">SUM(G88:G89)</f>
        <v>23088</v>
      </c>
    </row>
    <row r="91" spans="1:7" x14ac:dyDescent="0.2">
      <c r="A91" t="s">
        <v>140</v>
      </c>
      <c r="B91" t="s">
        <v>496</v>
      </c>
      <c r="C91" t="s">
        <v>496</v>
      </c>
      <c r="D91" t="s">
        <v>496</v>
      </c>
      <c r="E91" t="s">
        <v>496</v>
      </c>
      <c r="F91" t="s">
        <v>496</v>
      </c>
      <c r="G91" t="s">
        <v>496</v>
      </c>
    </row>
    <row r="92" spans="1:7" x14ac:dyDescent="0.2">
      <c r="A92" t="s">
        <v>141</v>
      </c>
      <c r="B92" t="s">
        <v>496</v>
      </c>
      <c r="C92" t="s">
        <v>496</v>
      </c>
      <c r="D92" t="s">
        <v>496</v>
      </c>
      <c r="E92" t="s">
        <v>496</v>
      </c>
      <c r="F92" t="s">
        <v>496</v>
      </c>
      <c r="G92" t="s">
        <v>496</v>
      </c>
    </row>
    <row r="93" spans="1:7" x14ac:dyDescent="0.2">
      <c r="A93" t="s">
        <v>226</v>
      </c>
      <c r="B93" t="s">
        <v>496</v>
      </c>
      <c r="C93" t="s">
        <v>496</v>
      </c>
      <c r="D93" t="s">
        <v>496</v>
      </c>
      <c r="E93" t="s">
        <v>496</v>
      </c>
      <c r="F93" t="s">
        <v>496</v>
      </c>
      <c r="G93" t="s">
        <v>496</v>
      </c>
    </row>
    <row r="94" spans="1:7" x14ac:dyDescent="0.2">
      <c r="A94" t="s">
        <v>227</v>
      </c>
      <c r="B94" t="s">
        <v>496</v>
      </c>
      <c r="C94" t="s">
        <v>496</v>
      </c>
      <c r="D94" t="s">
        <v>496</v>
      </c>
      <c r="E94" t="s">
        <v>496</v>
      </c>
      <c r="F94" t="s">
        <v>496</v>
      </c>
      <c r="G94" t="s">
        <v>496</v>
      </c>
    </row>
    <row r="95" spans="1:7" x14ac:dyDescent="0.2">
      <c r="A95" t="s">
        <v>228</v>
      </c>
      <c r="B95" s="22">
        <f t="shared" ref="B95:F95" si="30">SUM(B78,B81,B82,B84,B89)</f>
        <v>11296</v>
      </c>
      <c r="C95" s="22">
        <f t="shared" si="30"/>
        <v>11149</v>
      </c>
      <c r="D95" s="22">
        <f t="shared" si="30"/>
        <v>11383</v>
      </c>
      <c r="E95" s="22">
        <f t="shared" si="30"/>
        <v>12121</v>
      </c>
      <c r="F95" s="22">
        <f t="shared" si="30"/>
        <v>11341</v>
      </c>
      <c r="G95" s="22">
        <f t="shared" ref="G95" si="31">SUM(G78,G81,G82,G84,G89)</f>
        <v>11842</v>
      </c>
    </row>
    <row r="96" spans="1:7" x14ac:dyDescent="0.2">
      <c r="A96" t="s">
        <v>229</v>
      </c>
      <c r="B96" s="22">
        <f t="shared" ref="B96:F96" si="32">SUM(B83,B86,B87)</f>
        <v>4584</v>
      </c>
      <c r="C96" s="22">
        <f t="shared" si="32"/>
        <v>4578</v>
      </c>
      <c r="D96" s="22">
        <f t="shared" si="32"/>
        <v>4222</v>
      </c>
      <c r="E96" s="22">
        <f t="shared" si="32"/>
        <v>4931</v>
      </c>
      <c r="F96" s="22">
        <f t="shared" si="32"/>
        <v>4189</v>
      </c>
      <c r="G96" s="22">
        <f t="shared" ref="G96" si="33">SUM(G83,G86,G87)</f>
        <v>4314</v>
      </c>
    </row>
    <row r="97" spans="1:7" x14ac:dyDescent="0.2">
      <c r="A97" t="s">
        <v>230</v>
      </c>
      <c r="B97" s="22">
        <f t="shared" ref="B97:F97" si="34">SUM(B77,B79,B80,B85)</f>
        <v>7293</v>
      </c>
      <c r="C97" s="22">
        <f t="shared" si="34"/>
        <v>5745</v>
      </c>
      <c r="D97" s="22">
        <f t="shared" si="34"/>
        <v>5592</v>
      </c>
      <c r="E97" s="22">
        <f t="shared" si="34"/>
        <v>7895</v>
      </c>
      <c r="F97" s="22">
        <f t="shared" si="34"/>
        <v>5197</v>
      </c>
      <c r="G97" s="22">
        <f t="shared" ref="G97" si="35">SUM(G77,G79,G80,G85)</f>
        <v>5731</v>
      </c>
    </row>
    <row r="98" spans="1:7" x14ac:dyDescent="0.2">
      <c r="A98" t="s">
        <v>231</v>
      </c>
      <c r="B98" s="22">
        <f t="shared" ref="B98:F98" si="36">SUM(B76,B82)</f>
        <v>3318</v>
      </c>
      <c r="C98" s="22">
        <f t="shared" si="36"/>
        <v>3527</v>
      </c>
      <c r="D98" s="22">
        <f t="shared" si="36"/>
        <v>3418</v>
      </c>
      <c r="E98" s="22">
        <f t="shared" si="36"/>
        <v>3455</v>
      </c>
      <c r="F98" s="22">
        <f t="shared" si="36"/>
        <v>3444</v>
      </c>
      <c r="G98" s="22">
        <f t="shared" ref="G98" si="37">SUM(G76,G82)</f>
        <v>3406</v>
      </c>
    </row>
    <row r="100" spans="1:7" x14ac:dyDescent="0.2">
      <c r="A100" t="s">
        <v>304</v>
      </c>
    </row>
    <row r="101" spans="1:7" x14ac:dyDescent="0.2">
      <c r="B101" s="256" t="s">
        <v>1904</v>
      </c>
      <c r="C101" s="256" t="s">
        <v>1905</v>
      </c>
      <c r="D101" s="256" t="s">
        <v>1906</v>
      </c>
      <c r="E101" s="256" t="s">
        <v>1907</v>
      </c>
      <c r="F101" s="256" t="s">
        <v>1908</v>
      </c>
      <c r="G101" s="256" t="s">
        <v>1909</v>
      </c>
    </row>
    <row r="102" spans="1:7" x14ac:dyDescent="0.2">
      <c r="A102" t="s">
        <v>115</v>
      </c>
      <c r="B102">
        <v>897</v>
      </c>
      <c r="C102">
        <v>886</v>
      </c>
      <c r="D102">
        <v>809</v>
      </c>
      <c r="E102">
        <v>778</v>
      </c>
      <c r="F102">
        <v>801</v>
      </c>
      <c r="G102">
        <v>909</v>
      </c>
    </row>
    <row r="103" spans="1:7" x14ac:dyDescent="0.2">
      <c r="A103" t="s">
        <v>116</v>
      </c>
      <c r="B103">
        <v>2446</v>
      </c>
      <c r="C103">
        <v>1575</v>
      </c>
      <c r="D103">
        <v>1570</v>
      </c>
      <c r="E103">
        <v>1082</v>
      </c>
      <c r="F103">
        <v>953</v>
      </c>
      <c r="G103">
        <v>1063</v>
      </c>
    </row>
    <row r="104" spans="1:7" x14ac:dyDescent="0.2">
      <c r="A104" t="s">
        <v>117</v>
      </c>
      <c r="B104">
        <v>1872</v>
      </c>
      <c r="C104">
        <v>1524</v>
      </c>
      <c r="D104">
        <v>1947</v>
      </c>
      <c r="E104">
        <v>1554</v>
      </c>
      <c r="F104">
        <v>1419</v>
      </c>
      <c r="G104">
        <v>2473</v>
      </c>
    </row>
    <row r="105" spans="1:7" x14ac:dyDescent="0.2">
      <c r="A105" t="s">
        <v>118</v>
      </c>
      <c r="B105">
        <v>664</v>
      </c>
      <c r="C105">
        <v>616</v>
      </c>
      <c r="D105">
        <v>681</v>
      </c>
      <c r="E105">
        <v>571</v>
      </c>
      <c r="F105">
        <v>481</v>
      </c>
      <c r="G105">
        <v>725</v>
      </c>
    </row>
    <row r="106" spans="1:7" x14ac:dyDescent="0.2">
      <c r="A106" t="s">
        <v>119</v>
      </c>
      <c r="B106">
        <v>537</v>
      </c>
      <c r="C106">
        <v>560</v>
      </c>
      <c r="D106">
        <v>489</v>
      </c>
      <c r="E106">
        <v>446</v>
      </c>
      <c r="F106">
        <v>527</v>
      </c>
      <c r="G106">
        <v>556</v>
      </c>
    </row>
    <row r="107" spans="1:7" x14ac:dyDescent="0.2">
      <c r="A107" t="s">
        <v>120</v>
      </c>
      <c r="B107">
        <v>629</v>
      </c>
      <c r="C107">
        <v>600</v>
      </c>
      <c r="D107">
        <v>540</v>
      </c>
      <c r="E107">
        <v>488</v>
      </c>
      <c r="F107">
        <v>433</v>
      </c>
      <c r="G107">
        <v>583</v>
      </c>
    </row>
    <row r="108" spans="1:7" x14ac:dyDescent="0.2">
      <c r="A108" t="s">
        <v>121</v>
      </c>
      <c r="B108">
        <v>1162</v>
      </c>
      <c r="C108">
        <v>1066</v>
      </c>
      <c r="D108">
        <v>1053</v>
      </c>
      <c r="E108">
        <v>1016</v>
      </c>
      <c r="F108">
        <v>1172</v>
      </c>
      <c r="G108">
        <v>1203</v>
      </c>
    </row>
    <row r="109" spans="1:7" x14ac:dyDescent="0.2">
      <c r="A109" t="s">
        <v>122</v>
      </c>
      <c r="B109">
        <v>229</v>
      </c>
      <c r="C109">
        <v>197</v>
      </c>
      <c r="D109">
        <v>159</v>
      </c>
      <c r="E109">
        <v>188</v>
      </c>
      <c r="F109">
        <v>214</v>
      </c>
      <c r="G109">
        <v>208</v>
      </c>
    </row>
    <row r="110" spans="1:7" x14ac:dyDescent="0.2">
      <c r="A110" t="s">
        <v>123</v>
      </c>
      <c r="B110">
        <v>895</v>
      </c>
      <c r="C110">
        <v>763</v>
      </c>
      <c r="D110">
        <v>799</v>
      </c>
      <c r="E110">
        <v>780</v>
      </c>
      <c r="F110">
        <v>681</v>
      </c>
      <c r="G110">
        <v>972</v>
      </c>
    </row>
    <row r="111" spans="1:7" x14ac:dyDescent="0.2">
      <c r="A111" t="s">
        <v>124</v>
      </c>
      <c r="B111">
        <v>1138</v>
      </c>
      <c r="C111">
        <v>913</v>
      </c>
      <c r="D111">
        <v>1937</v>
      </c>
      <c r="E111">
        <v>2565</v>
      </c>
      <c r="F111">
        <v>1740</v>
      </c>
      <c r="G111">
        <v>2942</v>
      </c>
    </row>
    <row r="112" spans="1:7" x14ac:dyDescent="0.2">
      <c r="A112" t="s">
        <v>125</v>
      </c>
      <c r="B112">
        <v>2027</v>
      </c>
      <c r="C112">
        <v>2041</v>
      </c>
      <c r="D112">
        <v>1821</v>
      </c>
      <c r="E112">
        <v>1687</v>
      </c>
      <c r="F112">
        <v>1020</v>
      </c>
      <c r="G112">
        <v>1060</v>
      </c>
    </row>
    <row r="113" spans="1:7" x14ac:dyDescent="0.2">
      <c r="A113" t="s">
        <v>126</v>
      </c>
      <c r="B113">
        <v>966</v>
      </c>
      <c r="C113">
        <v>897</v>
      </c>
      <c r="D113">
        <v>875</v>
      </c>
      <c r="E113">
        <v>671</v>
      </c>
      <c r="F113">
        <v>797</v>
      </c>
      <c r="G113">
        <v>900</v>
      </c>
    </row>
    <row r="114" spans="1:7" x14ac:dyDescent="0.2">
      <c r="A114" t="s">
        <v>138</v>
      </c>
      <c r="B114" s="25">
        <f>SUM(B102:B113)</f>
        <v>13462</v>
      </c>
      <c r="C114" s="25">
        <f t="shared" ref="C114:G114" si="38">SUM(C102:C113)</f>
        <v>11638</v>
      </c>
      <c r="D114" s="25">
        <f t="shared" si="38"/>
        <v>12680</v>
      </c>
      <c r="E114" s="25">
        <f t="shared" si="38"/>
        <v>11826</v>
      </c>
      <c r="F114" s="25">
        <f t="shared" si="38"/>
        <v>10238</v>
      </c>
      <c r="G114" s="25">
        <f t="shared" si="38"/>
        <v>13594</v>
      </c>
    </row>
    <row r="115" spans="1:7" x14ac:dyDescent="0.2">
      <c r="A115" s="148" t="s">
        <v>127</v>
      </c>
      <c r="B115">
        <v>3084</v>
      </c>
      <c r="C115">
        <v>3221</v>
      </c>
      <c r="D115">
        <v>2444</v>
      </c>
      <c r="E115">
        <v>2576</v>
      </c>
      <c r="F115">
        <v>2460</v>
      </c>
      <c r="G115">
        <v>3378</v>
      </c>
    </row>
    <row r="116" spans="1:7" x14ac:dyDescent="0.2">
      <c r="A116" t="s">
        <v>139</v>
      </c>
      <c r="B116" s="25">
        <f>SUM(B114:B115)</f>
        <v>16546</v>
      </c>
      <c r="C116" s="25">
        <f t="shared" ref="C116:F116" si="39">SUM(C114:C115)</f>
        <v>14859</v>
      </c>
      <c r="D116" s="25">
        <f t="shared" si="39"/>
        <v>15124</v>
      </c>
      <c r="E116" s="25">
        <f t="shared" si="39"/>
        <v>14402</v>
      </c>
      <c r="F116" s="25">
        <f t="shared" si="39"/>
        <v>12698</v>
      </c>
      <c r="G116" s="25">
        <f t="shared" ref="G116" si="40">SUM(G114:G115)</f>
        <v>16972</v>
      </c>
    </row>
    <row r="117" spans="1:7" x14ac:dyDescent="0.2">
      <c r="A117" t="s">
        <v>140</v>
      </c>
      <c r="B117" t="s">
        <v>496</v>
      </c>
      <c r="C117" t="s">
        <v>496</v>
      </c>
      <c r="D117" t="s">
        <v>496</v>
      </c>
      <c r="E117" t="s">
        <v>496</v>
      </c>
      <c r="F117" t="s">
        <v>496</v>
      </c>
      <c r="G117" t="s">
        <v>496</v>
      </c>
    </row>
    <row r="118" spans="1:7" x14ac:dyDescent="0.2">
      <c r="A118" t="s">
        <v>141</v>
      </c>
      <c r="B118" t="s">
        <v>496</v>
      </c>
      <c r="C118" t="s">
        <v>496</v>
      </c>
      <c r="D118" t="s">
        <v>496</v>
      </c>
      <c r="E118" t="s">
        <v>496</v>
      </c>
      <c r="F118" t="s">
        <v>496</v>
      </c>
      <c r="G118" t="s">
        <v>496</v>
      </c>
    </row>
    <row r="119" spans="1:7" x14ac:dyDescent="0.2">
      <c r="A119" t="s">
        <v>226</v>
      </c>
      <c r="B119" t="s">
        <v>496</v>
      </c>
      <c r="C119" t="s">
        <v>496</v>
      </c>
      <c r="D119" t="s">
        <v>496</v>
      </c>
      <c r="E119" t="s">
        <v>496</v>
      </c>
      <c r="F119" t="s">
        <v>496</v>
      </c>
      <c r="G119" t="s">
        <v>496</v>
      </c>
    </row>
    <row r="120" spans="1:7" x14ac:dyDescent="0.2">
      <c r="A120" t="s">
        <v>227</v>
      </c>
      <c r="B120" t="s">
        <v>496</v>
      </c>
      <c r="C120" t="s">
        <v>496</v>
      </c>
      <c r="D120" t="s">
        <v>496</v>
      </c>
      <c r="E120" t="s">
        <v>496</v>
      </c>
      <c r="F120" t="s">
        <v>496</v>
      </c>
      <c r="G120" t="s">
        <v>496</v>
      </c>
    </row>
    <row r="121" spans="1:7" x14ac:dyDescent="0.2">
      <c r="A121" t="s">
        <v>228</v>
      </c>
      <c r="B121" s="22">
        <f t="shared" ref="B121:F121" si="41">SUM(B104,B107,B108,B110,B115)</f>
        <v>7642</v>
      </c>
      <c r="C121" s="22">
        <f t="shared" si="41"/>
        <v>7174</v>
      </c>
      <c r="D121" s="22">
        <f t="shared" si="41"/>
        <v>6783</v>
      </c>
      <c r="E121" s="22">
        <f t="shared" si="41"/>
        <v>6414</v>
      </c>
      <c r="F121" s="22">
        <f t="shared" si="41"/>
        <v>6165</v>
      </c>
      <c r="G121" s="22">
        <f t="shared" ref="G121" si="42">SUM(G104,G107,G108,G110,G115)</f>
        <v>8609</v>
      </c>
    </row>
    <row r="122" spans="1:7" x14ac:dyDescent="0.2">
      <c r="A122" t="s">
        <v>229</v>
      </c>
      <c r="B122" s="22">
        <f t="shared" ref="B122:F122" si="43">SUM(B109,B112,B113)</f>
        <v>3222</v>
      </c>
      <c r="C122" s="22">
        <f t="shared" si="43"/>
        <v>3135</v>
      </c>
      <c r="D122" s="22">
        <f t="shared" si="43"/>
        <v>2855</v>
      </c>
      <c r="E122" s="22">
        <f t="shared" si="43"/>
        <v>2546</v>
      </c>
      <c r="F122" s="22">
        <f t="shared" si="43"/>
        <v>2031</v>
      </c>
      <c r="G122" s="22">
        <f t="shared" ref="G122" si="44">SUM(G109,G112,G113)</f>
        <v>2168</v>
      </c>
    </row>
    <row r="123" spans="1:7" x14ac:dyDescent="0.2">
      <c r="A123" t="s">
        <v>230</v>
      </c>
      <c r="B123" s="22">
        <f t="shared" ref="B123:F123" si="45">SUM(B103,B105,B106,B111)</f>
        <v>4785</v>
      </c>
      <c r="C123" s="22">
        <f t="shared" si="45"/>
        <v>3664</v>
      </c>
      <c r="D123" s="22">
        <f t="shared" si="45"/>
        <v>4677</v>
      </c>
      <c r="E123" s="22">
        <f t="shared" si="45"/>
        <v>4664</v>
      </c>
      <c r="F123" s="22">
        <f t="shared" si="45"/>
        <v>3701</v>
      </c>
      <c r="G123" s="22">
        <f t="shared" ref="G123" si="46">SUM(G103,G105,G106,G111)</f>
        <v>5286</v>
      </c>
    </row>
    <row r="124" spans="1:7" x14ac:dyDescent="0.2">
      <c r="A124" t="s">
        <v>231</v>
      </c>
      <c r="B124" s="22">
        <f t="shared" ref="B124:F124" si="47">SUM(B102,B108)</f>
        <v>2059</v>
      </c>
      <c r="C124" s="22">
        <f t="shared" si="47"/>
        <v>1952</v>
      </c>
      <c r="D124" s="22">
        <f t="shared" si="47"/>
        <v>1862</v>
      </c>
      <c r="E124" s="22">
        <f t="shared" si="47"/>
        <v>1794</v>
      </c>
      <c r="F124" s="22">
        <f t="shared" si="47"/>
        <v>1973</v>
      </c>
      <c r="G124" s="22">
        <f t="shared" ref="G124" si="48">SUM(G102,G108)</f>
        <v>2112</v>
      </c>
    </row>
    <row r="126" spans="1:7" x14ac:dyDescent="0.2">
      <c r="A126" t="s">
        <v>295</v>
      </c>
    </row>
    <row r="127" spans="1:7" x14ac:dyDescent="0.2">
      <c r="B127" s="256" t="s">
        <v>1904</v>
      </c>
      <c r="C127" s="256" t="s">
        <v>1905</v>
      </c>
      <c r="D127" s="256" t="s">
        <v>1906</v>
      </c>
      <c r="E127" s="256" t="s">
        <v>1907</v>
      </c>
      <c r="F127" s="256" t="s">
        <v>1908</v>
      </c>
      <c r="G127" s="256" t="s">
        <v>1909</v>
      </c>
    </row>
    <row r="128" spans="1:7" x14ac:dyDescent="0.2">
      <c r="A128" t="s">
        <v>115</v>
      </c>
      <c r="B128">
        <v>171</v>
      </c>
      <c r="C128">
        <v>211</v>
      </c>
      <c r="D128">
        <v>139</v>
      </c>
      <c r="E128">
        <v>169</v>
      </c>
      <c r="F128">
        <v>140</v>
      </c>
      <c r="G128">
        <v>181</v>
      </c>
    </row>
    <row r="129" spans="1:7" x14ac:dyDescent="0.2">
      <c r="A129" t="s">
        <v>116</v>
      </c>
      <c r="B129">
        <v>561</v>
      </c>
      <c r="C129">
        <v>354</v>
      </c>
      <c r="D129">
        <v>289</v>
      </c>
      <c r="E129">
        <v>190</v>
      </c>
      <c r="F129">
        <v>196</v>
      </c>
      <c r="G129">
        <v>165</v>
      </c>
    </row>
    <row r="130" spans="1:7" x14ac:dyDescent="0.2">
      <c r="A130" t="s">
        <v>117</v>
      </c>
      <c r="B130">
        <v>622</v>
      </c>
      <c r="C130">
        <v>678</v>
      </c>
      <c r="D130">
        <v>539</v>
      </c>
      <c r="E130">
        <v>429</v>
      </c>
      <c r="F130">
        <v>406</v>
      </c>
      <c r="G130">
        <v>556</v>
      </c>
    </row>
    <row r="131" spans="1:7" x14ac:dyDescent="0.2">
      <c r="A131" t="s">
        <v>118</v>
      </c>
      <c r="B131">
        <v>174</v>
      </c>
      <c r="C131">
        <v>174</v>
      </c>
      <c r="D131">
        <v>117</v>
      </c>
      <c r="E131">
        <v>110</v>
      </c>
      <c r="F131">
        <v>108</v>
      </c>
      <c r="G131">
        <v>105</v>
      </c>
    </row>
    <row r="132" spans="1:7" x14ac:dyDescent="0.2">
      <c r="A132" t="s">
        <v>119</v>
      </c>
      <c r="B132">
        <v>137</v>
      </c>
      <c r="C132">
        <v>120</v>
      </c>
      <c r="D132">
        <v>111</v>
      </c>
      <c r="E132">
        <v>64</v>
      </c>
      <c r="F132">
        <v>120</v>
      </c>
      <c r="G132">
        <v>92</v>
      </c>
    </row>
    <row r="133" spans="1:7" x14ac:dyDescent="0.2">
      <c r="A133" t="s">
        <v>120</v>
      </c>
      <c r="B133">
        <v>244</v>
      </c>
      <c r="C133">
        <v>203</v>
      </c>
      <c r="D133">
        <v>203</v>
      </c>
      <c r="E133">
        <v>98</v>
      </c>
      <c r="F133">
        <v>120</v>
      </c>
      <c r="G133">
        <v>181</v>
      </c>
    </row>
    <row r="134" spans="1:7" x14ac:dyDescent="0.2">
      <c r="A134" t="s">
        <v>121</v>
      </c>
      <c r="B134">
        <v>312</v>
      </c>
      <c r="C134">
        <v>314</v>
      </c>
      <c r="D134">
        <v>260</v>
      </c>
      <c r="E134">
        <v>234</v>
      </c>
      <c r="F134">
        <v>319</v>
      </c>
      <c r="G134">
        <v>267</v>
      </c>
    </row>
    <row r="135" spans="1:7" x14ac:dyDescent="0.2">
      <c r="A135" t="s">
        <v>122</v>
      </c>
      <c r="B135">
        <v>48</v>
      </c>
      <c r="C135">
        <v>83</v>
      </c>
      <c r="D135">
        <v>51</v>
      </c>
      <c r="E135">
        <v>33</v>
      </c>
      <c r="F135">
        <v>38</v>
      </c>
      <c r="G135">
        <v>36</v>
      </c>
    </row>
    <row r="136" spans="1:7" x14ac:dyDescent="0.2">
      <c r="A136" t="s">
        <v>123</v>
      </c>
      <c r="B136">
        <v>301</v>
      </c>
      <c r="C136">
        <v>262</v>
      </c>
      <c r="D136">
        <v>265</v>
      </c>
      <c r="E136">
        <v>203</v>
      </c>
      <c r="F136">
        <v>146</v>
      </c>
      <c r="G136">
        <v>199</v>
      </c>
    </row>
    <row r="137" spans="1:7" x14ac:dyDescent="0.2">
      <c r="A137" t="s">
        <v>124</v>
      </c>
      <c r="B137">
        <v>350</v>
      </c>
      <c r="C137">
        <v>315</v>
      </c>
      <c r="D137">
        <v>400</v>
      </c>
      <c r="E137">
        <v>445</v>
      </c>
      <c r="F137">
        <v>360</v>
      </c>
      <c r="G137">
        <v>499</v>
      </c>
    </row>
    <row r="138" spans="1:7" x14ac:dyDescent="0.2">
      <c r="A138" t="s">
        <v>125</v>
      </c>
      <c r="B138">
        <v>446</v>
      </c>
      <c r="C138">
        <v>457</v>
      </c>
      <c r="D138">
        <v>395</v>
      </c>
      <c r="E138">
        <v>364</v>
      </c>
      <c r="F138">
        <v>251</v>
      </c>
      <c r="G138">
        <v>212</v>
      </c>
    </row>
    <row r="139" spans="1:7" x14ac:dyDescent="0.2">
      <c r="A139" t="s">
        <v>126</v>
      </c>
      <c r="B139">
        <v>139</v>
      </c>
      <c r="C139">
        <v>147</v>
      </c>
      <c r="D139">
        <v>104</v>
      </c>
      <c r="E139">
        <v>79</v>
      </c>
      <c r="F139">
        <v>82</v>
      </c>
      <c r="G139">
        <v>113</v>
      </c>
    </row>
    <row r="140" spans="1:7" x14ac:dyDescent="0.2">
      <c r="A140" t="s">
        <v>138</v>
      </c>
      <c r="B140" s="25">
        <f>SUM(B128:B139)</f>
        <v>3505</v>
      </c>
      <c r="C140" s="25">
        <f t="shared" ref="C140" si="49">SUM(C128:C139)</f>
        <v>3318</v>
      </c>
      <c r="D140" s="25">
        <f t="shared" ref="D140" si="50">SUM(D128:D139)</f>
        <v>2873</v>
      </c>
      <c r="E140" s="25">
        <f t="shared" ref="E140" si="51">SUM(E128:E139)</f>
        <v>2418</v>
      </c>
      <c r="F140" s="25">
        <f t="shared" ref="F140:G140" si="52">SUM(F128:F139)</f>
        <v>2286</v>
      </c>
      <c r="G140" s="25">
        <f t="shared" si="52"/>
        <v>2606</v>
      </c>
    </row>
    <row r="141" spans="1:7" x14ac:dyDescent="0.2">
      <c r="A141" s="148" t="s">
        <v>127</v>
      </c>
      <c r="B141">
        <v>1209</v>
      </c>
      <c r="C141">
        <v>1177</v>
      </c>
      <c r="D141">
        <v>1024</v>
      </c>
      <c r="E141">
        <v>776</v>
      </c>
      <c r="F141">
        <v>684</v>
      </c>
      <c r="G141">
        <v>683</v>
      </c>
    </row>
    <row r="142" spans="1:7" x14ac:dyDescent="0.2">
      <c r="A142" t="s">
        <v>139</v>
      </c>
      <c r="B142" s="25">
        <f>SUM(B140:B141)</f>
        <v>4714</v>
      </c>
      <c r="C142" s="25">
        <f t="shared" ref="C142" si="53">SUM(C140:C141)</f>
        <v>4495</v>
      </c>
      <c r="D142" s="25">
        <f t="shared" ref="D142" si="54">SUM(D140:D141)</f>
        <v>3897</v>
      </c>
      <c r="E142" s="25">
        <f t="shared" ref="E142" si="55">SUM(E140:E141)</f>
        <v>3194</v>
      </c>
      <c r="F142" s="25">
        <f t="shared" ref="F142:G142" si="56">SUM(F140:F141)</f>
        <v>2970</v>
      </c>
      <c r="G142" s="25">
        <f t="shared" si="56"/>
        <v>3289</v>
      </c>
    </row>
    <row r="143" spans="1:7" x14ac:dyDescent="0.2">
      <c r="A143" t="s">
        <v>140</v>
      </c>
      <c r="B143" t="s">
        <v>496</v>
      </c>
      <c r="C143" t="s">
        <v>496</v>
      </c>
      <c r="D143" t="s">
        <v>496</v>
      </c>
      <c r="E143" t="s">
        <v>496</v>
      </c>
      <c r="F143" t="s">
        <v>496</v>
      </c>
      <c r="G143" t="s">
        <v>496</v>
      </c>
    </row>
    <row r="144" spans="1:7" x14ac:dyDescent="0.2">
      <c r="A144" t="s">
        <v>141</v>
      </c>
      <c r="B144" t="s">
        <v>496</v>
      </c>
      <c r="C144" t="s">
        <v>496</v>
      </c>
      <c r="D144" t="s">
        <v>496</v>
      </c>
      <c r="E144" t="s">
        <v>496</v>
      </c>
      <c r="F144" t="s">
        <v>496</v>
      </c>
      <c r="G144" t="s">
        <v>496</v>
      </c>
    </row>
    <row r="145" spans="1:7" x14ac:dyDescent="0.2">
      <c r="A145" t="s">
        <v>226</v>
      </c>
      <c r="B145" t="s">
        <v>496</v>
      </c>
      <c r="C145" t="s">
        <v>496</v>
      </c>
      <c r="D145" t="s">
        <v>496</v>
      </c>
      <c r="E145" t="s">
        <v>496</v>
      </c>
      <c r="F145" t="s">
        <v>496</v>
      </c>
      <c r="G145" t="s">
        <v>496</v>
      </c>
    </row>
    <row r="146" spans="1:7" x14ac:dyDescent="0.2">
      <c r="A146" t="s">
        <v>227</v>
      </c>
      <c r="B146" t="s">
        <v>496</v>
      </c>
      <c r="C146" t="s">
        <v>496</v>
      </c>
      <c r="D146" t="s">
        <v>496</v>
      </c>
      <c r="E146" t="s">
        <v>496</v>
      </c>
      <c r="F146" t="s">
        <v>496</v>
      </c>
      <c r="G146" t="s">
        <v>496</v>
      </c>
    </row>
    <row r="147" spans="1:7" x14ac:dyDescent="0.2">
      <c r="A147" t="s">
        <v>228</v>
      </c>
      <c r="B147" s="22">
        <f t="shared" ref="B147:F147" si="57">SUM(B130,B133,B134,B136,B141)</f>
        <v>2688</v>
      </c>
      <c r="C147" s="22">
        <f t="shared" si="57"/>
        <v>2634</v>
      </c>
      <c r="D147" s="22">
        <f t="shared" si="57"/>
        <v>2291</v>
      </c>
      <c r="E147" s="22">
        <f t="shared" si="57"/>
        <v>1740</v>
      </c>
      <c r="F147" s="22">
        <f t="shared" si="57"/>
        <v>1675</v>
      </c>
      <c r="G147" s="22">
        <f t="shared" ref="G147" si="58">SUM(G130,G133,G134,G136,G141)</f>
        <v>1886</v>
      </c>
    </row>
    <row r="148" spans="1:7" x14ac:dyDescent="0.2">
      <c r="A148" t="s">
        <v>229</v>
      </c>
      <c r="B148" s="22">
        <f t="shared" ref="B148:F148" si="59">SUM(B135,B138,B139)</f>
        <v>633</v>
      </c>
      <c r="C148" s="22">
        <f t="shared" si="59"/>
        <v>687</v>
      </c>
      <c r="D148" s="22">
        <f t="shared" si="59"/>
        <v>550</v>
      </c>
      <c r="E148" s="22">
        <f t="shared" si="59"/>
        <v>476</v>
      </c>
      <c r="F148" s="22">
        <f t="shared" si="59"/>
        <v>371</v>
      </c>
      <c r="G148" s="22">
        <f t="shared" ref="G148" si="60">SUM(G135,G138,G139)</f>
        <v>361</v>
      </c>
    </row>
    <row r="149" spans="1:7" x14ac:dyDescent="0.2">
      <c r="A149" t="s">
        <v>230</v>
      </c>
      <c r="B149" s="22">
        <f t="shared" ref="B149:F149" si="61">SUM(B129,B131,B132,B137)</f>
        <v>1222</v>
      </c>
      <c r="C149" s="22">
        <f t="shared" si="61"/>
        <v>963</v>
      </c>
      <c r="D149" s="22">
        <f t="shared" si="61"/>
        <v>917</v>
      </c>
      <c r="E149" s="22">
        <f t="shared" si="61"/>
        <v>809</v>
      </c>
      <c r="F149" s="22">
        <f t="shared" si="61"/>
        <v>784</v>
      </c>
      <c r="G149" s="22">
        <f t="shared" ref="G149" si="62">SUM(G129,G131,G132,G137)</f>
        <v>861</v>
      </c>
    </row>
    <row r="150" spans="1:7" x14ac:dyDescent="0.2">
      <c r="A150" t="s">
        <v>231</v>
      </c>
      <c r="B150" s="22">
        <f t="shared" ref="B150:F150" si="63">SUM(B128,B134)</f>
        <v>483</v>
      </c>
      <c r="C150" s="22">
        <f t="shared" si="63"/>
        <v>525</v>
      </c>
      <c r="D150" s="22">
        <f t="shared" si="63"/>
        <v>399</v>
      </c>
      <c r="E150" s="22">
        <f t="shared" si="63"/>
        <v>403</v>
      </c>
      <c r="F150" s="22">
        <f t="shared" si="63"/>
        <v>459</v>
      </c>
      <c r="G150" s="22">
        <f t="shared" ref="G150" si="64">SUM(G128,G134)</f>
        <v>448</v>
      </c>
    </row>
    <row r="153" spans="1:7" x14ac:dyDescent="0.2">
      <c r="A153" t="s">
        <v>305</v>
      </c>
      <c r="B153" s="256" t="s">
        <v>1904</v>
      </c>
      <c r="C153" s="256" t="s">
        <v>1905</v>
      </c>
      <c r="D153" s="256" t="s">
        <v>1906</v>
      </c>
      <c r="E153" s="256" t="s">
        <v>1907</v>
      </c>
      <c r="F153" s="256" t="s">
        <v>1908</v>
      </c>
      <c r="G153" s="256" t="s">
        <v>1909</v>
      </c>
    </row>
    <row r="154" spans="1:7" x14ac:dyDescent="0.2">
      <c r="A154" t="s">
        <v>115</v>
      </c>
      <c r="B154">
        <v>302</v>
      </c>
      <c r="C154">
        <v>295</v>
      </c>
      <c r="D154">
        <v>331</v>
      </c>
      <c r="E154">
        <v>390</v>
      </c>
      <c r="F154">
        <v>251</v>
      </c>
      <c r="G154">
        <v>308</v>
      </c>
    </row>
    <row r="155" spans="1:7" x14ac:dyDescent="0.2">
      <c r="A155" t="s">
        <v>116</v>
      </c>
      <c r="B155">
        <v>1457</v>
      </c>
      <c r="C155">
        <v>935</v>
      </c>
      <c r="D155">
        <v>1014</v>
      </c>
      <c r="E155">
        <v>843</v>
      </c>
      <c r="F155">
        <v>372</v>
      </c>
      <c r="G155">
        <v>459</v>
      </c>
    </row>
    <row r="156" spans="1:7" x14ac:dyDescent="0.2">
      <c r="A156" t="s">
        <v>117</v>
      </c>
      <c r="B156">
        <v>812</v>
      </c>
      <c r="C156">
        <v>671</v>
      </c>
      <c r="D156">
        <v>827</v>
      </c>
      <c r="E156">
        <v>886</v>
      </c>
      <c r="F156">
        <v>608</v>
      </c>
      <c r="G156">
        <v>1107</v>
      </c>
    </row>
    <row r="157" spans="1:7" x14ac:dyDescent="0.2">
      <c r="A157" t="s">
        <v>118</v>
      </c>
      <c r="B157">
        <v>296</v>
      </c>
      <c r="C157">
        <v>269</v>
      </c>
      <c r="D157">
        <v>348</v>
      </c>
      <c r="E157">
        <v>392</v>
      </c>
      <c r="F157">
        <v>264</v>
      </c>
      <c r="G157">
        <v>335</v>
      </c>
    </row>
    <row r="158" spans="1:7" x14ac:dyDescent="0.2">
      <c r="A158" t="s">
        <v>119</v>
      </c>
      <c r="B158">
        <v>266</v>
      </c>
      <c r="C158">
        <v>242</v>
      </c>
      <c r="D158">
        <v>237</v>
      </c>
      <c r="E158">
        <v>283</v>
      </c>
      <c r="F158">
        <v>236</v>
      </c>
      <c r="G158">
        <v>231</v>
      </c>
    </row>
    <row r="159" spans="1:7" x14ac:dyDescent="0.2">
      <c r="A159" t="s">
        <v>120</v>
      </c>
      <c r="B159">
        <v>259</v>
      </c>
      <c r="C159">
        <v>296</v>
      </c>
      <c r="D159">
        <v>286</v>
      </c>
      <c r="E159">
        <v>322</v>
      </c>
      <c r="F159">
        <v>247</v>
      </c>
      <c r="G159">
        <v>310</v>
      </c>
    </row>
    <row r="160" spans="1:7" x14ac:dyDescent="0.2">
      <c r="A160" t="s">
        <v>121</v>
      </c>
      <c r="B160">
        <v>354</v>
      </c>
      <c r="C160">
        <v>316</v>
      </c>
      <c r="D160">
        <v>390</v>
      </c>
      <c r="E160">
        <v>447</v>
      </c>
      <c r="F160">
        <v>334</v>
      </c>
      <c r="G160">
        <v>404</v>
      </c>
    </row>
    <row r="161" spans="1:7" x14ac:dyDescent="0.2">
      <c r="A161" t="s">
        <v>122</v>
      </c>
      <c r="B161">
        <v>70</v>
      </c>
      <c r="C161">
        <v>86</v>
      </c>
      <c r="D161">
        <v>67</v>
      </c>
      <c r="E161">
        <v>99</v>
      </c>
      <c r="F161">
        <v>66</v>
      </c>
      <c r="G161">
        <v>108</v>
      </c>
    </row>
    <row r="162" spans="1:7" x14ac:dyDescent="0.2">
      <c r="A162" t="s">
        <v>123</v>
      </c>
      <c r="B162">
        <v>413</v>
      </c>
      <c r="C162">
        <v>348</v>
      </c>
      <c r="D162">
        <v>417</v>
      </c>
      <c r="E162">
        <v>498</v>
      </c>
      <c r="F162">
        <v>338</v>
      </c>
      <c r="G162">
        <v>460</v>
      </c>
    </row>
    <row r="163" spans="1:7" x14ac:dyDescent="0.2">
      <c r="A163" t="s">
        <v>124</v>
      </c>
      <c r="B163">
        <v>815</v>
      </c>
      <c r="C163">
        <v>712</v>
      </c>
      <c r="D163">
        <v>1428</v>
      </c>
      <c r="E163">
        <v>2178</v>
      </c>
      <c r="F163">
        <v>1305</v>
      </c>
      <c r="G163">
        <v>2061</v>
      </c>
    </row>
    <row r="164" spans="1:7" x14ac:dyDescent="0.2">
      <c r="A164" t="s">
        <v>125</v>
      </c>
      <c r="B164">
        <v>916</v>
      </c>
      <c r="C164">
        <v>886</v>
      </c>
      <c r="D164">
        <v>815</v>
      </c>
      <c r="E164">
        <v>974</v>
      </c>
      <c r="F164">
        <v>474</v>
      </c>
      <c r="G164">
        <v>477</v>
      </c>
    </row>
    <row r="165" spans="1:7" x14ac:dyDescent="0.2">
      <c r="A165" t="s">
        <v>126</v>
      </c>
      <c r="B165">
        <v>267</v>
      </c>
      <c r="C165">
        <v>231</v>
      </c>
      <c r="D165">
        <v>281</v>
      </c>
      <c r="E165">
        <v>321</v>
      </c>
      <c r="F165">
        <v>231</v>
      </c>
      <c r="G165">
        <v>374</v>
      </c>
    </row>
    <row r="166" spans="1:7" x14ac:dyDescent="0.2">
      <c r="A166" t="s">
        <v>138</v>
      </c>
      <c r="B166" s="25">
        <f>SUM(B154:B165)</f>
        <v>6227</v>
      </c>
      <c r="C166" s="25">
        <f t="shared" ref="C166:G166" si="65">SUM(C154:C165)</f>
        <v>5287</v>
      </c>
      <c r="D166" s="25">
        <f t="shared" si="65"/>
        <v>6441</v>
      </c>
      <c r="E166" s="25">
        <f t="shared" si="65"/>
        <v>7633</v>
      </c>
      <c r="F166" s="25">
        <f t="shared" si="65"/>
        <v>4726</v>
      </c>
      <c r="G166" s="25">
        <f t="shared" si="65"/>
        <v>6634</v>
      </c>
    </row>
    <row r="167" spans="1:7" x14ac:dyDescent="0.2">
      <c r="A167" s="148" t="s">
        <v>127</v>
      </c>
      <c r="B167">
        <v>1704</v>
      </c>
      <c r="C167">
        <v>1901</v>
      </c>
      <c r="D167">
        <v>1391</v>
      </c>
      <c r="E167">
        <v>1956</v>
      </c>
      <c r="F167">
        <v>1379</v>
      </c>
      <c r="G167">
        <v>1740</v>
      </c>
    </row>
    <row r="168" spans="1:7" x14ac:dyDescent="0.2">
      <c r="A168" t="s">
        <v>139</v>
      </c>
      <c r="B168" s="25">
        <f>SUM(B166:B167)</f>
        <v>7931</v>
      </c>
      <c r="C168" s="25">
        <f t="shared" ref="C168:F168" si="66">SUM(C166:C167)</f>
        <v>7188</v>
      </c>
      <c r="D168" s="25">
        <f t="shared" si="66"/>
        <v>7832</v>
      </c>
      <c r="E168" s="25">
        <f t="shared" si="66"/>
        <v>9589</v>
      </c>
      <c r="F168" s="25">
        <f t="shared" si="66"/>
        <v>6105</v>
      </c>
      <c r="G168" s="25">
        <f t="shared" ref="G168" si="67">SUM(G166:G167)</f>
        <v>8374</v>
      </c>
    </row>
    <row r="169" spans="1:7" x14ac:dyDescent="0.2">
      <c r="A169" t="s">
        <v>140</v>
      </c>
      <c r="B169" t="s">
        <v>496</v>
      </c>
      <c r="C169" t="s">
        <v>496</v>
      </c>
      <c r="D169" t="s">
        <v>496</v>
      </c>
      <c r="E169" t="s">
        <v>496</v>
      </c>
      <c r="F169" t="s">
        <v>496</v>
      </c>
      <c r="G169" t="s">
        <v>496</v>
      </c>
    </row>
    <row r="170" spans="1:7" x14ac:dyDescent="0.2">
      <c r="A170" t="s">
        <v>141</v>
      </c>
      <c r="B170" t="s">
        <v>496</v>
      </c>
      <c r="C170" t="s">
        <v>496</v>
      </c>
      <c r="D170" t="s">
        <v>496</v>
      </c>
      <c r="E170" t="s">
        <v>496</v>
      </c>
      <c r="F170" t="s">
        <v>496</v>
      </c>
      <c r="G170" t="s">
        <v>496</v>
      </c>
    </row>
    <row r="171" spans="1:7" x14ac:dyDescent="0.2">
      <c r="A171" t="s">
        <v>226</v>
      </c>
      <c r="B171" t="s">
        <v>496</v>
      </c>
      <c r="C171" t="s">
        <v>496</v>
      </c>
      <c r="D171" t="s">
        <v>496</v>
      </c>
      <c r="E171" t="s">
        <v>496</v>
      </c>
      <c r="F171" t="s">
        <v>496</v>
      </c>
      <c r="G171" t="s">
        <v>496</v>
      </c>
    </row>
    <row r="172" spans="1:7" x14ac:dyDescent="0.2">
      <c r="A172" t="s">
        <v>227</v>
      </c>
      <c r="B172" t="s">
        <v>496</v>
      </c>
      <c r="C172" t="s">
        <v>496</v>
      </c>
      <c r="D172" t="s">
        <v>496</v>
      </c>
      <c r="E172" t="s">
        <v>496</v>
      </c>
      <c r="F172" t="s">
        <v>496</v>
      </c>
      <c r="G172" t="s">
        <v>496</v>
      </c>
    </row>
    <row r="173" spans="1:7" x14ac:dyDescent="0.2">
      <c r="A173" t="s">
        <v>228</v>
      </c>
      <c r="B173" s="22">
        <f t="shared" ref="B173:F173" si="68">SUM(B156,B159,B160,B162,B167)</f>
        <v>3542</v>
      </c>
      <c r="C173" s="22">
        <f t="shared" si="68"/>
        <v>3532</v>
      </c>
      <c r="D173" s="22">
        <f t="shared" si="68"/>
        <v>3311</v>
      </c>
      <c r="E173" s="22">
        <f t="shared" si="68"/>
        <v>4109</v>
      </c>
      <c r="F173" s="22">
        <f t="shared" si="68"/>
        <v>2906</v>
      </c>
      <c r="G173" s="22">
        <f t="shared" ref="G173" si="69">SUM(G156,G159,G160,G162,G167)</f>
        <v>4021</v>
      </c>
    </row>
    <row r="174" spans="1:7" x14ac:dyDescent="0.2">
      <c r="A174" t="s">
        <v>229</v>
      </c>
      <c r="B174" s="22">
        <f t="shared" ref="B174:F174" si="70">SUM(B161,B164,B165)</f>
        <v>1253</v>
      </c>
      <c r="C174" s="22">
        <f t="shared" si="70"/>
        <v>1203</v>
      </c>
      <c r="D174" s="22">
        <f t="shared" si="70"/>
        <v>1163</v>
      </c>
      <c r="E174" s="22">
        <f t="shared" si="70"/>
        <v>1394</v>
      </c>
      <c r="F174" s="22">
        <f t="shared" si="70"/>
        <v>771</v>
      </c>
      <c r="G174" s="22">
        <f t="shared" ref="G174" si="71">SUM(G161,G164,G165)</f>
        <v>959</v>
      </c>
    </row>
    <row r="175" spans="1:7" x14ac:dyDescent="0.2">
      <c r="A175" t="s">
        <v>230</v>
      </c>
      <c r="B175" s="22">
        <f t="shared" ref="B175:F175" si="72">SUM(B155,B157,B158,B163)</f>
        <v>2834</v>
      </c>
      <c r="C175" s="22">
        <f t="shared" si="72"/>
        <v>2158</v>
      </c>
      <c r="D175" s="22">
        <f t="shared" si="72"/>
        <v>3027</v>
      </c>
      <c r="E175" s="22">
        <f t="shared" si="72"/>
        <v>3696</v>
      </c>
      <c r="F175" s="22">
        <f t="shared" si="72"/>
        <v>2177</v>
      </c>
      <c r="G175" s="22">
        <f t="shared" ref="G175" si="73">SUM(G155,G157,G158,G163)</f>
        <v>3086</v>
      </c>
    </row>
    <row r="176" spans="1:7" x14ac:dyDescent="0.2">
      <c r="A176" t="s">
        <v>231</v>
      </c>
      <c r="B176" s="22">
        <f t="shared" ref="B176:F176" si="74">SUM(B154,B160)</f>
        <v>656</v>
      </c>
      <c r="C176" s="22">
        <f t="shared" si="74"/>
        <v>611</v>
      </c>
      <c r="D176" s="22">
        <f t="shared" si="74"/>
        <v>721</v>
      </c>
      <c r="E176" s="22">
        <f t="shared" si="74"/>
        <v>837</v>
      </c>
      <c r="F176" s="22">
        <f t="shared" si="74"/>
        <v>585</v>
      </c>
      <c r="G176" s="22">
        <f t="shared" ref="G176" si="75">SUM(G154,G160)</f>
        <v>712</v>
      </c>
    </row>
    <row r="178" spans="1:7" x14ac:dyDescent="0.2">
      <c r="B178" s="256" t="s">
        <v>1904</v>
      </c>
      <c r="C178" s="256" t="s">
        <v>1905</v>
      </c>
      <c r="D178" s="256" t="s">
        <v>1906</v>
      </c>
      <c r="E178" s="256" t="s">
        <v>1907</v>
      </c>
      <c r="F178" s="256" t="s">
        <v>1908</v>
      </c>
      <c r="G178" s="256" t="s">
        <v>1909</v>
      </c>
    </row>
    <row r="179" spans="1:7" x14ac:dyDescent="0.2">
      <c r="A179" t="s">
        <v>115</v>
      </c>
    </row>
    <row r="180" spans="1:7" x14ac:dyDescent="0.2">
      <c r="A180" t="s">
        <v>116</v>
      </c>
    </row>
    <row r="181" spans="1:7" x14ac:dyDescent="0.2">
      <c r="A181" t="s">
        <v>117</v>
      </c>
    </row>
    <row r="182" spans="1:7" x14ac:dyDescent="0.2">
      <c r="A182" t="s">
        <v>118</v>
      </c>
    </row>
    <row r="183" spans="1:7" x14ac:dyDescent="0.2">
      <c r="A183" t="s">
        <v>119</v>
      </c>
    </row>
    <row r="184" spans="1:7" x14ac:dyDescent="0.2">
      <c r="A184" t="s">
        <v>120</v>
      </c>
    </row>
    <row r="185" spans="1:7" x14ac:dyDescent="0.2">
      <c r="A185" t="s">
        <v>121</v>
      </c>
    </row>
    <row r="186" spans="1:7" x14ac:dyDescent="0.2">
      <c r="A186" t="s">
        <v>122</v>
      </c>
    </row>
    <row r="187" spans="1:7" x14ac:dyDescent="0.2">
      <c r="A187" t="s">
        <v>123</v>
      </c>
    </row>
    <row r="188" spans="1:7" x14ac:dyDescent="0.2">
      <c r="A188" t="s">
        <v>124</v>
      </c>
    </row>
    <row r="189" spans="1:7" x14ac:dyDescent="0.2">
      <c r="A189" t="s">
        <v>125</v>
      </c>
    </row>
    <row r="190" spans="1:7" x14ac:dyDescent="0.2">
      <c r="A190" t="s">
        <v>126</v>
      </c>
    </row>
    <row r="191" spans="1:7" x14ac:dyDescent="0.2">
      <c r="A191" t="s">
        <v>138</v>
      </c>
      <c r="B191" s="25">
        <f>SUM(B179:B190)</f>
        <v>0</v>
      </c>
    </row>
    <row r="192" spans="1:7" x14ac:dyDescent="0.2">
      <c r="A192" s="148" t="s">
        <v>127</v>
      </c>
    </row>
    <row r="193" spans="1:2" x14ac:dyDescent="0.2">
      <c r="A193" t="s">
        <v>139</v>
      </c>
      <c r="B193" s="25">
        <f>SUM(B191:B192)</f>
        <v>0</v>
      </c>
    </row>
    <row r="194" spans="1:2" x14ac:dyDescent="0.2">
      <c r="A194" t="s">
        <v>140</v>
      </c>
    </row>
    <row r="195" spans="1:2" x14ac:dyDescent="0.2">
      <c r="A195" t="s">
        <v>141</v>
      </c>
    </row>
    <row r="196" spans="1:2" x14ac:dyDescent="0.2">
      <c r="A196" t="s">
        <v>226</v>
      </c>
    </row>
    <row r="197" spans="1:2" x14ac:dyDescent="0.2">
      <c r="A197" t="s">
        <v>227</v>
      </c>
    </row>
    <row r="198" spans="1:2" x14ac:dyDescent="0.2">
      <c r="A198" t="s">
        <v>228</v>
      </c>
      <c r="B198" s="22">
        <f t="shared" ref="B198" si="76">SUM(B181,B184,B185,B187,B192)</f>
        <v>0</v>
      </c>
    </row>
    <row r="199" spans="1:2" x14ac:dyDescent="0.2">
      <c r="A199" t="s">
        <v>229</v>
      </c>
      <c r="B199" s="22">
        <f t="shared" ref="B199" si="77">SUM(B186,B189,B190)</f>
        <v>0</v>
      </c>
    </row>
    <row r="200" spans="1:2" x14ac:dyDescent="0.2">
      <c r="A200" t="s">
        <v>230</v>
      </c>
      <c r="B200" s="22">
        <f t="shared" ref="B200" si="78">SUM(B180,B182,B183,B188)</f>
        <v>0</v>
      </c>
    </row>
    <row r="201" spans="1:2" x14ac:dyDescent="0.2">
      <c r="A201" t="s">
        <v>231</v>
      </c>
      <c r="B201" s="22">
        <f t="shared" ref="B201" si="79">SUM(B179,B185)</f>
        <v>0</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29F7-F20B-4935-9754-5CA4E57E737A}">
  <sheetPr codeName="Sheet55"/>
  <dimension ref="A2:B172"/>
  <sheetViews>
    <sheetView workbookViewId="0">
      <selection activeCell="Y201" sqref="Y201"/>
    </sheetView>
  </sheetViews>
  <sheetFormatPr defaultRowHeight="14.25" x14ac:dyDescent="0.2"/>
  <sheetData>
    <row r="2" spans="1:2" x14ac:dyDescent="0.2">
      <c r="A2" t="str">
        <f>"% of people aged 16-64 by qualification in "&amp;A3</f>
        <v>% of people aged 16-64 by qualification in Ashford</v>
      </c>
    </row>
    <row r="3" spans="1:2" x14ac:dyDescent="0.2">
      <c r="A3" s="25" t="str" cm="1">
        <f t="array" ref="A3">INDEX(A15:A37,Control!B3)</f>
        <v>Ashford</v>
      </c>
      <c r="B3" t="str">
        <f>B14</f>
        <v>Jan-Dec 2024</v>
      </c>
    </row>
    <row r="4" spans="1:2" x14ac:dyDescent="0.2">
      <c r="A4" t="s">
        <v>280</v>
      </c>
      <c r="B4" s="30">
        <f>IF(ISERROR((INDEX(B15:B37,Control!$B$3)/100)),"-",(INDEX(B15:B37,Control!$B$3)/100))</f>
        <v>9.1999999999999998E-2</v>
      </c>
    </row>
    <row r="5" spans="1:2" x14ac:dyDescent="0.2">
      <c r="A5" t="s">
        <v>281</v>
      </c>
      <c r="B5" s="30">
        <f>IF(ISERROR((INDEX(B42:B64,Control!$B$3)/100)),"-",(INDEX(B42:B64,Control!$B$3)/100))</f>
        <v>3.2000000000000001E-2</v>
      </c>
    </row>
    <row r="6" spans="1:2" x14ac:dyDescent="0.2">
      <c r="A6" t="s">
        <v>282</v>
      </c>
      <c r="B6" s="30">
        <f>IF(ISERROR((INDEX(B69:B91,Control!$B$3)/100)),"-",(INDEX(B69:B91,Control!$B$3)/100))</f>
        <v>0.04</v>
      </c>
    </row>
    <row r="7" spans="1:2" x14ac:dyDescent="0.2">
      <c r="A7" t="s">
        <v>283</v>
      </c>
      <c r="B7" s="30">
        <f>IF(ISERROR((INDEX(B96:B118,Control!$B$3)/100)),"-",(INDEX(B96:B118,Control!$B$3)/100))</f>
        <v>0.19699999999999998</v>
      </c>
    </row>
    <row r="8" spans="1:2" x14ac:dyDescent="0.2">
      <c r="A8" t="s">
        <v>284</v>
      </c>
      <c r="B8" s="30">
        <f>IF(ISERROR((INDEX(B123:B145,Control!$B$3)/100)),"-",(INDEX(B123:B145,Control!$B$3)/100))</f>
        <v>0.23199999999999998</v>
      </c>
    </row>
    <row r="9" spans="1:2" x14ac:dyDescent="0.2">
      <c r="A9" t="s">
        <v>285</v>
      </c>
      <c r="B9" s="30">
        <f>IF(ISERROR((INDEX(B150:B172,Control!$B$3)/100)),"-",(INDEX(B150:B172,Control!$B$3)/100))</f>
        <v>0.40799999999999997</v>
      </c>
    </row>
    <row r="13" spans="1:2" x14ac:dyDescent="0.2">
      <c r="A13" t="s">
        <v>280</v>
      </c>
    </row>
    <row r="14" spans="1:2" x14ac:dyDescent="0.2">
      <c r="B14" t="s">
        <v>2156</v>
      </c>
    </row>
    <row r="15" spans="1:2" x14ac:dyDescent="0.2">
      <c r="A15" t="s">
        <v>115</v>
      </c>
      <c r="B15">
        <v>9.1999999999999993</v>
      </c>
    </row>
    <row r="16" spans="1:2" x14ac:dyDescent="0.2">
      <c r="A16" t="s">
        <v>116</v>
      </c>
      <c r="B16">
        <v>3.7</v>
      </c>
    </row>
    <row r="17" spans="1:2" x14ac:dyDescent="0.2">
      <c r="A17" t="s">
        <v>117</v>
      </c>
      <c r="B17">
        <v>13.4</v>
      </c>
    </row>
    <row r="18" spans="1:2" x14ac:dyDescent="0.2">
      <c r="A18" t="s">
        <v>118</v>
      </c>
      <c r="B18">
        <v>8.1</v>
      </c>
    </row>
    <row r="19" spans="1:2" x14ac:dyDescent="0.2">
      <c r="A19" t="s">
        <v>119</v>
      </c>
      <c r="B19">
        <v>10</v>
      </c>
    </row>
    <row r="20" spans="1:2" x14ac:dyDescent="0.2">
      <c r="A20" t="s">
        <v>120</v>
      </c>
      <c r="B20">
        <v>6.2</v>
      </c>
    </row>
    <row r="21" spans="1:2" x14ac:dyDescent="0.2">
      <c r="A21" t="s">
        <v>121</v>
      </c>
      <c r="B21">
        <v>6.2</v>
      </c>
    </row>
    <row r="22" spans="1:2" x14ac:dyDescent="0.2">
      <c r="A22" t="s">
        <v>122</v>
      </c>
      <c r="B22">
        <v>6.7</v>
      </c>
    </row>
    <row r="23" spans="1:2" x14ac:dyDescent="0.2">
      <c r="A23" t="s">
        <v>123</v>
      </c>
      <c r="B23">
        <v>3.1</v>
      </c>
    </row>
    <row r="24" spans="1:2" x14ac:dyDescent="0.2">
      <c r="A24" t="s">
        <v>124</v>
      </c>
      <c r="B24">
        <v>11.7</v>
      </c>
    </row>
    <row r="25" spans="1:2" x14ac:dyDescent="0.2">
      <c r="A25" t="s">
        <v>125</v>
      </c>
      <c r="B25">
        <v>2.5</v>
      </c>
    </row>
    <row r="26" spans="1:2" x14ac:dyDescent="0.2">
      <c r="A26" t="s">
        <v>126</v>
      </c>
      <c r="B26">
        <v>9</v>
      </c>
    </row>
    <row r="27" spans="1:2" x14ac:dyDescent="0.2">
      <c r="A27" t="s">
        <v>138</v>
      </c>
      <c r="B27">
        <v>7.2</v>
      </c>
    </row>
    <row r="28" spans="1:2" x14ac:dyDescent="0.2">
      <c r="A28" s="148" t="s">
        <v>127</v>
      </c>
      <c r="B28">
        <v>4.3</v>
      </c>
    </row>
    <row r="29" spans="1:2" x14ac:dyDescent="0.2">
      <c r="A29" t="s">
        <v>139</v>
      </c>
      <c r="B29">
        <v>6.7</v>
      </c>
    </row>
    <row r="30" spans="1:2" x14ac:dyDescent="0.2">
      <c r="A30" t="s">
        <v>140</v>
      </c>
      <c r="B30">
        <v>5.3</v>
      </c>
    </row>
    <row r="31" spans="1:2" x14ac:dyDescent="0.2">
      <c r="A31" t="s">
        <v>141</v>
      </c>
      <c r="B31">
        <v>6.4</v>
      </c>
    </row>
    <row r="32" spans="1:2" x14ac:dyDescent="0.2">
      <c r="A32" t="s">
        <v>226</v>
      </c>
      <c r="B32">
        <v>6.7</v>
      </c>
    </row>
    <row r="33" spans="1:2" x14ac:dyDescent="0.2">
      <c r="A33" t="s">
        <v>227</v>
      </c>
      <c r="B33">
        <v>6.8</v>
      </c>
    </row>
    <row r="34" spans="1:2" x14ac:dyDescent="0.2">
      <c r="A34" t="s">
        <v>228</v>
      </c>
      <c r="B34">
        <v>6</v>
      </c>
    </row>
    <row r="35" spans="1:2" x14ac:dyDescent="0.2">
      <c r="A35" t="s">
        <v>229</v>
      </c>
      <c r="B35">
        <v>5.9</v>
      </c>
    </row>
    <row r="36" spans="1:2" x14ac:dyDescent="0.2">
      <c r="A36" t="s">
        <v>230</v>
      </c>
      <c r="B36">
        <v>7.9</v>
      </c>
    </row>
    <row r="37" spans="1:2" x14ac:dyDescent="0.2">
      <c r="A37" t="s">
        <v>231</v>
      </c>
      <c r="B37">
        <v>7.5</v>
      </c>
    </row>
    <row r="40" spans="1:2" x14ac:dyDescent="0.2">
      <c r="A40" t="s">
        <v>281</v>
      </c>
    </row>
    <row r="41" spans="1:2" x14ac:dyDescent="0.2">
      <c r="B41" t="s">
        <v>2156</v>
      </c>
    </row>
    <row r="42" spans="1:2" x14ac:dyDescent="0.2">
      <c r="A42" t="s">
        <v>115</v>
      </c>
      <c r="B42">
        <v>3.2</v>
      </c>
    </row>
    <row r="43" spans="1:2" x14ac:dyDescent="0.2">
      <c r="A43" t="s">
        <v>116</v>
      </c>
      <c r="B43">
        <v>1.6</v>
      </c>
    </row>
    <row r="44" spans="1:2" x14ac:dyDescent="0.2">
      <c r="A44" t="s">
        <v>117</v>
      </c>
      <c r="B44" t="s">
        <v>1434</v>
      </c>
    </row>
    <row r="45" spans="1:2" x14ac:dyDescent="0.2">
      <c r="A45" t="s">
        <v>118</v>
      </c>
      <c r="B45">
        <v>5.4</v>
      </c>
    </row>
    <row r="46" spans="1:2" x14ac:dyDescent="0.2">
      <c r="A46" t="s">
        <v>119</v>
      </c>
      <c r="B46" t="s">
        <v>1434</v>
      </c>
    </row>
    <row r="47" spans="1:2" x14ac:dyDescent="0.2">
      <c r="A47" t="s">
        <v>120</v>
      </c>
      <c r="B47">
        <v>5.7</v>
      </c>
    </row>
    <row r="48" spans="1:2" x14ac:dyDescent="0.2">
      <c r="A48" t="s">
        <v>121</v>
      </c>
      <c r="B48">
        <v>3.1</v>
      </c>
    </row>
    <row r="49" spans="1:2" x14ac:dyDescent="0.2">
      <c r="A49" t="s">
        <v>122</v>
      </c>
      <c r="B49">
        <v>2.6</v>
      </c>
    </row>
    <row r="50" spans="1:2" x14ac:dyDescent="0.2">
      <c r="A50" t="s">
        <v>123</v>
      </c>
      <c r="B50">
        <v>3.6</v>
      </c>
    </row>
    <row r="51" spans="1:2" x14ac:dyDescent="0.2">
      <c r="A51" t="s">
        <v>124</v>
      </c>
      <c r="B51">
        <v>5.5</v>
      </c>
    </row>
    <row r="52" spans="1:2" x14ac:dyDescent="0.2">
      <c r="A52" t="s">
        <v>125</v>
      </c>
      <c r="B52" t="s">
        <v>1434</v>
      </c>
    </row>
    <row r="53" spans="1:2" x14ac:dyDescent="0.2">
      <c r="A53" t="s">
        <v>126</v>
      </c>
      <c r="B53">
        <v>5.3</v>
      </c>
    </row>
    <row r="54" spans="1:2" x14ac:dyDescent="0.2">
      <c r="A54" t="s">
        <v>138</v>
      </c>
      <c r="B54">
        <v>3.3</v>
      </c>
    </row>
    <row r="55" spans="1:2" x14ac:dyDescent="0.2">
      <c r="A55" s="148" t="s">
        <v>127</v>
      </c>
      <c r="B55">
        <v>6.5</v>
      </c>
    </row>
    <row r="56" spans="1:2" x14ac:dyDescent="0.2">
      <c r="A56" t="s">
        <v>139</v>
      </c>
      <c r="B56">
        <v>3.8</v>
      </c>
    </row>
    <row r="57" spans="1:2" x14ac:dyDescent="0.2">
      <c r="A57" t="s">
        <v>140</v>
      </c>
      <c r="B57">
        <v>3.6</v>
      </c>
    </row>
    <row r="58" spans="1:2" x14ac:dyDescent="0.2">
      <c r="A58" t="s">
        <v>141</v>
      </c>
      <c r="B58">
        <v>4.3</v>
      </c>
    </row>
    <row r="59" spans="1:2" x14ac:dyDescent="0.2">
      <c r="A59" t="s">
        <v>226</v>
      </c>
      <c r="B59">
        <v>4.2</v>
      </c>
    </row>
    <row r="60" spans="1:2" x14ac:dyDescent="0.2">
      <c r="A60" t="s">
        <v>227</v>
      </c>
      <c r="B60">
        <v>4.2</v>
      </c>
    </row>
    <row r="61" spans="1:2" x14ac:dyDescent="0.2">
      <c r="A61" t="s">
        <v>228</v>
      </c>
      <c r="B61">
        <v>4.7</v>
      </c>
    </row>
    <row r="62" spans="1:2" x14ac:dyDescent="0.2">
      <c r="A62" t="s">
        <v>229</v>
      </c>
      <c r="B62">
        <v>2.5</v>
      </c>
    </row>
    <row r="63" spans="1:2" x14ac:dyDescent="0.2">
      <c r="A63" t="s">
        <v>230</v>
      </c>
      <c r="B63">
        <v>3.5</v>
      </c>
    </row>
    <row r="64" spans="1:2" x14ac:dyDescent="0.2">
      <c r="A64" t="s">
        <v>231</v>
      </c>
      <c r="B64">
        <v>3.1</v>
      </c>
    </row>
    <row r="67" spans="1:2" x14ac:dyDescent="0.2">
      <c r="A67" t="s">
        <v>282</v>
      </c>
    </row>
    <row r="68" spans="1:2" x14ac:dyDescent="0.2">
      <c r="B68" t="s">
        <v>2156</v>
      </c>
    </row>
    <row r="69" spans="1:2" x14ac:dyDescent="0.2">
      <c r="A69" t="s">
        <v>115</v>
      </c>
      <c r="B69">
        <v>4</v>
      </c>
    </row>
    <row r="70" spans="1:2" x14ac:dyDescent="0.2">
      <c r="A70" t="s">
        <v>116</v>
      </c>
      <c r="B70">
        <v>1.4</v>
      </c>
    </row>
    <row r="71" spans="1:2" x14ac:dyDescent="0.2">
      <c r="A71" t="s">
        <v>117</v>
      </c>
      <c r="B71" t="s">
        <v>1434</v>
      </c>
    </row>
    <row r="72" spans="1:2" x14ac:dyDescent="0.2">
      <c r="A72" t="s">
        <v>118</v>
      </c>
      <c r="B72">
        <v>7.4</v>
      </c>
    </row>
    <row r="73" spans="1:2" x14ac:dyDescent="0.2">
      <c r="A73" t="s">
        <v>119</v>
      </c>
      <c r="B73">
        <v>3.9</v>
      </c>
    </row>
    <row r="74" spans="1:2" x14ac:dyDescent="0.2">
      <c r="A74" t="s">
        <v>120</v>
      </c>
      <c r="B74">
        <v>4</v>
      </c>
    </row>
    <row r="75" spans="1:2" x14ac:dyDescent="0.2">
      <c r="A75" t="s">
        <v>121</v>
      </c>
      <c r="B75">
        <v>7.4</v>
      </c>
    </row>
    <row r="76" spans="1:2" x14ac:dyDescent="0.2">
      <c r="A76" t="s">
        <v>122</v>
      </c>
      <c r="B76">
        <v>3</v>
      </c>
    </row>
    <row r="77" spans="1:2" x14ac:dyDescent="0.2">
      <c r="A77" t="s">
        <v>123</v>
      </c>
      <c r="B77">
        <v>5.9</v>
      </c>
    </row>
    <row r="78" spans="1:2" x14ac:dyDescent="0.2">
      <c r="A78" t="s">
        <v>124</v>
      </c>
      <c r="B78">
        <v>3.5</v>
      </c>
    </row>
    <row r="79" spans="1:2" x14ac:dyDescent="0.2">
      <c r="A79" t="s">
        <v>125</v>
      </c>
      <c r="B79">
        <v>5.3</v>
      </c>
    </row>
    <row r="80" spans="1:2" x14ac:dyDescent="0.2">
      <c r="A80" t="s">
        <v>126</v>
      </c>
      <c r="B80" t="s">
        <v>1434</v>
      </c>
    </row>
    <row r="81" spans="1:2" x14ac:dyDescent="0.2">
      <c r="A81" t="s">
        <v>138</v>
      </c>
      <c r="B81">
        <v>4.0999999999999996</v>
      </c>
    </row>
    <row r="82" spans="1:2" x14ac:dyDescent="0.2">
      <c r="A82" t="s">
        <v>127</v>
      </c>
      <c r="B82">
        <v>3.5</v>
      </c>
    </row>
    <row r="83" spans="1:2" x14ac:dyDescent="0.2">
      <c r="A83" t="s">
        <v>139</v>
      </c>
      <c r="B83">
        <v>4</v>
      </c>
    </row>
    <row r="84" spans="1:2" x14ac:dyDescent="0.2">
      <c r="A84" t="s">
        <v>140</v>
      </c>
      <c r="B84">
        <v>2.6</v>
      </c>
    </row>
    <row r="85" spans="1:2" x14ac:dyDescent="0.2">
      <c r="A85" t="s">
        <v>141</v>
      </c>
      <c r="B85">
        <v>2.6</v>
      </c>
    </row>
    <row r="86" spans="1:2" x14ac:dyDescent="0.2">
      <c r="A86" t="s">
        <v>226</v>
      </c>
      <c r="B86">
        <v>2.4</v>
      </c>
    </row>
    <row r="87" spans="1:2" x14ac:dyDescent="0.2">
      <c r="A87" t="s">
        <v>227</v>
      </c>
      <c r="B87">
        <v>2.4</v>
      </c>
    </row>
    <row r="88" spans="1:2" x14ac:dyDescent="0.2">
      <c r="A88" t="s">
        <v>228</v>
      </c>
      <c r="B88">
        <v>4.7</v>
      </c>
    </row>
    <row r="89" spans="1:2" x14ac:dyDescent="0.2">
      <c r="A89" t="s">
        <v>229</v>
      </c>
      <c r="B89">
        <v>3.1</v>
      </c>
    </row>
    <row r="90" spans="1:2" x14ac:dyDescent="0.2">
      <c r="A90" t="s">
        <v>230</v>
      </c>
      <c r="B90">
        <v>3.7</v>
      </c>
    </row>
    <row r="91" spans="1:2" x14ac:dyDescent="0.2">
      <c r="A91" t="s">
        <v>231</v>
      </c>
      <c r="B91">
        <v>5.9</v>
      </c>
    </row>
    <row r="94" spans="1:2" x14ac:dyDescent="0.2">
      <c r="A94" t="s">
        <v>283</v>
      </c>
    </row>
    <row r="95" spans="1:2" x14ac:dyDescent="0.2">
      <c r="B95" t="s">
        <v>2156</v>
      </c>
    </row>
    <row r="96" spans="1:2" x14ac:dyDescent="0.2">
      <c r="A96" t="s">
        <v>115</v>
      </c>
      <c r="B96">
        <v>19.7</v>
      </c>
    </row>
    <row r="97" spans="1:2" x14ac:dyDescent="0.2">
      <c r="A97" t="s">
        <v>116</v>
      </c>
      <c r="B97">
        <v>15.7</v>
      </c>
    </row>
    <row r="98" spans="1:2" x14ac:dyDescent="0.2">
      <c r="A98" t="s">
        <v>117</v>
      </c>
      <c r="B98">
        <v>22.9</v>
      </c>
    </row>
    <row r="99" spans="1:2" x14ac:dyDescent="0.2">
      <c r="A99" t="s">
        <v>118</v>
      </c>
      <c r="B99">
        <v>28.3</v>
      </c>
    </row>
    <row r="100" spans="1:2" x14ac:dyDescent="0.2">
      <c r="A100" t="s">
        <v>119</v>
      </c>
      <c r="B100">
        <v>17.7</v>
      </c>
    </row>
    <row r="101" spans="1:2" x14ac:dyDescent="0.2">
      <c r="A101" t="s">
        <v>120</v>
      </c>
      <c r="B101">
        <v>25.8</v>
      </c>
    </row>
    <row r="102" spans="1:2" x14ac:dyDescent="0.2">
      <c r="A102" t="s">
        <v>121</v>
      </c>
      <c r="B102">
        <v>20.9</v>
      </c>
    </row>
    <row r="103" spans="1:2" x14ac:dyDescent="0.2">
      <c r="A103" t="s">
        <v>122</v>
      </c>
      <c r="B103">
        <v>13.6</v>
      </c>
    </row>
    <row r="104" spans="1:2" x14ac:dyDescent="0.2">
      <c r="A104" t="s">
        <v>123</v>
      </c>
      <c r="B104">
        <v>31.2</v>
      </c>
    </row>
    <row r="105" spans="1:2" x14ac:dyDescent="0.2">
      <c r="A105" t="s">
        <v>124</v>
      </c>
      <c r="B105">
        <v>29</v>
      </c>
    </row>
    <row r="106" spans="1:2" x14ac:dyDescent="0.2">
      <c r="A106" t="s">
        <v>125</v>
      </c>
      <c r="B106">
        <v>18.3</v>
      </c>
    </row>
    <row r="107" spans="1:2" x14ac:dyDescent="0.2">
      <c r="A107" t="s">
        <v>126</v>
      </c>
      <c r="B107">
        <v>15.7</v>
      </c>
    </row>
    <row r="108" spans="1:2" x14ac:dyDescent="0.2">
      <c r="A108" t="s">
        <v>138</v>
      </c>
      <c r="B108">
        <v>21.5</v>
      </c>
    </row>
    <row r="109" spans="1:2" x14ac:dyDescent="0.2">
      <c r="A109" t="s">
        <v>127</v>
      </c>
      <c r="B109">
        <v>19.8</v>
      </c>
    </row>
    <row r="110" spans="1:2" x14ac:dyDescent="0.2">
      <c r="A110" t="s">
        <v>139</v>
      </c>
      <c r="B110">
        <v>21.3</v>
      </c>
    </row>
    <row r="111" spans="1:2" x14ac:dyDescent="0.2">
      <c r="A111" t="s">
        <v>140</v>
      </c>
      <c r="B111">
        <v>18.2</v>
      </c>
    </row>
    <row r="112" spans="1:2" x14ac:dyDescent="0.2">
      <c r="A112" t="s">
        <v>141</v>
      </c>
      <c r="B112">
        <v>19.100000000000001</v>
      </c>
    </row>
    <row r="113" spans="1:2" x14ac:dyDescent="0.2">
      <c r="A113" t="s">
        <v>226</v>
      </c>
      <c r="B113">
        <v>18.8</v>
      </c>
    </row>
    <row r="114" spans="1:2" x14ac:dyDescent="0.2">
      <c r="A114" t="s">
        <v>227</v>
      </c>
      <c r="B114">
        <v>18.8</v>
      </c>
    </row>
    <row r="115" spans="1:2" x14ac:dyDescent="0.2">
      <c r="A115" t="s">
        <v>228</v>
      </c>
      <c r="B115">
        <v>23.3</v>
      </c>
    </row>
    <row r="116" spans="1:2" x14ac:dyDescent="0.2">
      <c r="A116" t="s">
        <v>229</v>
      </c>
      <c r="B116">
        <v>16</v>
      </c>
    </row>
    <row r="117" spans="1:2" x14ac:dyDescent="0.2">
      <c r="A117" t="s">
        <v>230</v>
      </c>
      <c r="B117">
        <v>22</v>
      </c>
    </row>
    <row r="118" spans="1:2" x14ac:dyDescent="0.2">
      <c r="A118" t="s">
        <v>231</v>
      </c>
      <c r="B118">
        <v>20.399999999999999</v>
      </c>
    </row>
    <row r="121" spans="1:2" x14ac:dyDescent="0.2">
      <c r="A121" t="s">
        <v>284</v>
      </c>
    </row>
    <row r="122" spans="1:2" x14ac:dyDescent="0.2">
      <c r="B122" t="s">
        <v>2156</v>
      </c>
    </row>
    <row r="123" spans="1:2" x14ac:dyDescent="0.2">
      <c r="A123" t="s">
        <v>115</v>
      </c>
      <c r="B123">
        <v>23.2</v>
      </c>
    </row>
    <row r="124" spans="1:2" x14ac:dyDescent="0.2">
      <c r="A124" t="s">
        <v>116</v>
      </c>
      <c r="B124">
        <v>27.5</v>
      </c>
    </row>
    <row r="125" spans="1:2" x14ac:dyDescent="0.2">
      <c r="A125" t="s">
        <v>117</v>
      </c>
      <c r="B125">
        <v>15.3</v>
      </c>
    </row>
    <row r="126" spans="1:2" x14ac:dyDescent="0.2">
      <c r="A126" t="s">
        <v>118</v>
      </c>
      <c r="B126">
        <v>19.8</v>
      </c>
    </row>
    <row r="127" spans="1:2" x14ac:dyDescent="0.2">
      <c r="A127" t="s">
        <v>119</v>
      </c>
      <c r="B127">
        <v>28.6</v>
      </c>
    </row>
    <row r="128" spans="1:2" x14ac:dyDescent="0.2">
      <c r="A128" t="s">
        <v>120</v>
      </c>
      <c r="B128">
        <v>22.1</v>
      </c>
    </row>
    <row r="129" spans="1:2" x14ac:dyDescent="0.2">
      <c r="A129" t="s">
        <v>121</v>
      </c>
      <c r="B129">
        <v>23.5</v>
      </c>
    </row>
    <row r="130" spans="1:2" x14ac:dyDescent="0.2">
      <c r="A130" t="s">
        <v>122</v>
      </c>
      <c r="B130">
        <v>16</v>
      </c>
    </row>
    <row r="131" spans="1:2" x14ac:dyDescent="0.2">
      <c r="A131" t="s">
        <v>123</v>
      </c>
      <c r="B131">
        <v>34.1</v>
      </c>
    </row>
    <row r="132" spans="1:2" x14ac:dyDescent="0.2">
      <c r="A132" t="s">
        <v>124</v>
      </c>
      <c r="B132">
        <v>14.7</v>
      </c>
    </row>
    <row r="133" spans="1:2" x14ac:dyDescent="0.2">
      <c r="A133" t="s">
        <v>125</v>
      </c>
      <c r="B133">
        <v>21.8</v>
      </c>
    </row>
    <row r="134" spans="1:2" x14ac:dyDescent="0.2">
      <c r="A134" t="s">
        <v>126</v>
      </c>
      <c r="B134">
        <v>15.8</v>
      </c>
    </row>
    <row r="135" spans="1:2" x14ac:dyDescent="0.2">
      <c r="A135" t="s">
        <v>138</v>
      </c>
      <c r="B135">
        <v>22.3</v>
      </c>
    </row>
    <row r="136" spans="1:2" x14ac:dyDescent="0.2">
      <c r="A136" t="s">
        <v>127</v>
      </c>
      <c r="B136">
        <v>26.1</v>
      </c>
    </row>
    <row r="137" spans="1:2" x14ac:dyDescent="0.2">
      <c r="A137" t="s">
        <v>139</v>
      </c>
      <c r="B137">
        <v>22.9</v>
      </c>
    </row>
    <row r="138" spans="1:2" x14ac:dyDescent="0.2">
      <c r="A138" t="s">
        <v>140</v>
      </c>
      <c r="B138">
        <v>21.8</v>
      </c>
    </row>
    <row r="139" spans="1:2" x14ac:dyDescent="0.2">
      <c r="A139" t="s">
        <v>141</v>
      </c>
      <c r="B139">
        <v>20.5</v>
      </c>
    </row>
    <row r="140" spans="1:2" x14ac:dyDescent="0.2">
      <c r="A140" t="s">
        <v>226</v>
      </c>
      <c r="B140">
        <v>20.399999999999999</v>
      </c>
    </row>
    <row r="141" spans="1:2" x14ac:dyDescent="0.2">
      <c r="A141" t="s">
        <v>227</v>
      </c>
      <c r="B141">
        <v>20.399999999999999</v>
      </c>
    </row>
    <row r="142" spans="1:2" x14ac:dyDescent="0.2">
      <c r="A142" t="s">
        <v>228</v>
      </c>
      <c r="B142">
        <v>25</v>
      </c>
    </row>
    <row r="143" spans="1:2" x14ac:dyDescent="0.2">
      <c r="A143" t="s">
        <v>229</v>
      </c>
      <c r="B143">
        <v>18</v>
      </c>
    </row>
    <row r="144" spans="1:2" x14ac:dyDescent="0.2">
      <c r="A144" t="s">
        <v>230</v>
      </c>
      <c r="B144">
        <v>22.9</v>
      </c>
    </row>
    <row r="145" spans="1:2" x14ac:dyDescent="0.2">
      <c r="A145" t="s">
        <v>231</v>
      </c>
      <c r="B145">
        <v>23.4</v>
      </c>
    </row>
    <row r="148" spans="1:2" x14ac:dyDescent="0.2">
      <c r="A148" t="s">
        <v>285</v>
      </c>
    </row>
    <row r="149" spans="1:2" x14ac:dyDescent="0.2">
      <c r="B149" t="s">
        <v>2156</v>
      </c>
    </row>
    <row r="150" spans="1:2" x14ac:dyDescent="0.2">
      <c r="A150" t="s">
        <v>115</v>
      </c>
      <c r="B150">
        <v>40.799999999999997</v>
      </c>
    </row>
    <row r="151" spans="1:2" x14ac:dyDescent="0.2">
      <c r="A151" t="s">
        <v>116</v>
      </c>
      <c r="B151">
        <v>50.2</v>
      </c>
    </row>
    <row r="152" spans="1:2" x14ac:dyDescent="0.2">
      <c r="A152" t="s">
        <v>117</v>
      </c>
      <c r="B152">
        <v>43</v>
      </c>
    </row>
    <row r="153" spans="1:2" x14ac:dyDescent="0.2">
      <c r="A153" t="s">
        <v>118</v>
      </c>
      <c r="B153">
        <v>31</v>
      </c>
    </row>
    <row r="154" spans="1:2" x14ac:dyDescent="0.2">
      <c r="A154" t="s">
        <v>119</v>
      </c>
      <c r="B154">
        <v>37.799999999999997</v>
      </c>
    </row>
    <row r="155" spans="1:2" x14ac:dyDescent="0.2">
      <c r="A155" t="s">
        <v>120</v>
      </c>
      <c r="B155">
        <v>36.200000000000003</v>
      </c>
    </row>
    <row r="156" spans="1:2" x14ac:dyDescent="0.2">
      <c r="A156" t="s">
        <v>121</v>
      </c>
      <c r="B156">
        <v>38.9</v>
      </c>
    </row>
    <row r="157" spans="1:2" x14ac:dyDescent="0.2">
      <c r="A157" t="s">
        <v>122</v>
      </c>
      <c r="B157">
        <v>58.1</v>
      </c>
    </row>
    <row r="158" spans="1:2" x14ac:dyDescent="0.2">
      <c r="A158" t="s">
        <v>123</v>
      </c>
      <c r="B158">
        <v>22.1</v>
      </c>
    </row>
    <row r="159" spans="1:2" x14ac:dyDescent="0.2">
      <c r="A159" t="s">
        <v>124</v>
      </c>
      <c r="B159">
        <v>35.6</v>
      </c>
    </row>
    <row r="160" spans="1:2" x14ac:dyDescent="0.2">
      <c r="A160" t="s">
        <v>125</v>
      </c>
      <c r="B160">
        <v>52.2</v>
      </c>
    </row>
    <row r="161" spans="1:2" x14ac:dyDescent="0.2">
      <c r="A161" t="s">
        <v>126</v>
      </c>
      <c r="B161">
        <v>53.3</v>
      </c>
    </row>
    <row r="162" spans="1:2" x14ac:dyDescent="0.2">
      <c r="A162" t="s">
        <v>138</v>
      </c>
      <c r="B162">
        <v>41.6</v>
      </c>
    </row>
    <row r="163" spans="1:2" x14ac:dyDescent="0.2">
      <c r="A163" t="s">
        <v>127</v>
      </c>
      <c r="B163">
        <v>39.799999999999997</v>
      </c>
    </row>
    <row r="164" spans="1:2" x14ac:dyDescent="0.2">
      <c r="A164" t="s">
        <v>139</v>
      </c>
      <c r="B164">
        <v>41.3</v>
      </c>
    </row>
    <row r="165" spans="1:2" x14ac:dyDescent="0.2">
      <c r="A165" t="s">
        <v>140</v>
      </c>
      <c r="B165">
        <v>48.5</v>
      </c>
    </row>
    <row r="166" spans="1:2" x14ac:dyDescent="0.2">
      <c r="A166" t="s">
        <v>141</v>
      </c>
      <c r="B166">
        <v>47.1</v>
      </c>
    </row>
    <row r="167" spans="1:2" x14ac:dyDescent="0.2">
      <c r="A167" t="s">
        <v>226</v>
      </c>
      <c r="B167">
        <v>47.6</v>
      </c>
    </row>
    <row r="168" spans="1:2" x14ac:dyDescent="0.2">
      <c r="A168" t="s">
        <v>227</v>
      </c>
      <c r="B168">
        <v>47.4</v>
      </c>
    </row>
    <row r="169" spans="1:2" x14ac:dyDescent="0.2">
      <c r="A169" t="s">
        <v>228</v>
      </c>
      <c r="B169">
        <v>36.4</v>
      </c>
    </row>
    <row r="170" spans="1:2" x14ac:dyDescent="0.2">
      <c r="A170" t="s">
        <v>229</v>
      </c>
      <c r="B170">
        <v>54.4</v>
      </c>
    </row>
    <row r="171" spans="1:2" x14ac:dyDescent="0.2">
      <c r="A171" t="s">
        <v>230</v>
      </c>
      <c r="B171">
        <v>40.1</v>
      </c>
    </row>
    <row r="172" spans="1:2" x14ac:dyDescent="0.2">
      <c r="A172" t="s">
        <v>231</v>
      </c>
      <c r="B172">
        <v>39.700000000000003</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04F6A-4E12-46FB-B307-620B1EC00349}">
  <sheetPr codeName="Sheet63"/>
  <dimension ref="A1:U140"/>
  <sheetViews>
    <sheetView workbookViewId="0">
      <selection activeCell="Y201" sqref="Y201"/>
    </sheetView>
  </sheetViews>
  <sheetFormatPr defaultRowHeight="14.25" x14ac:dyDescent="0.2"/>
  <cols>
    <col min="1" max="1" width="18.75" bestFit="1" customWidth="1"/>
    <col min="2" max="2" width="9.875" bestFit="1" customWidth="1"/>
    <col min="3" max="4" width="9.125" bestFit="1" customWidth="1"/>
    <col min="5" max="5" width="9.875" bestFit="1" customWidth="1"/>
  </cols>
  <sheetData>
    <row r="1" spans="1:10" x14ac:dyDescent="0.2">
      <c r="A1" t="s">
        <v>1976</v>
      </c>
    </row>
    <row r="2" spans="1:10" x14ac:dyDescent="0.2">
      <c r="A2" t="s">
        <v>1977</v>
      </c>
    </row>
    <row r="3" spans="1:10" x14ac:dyDescent="0.2">
      <c r="A3" t="s">
        <v>1978</v>
      </c>
    </row>
    <row r="4" spans="1:10" x14ac:dyDescent="0.2">
      <c r="A4" s="285" t="s">
        <v>1979</v>
      </c>
    </row>
    <row r="6" spans="1:10" s="2" customFormat="1" ht="57" x14ac:dyDescent="0.2">
      <c r="A6" s="2" t="s">
        <v>1972</v>
      </c>
      <c r="B6" s="2" t="s">
        <v>1973</v>
      </c>
      <c r="C6" s="2" t="s">
        <v>1974</v>
      </c>
      <c r="D6" s="2" t="s">
        <v>1975</v>
      </c>
      <c r="E6" s="2" t="s">
        <v>152</v>
      </c>
      <c r="F6" s="2" t="s">
        <v>1992</v>
      </c>
      <c r="G6" s="2" t="s">
        <v>1974</v>
      </c>
      <c r="H6" s="2" t="s">
        <v>1975</v>
      </c>
      <c r="J6" s="2" t="s">
        <v>1975</v>
      </c>
    </row>
    <row r="7" spans="1:10" x14ac:dyDescent="0.2">
      <c r="A7" t="s">
        <v>115</v>
      </c>
      <c r="B7" s="14">
        <v>30300</v>
      </c>
      <c r="C7" s="14">
        <v>11505</v>
      </c>
      <c r="D7" s="14">
        <v>19000</v>
      </c>
      <c r="E7" s="14">
        <v>60805</v>
      </c>
      <c r="F7" s="30">
        <f>B7/$E7</f>
        <v>0.49831428336485484</v>
      </c>
      <c r="G7" s="30">
        <f t="shared" ref="G7:H7" si="0">C7/$E7</f>
        <v>0.18921141353507112</v>
      </c>
      <c r="H7" s="30">
        <f t="shared" si="0"/>
        <v>0.31247430310007401</v>
      </c>
      <c r="J7" s="30">
        <f>H7*-1</f>
        <v>-0.31247430310007401</v>
      </c>
    </row>
    <row r="8" spans="1:10" x14ac:dyDescent="0.2">
      <c r="A8" t="s">
        <v>116</v>
      </c>
      <c r="B8" s="14">
        <v>32480</v>
      </c>
      <c r="C8" s="14">
        <v>12140</v>
      </c>
      <c r="D8" s="14">
        <v>16275</v>
      </c>
      <c r="E8" s="14">
        <v>60895</v>
      </c>
      <c r="F8" s="30">
        <f t="shared" ref="F8:F29" si="1">B8/$E8</f>
        <v>0.53337712455866659</v>
      </c>
      <c r="G8" s="30">
        <f t="shared" ref="G8:G29" si="2">C8/$E8</f>
        <v>0.19935955332950159</v>
      </c>
      <c r="H8" s="30">
        <f t="shared" ref="H8:H29" si="3">D8/$E8</f>
        <v>0.26726332211183185</v>
      </c>
      <c r="J8" s="30">
        <f t="shared" ref="J8:J29" si="4">H8*-1</f>
        <v>-0.26726332211183185</v>
      </c>
    </row>
    <row r="9" spans="1:10" x14ac:dyDescent="0.2">
      <c r="A9" t="s">
        <v>117</v>
      </c>
      <c r="B9" s="14">
        <v>28560</v>
      </c>
      <c r="C9" s="14">
        <v>10490</v>
      </c>
      <c r="D9" s="14">
        <v>17400</v>
      </c>
      <c r="E9" s="14">
        <v>56450</v>
      </c>
      <c r="F9" s="30">
        <f t="shared" si="1"/>
        <v>0.50593445527015057</v>
      </c>
      <c r="G9" s="30">
        <f t="shared" si="2"/>
        <v>0.18582816651904341</v>
      </c>
      <c r="H9" s="30">
        <f t="shared" si="3"/>
        <v>0.30823737821080605</v>
      </c>
      <c r="J9" s="30">
        <f t="shared" si="4"/>
        <v>-0.30823737821080605</v>
      </c>
    </row>
    <row r="10" spans="1:10" x14ac:dyDescent="0.2">
      <c r="A10" t="s">
        <v>118</v>
      </c>
      <c r="B10" s="14">
        <v>23605</v>
      </c>
      <c r="C10" s="14">
        <v>10200</v>
      </c>
      <c r="D10" s="14">
        <v>15075</v>
      </c>
      <c r="E10" s="14">
        <v>48880</v>
      </c>
      <c r="F10" s="30">
        <f t="shared" si="1"/>
        <v>0.48291734860883795</v>
      </c>
      <c r="G10" s="30">
        <f t="shared" si="2"/>
        <v>0.20867430441898527</v>
      </c>
      <c r="H10" s="30">
        <f t="shared" si="3"/>
        <v>0.30840834697217678</v>
      </c>
      <c r="J10" s="30">
        <f t="shared" si="4"/>
        <v>-0.30840834697217678</v>
      </c>
    </row>
    <row r="11" spans="1:10" x14ac:dyDescent="0.2">
      <c r="A11" t="s">
        <v>119</v>
      </c>
      <c r="B11" s="14">
        <v>22340</v>
      </c>
      <c r="C11" s="14">
        <v>9315</v>
      </c>
      <c r="D11" s="14">
        <v>14165</v>
      </c>
      <c r="E11" s="14">
        <v>45820</v>
      </c>
      <c r="F11" s="30">
        <f t="shared" si="1"/>
        <v>0.48756001745962463</v>
      </c>
      <c r="G11" s="30">
        <f t="shared" si="2"/>
        <v>0.20329550414666084</v>
      </c>
      <c r="H11" s="30">
        <f t="shared" si="3"/>
        <v>0.30914447839371456</v>
      </c>
      <c r="J11" s="30">
        <f t="shared" si="4"/>
        <v>-0.30914447839371456</v>
      </c>
    </row>
    <row r="12" spans="1:10" x14ac:dyDescent="0.2">
      <c r="A12" t="s">
        <v>120</v>
      </c>
      <c r="B12" s="14">
        <v>22345</v>
      </c>
      <c r="C12" s="14">
        <v>9535</v>
      </c>
      <c r="D12" s="14">
        <v>15300</v>
      </c>
      <c r="E12" s="14">
        <v>47180</v>
      </c>
      <c r="F12" s="30">
        <f t="shared" si="1"/>
        <v>0.47361169987282747</v>
      </c>
      <c r="G12" s="30">
        <f t="shared" si="2"/>
        <v>0.20209834675710048</v>
      </c>
      <c r="H12" s="30">
        <f t="shared" si="3"/>
        <v>0.32428995337007205</v>
      </c>
      <c r="J12" s="30">
        <f t="shared" si="4"/>
        <v>-0.32428995337007205</v>
      </c>
    </row>
    <row r="13" spans="1:10" x14ac:dyDescent="0.2">
      <c r="A13" t="s">
        <v>121</v>
      </c>
      <c r="B13" s="14">
        <v>40425</v>
      </c>
      <c r="C13" s="14">
        <v>15345</v>
      </c>
      <c r="D13" s="14">
        <v>26955</v>
      </c>
      <c r="E13" s="14">
        <v>82725</v>
      </c>
      <c r="F13" s="30">
        <f t="shared" si="1"/>
        <v>0.48866727107887581</v>
      </c>
      <c r="G13" s="30">
        <f t="shared" si="2"/>
        <v>0.18549410698096103</v>
      </c>
      <c r="H13" s="30">
        <f t="shared" si="3"/>
        <v>0.32583862194016316</v>
      </c>
      <c r="J13" s="30">
        <f t="shared" si="4"/>
        <v>-0.32583862194016316</v>
      </c>
    </row>
    <row r="14" spans="1:10" x14ac:dyDescent="0.2">
      <c r="A14" t="s">
        <v>122</v>
      </c>
      <c r="B14" s="14">
        <v>29715</v>
      </c>
      <c r="C14" s="14">
        <v>8350</v>
      </c>
      <c r="D14" s="14">
        <v>16415</v>
      </c>
      <c r="E14" s="14">
        <v>54480</v>
      </c>
      <c r="F14" s="30">
        <f t="shared" si="1"/>
        <v>0.54542951541850215</v>
      </c>
      <c r="G14" s="30">
        <f t="shared" si="2"/>
        <v>0.15326725403817915</v>
      </c>
      <c r="H14" s="30">
        <f t="shared" si="3"/>
        <v>0.30130323054331865</v>
      </c>
      <c r="J14" s="30">
        <f t="shared" si="4"/>
        <v>-0.30130323054331865</v>
      </c>
    </row>
    <row r="15" spans="1:10" x14ac:dyDescent="0.2">
      <c r="A15" t="s">
        <v>123</v>
      </c>
      <c r="B15" s="14">
        <v>30575</v>
      </c>
      <c r="C15" s="14">
        <v>12870</v>
      </c>
      <c r="D15" s="14">
        <v>22805</v>
      </c>
      <c r="E15" s="14">
        <v>66250</v>
      </c>
      <c r="F15" s="30">
        <f t="shared" si="1"/>
        <v>0.46150943396226413</v>
      </c>
      <c r="G15" s="30">
        <f t="shared" si="2"/>
        <v>0.19426415094339622</v>
      </c>
      <c r="H15" s="30">
        <f t="shared" si="3"/>
        <v>0.3442264150943396</v>
      </c>
      <c r="J15" s="30">
        <f t="shared" si="4"/>
        <v>-0.3442264150943396</v>
      </c>
    </row>
    <row r="16" spans="1:10" x14ac:dyDescent="0.2">
      <c r="A16" t="s">
        <v>124</v>
      </c>
      <c r="B16" s="14">
        <v>27090</v>
      </c>
      <c r="C16" s="14">
        <v>12295</v>
      </c>
      <c r="D16" s="14">
        <v>17220</v>
      </c>
      <c r="E16" s="14">
        <v>56605</v>
      </c>
      <c r="F16" s="30">
        <f t="shared" si="1"/>
        <v>0.47857963077466653</v>
      </c>
      <c r="G16" s="30">
        <f t="shared" si="2"/>
        <v>0.2172069605158555</v>
      </c>
      <c r="H16" s="30">
        <f t="shared" si="3"/>
        <v>0.30421340870947794</v>
      </c>
      <c r="J16" s="30">
        <f t="shared" si="4"/>
        <v>-0.30421340870947794</v>
      </c>
    </row>
    <row r="17" spans="1:10" x14ac:dyDescent="0.2">
      <c r="A17" t="s">
        <v>125</v>
      </c>
      <c r="B17" s="14">
        <v>31965</v>
      </c>
      <c r="C17" s="14">
        <v>10245</v>
      </c>
      <c r="D17" s="14">
        <v>19880</v>
      </c>
      <c r="E17" s="14">
        <v>62090</v>
      </c>
      <c r="F17" s="30">
        <f t="shared" si="1"/>
        <v>0.51481720083749394</v>
      </c>
      <c r="G17" s="30">
        <f t="shared" si="2"/>
        <v>0.16500241584796263</v>
      </c>
      <c r="H17" s="30">
        <f t="shared" si="3"/>
        <v>0.3201803833145434</v>
      </c>
      <c r="J17" s="30">
        <f t="shared" si="4"/>
        <v>-0.3201803833145434</v>
      </c>
    </row>
    <row r="18" spans="1:10" x14ac:dyDescent="0.2">
      <c r="A18" t="s">
        <v>126</v>
      </c>
      <c r="B18" s="14">
        <v>30295</v>
      </c>
      <c r="C18" s="14">
        <v>9425</v>
      </c>
      <c r="D18" s="14">
        <v>14290</v>
      </c>
      <c r="E18" s="14">
        <v>54010</v>
      </c>
      <c r="F18" s="30">
        <f t="shared" si="1"/>
        <v>0.56091464543603031</v>
      </c>
      <c r="G18" s="30">
        <f t="shared" si="2"/>
        <v>0.17450472134789854</v>
      </c>
      <c r="H18" s="30">
        <f t="shared" si="3"/>
        <v>0.26458063321607111</v>
      </c>
      <c r="J18" s="30">
        <f t="shared" si="4"/>
        <v>-0.26458063321607111</v>
      </c>
    </row>
    <row r="19" spans="1:10" x14ac:dyDescent="0.2">
      <c r="A19" t="s">
        <v>138</v>
      </c>
      <c r="B19" s="22">
        <f>SUM(B7:B18)</f>
        <v>349695</v>
      </c>
      <c r="C19" s="22">
        <f t="shared" ref="C19:E19" si="5">SUM(C7:C18)</f>
        <v>131715</v>
      </c>
      <c r="D19" s="22">
        <f t="shared" si="5"/>
        <v>214780</v>
      </c>
      <c r="E19" s="22">
        <f t="shared" si="5"/>
        <v>696190</v>
      </c>
      <c r="F19" s="30">
        <f t="shared" si="1"/>
        <v>0.50229822318619921</v>
      </c>
      <c r="G19" s="30">
        <f t="shared" si="2"/>
        <v>0.18919404185638977</v>
      </c>
      <c r="H19" s="30">
        <f t="shared" si="3"/>
        <v>0.30850773495741107</v>
      </c>
      <c r="J19" s="30">
        <f t="shared" si="4"/>
        <v>-0.30850773495741107</v>
      </c>
    </row>
    <row r="20" spans="1:10" x14ac:dyDescent="0.2">
      <c r="A20" t="s">
        <v>127</v>
      </c>
      <c r="B20" s="14">
        <v>59080</v>
      </c>
      <c r="C20" s="14">
        <v>24930</v>
      </c>
      <c r="D20" s="14">
        <v>42215</v>
      </c>
      <c r="E20" s="14">
        <v>126225</v>
      </c>
      <c r="F20" s="30">
        <f t="shared" si="1"/>
        <v>0.46805307981778571</v>
      </c>
      <c r="G20" s="30">
        <f t="shared" si="2"/>
        <v>0.19750445632798574</v>
      </c>
      <c r="H20" s="30">
        <f t="shared" si="3"/>
        <v>0.33444246385422854</v>
      </c>
      <c r="J20" s="30">
        <f t="shared" si="4"/>
        <v>-0.33444246385422854</v>
      </c>
    </row>
    <row r="21" spans="1:10" x14ac:dyDescent="0.2">
      <c r="A21" t="s">
        <v>139</v>
      </c>
      <c r="B21" s="22">
        <f>SUM(B19:B20)</f>
        <v>408775</v>
      </c>
      <c r="C21" s="22">
        <f t="shared" ref="C21:E21" si="6">SUM(C19:C20)</f>
        <v>156645</v>
      </c>
      <c r="D21" s="22">
        <f t="shared" si="6"/>
        <v>256995</v>
      </c>
      <c r="E21" s="22">
        <f t="shared" si="6"/>
        <v>822415</v>
      </c>
      <c r="F21" s="30">
        <f t="shared" si="1"/>
        <v>0.49704224752710008</v>
      </c>
      <c r="G21" s="30">
        <f t="shared" si="2"/>
        <v>0.19046953180571852</v>
      </c>
      <c r="H21" s="30">
        <f t="shared" si="3"/>
        <v>0.3124882206671814</v>
      </c>
      <c r="J21" s="30">
        <f t="shared" si="4"/>
        <v>-0.3124882206671814</v>
      </c>
    </row>
    <row r="22" spans="1:10" x14ac:dyDescent="0.2">
      <c r="A22" t="s">
        <v>140</v>
      </c>
      <c r="B22" s="14">
        <v>2269740</v>
      </c>
      <c r="C22" s="14">
        <v>783965</v>
      </c>
      <c r="D22" s="14">
        <v>1211055</v>
      </c>
      <c r="E22" s="14">
        <v>4264760</v>
      </c>
      <c r="F22" s="30">
        <f t="shared" si="1"/>
        <v>0.5322081430139094</v>
      </c>
      <c r="G22" s="30">
        <f t="shared" si="2"/>
        <v>0.18382394319961734</v>
      </c>
      <c r="H22" s="30">
        <f t="shared" si="3"/>
        <v>0.28396791378647335</v>
      </c>
      <c r="J22" s="30">
        <f t="shared" si="4"/>
        <v>-0.28396791378647335</v>
      </c>
    </row>
    <row r="23" spans="1:10" x14ac:dyDescent="0.2">
      <c r="A23" t="s">
        <v>141</v>
      </c>
      <c r="B23" s="14">
        <v>12682710</v>
      </c>
      <c r="C23" s="14">
        <v>5038475</v>
      </c>
      <c r="D23" s="14">
        <v>6848940</v>
      </c>
      <c r="E23" s="14">
        <v>25069125</v>
      </c>
      <c r="F23" s="30">
        <f t="shared" si="1"/>
        <v>0.50590956006641641</v>
      </c>
      <c r="G23" s="30">
        <f t="shared" si="2"/>
        <v>0.20098328122740622</v>
      </c>
      <c r="H23" s="30">
        <f t="shared" si="3"/>
        <v>0.27320219592825834</v>
      </c>
      <c r="J23" s="30">
        <f t="shared" si="4"/>
        <v>-0.27320219592825834</v>
      </c>
    </row>
    <row r="24" spans="1:10" x14ac:dyDescent="0.2">
      <c r="A24" t="s">
        <v>226</v>
      </c>
      <c r="B24" s="14" t="s">
        <v>1797</v>
      </c>
      <c r="C24" s="14" t="s">
        <v>1797</v>
      </c>
      <c r="D24" s="14" t="s">
        <v>1797</v>
      </c>
      <c r="E24" s="14" t="s">
        <v>1797</v>
      </c>
      <c r="F24" t="s">
        <v>1797</v>
      </c>
      <c r="G24" t="s">
        <v>1797</v>
      </c>
      <c r="H24" t="s">
        <v>1797</v>
      </c>
      <c r="J24" s="30"/>
    </row>
    <row r="25" spans="1:10" x14ac:dyDescent="0.2">
      <c r="A25" t="s">
        <v>227</v>
      </c>
      <c r="B25" s="14" t="s">
        <v>1797</v>
      </c>
      <c r="C25" s="14" t="s">
        <v>1797</v>
      </c>
      <c r="D25" s="14" t="s">
        <v>1797</v>
      </c>
      <c r="E25" s="14" t="s">
        <v>1797</v>
      </c>
      <c r="F25" t="s">
        <v>1797</v>
      </c>
      <c r="G25" t="s">
        <v>1797</v>
      </c>
      <c r="H25" t="s">
        <v>1797</v>
      </c>
      <c r="J25" s="30"/>
    </row>
    <row r="26" spans="1:10" x14ac:dyDescent="0.2">
      <c r="A26" t="s">
        <v>228</v>
      </c>
      <c r="B26" s="22">
        <f t="shared" ref="B26:E26" si="7">SUM(B9,B12,B13,B15,B20)</f>
        <v>180985</v>
      </c>
      <c r="C26" s="22">
        <f t="shared" si="7"/>
        <v>73170</v>
      </c>
      <c r="D26" s="22">
        <f t="shared" si="7"/>
        <v>124675</v>
      </c>
      <c r="E26" s="22">
        <f t="shared" si="7"/>
        <v>378830</v>
      </c>
      <c r="F26" s="30">
        <f t="shared" si="1"/>
        <v>0.47774727450307525</v>
      </c>
      <c r="G26" s="30">
        <f t="shared" si="2"/>
        <v>0.19314732201779161</v>
      </c>
      <c r="H26" s="30">
        <f t="shared" si="3"/>
        <v>0.32910540347913314</v>
      </c>
      <c r="I26" s="22"/>
      <c r="J26" s="30">
        <f t="shared" si="4"/>
        <v>-0.32910540347913314</v>
      </c>
    </row>
    <row r="27" spans="1:10" x14ac:dyDescent="0.2">
      <c r="A27" t="s">
        <v>229</v>
      </c>
      <c r="B27" s="22">
        <f t="shared" ref="B27:E27" si="8">SUM(B14,B17,B18)</f>
        <v>91975</v>
      </c>
      <c r="C27" s="22">
        <f t="shared" si="8"/>
        <v>28020</v>
      </c>
      <c r="D27" s="22">
        <f t="shared" si="8"/>
        <v>50585</v>
      </c>
      <c r="E27" s="22">
        <f t="shared" si="8"/>
        <v>170580</v>
      </c>
      <c r="F27" s="30">
        <f t="shared" si="1"/>
        <v>0.53918982295697038</v>
      </c>
      <c r="G27" s="30">
        <f t="shared" si="2"/>
        <v>0.1642631023566655</v>
      </c>
      <c r="H27" s="30">
        <f t="shared" si="3"/>
        <v>0.29654707468636415</v>
      </c>
      <c r="I27" s="22"/>
      <c r="J27" s="30">
        <f t="shared" si="4"/>
        <v>-0.29654707468636415</v>
      </c>
    </row>
    <row r="28" spans="1:10" x14ac:dyDescent="0.2">
      <c r="A28" t="s">
        <v>230</v>
      </c>
      <c r="B28" s="22">
        <f t="shared" ref="B28:E28" si="9">SUM(B8,B10,B11,B16)</f>
        <v>105515</v>
      </c>
      <c r="C28" s="22">
        <f t="shared" si="9"/>
        <v>43950</v>
      </c>
      <c r="D28" s="22">
        <f t="shared" si="9"/>
        <v>62735</v>
      </c>
      <c r="E28" s="22">
        <f t="shared" si="9"/>
        <v>212200</v>
      </c>
      <c r="F28" s="30">
        <f t="shared" si="1"/>
        <v>0.49724316682375119</v>
      </c>
      <c r="G28" s="30">
        <f t="shared" si="2"/>
        <v>0.20711592836946277</v>
      </c>
      <c r="H28" s="30">
        <f t="shared" si="3"/>
        <v>0.29564090480678606</v>
      </c>
      <c r="I28" s="22"/>
      <c r="J28" s="30">
        <f t="shared" si="4"/>
        <v>-0.29564090480678606</v>
      </c>
    </row>
    <row r="29" spans="1:10" x14ac:dyDescent="0.2">
      <c r="A29" t="s">
        <v>231</v>
      </c>
      <c r="B29" s="22">
        <f t="shared" ref="B29:E29" si="10">SUM(B7,B13)</f>
        <v>70725</v>
      </c>
      <c r="C29" s="22">
        <f t="shared" si="10"/>
        <v>26850</v>
      </c>
      <c r="D29" s="22">
        <f t="shared" si="10"/>
        <v>45955</v>
      </c>
      <c r="E29" s="22">
        <f t="shared" si="10"/>
        <v>143530</v>
      </c>
      <c r="F29" s="30">
        <f t="shared" si="1"/>
        <v>0.4927541280568522</v>
      </c>
      <c r="G29" s="30">
        <f t="shared" si="2"/>
        <v>0.18706890545530552</v>
      </c>
      <c r="H29" s="30">
        <f t="shared" si="3"/>
        <v>0.32017696648784227</v>
      </c>
      <c r="I29" s="22"/>
      <c r="J29" s="30">
        <f t="shared" si="4"/>
        <v>-0.32017696648784227</v>
      </c>
    </row>
    <row r="34" spans="1:21" x14ac:dyDescent="0.2">
      <c r="A34" t="s">
        <v>1989</v>
      </c>
      <c r="B34">
        <v>1</v>
      </c>
      <c r="C34">
        <v>2</v>
      </c>
      <c r="D34">
        <v>3</v>
      </c>
      <c r="E34">
        <v>4</v>
      </c>
      <c r="F34">
        <v>5</v>
      </c>
      <c r="G34">
        <v>6</v>
      </c>
      <c r="H34">
        <v>7</v>
      </c>
      <c r="I34">
        <v>8</v>
      </c>
      <c r="J34">
        <v>9</v>
      </c>
    </row>
    <row r="35" spans="1:21" x14ac:dyDescent="0.2">
      <c r="B35" t="s">
        <v>1980</v>
      </c>
      <c r="C35" t="s">
        <v>1981</v>
      </c>
      <c r="D35" t="s">
        <v>1982</v>
      </c>
      <c r="E35" t="s">
        <v>1983</v>
      </c>
      <c r="F35" t="s">
        <v>1984</v>
      </c>
      <c r="G35" t="s">
        <v>1985</v>
      </c>
      <c r="H35" t="s">
        <v>1986</v>
      </c>
      <c r="I35" t="s">
        <v>1987</v>
      </c>
      <c r="J35" t="s">
        <v>1988</v>
      </c>
    </row>
    <row r="36" spans="1:21" x14ac:dyDescent="0.2">
      <c r="A36" t="s">
        <v>115</v>
      </c>
      <c r="B36" s="14">
        <v>4120</v>
      </c>
      <c r="C36" s="14">
        <v>9345</v>
      </c>
      <c r="D36" s="14">
        <v>3725</v>
      </c>
      <c r="E36" s="14">
        <v>2035</v>
      </c>
      <c r="F36" s="14">
        <v>3105</v>
      </c>
      <c r="G36" s="14">
        <v>2270</v>
      </c>
      <c r="H36" s="14">
        <v>1750</v>
      </c>
      <c r="I36" s="14">
        <v>1555</v>
      </c>
      <c r="J36" s="14">
        <v>2255</v>
      </c>
      <c r="L36" t="str" cm="1">
        <f t="array" ref="L36">INDEX(A36:A58,Control!$B$3)</f>
        <v>Ashford</v>
      </c>
      <c r="M36" t="s">
        <v>1996</v>
      </c>
      <c r="N36" t="s">
        <v>1997</v>
      </c>
      <c r="O36" t="s">
        <v>1998</v>
      </c>
      <c r="P36" t="s">
        <v>1999</v>
      </c>
      <c r="Q36" t="s">
        <v>2000</v>
      </c>
      <c r="R36" t="s">
        <v>2001</v>
      </c>
      <c r="S36" t="s">
        <v>2002</v>
      </c>
      <c r="T36" t="s">
        <v>2003</v>
      </c>
      <c r="U36" t="s">
        <v>2004</v>
      </c>
    </row>
    <row r="37" spans="1:21" x14ac:dyDescent="0.2">
      <c r="A37" t="s">
        <v>116</v>
      </c>
      <c r="B37" s="14">
        <v>4075</v>
      </c>
      <c r="C37" s="14">
        <v>12230</v>
      </c>
      <c r="D37" s="14">
        <v>4470</v>
      </c>
      <c r="E37" s="14">
        <v>1985</v>
      </c>
      <c r="F37" s="14">
        <v>2905</v>
      </c>
      <c r="G37" s="14">
        <v>2280</v>
      </c>
      <c r="H37" s="14">
        <v>1425</v>
      </c>
      <c r="I37" s="14">
        <v>1060</v>
      </c>
      <c r="J37" s="14">
        <v>1900</v>
      </c>
      <c r="L37" t="s">
        <v>1989</v>
      </c>
      <c r="M37" s="25" cm="1">
        <f t="array" ref="M37">INDEX(B36:B58,Control!$B$3)</f>
        <v>4120</v>
      </c>
      <c r="N37" s="25" cm="1">
        <f t="array" ref="N37">INDEX(C36:C58,Control!$B$3)</f>
        <v>9345</v>
      </c>
      <c r="O37" s="25" cm="1">
        <f t="array" ref="O37">INDEX(D36:D58,Control!$B$3)</f>
        <v>3725</v>
      </c>
      <c r="P37" s="25" cm="1">
        <f t="array" ref="P37">INDEX(E36:E58,Control!$B$3)</f>
        <v>2035</v>
      </c>
      <c r="Q37" s="25" cm="1">
        <f t="array" ref="Q37">INDEX(F36:F58,Control!$B$3)</f>
        <v>3105</v>
      </c>
      <c r="R37" s="25" cm="1">
        <f t="array" ref="R37">INDEX(G36:G58,Control!$B$3)</f>
        <v>2270</v>
      </c>
      <c r="S37" s="25" cm="1">
        <f t="array" ref="S37">INDEX(H36:H58,Control!$B$3)</f>
        <v>1750</v>
      </c>
      <c r="T37" s="25" cm="1">
        <f t="array" ref="T37">INDEX(I36:I58,Control!$B$3)</f>
        <v>1555</v>
      </c>
      <c r="U37" s="25" cm="1">
        <f t="array" ref="U37">INDEX(J36:J58,Control!$B$3)</f>
        <v>2255</v>
      </c>
    </row>
    <row r="38" spans="1:21" x14ac:dyDescent="0.2">
      <c r="A38" t="s">
        <v>117</v>
      </c>
      <c r="B38" s="14">
        <v>3505</v>
      </c>
      <c r="C38" s="14">
        <v>9490</v>
      </c>
      <c r="D38" s="14">
        <v>3565</v>
      </c>
      <c r="E38" s="14">
        <v>2590</v>
      </c>
      <c r="F38" s="14">
        <v>2680</v>
      </c>
      <c r="G38" s="14">
        <v>1785</v>
      </c>
      <c r="H38" s="14">
        <v>1415</v>
      </c>
      <c r="I38" s="14">
        <v>1420</v>
      </c>
      <c r="J38" s="14">
        <v>1945</v>
      </c>
      <c r="L38" t="s">
        <v>1990</v>
      </c>
      <c r="M38" s="25" cm="1">
        <f t="array" ref="M38">INDEX(B63:B85,Control!$B$3)</f>
        <v>175</v>
      </c>
      <c r="N38" s="25" cm="1">
        <f t="array" ref="N38">INDEX(C63:C85,Control!$B$3)</f>
        <v>0</v>
      </c>
      <c r="O38" s="25" cm="1">
        <f t="array" ref="O38">INDEX(D63:D85,Control!$B$3)</f>
        <v>380</v>
      </c>
      <c r="P38" s="25" cm="1">
        <f t="array" ref="P38">INDEX(E63:E85,Control!$B$3)</f>
        <v>1715</v>
      </c>
      <c r="Q38" s="25" cm="1">
        <f t="array" ref="Q38">INDEX(F63:F85,Control!$B$3)</f>
        <v>1495</v>
      </c>
      <c r="R38" s="25" cm="1">
        <f t="array" ref="R38">INDEX(G63:G85,Control!$B$3)</f>
        <v>1865</v>
      </c>
      <c r="S38" s="25" cm="1">
        <f t="array" ref="S38">INDEX(H63:H85,Control!$B$3)</f>
        <v>1790</v>
      </c>
      <c r="T38" s="25" cm="1">
        <f t="array" ref="T38">INDEX(I63:I85,Control!$B$3)</f>
        <v>1530</v>
      </c>
      <c r="U38" s="25" cm="1">
        <f t="array" ref="U38">INDEX(J63:J85,Control!$B$3)</f>
        <v>2415</v>
      </c>
    </row>
    <row r="39" spans="1:21" x14ac:dyDescent="0.2">
      <c r="A39" t="s">
        <v>118</v>
      </c>
      <c r="B39" s="14">
        <v>2555</v>
      </c>
      <c r="C39" s="14">
        <v>6225</v>
      </c>
      <c r="D39" s="14">
        <v>3155</v>
      </c>
      <c r="E39" s="14">
        <v>1640</v>
      </c>
      <c r="F39" s="14">
        <v>2470</v>
      </c>
      <c r="G39" s="14">
        <v>2490</v>
      </c>
      <c r="H39" s="14">
        <v>1465</v>
      </c>
      <c r="I39" s="14">
        <v>1475</v>
      </c>
      <c r="J39" s="14">
        <v>1865</v>
      </c>
      <c r="L39" t="s">
        <v>1991</v>
      </c>
      <c r="M39" s="25" cm="1">
        <f t="array" ref="M39">INDEX(B90:B112,Control!$B$3)</f>
        <v>4625</v>
      </c>
      <c r="N39" s="25" cm="1">
        <f t="array" ref="N39">INDEX(C90:C112,Control!$B$3)</f>
        <v>2110</v>
      </c>
      <c r="O39" s="25" cm="1">
        <f t="array" ref="O39">INDEX(D90:D112,Control!$B$3)</f>
        <v>3910</v>
      </c>
      <c r="P39" s="25" cm="1">
        <f t="array" ref="P39">INDEX(E90:E112,Control!$B$3)</f>
        <v>1835</v>
      </c>
      <c r="Q39" s="25" cm="1">
        <f t="array" ref="Q39">INDEX(F90:F112,Control!$B$3)</f>
        <v>2295</v>
      </c>
      <c r="R39" s="25" cm="1">
        <f t="array" ref="R39">INDEX(G90:G112,Control!$B$3)</f>
        <v>1325</v>
      </c>
      <c r="S39" s="25" cm="1">
        <f t="array" ref="S39">INDEX(H90:H112,Control!$B$3)</f>
        <v>720</v>
      </c>
      <c r="T39" s="25" cm="1">
        <f t="array" ref="T39">INDEX(I90:I112,Control!$B$3)</f>
        <v>915</v>
      </c>
      <c r="U39" s="25" cm="1">
        <f t="array" ref="U39">INDEX(J90:J112,Control!$B$3)</f>
        <v>915</v>
      </c>
    </row>
    <row r="40" spans="1:21" x14ac:dyDescent="0.2">
      <c r="A40" t="s">
        <v>119</v>
      </c>
      <c r="B40" s="14">
        <v>2720</v>
      </c>
      <c r="C40" s="14">
        <v>5885</v>
      </c>
      <c r="D40" s="14">
        <v>3150</v>
      </c>
      <c r="E40" s="14">
        <v>1500</v>
      </c>
      <c r="F40" s="14">
        <v>2380</v>
      </c>
      <c r="G40" s="14">
        <v>2290</v>
      </c>
      <c r="H40" s="14">
        <v>1480</v>
      </c>
      <c r="I40" s="14">
        <v>1130</v>
      </c>
      <c r="J40" s="14">
        <v>1550</v>
      </c>
      <c r="L40" t="s">
        <v>152</v>
      </c>
      <c r="M40" s="25" cm="1">
        <f t="array" ref="M40">INDEX(B118:B140,Control!$B$3)</f>
        <v>8920</v>
      </c>
      <c r="N40" s="25" cm="1">
        <f t="array" ref="N40">INDEX(C118:C140,Control!$B$3)</f>
        <v>11455</v>
      </c>
      <c r="O40" s="25" cm="1">
        <f t="array" ref="O40">INDEX(D118:D140,Control!$B$3)</f>
        <v>8015</v>
      </c>
      <c r="P40" s="25" cm="1">
        <f t="array" ref="P40">INDEX(E118:E140,Control!$B$3)</f>
        <v>5585</v>
      </c>
      <c r="Q40" s="25" cm="1">
        <f t="array" ref="Q40">INDEX(F118:F140,Control!$B$3)</f>
        <v>6895</v>
      </c>
      <c r="R40" s="25" cm="1">
        <f t="array" ref="R40">INDEX(G118:G140,Control!$B$3)</f>
        <v>5460</v>
      </c>
      <c r="S40" s="25" cm="1">
        <f t="array" ref="S40">INDEX(H118:H140,Control!$B$3)</f>
        <v>4260</v>
      </c>
      <c r="T40" s="25" cm="1">
        <f t="array" ref="T40">INDEX(I118:I140,Control!$B$3)</f>
        <v>4000</v>
      </c>
      <c r="U40" s="25" cm="1">
        <f t="array" ref="U40">INDEX(J118:J140,Control!$B$3)</f>
        <v>5585</v>
      </c>
    </row>
    <row r="41" spans="1:21" x14ac:dyDescent="0.2">
      <c r="A41" t="s">
        <v>120</v>
      </c>
      <c r="B41" s="14">
        <v>2460</v>
      </c>
      <c r="C41" s="14">
        <v>5960</v>
      </c>
      <c r="D41" s="14">
        <v>2710</v>
      </c>
      <c r="E41" s="14">
        <v>1885</v>
      </c>
      <c r="F41" s="14">
        <v>2410</v>
      </c>
      <c r="G41" s="14">
        <v>1730</v>
      </c>
      <c r="H41" s="14">
        <v>1300</v>
      </c>
      <c r="I41" s="14">
        <v>1420</v>
      </c>
      <c r="J41" s="14">
        <v>2200</v>
      </c>
    </row>
    <row r="42" spans="1:21" x14ac:dyDescent="0.2">
      <c r="A42" t="s">
        <v>121</v>
      </c>
      <c r="B42" s="14">
        <v>5545</v>
      </c>
      <c r="C42" s="14">
        <v>12110</v>
      </c>
      <c r="D42" s="14">
        <v>5510</v>
      </c>
      <c r="E42" s="14">
        <v>3075</v>
      </c>
      <c r="F42" s="14">
        <v>4065</v>
      </c>
      <c r="G42" s="14">
        <v>2910</v>
      </c>
      <c r="H42" s="14">
        <v>2060</v>
      </c>
      <c r="I42" s="14">
        <v>2050</v>
      </c>
      <c r="J42" s="14">
        <v>2965</v>
      </c>
    </row>
    <row r="43" spans="1:21" x14ac:dyDescent="0.2">
      <c r="A43" t="s">
        <v>122</v>
      </c>
      <c r="B43" s="14">
        <v>5790</v>
      </c>
      <c r="C43" s="14">
        <v>10085</v>
      </c>
      <c r="D43" s="14">
        <v>4265</v>
      </c>
      <c r="E43" s="14">
        <v>2135</v>
      </c>
      <c r="F43" s="14">
        <v>2415</v>
      </c>
      <c r="G43" s="14">
        <v>1620</v>
      </c>
      <c r="H43" s="14">
        <v>1095</v>
      </c>
      <c r="I43" s="14">
        <v>840</v>
      </c>
      <c r="J43" s="14">
        <v>1255</v>
      </c>
      <c r="L43" t="str">
        <f>L36</f>
        <v>Ashford</v>
      </c>
      <c r="M43" t="s">
        <v>1996</v>
      </c>
      <c r="N43" t="s">
        <v>1997</v>
      </c>
      <c r="O43" t="s">
        <v>1998</v>
      </c>
      <c r="P43" t="s">
        <v>1999</v>
      </c>
      <c r="Q43" t="s">
        <v>2000</v>
      </c>
      <c r="R43" t="s">
        <v>2001</v>
      </c>
      <c r="S43" t="s">
        <v>2002</v>
      </c>
      <c r="T43" t="s">
        <v>2003</v>
      </c>
      <c r="U43" t="s">
        <v>2004</v>
      </c>
    </row>
    <row r="44" spans="1:21" x14ac:dyDescent="0.2">
      <c r="A44" t="s">
        <v>123</v>
      </c>
      <c r="B44" s="14">
        <v>3235</v>
      </c>
      <c r="C44" s="14">
        <v>7645</v>
      </c>
      <c r="D44" s="14">
        <v>3780</v>
      </c>
      <c r="E44" s="14">
        <v>2425</v>
      </c>
      <c r="F44" s="14">
        <v>3670</v>
      </c>
      <c r="G44" s="14">
        <v>2660</v>
      </c>
      <c r="H44" s="14">
        <v>1775</v>
      </c>
      <c r="I44" s="14">
        <v>2270</v>
      </c>
      <c r="J44" s="14">
        <v>2980</v>
      </c>
      <c r="L44" t="s">
        <v>1992</v>
      </c>
      <c r="M44" s="30">
        <f>M37/M$40</f>
        <v>0.46188340807174888</v>
      </c>
      <c r="N44" s="30">
        <f t="shared" ref="N44:U44" si="11">N37/N$40</f>
        <v>0.815800960279354</v>
      </c>
      <c r="O44" s="30">
        <f t="shared" si="11"/>
        <v>0.4647535870243294</v>
      </c>
      <c r="P44" s="30">
        <f t="shared" si="11"/>
        <v>0.36436884512085943</v>
      </c>
      <c r="Q44" s="30">
        <f t="shared" si="11"/>
        <v>0.45032632342277013</v>
      </c>
      <c r="R44" s="30">
        <f t="shared" si="11"/>
        <v>0.41575091575091577</v>
      </c>
      <c r="S44" s="30">
        <f t="shared" si="11"/>
        <v>0.41079812206572769</v>
      </c>
      <c r="T44" s="30">
        <f t="shared" si="11"/>
        <v>0.38874999999999998</v>
      </c>
      <c r="U44" s="30">
        <f t="shared" si="11"/>
        <v>0.40376007162041183</v>
      </c>
    </row>
    <row r="45" spans="1:21" x14ac:dyDescent="0.2">
      <c r="A45" t="s">
        <v>124</v>
      </c>
      <c r="B45" s="14">
        <v>2955</v>
      </c>
      <c r="C45" s="14">
        <v>7540</v>
      </c>
      <c r="D45" s="14">
        <v>3335</v>
      </c>
      <c r="E45" s="14">
        <v>1725</v>
      </c>
      <c r="F45" s="14">
        <v>2905</v>
      </c>
      <c r="G45" s="14">
        <v>2965</v>
      </c>
      <c r="H45" s="14">
        <v>1810</v>
      </c>
      <c r="I45" s="14">
        <v>1445</v>
      </c>
      <c r="J45" s="14">
        <v>2255</v>
      </c>
      <c r="L45" t="s">
        <v>1974</v>
      </c>
      <c r="M45" s="30">
        <f>M38/M$40</f>
        <v>1.961883408071749E-2</v>
      </c>
      <c r="N45" s="30">
        <f t="shared" ref="N45:U45" si="12">N38/N$40</f>
        <v>0</v>
      </c>
      <c r="O45" s="30">
        <f t="shared" si="12"/>
        <v>4.7411104179663134E-2</v>
      </c>
      <c r="P45" s="30">
        <f t="shared" si="12"/>
        <v>0.30707251566696508</v>
      </c>
      <c r="Q45" s="30">
        <f t="shared" si="12"/>
        <v>0.21682378535170413</v>
      </c>
      <c r="R45" s="30">
        <f t="shared" si="12"/>
        <v>0.34157509157509158</v>
      </c>
      <c r="S45" s="30">
        <f t="shared" si="12"/>
        <v>0.42018779342723006</v>
      </c>
      <c r="T45" s="30">
        <f t="shared" si="12"/>
        <v>0.38250000000000001</v>
      </c>
      <c r="U45" s="30">
        <f t="shared" si="12"/>
        <v>0.43240823634735898</v>
      </c>
    </row>
    <row r="46" spans="1:21" x14ac:dyDescent="0.2">
      <c r="A46" t="s">
        <v>125</v>
      </c>
      <c r="B46" s="14">
        <v>5220</v>
      </c>
      <c r="C46" s="14">
        <v>10245</v>
      </c>
      <c r="D46" s="14">
        <v>4550</v>
      </c>
      <c r="E46" s="14">
        <v>2410</v>
      </c>
      <c r="F46" s="14">
        <v>2830</v>
      </c>
      <c r="G46" s="14">
        <v>2055</v>
      </c>
      <c r="H46" s="14">
        <v>1470</v>
      </c>
      <c r="I46" s="14">
        <v>1250</v>
      </c>
      <c r="J46" s="14">
        <v>1735</v>
      </c>
      <c r="L46" t="s">
        <v>1975</v>
      </c>
      <c r="M46" s="30">
        <f>(M39/M$40)*-1</f>
        <v>-0.5184977578475336</v>
      </c>
      <c r="N46" s="30">
        <f t="shared" ref="N46:U46" si="13">(N39/N$40)*-1</f>
        <v>-0.184199039720646</v>
      </c>
      <c r="O46" s="30">
        <f t="shared" si="13"/>
        <v>-0.48783530879600751</v>
      </c>
      <c r="P46" s="30">
        <f t="shared" si="13"/>
        <v>-0.32855863921217549</v>
      </c>
      <c r="Q46" s="30">
        <f t="shared" si="13"/>
        <v>-0.33284989122552572</v>
      </c>
      <c r="R46" s="30">
        <f t="shared" si="13"/>
        <v>-0.24267399267399267</v>
      </c>
      <c r="S46" s="30">
        <f t="shared" si="13"/>
        <v>-0.16901408450704225</v>
      </c>
      <c r="T46" s="30">
        <f t="shared" si="13"/>
        <v>-0.22875000000000001</v>
      </c>
      <c r="U46" s="30">
        <f t="shared" si="13"/>
        <v>-0.16383169203222919</v>
      </c>
    </row>
    <row r="47" spans="1:21" x14ac:dyDescent="0.2">
      <c r="A47" t="s">
        <v>126</v>
      </c>
      <c r="B47" s="14">
        <v>5915</v>
      </c>
      <c r="C47" s="14">
        <v>10905</v>
      </c>
      <c r="D47" s="14">
        <v>4535</v>
      </c>
      <c r="E47" s="14">
        <v>1825</v>
      </c>
      <c r="F47" s="14">
        <v>1915</v>
      </c>
      <c r="G47" s="14">
        <v>1725</v>
      </c>
      <c r="H47" s="14">
        <v>1205</v>
      </c>
      <c r="I47" s="14">
        <v>710</v>
      </c>
      <c r="J47" s="14">
        <v>1340</v>
      </c>
    </row>
    <row r="48" spans="1:21" x14ac:dyDescent="0.2">
      <c r="A48" t="s">
        <v>138</v>
      </c>
      <c r="B48" s="22">
        <f>SUM(B36:B47)</f>
        <v>48095</v>
      </c>
      <c r="C48" s="22">
        <f t="shared" ref="C48:J48" si="14">SUM(C36:C47)</f>
        <v>107665</v>
      </c>
      <c r="D48" s="22">
        <f t="shared" si="14"/>
        <v>46750</v>
      </c>
      <c r="E48" s="22">
        <f t="shared" si="14"/>
        <v>25230</v>
      </c>
      <c r="F48" s="22">
        <f t="shared" si="14"/>
        <v>33750</v>
      </c>
      <c r="G48" s="22">
        <f t="shared" si="14"/>
        <v>26780</v>
      </c>
      <c r="H48" s="22">
        <f t="shared" si="14"/>
        <v>18250</v>
      </c>
      <c r="I48" s="22">
        <f t="shared" si="14"/>
        <v>16625</v>
      </c>
      <c r="J48" s="22">
        <f t="shared" si="14"/>
        <v>24245</v>
      </c>
    </row>
    <row r="49" spans="1:10" x14ac:dyDescent="0.2">
      <c r="A49" t="s">
        <v>127</v>
      </c>
      <c r="B49" s="14">
        <v>5730</v>
      </c>
      <c r="C49" s="14">
        <v>16375</v>
      </c>
      <c r="D49" s="14">
        <v>7345</v>
      </c>
      <c r="E49" s="14">
        <v>4830</v>
      </c>
      <c r="F49" s="14">
        <v>6755</v>
      </c>
      <c r="G49" s="14">
        <v>5030</v>
      </c>
      <c r="H49" s="14">
        <v>3610</v>
      </c>
      <c r="I49" s="14">
        <v>4055</v>
      </c>
      <c r="J49" s="14">
        <v>5305</v>
      </c>
    </row>
    <row r="50" spans="1:10" x14ac:dyDescent="0.2">
      <c r="A50" t="s">
        <v>139</v>
      </c>
      <c r="B50" s="22">
        <f>SUM(B48:B49)</f>
        <v>53825</v>
      </c>
      <c r="C50" s="22">
        <f t="shared" ref="C50:J50" si="15">SUM(C48:C49)</f>
        <v>124040</v>
      </c>
      <c r="D50" s="22">
        <f t="shared" si="15"/>
        <v>54095</v>
      </c>
      <c r="E50" s="22">
        <f t="shared" si="15"/>
        <v>30060</v>
      </c>
      <c r="F50" s="22">
        <f t="shared" si="15"/>
        <v>40505</v>
      </c>
      <c r="G50" s="22">
        <f t="shared" si="15"/>
        <v>31810</v>
      </c>
      <c r="H50" s="22">
        <f t="shared" si="15"/>
        <v>21860</v>
      </c>
      <c r="I50" s="22">
        <f t="shared" si="15"/>
        <v>20680</v>
      </c>
      <c r="J50" s="22">
        <f t="shared" si="15"/>
        <v>29550</v>
      </c>
    </row>
    <row r="51" spans="1:10" x14ac:dyDescent="0.2">
      <c r="A51" t="s">
        <v>140</v>
      </c>
      <c r="B51" s="14" t="s">
        <v>1797</v>
      </c>
      <c r="C51" s="14" t="s">
        <v>1797</v>
      </c>
      <c r="D51" s="14" t="s">
        <v>1797</v>
      </c>
      <c r="E51" s="14" t="s">
        <v>1797</v>
      </c>
      <c r="F51" s="14" t="s">
        <v>1797</v>
      </c>
      <c r="G51" s="14" t="s">
        <v>1797</v>
      </c>
      <c r="H51" s="14" t="s">
        <v>1797</v>
      </c>
      <c r="I51" s="14" t="s">
        <v>1797</v>
      </c>
      <c r="J51" s="14" t="s">
        <v>1797</v>
      </c>
    </row>
    <row r="52" spans="1:10" x14ac:dyDescent="0.2">
      <c r="A52" t="s">
        <v>141</v>
      </c>
      <c r="B52" s="14" t="s">
        <v>1797</v>
      </c>
      <c r="C52" s="14" t="s">
        <v>1797</v>
      </c>
      <c r="D52" s="14" t="s">
        <v>1797</v>
      </c>
      <c r="E52" s="14" t="s">
        <v>1797</v>
      </c>
      <c r="F52" s="14" t="s">
        <v>1797</v>
      </c>
      <c r="G52" s="14" t="s">
        <v>1797</v>
      </c>
      <c r="H52" s="14" t="s">
        <v>1797</v>
      </c>
      <c r="I52" s="14" t="s">
        <v>1797</v>
      </c>
      <c r="J52" s="14" t="s">
        <v>1797</v>
      </c>
    </row>
    <row r="53" spans="1:10" x14ac:dyDescent="0.2">
      <c r="A53" t="s">
        <v>226</v>
      </c>
      <c r="B53" s="14" t="s">
        <v>1797</v>
      </c>
      <c r="C53" s="14" t="s">
        <v>1797</v>
      </c>
      <c r="D53" s="14" t="s">
        <v>1797</v>
      </c>
      <c r="E53" s="14" t="s">
        <v>1797</v>
      </c>
      <c r="F53" s="14" t="s">
        <v>1797</v>
      </c>
      <c r="G53" s="14" t="s">
        <v>1797</v>
      </c>
      <c r="H53" s="14" t="s">
        <v>1797</v>
      </c>
      <c r="I53" s="14" t="s">
        <v>1797</v>
      </c>
      <c r="J53" s="14" t="s">
        <v>1797</v>
      </c>
    </row>
    <row r="54" spans="1:10" x14ac:dyDescent="0.2">
      <c r="A54" t="s">
        <v>227</v>
      </c>
      <c r="B54" s="14" t="s">
        <v>1797</v>
      </c>
      <c r="C54" s="14" t="s">
        <v>1797</v>
      </c>
      <c r="D54" s="14" t="s">
        <v>1797</v>
      </c>
      <c r="E54" s="14" t="s">
        <v>1797</v>
      </c>
      <c r="F54" s="14" t="s">
        <v>1797</v>
      </c>
      <c r="G54" s="14" t="s">
        <v>1797</v>
      </c>
      <c r="H54" s="14" t="s">
        <v>1797</v>
      </c>
      <c r="I54" s="14" t="s">
        <v>1797</v>
      </c>
      <c r="J54" s="14" t="s">
        <v>1797</v>
      </c>
    </row>
    <row r="55" spans="1:10" x14ac:dyDescent="0.2">
      <c r="A55" t="s">
        <v>228</v>
      </c>
      <c r="B55" s="22">
        <f t="shared" ref="B55:J55" si="16">SUM(B38,B41,B42,B44,B49)</f>
        <v>20475</v>
      </c>
      <c r="C55" s="22">
        <f t="shared" si="16"/>
        <v>51580</v>
      </c>
      <c r="D55" s="22">
        <f t="shared" si="16"/>
        <v>22910</v>
      </c>
      <c r="E55" s="22">
        <f t="shared" si="16"/>
        <v>14805</v>
      </c>
      <c r="F55" s="22">
        <f t="shared" si="16"/>
        <v>19580</v>
      </c>
      <c r="G55" s="22">
        <f t="shared" si="16"/>
        <v>14115</v>
      </c>
      <c r="H55" s="22">
        <f t="shared" si="16"/>
        <v>10160</v>
      </c>
      <c r="I55" s="22">
        <f t="shared" si="16"/>
        <v>11215</v>
      </c>
      <c r="J55" s="22">
        <f t="shared" si="16"/>
        <v>15395</v>
      </c>
    </row>
    <row r="56" spans="1:10" x14ac:dyDescent="0.2">
      <c r="A56" t="s">
        <v>229</v>
      </c>
      <c r="B56" s="22">
        <f t="shared" ref="B56:J56" si="17">SUM(B43,B46,B47)</f>
        <v>16925</v>
      </c>
      <c r="C56" s="22">
        <f t="shared" si="17"/>
        <v>31235</v>
      </c>
      <c r="D56" s="22">
        <f t="shared" si="17"/>
        <v>13350</v>
      </c>
      <c r="E56" s="22">
        <f t="shared" si="17"/>
        <v>6370</v>
      </c>
      <c r="F56" s="22">
        <f t="shared" si="17"/>
        <v>7160</v>
      </c>
      <c r="G56" s="22">
        <f t="shared" si="17"/>
        <v>5400</v>
      </c>
      <c r="H56" s="22">
        <f t="shared" si="17"/>
        <v>3770</v>
      </c>
      <c r="I56" s="22">
        <f t="shared" si="17"/>
        <v>2800</v>
      </c>
      <c r="J56" s="22">
        <f t="shared" si="17"/>
        <v>4330</v>
      </c>
    </row>
    <row r="57" spans="1:10" x14ac:dyDescent="0.2">
      <c r="A57" t="s">
        <v>230</v>
      </c>
      <c r="B57" s="22">
        <f t="shared" ref="B57:J57" si="18">SUM(B37,B39,B40,B45)</f>
        <v>12305</v>
      </c>
      <c r="C57" s="22">
        <f t="shared" si="18"/>
        <v>31880</v>
      </c>
      <c r="D57" s="22">
        <f t="shared" si="18"/>
        <v>14110</v>
      </c>
      <c r="E57" s="22">
        <f t="shared" si="18"/>
        <v>6850</v>
      </c>
      <c r="F57" s="22">
        <f t="shared" si="18"/>
        <v>10660</v>
      </c>
      <c r="G57" s="22">
        <f t="shared" si="18"/>
        <v>10025</v>
      </c>
      <c r="H57" s="22">
        <f t="shared" si="18"/>
        <v>6180</v>
      </c>
      <c r="I57" s="22">
        <f t="shared" si="18"/>
        <v>5110</v>
      </c>
      <c r="J57" s="22">
        <f t="shared" si="18"/>
        <v>7570</v>
      </c>
    </row>
    <row r="58" spans="1:10" x14ac:dyDescent="0.2">
      <c r="A58" t="s">
        <v>231</v>
      </c>
      <c r="B58" s="22">
        <f t="shared" ref="B58:J58" si="19">SUM(B36,B42)</f>
        <v>9665</v>
      </c>
      <c r="C58" s="22">
        <f t="shared" si="19"/>
        <v>21455</v>
      </c>
      <c r="D58" s="22">
        <f t="shared" si="19"/>
        <v>9235</v>
      </c>
      <c r="E58" s="22">
        <f t="shared" si="19"/>
        <v>5110</v>
      </c>
      <c r="F58" s="22">
        <f t="shared" si="19"/>
        <v>7170</v>
      </c>
      <c r="G58" s="22">
        <f t="shared" si="19"/>
        <v>5180</v>
      </c>
      <c r="H58" s="22">
        <f t="shared" si="19"/>
        <v>3810</v>
      </c>
      <c r="I58" s="22">
        <f t="shared" si="19"/>
        <v>3605</v>
      </c>
      <c r="J58" s="22">
        <f t="shared" si="19"/>
        <v>5220</v>
      </c>
    </row>
    <row r="61" spans="1:10" x14ac:dyDescent="0.2">
      <c r="A61" t="s">
        <v>1990</v>
      </c>
      <c r="B61">
        <v>1</v>
      </c>
      <c r="C61">
        <v>2</v>
      </c>
      <c r="D61">
        <v>3</v>
      </c>
      <c r="E61">
        <v>4</v>
      </c>
      <c r="F61">
        <v>5</v>
      </c>
      <c r="G61">
        <v>6</v>
      </c>
      <c r="H61">
        <v>7</v>
      </c>
      <c r="I61">
        <v>8</v>
      </c>
      <c r="J61">
        <v>9</v>
      </c>
    </row>
    <row r="62" spans="1:10" x14ac:dyDescent="0.2">
      <c r="B62" t="s">
        <v>1980</v>
      </c>
      <c r="C62" t="s">
        <v>1981</v>
      </c>
      <c r="D62" t="s">
        <v>1982</v>
      </c>
      <c r="E62" t="s">
        <v>1983</v>
      </c>
      <c r="F62" t="s">
        <v>1984</v>
      </c>
      <c r="G62" t="s">
        <v>1985</v>
      </c>
      <c r="H62" t="s">
        <v>1986</v>
      </c>
      <c r="I62" t="s">
        <v>1987</v>
      </c>
      <c r="J62" t="s">
        <v>1988</v>
      </c>
    </row>
    <row r="63" spans="1:10" x14ac:dyDescent="0.2">
      <c r="A63" t="s">
        <v>115</v>
      </c>
      <c r="B63" s="14">
        <v>175</v>
      </c>
      <c r="C63" s="14">
        <v>0</v>
      </c>
      <c r="D63" s="14">
        <v>380</v>
      </c>
      <c r="E63" s="14">
        <v>1715</v>
      </c>
      <c r="F63" s="14">
        <v>1495</v>
      </c>
      <c r="G63" s="14">
        <v>1865</v>
      </c>
      <c r="H63" s="14">
        <v>1790</v>
      </c>
      <c r="I63" s="14">
        <v>1530</v>
      </c>
      <c r="J63" s="14">
        <v>2415</v>
      </c>
    </row>
    <row r="64" spans="1:10" x14ac:dyDescent="0.2">
      <c r="A64" t="s">
        <v>116</v>
      </c>
      <c r="B64" s="14">
        <v>225</v>
      </c>
      <c r="C64" s="14">
        <v>0</v>
      </c>
      <c r="D64" s="14">
        <v>570</v>
      </c>
      <c r="E64" s="14">
        <v>1700</v>
      </c>
      <c r="F64" s="14">
        <v>1435</v>
      </c>
      <c r="G64" s="14">
        <v>2345</v>
      </c>
      <c r="H64" s="14">
        <v>1770</v>
      </c>
      <c r="I64" s="14">
        <v>1310</v>
      </c>
      <c r="J64" s="14">
        <v>2655</v>
      </c>
    </row>
    <row r="65" spans="1:10" x14ac:dyDescent="0.2">
      <c r="A65" t="s">
        <v>117</v>
      </c>
      <c r="B65" s="14">
        <v>175</v>
      </c>
      <c r="C65" s="14">
        <v>0</v>
      </c>
      <c r="D65" s="14">
        <v>305</v>
      </c>
      <c r="E65" s="14">
        <v>1905</v>
      </c>
      <c r="F65" s="14">
        <v>1180</v>
      </c>
      <c r="G65" s="14">
        <v>1615</v>
      </c>
      <c r="H65" s="14">
        <v>1575</v>
      </c>
      <c r="I65" s="14">
        <v>1465</v>
      </c>
      <c r="J65" s="14">
        <v>2125</v>
      </c>
    </row>
    <row r="66" spans="1:10" x14ac:dyDescent="0.2">
      <c r="A66" t="s">
        <v>118</v>
      </c>
      <c r="B66" s="14">
        <v>165</v>
      </c>
      <c r="C66" s="14">
        <v>0</v>
      </c>
      <c r="D66" s="14">
        <v>435</v>
      </c>
      <c r="E66" s="14">
        <v>1425</v>
      </c>
      <c r="F66" s="14">
        <v>1235</v>
      </c>
      <c r="G66" s="14">
        <v>2215</v>
      </c>
      <c r="H66" s="14">
        <v>1365</v>
      </c>
      <c r="I66" s="14">
        <v>1190</v>
      </c>
      <c r="J66" s="14">
        <v>2015</v>
      </c>
    </row>
    <row r="67" spans="1:10" x14ac:dyDescent="0.2">
      <c r="A67" t="s">
        <v>119</v>
      </c>
      <c r="B67" s="14">
        <v>145</v>
      </c>
      <c r="C67" s="14">
        <v>0</v>
      </c>
      <c r="D67" s="14">
        <v>410</v>
      </c>
      <c r="E67" s="14">
        <v>1215</v>
      </c>
      <c r="F67" s="14">
        <v>1060</v>
      </c>
      <c r="G67" s="14">
        <v>1955</v>
      </c>
      <c r="H67" s="14">
        <v>1400</v>
      </c>
      <c r="I67" s="14">
        <v>1100</v>
      </c>
      <c r="J67" s="14">
        <v>1790</v>
      </c>
    </row>
    <row r="68" spans="1:10" x14ac:dyDescent="0.2">
      <c r="A68" t="s">
        <v>120</v>
      </c>
      <c r="B68" s="14">
        <v>115</v>
      </c>
      <c r="C68" s="14">
        <v>0</v>
      </c>
      <c r="D68" s="14">
        <v>205</v>
      </c>
      <c r="E68" s="14">
        <v>1435</v>
      </c>
      <c r="F68" s="14">
        <v>975</v>
      </c>
      <c r="G68" s="14">
        <v>1530</v>
      </c>
      <c r="H68" s="14">
        <v>1340</v>
      </c>
      <c r="I68" s="14">
        <v>1460</v>
      </c>
      <c r="J68" s="14">
        <v>2230</v>
      </c>
    </row>
    <row r="69" spans="1:10" x14ac:dyDescent="0.2">
      <c r="A69" t="s">
        <v>121</v>
      </c>
      <c r="B69" s="14">
        <v>275</v>
      </c>
      <c r="C69" s="14">
        <v>0</v>
      </c>
      <c r="D69" s="14">
        <v>570</v>
      </c>
      <c r="E69" s="14">
        <v>2520</v>
      </c>
      <c r="F69" s="14">
        <v>2005</v>
      </c>
      <c r="G69" s="14">
        <v>2195</v>
      </c>
      <c r="H69" s="14">
        <v>2225</v>
      </c>
      <c r="I69" s="14">
        <v>2020</v>
      </c>
      <c r="J69" s="14">
        <v>3410</v>
      </c>
    </row>
    <row r="70" spans="1:10" x14ac:dyDescent="0.2">
      <c r="A70" t="s">
        <v>122</v>
      </c>
      <c r="B70" s="14">
        <v>220</v>
      </c>
      <c r="C70" s="14">
        <v>0</v>
      </c>
      <c r="D70" s="14">
        <v>430</v>
      </c>
      <c r="E70" s="14">
        <v>1695</v>
      </c>
      <c r="F70" s="14">
        <v>1205</v>
      </c>
      <c r="G70" s="14">
        <v>1185</v>
      </c>
      <c r="H70" s="14">
        <v>1170</v>
      </c>
      <c r="I70" s="14">
        <v>770</v>
      </c>
      <c r="J70" s="14">
        <v>1445</v>
      </c>
    </row>
    <row r="71" spans="1:10" x14ac:dyDescent="0.2">
      <c r="A71" t="s">
        <v>123</v>
      </c>
      <c r="B71" s="14">
        <v>210</v>
      </c>
      <c r="C71" s="14">
        <v>0</v>
      </c>
      <c r="D71" s="14">
        <v>440</v>
      </c>
      <c r="E71" s="14">
        <v>1895</v>
      </c>
      <c r="F71" s="14">
        <v>1480</v>
      </c>
      <c r="G71" s="14">
        <v>1910</v>
      </c>
      <c r="H71" s="14">
        <v>1705</v>
      </c>
      <c r="I71" s="14">
        <v>1960</v>
      </c>
      <c r="J71" s="14">
        <v>3100</v>
      </c>
    </row>
    <row r="72" spans="1:10" x14ac:dyDescent="0.2">
      <c r="A72" t="s">
        <v>124</v>
      </c>
      <c r="B72" s="14">
        <v>235</v>
      </c>
      <c r="C72" s="14">
        <v>0</v>
      </c>
      <c r="D72" s="14">
        <v>605</v>
      </c>
      <c r="E72" s="14">
        <v>1525</v>
      </c>
      <c r="F72" s="14">
        <v>1325</v>
      </c>
      <c r="G72" s="14">
        <v>2730</v>
      </c>
      <c r="H72" s="14">
        <v>1745</v>
      </c>
      <c r="I72" s="14">
        <v>1380</v>
      </c>
      <c r="J72" s="14">
        <v>2600</v>
      </c>
    </row>
    <row r="73" spans="1:10" x14ac:dyDescent="0.2">
      <c r="A73" t="s">
        <v>125</v>
      </c>
      <c r="B73" s="14">
        <v>225</v>
      </c>
      <c r="C73" s="14">
        <v>0</v>
      </c>
      <c r="D73" s="14">
        <v>435</v>
      </c>
      <c r="E73" s="14">
        <v>1890</v>
      </c>
      <c r="F73" s="14">
        <v>1365</v>
      </c>
      <c r="G73" s="14">
        <v>1510</v>
      </c>
      <c r="H73" s="14">
        <v>1530</v>
      </c>
      <c r="I73" s="14">
        <v>1115</v>
      </c>
      <c r="J73" s="14">
        <v>1985</v>
      </c>
    </row>
    <row r="74" spans="1:10" x14ac:dyDescent="0.2">
      <c r="A74" t="s">
        <v>126</v>
      </c>
      <c r="B74" s="14">
        <v>215</v>
      </c>
      <c r="C74" s="14">
        <v>0</v>
      </c>
      <c r="D74" s="14">
        <v>545</v>
      </c>
      <c r="E74" s="14">
        <v>1590</v>
      </c>
      <c r="F74" s="14">
        <v>1310</v>
      </c>
      <c r="G74" s="14">
        <v>1560</v>
      </c>
      <c r="H74" s="14">
        <v>1475</v>
      </c>
      <c r="I74" s="14">
        <v>715</v>
      </c>
      <c r="J74" s="14">
        <v>1785</v>
      </c>
    </row>
    <row r="75" spans="1:10" x14ac:dyDescent="0.2">
      <c r="A75" t="s">
        <v>138</v>
      </c>
      <c r="B75" s="22">
        <f>SUM(B63:B74)</f>
        <v>2380</v>
      </c>
      <c r="C75" s="22">
        <f t="shared" ref="C75" si="20">SUM(C63:C74)</f>
        <v>0</v>
      </c>
      <c r="D75" s="22">
        <f t="shared" ref="D75" si="21">SUM(D63:D74)</f>
        <v>5330</v>
      </c>
      <c r="E75" s="22">
        <f t="shared" ref="E75" si="22">SUM(E63:E74)</f>
        <v>20510</v>
      </c>
      <c r="F75" s="22">
        <f t="shared" ref="F75" si="23">SUM(F63:F74)</f>
        <v>16070</v>
      </c>
      <c r="G75" s="22">
        <f t="shared" ref="G75" si="24">SUM(G63:G74)</f>
        <v>22615</v>
      </c>
      <c r="H75" s="22">
        <f t="shared" ref="H75" si="25">SUM(H63:H74)</f>
        <v>19090</v>
      </c>
      <c r="I75" s="22">
        <f t="shared" ref="I75" si="26">SUM(I63:I74)</f>
        <v>16015</v>
      </c>
      <c r="J75" s="22">
        <f t="shared" ref="J75" si="27">SUM(J63:J74)</f>
        <v>27555</v>
      </c>
    </row>
    <row r="76" spans="1:10" x14ac:dyDescent="0.2">
      <c r="A76" t="s">
        <v>127</v>
      </c>
      <c r="B76" s="14">
        <v>355</v>
      </c>
      <c r="C76" s="14">
        <v>0</v>
      </c>
      <c r="D76" s="14">
        <v>835</v>
      </c>
      <c r="E76" s="14">
        <v>3725</v>
      </c>
      <c r="F76" s="14">
        <v>2910</v>
      </c>
      <c r="G76" s="14">
        <v>4060</v>
      </c>
      <c r="H76" s="14">
        <v>3700</v>
      </c>
      <c r="I76" s="14">
        <v>3625</v>
      </c>
      <c r="J76" s="14">
        <v>5690</v>
      </c>
    </row>
    <row r="77" spans="1:10" x14ac:dyDescent="0.2">
      <c r="A77" t="s">
        <v>139</v>
      </c>
      <c r="B77" s="22">
        <f>SUM(B75:B76)</f>
        <v>2735</v>
      </c>
      <c r="C77" s="22">
        <f t="shared" ref="C77" si="28">SUM(C75:C76)</f>
        <v>0</v>
      </c>
      <c r="D77" s="22">
        <f t="shared" ref="D77" si="29">SUM(D75:D76)</f>
        <v>6165</v>
      </c>
      <c r="E77" s="22">
        <f t="shared" ref="E77" si="30">SUM(E75:E76)</f>
        <v>24235</v>
      </c>
      <c r="F77" s="22">
        <f t="shared" ref="F77" si="31">SUM(F75:F76)</f>
        <v>18980</v>
      </c>
      <c r="G77" s="22">
        <f t="shared" ref="G77" si="32">SUM(G75:G76)</f>
        <v>26675</v>
      </c>
      <c r="H77" s="22">
        <f t="shared" ref="H77" si="33">SUM(H75:H76)</f>
        <v>22790</v>
      </c>
      <c r="I77" s="22">
        <f t="shared" ref="I77" si="34">SUM(I75:I76)</f>
        <v>19640</v>
      </c>
      <c r="J77" s="22">
        <f t="shared" ref="J77" si="35">SUM(J75:J76)</f>
        <v>33245</v>
      </c>
    </row>
    <row r="78" spans="1:10" x14ac:dyDescent="0.2">
      <c r="A78" t="s">
        <v>140</v>
      </c>
      <c r="B78" s="14" t="s">
        <v>1797</v>
      </c>
      <c r="C78" s="14" t="s">
        <v>1797</v>
      </c>
      <c r="D78" s="14" t="s">
        <v>1797</v>
      </c>
      <c r="E78" s="14" t="s">
        <v>1797</v>
      </c>
      <c r="F78" s="14" t="s">
        <v>1797</v>
      </c>
      <c r="G78" s="14" t="s">
        <v>1797</v>
      </c>
      <c r="H78" s="14" t="s">
        <v>1797</v>
      </c>
      <c r="I78" s="14" t="s">
        <v>1797</v>
      </c>
      <c r="J78" s="14" t="s">
        <v>1797</v>
      </c>
    </row>
    <row r="79" spans="1:10" x14ac:dyDescent="0.2">
      <c r="A79" t="s">
        <v>141</v>
      </c>
      <c r="B79" s="14" t="s">
        <v>1797</v>
      </c>
      <c r="C79" s="14" t="s">
        <v>1797</v>
      </c>
      <c r="D79" s="14" t="s">
        <v>1797</v>
      </c>
      <c r="E79" s="14" t="s">
        <v>1797</v>
      </c>
      <c r="F79" s="14" t="s">
        <v>1797</v>
      </c>
      <c r="G79" s="14" t="s">
        <v>1797</v>
      </c>
      <c r="H79" s="14" t="s">
        <v>1797</v>
      </c>
      <c r="I79" s="14" t="s">
        <v>1797</v>
      </c>
      <c r="J79" s="14" t="s">
        <v>1797</v>
      </c>
    </row>
    <row r="80" spans="1:10" x14ac:dyDescent="0.2">
      <c r="A80" t="s">
        <v>226</v>
      </c>
      <c r="B80" s="14" t="s">
        <v>1797</v>
      </c>
      <c r="C80" s="14" t="s">
        <v>1797</v>
      </c>
      <c r="D80" s="14" t="s">
        <v>1797</v>
      </c>
      <c r="E80" s="14" t="s">
        <v>1797</v>
      </c>
      <c r="F80" s="14" t="s">
        <v>1797</v>
      </c>
      <c r="G80" s="14" t="s">
        <v>1797</v>
      </c>
      <c r="H80" s="14" t="s">
        <v>1797</v>
      </c>
      <c r="I80" s="14" t="s">
        <v>1797</v>
      </c>
      <c r="J80" s="14" t="s">
        <v>1797</v>
      </c>
    </row>
    <row r="81" spans="1:10" x14ac:dyDescent="0.2">
      <c r="A81" t="s">
        <v>227</v>
      </c>
      <c r="B81" s="14" t="s">
        <v>1797</v>
      </c>
      <c r="C81" s="14" t="s">
        <v>1797</v>
      </c>
      <c r="D81" s="14" t="s">
        <v>1797</v>
      </c>
      <c r="E81" s="14" t="s">
        <v>1797</v>
      </c>
      <c r="F81" s="14" t="s">
        <v>1797</v>
      </c>
      <c r="G81" s="14" t="s">
        <v>1797</v>
      </c>
      <c r="H81" s="14" t="s">
        <v>1797</v>
      </c>
      <c r="I81" s="14" t="s">
        <v>1797</v>
      </c>
      <c r="J81" s="14" t="s">
        <v>1797</v>
      </c>
    </row>
    <row r="82" spans="1:10" x14ac:dyDescent="0.2">
      <c r="A82" t="s">
        <v>228</v>
      </c>
      <c r="B82" s="22">
        <f t="shared" ref="B82:J82" si="36">SUM(B65,B68,B69,B71,B76)</f>
        <v>1130</v>
      </c>
      <c r="C82" s="22">
        <f t="shared" si="36"/>
        <v>0</v>
      </c>
      <c r="D82" s="22">
        <f t="shared" si="36"/>
        <v>2355</v>
      </c>
      <c r="E82" s="22">
        <f t="shared" si="36"/>
        <v>11480</v>
      </c>
      <c r="F82" s="22">
        <f t="shared" si="36"/>
        <v>8550</v>
      </c>
      <c r="G82" s="22">
        <f t="shared" si="36"/>
        <v>11310</v>
      </c>
      <c r="H82" s="22">
        <f t="shared" si="36"/>
        <v>10545</v>
      </c>
      <c r="I82" s="22">
        <f t="shared" si="36"/>
        <v>10530</v>
      </c>
      <c r="J82" s="22">
        <f t="shared" si="36"/>
        <v>16555</v>
      </c>
    </row>
    <row r="83" spans="1:10" x14ac:dyDescent="0.2">
      <c r="A83" t="s">
        <v>229</v>
      </c>
      <c r="B83" s="22">
        <f t="shared" ref="B83:J83" si="37">SUM(B70,B73,B74)</f>
        <v>660</v>
      </c>
      <c r="C83" s="22">
        <f t="shared" si="37"/>
        <v>0</v>
      </c>
      <c r="D83" s="22">
        <f t="shared" si="37"/>
        <v>1410</v>
      </c>
      <c r="E83" s="22">
        <f t="shared" si="37"/>
        <v>5175</v>
      </c>
      <c r="F83" s="22">
        <f t="shared" si="37"/>
        <v>3880</v>
      </c>
      <c r="G83" s="22">
        <f t="shared" si="37"/>
        <v>4255</v>
      </c>
      <c r="H83" s="22">
        <f t="shared" si="37"/>
        <v>4175</v>
      </c>
      <c r="I83" s="22">
        <f t="shared" si="37"/>
        <v>2600</v>
      </c>
      <c r="J83" s="22">
        <f t="shared" si="37"/>
        <v>5215</v>
      </c>
    </row>
    <row r="84" spans="1:10" x14ac:dyDescent="0.2">
      <c r="A84" t="s">
        <v>230</v>
      </c>
      <c r="B84" s="22">
        <f t="shared" ref="B84:J84" si="38">SUM(B64,B66,B67,B72)</f>
        <v>770</v>
      </c>
      <c r="C84" s="22">
        <f t="shared" si="38"/>
        <v>0</v>
      </c>
      <c r="D84" s="22">
        <f t="shared" si="38"/>
        <v>2020</v>
      </c>
      <c r="E84" s="22">
        <f t="shared" si="38"/>
        <v>5865</v>
      </c>
      <c r="F84" s="22">
        <f t="shared" si="38"/>
        <v>5055</v>
      </c>
      <c r="G84" s="22">
        <f t="shared" si="38"/>
        <v>9245</v>
      </c>
      <c r="H84" s="22">
        <f t="shared" si="38"/>
        <v>6280</v>
      </c>
      <c r="I84" s="22">
        <f t="shared" si="38"/>
        <v>4980</v>
      </c>
      <c r="J84" s="22">
        <f t="shared" si="38"/>
        <v>9060</v>
      </c>
    </row>
    <row r="85" spans="1:10" x14ac:dyDescent="0.2">
      <c r="A85" t="s">
        <v>231</v>
      </c>
      <c r="B85" s="22">
        <f t="shared" ref="B85:J85" si="39">SUM(B63,B69)</f>
        <v>450</v>
      </c>
      <c r="C85" s="22">
        <f t="shared" si="39"/>
        <v>0</v>
      </c>
      <c r="D85" s="22">
        <f t="shared" si="39"/>
        <v>950</v>
      </c>
      <c r="E85" s="22">
        <f t="shared" si="39"/>
        <v>4235</v>
      </c>
      <c r="F85" s="22">
        <f t="shared" si="39"/>
        <v>3500</v>
      </c>
      <c r="G85" s="22">
        <f t="shared" si="39"/>
        <v>4060</v>
      </c>
      <c r="H85" s="22">
        <f t="shared" si="39"/>
        <v>4015</v>
      </c>
      <c r="I85" s="22">
        <f t="shared" si="39"/>
        <v>3550</v>
      </c>
      <c r="J85" s="22">
        <f t="shared" si="39"/>
        <v>5825</v>
      </c>
    </row>
    <row r="88" spans="1:10" x14ac:dyDescent="0.2">
      <c r="A88" t="s">
        <v>1991</v>
      </c>
      <c r="B88">
        <v>1</v>
      </c>
      <c r="C88">
        <v>2</v>
      </c>
      <c r="D88">
        <v>3</v>
      </c>
      <c r="E88">
        <v>4</v>
      </c>
      <c r="F88">
        <v>5</v>
      </c>
      <c r="G88">
        <v>6</v>
      </c>
      <c r="H88">
        <v>7</v>
      </c>
      <c r="I88">
        <v>8</v>
      </c>
      <c r="J88">
        <v>9</v>
      </c>
    </row>
    <row r="89" spans="1:10" x14ac:dyDescent="0.2">
      <c r="B89" t="s">
        <v>1980</v>
      </c>
      <c r="C89" t="s">
        <v>1981</v>
      </c>
      <c r="D89" t="s">
        <v>1982</v>
      </c>
      <c r="E89" t="s">
        <v>1983</v>
      </c>
      <c r="F89" t="s">
        <v>1984</v>
      </c>
      <c r="G89" t="s">
        <v>1985</v>
      </c>
      <c r="H89" t="s">
        <v>1986</v>
      </c>
      <c r="I89" t="s">
        <v>1987</v>
      </c>
      <c r="J89" t="s">
        <v>1988</v>
      </c>
    </row>
    <row r="90" spans="1:10" x14ac:dyDescent="0.2">
      <c r="A90" t="s">
        <v>115</v>
      </c>
      <c r="B90" s="14">
        <v>4625</v>
      </c>
      <c r="C90" s="14">
        <v>2110</v>
      </c>
      <c r="D90" s="14">
        <v>3910</v>
      </c>
      <c r="E90" s="14">
        <v>1835</v>
      </c>
      <c r="F90" s="14">
        <v>2295</v>
      </c>
      <c r="G90" s="14">
        <v>1325</v>
      </c>
      <c r="H90" s="14">
        <v>720</v>
      </c>
      <c r="I90" s="14">
        <v>915</v>
      </c>
      <c r="J90" s="14">
        <v>915</v>
      </c>
    </row>
    <row r="91" spans="1:10" x14ac:dyDescent="0.2">
      <c r="A91" t="s">
        <v>116</v>
      </c>
      <c r="B91" s="14">
        <v>3930</v>
      </c>
      <c r="C91" s="14">
        <v>1735</v>
      </c>
      <c r="D91" s="14">
        <v>3190</v>
      </c>
      <c r="E91" s="14">
        <v>1505</v>
      </c>
      <c r="F91" s="14">
        <v>2075</v>
      </c>
      <c r="G91" s="14">
        <v>1220</v>
      </c>
      <c r="H91" s="14">
        <v>755</v>
      </c>
      <c r="I91" s="14">
        <v>720</v>
      </c>
      <c r="J91" s="14">
        <v>750</v>
      </c>
    </row>
    <row r="92" spans="1:10" x14ac:dyDescent="0.2">
      <c r="A92" t="s">
        <v>117</v>
      </c>
      <c r="B92" s="14">
        <v>3640</v>
      </c>
      <c r="C92" s="14">
        <v>2265</v>
      </c>
      <c r="D92" s="14">
        <v>3615</v>
      </c>
      <c r="E92" s="14">
        <v>2085</v>
      </c>
      <c r="F92" s="14">
        <v>1975</v>
      </c>
      <c r="G92" s="14">
        <v>1140</v>
      </c>
      <c r="H92" s="14">
        <v>670</v>
      </c>
      <c r="I92" s="14">
        <v>790</v>
      </c>
      <c r="J92" s="14">
        <v>860</v>
      </c>
    </row>
    <row r="93" spans="1:10" x14ac:dyDescent="0.2">
      <c r="A93" t="s">
        <v>118</v>
      </c>
      <c r="B93" s="14">
        <v>3080</v>
      </c>
      <c r="C93" s="14">
        <v>1300</v>
      </c>
      <c r="D93" s="14">
        <v>3650</v>
      </c>
      <c r="E93" s="14">
        <v>1550</v>
      </c>
      <c r="F93" s="14">
        <v>1705</v>
      </c>
      <c r="G93" s="14">
        <v>1255</v>
      </c>
      <c r="H93" s="14">
        <v>665</v>
      </c>
      <c r="I93" s="14">
        <v>790</v>
      </c>
      <c r="J93" s="14">
        <v>620</v>
      </c>
    </row>
    <row r="94" spans="1:10" x14ac:dyDescent="0.2">
      <c r="A94" t="s">
        <v>119</v>
      </c>
      <c r="B94" s="14">
        <v>3140</v>
      </c>
      <c r="C94" s="14">
        <v>1475</v>
      </c>
      <c r="D94" s="14">
        <v>3125</v>
      </c>
      <c r="E94" s="14">
        <v>1410</v>
      </c>
      <c r="F94" s="14">
        <v>1695</v>
      </c>
      <c r="G94" s="14">
        <v>1090</v>
      </c>
      <c r="H94" s="14">
        <v>660</v>
      </c>
      <c r="I94" s="14">
        <v>620</v>
      </c>
      <c r="J94" s="14">
        <v>555</v>
      </c>
    </row>
    <row r="95" spans="1:10" x14ac:dyDescent="0.2">
      <c r="A95" t="s">
        <v>120</v>
      </c>
      <c r="B95" s="14">
        <v>3185</v>
      </c>
      <c r="C95" s="14">
        <v>1615</v>
      </c>
      <c r="D95" s="14">
        <v>2930</v>
      </c>
      <c r="E95" s="14">
        <v>1630</v>
      </c>
      <c r="F95" s="14">
        <v>1780</v>
      </c>
      <c r="G95" s="14">
        <v>1040</v>
      </c>
      <c r="H95" s="14">
        <v>690</v>
      </c>
      <c r="I95" s="14">
        <v>965</v>
      </c>
      <c r="J95" s="14">
        <v>1020</v>
      </c>
    </row>
    <row r="96" spans="1:10" x14ac:dyDescent="0.2">
      <c r="A96" t="s">
        <v>121</v>
      </c>
      <c r="B96" s="14">
        <v>6605</v>
      </c>
      <c r="C96" s="14">
        <v>3390</v>
      </c>
      <c r="D96" s="14">
        <v>5750</v>
      </c>
      <c r="E96" s="14">
        <v>2745</v>
      </c>
      <c r="F96" s="14">
        <v>2860</v>
      </c>
      <c r="G96" s="14">
        <v>1630</v>
      </c>
      <c r="H96" s="14">
        <v>945</v>
      </c>
      <c r="I96" s="14">
        <v>1315</v>
      </c>
      <c r="J96" s="14">
        <v>1425</v>
      </c>
    </row>
    <row r="97" spans="1:10" x14ac:dyDescent="0.2">
      <c r="A97" t="s">
        <v>122</v>
      </c>
      <c r="B97" s="14">
        <v>4515</v>
      </c>
      <c r="C97" s="14">
        <v>1990</v>
      </c>
      <c r="D97" s="14">
        <v>3245</v>
      </c>
      <c r="E97" s="14">
        <v>1750</v>
      </c>
      <c r="F97" s="14">
        <v>1855</v>
      </c>
      <c r="G97" s="14">
        <v>1015</v>
      </c>
      <c r="H97" s="14">
        <v>560</v>
      </c>
      <c r="I97" s="14">
        <v>530</v>
      </c>
      <c r="J97" s="14">
        <v>525</v>
      </c>
    </row>
    <row r="98" spans="1:10" x14ac:dyDescent="0.2">
      <c r="A98" t="s">
        <v>123</v>
      </c>
      <c r="B98" s="14">
        <v>4875</v>
      </c>
      <c r="C98" s="14">
        <v>2380</v>
      </c>
      <c r="D98" s="14">
        <v>4555</v>
      </c>
      <c r="E98" s="14">
        <v>2280</v>
      </c>
      <c r="F98" s="14">
        <v>2935</v>
      </c>
      <c r="G98" s="14">
        <v>1570</v>
      </c>
      <c r="H98" s="14">
        <v>905</v>
      </c>
      <c r="I98" s="14">
        <v>1630</v>
      </c>
      <c r="J98" s="14">
        <v>1380</v>
      </c>
    </row>
    <row r="99" spans="1:10" x14ac:dyDescent="0.2">
      <c r="A99" t="s">
        <v>124</v>
      </c>
      <c r="B99" s="14">
        <v>3695</v>
      </c>
      <c r="C99" s="14">
        <v>1670</v>
      </c>
      <c r="D99" s="14">
        <v>3220</v>
      </c>
      <c r="E99" s="14">
        <v>1680</v>
      </c>
      <c r="F99" s="14">
        <v>2235</v>
      </c>
      <c r="G99" s="14">
        <v>1705</v>
      </c>
      <c r="H99" s="14">
        <v>870</v>
      </c>
      <c r="I99" s="14">
        <v>910</v>
      </c>
      <c r="J99" s="14">
        <v>840</v>
      </c>
    </row>
    <row r="100" spans="1:10" x14ac:dyDescent="0.2">
      <c r="A100" t="s">
        <v>125</v>
      </c>
      <c r="B100" s="14">
        <v>5035</v>
      </c>
      <c r="C100" s="14">
        <v>2575</v>
      </c>
      <c r="D100" s="14">
        <v>4430</v>
      </c>
      <c r="E100" s="14">
        <v>2200</v>
      </c>
      <c r="F100" s="14">
        <v>2070</v>
      </c>
      <c r="G100" s="14">
        <v>1245</v>
      </c>
      <c r="H100" s="14">
        <v>675</v>
      </c>
      <c r="I100" s="14">
        <v>645</v>
      </c>
      <c r="J100" s="14">
        <v>705</v>
      </c>
    </row>
    <row r="101" spans="1:10" x14ac:dyDescent="0.2">
      <c r="A101" t="s">
        <v>126</v>
      </c>
      <c r="B101" s="14">
        <v>3885</v>
      </c>
      <c r="C101" s="14">
        <v>1870</v>
      </c>
      <c r="D101" s="14">
        <v>2880</v>
      </c>
      <c r="E101" s="14">
        <v>1350</v>
      </c>
      <c r="F101" s="14">
        <v>1520</v>
      </c>
      <c r="G101" s="14">
        <v>870</v>
      </c>
      <c r="H101" s="14">
        <v>525</v>
      </c>
      <c r="I101" s="14">
        <v>400</v>
      </c>
      <c r="J101" s="14">
        <v>575</v>
      </c>
    </row>
    <row r="102" spans="1:10" x14ac:dyDescent="0.2">
      <c r="A102" t="s">
        <v>138</v>
      </c>
      <c r="B102" s="22">
        <f>SUM(B90:B101)</f>
        <v>50210</v>
      </c>
      <c r="C102" s="22">
        <f t="shared" ref="C102" si="40">SUM(C90:C101)</f>
        <v>24375</v>
      </c>
      <c r="D102" s="22">
        <f t="shared" ref="D102" si="41">SUM(D90:D101)</f>
        <v>44500</v>
      </c>
      <c r="E102" s="22">
        <f t="shared" ref="E102" si="42">SUM(E90:E101)</f>
        <v>22020</v>
      </c>
      <c r="F102" s="22">
        <f t="shared" ref="F102" si="43">SUM(F90:F101)</f>
        <v>25000</v>
      </c>
      <c r="G102" s="22">
        <f t="shared" ref="G102" si="44">SUM(G90:G101)</f>
        <v>15105</v>
      </c>
      <c r="H102" s="22">
        <f t="shared" ref="H102" si="45">SUM(H90:H101)</f>
        <v>8640</v>
      </c>
      <c r="I102" s="22">
        <f t="shared" ref="I102" si="46">SUM(I90:I101)</f>
        <v>10230</v>
      </c>
      <c r="J102" s="22">
        <f t="shared" ref="J102" si="47">SUM(J90:J101)</f>
        <v>10170</v>
      </c>
    </row>
    <row r="103" spans="1:10" x14ac:dyDescent="0.2">
      <c r="A103" t="s">
        <v>127</v>
      </c>
      <c r="B103" s="14">
        <v>8355</v>
      </c>
      <c r="C103" s="14">
        <v>5050</v>
      </c>
      <c r="D103" s="14">
        <v>8660</v>
      </c>
      <c r="E103" s="14">
        <v>4820</v>
      </c>
      <c r="F103" s="14">
        <v>5545</v>
      </c>
      <c r="G103" s="14">
        <v>2955</v>
      </c>
      <c r="H103" s="14">
        <v>1735</v>
      </c>
      <c r="I103" s="14">
        <v>2690</v>
      </c>
      <c r="J103" s="14">
        <v>2190</v>
      </c>
    </row>
    <row r="104" spans="1:10" x14ac:dyDescent="0.2">
      <c r="A104" t="s">
        <v>139</v>
      </c>
      <c r="B104" s="22">
        <f>SUM(B102:B103)</f>
        <v>58565</v>
      </c>
      <c r="C104" s="22">
        <f t="shared" ref="C104" si="48">SUM(C102:C103)</f>
        <v>29425</v>
      </c>
      <c r="D104" s="22">
        <f t="shared" ref="D104" si="49">SUM(D102:D103)</f>
        <v>53160</v>
      </c>
      <c r="E104" s="22">
        <f t="shared" ref="E104" si="50">SUM(E102:E103)</f>
        <v>26840</v>
      </c>
      <c r="F104" s="22">
        <f t="shared" ref="F104" si="51">SUM(F102:F103)</f>
        <v>30545</v>
      </c>
      <c r="G104" s="22">
        <f t="shared" ref="G104" si="52">SUM(G102:G103)</f>
        <v>18060</v>
      </c>
      <c r="H104" s="22">
        <f t="shared" ref="H104" si="53">SUM(H102:H103)</f>
        <v>10375</v>
      </c>
      <c r="I104" s="22">
        <f t="shared" ref="I104" si="54">SUM(I102:I103)</f>
        <v>12920</v>
      </c>
      <c r="J104" s="22">
        <f t="shared" ref="J104" si="55">SUM(J102:J103)</f>
        <v>12360</v>
      </c>
    </row>
    <row r="105" spans="1:10" x14ac:dyDescent="0.2">
      <c r="A105" t="s">
        <v>140</v>
      </c>
      <c r="B105" s="14" t="s">
        <v>1797</v>
      </c>
      <c r="C105" s="14" t="s">
        <v>1797</v>
      </c>
      <c r="D105" s="14" t="s">
        <v>1797</v>
      </c>
      <c r="E105" s="14" t="s">
        <v>1797</v>
      </c>
      <c r="F105" s="14" t="s">
        <v>1797</v>
      </c>
      <c r="G105" s="14" t="s">
        <v>1797</v>
      </c>
      <c r="H105" s="14" t="s">
        <v>1797</v>
      </c>
      <c r="I105" s="14" t="s">
        <v>1797</v>
      </c>
      <c r="J105" s="14" t="s">
        <v>1797</v>
      </c>
    </row>
    <row r="106" spans="1:10" x14ac:dyDescent="0.2">
      <c r="A106" t="s">
        <v>141</v>
      </c>
      <c r="B106" s="14" t="s">
        <v>1797</v>
      </c>
      <c r="C106" s="14" t="s">
        <v>1797</v>
      </c>
      <c r="D106" s="14" t="s">
        <v>1797</v>
      </c>
      <c r="E106" s="14" t="s">
        <v>1797</v>
      </c>
      <c r="F106" s="14" t="s">
        <v>1797</v>
      </c>
      <c r="G106" s="14" t="s">
        <v>1797</v>
      </c>
      <c r="H106" s="14" t="s">
        <v>1797</v>
      </c>
      <c r="I106" s="14" t="s">
        <v>1797</v>
      </c>
      <c r="J106" s="14" t="s">
        <v>1797</v>
      </c>
    </row>
    <row r="107" spans="1:10" x14ac:dyDescent="0.2">
      <c r="A107" t="s">
        <v>226</v>
      </c>
      <c r="B107" s="14" t="s">
        <v>1797</v>
      </c>
      <c r="C107" s="14" t="s">
        <v>1797</v>
      </c>
      <c r="D107" s="14" t="s">
        <v>1797</v>
      </c>
      <c r="E107" s="14" t="s">
        <v>1797</v>
      </c>
      <c r="F107" s="14" t="s">
        <v>1797</v>
      </c>
      <c r="G107" s="14" t="s">
        <v>1797</v>
      </c>
      <c r="H107" s="14" t="s">
        <v>1797</v>
      </c>
      <c r="I107" s="14" t="s">
        <v>1797</v>
      </c>
      <c r="J107" s="14" t="s">
        <v>1797</v>
      </c>
    </row>
    <row r="108" spans="1:10" x14ac:dyDescent="0.2">
      <c r="A108" t="s">
        <v>227</v>
      </c>
      <c r="B108" s="14" t="s">
        <v>1797</v>
      </c>
      <c r="C108" s="14" t="s">
        <v>1797</v>
      </c>
      <c r="D108" s="14" t="s">
        <v>1797</v>
      </c>
      <c r="E108" s="14" t="s">
        <v>1797</v>
      </c>
      <c r="F108" s="14" t="s">
        <v>1797</v>
      </c>
      <c r="G108" s="14" t="s">
        <v>1797</v>
      </c>
      <c r="H108" s="14" t="s">
        <v>1797</v>
      </c>
      <c r="I108" s="14" t="s">
        <v>1797</v>
      </c>
      <c r="J108" s="14" t="s">
        <v>1797</v>
      </c>
    </row>
    <row r="109" spans="1:10" x14ac:dyDescent="0.2">
      <c r="A109" t="s">
        <v>228</v>
      </c>
      <c r="B109" s="22">
        <f t="shared" ref="B109:J109" si="56">SUM(B92,B95,B96,B98,B103)</f>
        <v>26660</v>
      </c>
      <c r="C109" s="22">
        <f t="shared" si="56"/>
        <v>14700</v>
      </c>
      <c r="D109" s="22">
        <f t="shared" si="56"/>
        <v>25510</v>
      </c>
      <c r="E109" s="22">
        <f t="shared" si="56"/>
        <v>13560</v>
      </c>
      <c r="F109" s="22">
        <f t="shared" si="56"/>
        <v>15095</v>
      </c>
      <c r="G109" s="22">
        <f t="shared" si="56"/>
        <v>8335</v>
      </c>
      <c r="H109" s="22">
        <f t="shared" si="56"/>
        <v>4945</v>
      </c>
      <c r="I109" s="22">
        <f t="shared" si="56"/>
        <v>7390</v>
      </c>
      <c r="J109" s="22">
        <f t="shared" si="56"/>
        <v>6875</v>
      </c>
    </row>
    <row r="110" spans="1:10" x14ac:dyDescent="0.2">
      <c r="A110" t="s">
        <v>229</v>
      </c>
      <c r="B110" s="22">
        <f t="shared" ref="B110:J110" si="57">SUM(B97,B100,B101)</f>
        <v>13435</v>
      </c>
      <c r="C110" s="22">
        <f t="shared" si="57"/>
        <v>6435</v>
      </c>
      <c r="D110" s="22">
        <f t="shared" si="57"/>
        <v>10555</v>
      </c>
      <c r="E110" s="22">
        <f t="shared" si="57"/>
        <v>5300</v>
      </c>
      <c r="F110" s="22">
        <f t="shared" si="57"/>
        <v>5445</v>
      </c>
      <c r="G110" s="22">
        <f t="shared" si="57"/>
        <v>3130</v>
      </c>
      <c r="H110" s="22">
        <f t="shared" si="57"/>
        <v>1760</v>
      </c>
      <c r="I110" s="22">
        <f t="shared" si="57"/>
        <v>1575</v>
      </c>
      <c r="J110" s="22">
        <f t="shared" si="57"/>
        <v>1805</v>
      </c>
    </row>
    <row r="111" spans="1:10" x14ac:dyDescent="0.2">
      <c r="A111" t="s">
        <v>230</v>
      </c>
      <c r="B111" s="22">
        <f t="shared" ref="B111:J111" si="58">SUM(B91,B93,B94,B99)</f>
        <v>13845</v>
      </c>
      <c r="C111" s="22">
        <f t="shared" si="58"/>
        <v>6180</v>
      </c>
      <c r="D111" s="22">
        <f t="shared" si="58"/>
        <v>13185</v>
      </c>
      <c r="E111" s="22">
        <f t="shared" si="58"/>
        <v>6145</v>
      </c>
      <c r="F111" s="22">
        <f t="shared" si="58"/>
        <v>7710</v>
      </c>
      <c r="G111" s="22">
        <f t="shared" si="58"/>
        <v>5270</v>
      </c>
      <c r="H111" s="22">
        <f t="shared" si="58"/>
        <v>2950</v>
      </c>
      <c r="I111" s="22">
        <f t="shared" si="58"/>
        <v>3040</v>
      </c>
      <c r="J111" s="22">
        <f t="shared" si="58"/>
        <v>2765</v>
      </c>
    </row>
    <row r="112" spans="1:10" x14ac:dyDescent="0.2">
      <c r="A112" t="s">
        <v>231</v>
      </c>
      <c r="B112" s="22">
        <f t="shared" ref="B112:J112" si="59">SUM(B90,B96)</f>
        <v>11230</v>
      </c>
      <c r="C112" s="22">
        <f t="shared" si="59"/>
        <v>5500</v>
      </c>
      <c r="D112" s="22">
        <f t="shared" si="59"/>
        <v>9660</v>
      </c>
      <c r="E112" s="22">
        <f t="shared" si="59"/>
        <v>4580</v>
      </c>
      <c r="F112" s="22">
        <f t="shared" si="59"/>
        <v>5155</v>
      </c>
      <c r="G112" s="22">
        <f t="shared" si="59"/>
        <v>2955</v>
      </c>
      <c r="H112" s="22">
        <f t="shared" si="59"/>
        <v>1665</v>
      </c>
      <c r="I112" s="22">
        <f t="shared" si="59"/>
        <v>2230</v>
      </c>
      <c r="J112" s="22">
        <f t="shared" si="59"/>
        <v>2340</v>
      </c>
    </row>
    <row r="116" spans="1:10" x14ac:dyDescent="0.2">
      <c r="A116" t="s">
        <v>152</v>
      </c>
      <c r="B116">
        <v>1</v>
      </c>
      <c r="C116">
        <v>2</v>
      </c>
      <c r="D116">
        <v>3</v>
      </c>
      <c r="E116">
        <v>4</v>
      </c>
      <c r="F116">
        <v>5</v>
      </c>
      <c r="G116">
        <v>6</v>
      </c>
      <c r="H116">
        <v>7</v>
      </c>
      <c r="I116">
        <v>8</v>
      </c>
      <c r="J116">
        <v>9</v>
      </c>
    </row>
    <row r="117" spans="1:10" x14ac:dyDescent="0.2">
      <c r="B117" t="s">
        <v>1980</v>
      </c>
      <c r="C117" t="s">
        <v>1981</v>
      </c>
      <c r="D117" t="s">
        <v>1982</v>
      </c>
      <c r="E117" t="s">
        <v>1983</v>
      </c>
      <c r="F117" t="s">
        <v>1984</v>
      </c>
      <c r="G117" t="s">
        <v>1985</v>
      </c>
      <c r="H117" t="s">
        <v>1986</v>
      </c>
      <c r="I117" t="s">
        <v>1987</v>
      </c>
      <c r="J117" t="s">
        <v>1988</v>
      </c>
    </row>
    <row r="118" spans="1:10" x14ac:dyDescent="0.2">
      <c r="A118" t="s">
        <v>115</v>
      </c>
      <c r="B118" s="14">
        <v>8920</v>
      </c>
      <c r="C118" s="14">
        <v>11455</v>
      </c>
      <c r="D118" s="14">
        <v>8015</v>
      </c>
      <c r="E118" s="14">
        <v>5585</v>
      </c>
      <c r="F118" s="14">
        <v>6895</v>
      </c>
      <c r="G118" s="14">
        <v>5460</v>
      </c>
      <c r="H118" s="14">
        <v>4260</v>
      </c>
      <c r="I118" s="14">
        <v>4000</v>
      </c>
      <c r="J118" s="14">
        <v>5585</v>
      </c>
    </row>
    <row r="119" spans="1:10" x14ac:dyDescent="0.2">
      <c r="A119" t="s">
        <v>116</v>
      </c>
      <c r="B119" s="14">
        <v>8230</v>
      </c>
      <c r="C119" s="14">
        <v>13965</v>
      </c>
      <c r="D119" s="14">
        <v>8230</v>
      </c>
      <c r="E119" s="14">
        <v>5190</v>
      </c>
      <c r="F119" s="14">
        <v>6415</v>
      </c>
      <c r="G119" s="14">
        <v>5845</v>
      </c>
      <c r="H119" s="14">
        <v>3950</v>
      </c>
      <c r="I119" s="14">
        <v>3090</v>
      </c>
      <c r="J119" s="14">
        <v>5305</v>
      </c>
    </row>
    <row r="120" spans="1:10" x14ac:dyDescent="0.2">
      <c r="A120" t="s">
        <v>117</v>
      </c>
      <c r="B120" s="14">
        <v>7320</v>
      </c>
      <c r="C120" s="14">
        <v>11755</v>
      </c>
      <c r="D120" s="14">
        <v>7485</v>
      </c>
      <c r="E120" s="14">
        <v>6580</v>
      </c>
      <c r="F120" s="14">
        <v>5835</v>
      </c>
      <c r="G120" s="14">
        <v>4540</v>
      </c>
      <c r="H120" s="14">
        <v>3660</v>
      </c>
      <c r="I120" s="14">
        <v>3675</v>
      </c>
      <c r="J120" s="14">
        <v>4930</v>
      </c>
    </row>
    <row r="121" spans="1:10" x14ac:dyDescent="0.2">
      <c r="A121" t="s">
        <v>118</v>
      </c>
      <c r="B121" s="14">
        <v>5800</v>
      </c>
      <c r="C121" s="14">
        <v>7525</v>
      </c>
      <c r="D121" s="14">
        <v>7240</v>
      </c>
      <c r="E121" s="14">
        <v>4615</v>
      </c>
      <c r="F121" s="14">
        <v>5410</v>
      </c>
      <c r="G121" s="14">
        <v>5960</v>
      </c>
      <c r="H121" s="14">
        <v>3495</v>
      </c>
      <c r="I121" s="14">
        <v>3455</v>
      </c>
      <c r="J121" s="14">
        <v>4500</v>
      </c>
    </row>
    <row r="122" spans="1:10" x14ac:dyDescent="0.2">
      <c r="A122" t="s">
        <v>119</v>
      </c>
      <c r="B122" s="14">
        <v>6005</v>
      </c>
      <c r="C122" s="14">
        <v>7360</v>
      </c>
      <c r="D122" s="14">
        <v>6685</v>
      </c>
      <c r="E122" s="14">
        <v>4125</v>
      </c>
      <c r="F122" s="14">
        <v>5135</v>
      </c>
      <c r="G122" s="14">
        <v>5335</v>
      </c>
      <c r="H122" s="14">
        <v>3540</v>
      </c>
      <c r="I122" s="14">
        <v>2850</v>
      </c>
      <c r="J122" s="14">
        <v>3895</v>
      </c>
    </row>
    <row r="123" spans="1:10" x14ac:dyDescent="0.2">
      <c r="A123" t="s">
        <v>120</v>
      </c>
      <c r="B123" s="14">
        <v>5760</v>
      </c>
      <c r="C123" s="14">
        <v>7575</v>
      </c>
      <c r="D123" s="14">
        <v>5845</v>
      </c>
      <c r="E123" s="14">
        <v>4950</v>
      </c>
      <c r="F123" s="14">
        <v>5165</v>
      </c>
      <c r="G123" s="14">
        <v>4300</v>
      </c>
      <c r="H123" s="14">
        <v>3330</v>
      </c>
      <c r="I123" s="14">
        <v>3845</v>
      </c>
      <c r="J123" s="14">
        <v>5450</v>
      </c>
    </row>
    <row r="124" spans="1:10" x14ac:dyDescent="0.2">
      <c r="A124" t="s">
        <v>121</v>
      </c>
      <c r="B124" s="14">
        <v>12425</v>
      </c>
      <c r="C124" s="14">
        <v>15500</v>
      </c>
      <c r="D124" s="14">
        <v>11830</v>
      </c>
      <c r="E124" s="14">
        <v>8340</v>
      </c>
      <c r="F124" s="14">
        <v>8930</v>
      </c>
      <c r="G124" s="14">
        <v>6735</v>
      </c>
      <c r="H124" s="14">
        <v>5230</v>
      </c>
      <c r="I124" s="14">
        <v>5385</v>
      </c>
      <c r="J124" s="14">
        <v>7800</v>
      </c>
    </row>
    <row r="125" spans="1:10" x14ac:dyDescent="0.2">
      <c r="A125" t="s">
        <v>122</v>
      </c>
      <c r="B125" s="14">
        <v>10525</v>
      </c>
      <c r="C125" s="14">
        <v>12075</v>
      </c>
      <c r="D125" s="14">
        <v>7940</v>
      </c>
      <c r="E125" s="14">
        <v>5580</v>
      </c>
      <c r="F125" s="14">
        <v>5475</v>
      </c>
      <c r="G125" s="14">
        <v>3820</v>
      </c>
      <c r="H125" s="14">
        <v>2825</v>
      </c>
      <c r="I125" s="14">
        <v>2140</v>
      </c>
      <c r="J125" s="14">
        <v>3225</v>
      </c>
    </row>
    <row r="126" spans="1:10" x14ac:dyDescent="0.2">
      <c r="A126" t="s">
        <v>123</v>
      </c>
      <c r="B126" s="14">
        <v>8320</v>
      </c>
      <c r="C126" s="14">
        <v>10025</v>
      </c>
      <c r="D126" s="14">
        <v>8775</v>
      </c>
      <c r="E126" s="14">
        <v>6600</v>
      </c>
      <c r="F126" s="14">
        <v>8085</v>
      </c>
      <c r="G126" s="14">
        <v>6140</v>
      </c>
      <c r="H126" s="14">
        <v>4385</v>
      </c>
      <c r="I126" s="14">
        <v>5860</v>
      </c>
      <c r="J126" s="14">
        <v>7460</v>
      </c>
    </row>
    <row r="127" spans="1:10" x14ac:dyDescent="0.2">
      <c r="A127" t="s">
        <v>124</v>
      </c>
      <c r="B127" s="14">
        <v>6885</v>
      </c>
      <c r="C127" s="14">
        <v>9210</v>
      </c>
      <c r="D127" s="14">
        <v>7160</v>
      </c>
      <c r="E127" s="14">
        <v>4930</v>
      </c>
      <c r="F127" s="14">
        <v>6465</v>
      </c>
      <c r="G127" s="14">
        <v>7400</v>
      </c>
      <c r="H127" s="14">
        <v>4425</v>
      </c>
      <c r="I127" s="14">
        <v>3735</v>
      </c>
      <c r="J127" s="14">
        <v>5695</v>
      </c>
    </row>
    <row r="128" spans="1:10" x14ac:dyDescent="0.2">
      <c r="A128" t="s">
        <v>125</v>
      </c>
      <c r="B128" s="14">
        <v>10480</v>
      </c>
      <c r="C128" s="14">
        <v>12820</v>
      </c>
      <c r="D128" s="14">
        <v>9415</v>
      </c>
      <c r="E128" s="14">
        <v>6500</v>
      </c>
      <c r="F128" s="14">
        <v>6265</v>
      </c>
      <c r="G128" s="14">
        <v>4810</v>
      </c>
      <c r="H128" s="14">
        <v>3675</v>
      </c>
      <c r="I128" s="14">
        <v>3010</v>
      </c>
      <c r="J128" s="14">
        <v>4425</v>
      </c>
    </row>
    <row r="129" spans="1:10" x14ac:dyDescent="0.2">
      <c r="A129" t="s">
        <v>126</v>
      </c>
      <c r="B129" s="14">
        <v>10015</v>
      </c>
      <c r="C129" s="14">
        <v>12775</v>
      </c>
      <c r="D129" s="14">
        <v>7960</v>
      </c>
      <c r="E129" s="14">
        <v>4765</v>
      </c>
      <c r="F129" s="14">
        <v>4745</v>
      </c>
      <c r="G129" s="14">
        <v>4155</v>
      </c>
      <c r="H129" s="14">
        <v>3205</v>
      </c>
      <c r="I129" s="14">
        <v>1825</v>
      </c>
      <c r="J129" s="14">
        <v>3700</v>
      </c>
    </row>
    <row r="130" spans="1:10" x14ac:dyDescent="0.2">
      <c r="A130" t="s">
        <v>138</v>
      </c>
      <c r="B130" s="22">
        <f>SUM(B118:B129)</f>
        <v>100685</v>
      </c>
      <c r="C130" s="22">
        <f t="shared" ref="C130" si="60">SUM(C118:C129)</f>
        <v>132040</v>
      </c>
      <c r="D130" s="22">
        <f t="shared" ref="D130" si="61">SUM(D118:D129)</f>
        <v>96580</v>
      </c>
      <c r="E130" s="22">
        <f t="shared" ref="E130" si="62">SUM(E118:E129)</f>
        <v>67760</v>
      </c>
      <c r="F130" s="22">
        <f t="shared" ref="F130" si="63">SUM(F118:F129)</f>
        <v>74820</v>
      </c>
      <c r="G130" s="22">
        <f t="shared" ref="G130" si="64">SUM(G118:G129)</f>
        <v>64500</v>
      </c>
      <c r="H130" s="22">
        <f t="shared" ref="H130" si="65">SUM(H118:H129)</f>
        <v>45980</v>
      </c>
      <c r="I130" s="22">
        <f t="shared" ref="I130" si="66">SUM(I118:I129)</f>
        <v>42870</v>
      </c>
      <c r="J130" s="22">
        <f t="shared" ref="J130" si="67">SUM(J118:J129)</f>
        <v>61970</v>
      </c>
    </row>
    <row r="131" spans="1:10" x14ac:dyDescent="0.2">
      <c r="A131" t="s">
        <v>127</v>
      </c>
      <c r="B131" s="14">
        <v>14440</v>
      </c>
      <c r="C131" s="14">
        <v>21425</v>
      </c>
      <c r="D131" s="14">
        <v>16840</v>
      </c>
      <c r="E131" s="14">
        <v>13375</v>
      </c>
      <c r="F131" s="14">
        <v>15210</v>
      </c>
      <c r="G131" s="14">
        <v>12045</v>
      </c>
      <c r="H131" s="14">
        <v>9045</v>
      </c>
      <c r="I131" s="14">
        <v>10370</v>
      </c>
      <c r="J131" s="14">
        <v>13185</v>
      </c>
    </row>
    <row r="132" spans="1:10" x14ac:dyDescent="0.2">
      <c r="A132" t="s">
        <v>139</v>
      </c>
      <c r="B132" s="22">
        <f>SUM(B130:B131)</f>
        <v>115125</v>
      </c>
      <c r="C132" s="22">
        <f t="shared" ref="C132" si="68">SUM(C130:C131)</f>
        <v>153465</v>
      </c>
      <c r="D132" s="22">
        <f t="shared" ref="D132" si="69">SUM(D130:D131)</f>
        <v>113420</v>
      </c>
      <c r="E132" s="22">
        <f t="shared" ref="E132" si="70">SUM(E130:E131)</f>
        <v>81135</v>
      </c>
      <c r="F132" s="22">
        <f t="shared" ref="F132" si="71">SUM(F130:F131)</f>
        <v>90030</v>
      </c>
      <c r="G132" s="22">
        <f t="shared" ref="G132" si="72">SUM(G130:G131)</f>
        <v>76545</v>
      </c>
      <c r="H132" s="22">
        <f t="shared" ref="H132" si="73">SUM(H130:H131)</f>
        <v>55025</v>
      </c>
      <c r="I132" s="22">
        <f t="shared" ref="I132" si="74">SUM(I130:I131)</f>
        <v>53240</v>
      </c>
      <c r="J132" s="22">
        <f t="shared" ref="J132" si="75">SUM(J130:J131)</f>
        <v>75155</v>
      </c>
    </row>
    <row r="133" spans="1:10" x14ac:dyDescent="0.2">
      <c r="A133" t="s">
        <v>140</v>
      </c>
      <c r="B133" s="14" t="s">
        <v>1797</v>
      </c>
      <c r="C133" s="14" t="s">
        <v>1797</v>
      </c>
      <c r="D133" s="14" t="s">
        <v>1797</v>
      </c>
      <c r="E133" s="14" t="s">
        <v>1797</v>
      </c>
      <c r="F133" s="14" t="s">
        <v>1797</v>
      </c>
      <c r="G133" s="14" t="s">
        <v>1797</v>
      </c>
      <c r="H133" s="14" t="s">
        <v>1797</v>
      </c>
      <c r="I133" s="14" t="s">
        <v>1797</v>
      </c>
      <c r="J133" s="14" t="s">
        <v>1797</v>
      </c>
    </row>
    <row r="134" spans="1:10" x14ac:dyDescent="0.2">
      <c r="A134" t="s">
        <v>141</v>
      </c>
      <c r="B134" s="14" t="s">
        <v>1797</v>
      </c>
      <c r="C134" s="14" t="s">
        <v>1797</v>
      </c>
      <c r="D134" s="14" t="s">
        <v>1797</v>
      </c>
      <c r="E134" s="14" t="s">
        <v>1797</v>
      </c>
      <c r="F134" s="14" t="s">
        <v>1797</v>
      </c>
      <c r="G134" s="14" t="s">
        <v>1797</v>
      </c>
      <c r="H134" s="14" t="s">
        <v>1797</v>
      </c>
      <c r="I134" s="14" t="s">
        <v>1797</v>
      </c>
      <c r="J134" s="14" t="s">
        <v>1797</v>
      </c>
    </row>
    <row r="135" spans="1:10" x14ac:dyDescent="0.2">
      <c r="A135" t="s">
        <v>226</v>
      </c>
      <c r="B135" s="14" t="s">
        <v>1797</v>
      </c>
      <c r="C135" s="14" t="s">
        <v>1797</v>
      </c>
      <c r="D135" s="14" t="s">
        <v>1797</v>
      </c>
      <c r="E135" s="14" t="s">
        <v>1797</v>
      </c>
      <c r="F135" s="14" t="s">
        <v>1797</v>
      </c>
      <c r="G135" s="14" t="s">
        <v>1797</v>
      </c>
      <c r="H135" s="14" t="s">
        <v>1797</v>
      </c>
      <c r="I135" s="14" t="s">
        <v>1797</v>
      </c>
      <c r="J135" s="14" t="s">
        <v>1797</v>
      </c>
    </row>
    <row r="136" spans="1:10" x14ac:dyDescent="0.2">
      <c r="A136" t="s">
        <v>227</v>
      </c>
      <c r="B136" s="14" t="s">
        <v>1797</v>
      </c>
      <c r="C136" s="14" t="s">
        <v>1797</v>
      </c>
      <c r="D136" s="14" t="s">
        <v>1797</v>
      </c>
      <c r="E136" s="14" t="s">
        <v>1797</v>
      </c>
      <c r="F136" s="14" t="s">
        <v>1797</v>
      </c>
      <c r="G136" s="14" t="s">
        <v>1797</v>
      </c>
      <c r="H136" s="14" t="s">
        <v>1797</v>
      </c>
      <c r="I136" s="14" t="s">
        <v>1797</v>
      </c>
      <c r="J136" s="14" t="s">
        <v>1797</v>
      </c>
    </row>
    <row r="137" spans="1:10" x14ac:dyDescent="0.2">
      <c r="A137" t="s">
        <v>228</v>
      </c>
      <c r="B137" s="22">
        <f t="shared" ref="B137:J137" si="76">SUM(B120,B123,B124,B126,B131)</f>
        <v>48265</v>
      </c>
      <c r="C137" s="22">
        <f t="shared" si="76"/>
        <v>66280</v>
      </c>
      <c r="D137" s="22">
        <f t="shared" si="76"/>
        <v>50775</v>
      </c>
      <c r="E137" s="22">
        <f t="shared" si="76"/>
        <v>39845</v>
      </c>
      <c r="F137" s="22">
        <f t="shared" si="76"/>
        <v>43225</v>
      </c>
      <c r="G137" s="22">
        <f t="shared" si="76"/>
        <v>33760</v>
      </c>
      <c r="H137" s="22">
        <f t="shared" si="76"/>
        <v>25650</v>
      </c>
      <c r="I137" s="22">
        <f t="shared" si="76"/>
        <v>29135</v>
      </c>
      <c r="J137" s="22">
        <f t="shared" si="76"/>
        <v>38825</v>
      </c>
    </row>
    <row r="138" spans="1:10" x14ac:dyDescent="0.2">
      <c r="A138" t="s">
        <v>229</v>
      </c>
      <c r="B138" s="22">
        <f t="shared" ref="B138:J138" si="77">SUM(B125,B128,B129)</f>
        <v>31020</v>
      </c>
      <c r="C138" s="22">
        <f t="shared" si="77"/>
        <v>37670</v>
      </c>
      <c r="D138" s="22">
        <f t="shared" si="77"/>
        <v>25315</v>
      </c>
      <c r="E138" s="22">
        <f t="shared" si="77"/>
        <v>16845</v>
      </c>
      <c r="F138" s="22">
        <f t="shared" si="77"/>
        <v>16485</v>
      </c>
      <c r="G138" s="22">
        <f t="shared" si="77"/>
        <v>12785</v>
      </c>
      <c r="H138" s="22">
        <f t="shared" si="77"/>
        <v>9705</v>
      </c>
      <c r="I138" s="22">
        <f t="shared" si="77"/>
        <v>6975</v>
      </c>
      <c r="J138" s="22">
        <f t="shared" si="77"/>
        <v>11350</v>
      </c>
    </row>
    <row r="139" spans="1:10" x14ac:dyDescent="0.2">
      <c r="A139" t="s">
        <v>230</v>
      </c>
      <c r="B139" s="22">
        <f t="shared" ref="B139:J139" si="78">SUM(B119,B121,B122,B127)</f>
        <v>26920</v>
      </c>
      <c r="C139" s="22">
        <f t="shared" si="78"/>
        <v>38060</v>
      </c>
      <c r="D139" s="22">
        <f t="shared" si="78"/>
        <v>29315</v>
      </c>
      <c r="E139" s="22">
        <f t="shared" si="78"/>
        <v>18860</v>
      </c>
      <c r="F139" s="22">
        <f t="shared" si="78"/>
        <v>23425</v>
      </c>
      <c r="G139" s="22">
        <f t="shared" si="78"/>
        <v>24540</v>
      </c>
      <c r="H139" s="22">
        <f t="shared" si="78"/>
        <v>15410</v>
      </c>
      <c r="I139" s="22">
        <f t="shared" si="78"/>
        <v>13130</v>
      </c>
      <c r="J139" s="22">
        <f t="shared" si="78"/>
        <v>19395</v>
      </c>
    </row>
    <row r="140" spans="1:10" x14ac:dyDescent="0.2">
      <c r="A140" t="s">
        <v>231</v>
      </c>
      <c r="B140" s="22">
        <f t="shared" ref="B140:J140" si="79">SUM(B118,B124)</f>
        <v>21345</v>
      </c>
      <c r="C140" s="22">
        <f t="shared" si="79"/>
        <v>26955</v>
      </c>
      <c r="D140" s="22">
        <f t="shared" si="79"/>
        <v>19845</v>
      </c>
      <c r="E140" s="22">
        <f t="shared" si="79"/>
        <v>13925</v>
      </c>
      <c r="F140" s="22">
        <f t="shared" si="79"/>
        <v>15825</v>
      </c>
      <c r="G140" s="22">
        <f t="shared" si="79"/>
        <v>12195</v>
      </c>
      <c r="H140" s="22">
        <f t="shared" si="79"/>
        <v>9490</v>
      </c>
      <c r="I140" s="22">
        <f t="shared" si="79"/>
        <v>9385</v>
      </c>
      <c r="J140" s="22">
        <f t="shared" si="79"/>
        <v>13385</v>
      </c>
    </row>
  </sheetData>
  <sortState xmlns:xlrd2="http://schemas.microsoft.com/office/spreadsheetml/2017/richdata2" ref="A7:E18">
    <sortCondition ref="A7:A18"/>
  </sortState>
  <hyperlinks>
    <hyperlink ref="A4" r:id="rId1" display="https://www.ons.gov.uk/employmentandlabourmarket/peopleinwork/labourproductivity/datasets/qualificationmismatchestimatesinenglandandwales2021" xr:uid="{9D2D0776-DF38-4154-B095-F6660015F02E}"/>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0C49-BE96-424A-B80A-EB7B3226B91F}">
  <sheetPr codeName="Sheet56"/>
  <dimension ref="A1:I64"/>
  <sheetViews>
    <sheetView topLeftCell="A12" workbookViewId="0">
      <selection activeCell="Y201" sqref="Y201"/>
    </sheetView>
  </sheetViews>
  <sheetFormatPr defaultRowHeight="14.25" x14ac:dyDescent="0.2"/>
  <sheetData>
    <row r="1" spans="1:9" x14ac:dyDescent="0.2">
      <c r="A1" t="s">
        <v>1928</v>
      </c>
    </row>
    <row r="2" spans="1:9" ht="71.25" x14ac:dyDescent="0.2">
      <c r="A2" s="25" t="str" cm="1">
        <f t="array" ref="A2">INDEX(A14:A36,Control!B3)</f>
        <v>Ashford</v>
      </c>
      <c r="B2" s="2" t="s">
        <v>152</v>
      </c>
      <c r="C2" s="2" t="s">
        <v>108</v>
      </c>
      <c r="D2" s="2" t="s">
        <v>293</v>
      </c>
      <c r="E2" s="2" t="s">
        <v>294</v>
      </c>
      <c r="F2" s="2" t="s">
        <v>295</v>
      </c>
      <c r="G2" s="2" t="s">
        <v>296</v>
      </c>
      <c r="H2" s="2" t="s">
        <v>297</v>
      </c>
      <c r="I2" s="2" t="s">
        <v>298</v>
      </c>
    </row>
    <row r="3" spans="1:9" x14ac:dyDescent="0.2">
      <c r="A3" t="s">
        <v>1929</v>
      </c>
      <c r="B3" s="25" cm="1">
        <f t="array" ref="B3">INDEX(B14:B36,Control!$B$3)</f>
        <v>62235</v>
      </c>
      <c r="C3" s="25" cm="1">
        <f t="array" ref="C3">INDEX(C14:C36,Control!$B$3)</f>
        <v>5116</v>
      </c>
      <c r="D3" s="25" cm="1">
        <f t="array" ref="D3">INDEX(D14:D36,Control!$B$3)</f>
        <v>6721</v>
      </c>
      <c r="E3" s="25" cm="1">
        <f t="array" ref="E3">INDEX(E14:E36,Control!$B$3)</f>
        <v>9470</v>
      </c>
      <c r="F3" s="25" cm="1">
        <f t="array" ref="F3">INDEX(F14:F36,Control!$B$3)</f>
        <v>3237</v>
      </c>
      <c r="G3" s="25" cm="1">
        <f t="array" ref="G3">INDEX(G14:G36,Control!$B$3)</f>
        <v>13182</v>
      </c>
      <c r="H3" s="25" cm="1">
        <f t="array" ref="H3">INDEX(H14:H36,Control!$B$3)</f>
        <v>23213</v>
      </c>
      <c r="I3" s="25" cm="1">
        <f t="array" ref="I3">INDEX(I14:I36,Control!$B$3)</f>
        <v>1296</v>
      </c>
    </row>
    <row r="4" spans="1:9" x14ac:dyDescent="0.2">
      <c r="A4" t="s">
        <v>1930</v>
      </c>
      <c r="B4" s="25" cm="1">
        <f t="array" ref="B4">INDEX(B42:B64,Control!$B$3)</f>
        <v>2593</v>
      </c>
      <c r="C4" s="25" cm="1">
        <f t="array" ref="C4">INDEX(C42:C64,Control!$B$3)</f>
        <v>360</v>
      </c>
      <c r="D4" s="25" cm="1">
        <f t="array" ref="D4">INDEX(D42:D64,Control!$B$3)</f>
        <v>447</v>
      </c>
      <c r="E4" s="25" cm="1">
        <f t="array" ref="E4">INDEX(E42:E64,Control!$B$3)</f>
        <v>487</v>
      </c>
      <c r="F4" s="25" cm="1">
        <f t="array" ref="F4">INDEX(F42:F64,Control!$B$3)</f>
        <v>105</v>
      </c>
      <c r="G4" s="25" cm="1">
        <f t="array" ref="G4">INDEX(G42:G64,Control!$B$3)</f>
        <v>456</v>
      </c>
      <c r="H4" s="25" cm="1">
        <f t="array" ref="H4">INDEX(H42:H64,Control!$B$3)</f>
        <v>678</v>
      </c>
      <c r="I4" s="25" cm="1">
        <f t="array" ref="I4">INDEX(I42:I64,Control!$B$3)</f>
        <v>60</v>
      </c>
    </row>
    <row r="9" spans="1:9" x14ac:dyDescent="0.2">
      <c r="A9" t="s">
        <v>1931</v>
      </c>
    </row>
    <row r="11" spans="1:9" x14ac:dyDescent="0.2">
      <c r="A11" t="s">
        <v>1928</v>
      </c>
    </row>
    <row r="12" spans="1:9" x14ac:dyDescent="0.2">
      <c r="A12" t="s">
        <v>1929</v>
      </c>
    </row>
    <row r="13" spans="1:9" ht="71.25" x14ac:dyDescent="0.2">
      <c r="B13" s="2" t="s">
        <v>152</v>
      </c>
      <c r="C13" s="2" t="s">
        <v>108</v>
      </c>
      <c r="D13" s="2" t="s">
        <v>293</v>
      </c>
      <c r="E13" s="2" t="s">
        <v>294</v>
      </c>
      <c r="F13" s="2" t="s">
        <v>295</v>
      </c>
      <c r="G13" s="2" t="s">
        <v>296</v>
      </c>
      <c r="H13" s="2" t="s">
        <v>297</v>
      </c>
      <c r="I13" s="2" t="s">
        <v>298</v>
      </c>
    </row>
    <row r="14" spans="1:9" x14ac:dyDescent="0.2">
      <c r="A14" t="s">
        <v>115</v>
      </c>
      <c r="B14">
        <v>62235</v>
      </c>
      <c r="C14">
        <v>5116</v>
      </c>
      <c r="D14">
        <v>6721</v>
      </c>
      <c r="E14">
        <v>9470</v>
      </c>
      <c r="F14">
        <v>3237</v>
      </c>
      <c r="G14">
        <v>13182</v>
      </c>
      <c r="H14">
        <v>23213</v>
      </c>
      <c r="I14">
        <v>1296</v>
      </c>
    </row>
    <row r="15" spans="1:9" x14ac:dyDescent="0.2">
      <c r="A15" t="s">
        <v>116</v>
      </c>
      <c r="B15">
        <v>62111</v>
      </c>
      <c r="C15">
        <v>4694</v>
      </c>
      <c r="D15">
        <v>5561</v>
      </c>
      <c r="E15">
        <v>8014</v>
      </c>
      <c r="F15">
        <v>2772</v>
      </c>
      <c r="G15">
        <v>12023</v>
      </c>
      <c r="H15">
        <v>27910</v>
      </c>
      <c r="I15">
        <v>1137</v>
      </c>
    </row>
    <row r="16" spans="1:9" x14ac:dyDescent="0.2">
      <c r="A16" t="s">
        <v>117</v>
      </c>
      <c r="B16">
        <v>57650</v>
      </c>
      <c r="C16">
        <v>4611</v>
      </c>
      <c r="D16">
        <v>6026</v>
      </c>
      <c r="E16">
        <v>8639</v>
      </c>
      <c r="F16">
        <v>2863</v>
      </c>
      <c r="G16">
        <v>11369</v>
      </c>
      <c r="H16">
        <v>23027</v>
      </c>
      <c r="I16">
        <v>1115</v>
      </c>
    </row>
    <row r="17" spans="1:9" x14ac:dyDescent="0.2">
      <c r="A17" t="s">
        <v>118</v>
      </c>
      <c r="B17">
        <v>49985</v>
      </c>
      <c r="C17">
        <v>4029</v>
      </c>
      <c r="D17">
        <v>5303</v>
      </c>
      <c r="E17">
        <v>8217</v>
      </c>
      <c r="F17">
        <v>2636</v>
      </c>
      <c r="G17">
        <v>11871</v>
      </c>
      <c r="H17">
        <v>16892</v>
      </c>
      <c r="I17">
        <v>1037</v>
      </c>
    </row>
    <row r="18" spans="1:9" x14ac:dyDescent="0.2">
      <c r="A18" t="s">
        <v>119</v>
      </c>
      <c r="B18">
        <v>46819</v>
      </c>
      <c r="C18">
        <v>3800</v>
      </c>
      <c r="D18">
        <v>5123</v>
      </c>
      <c r="E18">
        <v>7269</v>
      </c>
      <c r="F18">
        <v>2525</v>
      </c>
      <c r="G18">
        <v>10710</v>
      </c>
      <c r="H18">
        <v>16466</v>
      </c>
      <c r="I18">
        <v>926</v>
      </c>
    </row>
    <row r="19" spans="1:9" x14ac:dyDescent="0.2">
      <c r="A19" t="s">
        <v>120</v>
      </c>
      <c r="B19">
        <v>48659</v>
      </c>
      <c r="C19">
        <v>4996</v>
      </c>
      <c r="D19">
        <v>5521</v>
      </c>
      <c r="E19">
        <v>7512</v>
      </c>
      <c r="F19">
        <v>2641</v>
      </c>
      <c r="G19">
        <v>9902</v>
      </c>
      <c r="H19">
        <v>16682</v>
      </c>
      <c r="I19">
        <v>1405</v>
      </c>
    </row>
    <row r="20" spans="1:9" x14ac:dyDescent="0.2">
      <c r="A20" t="s">
        <v>121</v>
      </c>
      <c r="B20">
        <v>84729</v>
      </c>
      <c r="C20">
        <v>7365</v>
      </c>
      <c r="D20">
        <v>8560</v>
      </c>
      <c r="E20">
        <v>12718</v>
      </c>
      <c r="F20">
        <v>4603</v>
      </c>
      <c r="G20">
        <v>18366</v>
      </c>
      <c r="H20">
        <v>31276</v>
      </c>
      <c r="I20">
        <v>1841</v>
      </c>
    </row>
    <row r="21" spans="1:9" x14ac:dyDescent="0.2">
      <c r="A21" t="s">
        <v>122</v>
      </c>
      <c r="B21">
        <v>55457</v>
      </c>
      <c r="C21">
        <v>3962</v>
      </c>
      <c r="D21">
        <v>4982</v>
      </c>
      <c r="E21">
        <v>7423</v>
      </c>
      <c r="F21">
        <v>2374</v>
      </c>
      <c r="G21">
        <v>10533</v>
      </c>
      <c r="H21">
        <v>25297</v>
      </c>
      <c r="I21">
        <v>886</v>
      </c>
    </row>
    <row r="22" spans="1:9" x14ac:dyDescent="0.2">
      <c r="A22" t="s">
        <v>123</v>
      </c>
      <c r="B22">
        <v>67922</v>
      </c>
      <c r="C22">
        <v>7337</v>
      </c>
      <c r="D22">
        <v>8049</v>
      </c>
      <c r="E22">
        <v>11114</v>
      </c>
      <c r="F22">
        <v>3966</v>
      </c>
      <c r="G22">
        <v>15188</v>
      </c>
      <c r="H22">
        <v>20741</v>
      </c>
      <c r="I22">
        <v>1527</v>
      </c>
    </row>
    <row r="23" spans="1:9" x14ac:dyDescent="0.2">
      <c r="A23" t="s">
        <v>124</v>
      </c>
      <c r="B23">
        <v>57899</v>
      </c>
      <c r="C23">
        <v>5488</v>
      </c>
      <c r="D23">
        <v>6164</v>
      </c>
      <c r="E23">
        <v>8805</v>
      </c>
      <c r="F23">
        <v>3079</v>
      </c>
      <c r="G23">
        <v>12918</v>
      </c>
      <c r="H23">
        <v>20247</v>
      </c>
      <c r="I23">
        <v>1198</v>
      </c>
    </row>
    <row r="24" spans="1:9" x14ac:dyDescent="0.2">
      <c r="A24" t="s">
        <v>125</v>
      </c>
      <c r="B24">
        <v>63242</v>
      </c>
      <c r="C24">
        <v>4291</v>
      </c>
      <c r="D24">
        <v>6163</v>
      </c>
      <c r="E24">
        <v>9574</v>
      </c>
      <c r="F24">
        <v>2990</v>
      </c>
      <c r="G24">
        <v>13593</v>
      </c>
      <c r="H24">
        <v>25565</v>
      </c>
      <c r="I24">
        <v>1066</v>
      </c>
    </row>
    <row r="25" spans="1:9" x14ac:dyDescent="0.2">
      <c r="A25" t="s">
        <v>126</v>
      </c>
      <c r="B25">
        <v>54964</v>
      </c>
      <c r="C25">
        <v>3343</v>
      </c>
      <c r="D25">
        <v>4270</v>
      </c>
      <c r="E25">
        <v>6864</v>
      </c>
      <c r="F25">
        <v>2015</v>
      </c>
      <c r="G25">
        <v>10119</v>
      </c>
      <c r="H25">
        <v>27459</v>
      </c>
      <c r="I25">
        <v>894</v>
      </c>
    </row>
    <row r="26" spans="1:9" x14ac:dyDescent="0.2">
      <c r="A26" t="s">
        <v>138</v>
      </c>
      <c r="B26">
        <v>711675</v>
      </c>
      <c r="C26">
        <v>59035</v>
      </c>
      <c r="D26">
        <v>72443</v>
      </c>
      <c r="E26">
        <v>105619</v>
      </c>
      <c r="F26">
        <v>35701</v>
      </c>
      <c r="G26">
        <v>149776</v>
      </c>
      <c r="H26">
        <v>274775</v>
      </c>
      <c r="I26">
        <v>14326</v>
      </c>
    </row>
    <row r="27" spans="1:9" x14ac:dyDescent="0.2">
      <c r="A27" s="148" t="s">
        <v>127</v>
      </c>
      <c r="B27">
        <v>129423</v>
      </c>
      <c r="C27">
        <v>12355</v>
      </c>
      <c r="D27">
        <v>14888</v>
      </c>
      <c r="E27">
        <v>21170</v>
      </c>
      <c r="F27">
        <v>7343</v>
      </c>
      <c r="G27">
        <v>28196</v>
      </c>
      <c r="H27">
        <v>42488</v>
      </c>
      <c r="I27">
        <v>2983</v>
      </c>
    </row>
    <row r="28" spans="1:9" x14ac:dyDescent="0.2">
      <c r="A28" t="s">
        <v>139</v>
      </c>
      <c r="B28" s="25">
        <f>SUM(B26:B27)</f>
        <v>841098</v>
      </c>
      <c r="C28" s="25">
        <f t="shared" ref="C28:I28" si="0">SUM(C26:C27)</f>
        <v>71390</v>
      </c>
      <c r="D28" s="25">
        <f t="shared" si="0"/>
        <v>87331</v>
      </c>
      <c r="E28" s="25">
        <f t="shared" si="0"/>
        <v>126789</v>
      </c>
      <c r="F28" s="25">
        <f t="shared" si="0"/>
        <v>43044</v>
      </c>
      <c r="G28" s="25">
        <f t="shared" si="0"/>
        <v>177972</v>
      </c>
      <c r="H28" s="25">
        <f t="shared" si="0"/>
        <v>317263</v>
      </c>
      <c r="I28" s="25">
        <f t="shared" si="0"/>
        <v>17309</v>
      </c>
    </row>
    <row r="29" spans="1:9" x14ac:dyDescent="0.2">
      <c r="A29" t="s">
        <v>140</v>
      </c>
      <c r="B29">
        <v>4354134</v>
      </c>
      <c r="C29">
        <v>320487</v>
      </c>
      <c r="D29">
        <v>392293</v>
      </c>
      <c r="E29">
        <v>572753</v>
      </c>
      <c r="F29">
        <v>198755</v>
      </c>
      <c r="G29">
        <v>860850</v>
      </c>
      <c r="H29">
        <v>1926179</v>
      </c>
      <c r="I29">
        <v>82817</v>
      </c>
    </row>
    <row r="30" spans="1:9" x14ac:dyDescent="0.2">
      <c r="A30" t="s">
        <v>141</v>
      </c>
      <c r="B30">
        <v>25632523</v>
      </c>
      <c r="C30">
        <v>2260189</v>
      </c>
      <c r="D30">
        <v>2295132</v>
      </c>
      <c r="E30">
        <v>3312048</v>
      </c>
      <c r="F30">
        <v>1229993</v>
      </c>
      <c r="G30">
        <v>4926162</v>
      </c>
      <c r="H30">
        <v>11087284</v>
      </c>
      <c r="I30">
        <v>521715</v>
      </c>
    </row>
    <row r="31" spans="1:9" x14ac:dyDescent="0.2">
      <c r="A31" t="s">
        <v>226</v>
      </c>
    </row>
    <row r="32" spans="1:9" x14ac:dyDescent="0.2">
      <c r="A32" t="s">
        <v>227</v>
      </c>
    </row>
    <row r="33" spans="1:9" x14ac:dyDescent="0.2">
      <c r="A33" t="s">
        <v>228</v>
      </c>
      <c r="B33" s="22">
        <f t="shared" ref="B33:I33" si="1">SUM(B16,B19,B20,B22,B27)</f>
        <v>388383</v>
      </c>
      <c r="C33" s="22">
        <f t="shared" si="1"/>
        <v>36664</v>
      </c>
      <c r="D33" s="22">
        <f t="shared" si="1"/>
        <v>43044</v>
      </c>
      <c r="E33" s="22">
        <f t="shared" si="1"/>
        <v>61153</v>
      </c>
      <c r="F33" s="22">
        <f t="shared" si="1"/>
        <v>21416</v>
      </c>
      <c r="G33" s="22">
        <f t="shared" si="1"/>
        <v>83021</v>
      </c>
      <c r="H33" s="22">
        <f t="shared" si="1"/>
        <v>134214</v>
      </c>
      <c r="I33" s="22">
        <f t="shared" si="1"/>
        <v>8871</v>
      </c>
    </row>
    <row r="34" spans="1:9" x14ac:dyDescent="0.2">
      <c r="A34" t="s">
        <v>229</v>
      </c>
      <c r="B34" s="22">
        <f t="shared" ref="B34:I34" si="2">SUM(B21,B24,B25)</f>
        <v>173663</v>
      </c>
      <c r="C34" s="22">
        <f t="shared" si="2"/>
        <v>11596</v>
      </c>
      <c r="D34" s="22">
        <f t="shared" si="2"/>
        <v>15415</v>
      </c>
      <c r="E34" s="22">
        <f t="shared" si="2"/>
        <v>23861</v>
      </c>
      <c r="F34" s="22">
        <f t="shared" si="2"/>
        <v>7379</v>
      </c>
      <c r="G34" s="22">
        <f t="shared" si="2"/>
        <v>34245</v>
      </c>
      <c r="H34" s="22">
        <f t="shared" si="2"/>
        <v>78321</v>
      </c>
      <c r="I34" s="22">
        <f t="shared" si="2"/>
        <v>2846</v>
      </c>
    </row>
    <row r="35" spans="1:9" x14ac:dyDescent="0.2">
      <c r="A35" t="s">
        <v>230</v>
      </c>
      <c r="B35" s="22">
        <f t="shared" ref="B35:I35" si="3">SUM(B15,B17,B18,B23)</f>
        <v>216814</v>
      </c>
      <c r="C35" s="22">
        <f t="shared" si="3"/>
        <v>18011</v>
      </c>
      <c r="D35" s="22">
        <f t="shared" si="3"/>
        <v>22151</v>
      </c>
      <c r="E35" s="22">
        <f t="shared" si="3"/>
        <v>32305</v>
      </c>
      <c r="F35" s="22">
        <f t="shared" si="3"/>
        <v>11012</v>
      </c>
      <c r="G35" s="22">
        <f t="shared" si="3"/>
        <v>47522</v>
      </c>
      <c r="H35" s="22">
        <f t="shared" si="3"/>
        <v>81515</v>
      </c>
      <c r="I35" s="22">
        <f t="shared" si="3"/>
        <v>4298</v>
      </c>
    </row>
    <row r="36" spans="1:9" x14ac:dyDescent="0.2">
      <c r="A36" t="s">
        <v>231</v>
      </c>
      <c r="B36" s="22">
        <f t="shared" ref="B36:I36" si="4">SUM(B14,B20)</f>
        <v>146964</v>
      </c>
      <c r="C36" s="22">
        <f t="shared" si="4"/>
        <v>12481</v>
      </c>
      <c r="D36" s="22">
        <f t="shared" si="4"/>
        <v>15281</v>
      </c>
      <c r="E36" s="22">
        <f t="shared" si="4"/>
        <v>22188</v>
      </c>
      <c r="F36" s="22">
        <f t="shared" si="4"/>
        <v>7840</v>
      </c>
      <c r="G36" s="22">
        <f t="shared" si="4"/>
        <v>31548</v>
      </c>
      <c r="H36" s="22">
        <f t="shared" si="4"/>
        <v>54489</v>
      </c>
      <c r="I36" s="22">
        <f t="shared" si="4"/>
        <v>3137</v>
      </c>
    </row>
    <row r="39" spans="1:9" x14ac:dyDescent="0.2">
      <c r="A39" t="s">
        <v>1928</v>
      </c>
    </row>
    <row r="40" spans="1:9" x14ac:dyDescent="0.2">
      <c r="A40" t="s">
        <v>1930</v>
      </c>
    </row>
    <row r="41" spans="1:9" ht="71.25" x14ac:dyDescent="0.2">
      <c r="B41" s="2" t="s">
        <v>152</v>
      </c>
      <c r="C41" s="2" t="s">
        <v>108</v>
      </c>
      <c r="D41" s="2" t="s">
        <v>293</v>
      </c>
      <c r="E41" s="2" t="s">
        <v>294</v>
      </c>
      <c r="F41" s="2" t="s">
        <v>295</v>
      </c>
      <c r="G41" s="2" t="s">
        <v>296</v>
      </c>
      <c r="H41" s="2" t="s">
        <v>297</v>
      </c>
      <c r="I41" s="2" t="s">
        <v>298</v>
      </c>
    </row>
    <row r="42" spans="1:9" x14ac:dyDescent="0.2">
      <c r="A42" t="s">
        <v>115</v>
      </c>
      <c r="B42">
        <v>2593</v>
      </c>
      <c r="C42">
        <v>360</v>
      </c>
      <c r="D42">
        <v>447</v>
      </c>
      <c r="E42">
        <v>487</v>
      </c>
      <c r="F42">
        <v>105</v>
      </c>
      <c r="G42">
        <v>456</v>
      </c>
      <c r="H42">
        <v>678</v>
      </c>
      <c r="I42">
        <v>60</v>
      </c>
    </row>
    <row r="43" spans="1:9" x14ac:dyDescent="0.2">
      <c r="A43" t="s">
        <v>116</v>
      </c>
      <c r="B43">
        <v>3072</v>
      </c>
      <c r="C43">
        <v>376</v>
      </c>
      <c r="D43">
        <v>423</v>
      </c>
      <c r="E43">
        <v>558</v>
      </c>
      <c r="F43">
        <v>116</v>
      </c>
      <c r="G43">
        <v>580</v>
      </c>
      <c r="H43">
        <v>961</v>
      </c>
      <c r="I43">
        <v>58</v>
      </c>
    </row>
    <row r="44" spans="1:9" x14ac:dyDescent="0.2">
      <c r="A44" t="s">
        <v>117</v>
      </c>
      <c r="B44">
        <v>2603</v>
      </c>
      <c r="C44">
        <v>353</v>
      </c>
      <c r="D44">
        <v>375</v>
      </c>
      <c r="E44">
        <v>466</v>
      </c>
      <c r="F44">
        <v>120</v>
      </c>
      <c r="G44">
        <v>427</v>
      </c>
      <c r="H44">
        <v>801</v>
      </c>
      <c r="I44">
        <v>61</v>
      </c>
    </row>
    <row r="45" spans="1:9" x14ac:dyDescent="0.2">
      <c r="A45" t="s">
        <v>118</v>
      </c>
      <c r="B45">
        <v>2681</v>
      </c>
      <c r="C45">
        <v>425</v>
      </c>
      <c r="D45">
        <v>489</v>
      </c>
      <c r="E45">
        <v>517</v>
      </c>
      <c r="F45">
        <v>103</v>
      </c>
      <c r="G45">
        <v>503</v>
      </c>
      <c r="H45">
        <v>574</v>
      </c>
      <c r="I45">
        <v>70</v>
      </c>
    </row>
    <row r="46" spans="1:9" x14ac:dyDescent="0.2">
      <c r="A46" t="s">
        <v>119</v>
      </c>
      <c r="B46">
        <v>2587</v>
      </c>
      <c r="C46">
        <v>382</v>
      </c>
      <c r="D46">
        <v>413</v>
      </c>
      <c r="E46">
        <v>526</v>
      </c>
      <c r="F46">
        <v>134</v>
      </c>
      <c r="G46">
        <v>465</v>
      </c>
      <c r="H46">
        <v>609</v>
      </c>
      <c r="I46">
        <v>58</v>
      </c>
    </row>
    <row r="47" spans="1:9" x14ac:dyDescent="0.2">
      <c r="A47" t="s">
        <v>120</v>
      </c>
      <c r="B47">
        <v>2820</v>
      </c>
      <c r="C47">
        <v>479</v>
      </c>
      <c r="D47">
        <v>439</v>
      </c>
      <c r="E47">
        <v>505</v>
      </c>
      <c r="F47">
        <v>108</v>
      </c>
      <c r="G47">
        <v>499</v>
      </c>
      <c r="H47">
        <v>710</v>
      </c>
      <c r="I47">
        <v>80</v>
      </c>
    </row>
    <row r="48" spans="1:9" x14ac:dyDescent="0.2">
      <c r="A48" t="s">
        <v>121</v>
      </c>
      <c r="B48">
        <v>3328</v>
      </c>
      <c r="C48">
        <v>490</v>
      </c>
      <c r="D48">
        <v>513</v>
      </c>
      <c r="E48">
        <v>619</v>
      </c>
      <c r="F48">
        <v>157</v>
      </c>
      <c r="G48">
        <v>562</v>
      </c>
      <c r="H48">
        <v>891</v>
      </c>
      <c r="I48">
        <v>96</v>
      </c>
    </row>
    <row r="49" spans="1:9" x14ac:dyDescent="0.2">
      <c r="A49" t="s">
        <v>122</v>
      </c>
      <c r="B49">
        <v>2069</v>
      </c>
      <c r="C49">
        <v>255</v>
      </c>
      <c r="D49">
        <v>286</v>
      </c>
      <c r="E49">
        <v>330</v>
      </c>
      <c r="F49">
        <v>83</v>
      </c>
      <c r="G49">
        <v>364</v>
      </c>
      <c r="H49">
        <v>712</v>
      </c>
      <c r="I49">
        <v>39</v>
      </c>
    </row>
    <row r="50" spans="1:9" x14ac:dyDescent="0.2">
      <c r="A50" t="s">
        <v>123</v>
      </c>
      <c r="B50">
        <v>3470</v>
      </c>
      <c r="C50">
        <v>643</v>
      </c>
      <c r="D50">
        <v>631</v>
      </c>
      <c r="E50">
        <v>683</v>
      </c>
      <c r="F50">
        <v>169</v>
      </c>
      <c r="G50">
        <v>568</v>
      </c>
      <c r="H50">
        <v>689</v>
      </c>
      <c r="I50">
        <v>87</v>
      </c>
    </row>
    <row r="51" spans="1:9" x14ac:dyDescent="0.2">
      <c r="A51" t="s">
        <v>124</v>
      </c>
      <c r="B51">
        <v>3672</v>
      </c>
      <c r="C51">
        <v>672</v>
      </c>
      <c r="D51">
        <v>662</v>
      </c>
      <c r="E51">
        <v>696</v>
      </c>
      <c r="F51">
        <v>182</v>
      </c>
      <c r="G51">
        <v>574</v>
      </c>
      <c r="H51">
        <v>801</v>
      </c>
      <c r="I51">
        <v>85</v>
      </c>
    </row>
    <row r="52" spans="1:9" x14ac:dyDescent="0.2">
      <c r="A52" t="s">
        <v>125</v>
      </c>
      <c r="B52">
        <v>2197</v>
      </c>
      <c r="C52">
        <v>310</v>
      </c>
      <c r="D52">
        <v>319</v>
      </c>
      <c r="E52">
        <v>412</v>
      </c>
      <c r="F52">
        <v>64</v>
      </c>
      <c r="G52">
        <v>420</v>
      </c>
      <c r="H52">
        <v>624</v>
      </c>
      <c r="I52">
        <v>48</v>
      </c>
    </row>
    <row r="53" spans="1:9" x14ac:dyDescent="0.2">
      <c r="A53" t="s">
        <v>126</v>
      </c>
      <c r="B53">
        <v>2095</v>
      </c>
      <c r="C53">
        <v>260</v>
      </c>
      <c r="D53">
        <v>254</v>
      </c>
      <c r="E53">
        <v>320</v>
      </c>
      <c r="F53">
        <v>84</v>
      </c>
      <c r="G53">
        <v>375</v>
      </c>
      <c r="H53">
        <v>763</v>
      </c>
      <c r="I53">
        <v>39</v>
      </c>
    </row>
    <row r="54" spans="1:9" x14ac:dyDescent="0.2">
      <c r="A54" t="s">
        <v>138</v>
      </c>
      <c r="B54">
        <v>33192</v>
      </c>
      <c r="C54">
        <v>5006</v>
      </c>
      <c r="D54">
        <v>5250</v>
      </c>
      <c r="E54">
        <v>6122</v>
      </c>
      <c r="F54">
        <v>1427</v>
      </c>
      <c r="G54">
        <v>5794</v>
      </c>
      <c r="H54">
        <v>8812</v>
      </c>
      <c r="I54">
        <v>781</v>
      </c>
    </row>
    <row r="55" spans="1:9" x14ac:dyDescent="0.2">
      <c r="A55" s="148" t="s">
        <v>127</v>
      </c>
      <c r="B55">
        <v>6713</v>
      </c>
      <c r="C55">
        <v>1090</v>
      </c>
      <c r="D55">
        <v>1146</v>
      </c>
      <c r="E55">
        <v>1352</v>
      </c>
      <c r="F55">
        <v>279</v>
      </c>
      <c r="G55">
        <v>1117</v>
      </c>
      <c r="H55">
        <v>1576</v>
      </c>
      <c r="I55">
        <v>153</v>
      </c>
    </row>
    <row r="56" spans="1:9" x14ac:dyDescent="0.2">
      <c r="A56" t="s">
        <v>139</v>
      </c>
      <c r="B56" s="25">
        <f>SUM(B54:B55)</f>
        <v>39905</v>
      </c>
      <c r="C56" s="25">
        <f t="shared" ref="C56" si="5">SUM(C54:C55)</f>
        <v>6096</v>
      </c>
      <c r="D56" s="25">
        <f t="shared" ref="D56" si="6">SUM(D54:D55)</f>
        <v>6396</v>
      </c>
      <c r="E56" s="25">
        <f t="shared" ref="E56" si="7">SUM(E54:E55)</f>
        <v>7474</v>
      </c>
      <c r="F56" s="25">
        <f t="shared" ref="F56" si="8">SUM(F54:F55)</f>
        <v>1706</v>
      </c>
      <c r="G56" s="25">
        <f t="shared" ref="G56" si="9">SUM(G54:G55)</f>
        <v>6911</v>
      </c>
      <c r="H56" s="25">
        <f t="shared" ref="H56" si="10">SUM(H54:H55)</f>
        <v>10388</v>
      </c>
      <c r="I56" s="25">
        <f t="shared" ref="I56" si="11">SUM(I54:I55)</f>
        <v>934</v>
      </c>
    </row>
    <row r="57" spans="1:9" x14ac:dyDescent="0.2">
      <c r="A57" t="s">
        <v>140</v>
      </c>
      <c r="B57">
        <v>188892</v>
      </c>
      <c r="C57">
        <v>24851</v>
      </c>
      <c r="D57">
        <v>27754</v>
      </c>
      <c r="E57">
        <v>31988</v>
      </c>
      <c r="F57">
        <v>7729</v>
      </c>
      <c r="G57">
        <v>32643</v>
      </c>
      <c r="H57">
        <v>59682</v>
      </c>
      <c r="I57">
        <v>4245</v>
      </c>
    </row>
    <row r="58" spans="1:9" x14ac:dyDescent="0.2">
      <c r="A58" t="s">
        <v>141</v>
      </c>
      <c r="B58">
        <v>1312732</v>
      </c>
      <c r="C58">
        <v>203356</v>
      </c>
      <c r="D58">
        <v>187349</v>
      </c>
      <c r="E58">
        <v>216023</v>
      </c>
      <c r="F58">
        <v>56950</v>
      </c>
      <c r="G58">
        <v>217998</v>
      </c>
      <c r="H58">
        <v>398210</v>
      </c>
      <c r="I58">
        <v>32846</v>
      </c>
    </row>
    <row r="59" spans="1:9" x14ac:dyDescent="0.2">
      <c r="A59" t="s">
        <v>226</v>
      </c>
    </row>
    <row r="60" spans="1:9" x14ac:dyDescent="0.2">
      <c r="A60" t="s">
        <v>227</v>
      </c>
    </row>
    <row r="61" spans="1:9" x14ac:dyDescent="0.2">
      <c r="A61" t="s">
        <v>228</v>
      </c>
      <c r="B61" s="22">
        <f t="shared" ref="B61:I61" si="12">SUM(B44,B47,B48,B50,B55)</f>
        <v>18934</v>
      </c>
      <c r="C61" s="22">
        <f t="shared" si="12"/>
        <v>3055</v>
      </c>
      <c r="D61" s="22">
        <f t="shared" si="12"/>
        <v>3104</v>
      </c>
      <c r="E61" s="22">
        <f t="shared" si="12"/>
        <v>3625</v>
      </c>
      <c r="F61" s="22">
        <f t="shared" si="12"/>
        <v>833</v>
      </c>
      <c r="G61" s="22">
        <f t="shared" si="12"/>
        <v>3173</v>
      </c>
      <c r="H61" s="22">
        <f t="shared" si="12"/>
        <v>4667</v>
      </c>
      <c r="I61" s="22">
        <f t="shared" si="12"/>
        <v>477</v>
      </c>
    </row>
    <row r="62" spans="1:9" x14ac:dyDescent="0.2">
      <c r="A62" t="s">
        <v>229</v>
      </c>
      <c r="B62" s="22">
        <f t="shared" ref="B62:I62" si="13">SUM(B49,B52,B53)</f>
        <v>6361</v>
      </c>
      <c r="C62" s="22">
        <f t="shared" si="13"/>
        <v>825</v>
      </c>
      <c r="D62" s="22">
        <f t="shared" si="13"/>
        <v>859</v>
      </c>
      <c r="E62" s="22">
        <f t="shared" si="13"/>
        <v>1062</v>
      </c>
      <c r="F62" s="22">
        <f t="shared" si="13"/>
        <v>231</v>
      </c>
      <c r="G62" s="22">
        <f t="shared" si="13"/>
        <v>1159</v>
      </c>
      <c r="H62" s="22">
        <f t="shared" si="13"/>
        <v>2099</v>
      </c>
      <c r="I62" s="22">
        <f t="shared" si="13"/>
        <v>126</v>
      </c>
    </row>
    <row r="63" spans="1:9" x14ac:dyDescent="0.2">
      <c r="A63" t="s">
        <v>230</v>
      </c>
      <c r="B63" s="22">
        <f t="shared" ref="B63:I63" si="14">SUM(B43,B45,B46,B51)</f>
        <v>12012</v>
      </c>
      <c r="C63" s="22">
        <f t="shared" si="14"/>
        <v>1855</v>
      </c>
      <c r="D63" s="22">
        <f t="shared" si="14"/>
        <v>1987</v>
      </c>
      <c r="E63" s="22">
        <f t="shared" si="14"/>
        <v>2297</v>
      </c>
      <c r="F63" s="22">
        <f t="shared" si="14"/>
        <v>535</v>
      </c>
      <c r="G63" s="22">
        <f t="shared" si="14"/>
        <v>2122</v>
      </c>
      <c r="H63" s="22">
        <f t="shared" si="14"/>
        <v>2945</v>
      </c>
      <c r="I63" s="22">
        <f t="shared" si="14"/>
        <v>271</v>
      </c>
    </row>
    <row r="64" spans="1:9" x14ac:dyDescent="0.2">
      <c r="A64" t="s">
        <v>231</v>
      </c>
      <c r="B64" s="22">
        <f t="shared" ref="B64:I64" si="15">SUM(B42,B48)</f>
        <v>5921</v>
      </c>
      <c r="C64" s="22">
        <f t="shared" si="15"/>
        <v>850</v>
      </c>
      <c r="D64" s="22">
        <f t="shared" si="15"/>
        <v>960</v>
      </c>
      <c r="E64" s="22">
        <f t="shared" si="15"/>
        <v>1106</v>
      </c>
      <c r="F64" s="22">
        <f t="shared" si="15"/>
        <v>262</v>
      </c>
      <c r="G64" s="22">
        <f t="shared" si="15"/>
        <v>1018</v>
      </c>
      <c r="H64" s="22">
        <f t="shared" si="15"/>
        <v>1569</v>
      </c>
      <c r="I64" s="22">
        <f t="shared" si="15"/>
        <v>156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A697B-6CDE-4E2A-972E-C2C7ED9B281F}">
  <sheetPr codeName="Sheet57"/>
  <dimension ref="A1:V32"/>
  <sheetViews>
    <sheetView workbookViewId="0">
      <selection activeCell="Y201" sqref="Y201"/>
    </sheetView>
  </sheetViews>
  <sheetFormatPr defaultRowHeight="14.25" x14ac:dyDescent="0.2"/>
  <cols>
    <col min="2" max="15" width="9.875" bestFit="1" customWidth="1"/>
    <col min="16" max="17" width="9.875" customWidth="1"/>
    <col min="18" max="18" width="9" style="100"/>
  </cols>
  <sheetData>
    <row r="1" spans="1:22" x14ac:dyDescent="0.2">
      <c r="A1" s="203" t="s">
        <v>1932</v>
      </c>
    </row>
    <row r="2" spans="1:22" x14ac:dyDescent="0.2">
      <c r="A2" s="203" t="s">
        <v>1933</v>
      </c>
    </row>
    <row r="4" spans="1:22" x14ac:dyDescent="0.2">
      <c r="B4">
        <v>2009</v>
      </c>
      <c r="C4">
        <v>2010</v>
      </c>
      <c r="D4">
        <v>2011</v>
      </c>
      <c r="E4">
        <v>2012</v>
      </c>
      <c r="F4">
        <v>2013</v>
      </c>
      <c r="G4">
        <v>2014</v>
      </c>
      <c r="H4">
        <v>2015</v>
      </c>
      <c r="I4">
        <v>2016</v>
      </c>
      <c r="J4">
        <v>2017</v>
      </c>
      <c r="K4">
        <v>2018</v>
      </c>
      <c r="L4">
        <v>2019</v>
      </c>
      <c r="M4">
        <v>2020</v>
      </c>
      <c r="N4">
        <v>2021</v>
      </c>
      <c r="O4">
        <v>2022</v>
      </c>
      <c r="P4">
        <v>2023</v>
      </c>
      <c r="Q4">
        <v>2024</v>
      </c>
    </row>
    <row r="5" spans="1:22" x14ac:dyDescent="0.2">
      <c r="A5" s="25" t="str" cm="1">
        <f t="array" ref="A5">INDEX(A10:A32,Control!$B$3)</f>
        <v>Ashford</v>
      </c>
      <c r="B5" s="22" cm="1">
        <f t="array" ref="B5">INDEX(B10:B32,Control!$B$3)</f>
        <v>48578.8</v>
      </c>
      <c r="C5" s="22" cm="1">
        <f t="array" ref="C5">INDEX(C10:C32,Control!$B$3)</f>
        <v>49135.9</v>
      </c>
      <c r="D5" s="22" cm="1">
        <f t="array" ref="D5">INDEX(D10:D32,Control!$B$3)</f>
        <v>49747</v>
      </c>
      <c r="E5" s="22" cm="1">
        <f t="array" ref="E5">INDEX(E10:E32,Control!$B$3)</f>
        <v>50425.3</v>
      </c>
      <c r="F5" s="22" cm="1">
        <f t="array" ref="F5">INDEX(F10:F32,Control!$B$3)</f>
        <v>50754.6</v>
      </c>
      <c r="G5" s="22" cm="1">
        <f t="array" ref="G5">INDEX(G10:G32,Control!$B$3)</f>
        <v>50936.9</v>
      </c>
      <c r="H5" s="22" cm="1">
        <f t="array" ref="H5">INDEX(H10:H32,Control!$B$3)</f>
        <v>51387.199999999997</v>
      </c>
      <c r="I5" s="22" cm="1">
        <f t="array" ref="I5">INDEX(I10:I32,Control!$B$3)</f>
        <v>52454.5</v>
      </c>
      <c r="J5" s="22" cm="1">
        <f t="array" ref="J5">INDEX(J10:J32,Control!$B$3)</f>
        <v>53195.8</v>
      </c>
      <c r="K5" s="22" cm="1">
        <f t="array" ref="K5">INDEX(K10:K32,Control!$B$3)</f>
        <v>53832.1</v>
      </c>
      <c r="L5" s="22" cm="1">
        <f t="array" ref="L5">INDEX(L10:L32,Control!$B$3)</f>
        <v>54755.4</v>
      </c>
      <c r="M5" s="22" cm="1">
        <f t="array" ref="M5">INDEX(M10:M32,Control!$B$3)</f>
        <v>55508.7</v>
      </c>
      <c r="N5" s="22" cm="1">
        <f t="array" ref="N5">INDEX(N10:N32,Control!$B$3)</f>
        <v>56653</v>
      </c>
      <c r="O5" s="22" cm="1">
        <f t="array" ref="O5">INDEX(O10:O32,Control!$B$3)</f>
        <v>57280</v>
      </c>
      <c r="P5" s="22" cm="1">
        <f t="array" ref="P5">INDEX(P10:P32,Control!$B$3)</f>
        <v>58281</v>
      </c>
      <c r="Q5" s="22" cm="1">
        <f t="array" ref="Q5">INDEX(Q10:Q32,Control!$B$3)</f>
        <v>58752</v>
      </c>
    </row>
    <row r="9" spans="1:22" x14ac:dyDescent="0.2">
      <c r="B9">
        <v>2009</v>
      </c>
      <c r="C9">
        <v>2010</v>
      </c>
      <c r="D9">
        <v>2011</v>
      </c>
      <c r="E9">
        <v>2012</v>
      </c>
      <c r="F9">
        <v>2013</v>
      </c>
      <c r="G9">
        <v>2014</v>
      </c>
      <c r="H9">
        <v>2015</v>
      </c>
      <c r="I9">
        <v>2016</v>
      </c>
      <c r="J9">
        <v>2017</v>
      </c>
      <c r="K9">
        <v>2018</v>
      </c>
      <c r="L9">
        <v>2019</v>
      </c>
      <c r="M9">
        <v>2020</v>
      </c>
      <c r="N9">
        <v>2021</v>
      </c>
      <c r="O9">
        <v>2022</v>
      </c>
      <c r="P9">
        <v>2023</v>
      </c>
      <c r="Q9">
        <v>2024</v>
      </c>
      <c r="T9">
        <f ca="1">OFFSET(R9,0,-1)</f>
        <v>2024</v>
      </c>
      <c r="U9" t="s">
        <v>134</v>
      </c>
      <c r="V9" t="s">
        <v>135</v>
      </c>
    </row>
    <row r="10" spans="1:22" x14ac:dyDescent="0.2">
      <c r="A10" t="s">
        <v>115</v>
      </c>
      <c r="B10" s="14">
        <v>48578.8</v>
      </c>
      <c r="C10" s="14">
        <v>49135.9</v>
      </c>
      <c r="D10" s="14">
        <v>49747</v>
      </c>
      <c r="E10" s="14">
        <v>50425.3</v>
      </c>
      <c r="F10" s="14">
        <v>50754.6</v>
      </c>
      <c r="G10" s="14">
        <v>50936.9</v>
      </c>
      <c r="H10" s="14">
        <v>51387.199999999997</v>
      </c>
      <c r="I10" s="14">
        <v>52454.5</v>
      </c>
      <c r="J10" s="14">
        <v>53195.8</v>
      </c>
      <c r="K10" s="14">
        <v>53832.1</v>
      </c>
      <c r="L10" s="14">
        <v>54755.4</v>
      </c>
      <c r="M10" s="14">
        <v>55508.7</v>
      </c>
      <c r="N10" s="14">
        <v>56653</v>
      </c>
      <c r="O10" s="14">
        <v>57280</v>
      </c>
      <c r="P10" s="14">
        <v>58281</v>
      </c>
      <c r="Q10" s="14">
        <v>58752</v>
      </c>
      <c r="S10" t="s">
        <v>115</v>
      </c>
      <c r="T10">
        <f t="shared" ref="T10:T32" ca="1" si="0">OFFSET(R10,0,-1)</f>
        <v>58752</v>
      </c>
      <c r="U10" s="22">
        <f ca="1">OFFSET(R10,0,-1)-OFFSET(R10,0,-6)</f>
        <v>3996.5999999999985</v>
      </c>
      <c r="V10" s="30">
        <f ca="1">U10/OFFSET(O10,0,-6)</f>
        <v>7.6191747133229723E-2</v>
      </c>
    </row>
    <row r="11" spans="1:22" x14ac:dyDescent="0.2">
      <c r="A11" t="s">
        <v>116</v>
      </c>
      <c r="B11" s="14">
        <v>63230.2</v>
      </c>
      <c r="C11" s="14">
        <v>63474.6</v>
      </c>
      <c r="D11" s="14">
        <v>63859</v>
      </c>
      <c r="E11" s="14">
        <v>64365.1</v>
      </c>
      <c r="F11" s="14">
        <v>64771.199999999997</v>
      </c>
      <c r="G11" s="14">
        <v>65189.3</v>
      </c>
      <c r="H11" s="14">
        <v>65403.4</v>
      </c>
      <c r="I11" s="14">
        <v>65580.5</v>
      </c>
      <c r="J11" s="14">
        <v>65878.600000000006</v>
      </c>
      <c r="K11" s="14">
        <v>66898.7</v>
      </c>
      <c r="L11" s="14">
        <v>67209.8</v>
      </c>
      <c r="M11" s="14">
        <v>67626.899999999994</v>
      </c>
      <c r="N11" s="14">
        <v>67946</v>
      </c>
      <c r="O11" s="14">
        <v>68638</v>
      </c>
      <c r="P11" s="14">
        <v>69282</v>
      </c>
      <c r="Q11" s="14">
        <v>69942</v>
      </c>
      <c r="S11" t="s">
        <v>116</v>
      </c>
      <c r="T11">
        <f t="shared" ca="1" si="0"/>
        <v>69942</v>
      </c>
      <c r="U11" s="22">
        <f t="shared" ref="U11:U26" ca="1" si="1">OFFSET(R11,0,-1)-OFFSET(R11,0,-6)</f>
        <v>2732.1999999999971</v>
      </c>
      <c r="V11" s="30">
        <f t="shared" ref="V11:V26" ca="1" si="2">U11/OFFSET(O11,0,-6)</f>
        <v>4.1661774460395956E-2</v>
      </c>
    </row>
    <row r="12" spans="1:22" x14ac:dyDescent="0.2">
      <c r="A12" t="s">
        <v>117</v>
      </c>
      <c r="B12" s="14">
        <v>40630.400000000001</v>
      </c>
      <c r="C12" s="14">
        <v>40826.199999999997</v>
      </c>
      <c r="D12" s="14">
        <v>41220</v>
      </c>
      <c r="E12" s="14">
        <v>41489.599999999999</v>
      </c>
      <c r="F12" s="14">
        <v>41858.199999999997</v>
      </c>
      <c r="G12" s="14">
        <v>42406.8</v>
      </c>
      <c r="H12" s="14">
        <v>42918.400000000001</v>
      </c>
      <c r="I12" s="14">
        <v>43836</v>
      </c>
      <c r="J12" s="14">
        <v>44944.6</v>
      </c>
      <c r="K12" s="14">
        <v>45922.2</v>
      </c>
      <c r="L12" s="14">
        <v>46881.8</v>
      </c>
      <c r="M12" s="14">
        <v>47368.4</v>
      </c>
      <c r="N12" s="14">
        <v>47921</v>
      </c>
      <c r="O12" s="14">
        <v>48461</v>
      </c>
      <c r="P12" s="14">
        <v>49199</v>
      </c>
      <c r="Q12" s="14">
        <v>49836</v>
      </c>
      <c r="S12" t="s">
        <v>117</v>
      </c>
      <c r="T12">
        <f t="shared" ca="1" si="0"/>
        <v>49836</v>
      </c>
      <c r="U12" s="22">
        <f t="shared" ca="1" si="1"/>
        <v>2954.1999999999971</v>
      </c>
      <c r="V12" s="30">
        <f t="shared" ca="1" si="2"/>
        <v>6.7392097819144015E-2</v>
      </c>
    </row>
    <row r="13" spans="1:22" x14ac:dyDescent="0.2">
      <c r="A13" t="s">
        <v>118</v>
      </c>
      <c r="B13" s="14">
        <v>50532.2</v>
      </c>
      <c r="C13" s="14">
        <v>51035.1</v>
      </c>
      <c r="D13" s="14">
        <v>51453</v>
      </c>
      <c r="E13" s="14">
        <v>51623.1</v>
      </c>
      <c r="F13" s="14">
        <v>51772.2</v>
      </c>
      <c r="G13" s="14">
        <v>51891.3</v>
      </c>
      <c r="H13" s="14">
        <v>52177.4</v>
      </c>
      <c r="I13" s="14">
        <v>52850.5</v>
      </c>
      <c r="J13" s="14">
        <v>53190.6</v>
      </c>
      <c r="K13" s="14">
        <v>53564.7</v>
      </c>
      <c r="L13" s="14">
        <v>53938.8</v>
      </c>
      <c r="M13" s="14">
        <v>54308.9</v>
      </c>
      <c r="N13" s="14">
        <v>54720</v>
      </c>
      <c r="O13" s="14">
        <v>55345</v>
      </c>
      <c r="P13" s="14">
        <v>55888</v>
      </c>
      <c r="Q13" s="14">
        <v>56607</v>
      </c>
      <c r="S13" t="s">
        <v>118</v>
      </c>
      <c r="T13">
        <f t="shared" ca="1" si="0"/>
        <v>56607</v>
      </c>
      <c r="U13" s="22">
        <f t="shared" ca="1" si="1"/>
        <v>2668.1999999999971</v>
      </c>
      <c r="V13" s="30">
        <f t="shared" ca="1" si="2"/>
        <v>5.0485804297026461E-2</v>
      </c>
    </row>
    <row r="14" spans="1:22" x14ac:dyDescent="0.2">
      <c r="A14" t="s">
        <v>119</v>
      </c>
      <c r="B14" s="14">
        <v>49246.8</v>
      </c>
      <c r="C14" s="14">
        <v>49411.4</v>
      </c>
      <c r="D14" s="14">
        <v>49568</v>
      </c>
      <c r="E14" s="14">
        <v>49764.1</v>
      </c>
      <c r="F14" s="14">
        <v>49959.199999999997</v>
      </c>
      <c r="G14" s="14">
        <v>50046.3</v>
      </c>
      <c r="H14" s="14">
        <v>50359.4</v>
      </c>
      <c r="I14" s="14">
        <v>50662.5</v>
      </c>
      <c r="J14" s="14">
        <v>51309.599999999999</v>
      </c>
      <c r="K14" s="14">
        <v>51743.7</v>
      </c>
      <c r="L14" s="14">
        <v>52178.8</v>
      </c>
      <c r="M14" s="14">
        <v>52629.9</v>
      </c>
      <c r="N14" s="14">
        <v>53108</v>
      </c>
      <c r="O14" s="14">
        <v>53562</v>
      </c>
      <c r="P14" s="14">
        <v>54016</v>
      </c>
      <c r="Q14" s="14">
        <v>54389</v>
      </c>
      <c r="S14" t="s">
        <v>119</v>
      </c>
      <c r="T14">
        <f t="shared" ca="1" si="0"/>
        <v>54389</v>
      </c>
      <c r="U14" s="22">
        <f t="shared" ca="1" si="1"/>
        <v>2210.1999999999971</v>
      </c>
      <c r="V14" s="30">
        <f t="shared" ca="1" si="2"/>
        <v>4.3625956081914573E-2</v>
      </c>
    </row>
    <row r="15" spans="1:22" x14ac:dyDescent="0.2">
      <c r="A15" t="s">
        <v>120</v>
      </c>
      <c r="B15" s="14">
        <v>41322.6</v>
      </c>
      <c r="C15" s="14">
        <v>41514.300000000003</v>
      </c>
      <c r="D15" s="14">
        <v>41699</v>
      </c>
      <c r="E15" s="14">
        <v>41885.800000000003</v>
      </c>
      <c r="F15" s="14">
        <v>42296.6</v>
      </c>
      <c r="G15" s="14">
        <v>42441.4</v>
      </c>
      <c r="H15" s="14">
        <v>42697.2</v>
      </c>
      <c r="I15" s="14">
        <v>42887</v>
      </c>
      <c r="J15" s="14">
        <v>43061.8</v>
      </c>
      <c r="K15" s="14">
        <v>43345.599999999999</v>
      </c>
      <c r="L15" s="14">
        <v>43647.4</v>
      </c>
      <c r="M15" s="14">
        <v>43821.2</v>
      </c>
      <c r="N15" s="14">
        <v>44071</v>
      </c>
      <c r="O15" s="14">
        <v>44492</v>
      </c>
      <c r="P15" s="14">
        <v>44911</v>
      </c>
      <c r="Q15" s="14">
        <v>45204</v>
      </c>
      <c r="S15" t="s">
        <v>120</v>
      </c>
      <c r="T15">
        <f t="shared" ca="1" si="0"/>
        <v>45204</v>
      </c>
      <c r="U15" s="22">
        <f t="shared" ca="1" si="1"/>
        <v>1556.5999999999985</v>
      </c>
      <c r="V15" s="30">
        <f t="shared" ca="1" si="2"/>
        <v>3.6295380884650327E-2</v>
      </c>
    </row>
    <row r="16" spans="1:22" x14ac:dyDescent="0.2">
      <c r="A16" t="s">
        <v>121</v>
      </c>
      <c r="B16" s="14">
        <v>64048.1</v>
      </c>
      <c r="C16" s="14">
        <v>64687.86</v>
      </c>
      <c r="D16" s="14">
        <v>65526</v>
      </c>
      <c r="E16" s="14">
        <v>66468.2</v>
      </c>
      <c r="F16" s="14">
        <v>67167.399999999994</v>
      </c>
      <c r="G16" s="14">
        <v>67661.600000000006</v>
      </c>
      <c r="H16" s="14">
        <v>68312.800000000003</v>
      </c>
      <c r="I16" s="14">
        <v>68903</v>
      </c>
      <c r="J16" s="14">
        <v>70117.2</v>
      </c>
      <c r="K16" s="14">
        <v>71472.399999999994</v>
      </c>
      <c r="L16" s="14">
        <v>72687.600000000006</v>
      </c>
      <c r="M16" s="14">
        <v>74111.8</v>
      </c>
      <c r="N16" s="14">
        <v>75558</v>
      </c>
      <c r="O16" s="14">
        <v>77185</v>
      </c>
      <c r="P16" s="14">
        <v>78249</v>
      </c>
      <c r="Q16" s="14">
        <v>79289</v>
      </c>
      <c r="S16" t="s">
        <v>121</v>
      </c>
      <c r="T16">
        <f t="shared" ca="1" si="0"/>
        <v>79289</v>
      </c>
      <c r="U16" s="22">
        <f t="shared" ca="1" si="1"/>
        <v>6601.3999999999942</v>
      </c>
      <c r="V16" s="30">
        <f t="shared" ca="1" si="2"/>
        <v>9.5807149180732243E-2</v>
      </c>
    </row>
    <row r="17" spans="1:22" x14ac:dyDescent="0.2">
      <c r="A17" t="s">
        <v>122</v>
      </c>
      <c r="B17" s="14">
        <v>47814.6</v>
      </c>
      <c r="C17" s="14">
        <v>48061.3</v>
      </c>
      <c r="D17" s="14">
        <v>48376</v>
      </c>
      <c r="E17" s="14">
        <v>48598.2</v>
      </c>
      <c r="F17" s="14">
        <v>48784.4</v>
      </c>
      <c r="G17" s="14">
        <v>49061.599999999999</v>
      </c>
      <c r="H17" s="14">
        <v>49305.8</v>
      </c>
      <c r="I17" s="14">
        <v>49768</v>
      </c>
      <c r="J17" s="14">
        <v>50136.2</v>
      </c>
      <c r="K17" s="14">
        <v>50568.4</v>
      </c>
      <c r="L17" s="14">
        <v>50867.6</v>
      </c>
      <c r="M17" s="14">
        <v>51344.800000000003</v>
      </c>
      <c r="N17" s="14">
        <v>51605</v>
      </c>
      <c r="O17" s="14">
        <v>51872</v>
      </c>
      <c r="P17" s="14">
        <v>52133</v>
      </c>
      <c r="Q17" s="14">
        <v>52247</v>
      </c>
      <c r="S17" t="s">
        <v>122</v>
      </c>
      <c r="T17">
        <f t="shared" ca="1" si="0"/>
        <v>52247</v>
      </c>
      <c r="U17" s="22">
        <f t="shared" ca="1" si="1"/>
        <v>1379.4000000000015</v>
      </c>
      <c r="V17" s="30">
        <f t="shared" ca="1" si="2"/>
        <v>2.7716605047420059E-2</v>
      </c>
    </row>
    <row r="18" spans="1:22" x14ac:dyDescent="0.2">
      <c r="A18" t="s">
        <v>123</v>
      </c>
      <c r="B18" s="14">
        <v>56742.400000000001</v>
      </c>
      <c r="C18" s="14">
        <v>57504.2</v>
      </c>
      <c r="D18" s="14">
        <v>57989</v>
      </c>
      <c r="E18" s="14">
        <v>58668.1</v>
      </c>
      <c r="F18" s="14">
        <v>59241.2</v>
      </c>
      <c r="G18" s="14">
        <v>59890.3</v>
      </c>
      <c r="H18" s="14">
        <v>60711.4</v>
      </c>
      <c r="I18" s="14">
        <v>61582.5</v>
      </c>
      <c r="J18" s="14">
        <v>62419.6</v>
      </c>
      <c r="K18" s="14">
        <v>63286.7</v>
      </c>
      <c r="L18" s="14">
        <v>64242.8</v>
      </c>
      <c r="M18" s="14">
        <v>65307.9</v>
      </c>
      <c r="N18" s="14">
        <v>66200</v>
      </c>
      <c r="O18" s="14">
        <v>67189</v>
      </c>
      <c r="P18" s="14">
        <v>68007</v>
      </c>
      <c r="Q18" s="14">
        <v>68764</v>
      </c>
      <c r="S18" t="s">
        <v>123</v>
      </c>
      <c r="T18">
        <f t="shared" ca="1" si="0"/>
        <v>68764</v>
      </c>
      <c r="U18" s="22">
        <f t="shared" ca="1" si="1"/>
        <v>4521.1999999999971</v>
      </c>
      <c r="V18" s="30">
        <f t="shared" ca="1" si="2"/>
        <v>7.3416960987293417E-2</v>
      </c>
    </row>
    <row r="19" spans="1:22" x14ac:dyDescent="0.2">
      <c r="A19" t="s">
        <v>124</v>
      </c>
      <c r="B19" s="14">
        <v>63352.2</v>
      </c>
      <c r="C19" s="14">
        <v>63990.6</v>
      </c>
      <c r="D19" s="14">
        <v>64998</v>
      </c>
      <c r="E19" s="14">
        <v>65374.400000000001</v>
      </c>
      <c r="F19" s="14">
        <v>65624.800000000003</v>
      </c>
      <c r="G19" s="14">
        <v>66002.2</v>
      </c>
      <c r="H19" s="14">
        <v>66441.600000000006</v>
      </c>
      <c r="I19" s="14">
        <v>66848</v>
      </c>
      <c r="J19" s="14">
        <v>67293.399999999994</v>
      </c>
      <c r="K19" s="14">
        <v>67587.8</v>
      </c>
      <c r="L19" s="14">
        <v>67940.2</v>
      </c>
      <c r="M19" s="14">
        <v>68367.600000000006</v>
      </c>
      <c r="N19" s="14">
        <v>68964</v>
      </c>
      <c r="O19" s="14">
        <v>69512</v>
      </c>
      <c r="P19" s="14">
        <v>70129</v>
      </c>
      <c r="Q19" s="14">
        <v>70973</v>
      </c>
      <c r="S19" t="s">
        <v>124</v>
      </c>
      <c r="T19">
        <f t="shared" ca="1" si="0"/>
        <v>70973</v>
      </c>
      <c r="U19" s="22">
        <f t="shared" ca="1" si="1"/>
        <v>3032.8000000000029</v>
      </c>
      <c r="V19" s="30">
        <f t="shared" ca="1" si="2"/>
        <v>4.5368597415031159E-2</v>
      </c>
    </row>
    <row r="20" spans="1:22" x14ac:dyDescent="0.2">
      <c r="A20" t="s">
        <v>125</v>
      </c>
      <c r="B20" s="14">
        <v>49298.8</v>
      </c>
      <c r="C20" s="14">
        <v>49646.400000000001</v>
      </c>
      <c r="D20" s="14">
        <v>49972</v>
      </c>
      <c r="E20" s="14">
        <v>50355.1</v>
      </c>
      <c r="F20" s="14">
        <v>50684.2</v>
      </c>
      <c r="G20" s="14">
        <v>51192.3</v>
      </c>
      <c r="H20" s="14">
        <v>51610.400000000001</v>
      </c>
      <c r="I20" s="14">
        <v>52461.5</v>
      </c>
      <c r="J20" s="14">
        <v>53230.6</v>
      </c>
      <c r="K20" s="14">
        <v>54335.7</v>
      </c>
      <c r="L20" s="14">
        <v>54696.800000000003</v>
      </c>
      <c r="M20" s="14">
        <v>55106.9</v>
      </c>
      <c r="N20" s="14">
        <v>55487</v>
      </c>
      <c r="O20" s="14">
        <v>55954</v>
      </c>
      <c r="P20" s="14">
        <v>56446</v>
      </c>
      <c r="Q20" s="14">
        <v>56823</v>
      </c>
      <c r="S20" t="s">
        <v>125</v>
      </c>
      <c r="T20">
        <f t="shared" ca="1" si="0"/>
        <v>56823</v>
      </c>
      <c r="U20" s="22">
        <f t="shared" ca="1" si="1"/>
        <v>2126.1999999999971</v>
      </c>
      <c r="V20" s="30">
        <f t="shared" ca="1" si="2"/>
        <v>4.0528768716106042E-2</v>
      </c>
    </row>
    <row r="21" spans="1:22" x14ac:dyDescent="0.2">
      <c r="A21" t="s">
        <v>126</v>
      </c>
      <c r="B21" s="14">
        <v>48148</v>
      </c>
      <c r="C21" s="14">
        <v>48429.5</v>
      </c>
      <c r="D21" s="14">
        <v>48922</v>
      </c>
      <c r="E21" s="14">
        <v>48977.2</v>
      </c>
      <c r="F21" s="14">
        <v>48814.400000000001</v>
      </c>
      <c r="G21" s="14">
        <v>48641.599999999999</v>
      </c>
      <c r="H21" s="14">
        <v>48807.8</v>
      </c>
      <c r="I21" s="14">
        <v>49098</v>
      </c>
      <c r="J21" s="14">
        <v>49401.2</v>
      </c>
      <c r="K21" s="14">
        <v>49688.4</v>
      </c>
      <c r="L21" s="14">
        <v>50084.6</v>
      </c>
      <c r="M21" s="14">
        <v>50401.8</v>
      </c>
      <c r="N21" s="14">
        <v>50935</v>
      </c>
      <c r="O21" s="14">
        <v>51453</v>
      </c>
      <c r="P21" s="14">
        <v>52089</v>
      </c>
      <c r="Q21" s="14">
        <v>52700</v>
      </c>
      <c r="S21" t="s">
        <v>126</v>
      </c>
      <c r="T21">
        <f t="shared" ca="1" si="0"/>
        <v>52700</v>
      </c>
      <c r="U21" s="22">
        <f t="shared" ca="1" si="1"/>
        <v>2615.4000000000015</v>
      </c>
      <c r="V21" s="30">
        <f t="shared" ca="1" si="2"/>
        <v>5.3268972259562536E-2</v>
      </c>
    </row>
    <row r="22" spans="1:22" x14ac:dyDescent="0.2">
      <c r="A22" t="s">
        <v>138</v>
      </c>
      <c r="B22" s="22">
        <f>SUM(B10:B21)</f>
        <v>622945.1</v>
      </c>
      <c r="C22" s="22">
        <f t="shared" ref="C22:Q22" si="3">SUM(C10:C21)</f>
        <v>627717.36</v>
      </c>
      <c r="D22" s="22">
        <f t="shared" si="3"/>
        <v>633329</v>
      </c>
      <c r="E22" s="22">
        <f t="shared" si="3"/>
        <v>637994.19999999995</v>
      </c>
      <c r="F22" s="22">
        <f t="shared" si="3"/>
        <v>641728.4</v>
      </c>
      <c r="G22" s="22">
        <f t="shared" si="3"/>
        <v>645361.6</v>
      </c>
      <c r="H22" s="22">
        <f t="shared" si="3"/>
        <v>650132.80000000005</v>
      </c>
      <c r="I22" s="22">
        <f t="shared" si="3"/>
        <v>656932</v>
      </c>
      <c r="J22" s="22">
        <f t="shared" si="3"/>
        <v>664179.19999999995</v>
      </c>
      <c r="K22" s="22">
        <f t="shared" si="3"/>
        <v>672246.4</v>
      </c>
      <c r="L22" s="22">
        <f t="shared" si="3"/>
        <v>679131.6</v>
      </c>
      <c r="M22" s="22">
        <f t="shared" si="3"/>
        <v>685904.8</v>
      </c>
      <c r="N22" s="22">
        <f t="shared" si="3"/>
        <v>693168</v>
      </c>
      <c r="O22" s="22">
        <f t="shared" si="3"/>
        <v>700943</v>
      </c>
      <c r="P22" s="22">
        <f t="shared" si="3"/>
        <v>708630</v>
      </c>
      <c r="Q22" s="22">
        <f t="shared" si="3"/>
        <v>715526</v>
      </c>
      <c r="S22" t="s">
        <v>138</v>
      </c>
      <c r="T22">
        <f t="shared" ca="1" si="0"/>
        <v>715526</v>
      </c>
      <c r="U22" s="22">
        <f t="shared" ca="1" si="1"/>
        <v>36394.400000000023</v>
      </c>
      <c r="V22" s="30">
        <f t="shared" ca="1" si="2"/>
        <v>5.5400558961962616E-2</v>
      </c>
    </row>
    <row r="23" spans="1:22" s="148" customFormat="1" x14ac:dyDescent="0.2">
      <c r="A23" s="148" t="s">
        <v>127</v>
      </c>
      <c r="B23" s="147">
        <v>108796.6</v>
      </c>
      <c r="C23" s="147">
        <v>109367.3</v>
      </c>
      <c r="D23" s="147">
        <v>110107</v>
      </c>
      <c r="E23" s="147">
        <v>110923.7</v>
      </c>
      <c r="F23" s="147">
        <v>111576.4</v>
      </c>
      <c r="G23" s="147">
        <v>112160.1</v>
      </c>
      <c r="H23" s="147">
        <v>112650.8</v>
      </c>
      <c r="I23" s="147">
        <v>113211.5</v>
      </c>
      <c r="J23" s="147">
        <v>113865.2</v>
      </c>
      <c r="K23" s="147">
        <v>114557.9</v>
      </c>
      <c r="L23" s="147">
        <v>115214.6</v>
      </c>
      <c r="M23" s="147">
        <v>116356.3</v>
      </c>
      <c r="N23" s="147">
        <v>117443</v>
      </c>
      <c r="O23" s="147">
        <v>118546</v>
      </c>
      <c r="P23" s="147">
        <v>119506</v>
      </c>
      <c r="Q23" s="147">
        <v>120809</v>
      </c>
      <c r="R23" s="194"/>
      <c r="S23" s="148" t="s">
        <v>127</v>
      </c>
      <c r="T23">
        <f t="shared" ca="1" si="0"/>
        <v>120809</v>
      </c>
      <c r="U23" s="22">
        <f t="shared" ca="1" si="1"/>
        <v>5594.3999999999942</v>
      </c>
      <c r="V23" s="30">
        <f t="shared" ca="1" si="2"/>
        <v>4.9415474576345993E-2</v>
      </c>
    </row>
    <row r="24" spans="1:22" x14ac:dyDescent="0.2">
      <c r="A24" t="s">
        <v>139</v>
      </c>
      <c r="B24" s="22">
        <f>SUM(B22:B23)</f>
        <v>731741.7</v>
      </c>
      <c r="C24" s="22">
        <f t="shared" ref="C24:Q24" si="4">SUM(C22:C23)</f>
        <v>737084.66</v>
      </c>
      <c r="D24" s="22">
        <f t="shared" si="4"/>
        <v>743436</v>
      </c>
      <c r="E24" s="22">
        <f t="shared" si="4"/>
        <v>748917.89999999991</v>
      </c>
      <c r="F24" s="22">
        <f t="shared" si="4"/>
        <v>753304.8</v>
      </c>
      <c r="G24" s="22">
        <f t="shared" si="4"/>
        <v>757521.7</v>
      </c>
      <c r="H24" s="22">
        <f t="shared" si="4"/>
        <v>762783.60000000009</v>
      </c>
      <c r="I24" s="22">
        <f t="shared" si="4"/>
        <v>770143.5</v>
      </c>
      <c r="J24" s="22">
        <f t="shared" si="4"/>
        <v>778044.39999999991</v>
      </c>
      <c r="K24" s="22">
        <f t="shared" si="4"/>
        <v>786804.3</v>
      </c>
      <c r="L24" s="22">
        <f t="shared" si="4"/>
        <v>794346.2</v>
      </c>
      <c r="M24" s="22">
        <f t="shared" si="4"/>
        <v>802261.10000000009</v>
      </c>
      <c r="N24" s="22">
        <f t="shared" si="4"/>
        <v>810611</v>
      </c>
      <c r="O24" s="22">
        <f t="shared" si="4"/>
        <v>819489</v>
      </c>
      <c r="P24" s="22">
        <f t="shared" si="4"/>
        <v>828136</v>
      </c>
      <c r="Q24" s="22">
        <f t="shared" si="4"/>
        <v>836335</v>
      </c>
      <c r="S24" t="s">
        <v>139</v>
      </c>
      <c r="T24">
        <f t="shared" ca="1" si="0"/>
        <v>836335</v>
      </c>
      <c r="U24" s="22">
        <f t="shared" ca="1" si="1"/>
        <v>41988.800000000047</v>
      </c>
      <c r="V24" s="30">
        <f t="shared" ca="1" si="2"/>
        <v>5.4520748405978946E-2</v>
      </c>
    </row>
    <row r="25" spans="1:22" x14ac:dyDescent="0.2">
      <c r="A25" t="s">
        <v>140</v>
      </c>
      <c r="B25" s="14">
        <v>3647687.69</v>
      </c>
      <c r="C25" s="14">
        <v>3670892.16</v>
      </c>
      <c r="D25" s="14">
        <v>3694388</v>
      </c>
      <c r="E25" s="14">
        <v>3719222.88</v>
      </c>
      <c r="F25" s="14">
        <v>3741701.23</v>
      </c>
      <c r="G25" s="14">
        <v>3763837.57</v>
      </c>
      <c r="H25" s="14">
        <v>3792468.92</v>
      </c>
      <c r="I25" s="14">
        <v>3827594.27</v>
      </c>
      <c r="J25" s="14">
        <v>3864403.61</v>
      </c>
      <c r="K25" s="14">
        <v>3903962.96</v>
      </c>
      <c r="L25" s="14">
        <v>3945807.31</v>
      </c>
      <c r="M25" s="14">
        <v>3987197.65</v>
      </c>
      <c r="N25" s="14">
        <v>4026333</v>
      </c>
      <c r="O25" s="14">
        <v>4067570</v>
      </c>
      <c r="P25" s="14">
        <v>4109787</v>
      </c>
      <c r="Q25" s="14">
        <v>4148547</v>
      </c>
      <c r="S25" t="s">
        <v>140</v>
      </c>
      <c r="T25">
        <f t="shared" ca="1" si="0"/>
        <v>4148547</v>
      </c>
      <c r="U25" s="22">
        <f t="shared" ca="1" si="1"/>
        <v>202739.68999999994</v>
      </c>
      <c r="V25" s="30">
        <f t="shared" ca="1" si="2"/>
        <v>5.2967915536146923E-2</v>
      </c>
    </row>
    <row r="26" spans="1:22" x14ac:dyDescent="0.2">
      <c r="A26" t="s">
        <v>141</v>
      </c>
      <c r="B26" s="14">
        <v>22693802.48</v>
      </c>
      <c r="C26" s="14">
        <v>22838672.399999999</v>
      </c>
      <c r="D26" s="14">
        <v>22976066</v>
      </c>
      <c r="E26" s="14">
        <v>23116851.010000002</v>
      </c>
      <c r="F26" s="14">
        <v>23247462.120000001</v>
      </c>
      <c r="G26" s="14">
        <v>23389956.23</v>
      </c>
      <c r="H26" s="14">
        <v>23566538.34</v>
      </c>
      <c r="I26" s="14">
        <v>23762072.449999999</v>
      </c>
      <c r="J26" s="14">
        <v>23985306.559999999</v>
      </c>
      <c r="K26" s="14">
        <v>24213476.670000002</v>
      </c>
      <c r="L26" s="14">
        <v>24461242.780000001</v>
      </c>
      <c r="M26" s="14">
        <v>24709833.890000001</v>
      </c>
      <c r="N26" s="14">
        <v>24927588</v>
      </c>
      <c r="O26" s="14">
        <v>25162050</v>
      </c>
      <c r="P26" s="14">
        <v>25396342</v>
      </c>
      <c r="Q26" s="14">
        <v>25617413</v>
      </c>
      <c r="S26" t="s">
        <v>141</v>
      </c>
      <c r="T26">
        <f t="shared" ca="1" si="0"/>
        <v>25617413</v>
      </c>
      <c r="U26" s="22">
        <f t="shared" ca="1" si="1"/>
        <v>1156170.2199999988</v>
      </c>
      <c r="V26" s="30">
        <f t="shared" ca="1" si="2"/>
        <v>4.8656118797415701E-2</v>
      </c>
    </row>
    <row r="27" spans="1:22" x14ac:dyDescent="0.2">
      <c r="A27" t="s">
        <v>226</v>
      </c>
      <c r="S27" t="s">
        <v>226</v>
      </c>
      <c r="T27" s="256" t="s">
        <v>496</v>
      </c>
      <c r="U27" s="256" t="s">
        <v>496</v>
      </c>
      <c r="V27" s="256" t="s">
        <v>496</v>
      </c>
    </row>
    <row r="28" spans="1:22" x14ac:dyDescent="0.2">
      <c r="A28" t="s">
        <v>227</v>
      </c>
      <c r="S28" t="s">
        <v>227</v>
      </c>
      <c r="T28" s="256" t="s">
        <v>496</v>
      </c>
      <c r="U28" s="256" t="s">
        <v>496</v>
      </c>
      <c r="V28" s="256" t="s">
        <v>496</v>
      </c>
    </row>
    <row r="29" spans="1:22" x14ac:dyDescent="0.2">
      <c r="A29" t="s">
        <v>228</v>
      </c>
      <c r="B29" s="22">
        <f t="shared" ref="B29:O29" si="5">SUM(B12,B15,B16,B18,B23)</f>
        <v>311540.09999999998</v>
      </c>
      <c r="C29" s="22">
        <f t="shared" si="5"/>
        <v>313899.86</v>
      </c>
      <c r="D29" s="22">
        <f t="shared" si="5"/>
        <v>316541</v>
      </c>
      <c r="E29" s="22">
        <f t="shared" si="5"/>
        <v>319435.39999999997</v>
      </c>
      <c r="F29" s="22">
        <f t="shared" si="5"/>
        <v>322139.79999999993</v>
      </c>
      <c r="G29" s="22">
        <f t="shared" si="5"/>
        <v>324560.20000000007</v>
      </c>
      <c r="H29" s="22">
        <f t="shared" si="5"/>
        <v>327290.60000000003</v>
      </c>
      <c r="I29" s="22">
        <f t="shared" si="5"/>
        <v>330420</v>
      </c>
      <c r="J29" s="22">
        <f t="shared" si="5"/>
        <v>334408.39999999997</v>
      </c>
      <c r="K29" s="22">
        <f t="shared" si="5"/>
        <v>338584.79999999993</v>
      </c>
      <c r="L29" s="22">
        <f t="shared" si="5"/>
        <v>342674.20000000007</v>
      </c>
      <c r="M29" s="22">
        <f t="shared" si="5"/>
        <v>346965.60000000003</v>
      </c>
      <c r="N29" s="22">
        <f t="shared" si="5"/>
        <v>351193</v>
      </c>
      <c r="O29" s="22">
        <f t="shared" si="5"/>
        <v>355873</v>
      </c>
      <c r="P29" s="22">
        <f t="shared" ref="P29:Q29" si="6">SUM(P12,P15,P16,P18,P23)</f>
        <v>359872</v>
      </c>
      <c r="Q29" s="22">
        <f t="shared" si="6"/>
        <v>363902</v>
      </c>
      <c r="S29" t="s">
        <v>228</v>
      </c>
      <c r="T29">
        <f t="shared" ca="1" si="0"/>
        <v>363902</v>
      </c>
      <c r="U29" s="22">
        <f t="shared" ref="U29:U32" ca="1" si="7">OFFSET(R29,0,-1)-OFFSET(R29,0,-6)</f>
        <v>21227.79999999993</v>
      </c>
      <c r="V29" s="30">
        <f t="shared" ref="V29:V32" ca="1" si="8">U29/OFFSET(O29,0,-6)</f>
        <v>6.4244900429755863E-2</v>
      </c>
    </row>
    <row r="30" spans="1:22" x14ac:dyDescent="0.2">
      <c r="A30" t="s">
        <v>229</v>
      </c>
      <c r="B30" s="22">
        <f t="shared" ref="B30:O30" si="9">SUM(B17,B20,B21)</f>
        <v>145261.4</v>
      </c>
      <c r="C30" s="22">
        <f t="shared" si="9"/>
        <v>146137.20000000001</v>
      </c>
      <c r="D30" s="22">
        <f t="shared" si="9"/>
        <v>147270</v>
      </c>
      <c r="E30" s="22">
        <f t="shared" si="9"/>
        <v>147930.5</v>
      </c>
      <c r="F30" s="22">
        <f t="shared" si="9"/>
        <v>148283</v>
      </c>
      <c r="G30" s="22">
        <f t="shared" si="9"/>
        <v>148895.5</v>
      </c>
      <c r="H30" s="22">
        <f t="shared" si="9"/>
        <v>149724</v>
      </c>
      <c r="I30" s="22">
        <f t="shared" si="9"/>
        <v>151327.5</v>
      </c>
      <c r="J30" s="22">
        <f t="shared" si="9"/>
        <v>152768</v>
      </c>
      <c r="K30" s="22">
        <f t="shared" si="9"/>
        <v>154592.5</v>
      </c>
      <c r="L30" s="22">
        <f t="shared" si="9"/>
        <v>155649</v>
      </c>
      <c r="M30" s="22">
        <f t="shared" si="9"/>
        <v>156853.5</v>
      </c>
      <c r="N30" s="22">
        <f t="shared" si="9"/>
        <v>158027</v>
      </c>
      <c r="O30" s="22">
        <f t="shared" si="9"/>
        <v>159279</v>
      </c>
      <c r="P30" s="22">
        <f t="shared" ref="P30:Q30" si="10">SUM(P17,P20,P21)</f>
        <v>160668</v>
      </c>
      <c r="Q30" s="22">
        <f t="shared" si="10"/>
        <v>161770</v>
      </c>
      <c r="S30" t="s">
        <v>229</v>
      </c>
      <c r="T30">
        <f t="shared" ca="1" si="0"/>
        <v>161770</v>
      </c>
      <c r="U30" s="22">
        <f t="shared" ca="1" si="7"/>
        <v>6121</v>
      </c>
      <c r="V30" s="30">
        <f t="shared" ca="1" si="8"/>
        <v>4.0448695709636384E-2</v>
      </c>
    </row>
    <row r="31" spans="1:22" x14ac:dyDescent="0.2">
      <c r="A31" t="s">
        <v>230</v>
      </c>
      <c r="B31" s="22">
        <f t="shared" ref="B31:O31" si="11">SUM(B11,B13,B14,B19)</f>
        <v>226361.40000000002</v>
      </c>
      <c r="C31" s="22">
        <f t="shared" si="11"/>
        <v>227911.7</v>
      </c>
      <c r="D31" s="22">
        <f t="shared" si="11"/>
        <v>229878</v>
      </c>
      <c r="E31" s="22">
        <f t="shared" si="11"/>
        <v>231126.69999999998</v>
      </c>
      <c r="F31" s="22">
        <f t="shared" si="11"/>
        <v>232127.39999999997</v>
      </c>
      <c r="G31" s="22">
        <f t="shared" si="11"/>
        <v>233129.10000000003</v>
      </c>
      <c r="H31" s="22">
        <f t="shared" si="11"/>
        <v>234381.80000000002</v>
      </c>
      <c r="I31" s="22">
        <f t="shared" si="11"/>
        <v>235941.5</v>
      </c>
      <c r="J31" s="22">
        <f t="shared" si="11"/>
        <v>237672.2</v>
      </c>
      <c r="K31" s="22">
        <f t="shared" si="11"/>
        <v>239794.89999999997</v>
      </c>
      <c r="L31" s="22">
        <f t="shared" si="11"/>
        <v>241267.60000000003</v>
      </c>
      <c r="M31" s="22">
        <f t="shared" si="11"/>
        <v>242933.3</v>
      </c>
      <c r="N31" s="22">
        <f t="shared" si="11"/>
        <v>244738</v>
      </c>
      <c r="O31" s="22">
        <f t="shared" si="11"/>
        <v>247057</v>
      </c>
      <c r="P31" s="22">
        <f t="shared" ref="P31:Q31" si="12">SUM(P11,P13,P14,P19)</f>
        <v>249315</v>
      </c>
      <c r="Q31" s="22">
        <f t="shared" si="12"/>
        <v>251911</v>
      </c>
      <c r="S31" t="s">
        <v>230</v>
      </c>
      <c r="T31">
        <f t="shared" ca="1" si="0"/>
        <v>251911</v>
      </c>
      <c r="U31" s="22">
        <f t="shared" ca="1" si="7"/>
        <v>10643.399999999965</v>
      </c>
      <c r="V31" s="30">
        <f t="shared" ca="1" si="8"/>
        <v>4.511033455326835E-2</v>
      </c>
    </row>
    <row r="32" spans="1:22" x14ac:dyDescent="0.2">
      <c r="A32" t="s">
        <v>231</v>
      </c>
      <c r="B32" s="22">
        <f t="shared" ref="B32:O32" si="13">SUM(B10,B16)</f>
        <v>112626.9</v>
      </c>
      <c r="C32" s="22">
        <f t="shared" si="13"/>
        <v>113823.76000000001</v>
      </c>
      <c r="D32" s="22">
        <f t="shared" si="13"/>
        <v>115273</v>
      </c>
      <c r="E32" s="22">
        <f t="shared" si="13"/>
        <v>116893.5</v>
      </c>
      <c r="F32" s="22">
        <f t="shared" si="13"/>
        <v>117922</v>
      </c>
      <c r="G32" s="22">
        <f t="shared" si="13"/>
        <v>118598.5</v>
      </c>
      <c r="H32" s="22">
        <f t="shared" si="13"/>
        <v>119700</v>
      </c>
      <c r="I32" s="22">
        <f t="shared" si="13"/>
        <v>121357.5</v>
      </c>
      <c r="J32" s="22">
        <f t="shared" si="13"/>
        <v>123313</v>
      </c>
      <c r="K32" s="22">
        <f t="shared" si="13"/>
        <v>125304.5</v>
      </c>
      <c r="L32" s="22">
        <f t="shared" si="13"/>
        <v>127443</v>
      </c>
      <c r="M32" s="22">
        <f t="shared" si="13"/>
        <v>129620.5</v>
      </c>
      <c r="N32" s="22">
        <f t="shared" si="13"/>
        <v>132211</v>
      </c>
      <c r="O32" s="22">
        <f t="shared" si="13"/>
        <v>134465</v>
      </c>
      <c r="P32" s="22">
        <f t="shared" ref="P32:Q32" si="14">SUM(P10,P16)</f>
        <v>136530</v>
      </c>
      <c r="Q32" s="22">
        <f t="shared" si="14"/>
        <v>138041</v>
      </c>
      <c r="S32" t="s">
        <v>231</v>
      </c>
      <c r="T32">
        <f t="shared" ca="1" si="0"/>
        <v>138041</v>
      </c>
      <c r="U32" s="22">
        <f t="shared" ca="1" si="7"/>
        <v>10598</v>
      </c>
      <c r="V32" s="30">
        <f t="shared" ca="1" si="8"/>
        <v>8.7328760068392977E-2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BCAD7-8A48-407B-A90E-BA10D94A93FF}">
  <sheetPr codeName="Sheet14"/>
  <dimension ref="A5:K264"/>
  <sheetViews>
    <sheetView showGridLines="0" workbookViewId="0">
      <pane ySplit="3" topLeftCell="A4" activePane="bottomLeft" state="frozen"/>
      <selection pane="bottomLeft" activeCell="A5" sqref="A5"/>
    </sheetView>
  </sheetViews>
  <sheetFormatPr defaultRowHeight="14.25" x14ac:dyDescent="0.2"/>
  <cols>
    <col min="1" max="1" width="24.25" customWidth="1"/>
    <col min="2" max="2" width="14.625" customWidth="1"/>
    <col min="3" max="7" width="13.875" customWidth="1"/>
    <col min="10" max="10" width="26.125" customWidth="1"/>
    <col min="11" max="11" width="9" style="230"/>
  </cols>
  <sheetData>
    <row r="5" spans="1:2" ht="15.75" x14ac:dyDescent="0.25">
      <c r="A5" s="235" t="s">
        <v>200</v>
      </c>
    </row>
    <row r="6" spans="1:2" x14ac:dyDescent="0.2">
      <c r="A6" s="217" t="s">
        <v>201</v>
      </c>
    </row>
    <row r="8" spans="1:2" ht="15" x14ac:dyDescent="0.25">
      <c r="A8" s="200" t="s">
        <v>131</v>
      </c>
      <c r="B8" s="212" t="str">
        <f>Population!A3</f>
        <v>Ashford</v>
      </c>
    </row>
    <row r="9" spans="1:2" ht="15.75" x14ac:dyDescent="0.25">
      <c r="A9" s="200">
        <f ca="1">OFFSET(Population!Z3,0,-1)</f>
        <v>2023</v>
      </c>
      <c r="B9" s="208">
        <f ca="1">OFFSET(Population!Z5,0,-1)</f>
        <v>83926</v>
      </c>
    </row>
    <row r="10" spans="1:2" ht="15.75" x14ac:dyDescent="0.25">
      <c r="A10" s="199" t="s">
        <v>132</v>
      </c>
      <c r="B10" s="205">
        <f ca="1">Population!AC5</f>
        <v>1646</v>
      </c>
    </row>
    <row r="11" spans="1:2" ht="15.75" x14ac:dyDescent="0.25">
      <c r="A11" s="199" t="s">
        <v>133</v>
      </c>
      <c r="B11" s="206">
        <f ca="1">Population!AD5</f>
        <v>2.0004861448711716E-2</v>
      </c>
    </row>
    <row r="12" spans="1:2" ht="15.75" x14ac:dyDescent="0.25">
      <c r="A12" s="199" t="s">
        <v>134</v>
      </c>
      <c r="B12" s="205">
        <f ca="1">Population!AA5</f>
        <v>5070</v>
      </c>
    </row>
    <row r="13" spans="1:2" ht="15.75" x14ac:dyDescent="0.25">
      <c r="A13" s="199" t="s">
        <v>135</v>
      </c>
      <c r="B13" s="206">
        <f ca="1">Population!AB5</f>
        <v>6.4294410063913968E-2</v>
      </c>
    </row>
    <row r="24" spans="1:2" ht="15.75" x14ac:dyDescent="0.25">
      <c r="A24" s="235" t="s">
        <v>202</v>
      </c>
    </row>
    <row r="25" spans="1:2" x14ac:dyDescent="0.2">
      <c r="A25" s="232" t="s">
        <v>203</v>
      </c>
    </row>
    <row r="26" spans="1:2" x14ac:dyDescent="0.2">
      <c r="A26" s="232" t="s">
        <v>204</v>
      </c>
    </row>
    <row r="27" spans="1:2" x14ac:dyDescent="0.2">
      <c r="A27" s="232" t="s">
        <v>205</v>
      </c>
    </row>
    <row r="28" spans="1:2" x14ac:dyDescent="0.2">
      <c r="A28" s="232" t="s">
        <v>206</v>
      </c>
    </row>
    <row r="29" spans="1:2" x14ac:dyDescent="0.2">
      <c r="A29" s="232"/>
    </row>
    <row r="30" spans="1:2" ht="15" x14ac:dyDescent="0.25">
      <c r="A30" s="218">
        <f ca="1">OFFSET('labour market pressure'!Z3,0,-1)</f>
        <v>2023</v>
      </c>
      <c r="B30" s="212" t="str">
        <f>'labour market pressure'!A3</f>
        <v>Ashford</v>
      </c>
    </row>
    <row r="31" spans="1:2" ht="15.75" x14ac:dyDescent="0.25">
      <c r="A31" s="218" t="s">
        <v>207</v>
      </c>
      <c r="B31" s="208">
        <f ca="1">OFFSET('labour market pressure'!Z4,0,-1)</f>
        <v>17782</v>
      </c>
    </row>
    <row r="32" spans="1:2" ht="15.75" x14ac:dyDescent="0.25">
      <c r="A32" s="218" t="s">
        <v>208</v>
      </c>
      <c r="B32" s="208">
        <f ca="1">OFFSET('labour market pressure'!Z5,0,-1)</f>
        <v>18432</v>
      </c>
    </row>
    <row r="33" spans="1:2" ht="15.75" x14ac:dyDescent="0.25">
      <c r="A33" s="218" t="s">
        <v>209</v>
      </c>
      <c r="B33" s="233">
        <f ca="1">OFFSET('labour market pressure'!Z6,0,-1)</f>
        <v>0.96473524305555558</v>
      </c>
    </row>
    <row r="46" spans="1:2" ht="15.75" x14ac:dyDescent="0.25">
      <c r="A46" s="235" t="s">
        <v>210</v>
      </c>
    </row>
    <row r="47" spans="1:2" x14ac:dyDescent="0.2">
      <c r="A47" s="217" t="s">
        <v>211</v>
      </c>
    </row>
    <row r="51" spans="1:2" ht="15" x14ac:dyDescent="0.25">
      <c r="A51" s="218" t="str">
        <f>'Ec. activity'!A4</f>
        <v>Ashford</v>
      </c>
      <c r="B51" s="212">
        <f ca="1">OFFSET('Ec. activity'!W3,0,-1)</f>
        <v>2024</v>
      </c>
    </row>
    <row r="52" spans="1:2" ht="15" x14ac:dyDescent="0.25">
      <c r="A52" s="218" t="s">
        <v>212</v>
      </c>
      <c r="B52" s="222">
        <f ca="1">OFFSET('Ec. activity'!W4,0,-1)/100</f>
        <v>0.80299999999999994</v>
      </c>
    </row>
    <row r="53" spans="1:2" ht="15" x14ac:dyDescent="0.25">
      <c r="A53" s="218" t="s">
        <v>213</v>
      </c>
      <c r="B53" s="222">
        <f ca="1">OFFSET('Ec. activity'!W8,0,-1)/100</f>
        <v>0.19699999999999998</v>
      </c>
    </row>
    <row r="68" spans="1:5" ht="15.75" x14ac:dyDescent="0.25">
      <c r="A68" s="235" t="s">
        <v>214</v>
      </c>
    </row>
    <row r="69" spans="1:5" x14ac:dyDescent="0.2">
      <c r="A69" s="217" t="s">
        <v>215</v>
      </c>
    </row>
    <row r="74" spans="1:5" ht="15.75" x14ac:dyDescent="0.2">
      <c r="B74" s="117" t="str">
        <f>Unemp!A2</f>
        <v>Ashford</v>
      </c>
      <c r="C74" s="118"/>
    </row>
    <row r="75" spans="1:5" ht="15.75" x14ac:dyDescent="0.25">
      <c r="B75" s="116">
        <f ca="1">Unemp!B2</f>
        <v>45809</v>
      </c>
      <c r="C75" s="114" t="s">
        <v>216</v>
      </c>
      <c r="D75" s="116"/>
      <c r="E75" s="114"/>
    </row>
    <row r="76" spans="1:5" ht="20.25" x14ac:dyDescent="0.3">
      <c r="A76" s="98" t="s">
        <v>152</v>
      </c>
      <c r="B76" s="237">
        <f ca="1">Unemp!B3</f>
        <v>2640</v>
      </c>
      <c r="C76" s="238">
        <f ca="1">Unemp!C3/100</f>
        <v>3.1E-2</v>
      </c>
      <c r="D76" s="151"/>
      <c r="E76" s="152"/>
    </row>
    <row r="77" spans="1:5" ht="20.25" x14ac:dyDescent="0.3">
      <c r="A77" s="98" t="s">
        <v>217</v>
      </c>
      <c r="B77" s="237">
        <f ca="1">Unemp!B4</f>
        <v>1430</v>
      </c>
      <c r="C77" s="238">
        <f ca="1">Unemp!C4/100</f>
        <v>3.5000000000000003E-2</v>
      </c>
      <c r="D77" s="151"/>
      <c r="E77" s="152"/>
    </row>
    <row r="78" spans="1:5" ht="20.25" x14ac:dyDescent="0.3">
      <c r="A78" s="98" t="s">
        <v>218</v>
      </c>
      <c r="B78" s="237">
        <f ca="1">Unemp!B5</f>
        <v>1210</v>
      </c>
      <c r="C78" s="238">
        <f ca="1">Unemp!C5/100</f>
        <v>2.7999999999999997E-2</v>
      </c>
      <c r="D78" s="151"/>
      <c r="E78" s="152"/>
    </row>
    <row r="81" spans="1:5" ht="63" x14ac:dyDescent="0.25">
      <c r="B81" s="119" t="s">
        <v>219</v>
      </c>
      <c r="C81" s="114" t="s">
        <v>170</v>
      </c>
      <c r="D81" s="119" t="s">
        <v>220</v>
      </c>
      <c r="E81" s="114" t="s">
        <v>170</v>
      </c>
    </row>
    <row r="82" spans="1:5" ht="15.75" x14ac:dyDescent="0.25">
      <c r="A82" s="98" t="s">
        <v>152</v>
      </c>
      <c r="B82" s="219">
        <f ca="1">Unemp!J3</f>
        <v>85</v>
      </c>
      <c r="C82" s="220">
        <f ca="1">Unemp!K3</f>
        <v>3.3268101761252444E-2</v>
      </c>
      <c r="D82" s="219">
        <f ca="1">Unemp!O3</f>
        <v>-70</v>
      </c>
      <c r="E82" s="220">
        <f ca="1">Unemp!P3</f>
        <v>-2.5830258302583026E-2</v>
      </c>
    </row>
    <row r="83" spans="1:5" ht="15.75" x14ac:dyDescent="0.25">
      <c r="A83" s="98" t="s">
        <v>217</v>
      </c>
      <c r="B83" s="219">
        <f ca="1">Unemp!J4</f>
        <v>50</v>
      </c>
      <c r="C83" s="220">
        <f ca="1">Unemp!K4</f>
        <v>3.6231884057971016E-2</v>
      </c>
      <c r="D83" s="219">
        <f ca="1">Unemp!O4</f>
        <v>0</v>
      </c>
      <c r="E83" s="220">
        <f ca="1">Unemp!P4</f>
        <v>0</v>
      </c>
    </row>
    <row r="84" spans="1:5" ht="15.75" x14ac:dyDescent="0.25">
      <c r="A84" s="98" t="s">
        <v>218</v>
      </c>
      <c r="B84" s="219">
        <f ca="1">Unemp!J5</f>
        <v>40</v>
      </c>
      <c r="C84" s="220">
        <f ca="1">Unemp!K5</f>
        <v>3.4188034188034191E-2</v>
      </c>
      <c r="D84" s="219">
        <f ca="1">Unemp!O5</f>
        <v>-70</v>
      </c>
      <c r="E84" s="220">
        <f ca="1">Unemp!P5</f>
        <v>-5.46875E-2</v>
      </c>
    </row>
    <row r="110" spans="1:1" ht="15.75" x14ac:dyDescent="0.25">
      <c r="A110" s="235" t="s">
        <v>221</v>
      </c>
    </row>
    <row r="111" spans="1:1" x14ac:dyDescent="0.2">
      <c r="A111" s="217" t="s">
        <v>215</v>
      </c>
    </row>
    <row r="115" spans="1:5" ht="15.75" x14ac:dyDescent="0.2">
      <c r="B115" s="117" t="str">
        <f>'Unemp age'!A4</f>
        <v>Ashford</v>
      </c>
      <c r="C115" s="118"/>
    </row>
    <row r="116" spans="1:5" ht="31.5" x14ac:dyDescent="0.25">
      <c r="B116" s="246">
        <f ca="1">'Unemp age'!B3</f>
        <v>45809</v>
      </c>
      <c r="C116" s="247" t="s">
        <v>216</v>
      </c>
      <c r="D116" s="248" t="s">
        <v>222</v>
      </c>
      <c r="E116" s="114"/>
    </row>
    <row r="117" spans="1:5" ht="20.25" x14ac:dyDescent="0.3">
      <c r="A117" s="98" t="s">
        <v>223</v>
      </c>
      <c r="B117" s="244">
        <f ca="1">'Unemp age'!B5</f>
        <v>510</v>
      </c>
      <c r="C117" s="245">
        <f ca="1">'Unemp age'!C5</f>
        <v>5.7601084255703636E-2</v>
      </c>
      <c r="D117" s="245">
        <f ca="1">B117/B$76</f>
        <v>0.19318181818181818</v>
      </c>
      <c r="E117" s="153"/>
    </row>
    <row r="118" spans="1:5" ht="20.25" x14ac:dyDescent="0.3">
      <c r="A118" s="98" t="s">
        <v>224</v>
      </c>
      <c r="B118" s="244">
        <f ca="1">'Unemp age'!B6</f>
        <v>1505</v>
      </c>
      <c r="C118" s="245">
        <f ca="1">'Unemp age'!C6</f>
        <v>3.4341129492298915E-2</v>
      </c>
      <c r="D118" s="245">
        <f t="shared" ref="D118:D119" ca="1" si="0">B118/B$76</f>
        <v>0.57007575757575757</v>
      </c>
      <c r="E118" s="153"/>
    </row>
    <row r="119" spans="1:5" ht="20.25" x14ac:dyDescent="0.3">
      <c r="A119" s="98" t="s">
        <v>225</v>
      </c>
      <c r="B119" s="244">
        <f ca="1">'Unemp age'!B7</f>
        <v>620</v>
      </c>
      <c r="C119" s="245">
        <f ca="1">'Unemp age'!C7</f>
        <v>2.2189613829139972E-2</v>
      </c>
      <c r="D119" s="245">
        <f t="shared" ca="1" si="0"/>
        <v>0.23484848484848486</v>
      </c>
      <c r="E119" s="153"/>
    </row>
    <row r="122" spans="1:5" ht="63" x14ac:dyDescent="0.25">
      <c r="B122" s="119" t="s">
        <v>219</v>
      </c>
      <c r="C122" s="114" t="s">
        <v>170</v>
      </c>
      <c r="D122" s="119" t="s">
        <v>220</v>
      </c>
      <c r="E122" s="114" t="s">
        <v>170</v>
      </c>
    </row>
    <row r="123" spans="1:5" ht="15.75" x14ac:dyDescent="0.25">
      <c r="A123" s="98" t="s">
        <v>223</v>
      </c>
      <c r="B123" s="241">
        <f ca="1">'Unemp age'!J5</f>
        <v>30</v>
      </c>
      <c r="C123" s="242">
        <f ca="1">'Unemp age'!K5</f>
        <v>6.25E-2</v>
      </c>
      <c r="D123" s="241">
        <f ca="1">'Unemp age'!O5</f>
        <v>25</v>
      </c>
      <c r="E123" s="243">
        <f ca="1">'Unemp age'!P5</f>
        <v>5.1546391752577317E-2</v>
      </c>
    </row>
    <row r="124" spans="1:5" ht="15.75" x14ac:dyDescent="0.25">
      <c r="A124" s="98" t="s">
        <v>224</v>
      </c>
      <c r="B124" s="241">
        <f ca="1">'Unemp age'!J6</f>
        <v>20</v>
      </c>
      <c r="C124" s="242">
        <f ca="1">'Unemp age'!K6</f>
        <v>1.3468013468013467E-2</v>
      </c>
      <c r="D124" s="241">
        <f ca="1">'Unemp age'!O6</f>
        <v>-95</v>
      </c>
      <c r="E124" s="243">
        <f ca="1">'Unemp age'!P6</f>
        <v>-5.9374999999999997E-2</v>
      </c>
    </row>
    <row r="125" spans="1:5" ht="15.75" x14ac:dyDescent="0.25">
      <c r="A125" s="98" t="s">
        <v>225</v>
      </c>
      <c r="B125" s="241">
        <f ca="1">'Unemp age'!J7</f>
        <v>35</v>
      </c>
      <c r="C125" s="242">
        <f ca="1">'Unemp age'!K7</f>
        <v>5.9829059829059832E-2</v>
      </c>
      <c r="D125" s="241">
        <f ca="1">'Unemp age'!O7</f>
        <v>-5</v>
      </c>
      <c r="E125" s="243">
        <f ca="1">'Unemp age'!P7</f>
        <v>-8.0000000000000002E-3</v>
      </c>
    </row>
    <row r="151" spans="1:2" ht="15.75" x14ac:dyDescent="0.25">
      <c r="A151" s="235" t="s">
        <v>106</v>
      </c>
    </row>
    <row r="152" spans="1:2" x14ac:dyDescent="0.2">
      <c r="A152" s="217" t="s">
        <v>211</v>
      </c>
    </row>
    <row r="153" spans="1:2" x14ac:dyDescent="0.2">
      <c r="A153" s="217"/>
    </row>
    <row r="154" spans="1:2" ht="31.5" x14ac:dyDescent="0.25">
      <c r="B154" s="119" t="str">
        <f ca="1">OFFSET('Employment rate'!W7,0,-1)</f>
        <v>Jan 2024-Dec 2024</v>
      </c>
    </row>
    <row r="155" spans="1:2" ht="14.25" customHeight="1" x14ac:dyDescent="0.25">
      <c r="A155" s="249" t="s">
        <v>115</v>
      </c>
      <c r="B155" s="245">
        <f ca="1">OFFSET('Employment rate'!W8,0,-1)/100</f>
        <v>0.77099999999999991</v>
      </c>
    </row>
    <row r="156" spans="1:2" ht="14.25" customHeight="1" x14ac:dyDescent="0.25">
      <c r="A156" s="249" t="s">
        <v>116</v>
      </c>
      <c r="B156" s="245">
        <f ca="1">OFFSET('Employment rate'!W9,0,-1)/100</f>
        <v>0.67900000000000005</v>
      </c>
    </row>
    <row r="157" spans="1:2" ht="14.25" customHeight="1" x14ac:dyDescent="0.25">
      <c r="A157" s="249" t="s">
        <v>117</v>
      </c>
      <c r="B157" s="245">
        <f ca="1">OFFSET('Employment rate'!W10,0,-1)/100</f>
        <v>0.7</v>
      </c>
    </row>
    <row r="158" spans="1:2" ht="14.25" customHeight="1" x14ac:dyDescent="0.25">
      <c r="A158" s="249" t="s">
        <v>118</v>
      </c>
      <c r="B158" s="245">
        <f ca="1">OFFSET('Employment rate'!W11,0,-1)/100</f>
        <v>0.71299999999999997</v>
      </c>
    </row>
    <row r="159" spans="1:2" ht="14.25" customHeight="1" x14ac:dyDescent="0.25">
      <c r="A159" s="249" t="s">
        <v>119</v>
      </c>
      <c r="B159" s="245">
        <f ca="1">OFFSET('Employment rate'!W12,0,-1)/100</f>
        <v>0.80500000000000005</v>
      </c>
    </row>
    <row r="160" spans="1:2" ht="14.25" customHeight="1" x14ac:dyDescent="0.25">
      <c r="A160" s="249" t="s">
        <v>120</v>
      </c>
      <c r="B160" s="245">
        <f ca="1">OFFSET('Employment rate'!W13,0,-1)/100</f>
        <v>0.71599999999999997</v>
      </c>
    </row>
    <row r="161" spans="1:2" ht="14.25" customHeight="1" x14ac:dyDescent="0.25">
      <c r="A161" s="249" t="s">
        <v>121</v>
      </c>
      <c r="B161" s="245">
        <f ca="1">OFFSET('Employment rate'!W14,0,-1)/100</f>
        <v>0.79900000000000004</v>
      </c>
    </row>
    <row r="162" spans="1:2" ht="14.25" customHeight="1" x14ac:dyDescent="0.25">
      <c r="A162" s="249" t="s">
        <v>122</v>
      </c>
      <c r="B162" s="245">
        <f ca="1">OFFSET('Employment rate'!W15,0,-1)/100</f>
        <v>0.79700000000000004</v>
      </c>
    </row>
    <row r="163" spans="1:2" ht="14.25" customHeight="1" x14ac:dyDescent="0.25">
      <c r="A163" s="249" t="s">
        <v>123</v>
      </c>
      <c r="B163" s="245">
        <f ca="1">OFFSET('Employment rate'!W16,0,-1)/100</f>
        <v>0.77700000000000002</v>
      </c>
    </row>
    <row r="164" spans="1:2" ht="14.25" customHeight="1" x14ac:dyDescent="0.25">
      <c r="A164" s="249" t="s">
        <v>124</v>
      </c>
      <c r="B164" s="245">
        <f ca="1">OFFSET('Employment rate'!W17,0,-1)/100</f>
        <v>0.71200000000000008</v>
      </c>
    </row>
    <row r="165" spans="1:2" ht="14.25" customHeight="1" x14ac:dyDescent="0.25">
      <c r="A165" s="249" t="s">
        <v>125</v>
      </c>
      <c r="B165" s="245">
        <f ca="1">OFFSET('Employment rate'!W18,0,-1)/100</f>
        <v>0.8590000000000001</v>
      </c>
    </row>
    <row r="166" spans="1:2" ht="14.25" customHeight="1" x14ac:dyDescent="0.25">
      <c r="A166" s="249" t="s">
        <v>126</v>
      </c>
      <c r="B166" s="245">
        <f ca="1">OFFSET('Employment rate'!W19,0,-1)/100</f>
        <v>0.79500000000000004</v>
      </c>
    </row>
    <row r="167" spans="1:2" ht="14.25" customHeight="1" x14ac:dyDescent="0.25">
      <c r="A167" s="249" t="s">
        <v>138</v>
      </c>
      <c r="B167" s="245">
        <f ca="1">OFFSET('Employment rate'!W20,0,-1)/100</f>
        <v>0.75900000000000001</v>
      </c>
    </row>
    <row r="168" spans="1:2" ht="14.25" customHeight="1" x14ac:dyDescent="0.25">
      <c r="A168" s="249" t="s">
        <v>127</v>
      </c>
      <c r="B168" s="245">
        <f ca="1">OFFSET('Employment rate'!W21,0,-1)/100</f>
        <v>0.79599999999999993</v>
      </c>
    </row>
    <row r="169" spans="1:2" ht="14.25" customHeight="1" x14ac:dyDescent="0.25">
      <c r="A169" s="249" t="s">
        <v>139</v>
      </c>
      <c r="B169" s="245">
        <f ca="1">OFFSET('Employment rate'!W22,0,-1)/100</f>
        <v>0.76500000000000001</v>
      </c>
    </row>
    <row r="170" spans="1:2" ht="14.25" customHeight="1" x14ac:dyDescent="0.25">
      <c r="A170" s="249" t="s">
        <v>140</v>
      </c>
      <c r="B170" s="245">
        <f ca="1">OFFSET('Employment rate'!W23,0,-1)/100</f>
        <v>0.78700000000000003</v>
      </c>
    </row>
    <row r="171" spans="1:2" ht="14.25" customHeight="1" x14ac:dyDescent="0.25">
      <c r="A171" s="249" t="s">
        <v>141</v>
      </c>
      <c r="B171" s="245">
        <f ca="1">OFFSET('Employment rate'!W24,0,-1)/100</f>
        <v>0.75700000000000001</v>
      </c>
    </row>
    <row r="172" spans="1:2" ht="14.25" customHeight="1" x14ac:dyDescent="0.25">
      <c r="A172" s="249" t="s">
        <v>226</v>
      </c>
      <c r="B172" s="245">
        <f ca="1">OFFSET('Employment rate'!W25,0,-1)/100</f>
        <v>0.755</v>
      </c>
    </row>
    <row r="173" spans="1:2" ht="14.25" customHeight="1" x14ac:dyDescent="0.25">
      <c r="A173" s="249" t="s">
        <v>227</v>
      </c>
      <c r="B173" s="245">
        <f ca="1">OFFSET('Employment rate'!W26,0,-1)/100</f>
        <v>0.755</v>
      </c>
    </row>
    <row r="174" spans="1:2" ht="14.25" customHeight="1" x14ac:dyDescent="0.25">
      <c r="A174" s="249" t="s">
        <v>228</v>
      </c>
      <c r="B174" s="245">
        <f ca="1">OFFSET('Employment rate'!W27,0,-1)/100</f>
        <v>0.76900000000000002</v>
      </c>
    </row>
    <row r="175" spans="1:2" ht="14.25" customHeight="1" x14ac:dyDescent="0.25">
      <c r="A175" s="249" t="s">
        <v>229</v>
      </c>
      <c r="B175" s="245">
        <f ca="1">OFFSET('Employment rate'!W28,0,-1)/100</f>
        <v>0.81900000000000006</v>
      </c>
    </row>
    <row r="176" spans="1:2" ht="14.25" customHeight="1" x14ac:dyDescent="0.25">
      <c r="A176" s="249" t="s">
        <v>230</v>
      </c>
      <c r="B176" s="245">
        <f ca="1">OFFSET('Employment rate'!W29,0,-1)/100</f>
        <v>0.71900000000000008</v>
      </c>
    </row>
    <row r="177" spans="1:2" ht="14.25" customHeight="1" x14ac:dyDescent="0.25">
      <c r="A177" s="249" t="s">
        <v>231</v>
      </c>
      <c r="B177" s="245">
        <f ca="1">OFFSET('Employment rate'!W30,0,-1)/100</f>
        <v>0.78700000000000003</v>
      </c>
    </row>
    <row r="179" spans="1:2" ht="14.25" customHeight="1" x14ac:dyDescent="0.2"/>
    <row r="181" spans="1:2" ht="15.75" x14ac:dyDescent="0.25">
      <c r="A181" s="235" t="s">
        <v>232</v>
      </c>
    </row>
    <row r="182" spans="1:2" x14ac:dyDescent="0.2">
      <c r="A182" s="217" t="s">
        <v>211</v>
      </c>
    </row>
    <row r="183" spans="1:2" x14ac:dyDescent="0.2">
      <c r="A183" s="217"/>
    </row>
    <row r="184" spans="1:2" ht="31.5" x14ac:dyDescent="0.25">
      <c r="B184" s="119" t="str">
        <f ca="1">OFFSET('Self employed'!W2,0,-1)</f>
        <v>Jan 2024-Dec 2024</v>
      </c>
    </row>
    <row r="185" spans="1:2" ht="14.25" customHeight="1" x14ac:dyDescent="0.25">
      <c r="A185" s="249" t="s">
        <v>115</v>
      </c>
      <c r="B185" s="245">
        <f ca="1">IF(ISERROR((OFFSET('Self employed'!W8,0,-1)/100)),"-",(OFFSET('Self employed'!W8,0,-1)/100))</f>
        <v>0.14000000000000001</v>
      </c>
    </row>
    <row r="186" spans="1:2" ht="14.25" customHeight="1" x14ac:dyDescent="0.25">
      <c r="A186" s="249" t="s">
        <v>116</v>
      </c>
      <c r="B186" s="245">
        <f ca="1">IF(ISERROR((OFFSET('Self employed'!W9,0,-1)/100)),"-",(OFFSET('Self employed'!W9,0,-1)/100))</f>
        <v>0.114</v>
      </c>
    </row>
    <row r="187" spans="1:2" ht="14.25" customHeight="1" x14ac:dyDescent="0.25">
      <c r="A187" s="249" t="s">
        <v>117</v>
      </c>
      <c r="B187" s="245" t="str">
        <f ca="1">IF(ISERROR((OFFSET('Self employed'!W10,0,-1)/100)),"-",(OFFSET('Self employed'!W10,0,-1)/100))</f>
        <v>-</v>
      </c>
    </row>
    <row r="188" spans="1:2" ht="14.25" customHeight="1" x14ac:dyDescent="0.25">
      <c r="A188" s="249" t="s">
        <v>118</v>
      </c>
      <c r="B188" s="245">
        <f ca="1">IF(ISERROR((OFFSET('Self employed'!W11,0,-1)/100)),"-",(OFFSET('Self employed'!W11,0,-1)/100))</f>
        <v>0.14400000000000002</v>
      </c>
    </row>
    <row r="189" spans="1:2" ht="14.25" customHeight="1" x14ac:dyDescent="0.25">
      <c r="A189" s="249" t="s">
        <v>119</v>
      </c>
      <c r="B189" s="245">
        <f ca="1">IF(ISERROR((OFFSET('Self employed'!W12,0,-1)/100)),"-",(OFFSET('Self employed'!W12,0,-1)/100))</f>
        <v>0.153</v>
      </c>
    </row>
    <row r="190" spans="1:2" ht="14.25" customHeight="1" x14ac:dyDescent="0.25">
      <c r="A190" s="249" t="s">
        <v>120</v>
      </c>
      <c r="B190" s="245">
        <f ca="1">IF(ISERROR((OFFSET('Self employed'!W13,0,-1)/100)),"-",(OFFSET('Self employed'!W13,0,-1)/100))</f>
        <v>0.114</v>
      </c>
    </row>
    <row r="191" spans="1:2" ht="14.25" customHeight="1" x14ac:dyDescent="0.25">
      <c r="A191" s="249" t="s">
        <v>121</v>
      </c>
      <c r="B191" s="245">
        <f ca="1">IF(ISERROR((OFFSET('Self employed'!W14,0,-1)/100)),"-",(OFFSET('Self employed'!W14,0,-1)/100))</f>
        <v>0.159</v>
      </c>
    </row>
    <row r="192" spans="1:2" ht="14.25" customHeight="1" x14ac:dyDescent="0.25">
      <c r="A192" s="249" t="s">
        <v>122</v>
      </c>
      <c r="B192" s="245">
        <f ca="1">IF(ISERROR((OFFSET('Self employed'!W15,0,-1)/100)),"-",(OFFSET('Self employed'!W15,0,-1)/100))</f>
        <v>8.8000000000000009E-2</v>
      </c>
    </row>
    <row r="193" spans="1:2" ht="14.25" customHeight="1" x14ac:dyDescent="0.25">
      <c r="A193" s="249" t="s">
        <v>123</v>
      </c>
      <c r="B193" s="245">
        <f ca="1">IF(ISERROR((OFFSET('Self employed'!W16,0,-1)/100)),"-",(OFFSET('Self employed'!W16,0,-1)/100))</f>
        <v>9.3000000000000013E-2</v>
      </c>
    </row>
    <row r="194" spans="1:2" ht="14.25" customHeight="1" x14ac:dyDescent="0.25">
      <c r="A194" s="249" t="s">
        <v>124</v>
      </c>
      <c r="B194" s="245">
        <f ca="1">IF(ISERROR((OFFSET('Self employed'!W17,0,-1)/100)),"-",(OFFSET('Self employed'!W17,0,-1)/100))</f>
        <v>0.14800000000000002</v>
      </c>
    </row>
    <row r="195" spans="1:2" ht="14.25" customHeight="1" x14ac:dyDescent="0.25">
      <c r="A195" s="249" t="s">
        <v>125</v>
      </c>
      <c r="B195" s="245">
        <f ca="1">IF(ISERROR((OFFSET('Self employed'!W18,0,-1)/100)),"-",(OFFSET('Self employed'!W18,0,-1)/100))</f>
        <v>0.08</v>
      </c>
    </row>
    <row r="196" spans="1:2" ht="14.25" customHeight="1" x14ac:dyDescent="0.25">
      <c r="A196" s="249" t="s">
        <v>126</v>
      </c>
      <c r="B196" s="245">
        <f ca="1">IF(ISERROR((OFFSET('Self employed'!W19,0,-1)/100)),"-",(OFFSET('Self employed'!W19,0,-1)/100))</f>
        <v>0.158</v>
      </c>
    </row>
    <row r="197" spans="1:2" ht="14.25" customHeight="1" x14ac:dyDescent="0.25">
      <c r="A197" s="249" t="s">
        <v>138</v>
      </c>
      <c r="B197" s="245">
        <f ca="1">IF(ISERROR((OFFSET('Self employed'!W20,0,-1)/100)),"-",(OFFSET('Self employed'!W20,0,-1)/100))</f>
        <v>0.11900000000000001</v>
      </c>
    </row>
    <row r="198" spans="1:2" ht="14.25" customHeight="1" x14ac:dyDescent="0.25">
      <c r="A198" s="249" t="s">
        <v>127</v>
      </c>
      <c r="B198" s="245">
        <f ca="1">IF(ISERROR((OFFSET('Self employed'!W21,0,-1)/100)),"-",(OFFSET('Self employed'!W21,0,-1)/100))</f>
        <v>9.0999999999999998E-2</v>
      </c>
    </row>
    <row r="199" spans="1:2" ht="14.25" customHeight="1" x14ac:dyDescent="0.25">
      <c r="A199" s="249" t="s">
        <v>139</v>
      </c>
      <c r="B199" s="245">
        <f ca="1">IF(ISERROR((OFFSET('Self employed'!W22,0,-1)/100)),"-",(OFFSET('Self employed'!W22,0,-1)/100))</f>
        <v>0.114</v>
      </c>
    </row>
    <row r="200" spans="1:2" ht="14.25" customHeight="1" x14ac:dyDescent="0.25">
      <c r="A200" s="249" t="s">
        <v>140</v>
      </c>
      <c r="B200" s="245">
        <f ca="1">IF(ISERROR((OFFSET('Self employed'!W23,0,-1)/100)),"-",(OFFSET('Self employed'!W23,0,-1)/100))</f>
        <v>9.9000000000000005E-2</v>
      </c>
    </row>
    <row r="201" spans="1:2" ht="14.25" customHeight="1" x14ac:dyDescent="0.25">
      <c r="A201" s="249" t="s">
        <v>141</v>
      </c>
      <c r="B201" s="245">
        <f ca="1">IF(ISERROR((OFFSET('Self employed'!W24,0,-1)/100)),"-",(OFFSET('Self employed'!W24,0,-1)/100))</f>
        <v>9.5000000000000001E-2</v>
      </c>
    </row>
    <row r="202" spans="1:2" ht="14.25" customHeight="1" x14ac:dyDescent="0.25">
      <c r="A202" s="249" t="s">
        <v>226</v>
      </c>
      <c r="B202" s="245">
        <f ca="1">IF(ISERROR((OFFSET('Self employed'!W25,0,-1)/100)),"-",(OFFSET('Self employed'!W25,0,-1)/100))</f>
        <v>9.3000000000000013E-2</v>
      </c>
    </row>
    <row r="203" spans="1:2" ht="14.25" customHeight="1" x14ac:dyDescent="0.25">
      <c r="A203" s="249" t="s">
        <v>227</v>
      </c>
      <c r="B203" s="245">
        <f ca="1">IF(ISERROR((OFFSET('Self employed'!W26,0,-1)/100)),"-",(OFFSET('Self employed'!W26,0,-1)/100))</f>
        <v>9.3000000000000013E-2</v>
      </c>
    </row>
    <row r="204" spans="1:2" ht="14.25" customHeight="1" x14ac:dyDescent="0.25">
      <c r="A204" s="249" t="s">
        <v>228</v>
      </c>
      <c r="B204" s="245">
        <f ca="1">IF(ISERROR((OFFSET('Self employed'!W27,0,-1)/100)),"-",(OFFSET('Self employed'!W27,0,-1)/100))</f>
        <v>9.9000000000000005E-2</v>
      </c>
    </row>
    <row r="205" spans="1:2" ht="14.25" customHeight="1" x14ac:dyDescent="0.25">
      <c r="A205" s="249" t="s">
        <v>229</v>
      </c>
      <c r="B205" s="245">
        <f ca="1">IF(ISERROR((OFFSET('Self employed'!W28,0,-1)/100)),"-",(OFFSET('Self employed'!W28,0,-1)/100))</f>
        <v>0.107</v>
      </c>
    </row>
    <row r="206" spans="1:2" ht="14.25" customHeight="1" x14ac:dyDescent="0.25">
      <c r="A206" s="249" t="s">
        <v>230</v>
      </c>
      <c r="B206" s="245">
        <f ca="1">IF(ISERROR((OFFSET('Self employed'!W29,0,-1)/100)),"-",(OFFSET('Self employed'!W29,0,-1)/100))</f>
        <v>0.13699999999999998</v>
      </c>
    </row>
    <row r="207" spans="1:2" ht="14.25" customHeight="1" x14ac:dyDescent="0.25">
      <c r="A207" s="249" t="s">
        <v>231</v>
      </c>
      <c r="B207" s="245">
        <f ca="1">IF(ISERROR((OFFSET('Self employed'!W30,0,-1)/100)),"-",(OFFSET('Self employed'!W30,0,-1)/100))</f>
        <v>0.151</v>
      </c>
    </row>
    <row r="208" spans="1:2" ht="14.25" customHeight="1" x14ac:dyDescent="0.25">
      <c r="A208" s="249"/>
      <c r="B208" s="245"/>
    </row>
    <row r="209" spans="1:2" ht="14.25" customHeight="1" x14ac:dyDescent="0.25">
      <c r="A209" s="249"/>
      <c r="B209" s="245"/>
    </row>
    <row r="212" spans="1:2" ht="15.75" x14ac:dyDescent="0.25">
      <c r="A212" s="235" t="s">
        <v>233</v>
      </c>
    </row>
    <row r="213" spans="1:2" x14ac:dyDescent="0.2">
      <c r="A213" s="217" t="s">
        <v>234</v>
      </c>
    </row>
    <row r="215" spans="1:2" ht="15.75" x14ac:dyDescent="0.25">
      <c r="A215" s="99" t="str">
        <f>NEET!A2</f>
        <v>Ashford</v>
      </c>
      <c r="B215" s="154">
        <f>NEET!B3</f>
        <v>45809</v>
      </c>
    </row>
    <row r="216" spans="1:2" ht="15.75" customHeight="1" x14ac:dyDescent="0.25">
      <c r="A216" s="218" t="s">
        <v>235</v>
      </c>
      <c r="B216" s="237">
        <f>NEET!B4</f>
        <v>3503</v>
      </c>
    </row>
    <row r="217" spans="1:2" ht="15.75" customHeight="1" x14ac:dyDescent="0.25">
      <c r="A217" s="218" t="s">
        <v>236</v>
      </c>
      <c r="B217" s="237">
        <f>NEET!B5</f>
        <v>131</v>
      </c>
    </row>
    <row r="218" spans="1:2" ht="15.75" customHeight="1" x14ac:dyDescent="0.25">
      <c r="A218" s="218" t="s">
        <v>237</v>
      </c>
      <c r="B218" s="238">
        <f>NEET!B6</f>
        <v>3.7396517270910645E-2</v>
      </c>
    </row>
    <row r="219" spans="1:2" ht="15.75" customHeight="1" x14ac:dyDescent="0.25">
      <c r="A219" s="218" t="s">
        <v>238</v>
      </c>
      <c r="B219" s="238">
        <f>NEET!B7</f>
        <v>3.2000000000000001E-2</v>
      </c>
    </row>
    <row r="220" spans="1:2" ht="30" x14ac:dyDescent="0.25">
      <c r="A220" s="218" t="s">
        <v>239</v>
      </c>
      <c r="B220" s="266">
        <f>NEET!B8</f>
        <v>0.53965172709106435</v>
      </c>
    </row>
    <row r="230" spans="1:2" ht="18" x14ac:dyDescent="0.25">
      <c r="A230" s="33" t="s">
        <v>240</v>
      </c>
    </row>
    <row r="232" spans="1:2" ht="15.75" x14ac:dyDescent="0.25">
      <c r="A232" s="99" t="str">
        <f>'Payroll LA'!A2</f>
        <v>Ashford</v>
      </c>
      <c r="B232" s="116" t="str">
        <f ca="1">'Payroll LA'!EE2</f>
        <v>May 2025</v>
      </c>
    </row>
    <row r="233" spans="1:2" ht="30" x14ac:dyDescent="0.25">
      <c r="A233" s="101" t="s">
        <v>169</v>
      </c>
      <c r="B233" s="226">
        <f ca="1">'Payroll LA'!EE3</f>
        <v>61626</v>
      </c>
    </row>
    <row r="234" spans="1:2" ht="15.75" x14ac:dyDescent="0.25">
      <c r="A234" s="101" t="str">
        <f ca="1">'Payroll LA'!EF5</f>
        <v>Change since Apr 2025</v>
      </c>
      <c r="B234" s="205">
        <f ca="1">'Payroll LA'!EF3</f>
        <v>47</v>
      </c>
    </row>
    <row r="235" spans="1:2" ht="15.75" x14ac:dyDescent="0.25">
      <c r="A235" s="101" t="s">
        <v>170</v>
      </c>
      <c r="B235" s="206">
        <f ca="1">'Payroll LA'!EG3</f>
        <v>7.6324721089981974E-4</v>
      </c>
    </row>
    <row r="236" spans="1:2" ht="15.75" x14ac:dyDescent="0.25">
      <c r="A236" s="101" t="str">
        <f ca="1">'Payroll LA'!EH5</f>
        <v>Change since May 2024</v>
      </c>
      <c r="B236" s="205">
        <f ca="1">'Payroll LA'!EH3</f>
        <v>-298</v>
      </c>
    </row>
    <row r="237" spans="1:2" ht="15.75" x14ac:dyDescent="0.25">
      <c r="A237" s="101" t="s">
        <v>170</v>
      </c>
      <c r="B237" s="206">
        <f ca="1">'Payroll LA'!EI3</f>
        <v>-4.8123506233447456E-3</v>
      </c>
    </row>
    <row r="238" spans="1:2" ht="30" x14ac:dyDescent="0.25">
      <c r="A238" s="101" t="s">
        <v>171</v>
      </c>
      <c r="B238" s="227">
        <f ca="1">'Median Pay LA'!EE3</f>
        <v>2528</v>
      </c>
    </row>
    <row r="249" spans="1:1" ht="15.75" x14ac:dyDescent="0.25">
      <c r="A249" s="235" t="s">
        <v>241</v>
      </c>
    </row>
    <row r="250" spans="1:1" x14ac:dyDescent="0.2">
      <c r="A250" s="217" t="s">
        <v>242</v>
      </c>
    </row>
    <row r="251" spans="1:1" x14ac:dyDescent="0.2">
      <c r="A251" s="267" t="s">
        <v>243</v>
      </c>
    </row>
    <row r="252" spans="1:1" x14ac:dyDescent="0.2">
      <c r="A252" s="267" t="s">
        <v>244</v>
      </c>
    </row>
    <row r="253" spans="1:1" x14ac:dyDescent="0.2">
      <c r="A253" s="267" t="s">
        <v>245</v>
      </c>
    </row>
    <row r="254" spans="1:1" x14ac:dyDescent="0.2">
      <c r="A254" s="267" t="s">
        <v>246</v>
      </c>
    </row>
    <row r="255" spans="1:1" x14ac:dyDescent="0.2">
      <c r="A255" s="267" t="s">
        <v>247</v>
      </c>
    </row>
    <row r="258" spans="1:2" ht="15.75" x14ac:dyDescent="0.25">
      <c r="A258" s="99" t="str">
        <f>'Payrolled emp'!BQ3</f>
        <v>Medway</v>
      </c>
      <c r="B258" s="116" t="str">
        <f ca="1">'Payrolled emp'!BR7</f>
        <v>June 2025</v>
      </c>
    </row>
    <row r="259" spans="1:2" ht="30" x14ac:dyDescent="0.25">
      <c r="A259" s="268" t="s">
        <v>169</v>
      </c>
      <c r="B259" s="226">
        <f ca="1">'Payrolled emp'!BR3</f>
        <v>131178</v>
      </c>
    </row>
    <row r="260" spans="1:2" ht="15.75" x14ac:dyDescent="0.25">
      <c r="A260" s="268" t="str">
        <f ca="1">'Payrolled emp'!BS5</f>
        <v>Change since May 2025</v>
      </c>
      <c r="B260" s="205">
        <f ca="1">'Payrolled emp'!BS3</f>
        <v>-137</v>
      </c>
    </row>
    <row r="261" spans="1:2" ht="15.75" x14ac:dyDescent="0.25">
      <c r="A261" s="268" t="s">
        <v>170</v>
      </c>
      <c r="B261" s="206">
        <f ca="1">'Payrolled emp'!BT3</f>
        <v>-1.0432928454479687E-3</v>
      </c>
    </row>
    <row r="262" spans="1:2" ht="15.75" x14ac:dyDescent="0.25">
      <c r="A262" s="268" t="str">
        <f ca="1">'Payrolled emp'!BU5</f>
        <v>Change since Jun 2024</v>
      </c>
      <c r="B262" s="205">
        <f ca="1">'Payrolled emp'!BU3</f>
        <v>-88</v>
      </c>
    </row>
    <row r="263" spans="1:2" ht="15.75" x14ac:dyDescent="0.25">
      <c r="A263" s="268" t="s">
        <v>170</v>
      </c>
      <c r="B263" s="206">
        <f ca="1">'Payrolled emp'!BV3</f>
        <v>-6.7039446619840631E-4</v>
      </c>
    </row>
    <row r="264" spans="1:2" ht="30" x14ac:dyDescent="0.25">
      <c r="A264" s="268" t="s">
        <v>171</v>
      </c>
      <c r="B264" s="227">
        <f ca="1">'Median pay NUTS3'!BR3</f>
        <v>2587</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1617" r:id="rId3" name="District selection dropdown">
              <controlPr defaultSize="0" autoLine="0" autoPict="0" altText="Drop down box to select geographical area_x000d__x000a_">
                <anchor moveWithCells="1">
                  <from>
                    <xdr:col>0</xdr:col>
                    <xdr:colOff>95250</xdr:colOff>
                    <xdr:row>0</xdr:row>
                    <xdr:rowOff>38100</xdr:rowOff>
                  </from>
                  <to>
                    <xdr:col>2</xdr:col>
                    <xdr:colOff>0</xdr:colOff>
                    <xdr:row>2</xdr:row>
                    <xdr:rowOff>0</xdr:rowOff>
                  </to>
                </anchor>
              </controlPr>
            </control>
          </mc:Choice>
        </mc:AlternateContent>
        <mc:AlternateContent xmlns:mc="http://schemas.openxmlformats.org/markup-compatibility/2006">
          <mc:Choice Requires="x14">
            <control shapeId="111618" r:id="rId4" name="Drop Down 2">
              <controlPr defaultSize="0" autoLine="0" autoPict="0" altText="Dropdown box to select NUTS3 area: Payrolled employees">
                <anchor moveWithCells="1">
                  <from>
                    <xdr:col>3</xdr:col>
                    <xdr:colOff>1019175</xdr:colOff>
                    <xdr:row>258</xdr:row>
                    <xdr:rowOff>95250</xdr:rowOff>
                  </from>
                  <to>
                    <xdr:col>5</xdr:col>
                    <xdr:colOff>819150</xdr:colOff>
                    <xdr:row>259</xdr:row>
                    <xdr:rowOff>9525</xdr:rowOff>
                  </to>
                </anchor>
              </controlPr>
            </control>
          </mc:Choice>
        </mc:AlternateContent>
        <mc:AlternateContent xmlns:mc="http://schemas.openxmlformats.org/markup-compatibility/2006">
          <mc:Choice Requires="x14">
            <control shapeId="111619" r:id="rId5" name="Drop Down 3">
              <controlPr defaultSize="0" autoLine="0" autoPict="0" altText="Dropdown box to select NUTS3 area: Payrolled employees">
                <anchor moveWithCells="1">
                  <from>
                    <xdr:col>9</xdr:col>
                    <xdr:colOff>76200</xdr:colOff>
                    <xdr:row>258</xdr:row>
                    <xdr:rowOff>95250</xdr:rowOff>
                  </from>
                  <to>
                    <xdr:col>10</xdr:col>
                    <xdr:colOff>0</xdr:colOff>
                    <xdr:row>259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4C8EA-F405-4A76-985F-BA8151A01872}">
  <sheetPr codeName="Sheet58"/>
  <dimension ref="A1:BG33"/>
  <sheetViews>
    <sheetView workbookViewId="0">
      <pane xSplit="1" ySplit="9" topLeftCell="AW1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51" max="51" width="9" style="100"/>
  </cols>
  <sheetData>
    <row r="1" spans="1:59" x14ac:dyDescent="0.2">
      <c r="A1" s="203" t="s">
        <v>1934</v>
      </c>
    </row>
    <row r="2" spans="1:59" x14ac:dyDescent="0.2">
      <c r="A2" s="203" t="s">
        <v>143</v>
      </c>
    </row>
    <row r="3" spans="1:59" x14ac:dyDescent="0.2">
      <c r="A3" s="203"/>
    </row>
    <row r="4" spans="1:59" x14ac:dyDescent="0.2">
      <c r="B4">
        <v>2013</v>
      </c>
      <c r="F4">
        <v>2014</v>
      </c>
      <c r="J4">
        <v>2015</v>
      </c>
      <c r="N4">
        <v>2016</v>
      </c>
      <c r="R4">
        <v>2017</v>
      </c>
      <c r="V4">
        <v>2018</v>
      </c>
      <c r="Z4">
        <v>2019</v>
      </c>
      <c r="AD4">
        <v>2020</v>
      </c>
      <c r="AH4">
        <v>2021</v>
      </c>
      <c r="AL4">
        <v>2022</v>
      </c>
      <c r="AP4">
        <v>2023</v>
      </c>
      <c r="AT4">
        <v>2024</v>
      </c>
      <c r="AX4">
        <v>2025</v>
      </c>
    </row>
    <row r="5" spans="1:59" x14ac:dyDescent="0.2">
      <c r="B5" t="s">
        <v>1935</v>
      </c>
      <c r="C5" t="s">
        <v>1936</v>
      </c>
      <c r="D5" t="s">
        <v>1937</v>
      </c>
      <c r="E5" t="s">
        <v>1938</v>
      </c>
      <c r="F5" t="s">
        <v>1935</v>
      </c>
      <c r="G5" t="s">
        <v>1936</v>
      </c>
      <c r="H5" t="s">
        <v>1937</v>
      </c>
      <c r="I5" t="s">
        <v>1938</v>
      </c>
      <c r="J5" t="s">
        <v>1935</v>
      </c>
      <c r="K5" t="s">
        <v>1936</v>
      </c>
      <c r="L5" t="s">
        <v>1937</v>
      </c>
      <c r="M5" t="s">
        <v>1938</v>
      </c>
      <c r="N5" t="s">
        <v>1935</v>
      </c>
      <c r="O5" t="s">
        <v>1936</v>
      </c>
      <c r="P5" t="s">
        <v>1937</v>
      </c>
      <c r="Q5" t="s">
        <v>1938</v>
      </c>
      <c r="R5" t="s">
        <v>1935</v>
      </c>
      <c r="S5" t="s">
        <v>1936</v>
      </c>
      <c r="T5" t="s">
        <v>1937</v>
      </c>
      <c r="U5" t="s">
        <v>1938</v>
      </c>
      <c r="V5" t="s">
        <v>1935</v>
      </c>
      <c r="W5" t="s">
        <v>1936</v>
      </c>
      <c r="X5" t="s">
        <v>1937</v>
      </c>
      <c r="Y5" t="s">
        <v>1938</v>
      </c>
      <c r="Z5" t="s">
        <v>1935</v>
      </c>
      <c r="AA5" t="s">
        <v>1936</v>
      </c>
      <c r="AB5" t="s">
        <v>1937</v>
      </c>
      <c r="AC5" t="s">
        <v>1938</v>
      </c>
      <c r="AD5" t="s">
        <v>1935</v>
      </c>
      <c r="AE5" t="s">
        <v>1936</v>
      </c>
      <c r="AF5" t="s">
        <v>1937</v>
      </c>
      <c r="AG5" t="s">
        <v>1938</v>
      </c>
      <c r="AH5" t="s">
        <v>1935</v>
      </c>
      <c r="AI5" t="s">
        <v>1936</v>
      </c>
      <c r="AJ5" t="s">
        <v>1937</v>
      </c>
      <c r="AK5" t="s">
        <v>1938</v>
      </c>
      <c r="AL5" t="s">
        <v>1935</v>
      </c>
      <c r="AM5" t="s">
        <v>1936</v>
      </c>
      <c r="AN5" t="s">
        <v>1937</v>
      </c>
      <c r="AO5" t="s">
        <v>1938</v>
      </c>
      <c r="AP5" t="s">
        <v>1935</v>
      </c>
      <c r="AQ5" t="s">
        <v>1936</v>
      </c>
      <c r="AR5" t="s">
        <v>1937</v>
      </c>
      <c r="AS5" t="s">
        <v>1938</v>
      </c>
      <c r="AT5" t="s">
        <v>1935</v>
      </c>
      <c r="AU5" t="s">
        <v>1936</v>
      </c>
      <c r="AV5" t="s">
        <v>1937</v>
      </c>
      <c r="AW5" t="s">
        <v>1938</v>
      </c>
      <c r="AX5" t="s">
        <v>1935</v>
      </c>
    </row>
    <row r="6" spans="1:59" x14ac:dyDescent="0.2">
      <c r="A6" s="25" t="str" cm="1">
        <f t="array" ref="A6">INDEX(A11:A33,Control!$B$3)</f>
        <v>Ashford</v>
      </c>
      <c r="B6" s="22" cm="1">
        <f t="array" ref="B6">INDEX(B11:B33,Control!$B$3)</f>
        <v>8</v>
      </c>
      <c r="C6" s="22" cm="1">
        <f t="array" ref="C6">INDEX(C11:C33,Control!$B$3)</f>
        <v>35</v>
      </c>
      <c r="D6" s="22" cm="1">
        <f t="array" ref="D6">INDEX(D11:D33,Control!$B$3)</f>
        <v>30</v>
      </c>
      <c r="E6" s="22" cm="1">
        <f t="array" ref="E6">INDEX(E11:E33,Control!$B$3)</f>
        <v>13</v>
      </c>
      <c r="F6" s="22" cm="1">
        <f t="array" ref="F6">INDEX(F11:F33,Control!$B$3)</f>
        <v>36</v>
      </c>
      <c r="G6" s="22" cm="1">
        <f t="array" ref="G6">INDEX(G11:G33,Control!$B$3)</f>
        <v>104</v>
      </c>
      <c r="H6" s="22" cm="1">
        <f t="array" ref="H6">INDEX(H11:H33,Control!$B$3)</f>
        <v>91</v>
      </c>
      <c r="I6" s="22" cm="1">
        <f t="array" ref="I6">INDEX(I11:I33,Control!$B$3)</f>
        <v>113</v>
      </c>
      <c r="J6" s="22" cm="1">
        <f t="array" ref="J6">INDEX(J11:J33,Control!$B$3)</f>
        <v>158</v>
      </c>
      <c r="K6" s="22" cm="1">
        <f t="array" ref="K6">INDEX(K11:K33,Control!$B$3)</f>
        <v>584</v>
      </c>
      <c r="L6" s="22" cm="1">
        <f t="array" ref="L6">INDEX(L11:L33,Control!$B$3)</f>
        <v>155</v>
      </c>
      <c r="M6" s="22" cm="1">
        <f t="array" ref="M6">INDEX(M11:M33,Control!$B$3)</f>
        <v>196</v>
      </c>
      <c r="N6" s="22" cm="1">
        <f t="array" ref="N6">INDEX(N11:N33,Control!$B$3)</f>
        <v>157</v>
      </c>
      <c r="O6" s="22" cm="1">
        <f t="array" ref="O6">INDEX(O11:O33,Control!$B$3)</f>
        <v>189</v>
      </c>
      <c r="P6" s="22" cm="1">
        <f t="array" ref="P6">INDEX(P11:P33,Control!$B$3)</f>
        <v>165</v>
      </c>
      <c r="Q6" s="22" cm="1">
        <f t="array" ref="Q6">INDEX(Q11:Q33,Control!$B$3)</f>
        <v>133</v>
      </c>
      <c r="R6" s="22" cm="1">
        <f t="array" ref="R6">INDEX(R11:R33,Control!$B$3)</f>
        <v>233</v>
      </c>
      <c r="S6" s="22" cm="1">
        <f t="array" ref="S6">INDEX(S11:S33,Control!$B$3)</f>
        <v>152</v>
      </c>
      <c r="T6" s="22" cm="1">
        <f t="array" ref="T6">INDEX(T11:T33,Control!$B$3)</f>
        <v>226</v>
      </c>
      <c r="U6" s="22" cm="1">
        <f t="array" ref="U6">INDEX(U11:U33,Control!$B$3)</f>
        <v>175</v>
      </c>
      <c r="V6" s="22" cm="1">
        <f t="array" ref="V6">INDEX(V11:V33,Control!$B$3)</f>
        <v>152</v>
      </c>
      <c r="W6" s="22" cm="1">
        <f t="array" ref="W6">INDEX(W11:W33,Control!$B$3)</f>
        <v>144</v>
      </c>
      <c r="X6" s="22" cm="1">
        <f t="array" ref="X6">INDEX(X11:X33,Control!$B$3)</f>
        <v>124</v>
      </c>
      <c r="Y6" s="22" cm="1">
        <f t="array" ref="Y6">INDEX(Y11:Y33,Control!$B$3)</f>
        <v>235</v>
      </c>
      <c r="Z6" s="22" cm="1">
        <f t="array" ref="Z6">INDEX(Z11:Z33,Control!$B$3)</f>
        <v>180</v>
      </c>
      <c r="AA6" s="22" cm="1">
        <f t="array" ref="AA6">INDEX(AA11:AA33,Control!$B$3)</f>
        <v>138</v>
      </c>
      <c r="AB6" s="22" cm="1">
        <f t="array" ref="AB6">INDEX(AB11:AB33,Control!$B$3)</f>
        <v>226</v>
      </c>
      <c r="AC6" s="22" cm="1">
        <f t="array" ref="AC6">INDEX(AC11:AC33,Control!$B$3)</f>
        <v>185</v>
      </c>
      <c r="AD6" s="22" cm="1">
        <f t="array" ref="AD6">INDEX(AD11:AD33,Control!$B$3)</f>
        <v>166</v>
      </c>
      <c r="AE6" s="22" cm="1">
        <f t="array" ref="AE6">INDEX(AE11:AE33,Control!$B$3)</f>
        <v>87</v>
      </c>
      <c r="AF6" s="22" cm="1">
        <f t="array" ref="AF6">INDEX(AF11:AF33,Control!$B$3)</f>
        <v>362</v>
      </c>
      <c r="AG6" s="22" cm="1">
        <f t="array" ref="AG6">INDEX(AG11:AG33,Control!$B$3)</f>
        <v>217</v>
      </c>
      <c r="AH6" s="22" cm="1">
        <f t="array" ref="AH6">INDEX(AH11:AH33,Control!$B$3)</f>
        <v>268</v>
      </c>
      <c r="AI6" s="22" cm="1">
        <f t="array" ref="AI6">INDEX(AI11:AI33,Control!$B$3)</f>
        <v>268</v>
      </c>
      <c r="AJ6" s="22" cm="1">
        <f t="array" ref="AJ6">INDEX(AJ11:AJ33,Control!$B$3)</f>
        <v>278</v>
      </c>
      <c r="AK6" s="22" cm="1">
        <f t="array" ref="AK6">INDEX(AK11:AK33,Control!$B$3)</f>
        <v>150</v>
      </c>
      <c r="AL6" s="22" cm="1">
        <f t="array" ref="AL6">INDEX(AL11:AL33,Control!$B$3)</f>
        <v>175</v>
      </c>
      <c r="AM6" s="22" cm="1">
        <f t="array" ref="AM6">INDEX(AM11:AM33,Control!$B$3)</f>
        <v>287</v>
      </c>
      <c r="AN6" s="22" cm="1">
        <f t="array" ref="AN6">INDEX(AN11:AN33,Control!$B$3)</f>
        <v>161</v>
      </c>
      <c r="AO6" s="22" cm="1">
        <f t="array" ref="AO6">INDEX(AO11:AO33,Control!$B$3)</f>
        <v>335</v>
      </c>
      <c r="AP6" s="22" cm="1">
        <f t="array" ref="AP6">INDEX(AP11:AP33,Control!$B$3)</f>
        <v>222</v>
      </c>
      <c r="AQ6" s="22" cm="1">
        <f t="array" ref="AQ6">INDEX(AQ11:AQ33,Control!$B$3)</f>
        <v>166</v>
      </c>
      <c r="AR6" s="22" cm="1">
        <f t="array" ref="AR6">INDEX(AR11:AR33,Control!$B$3)</f>
        <v>144</v>
      </c>
      <c r="AS6" s="22" cm="1">
        <f t="array" ref="AS6">INDEX(AS11:AS33,Control!$B$3)</f>
        <v>216</v>
      </c>
      <c r="AT6" s="22" cm="1">
        <f t="array" ref="AT6">INDEX(AT11:AT33,Control!$B$3)</f>
        <v>79</v>
      </c>
      <c r="AU6" s="22" cm="1">
        <f t="array" ref="AU6">INDEX(AU11:AU33,Control!$B$3)</f>
        <v>120</v>
      </c>
      <c r="AV6" s="22" cm="1">
        <f t="array" ref="AV6">INDEX(AV11:AV33,Control!$B$3)</f>
        <v>98</v>
      </c>
      <c r="AW6" s="22" cm="1">
        <f t="array" ref="AW6">INDEX(AW11:AW33,Control!$B$3)</f>
        <v>148</v>
      </c>
      <c r="AX6" s="22" cm="1">
        <f t="array" ref="AX6">INDEX(AX11:AX33,Control!$B$3)</f>
        <v>73</v>
      </c>
    </row>
    <row r="9" spans="1:59" x14ac:dyDescent="0.2">
      <c r="A9" t="s">
        <v>256</v>
      </c>
      <c r="B9">
        <v>2013</v>
      </c>
      <c r="F9">
        <v>2014</v>
      </c>
      <c r="J9">
        <v>2015</v>
      </c>
      <c r="N9">
        <v>2016</v>
      </c>
      <c r="R9">
        <v>2017</v>
      </c>
      <c r="V9">
        <v>2018</v>
      </c>
      <c r="Z9">
        <v>2019</v>
      </c>
      <c r="AD9">
        <v>2020</v>
      </c>
      <c r="AH9">
        <v>2021</v>
      </c>
      <c r="AL9">
        <v>2022</v>
      </c>
      <c r="AP9">
        <v>2023</v>
      </c>
      <c r="AT9">
        <v>2024</v>
      </c>
      <c r="AX9">
        <v>2025</v>
      </c>
      <c r="AZ9" t="s">
        <v>2180</v>
      </c>
    </row>
    <row r="10" spans="1:59" x14ac:dyDescent="0.2">
      <c r="A10" t="s">
        <v>1939</v>
      </c>
      <c r="B10">
        <v>1</v>
      </c>
      <c r="C10">
        <v>2</v>
      </c>
      <c r="D10">
        <v>3</v>
      </c>
      <c r="E10">
        <v>4</v>
      </c>
      <c r="F10">
        <v>1</v>
      </c>
      <c r="G10">
        <v>2</v>
      </c>
      <c r="H10">
        <v>3</v>
      </c>
      <c r="I10">
        <v>4</v>
      </c>
      <c r="J10">
        <v>1</v>
      </c>
      <c r="K10">
        <v>2</v>
      </c>
      <c r="L10">
        <v>3</v>
      </c>
      <c r="M10">
        <v>4</v>
      </c>
      <c r="N10">
        <v>1</v>
      </c>
      <c r="O10">
        <v>2</v>
      </c>
      <c r="P10">
        <v>3</v>
      </c>
      <c r="Q10">
        <v>4</v>
      </c>
      <c r="R10">
        <v>1</v>
      </c>
      <c r="S10">
        <v>2</v>
      </c>
      <c r="T10">
        <v>3</v>
      </c>
      <c r="U10">
        <v>4</v>
      </c>
      <c r="V10">
        <v>1</v>
      </c>
      <c r="W10">
        <v>2</v>
      </c>
      <c r="X10">
        <v>3</v>
      </c>
      <c r="Y10">
        <v>4</v>
      </c>
      <c r="Z10">
        <v>1</v>
      </c>
      <c r="AA10">
        <v>2</v>
      </c>
      <c r="AB10">
        <v>3</v>
      </c>
      <c r="AC10">
        <v>4</v>
      </c>
      <c r="AD10">
        <v>1</v>
      </c>
      <c r="AE10">
        <v>2</v>
      </c>
      <c r="AF10">
        <v>3</v>
      </c>
      <c r="AG10">
        <v>4</v>
      </c>
      <c r="AH10">
        <v>1</v>
      </c>
      <c r="AI10">
        <v>2</v>
      </c>
      <c r="AJ10">
        <v>3</v>
      </c>
      <c r="AK10">
        <v>4</v>
      </c>
      <c r="AL10">
        <v>1</v>
      </c>
      <c r="AM10">
        <v>2</v>
      </c>
      <c r="AN10">
        <v>3</v>
      </c>
      <c r="AO10">
        <v>4</v>
      </c>
      <c r="AP10">
        <v>1</v>
      </c>
      <c r="AQ10">
        <v>2</v>
      </c>
      <c r="AR10">
        <v>3</v>
      </c>
      <c r="AS10">
        <v>4</v>
      </c>
      <c r="AT10">
        <v>1</v>
      </c>
      <c r="AU10">
        <v>2</v>
      </c>
      <c r="AV10">
        <v>3</v>
      </c>
      <c r="AW10">
        <v>4</v>
      </c>
      <c r="AX10">
        <v>1</v>
      </c>
      <c r="BA10" t="s">
        <v>1940</v>
      </c>
      <c r="BB10" t="s">
        <v>1941</v>
      </c>
      <c r="BC10" t="s">
        <v>1942</v>
      </c>
      <c r="BD10" t="s">
        <v>1943</v>
      </c>
      <c r="BE10" t="s">
        <v>1944</v>
      </c>
      <c r="BF10" t="s">
        <v>1945</v>
      </c>
      <c r="BG10" t="s">
        <v>1946</v>
      </c>
    </row>
    <row r="11" spans="1:59" x14ac:dyDescent="0.2">
      <c r="A11" t="s">
        <v>115</v>
      </c>
      <c r="B11">
        <v>8</v>
      </c>
      <c r="C11">
        <v>35</v>
      </c>
      <c r="D11">
        <v>30</v>
      </c>
      <c r="E11">
        <v>13</v>
      </c>
      <c r="F11">
        <v>36</v>
      </c>
      <c r="G11">
        <v>104</v>
      </c>
      <c r="H11">
        <v>91</v>
      </c>
      <c r="I11">
        <v>113</v>
      </c>
      <c r="J11">
        <v>158</v>
      </c>
      <c r="K11">
        <v>584</v>
      </c>
      <c r="L11">
        <v>155</v>
      </c>
      <c r="M11">
        <v>196</v>
      </c>
      <c r="N11">
        <v>157</v>
      </c>
      <c r="O11">
        <v>189</v>
      </c>
      <c r="P11">
        <v>165</v>
      </c>
      <c r="Q11">
        <v>133</v>
      </c>
      <c r="R11">
        <v>233</v>
      </c>
      <c r="S11">
        <v>152</v>
      </c>
      <c r="T11">
        <v>226</v>
      </c>
      <c r="U11">
        <v>175</v>
      </c>
      <c r="V11">
        <v>152</v>
      </c>
      <c r="W11">
        <v>144</v>
      </c>
      <c r="X11">
        <v>124</v>
      </c>
      <c r="Y11">
        <v>235</v>
      </c>
      <c r="Z11">
        <v>180</v>
      </c>
      <c r="AA11">
        <v>138</v>
      </c>
      <c r="AB11">
        <v>226</v>
      </c>
      <c r="AC11">
        <v>185</v>
      </c>
      <c r="AD11">
        <v>166</v>
      </c>
      <c r="AE11">
        <v>87</v>
      </c>
      <c r="AF11">
        <v>362</v>
      </c>
      <c r="AG11">
        <v>217</v>
      </c>
      <c r="AH11">
        <v>268</v>
      </c>
      <c r="AI11">
        <v>268</v>
      </c>
      <c r="AJ11">
        <v>278</v>
      </c>
      <c r="AK11">
        <v>150</v>
      </c>
      <c r="AL11">
        <v>175</v>
      </c>
      <c r="AM11">
        <v>287</v>
      </c>
      <c r="AN11">
        <v>161</v>
      </c>
      <c r="AO11">
        <v>335</v>
      </c>
      <c r="AP11">
        <v>222</v>
      </c>
      <c r="AQ11">
        <v>166</v>
      </c>
      <c r="AR11">
        <v>144</v>
      </c>
      <c r="AS11">
        <v>216</v>
      </c>
      <c r="AT11">
        <v>79</v>
      </c>
      <c r="AU11">
        <v>120</v>
      </c>
      <c r="AV11">
        <v>98</v>
      </c>
      <c r="AW11">
        <v>148</v>
      </c>
      <c r="AX11">
        <v>73</v>
      </c>
      <c r="AZ11" t="s">
        <v>115</v>
      </c>
      <c r="BA11">
        <v>15</v>
      </c>
      <c r="BB11">
        <v>51</v>
      </c>
      <c r="BC11">
        <v>6</v>
      </c>
      <c r="BD11">
        <v>1</v>
      </c>
      <c r="BE11">
        <v>0</v>
      </c>
      <c r="BF11">
        <v>0</v>
      </c>
      <c r="BG11">
        <v>0</v>
      </c>
    </row>
    <row r="12" spans="1:59" x14ac:dyDescent="0.2">
      <c r="A12" t="s">
        <v>116</v>
      </c>
      <c r="B12">
        <v>151</v>
      </c>
      <c r="C12">
        <v>157</v>
      </c>
      <c r="D12">
        <v>79</v>
      </c>
      <c r="E12">
        <v>75</v>
      </c>
      <c r="F12">
        <v>94</v>
      </c>
      <c r="G12">
        <v>73</v>
      </c>
      <c r="H12">
        <v>78</v>
      </c>
      <c r="I12">
        <v>39</v>
      </c>
      <c r="J12">
        <v>81</v>
      </c>
      <c r="K12">
        <v>68</v>
      </c>
      <c r="L12">
        <v>103</v>
      </c>
      <c r="M12">
        <v>124</v>
      </c>
      <c r="N12">
        <v>80</v>
      </c>
      <c r="O12">
        <v>103</v>
      </c>
      <c r="P12">
        <v>128</v>
      </c>
      <c r="Q12">
        <v>48</v>
      </c>
      <c r="R12">
        <v>114</v>
      </c>
      <c r="S12">
        <v>172</v>
      </c>
      <c r="T12">
        <v>193</v>
      </c>
      <c r="U12">
        <v>165</v>
      </c>
      <c r="V12">
        <v>143</v>
      </c>
      <c r="W12">
        <v>195</v>
      </c>
      <c r="X12">
        <v>170</v>
      </c>
      <c r="Y12">
        <v>143</v>
      </c>
      <c r="Z12">
        <v>181</v>
      </c>
      <c r="AA12">
        <v>183</v>
      </c>
      <c r="AB12">
        <v>190</v>
      </c>
      <c r="AC12">
        <v>114</v>
      </c>
      <c r="AD12">
        <v>155</v>
      </c>
      <c r="AE12">
        <v>38</v>
      </c>
      <c r="AF12">
        <v>216</v>
      </c>
      <c r="AG12">
        <v>100</v>
      </c>
      <c r="AH12">
        <v>98</v>
      </c>
      <c r="AI12">
        <v>105</v>
      </c>
      <c r="AJ12">
        <v>114</v>
      </c>
      <c r="AK12">
        <v>165</v>
      </c>
      <c r="AL12">
        <v>148</v>
      </c>
      <c r="AM12">
        <v>145</v>
      </c>
      <c r="AN12">
        <v>243</v>
      </c>
      <c r="AO12">
        <v>184</v>
      </c>
      <c r="AP12">
        <v>151</v>
      </c>
      <c r="AQ12">
        <v>187</v>
      </c>
      <c r="AR12">
        <v>264</v>
      </c>
      <c r="AS12">
        <v>258</v>
      </c>
      <c r="AT12">
        <v>138</v>
      </c>
      <c r="AU12">
        <v>188</v>
      </c>
      <c r="AV12">
        <v>153</v>
      </c>
      <c r="AW12">
        <v>340</v>
      </c>
      <c r="AX12">
        <v>266</v>
      </c>
      <c r="AZ12" t="s">
        <v>116</v>
      </c>
      <c r="BA12">
        <v>78</v>
      </c>
      <c r="BB12">
        <v>150</v>
      </c>
      <c r="BC12">
        <v>38</v>
      </c>
      <c r="BD12">
        <v>0</v>
      </c>
      <c r="BE12">
        <v>0</v>
      </c>
      <c r="BF12">
        <v>0</v>
      </c>
      <c r="BG12">
        <v>0</v>
      </c>
    </row>
    <row r="13" spans="1:59" x14ac:dyDescent="0.2">
      <c r="A13" t="s">
        <v>117</v>
      </c>
      <c r="B13">
        <v>71</v>
      </c>
      <c r="C13">
        <v>61</v>
      </c>
      <c r="D13">
        <v>69</v>
      </c>
      <c r="E13">
        <v>152</v>
      </c>
      <c r="F13">
        <v>52</v>
      </c>
      <c r="G13">
        <v>140</v>
      </c>
      <c r="H13">
        <v>222</v>
      </c>
      <c r="I13">
        <v>171</v>
      </c>
      <c r="J13">
        <v>70</v>
      </c>
      <c r="K13">
        <v>135</v>
      </c>
      <c r="L13">
        <v>207</v>
      </c>
      <c r="M13">
        <v>223</v>
      </c>
      <c r="N13">
        <v>222</v>
      </c>
      <c r="O13">
        <v>309</v>
      </c>
      <c r="P13">
        <v>229</v>
      </c>
      <c r="Q13">
        <v>276</v>
      </c>
      <c r="R13">
        <v>254</v>
      </c>
      <c r="S13">
        <v>421</v>
      </c>
      <c r="T13">
        <v>264</v>
      </c>
      <c r="U13">
        <v>262</v>
      </c>
      <c r="V13">
        <v>230</v>
      </c>
      <c r="W13">
        <v>371</v>
      </c>
      <c r="X13">
        <v>259</v>
      </c>
      <c r="Y13">
        <v>309</v>
      </c>
      <c r="Z13">
        <v>235</v>
      </c>
      <c r="AA13">
        <v>223</v>
      </c>
      <c r="AB13">
        <v>177</v>
      </c>
      <c r="AC13">
        <v>208</v>
      </c>
      <c r="AD13">
        <v>160</v>
      </c>
      <c r="AE13">
        <v>132</v>
      </c>
      <c r="AF13">
        <v>138</v>
      </c>
      <c r="AG13">
        <v>126</v>
      </c>
      <c r="AH13">
        <v>172</v>
      </c>
      <c r="AI13">
        <v>100</v>
      </c>
      <c r="AJ13">
        <v>146</v>
      </c>
      <c r="AK13">
        <v>199</v>
      </c>
      <c r="AL13">
        <v>124</v>
      </c>
      <c r="AM13">
        <v>139</v>
      </c>
      <c r="AN13">
        <v>277</v>
      </c>
      <c r="AO13">
        <v>261</v>
      </c>
      <c r="AP13">
        <v>147</v>
      </c>
      <c r="AQ13">
        <v>238</v>
      </c>
      <c r="AR13">
        <v>176</v>
      </c>
      <c r="AS13">
        <v>193</v>
      </c>
      <c r="AT13">
        <v>122</v>
      </c>
      <c r="AU13">
        <v>287</v>
      </c>
      <c r="AV13">
        <v>177</v>
      </c>
      <c r="AW13">
        <v>157</v>
      </c>
      <c r="AX13">
        <v>65</v>
      </c>
      <c r="AZ13" t="s">
        <v>117</v>
      </c>
      <c r="BA13">
        <v>4</v>
      </c>
      <c r="BB13">
        <v>56</v>
      </c>
      <c r="BC13">
        <v>5</v>
      </c>
      <c r="BD13">
        <v>0</v>
      </c>
      <c r="BE13">
        <v>0</v>
      </c>
      <c r="BF13">
        <v>0</v>
      </c>
      <c r="BG13">
        <v>0</v>
      </c>
    </row>
    <row r="14" spans="1:59" x14ac:dyDescent="0.2">
      <c r="A14" t="s">
        <v>118</v>
      </c>
      <c r="B14">
        <v>57</v>
      </c>
      <c r="C14">
        <v>18</v>
      </c>
      <c r="D14">
        <v>37</v>
      </c>
      <c r="E14">
        <v>23</v>
      </c>
      <c r="F14">
        <v>68</v>
      </c>
      <c r="G14">
        <v>87</v>
      </c>
      <c r="H14">
        <v>54</v>
      </c>
      <c r="I14">
        <v>93</v>
      </c>
      <c r="J14">
        <v>65</v>
      </c>
      <c r="K14">
        <v>85</v>
      </c>
      <c r="L14">
        <v>230</v>
      </c>
      <c r="M14">
        <v>144</v>
      </c>
      <c r="N14">
        <v>61</v>
      </c>
      <c r="O14">
        <v>109</v>
      </c>
      <c r="P14">
        <v>126</v>
      </c>
      <c r="Q14">
        <v>85</v>
      </c>
      <c r="R14">
        <v>73</v>
      </c>
      <c r="S14">
        <v>79</v>
      </c>
      <c r="T14">
        <v>65</v>
      </c>
      <c r="U14">
        <v>88</v>
      </c>
      <c r="V14">
        <v>42</v>
      </c>
      <c r="W14">
        <v>73</v>
      </c>
      <c r="X14">
        <v>73</v>
      </c>
      <c r="Y14">
        <v>51</v>
      </c>
      <c r="Z14">
        <v>51</v>
      </c>
      <c r="AA14">
        <v>92</v>
      </c>
      <c r="AB14">
        <v>54</v>
      </c>
      <c r="AC14">
        <v>75</v>
      </c>
      <c r="AD14">
        <v>82</v>
      </c>
      <c r="AE14">
        <v>42</v>
      </c>
      <c r="AF14">
        <v>112</v>
      </c>
      <c r="AG14">
        <v>169</v>
      </c>
      <c r="AH14">
        <v>164</v>
      </c>
      <c r="AI14">
        <v>191</v>
      </c>
      <c r="AJ14">
        <v>123</v>
      </c>
      <c r="AK14">
        <v>142</v>
      </c>
      <c r="AL14">
        <v>242</v>
      </c>
      <c r="AM14">
        <v>185</v>
      </c>
      <c r="AN14">
        <v>178</v>
      </c>
      <c r="AO14">
        <v>186</v>
      </c>
      <c r="AP14">
        <v>117</v>
      </c>
      <c r="AQ14">
        <v>126</v>
      </c>
      <c r="AR14">
        <v>86</v>
      </c>
      <c r="AS14">
        <v>124</v>
      </c>
      <c r="AT14">
        <v>118</v>
      </c>
      <c r="AU14">
        <v>181</v>
      </c>
      <c r="AV14">
        <v>184</v>
      </c>
      <c r="AW14">
        <v>137</v>
      </c>
      <c r="AX14">
        <v>160</v>
      </c>
      <c r="AZ14" t="s">
        <v>118</v>
      </c>
      <c r="BA14">
        <v>5</v>
      </c>
      <c r="BB14">
        <v>145</v>
      </c>
      <c r="BC14">
        <v>7</v>
      </c>
      <c r="BD14">
        <v>2</v>
      </c>
      <c r="BE14">
        <v>1</v>
      </c>
      <c r="BF14">
        <v>0</v>
      </c>
      <c r="BG14">
        <v>0</v>
      </c>
    </row>
    <row r="15" spans="1:59" x14ac:dyDescent="0.2">
      <c r="A15" t="s">
        <v>119</v>
      </c>
      <c r="B15">
        <v>72</v>
      </c>
      <c r="C15">
        <v>59</v>
      </c>
      <c r="D15">
        <v>22</v>
      </c>
      <c r="E15">
        <v>28</v>
      </c>
      <c r="F15">
        <v>40</v>
      </c>
      <c r="G15">
        <v>17</v>
      </c>
      <c r="H15">
        <v>68</v>
      </c>
      <c r="I15">
        <v>79</v>
      </c>
      <c r="J15">
        <v>110</v>
      </c>
      <c r="K15">
        <v>67</v>
      </c>
      <c r="L15">
        <v>47</v>
      </c>
      <c r="M15">
        <v>124</v>
      </c>
      <c r="N15">
        <v>87</v>
      </c>
      <c r="O15">
        <v>45</v>
      </c>
      <c r="P15">
        <v>89</v>
      </c>
      <c r="Q15">
        <v>87</v>
      </c>
      <c r="R15">
        <v>86</v>
      </c>
      <c r="S15">
        <v>113</v>
      </c>
      <c r="T15">
        <v>135</v>
      </c>
      <c r="U15">
        <v>111</v>
      </c>
      <c r="V15">
        <v>149</v>
      </c>
      <c r="W15">
        <v>168</v>
      </c>
      <c r="X15">
        <v>90</v>
      </c>
      <c r="Y15">
        <v>81</v>
      </c>
      <c r="Z15">
        <v>96</v>
      </c>
      <c r="AA15">
        <v>99</v>
      </c>
      <c r="AB15">
        <v>81</v>
      </c>
      <c r="AC15">
        <v>116</v>
      </c>
      <c r="AD15">
        <v>95</v>
      </c>
      <c r="AE15">
        <v>30</v>
      </c>
      <c r="AF15">
        <v>53</v>
      </c>
      <c r="AG15">
        <v>110</v>
      </c>
      <c r="AH15">
        <v>113</v>
      </c>
      <c r="AI15">
        <v>113</v>
      </c>
      <c r="AJ15">
        <v>81</v>
      </c>
      <c r="AK15">
        <v>94</v>
      </c>
      <c r="AL15">
        <v>62</v>
      </c>
      <c r="AM15">
        <v>71</v>
      </c>
      <c r="AN15">
        <v>112</v>
      </c>
      <c r="AO15">
        <v>144</v>
      </c>
      <c r="AP15">
        <v>61</v>
      </c>
      <c r="AQ15">
        <v>137</v>
      </c>
      <c r="AR15">
        <v>262</v>
      </c>
      <c r="AS15">
        <v>89</v>
      </c>
      <c r="AT15">
        <v>59</v>
      </c>
      <c r="AU15">
        <v>67</v>
      </c>
      <c r="AV15">
        <v>55</v>
      </c>
      <c r="AW15">
        <v>138</v>
      </c>
      <c r="AX15">
        <v>72</v>
      </c>
      <c r="AZ15" t="s">
        <v>119</v>
      </c>
      <c r="BA15">
        <v>15</v>
      </c>
      <c r="BB15">
        <v>46</v>
      </c>
      <c r="BC15">
        <v>11</v>
      </c>
      <c r="BD15">
        <v>0</v>
      </c>
      <c r="BE15">
        <v>0</v>
      </c>
      <c r="BF15">
        <v>0</v>
      </c>
      <c r="BG15">
        <v>0</v>
      </c>
    </row>
    <row r="16" spans="1:59" x14ac:dyDescent="0.2">
      <c r="A16" t="s">
        <v>120</v>
      </c>
      <c r="B16">
        <v>92</v>
      </c>
      <c r="C16">
        <v>18</v>
      </c>
      <c r="D16">
        <v>19</v>
      </c>
      <c r="E16">
        <v>35</v>
      </c>
      <c r="F16">
        <v>22</v>
      </c>
      <c r="G16">
        <v>25</v>
      </c>
      <c r="H16">
        <v>19</v>
      </c>
      <c r="I16">
        <v>88</v>
      </c>
      <c r="J16">
        <v>41</v>
      </c>
      <c r="K16">
        <v>3</v>
      </c>
      <c r="L16">
        <v>101</v>
      </c>
      <c r="M16">
        <v>50</v>
      </c>
      <c r="N16">
        <v>63</v>
      </c>
      <c r="O16">
        <v>33</v>
      </c>
      <c r="P16">
        <v>10</v>
      </c>
      <c r="Q16">
        <v>24</v>
      </c>
      <c r="R16">
        <v>37</v>
      </c>
      <c r="S16">
        <v>64</v>
      </c>
      <c r="T16">
        <v>106</v>
      </c>
      <c r="U16">
        <v>53</v>
      </c>
      <c r="V16">
        <v>53</v>
      </c>
      <c r="W16">
        <v>82</v>
      </c>
      <c r="X16">
        <v>135</v>
      </c>
      <c r="Y16">
        <v>71</v>
      </c>
      <c r="Z16">
        <v>52</v>
      </c>
      <c r="AA16">
        <v>30</v>
      </c>
      <c r="AB16">
        <v>125</v>
      </c>
      <c r="AC16">
        <v>31</v>
      </c>
      <c r="AD16">
        <v>65</v>
      </c>
      <c r="AE16">
        <v>47</v>
      </c>
      <c r="AF16">
        <v>83</v>
      </c>
      <c r="AG16">
        <v>99</v>
      </c>
      <c r="AH16">
        <v>125</v>
      </c>
      <c r="AI16">
        <v>125</v>
      </c>
      <c r="AJ16">
        <v>77</v>
      </c>
      <c r="AK16">
        <v>101</v>
      </c>
      <c r="AL16">
        <v>129</v>
      </c>
      <c r="AM16">
        <v>116</v>
      </c>
      <c r="AN16">
        <v>87</v>
      </c>
      <c r="AO16">
        <v>67</v>
      </c>
      <c r="AP16">
        <v>108</v>
      </c>
      <c r="AQ16">
        <v>89</v>
      </c>
      <c r="AR16">
        <v>70</v>
      </c>
      <c r="AS16">
        <v>72</v>
      </c>
      <c r="AT16">
        <v>20</v>
      </c>
      <c r="AU16">
        <v>60</v>
      </c>
      <c r="AV16">
        <v>95</v>
      </c>
      <c r="AW16">
        <v>40</v>
      </c>
      <c r="AX16">
        <v>145</v>
      </c>
      <c r="AZ16" t="s">
        <v>120</v>
      </c>
      <c r="BA16">
        <v>1</v>
      </c>
      <c r="BB16">
        <v>53</v>
      </c>
      <c r="BC16">
        <v>78</v>
      </c>
      <c r="BD16">
        <v>10</v>
      </c>
      <c r="BE16">
        <v>3</v>
      </c>
      <c r="BF16">
        <v>0</v>
      </c>
      <c r="BG16">
        <v>0</v>
      </c>
    </row>
    <row r="17" spans="1:59" x14ac:dyDescent="0.2">
      <c r="A17" t="s">
        <v>121</v>
      </c>
      <c r="B17">
        <v>114</v>
      </c>
      <c r="C17">
        <v>173</v>
      </c>
      <c r="D17">
        <v>64</v>
      </c>
      <c r="E17">
        <v>103</v>
      </c>
      <c r="F17">
        <v>107</v>
      </c>
      <c r="G17">
        <v>54</v>
      </c>
      <c r="H17">
        <v>97</v>
      </c>
      <c r="I17">
        <v>132</v>
      </c>
      <c r="J17">
        <v>96</v>
      </c>
      <c r="K17">
        <v>115</v>
      </c>
      <c r="L17">
        <v>150</v>
      </c>
      <c r="M17">
        <v>406</v>
      </c>
      <c r="N17">
        <v>233</v>
      </c>
      <c r="O17">
        <v>403</v>
      </c>
      <c r="P17">
        <v>248</v>
      </c>
      <c r="Q17">
        <v>297</v>
      </c>
      <c r="R17">
        <v>213</v>
      </c>
      <c r="S17">
        <v>341</v>
      </c>
      <c r="T17">
        <v>242</v>
      </c>
      <c r="U17">
        <v>393</v>
      </c>
      <c r="V17">
        <v>316</v>
      </c>
      <c r="W17">
        <v>272</v>
      </c>
      <c r="X17">
        <v>216</v>
      </c>
      <c r="Y17">
        <v>450</v>
      </c>
      <c r="Z17">
        <v>246</v>
      </c>
      <c r="AA17">
        <v>352</v>
      </c>
      <c r="AB17">
        <v>244</v>
      </c>
      <c r="AC17">
        <v>566</v>
      </c>
      <c r="AD17">
        <v>309</v>
      </c>
      <c r="AE17">
        <v>122</v>
      </c>
      <c r="AF17">
        <v>396</v>
      </c>
      <c r="AG17">
        <v>415</v>
      </c>
      <c r="AH17">
        <v>454</v>
      </c>
      <c r="AI17">
        <v>398</v>
      </c>
      <c r="AJ17">
        <v>327</v>
      </c>
      <c r="AK17">
        <v>261</v>
      </c>
      <c r="AL17">
        <v>276</v>
      </c>
      <c r="AM17">
        <v>371</v>
      </c>
      <c r="AN17">
        <v>234</v>
      </c>
      <c r="AO17">
        <v>325</v>
      </c>
      <c r="AP17">
        <v>256</v>
      </c>
      <c r="AQ17">
        <v>337</v>
      </c>
      <c r="AR17">
        <v>192</v>
      </c>
      <c r="AS17">
        <v>258</v>
      </c>
      <c r="AT17">
        <v>146</v>
      </c>
      <c r="AU17">
        <v>177</v>
      </c>
      <c r="AV17">
        <v>133</v>
      </c>
      <c r="AW17">
        <v>114</v>
      </c>
      <c r="AX17">
        <v>82</v>
      </c>
      <c r="AZ17" t="s">
        <v>121</v>
      </c>
      <c r="BA17">
        <v>8</v>
      </c>
      <c r="BB17">
        <v>56</v>
      </c>
      <c r="BC17">
        <v>9</v>
      </c>
      <c r="BD17">
        <v>8</v>
      </c>
      <c r="BE17">
        <v>1</v>
      </c>
      <c r="BF17">
        <v>0</v>
      </c>
      <c r="BG17">
        <v>0</v>
      </c>
    </row>
    <row r="18" spans="1:59" x14ac:dyDescent="0.2">
      <c r="A18" t="s">
        <v>122</v>
      </c>
      <c r="B18">
        <v>47</v>
      </c>
      <c r="C18">
        <v>75</v>
      </c>
      <c r="D18">
        <v>79</v>
      </c>
      <c r="E18">
        <v>70</v>
      </c>
      <c r="F18">
        <v>63</v>
      </c>
      <c r="G18">
        <v>49</v>
      </c>
      <c r="H18">
        <v>48</v>
      </c>
      <c r="I18">
        <v>88</v>
      </c>
      <c r="J18">
        <v>47</v>
      </c>
      <c r="K18">
        <v>58</v>
      </c>
      <c r="L18">
        <v>59</v>
      </c>
      <c r="M18">
        <v>146</v>
      </c>
      <c r="N18">
        <v>96</v>
      </c>
      <c r="O18">
        <v>109</v>
      </c>
      <c r="P18">
        <v>65</v>
      </c>
      <c r="Q18">
        <v>138</v>
      </c>
      <c r="R18">
        <v>97</v>
      </c>
      <c r="S18">
        <v>40</v>
      </c>
      <c r="T18">
        <v>109</v>
      </c>
      <c r="U18">
        <v>122</v>
      </c>
      <c r="V18">
        <v>104</v>
      </c>
      <c r="W18">
        <v>168</v>
      </c>
      <c r="X18">
        <v>65</v>
      </c>
      <c r="Y18">
        <v>96</v>
      </c>
      <c r="Z18">
        <v>58</v>
      </c>
      <c r="AA18">
        <v>153</v>
      </c>
      <c r="AB18">
        <v>105</v>
      </c>
      <c r="AC18">
        <v>136</v>
      </c>
      <c r="AD18">
        <v>88</v>
      </c>
      <c r="AE18">
        <v>51</v>
      </c>
      <c r="AF18">
        <v>102</v>
      </c>
      <c r="AG18">
        <v>67</v>
      </c>
      <c r="AH18">
        <v>65</v>
      </c>
      <c r="AI18">
        <v>116</v>
      </c>
      <c r="AJ18">
        <v>43</v>
      </c>
      <c r="AK18">
        <v>121</v>
      </c>
      <c r="AL18">
        <v>66</v>
      </c>
      <c r="AM18">
        <v>44</v>
      </c>
      <c r="AN18">
        <v>36</v>
      </c>
      <c r="AO18">
        <v>99</v>
      </c>
      <c r="AP18">
        <v>72</v>
      </c>
      <c r="AQ18">
        <v>60</v>
      </c>
      <c r="AR18">
        <v>36</v>
      </c>
      <c r="AS18">
        <v>27</v>
      </c>
      <c r="AT18">
        <v>38</v>
      </c>
      <c r="AU18">
        <v>48</v>
      </c>
      <c r="AV18">
        <v>63</v>
      </c>
      <c r="AW18">
        <v>85</v>
      </c>
      <c r="AX18">
        <v>80</v>
      </c>
      <c r="AZ18" t="s">
        <v>122</v>
      </c>
      <c r="BA18">
        <v>5</v>
      </c>
      <c r="BB18">
        <v>54</v>
      </c>
      <c r="BC18">
        <v>20</v>
      </c>
      <c r="BD18">
        <v>0</v>
      </c>
      <c r="BE18">
        <v>1</v>
      </c>
      <c r="BF18">
        <v>0</v>
      </c>
      <c r="BG18">
        <v>0</v>
      </c>
    </row>
    <row r="19" spans="1:59" x14ac:dyDescent="0.2">
      <c r="A19" t="s">
        <v>123</v>
      </c>
      <c r="B19">
        <v>79</v>
      </c>
      <c r="C19">
        <v>90</v>
      </c>
      <c r="D19">
        <v>99</v>
      </c>
      <c r="E19">
        <v>53</v>
      </c>
      <c r="F19">
        <v>119</v>
      </c>
      <c r="G19">
        <v>52</v>
      </c>
      <c r="H19">
        <v>104</v>
      </c>
      <c r="I19">
        <v>301</v>
      </c>
      <c r="J19">
        <v>153</v>
      </c>
      <c r="K19">
        <v>146</v>
      </c>
      <c r="L19">
        <v>75</v>
      </c>
      <c r="M19">
        <v>179</v>
      </c>
      <c r="N19">
        <v>100</v>
      </c>
      <c r="O19">
        <v>97</v>
      </c>
      <c r="P19">
        <v>181</v>
      </c>
      <c r="Q19">
        <v>142</v>
      </c>
      <c r="R19">
        <v>207</v>
      </c>
      <c r="S19">
        <v>124</v>
      </c>
      <c r="T19">
        <v>90</v>
      </c>
      <c r="U19">
        <v>133</v>
      </c>
      <c r="V19">
        <v>167</v>
      </c>
      <c r="W19">
        <v>107</v>
      </c>
      <c r="X19">
        <v>108</v>
      </c>
      <c r="Y19">
        <v>169</v>
      </c>
      <c r="Z19">
        <v>102</v>
      </c>
      <c r="AA19">
        <v>203</v>
      </c>
      <c r="AB19">
        <v>130</v>
      </c>
      <c r="AC19">
        <v>163</v>
      </c>
      <c r="AD19">
        <v>191</v>
      </c>
      <c r="AE19">
        <v>114</v>
      </c>
      <c r="AF19">
        <v>233</v>
      </c>
      <c r="AG19">
        <v>219</v>
      </c>
      <c r="AH19">
        <v>183</v>
      </c>
      <c r="AI19">
        <v>167</v>
      </c>
      <c r="AJ19">
        <v>159</v>
      </c>
      <c r="AK19">
        <v>203</v>
      </c>
      <c r="AL19">
        <v>195</v>
      </c>
      <c r="AM19">
        <v>235</v>
      </c>
      <c r="AN19">
        <v>240</v>
      </c>
      <c r="AO19">
        <v>260</v>
      </c>
      <c r="AP19">
        <v>157</v>
      </c>
      <c r="AQ19">
        <v>135</v>
      </c>
      <c r="AR19">
        <v>226</v>
      </c>
      <c r="AS19">
        <v>118</v>
      </c>
      <c r="AT19">
        <v>127</v>
      </c>
      <c r="AU19">
        <v>191</v>
      </c>
      <c r="AV19">
        <v>130</v>
      </c>
      <c r="AW19">
        <v>153</v>
      </c>
      <c r="AX19">
        <v>124</v>
      </c>
      <c r="AZ19" t="s">
        <v>123</v>
      </c>
      <c r="BA19">
        <v>61</v>
      </c>
      <c r="BB19">
        <v>58</v>
      </c>
      <c r="BC19">
        <v>4</v>
      </c>
      <c r="BD19">
        <v>1</v>
      </c>
      <c r="BE19">
        <v>0</v>
      </c>
      <c r="BF19">
        <v>0</v>
      </c>
      <c r="BG19">
        <v>0</v>
      </c>
    </row>
    <row r="20" spans="1:59" x14ac:dyDescent="0.2">
      <c r="A20" t="s">
        <v>124</v>
      </c>
      <c r="B20">
        <v>63</v>
      </c>
      <c r="C20">
        <v>15</v>
      </c>
      <c r="D20">
        <v>17</v>
      </c>
      <c r="E20">
        <v>137</v>
      </c>
      <c r="F20">
        <v>49</v>
      </c>
      <c r="G20">
        <v>93</v>
      </c>
      <c r="H20">
        <v>58</v>
      </c>
      <c r="I20">
        <v>61</v>
      </c>
      <c r="J20">
        <v>66</v>
      </c>
      <c r="K20">
        <v>70</v>
      </c>
      <c r="L20">
        <v>41</v>
      </c>
      <c r="M20">
        <v>53</v>
      </c>
      <c r="N20">
        <v>86</v>
      </c>
      <c r="O20">
        <v>67</v>
      </c>
      <c r="P20">
        <v>49</v>
      </c>
      <c r="Q20">
        <v>66</v>
      </c>
      <c r="R20">
        <v>77</v>
      </c>
      <c r="S20">
        <v>67</v>
      </c>
      <c r="T20">
        <v>46</v>
      </c>
      <c r="U20">
        <v>45</v>
      </c>
      <c r="V20">
        <v>36</v>
      </c>
      <c r="W20">
        <v>79</v>
      </c>
      <c r="X20">
        <v>35</v>
      </c>
      <c r="Y20">
        <v>54</v>
      </c>
      <c r="Z20">
        <v>46</v>
      </c>
      <c r="AA20">
        <v>21</v>
      </c>
      <c r="AB20">
        <v>97</v>
      </c>
      <c r="AC20">
        <v>100</v>
      </c>
      <c r="AD20">
        <v>109</v>
      </c>
      <c r="AE20">
        <v>30</v>
      </c>
      <c r="AF20">
        <v>150</v>
      </c>
      <c r="AG20">
        <v>202</v>
      </c>
      <c r="AH20">
        <v>195</v>
      </c>
      <c r="AI20">
        <v>74</v>
      </c>
      <c r="AJ20">
        <v>58</v>
      </c>
      <c r="AK20">
        <v>86</v>
      </c>
      <c r="AL20">
        <v>230</v>
      </c>
      <c r="AM20">
        <v>130</v>
      </c>
      <c r="AN20">
        <v>127</v>
      </c>
      <c r="AO20">
        <v>225</v>
      </c>
      <c r="AP20">
        <v>162</v>
      </c>
      <c r="AQ20">
        <v>169</v>
      </c>
      <c r="AR20">
        <v>214</v>
      </c>
      <c r="AS20">
        <v>124</v>
      </c>
      <c r="AT20">
        <v>201</v>
      </c>
      <c r="AU20">
        <v>296</v>
      </c>
      <c r="AV20">
        <v>149</v>
      </c>
      <c r="AW20">
        <v>123</v>
      </c>
      <c r="AX20">
        <v>139</v>
      </c>
      <c r="AZ20" t="s">
        <v>124</v>
      </c>
      <c r="BA20">
        <v>14</v>
      </c>
      <c r="BB20">
        <v>122</v>
      </c>
      <c r="BC20">
        <v>3</v>
      </c>
      <c r="BD20">
        <v>0</v>
      </c>
      <c r="BE20">
        <v>0</v>
      </c>
      <c r="BF20">
        <v>0</v>
      </c>
      <c r="BG20">
        <v>0</v>
      </c>
    </row>
    <row r="21" spans="1:59" x14ac:dyDescent="0.2">
      <c r="A21" t="s">
        <v>125</v>
      </c>
      <c r="B21">
        <v>111</v>
      </c>
      <c r="C21">
        <v>110</v>
      </c>
      <c r="D21">
        <v>171</v>
      </c>
      <c r="E21">
        <v>110</v>
      </c>
      <c r="F21">
        <v>157</v>
      </c>
      <c r="G21">
        <v>97</v>
      </c>
      <c r="H21">
        <v>186</v>
      </c>
      <c r="I21">
        <v>110</v>
      </c>
      <c r="J21">
        <v>84</v>
      </c>
      <c r="K21">
        <v>217</v>
      </c>
      <c r="L21">
        <v>155</v>
      </c>
      <c r="M21">
        <v>144</v>
      </c>
      <c r="N21">
        <v>252</v>
      </c>
      <c r="O21">
        <v>204</v>
      </c>
      <c r="P21">
        <v>258</v>
      </c>
      <c r="Q21">
        <v>224</v>
      </c>
      <c r="R21">
        <v>177</v>
      </c>
      <c r="S21">
        <v>238</v>
      </c>
      <c r="T21">
        <v>165</v>
      </c>
      <c r="U21">
        <v>202</v>
      </c>
      <c r="V21">
        <v>182</v>
      </c>
      <c r="W21">
        <v>294</v>
      </c>
      <c r="X21">
        <v>171</v>
      </c>
      <c r="Y21">
        <v>138</v>
      </c>
      <c r="Z21">
        <v>102</v>
      </c>
      <c r="AA21">
        <v>151</v>
      </c>
      <c r="AB21">
        <v>166</v>
      </c>
      <c r="AC21">
        <v>106</v>
      </c>
      <c r="AD21">
        <v>117</v>
      </c>
      <c r="AE21">
        <v>65</v>
      </c>
      <c r="AF21">
        <v>81</v>
      </c>
      <c r="AG21">
        <v>152</v>
      </c>
      <c r="AH21">
        <v>124</v>
      </c>
      <c r="AI21">
        <v>110</v>
      </c>
      <c r="AJ21">
        <v>70</v>
      </c>
      <c r="AK21">
        <v>111</v>
      </c>
      <c r="AL21">
        <v>175</v>
      </c>
      <c r="AM21">
        <v>97</v>
      </c>
      <c r="AN21">
        <v>138</v>
      </c>
      <c r="AO21">
        <v>214</v>
      </c>
      <c r="AP21">
        <v>84</v>
      </c>
      <c r="AQ21">
        <v>77</v>
      </c>
      <c r="AR21">
        <v>99</v>
      </c>
      <c r="AS21">
        <v>126</v>
      </c>
      <c r="AT21">
        <v>58</v>
      </c>
      <c r="AU21">
        <v>173</v>
      </c>
      <c r="AV21">
        <v>210</v>
      </c>
      <c r="AW21">
        <v>204</v>
      </c>
      <c r="AX21">
        <v>190</v>
      </c>
      <c r="AZ21" t="s">
        <v>125</v>
      </c>
      <c r="BA21">
        <v>91</v>
      </c>
      <c r="BB21">
        <v>82</v>
      </c>
      <c r="BC21">
        <v>11</v>
      </c>
      <c r="BD21">
        <v>6</v>
      </c>
      <c r="BE21">
        <v>0</v>
      </c>
      <c r="BF21">
        <v>0</v>
      </c>
      <c r="BG21">
        <v>0</v>
      </c>
    </row>
    <row r="22" spans="1:59" x14ac:dyDescent="0.2">
      <c r="A22" t="s">
        <v>126</v>
      </c>
      <c r="B22">
        <v>24</v>
      </c>
      <c r="C22">
        <v>30</v>
      </c>
      <c r="D22">
        <v>15</v>
      </c>
      <c r="E22">
        <v>62</v>
      </c>
      <c r="F22">
        <v>43</v>
      </c>
      <c r="G22">
        <v>42</v>
      </c>
      <c r="H22">
        <v>63</v>
      </c>
      <c r="I22">
        <v>58</v>
      </c>
      <c r="J22">
        <v>146</v>
      </c>
      <c r="K22">
        <v>73</v>
      </c>
      <c r="L22">
        <v>175</v>
      </c>
      <c r="M22">
        <v>107</v>
      </c>
      <c r="N22">
        <v>80</v>
      </c>
      <c r="O22">
        <v>109</v>
      </c>
      <c r="P22">
        <v>132</v>
      </c>
      <c r="Q22">
        <v>76</v>
      </c>
      <c r="R22">
        <v>57</v>
      </c>
      <c r="S22">
        <v>112</v>
      </c>
      <c r="T22">
        <v>76</v>
      </c>
      <c r="U22">
        <v>73</v>
      </c>
      <c r="V22">
        <v>124</v>
      </c>
      <c r="W22">
        <v>91</v>
      </c>
      <c r="X22">
        <v>103</v>
      </c>
      <c r="Y22">
        <v>169</v>
      </c>
      <c r="Z22">
        <v>146</v>
      </c>
      <c r="AA22">
        <v>184</v>
      </c>
      <c r="AB22">
        <v>114</v>
      </c>
      <c r="AC22">
        <v>105</v>
      </c>
      <c r="AD22">
        <v>179</v>
      </c>
      <c r="AE22">
        <v>91</v>
      </c>
      <c r="AF22">
        <v>311</v>
      </c>
      <c r="AG22">
        <v>119</v>
      </c>
      <c r="AH22">
        <v>160</v>
      </c>
      <c r="AI22">
        <v>248</v>
      </c>
      <c r="AJ22">
        <v>68</v>
      </c>
      <c r="AK22">
        <v>194</v>
      </c>
      <c r="AL22">
        <v>171</v>
      </c>
      <c r="AM22">
        <v>252</v>
      </c>
      <c r="AN22">
        <v>148</v>
      </c>
      <c r="AO22">
        <v>189</v>
      </c>
      <c r="AP22">
        <v>231</v>
      </c>
      <c r="AQ22">
        <v>193</v>
      </c>
      <c r="AR22">
        <v>177</v>
      </c>
      <c r="AS22">
        <v>109</v>
      </c>
      <c r="AT22">
        <v>133</v>
      </c>
      <c r="AU22">
        <v>187</v>
      </c>
      <c r="AV22">
        <v>93</v>
      </c>
      <c r="AW22">
        <v>172</v>
      </c>
      <c r="AX22">
        <v>61</v>
      </c>
      <c r="AZ22" t="s">
        <v>126</v>
      </c>
      <c r="BA22">
        <v>8</v>
      </c>
      <c r="BB22">
        <v>38</v>
      </c>
      <c r="BC22">
        <v>9</v>
      </c>
      <c r="BD22">
        <v>4</v>
      </c>
      <c r="BE22">
        <v>2</v>
      </c>
      <c r="BF22">
        <v>0</v>
      </c>
      <c r="BG22">
        <v>0</v>
      </c>
    </row>
    <row r="23" spans="1:59" x14ac:dyDescent="0.2">
      <c r="A23" t="s">
        <v>138</v>
      </c>
      <c r="B23" s="22">
        <f t="shared" ref="B23:AX23" si="0">SUM(B11:B22)</f>
        <v>889</v>
      </c>
      <c r="C23" s="22">
        <f t="shared" si="0"/>
        <v>841</v>
      </c>
      <c r="D23" s="22">
        <f t="shared" si="0"/>
        <v>701</v>
      </c>
      <c r="E23" s="22">
        <f t="shared" si="0"/>
        <v>861</v>
      </c>
      <c r="F23" s="22">
        <f t="shared" si="0"/>
        <v>850</v>
      </c>
      <c r="G23" s="22">
        <f t="shared" si="0"/>
        <v>833</v>
      </c>
      <c r="H23" s="22">
        <f t="shared" si="0"/>
        <v>1088</v>
      </c>
      <c r="I23" s="22">
        <f t="shared" si="0"/>
        <v>1333</v>
      </c>
      <c r="J23" s="22">
        <f t="shared" si="0"/>
        <v>1117</v>
      </c>
      <c r="K23" s="22">
        <f t="shared" si="0"/>
        <v>1621</v>
      </c>
      <c r="L23" s="22">
        <f t="shared" si="0"/>
        <v>1498</v>
      </c>
      <c r="M23" s="22">
        <f t="shared" si="0"/>
        <v>1896</v>
      </c>
      <c r="N23" s="22">
        <f t="shared" si="0"/>
        <v>1517</v>
      </c>
      <c r="O23" s="22">
        <f t="shared" si="0"/>
        <v>1777</v>
      </c>
      <c r="P23" s="22">
        <f t="shared" si="0"/>
        <v>1680</v>
      </c>
      <c r="Q23" s="22">
        <f t="shared" si="0"/>
        <v>1596</v>
      </c>
      <c r="R23" s="22">
        <f t="shared" si="0"/>
        <v>1625</v>
      </c>
      <c r="S23" s="22">
        <f t="shared" si="0"/>
        <v>1923</v>
      </c>
      <c r="T23" s="22">
        <f t="shared" si="0"/>
        <v>1717</v>
      </c>
      <c r="U23" s="22">
        <f t="shared" si="0"/>
        <v>1822</v>
      </c>
      <c r="V23" s="22">
        <f t="shared" si="0"/>
        <v>1698</v>
      </c>
      <c r="W23" s="22">
        <f t="shared" si="0"/>
        <v>2044</v>
      </c>
      <c r="X23" s="22">
        <f t="shared" si="0"/>
        <v>1549</v>
      </c>
      <c r="Y23" s="22">
        <f t="shared" si="0"/>
        <v>1966</v>
      </c>
      <c r="Z23" s="22">
        <f t="shared" si="0"/>
        <v>1495</v>
      </c>
      <c r="AA23" s="22">
        <f t="shared" si="0"/>
        <v>1829</v>
      </c>
      <c r="AB23" s="22">
        <f t="shared" si="0"/>
        <v>1709</v>
      </c>
      <c r="AC23" s="22">
        <f t="shared" si="0"/>
        <v>1905</v>
      </c>
      <c r="AD23" s="22">
        <f t="shared" si="0"/>
        <v>1716</v>
      </c>
      <c r="AE23" s="22">
        <f t="shared" si="0"/>
        <v>849</v>
      </c>
      <c r="AF23" s="22">
        <f t="shared" si="0"/>
        <v>2237</v>
      </c>
      <c r="AG23" s="22">
        <f t="shared" si="0"/>
        <v>1995</v>
      </c>
      <c r="AH23" s="22">
        <f t="shared" si="0"/>
        <v>2121</v>
      </c>
      <c r="AI23" s="22">
        <f t="shared" si="0"/>
        <v>2015</v>
      </c>
      <c r="AJ23" s="22">
        <f t="shared" si="0"/>
        <v>1544</v>
      </c>
      <c r="AK23" s="22">
        <f t="shared" si="0"/>
        <v>1827</v>
      </c>
      <c r="AL23" s="22">
        <f t="shared" si="0"/>
        <v>1993</v>
      </c>
      <c r="AM23" s="22">
        <f t="shared" si="0"/>
        <v>2072</v>
      </c>
      <c r="AN23" s="22">
        <f t="shared" si="0"/>
        <v>1981</v>
      </c>
      <c r="AO23" s="22">
        <f t="shared" si="0"/>
        <v>2489</v>
      </c>
      <c r="AP23" s="22">
        <f t="shared" si="0"/>
        <v>1768</v>
      </c>
      <c r="AQ23" s="22">
        <f t="shared" si="0"/>
        <v>1914</v>
      </c>
      <c r="AR23" s="22">
        <f t="shared" si="0"/>
        <v>1946</v>
      </c>
      <c r="AS23" s="22">
        <f t="shared" si="0"/>
        <v>1714</v>
      </c>
      <c r="AT23" s="22">
        <f t="shared" si="0"/>
        <v>1239</v>
      </c>
      <c r="AU23" s="22">
        <f t="shared" si="0"/>
        <v>1975</v>
      </c>
      <c r="AV23" s="22">
        <f t="shared" si="0"/>
        <v>1540</v>
      </c>
      <c r="AW23" s="22">
        <f t="shared" si="0"/>
        <v>1811</v>
      </c>
      <c r="AX23" s="22">
        <f t="shared" si="0"/>
        <v>1457</v>
      </c>
      <c r="AZ23" t="s">
        <v>138</v>
      </c>
      <c r="BA23" s="22">
        <f t="shared" ref="BA23:BG23" si="1">SUM(BA11:BA22)</f>
        <v>305</v>
      </c>
      <c r="BB23" s="22">
        <f t="shared" si="1"/>
        <v>911</v>
      </c>
      <c r="BC23" s="22">
        <f t="shared" si="1"/>
        <v>201</v>
      </c>
      <c r="BD23" s="22">
        <f t="shared" si="1"/>
        <v>32</v>
      </c>
      <c r="BE23" s="22">
        <f t="shared" si="1"/>
        <v>8</v>
      </c>
      <c r="BF23" s="22">
        <f t="shared" si="1"/>
        <v>0</v>
      </c>
      <c r="BG23" s="22">
        <f t="shared" si="1"/>
        <v>0</v>
      </c>
    </row>
    <row r="24" spans="1:59" s="148" customFormat="1" x14ac:dyDescent="0.2">
      <c r="A24" s="148" t="s">
        <v>127</v>
      </c>
      <c r="B24" s="148">
        <v>151</v>
      </c>
      <c r="C24" s="148">
        <v>72</v>
      </c>
      <c r="D24" s="148">
        <v>200</v>
      </c>
      <c r="E24" s="148">
        <v>117</v>
      </c>
      <c r="F24" s="148">
        <v>133</v>
      </c>
      <c r="G24" s="148">
        <v>104</v>
      </c>
      <c r="H24" s="148">
        <v>110</v>
      </c>
      <c r="I24" s="148">
        <v>115</v>
      </c>
      <c r="J24" s="148">
        <v>208</v>
      </c>
      <c r="K24" s="148">
        <v>254</v>
      </c>
      <c r="L24" s="148">
        <v>145</v>
      </c>
      <c r="M24" s="148">
        <v>56</v>
      </c>
      <c r="N24" s="148">
        <v>96</v>
      </c>
      <c r="O24" s="148">
        <v>74</v>
      </c>
      <c r="P24" s="148">
        <v>261</v>
      </c>
      <c r="Q24" s="148">
        <v>105</v>
      </c>
      <c r="R24" s="148">
        <v>217</v>
      </c>
      <c r="S24" s="148">
        <v>171</v>
      </c>
      <c r="T24" s="148">
        <v>137</v>
      </c>
      <c r="U24" s="148">
        <v>228</v>
      </c>
      <c r="V24" s="148">
        <v>148</v>
      </c>
      <c r="W24" s="148">
        <v>204</v>
      </c>
      <c r="X24" s="148">
        <v>109</v>
      </c>
      <c r="Y24" s="148">
        <v>126</v>
      </c>
      <c r="Z24" s="148">
        <v>213</v>
      </c>
      <c r="AA24" s="148">
        <v>366</v>
      </c>
      <c r="AB24" s="148">
        <v>447</v>
      </c>
      <c r="AC24" s="148">
        <v>160</v>
      </c>
      <c r="AD24" s="148">
        <v>216</v>
      </c>
      <c r="AE24" s="148">
        <v>50</v>
      </c>
      <c r="AF24" s="148">
        <v>232</v>
      </c>
      <c r="AG24" s="148">
        <v>598</v>
      </c>
      <c r="AH24" s="148">
        <v>208</v>
      </c>
      <c r="AI24" s="148">
        <v>442</v>
      </c>
      <c r="AJ24" s="148">
        <v>369</v>
      </c>
      <c r="AK24" s="148">
        <v>182</v>
      </c>
      <c r="AL24" s="148">
        <v>216</v>
      </c>
      <c r="AM24" s="148">
        <v>262</v>
      </c>
      <c r="AN24" s="148">
        <v>214</v>
      </c>
      <c r="AO24" s="148">
        <v>393</v>
      </c>
      <c r="AP24" s="148">
        <v>158</v>
      </c>
      <c r="AQ24" s="148">
        <v>431</v>
      </c>
      <c r="AR24" s="148">
        <v>319</v>
      </c>
      <c r="AS24" s="148">
        <v>361</v>
      </c>
      <c r="AT24" s="148">
        <v>250</v>
      </c>
      <c r="AU24" s="148">
        <v>267</v>
      </c>
      <c r="AV24" s="148">
        <v>182</v>
      </c>
      <c r="AW24" s="148">
        <v>140</v>
      </c>
      <c r="AX24" s="148">
        <v>101</v>
      </c>
      <c r="AY24" s="194"/>
      <c r="AZ24" s="148" t="s">
        <v>127</v>
      </c>
      <c r="BA24" s="148">
        <v>3</v>
      </c>
      <c r="BB24" s="148">
        <v>65</v>
      </c>
      <c r="BC24" s="148">
        <v>28</v>
      </c>
      <c r="BD24" s="148">
        <v>5</v>
      </c>
      <c r="BE24" s="148">
        <v>0</v>
      </c>
      <c r="BF24" s="148">
        <v>0</v>
      </c>
      <c r="BG24" s="148">
        <v>0</v>
      </c>
    </row>
    <row r="25" spans="1:59" x14ac:dyDescent="0.2">
      <c r="A25" t="s">
        <v>139</v>
      </c>
      <c r="B25" s="22">
        <f t="shared" ref="B25:AX25" si="2">SUM(B23:B24)</f>
        <v>1040</v>
      </c>
      <c r="C25" s="22">
        <f t="shared" si="2"/>
        <v>913</v>
      </c>
      <c r="D25" s="22">
        <f t="shared" si="2"/>
        <v>901</v>
      </c>
      <c r="E25" s="22">
        <f t="shared" si="2"/>
        <v>978</v>
      </c>
      <c r="F25" s="22">
        <f t="shared" si="2"/>
        <v>983</v>
      </c>
      <c r="G25" s="22">
        <f t="shared" si="2"/>
        <v>937</v>
      </c>
      <c r="H25" s="22">
        <f t="shared" si="2"/>
        <v>1198</v>
      </c>
      <c r="I25" s="22">
        <f t="shared" si="2"/>
        <v>1448</v>
      </c>
      <c r="J25" s="22">
        <f t="shared" si="2"/>
        <v>1325</v>
      </c>
      <c r="K25" s="22">
        <f t="shared" si="2"/>
        <v>1875</v>
      </c>
      <c r="L25" s="22">
        <f t="shared" si="2"/>
        <v>1643</v>
      </c>
      <c r="M25" s="22">
        <f t="shared" si="2"/>
        <v>1952</v>
      </c>
      <c r="N25" s="22">
        <f t="shared" si="2"/>
        <v>1613</v>
      </c>
      <c r="O25" s="22">
        <f t="shared" si="2"/>
        <v>1851</v>
      </c>
      <c r="P25" s="22">
        <f t="shared" si="2"/>
        <v>1941</v>
      </c>
      <c r="Q25" s="22">
        <f t="shared" si="2"/>
        <v>1701</v>
      </c>
      <c r="R25" s="22">
        <f t="shared" si="2"/>
        <v>1842</v>
      </c>
      <c r="S25" s="22">
        <f t="shared" si="2"/>
        <v>2094</v>
      </c>
      <c r="T25" s="22">
        <f t="shared" si="2"/>
        <v>1854</v>
      </c>
      <c r="U25" s="22">
        <f t="shared" si="2"/>
        <v>2050</v>
      </c>
      <c r="V25" s="22">
        <f t="shared" si="2"/>
        <v>1846</v>
      </c>
      <c r="W25" s="22">
        <f t="shared" si="2"/>
        <v>2248</v>
      </c>
      <c r="X25" s="22">
        <f t="shared" si="2"/>
        <v>1658</v>
      </c>
      <c r="Y25" s="22">
        <f t="shared" si="2"/>
        <v>2092</v>
      </c>
      <c r="Z25" s="22">
        <f t="shared" si="2"/>
        <v>1708</v>
      </c>
      <c r="AA25" s="22">
        <f t="shared" si="2"/>
        <v>2195</v>
      </c>
      <c r="AB25" s="22">
        <f t="shared" si="2"/>
        <v>2156</v>
      </c>
      <c r="AC25" s="22">
        <f t="shared" si="2"/>
        <v>2065</v>
      </c>
      <c r="AD25" s="22">
        <f t="shared" si="2"/>
        <v>1932</v>
      </c>
      <c r="AE25" s="22">
        <f t="shared" si="2"/>
        <v>899</v>
      </c>
      <c r="AF25" s="22">
        <f t="shared" si="2"/>
        <v>2469</v>
      </c>
      <c r="AG25" s="22">
        <f t="shared" si="2"/>
        <v>2593</v>
      </c>
      <c r="AH25" s="22">
        <f t="shared" si="2"/>
        <v>2329</v>
      </c>
      <c r="AI25" s="22">
        <f t="shared" si="2"/>
        <v>2457</v>
      </c>
      <c r="AJ25" s="22">
        <f t="shared" si="2"/>
        <v>1913</v>
      </c>
      <c r="AK25" s="22">
        <f t="shared" si="2"/>
        <v>2009</v>
      </c>
      <c r="AL25" s="22">
        <f t="shared" si="2"/>
        <v>2209</v>
      </c>
      <c r="AM25" s="22">
        <f t="shared" si="2"/>
        <v>2334</v>
      </c>
      <c r="AN25" s="22">
        <f t="shared" si="2"/>
        <v>2195</v>
      </c>
      <c r="AO25" s="22">
        <f t="shared" si="2"/>
        <v>2882</v>
      </c>
      <c r="AP25" s="22">
        <f t="shared" si="2"/>
        <v>1926</v>
      </c>
      <c r="AQ25" s="22">
        <f t="shared" si="2"/>
        <v>2345</v>
      </c>
      <c r="AR25" s="22">
        <f t="shared" si="2"/>
        <v>2265</v>
      </c>
      <c r="AS25" s="22">
        <f t="shared" si="2"/>
        <v>2075</v>
      </c>
      <c r="AT25" s="22">
        <f t="shared" si="2"/>
        <v>1489</v>
      </c>
      <c r="AU25" s="22">
        <f t="shared" si="2"/>
        <v>2242</v>
      </c>
      <c r="AV25" s="22">
        <f t="shared" si="2"/>
        <v>1722</v>
      </c>
      <c r="AW25" s="22">
        <f t="shared" si="2"/>
        <v>1951</v>
      </c>
      <c r="AX25" s="22">
        <f t="shared" si="2"/>
        <v>1558</v>
      </c>
      <c r="AZ25" t="s">
        <v>139</v>
      </c>
      <c r="BA25" s="22">
        <f t="shared" ref="BA25:BG25" si="3">SUM(BA23:BA24)</f>
        <v>308</v>
      </c>
      <c r="BB25" s="22">
        <f t="shared" si="3"/>
        <v>976</v>
      </c>
      <c r="BC25" s="22">
        <f t="shared" si="3"/>
        <v>229</v>
      </c>
      <c r="BD25" s="22">
        <f t="shared" si="3"/>
        <v>37</v>
      </c>
      <c r="BE25" s="22">
        <f t="shared" si="3"/>
        <v>8</v>
      </c>
      <c r="BF25" s="22">
        <f t="shared" si="3"/>
        <v>0</v>
      </c>
      <c r="BG25" s="22">
        <f t="shared" si="3"/>
        <v>0</v>
      </c>
    </row>
    <row r="26" spans="1:59" x14ac:dyDescent="0.2">
      <c r="A26" t="s">
        <v>140</v>
      </c>
      <c r="B26">
        <v>4942</v>
      </c>
      <c r="C26">
        <v>5765</v>
      </c>
      <c r="D26">
        <v>5419</v>
      </c>
      <c r="E26">
        <v>6596</v>
      </c>
      <c r="F26">
        <v>5188</v>
      </c>
      <c r="G26">
        <v>6044</v>
      </c>
      <c r="H26">
        <v>6025</v>
      </c>
      <c r="I26">
        <v>7887</v>
      </c>
      <c r="J26">
        <v>7694</v>
      </c>
      <c r="K26">
        <v>8655</v>
      </c>
      <c r="L26">
        <v>7797</v>
      </c>
      <c r="M26">
        <v>9687</v>
      </c>
      <c r="N26">
        <v>8104</v>
      </c>
      <c r="O26">
        <v>9820</v>
      </c>
      <c r="P26">
        <v>8809</v>
      </c>
      <c r="Q26">
        <v>9025</v>
      </c>
      <c r="R26">
        <v>8312</v>
      </c>
      <c r="S26">
        <v>10226</v>
      </c>
      <c r="T26">
        <v>8921</v>
      </c>
      <c r="U26">
        <v>10798</v>
      </c>
      <c r="V26">
        <v>9327</v>
      </c>
      <c r="W26">
        <v>11722</v>
      </c>
      <c r="X26">
        <v>10151</v>
      </c>
      <c r="Y26">
        <v>11586</v>
      </c>
      <c r="Z26">
        <v>9815</v>
      </c>
      <c r="AA26">
        <v>12352</v>
      </c>
      <c r="AB26">
        <v>10892</v>
      </c>
      <c r="AC26">
        <v>12228</v>
      </c>
      <c r="AD26">
        <v>9571</v>
      </c>
      <c r="AE26">
        <v>4939</v>
      </c>
      <c r="AF26">
        <v>11234</v>
      </c>
      <c r="AG26">
        <v>12410</v>
      </c>
      <c r="AH26">
        <v>11241</v>
      </c>
      <c r="AI26">
        <v>10678</v>
      </c>
      <c r="AJ26">
        <v>9297</v>
      </c>
      <c r="AK26">
        <v>10282</v>
      </c>
      <c r="AL26">
        <v>11053</v>
      </c>
      <c r="AM26">
        <v>11554</v>
      </c>
      <c r="AN26">
        <v>11452</v>
      </c>
      <c r="AO26">
        <v>11758</v>
      </c>
      <c r="AP26">
        <v>9054</v>
      </c>
      <c r="AQ26">
        <v>10130</v>
      </c>
      <c r="AR26">
        <v>9636</v>
      </c>
      <c r="AS26">
        <v>10163</v>
      </c>
      <c r="AT26">
        <v>7766</v>
      </c>
      <c r="AU26">
        <v>9406</v>
      </c>
      <c r="AV26">
        <v>8072</v>
      </c>
      <c r="AW26">
        <v>9589</v>
      </c>
      <c r="AX26">
        <v>7505</v>
      </c>
      <c r="AZ26" t="s">
        <v>140</v>
      </c>
      <c r="BA26">
        <v>1418</v>
      </c>
      <c r="BB26">
        <v>4723</v>
      </c>
      <c r="BC26">
        <v>1171</v>
      </c>
      <c r="BD26">
        <v>144</v>
      </c>
      <c r="BE26">
        <v>48</v>
      </c>
      <c r="BF26">
        <v>1</v>
      </c>
      <c r="BG26">
        <v>0</v>
      </c>
    </row>
    <row r="27" spans="1:59" x14ac:dyDescent="0.2">
      <c r="A27" t="s">
        <v>141</v>
      </c>
      <c r="B27">
        <v>28866</v>
      </c>
      <c r="C27">
        <v>34286</v>
      </c>
      <c r="D27">
        <v>31262</v>
      </c>
      <c r="E27">
        <v>37747</v>
      </c>
      <c r="F27">
        <v>32317</v>
      </c>
      <c r="G27">
        <v>38767</v>
      </c>
      <c r="H27">
        <v>36538</v>
      </c>
      <c r="I27">
        <v>42727</v>
      </c>
      <c r="J27">
        <v>47287</v>
      </c>
      <c r="K27">
        <v>49354</v>
      </c>
      <c r="L27">
        <v>46088</v>
      </c>
      <c r="M27">
        <v>49406</v>
      </c>
      <c r="N27">
        <v>45144</v>
      </c>
      <c r="O27">
        <v>55827</v>
      </c>
      <c r="P27">
        <v>52153</v>
      </c>
      <c r="Q27">
        <v>55444</v>
      </c>
      <c r="R27">
        <v>48687</v>
      </c>
      <c r="S27">
        <v>55193</v>
      </c>
      <c r="T27">
        <v>53203</v>
      </c>
      <c r="U27">
        <v>59269</v>
      </c>
      <c r="V27">
        <v>51969</v>
      </c>
      <c r="W27">
        <v>64434</v>
      </c>
      <c r="X27">
        <v>58831</v>
      </c>
      <c r="Y27">
        <v>67097</v>
      </c>
      <c r="Z27">
        <v>57761</v>
      </c>
      <c r="AA27">
        <v>66232</v>
      </c>
      <c r="AB27">
        <v>61355</v>
      </c>
      <c r="AC27">
        <v>67771</v>
      </c>
      <c r="AD27">
        <v>56853</v>
      </c>
      <c r="AE27">
        <v>28756</v>
      </c>
      <c r="AF27">
        <v>62148</v>
      </c>
      <c r="AG27">
        <v>64364</v>
      </c>
      <c r="AH27">
        <v>61369</v>
      </c>
      <c r="AI27">
        <v>59288</v>
      </c>
      <c r="AJ27">
        <v>57663</v>
      </c>
      <c r="AK27">
        <v>59422</v>
      </c>
      <c r="AL27">
        <v>57797</v>
      </c>
      <c r="AM27">
        <v>63437</v>
      </c>
      <c r="AN27">
        <v>61180</v>
      </c>
      <c r="AO27">
        <v>64491</v>
      </c>
      <c r="AP27">
        <v>53074</v>
      </c>
      <c r="AQ27">
        <v>56001</v>
      </c>
      <c r="AR27">
        <v>57215</v>
      </c>
      <c r="AS27">
        <v>58263</v>
      </c>
      <c r="AT27">
        <v>54115</v>
      </c>
      <c r="AU27">
        <v>53468</v>
      </c>
      <c r="AV27">
        <v>49801</v>
      </c>
      <c r="AW27">
        <v>54882</v>
      </c>
      <c r="AX27">
        <v>46460</v>
      </c>
      <c r="AZ27" t="s">
        <v>141</v>
      </c>
      <c r="BA27">
        <v>7872</v>
      </c>
      <c r="BB27">
        <v>32015</v>
      </c>
      <c r="BC27">
        <v>5285</v>
      </c>
      <c r="BD27">
        <v>841</v>
      </c>
      <c r="BE27">
        <v>395</v>
      </c>
      <c r="BF27">
        <v>33</v>
      </c>
      <c r="BG27">
        <v>19</v>
      </c>
    </row>
    <row r="28" spans="1:59" x14ac:dyDescent="0.2">
      <c r="A28" t="s">
        <v>226</v>
      </c>
      <c r="AZ28" t="s">
        <v>226</v>
      </c>
    </row>
    <row r="29" spans="1:59" x14ac:dyDescent="0.2">
      <c r="A29" t="s">
        <v>227</v>
      </c>
      <c r="AZ29" t="s">
        <v>227</v>
      </c>
    </row>
    <row r="30" spans="1:59" x14ac:dyDescent="0.2">
      <c r="A30" t="s">
        <v>228</v>
      </c>
      <c r="B30" s="22">
        <f t="shared" ref="B30:AS30" si="4">SUM(B13,B16,B17,B19,B24)</f>
        <v>507</v>
      </c>
      <c r="C30" s="22">
        <f t="shared" si="4"/>
        <v>414</v>
      </c>
      <c r="D30" s="22">
        <f t="shared" si="4"/>
        <v>451</v>
      </c>
      <c r="E30" s="22">
        <f t="shared" si="4"/>
        <v>460</v>
      </c>
      <c r="F30" s="22">
        <f t="shared" si="4"/>
        <v>433</v>
      </c>
      <c r="G30" s="22">
        <f t="shared" si="4"/>
        <v>375</v>
      </c>
      <c r="H30" s="22">
        <f t="shared" si="4"/>
        <v>552</v>
      </c>
      <c r="I30" s="22">
        <f t="shared" si="4"/>
        <v>807</v>
      </c>
      <c r="J30" s="22">
        <f t="shared" si="4"/>
        <v>568</v>
      </c>
      <c r="K30" s="22">
        <f t="shared" si="4"/>
        <v>653</v>
      </c>
      <c r="L30" s="22">
        <f t="shared" si="4"/>
        <v>678</v>
      </c>
      <c r="M30" s="22">
        <f t="shared" si="4"/>
        <v>914</v>
      </c>
      <c r="N30" s="22">
        <f t="shared" si="4"/>
        <v>714</v>
      </c>
      <c r="O30" s="22">
        <f t="shared" si="4"/>
        <v>916</v>
      </c>
      <c r="P30" s="22">
        <f t="shared" si="4"/>
        <v>929</v>
      </c>
      <c r="Q30" s="22">
        <f t="shared" si="4"/>
        <v>844</v>
      </c>
      <c r="R30" s="22">
        <f t="shared" si="4"/>
        <v>928</v>
      </c>
      <c r="S30" s="22">
        <f t="shared" si="4"/>
        <v>1121</v>
      </c>
      <c r="T30" s="22">
        <f t="shared" si="4"/>
        <v>839</v>
      </c>
      <c r="U30" s="22">
        <f t="shared" si="4"/>
        <v>1069</v>
      </c>
      <c r="V30" s="22">
        <f t="shared" si="4"/>
        <v>914</v>
      </c>
      <c r="W30" s="22">
        <f t="shared" si="4"/>
        <v>1036</v>
      </c>
      <c r="X30" s="22">
        <f t="shared" si="4"/>
        <v>827</v>
      </c>
      <c r="Y30" s="22">
        <f t="shared" si="4"/>
        <v>1125</v>
      </c>
      <c r="Z30" s="22">
        <f t="shared" si="4"/>
        <v>848</v>
      </c>
      <c r="AA30" s="22">
        <f t="shared" si="4"/>
        <v>1174</v>
      </c>
      <c r="AB30" s="22">
        <f t="shared" si="4"/>
        <v>1123</v>
      </c>
      <c r="AC30" s="22">
        <f t="shared" si="4"/>
        <v>1128</v>
      </c>
      <c r="AD30" s="22">
        <f t="shared" si="4"/>
        <v>941</v>
      </c>
      <c r="AE30" s="22">
        <f t="shared" si="4"/>
        <v>465</v>
      </c>
      <c r="AF30" s="22">
        <f t="shared" si="4"/>
        <v>1082</v>
      </c>
      <c r="AG30" s="22">
        <f t="shared" si="4"/>
        <v>1457</v>
      </c>
      <c r="AH30" s="22">
        <f t="shared" si="4"/>
        <v>1142</v>
      </c>
      <c r="AI30" s="22">
        <f t="shared" si="4"/>
        <v>1232</v>
      </c>
      <c r="AJ30" s="22">
        <f t="shared" si="4"/>
        <v>1078</v>
      </c>
      <c r="AK30" s="22">
        <f t="shared" si="4"/>
        <v>946</v>
      </c>
      <c r="AL30" s="22">
        <f t="shared" si="4"/>
        <v>940</v>
      </c>
      <c r="AM30" s="22">
        <f t="shared" si="4"/>
        <v>1123</v>
      </c>
      <c r="AN30" s="22">
        <f t="shared" si="4"/>
        <v>1052</v>
      </c>
      <c r="AO30" s="22">
        <f t="shared" si="4"/>
        <v>1306</v>
      </c>
      <c r="AP30" s="22">
        <f t="shared" si="4"/>
        <v>826</v>
      </c>
      <c r="AQ30" s="22">
        <f t="shared" si="4"/>
        <v>1230</v>
      </c>
      <c r="AR30" s="22">
        <f t="shared" si="4"/>
        <v>983</v>
      </c>
      <c r="AS30" s="22">
        <f t="shared" si="4"/>
        <v>1002</v>
      </c>
      <c r="AT30" s="22">
        <f t="shared" ref="AT30:AU30" si="5">SUM(AT13,AT16,AT17,AT19,AT24)</f>
        <v>665</v>
      </c>
      <c r="AU30" s="22">
        <f t="shared" si="5"/>
        <v>982</v>
      </c>
      <c r="AV30" s="22">
        <f t="shared" ref="AV30:AW30" si="6">SUM(AV13,AV16,AV17,AV19,AV24)</f>
        <v>717</v>
      </c>
      <c r="AW30" s="22">
        <f t="shared" si="6"/>
        <v>604</v>
      </c>
      <c r="AX30" s="22">
        <f t="shared" ref="AX30" si="7">SUM(AX13,AX16,AX17,AX19,AX24)</f>
        <v>517</v>
      </c>
      <c r="AZ30" t="s">
        <v>228</v>
      </c>
      <c r="BA30" s="22">
        <f t="shared" ref="BA30:BG30" si="8">SUM(BA13,BA16,BA17,BA19,BA24)</f>
        <v>77</v>
      </c>
      <c r="BB30" s="22">
        <f t="shared" si="8"/>
        <v>288</v>
      </c>
      <c r="BC30" s="22">
        <f t="shared" si="8"/>
        <v>124</v>
      </c>
      <c r="BD30" s="22">
        <f t="shared" si="8"/>
        <v>24</v>
      </c>
      <c r="BE30" s="22">
        <f t="shared" si="8"/>
        <v>4</v>
      </c>
      <c r="BF30" s="22">
        <f t="shared" si="8"/>
        <v>0</v>
      </c>
      <c r="BG30" s="22">
        <f t="shared" si="8"/>
        <v>0</v>
      </c>
    </row>
    <row r="31" spans="1:59" x14ac:dyDescent="0.2">
      <c r="A31" t="s">
        <v>229</v>
      </c>
      <c r="B31" s="22">
        <f t="shared" ref="B31:AS31" si="9">SUM(B18,B21,B22)</f>
        <v>182</v>
      </c>
      <c r="C31" s="22">
        <f t="shared" si="9"/>
        <v>215</v>
      </c>
      <c r="D31" s="22">
        <f t="shared" si="9"/>
        <v>265</v>
      </c>
      <c r="E31" s="22">
        <f t="shared" si="9"/>
        <v>242</v>
      </c>
      <c r="F31" s="22">
        <f t="shared" si="9"/>
        <v>263</v>
      </c>
      <c r="G31" s="22">
        <f t="shared" si="9"/>
        <v>188</v>
      </c>
      <c r="H31" s="22">
        <f t="shared" si="9"/>
        <v>297</v>
      </c>
      <c r="I31" s="22">
        <f t="shared" si="9"/>
        <v>256</v>
      </c>
      <c r="J31" s="22">
        <f t="shared" si="9"/>
        <v>277</v>
      </c>
      <c r="K31" s="22">
        <f t="shared" si="9"/>
        <v>348</v>
      </c>
      <c r="L31" s="22">
        <f t="shared" si="9"/>
        <v>389</v>
      </c>
      <c r="M31" s="22">
        <f t="shared" si="9"/>
        <v>397</v>
      </c>
      <c r="N31" s="22">
        <f t="shared" si="9"/>
        <v>428</v>
      </c>
      <c r="O31" s="22">
        <f t="shared" si="9"/>
        <v>422</v>
      </c>
      <c r="P31" s="22">
        <f t="shared" si="9"/>
        <v>455</v>
      </c>
      <c r="Q31" s="22">
        <f t="shared" si="9"/>
        <v>438</v>
      </c>
      <c r="R31" s="22">
        <f t="shared" si="9"/>
        <v>331</v>
      </c>
      <c r="S31" s="22">
        <f t="shared" si="9"/>
        <v>390</v>
      </c>
      <c r="T31" s="22">
        <f t="shared" si="9"/>
        <v>350</v>
      </c>
      <c r="U31" s="22">
        <f t="shared" si="9"/>
        <v>397</v>
      </c>
      <c r="V31" s="22">
        <f t="shared" si="9"/>
        <v>410</v>
      </c>
      <c r="W31" s="22">
        <f t="shared" si="9"/>
        <v>553</v>
      </c>
      <c r="X31" s="22">
        <f t="shared" si="9"/>
        <v>339</v>
      </c>
      <c r="Y31" s="22">
        <f t="shared" si="9"/>
        <v>403</v>
      </c>
      <c r="Z31" s="22">
        <f t="shared" si="9"/>
        <v>306</v>
      </c>
      <c r="AA31" s="22">
        <f t="shared" si="9"/>
        <v>488</v>
      </c>
      <c r="AB31" s="22">
        <f t="shared" si="9"/>
        <v>385</v>
      </c>
      <c r="AC31" s="22">
        <f t="shared" si="9"/>
        <v>347</v>
      </c>
      <c r="AD31" s="22">
        <f t="shared" si="9"/>
        <v>384</v>
      </c>
      <c r="AE31" s="22">
        <f t="shared" si="9"/>
        <v>207</v>
      </c>
      <c r="AF31" s="22">
        <f t="shared" si="9"/>
        <v>494</v>
      </c>
      <c r="AG31" s="22">
        <f t="shared" si="9"/>
        <v>338</v>
      </c>
      <c r="AH31" s="22">
        <f t="shared" si="9"/>
        <v>349</v>
      </c>
      <c r="AI31" s="22">
        <f t="shared" si="9"/>
        <v>474</v>
      </c>
      <c r="AJ31" s="22">
        <f t="shared" si="9"/>
        <v>181</v>
      </c>
      <c r="AK31" s="22">
        <f t="shared" si="9"/>
        <v>426</v>
      </c>
      <c r="AL31" s="22">
        <f t="shared" si="9"/>
        <v>412</v>
      </c>
      <c r="AM31" s="22">
        <f t="shared" si="9"/>
        <v>393</v>
      </c>
      <c r="AN31" s="22">
        <f t="shared" si="9"/>
        <v>322</v>
      </c>
      <c r="AO31" s="22">
        <f t="shared" si="9"/>
        <v>502</v>
      </c>
      <c r="AP31" s="22">
        <f t="shared" si="9"/>
        <v>387</v>
      </c>
      <c r="AQ31" s="22">
        <f t="shared" si="9"/>
        <v>330</v>
      </c>
      <c r="AR31" s="22">
        <f t="shared" si="9"/>
        <v>312</v>
      </c>
      <c r="AS31" s="22">
        <f t="shared" si="9"/>
        <v>262</v>
      </c>
      <c r="AT31" s="22">
        <f t="shared" ref="AT31:AU31" si="10">SUM(AT18,AT21,AT22)</f>
        <v>229</v>
      </c>
      <c r="AU31" s="22">
        <f t="shared" si="10"/>
        <v>408</v>
      </c>
      <c r="AV31" s="22">
        <f t="shared" ref="AV31:AW31" si="11">SUM(AV18,AV21,AV22)</f>
        <v>366</v>
      </c>
      <c r="AW31" s="22">
        <f t="shared" si="11"/>
        <v>461</v>
      </c>
      <c r="AX31" s="22">
        <f t="shared" ref="AX31" si="12">SUM(AX18,AX21,AX22)</f>
        <v>331</v>
      </c>
      <c r="AZ31" t="s">
        <v>229</v>
      </c>
      <c r="BA31" s="22">
        <f t="shared" ref="BA31:BG31" si="13">SUM(BA18,BA21,BA22)</f>
        <v>104</v>
      </c>
      <c r="BB31" s="22">
        <f t="shared" si="13"/>
        <v>174</v>
      </c>
      <c r="BC31" s="22">
        <f t="shared" si="13"/>
        <v>40</v>
      </c>
      <c r="BD31" s="22">
        <f t="shared" si="13"/>
        <v>10</v>
      </c>
      <c r="BE31" s="22">
        <f t="shared" si="13"/>
        <v>3</v>
      </c>
      <c r="BF31" s="22">
        <f t="shared" si="13"/>
        <v>0</v>
      </c>
      <c r="BG31" s="22">
        <f t="shared" si="13"/>
        <v>0</v>
      </c>
    </row>
    <row r="32" spans="1:59" x14ac:dyDescent="0.2">
      <c r="A32" t="s">
        <v>230</v>
      </c>
      <c r="B32" s="22">
        <f t="shared" ref="B32:AS32" si="14">SUM(B12,B14,B15,B20)</f>
        <v>343</v>
      </c>
      <c r="C32" s="22">
        <f t="shared" si="14"/>
        <v>249</v>
      </c>
      <c r="D32" s="22">
        <f t="shared" si="14"/>
        <v>155</v>
      </c>
      <c r="E32" s="22">
        <f t="shared" si="14"/>
        <v>263</v>
      </c>
      <c r="F32" s="22">
        <f t="shared" si="14"/>
        <v>251</v>
      </c>
      <c r="G32" s="22">
        <f t="shared" si="14"/>
        <v>270</v>
      </c>
      <c r="H32" s="22">
        <f t="shared" si="14"/>
        <v>258</v>
      </c>
      <c r="I32" s="22">
        <f t="shared" si="14"/>
        <v>272</v>
      </c>
      <c r="J32" s="22">
        <f t="shared" si="14"/>
        <v>322</v>
      </c>
      <c r="K32" s="22">
        <f t="shared" si="14"/>
        <v>290</v>
      </c>
      <c r="L32" s="22">
        <f t="shared" si="14"/>
        <v>421</v>
      </c>
      <c r="M32" s="22">
        <f t="shared" si="14"/>
        <v>445</v>
      </c>
      <c r="N32" s="22">
        <f t="shared" si="14"/>
        <v>314</v>
      </c>
      <c r="O32" s="22">
        <f t="shared" si="14"/>
        <v>324</v>
      </c>
      <c r="P32" s="22">
        <f t="shared" si="14"/>
        <v>392</v>
      </c>
      <c r="Q32" s="22">
        <f t="shared" si="14"/>
        <v>286</v>
      </c>
      <c r="R32" s="22">
        <f t="shared" si="14"/>
        <v>350</v>
      </c>
      <c r="S32" s="22">
        <f t="shared" si="14"/>
        <v>431</v>
      </c>
      <c r="T32" s="22">
        <f t="shared" si="14"/>
        <v>439</v>
      </c>
      <c r="U32" s="22">
        <f t="shared" si="14"/>
        <v>409</v>
      </c>
      <c r="V32" s="22">
        <f t="shared" si="14"/>
        <v>370</v>
      </c>
      <c r="W32" s="22">
        <f t="shared" si="14"/>
        <v>515</v>
      </c>
      <c r="X32" s="22">
        <f t="shared" si="14"/>
        <v>368</v>
      </c>
      <c r="Y32" s="22">
        <f t="shared" si="14"/>
        <v>329</v>
      </c>
      <c r="Z32" s="22">
        <f t="shared" si="14"/>
        <v>374</v>
      </c>
      <c r="AA32" s="22">
        <f t="shared" si="14"/>
        <v>395</v>
      </c>
      <c r="AB32" s="22">
        <f t="shared" si="14"/>
        <v>422</v>
      </c>
      <c r="AC32" s="22">
        <f t="shared" si="14"/>
        <v>405</v>
      </c>
      <c r="AD32" s="22">
        <f t="shared" si="14"/>
        <v>441</v>
      </c>
      <c r="AE32" s="22">
        <f t="shared" si="14"/>
        <v>140</v>
      </c>
      <c r="AF32" s="22">
        <f t="shared" si="14"/>
        <v>531</v>
      </c>
      <c r="AG32" s="22">
        <f t="shared" si="14"/>
        <v>581</v>
      </c>
      <c r="AH32" s="22">
        <f t="shared" si="14"/>
        <v>570</v>
      </c>
      <c r="AI32" s="22">
        <f t="shared" si="14"/>
        <v>483</v>
      </c>
      <c r="AJ32" s="22">
        <f t="shared" si="14"/>
        <v>376</v>
      </c>
      <c r="AK32" s="22">
        <f t="shared" si="14"/>
        <v>487</v>
      </c>
      <c r="AL32" s="22">
        <f t="shared" si="14"/>
        <v>682</v>
      </c>
      <c r="AM32" s="22">
        <f t="shared" si="14"/>
        <v>531</v>
      </c>
      <c r="AN32" s="22">
        <f t="shared" si="14"/>
        <v>660</v>
      </c>
      <c r="AO32" s="22">
        <f t="shared" si="14"/>
        <v>739</v>
      </c>
      <c r="AP32" s="22">
        <f t="shared" si="14"/>
        <v>491</v>
      </c>
      <c r="AQ32" s="22">
        <f t="shared" si="14"/>
        <v>619</v>
      </c>
      <c r="AR32" s="22">
        <f t="shared" si="14"/>
        <v>826</v>
      </c>
      <c r="AS32" s="22">
        <f t="shared" si="14"/>
        <v>595</v>
      </c>
      <c r="AT32" s="22">
        <f t="shared" ref="AT32:AU32" si="15">SUM(AT12,AT14,AT15,AT20)</f>
        <v>516</v>
      </c>
      <c r="AU32" s="22">
        <f t="shared" si="15"/>
        <v>732</v>
      </c>
      <c r="AV32" s="22">
        <f t="shared" ref="AV32:AW32" si="16">SUM(AV12,AV14,AV15,AV20)</f>
        <v>541</v>
      </c>
      <c r="AW32" s="22">
        <f t="shared" si="16"/>
        <v>738</v>
      </c>
      <c r="AX32" s="22">
        <f t="shared" ref="AX32" si="17">SUM(AX12,AX14,AX15,AX20)</f>
        <v>637</v>
      </c>
      <c r="AZ32" t="s">
        <v>230</v>
      </c>
      <c r="BA32" s="22">
        <f t="shared" ref="BA32:BG32" si="18">SUM(BA12,BA14,BA15,BA20)</f>
        <v>112</v>
      </c>
      <c r="BB32" s="22">
        <f t="shared" si="18"/>
        <v>463</v>
      </c>
      <c r="BC32" s="22">
        <f t="shared" si="18"/>
        <v>59</v>
      </c>
      <c r="BD32" s="22">
        <f t="shared" si="18"/>
        <v>2</v>
      </c>
      <c r="BE32" s="22">
        <f t="shared" si="18"/>
        <v>1</v>
      </c>
      <c r="BF32" s="22">
        <f t="shared" si="18"/>
        <v>0</v>
      </c>
      <c r="BG32" s="22">
        <f t="shared" si="18"/>
        <v>0</v>
      </c>
    </row>
    <row r="33" spans="1:59" x14ac:dyDescent="0.2">
      <c r="A33" t="s">
        <v>231</v>
      </c>
      <c r="B33" s="22">
        <f t="shared" ref="B33:AS33" si="19">SUM(B11,B17)</f>
        <v>122</v>
      </c>
      <c r="C33" s="22">
        <f t="shared" si="19"/>
        <v>208</v>
      </c>
      <c r="D33" s="22">
        <f t="shared" si="19"/>
        <v>94</v>
      </c>
      <c r="E33" s="22">
        <f t="shared" si="19"/>
        <v>116</v>
      </c>
      <c r="F33" s="22">
        <f t="shared" si="19"/>
        <v>143</v>
      </c>
      <c r="G33" s="22">
        <f t="shared" si="19"/>
        <v>158</v>
      </c>
      <c r="H33" s="22">
        <f t="shared" si="19"/>
        <v>188</v>
      </c>
      <c r="I33" s="22">
        <f t="shared" si="19"/>
        <v>245</v>
      </c>
      <c r="J33" s="22">
        <f t="shared" si="19"/>
        <v>254</v>
      </c>
      <c r="K33" s="22">
        <f t="shared" si="19"/>
        <v>699</v>
      </c>
      <c r="L33" s="22">
        <f t="shared" si="19"/>
        <v>305</v>
      </c>
      <c r="M33" s="22">
        <f t="shared" si="19"/>
        <v>602</v>
      </c>
      <c r="N33" s="22">
        <f t="shared" si="19"/>
        <v>390</v>
      </c>
      <c r="O33" s="22">
        <f t="shared" si="19"/>
        <v>592</v>
      </c>
      <c r="P33" s="22">
        <f t="shared" si="19"/>
        <v>413</v>
      </c>
      <c r="Q33" s="22">
        <f t="shared" si="19"/>
        <v>430</v>
      </c>
      <c r="R33" s="22">
        <f t="shared" si="19"/>
        <v>446</v>
      </c>
      <c r="S33" s="22">
        <f t="shared" si="19"/>
        <v>493</v>
      </c>
      <c r="T33" s="22">
        <f t="shared" si="19"/>
        <v>468</v>
      </c>
      <c r="U33" s="22">
        <f t="shared" si="19"/>
        <v>568</v>
      </c>
      <c r="V33" s="22">
        <f t="shared" si="19"/>
        <v>468</v>
      </c>
      <c r="W33" s="22">
        <f t="shared" si="19"/>
        <v>416</v>
      </c>
      <c r="X33" s="22">
        <f t="shared" si="19"/>
        <v>340</v>
      </c>
      <c r="Y33" s="22">
        <f t="shared" si="19"/>
        <v>685</v>
      </c>
      <c r="Z33" s="22">
        <f t="shared" si="19"/>
        <v>426</v>
      </c>
      <c r="AA33" s="22">
        <f t="shared" si="19"/>
        <v>490</v>
      </c>
      <c r="AB33" s="22">
        <f t="shared" si="19"/>
        <v>470</v>
      </c>
      <c r="AC33" s="22">
        <f t="shared" si="19"/>
        <v>751</v>
      </c>
      <c r="AD33" s="22">
        <f t="shared" si="19"/>
        <v>475</v>
      </c>
      <c r="AE33" s="22">
        <f t="shared" si="19"/>
        <v>209</v>
      </c>
      <c r="AF33" s="22">
        <f t="shared" si="19"/>
        <v>758</v>
      </c>
      <c r="AG33" s="22">
        <f t="shared" si="19"/>
        <v>632</v>
      </c>
      <c r="AH33" s="22">
        <f t="shared" si="19"/>
        <v>722</v>
      </c>
      <c r="AI33" s="22">
        <f t="shared" si="19"/>
        <v>666</v>
      </c>
      <c r="AJ33" s="22">
        <f t="shared" si="19"/>
        <v>605</v>
      </c>
      <c r="AK33" s="22">
        <f t="shared" si="19"/>
        <v>411</v>
      </c>
      <c r="AL33" s="22">
        <f t="shared" si="19"/>
        <v>451</v>
      </c>
      <c r="AM33" s="22">
        <f t="shared" si="19"/>
        <v>658</v>
      </c>
      <c r="AN33" s="22">
        <f t="shared" si="19"/>
        <v>395</v>
      </c>
      <c r="AO33" s="22">
        <f t="shared" si="19"/>
        <v>660</v>
      </c>
      <c r="AP33" s="22">
        <f t="shared" si="19"/>
        <v>478</v>
      </c>
      <c r="AQ33" s="22">
        <f t="shared" si="19"/>
        <v>503</v>
      </c>
      <c r="AR33" s="22">
        <f t="shared" si="19"/>
        <v>336</v>
      </c>
      <c r="AS33" s="22">
        <f t="shared" si="19"/>
        <v>474</v>
      </c>
      <c r="AT33" s="22">
        <f t="shared" ref="AT33:AU33" si="20">SUM(AT11,AT17)</f>
        <v>225</v>
      </c>
      <c r="AU33" s="22">
        <f t="shared" si="20"/>
        <v>297</v>
      </c>
      <c r="AV33" s="22">
        <f t="shared" ref="AV33:AW33" si="21">SUM(AV11,AV17)</f>
        <v>231</v>
      </c>
      <c r="AW33" s="22">
        <f t="shared" si="21"/>
        <v>262</v>
      </c>
      <c r="AX33" s="22">
        <f t="shared" ref="AX33" si="22">SUM(AX11,AX17)</f>
        <v>155</v>
      </c>
      <c r="AZ33" t="s">
        <v>231</v>
      </c>
      <c r="BA33" s="22">
        <f t="shared" ref="BA33:BG33" si="23">SUM(BA11,BA17)</f>
        <v>23</v>
      </c>
      <c r="BB33" s="22">
        <f t="shared" si="23"/>
        <v>107</v>
      </c>
      <c r="BC33" s="22">
        <f t="shared" si="23"/>
        <v>15</v>
      </c>
      <c r="BD33" s="22">
        <f t="shared" si="23"/>
        <v>9</v>
      </c>
      <c r="BE33" s="22">
        <f t="shared" si="23"/>
        <v>1</v>
      </c>
      <c r="BF33" s="22">
        <f t="shared" si="23"/>
        <v>0</v>
      </c>
      <c r="BG33" s="22">
        <f t="shared" si="23"/>
        <v>0</v>
      </c>
    </row>
  </sheetData>
  <phoneticPr fontId="37"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490E5-E70F-4981-B793-7E074E5EE119}">
  <sheetPr codeName="Sheet59"/>
  <dimension ref="A1:AD90"/>
  <sheetViews>
    <sheetView workbookViewId="0">
      <pane xSplit="1" ySplit="3" topLeftCell="J4" activePane="bottomRight" state="frozen"/>
      <selection activeCell="Y201" sqref="Y201"/>
      <selection pane="topRight" activeCell="Y201" sqref="Y201"/>
      <selection pane="bottomLeft" activeCell="Y201" sqref="Y201"/>
      <selection pane="bottomRight" activeCell="Y201" sqref="Y201"/>
    </sheetView>
  </sheetViews>
  <sheetFormatPr defaultColWidth="9" defaultRowHeight="14.25" x14ac:dyDescent="0.2"/>
  <cols>
    <col min="1" max="1" width="9" style="148"/>
    <col min="2" max="24" width="9.875" style="148" bestFit="1" customWidth="1"/>
    <col min="25" max="25" width="9.875" style="148" customWidth="1"/>
    <col min="26" max="26" width="9" style="194"/>
    <col min="27" max="16384" width="9" style="148"/>
  </cols>
  <sheetData>
    <row r="1" spans="1:30" x14ac:dyDescent="0.2">
      <c r="A1" s="192" t="s">
        <v>489</v>
      </c>
    </row>
    <row r="2" spans="1:30" x14ac:dyDescent="0.2">
      <c r="A2" s="192"/>
    </row>
    <row r="3" spans="1:30" ht="15" x14ac:dyDescent="0.25">
      <c r="A3" s="25" t="str" cm="1">
        <f t="array" ref="A3">INDEX(A13:A35,Control!B3)</f>
        <v>Ashford</v>
      </c>
      <c r="B3" s="193">
        <v>2000</v>
      </c>
      <c r="C3" s="193">
        <v>2001</v>
      </c>
      <c r="D3" s="193">
        <v>2002</v>
      </c>
      <c r="E3" s="193">
        <v>2003</v>
      </c>
      <c r="F3" s="193">
        <v>2004</v>
      </c>
      <c r="G3" s="193">
        <v>2005</v>
      </c>
      <c r="H3" s="193">
        <v>2006</v>
      </c>
      <c r="I3" s="193">
        <v>2007</v>
      </c>
      <c r="J3" s="193">
        <v>2008</v>
      </c>
      <c r="K3" s="193">
        <v>2009</v>
      </c>
      <c r="L3" s="193">
        <v>2010</v>
      </c>
      <c r="M3" s="193">
        <v>2011</v>
      </c>
      <c r="N3" s="193">
        <v>2012</v>
      </c>
      <c r="O3" s="193">
        <v>2013</v>
      </c>
      <c r="P3" s="193">
        <v>2014</v>
      </c>
      <c r="Q3" s="193">
        <v>2015</v>
      </c>
      <c r="R3" s="193">
        <v>2016</v>
      </c>
      <c r="S3" s="193">
        <v>2017</v>
      </c>
      <c r="T3" s="193">
        <v>2018</v>
      </c>
      <c r="U3" s="193">
        <v>2019</v>
      </c>
      <c r="V3" s="193">
        <v>2020</v>
      </c>
      <c r="W3" s="193">
        <v>2021</v>
      </c>
      <c r="X3" s="193">
        <v>2022</v>
      </c>
      <c r="Y3" s="193">
        <v>2023</v>
      </c>
      <c r="AA3" s="148" t="str">
        <f ca="1">OFFSET(Z3,0,-6)&amp;" - "&amp;OFFSET(Z3,0,-1)</f>
        <v>2018 - 2023</v>
      </c>
      <c r="AC3" s="148" t="str">
        <f ca="1">OFFSET(Z3,0,-2)&amp;" - "&amp;OFFSET(Z3,0,-1)</f>
        <v>2022 - 2023</v>
      </c>
    </row>
    <row r="4" spans="1:30" x14ac:dyDescent="0.2">
      <c r="A4" s="148" t="s">
        <v>1947</v>
      </c>
      <c r="B4" s="22" cm="1">
        <f t="array" ref="B4">INDEX(B13:B35,Control!$B$3)</f>
        <v>13754</v>
      </c>
      <c r="C4" s="22" cm="1">
        <f t="array" ref="C4">INDEX(C13:C35,Control!$B$3)</f>
        <v>13976</v>
      </c>
      <c r="D4" s="22" cm="1">
        <f t="array" ref="D4">INDEX(D13:D35,Control!$B$3)</f>
        <v>14347</v>
      </c>
      <c r="E4" s="22" cm="1">
        <f t="array" ref="E4">INDEX(E13:E35,Control!$B$3)</f>
        <v>14621</v>
      </c>
      <c r="F4" s="22" cm="1">
        <f t="array" ref="F4">INDEX(F13:F35,Control!$B$3)</f>
        <v>14938</v>
      </c>
      <c r="G4" s="22" cm="1">
        <f t="array" ref="G4">INDEX(G13:G35,Control!$B$3)</f>
        <v>15070</v>
      </c>
      <c r="H4" s="22" cm="1">
        <f t="array" ref="H4">INDEX(H13:H35,Control!$B$3)</f>
        <v>15262</v>
      </c>
      <c r="I4" s="22" cm="1">
        <f t="array" ref="I4">INDEX(I13:I35,Control!$B$3)</f>
        <v>15389</v>
      </c>
      <c r="J4" s="22" cm="1">
        <f t="array" ref="J4">INDEX(J13:J35,Control!$B$3)</f>
        <v>15302</v>
      </c>
      <c r="K4" s="22" cm="1">
        <f t="array" ref="K4">INDEX(K13:K35,Control!$B$3)</f>
        <v>15378</v>
      </c>
      <c r="L4" s="22" cm="1">
        <f t="array" ref="L4">INDEX(L13:L35,Control!$B$3)</f>
        <v>15320</v>
      </c>
      <c r="M4" s="22" cm="1">
        <f t="array" ref="M4">INDEX(M13:M35,Control!$B$3)</f>
        <v>15267</v>
      </c>
      <c r="N4" s="22" cm="1">
        <f t="array" ref="N4">INDEX(N13:N35,Control!$B$3)</f>
        <v>15362</v>
      </c>
      <c r="O4" s="22" cm="1">
        <f t="array" ref="O4">INDEX(O13:O35,Control!$B$3)</f>
        <v>15668</v>
      </c>
      <c r="P4" s="22" cm="1">
        <f t="array" ref="P4">INDEX(P13:P35,Control!$B$3)</f>
        <v>15799</v>
      </c>
      <c r="Q4" s="22" cm="1">
        <f t="array" ref="Q4">INDEX(Q13:Q35,Control!$B$3)</f>
        <v>15942</v>
      </c>
      <c r="R4" s="22" cm="1">
        <f t="array" ref="R4">INDEX(R13:R35,Control!$B$3)</f>
        <v>16045</v>
      </c>
      <c r="S4" s="22" cm="1">
        <f t="array" ref="S4">INDEX(S13:S35,Control!$B$3)</f>
        <v>16281</v>
      </c>
      <c r="T4" s="22" cm="1">
        <f t="array" ref="T4">INDEX(T13:T35,Control!$B$3)</f>
        <v>16564</v>
      </c>
      <c r="U4" s="22" cm="1">
        <f t="array" ref="U4">INDEX(U13:U35,Control!$B$3)</f>
        <v>16584</v>
      </c>
      <c r="V4" s="22" cm="1">
        <f t="array" ref="V4">INDEX(V13:V35,Control!$B$3)</f>
        <v>16648</v>
      </c>
      <c r="W4" s="22" cm="1">
        <f t="array" ref="W4">INDEX(W13:W35,Control!$B$3)</f>
        <v>16875</v>
      </c>
      <c r="X4" s="22" cm="1">
        <f t="array" ref="X4">INDEX(X13:X35,Control!$B$3)</f>
        <v>17362</v>
      </c>
      <c r="Y4" s="22" cm="1">
        <f t="array" ref="Y4">INDEX(Y13:Y35,Control!$B$3)</f>
        <v>17782</v>
      </c>
      <c r="AA4" s="148">
        <f ca="1">OFFSET(Z4,0,-1)-OFFSET(Z4,0,-6)</f>
        <v>1218</v>
      </c>
      <c r="AB4" s="195">
        <f ca="1">AA4/OFFSET(Z4,0,-6)</f>
        <v>7.3532963052402797E-2</v>
      </c>
      <c r="AC4" s="148">
        <f ca="1">OFFSET(Z4,0,-1)-OFFSET(Z4,0,-2)</f>
        <v>420</v>
      </c>
      <c r="AD4" s="195">
        <f ca="1">AC4/OFFSET(Z4,0,-2)</f>
        <v>2.4190761433014629E-2</v>
      </c>
    </row>
    <row r="5" spans="1:30" x14ac:dyDescent="0.2">
      <c r="A5" s="148" t="s">
        <v>1948</v>
      </c>
      <c r="B5" s="22" cm="1">
        <f t="array" ref="B5">INDEX(B40:B62,Control!$B$3)</f>
        <v>11170</v>
      </c>
      <c r="C5" s="22" cm="1">
        <f t="array" ref="C5">INDEX(C40:C62,Control!$B$3)</f>
        <v>11608</v>
      </c>
      <c r="D5" s="22" cm="1">
        <f t="array" ref="D5">INDEX(D40:D62,Control!$B$3)</f>
        <v>12386</v>
      </c>
      <c r="E5" s="22" cm="1">
        <f t="array" ref="E5">INDEX(E40:E62,Control!$B$3)</f>
        <v>12943</v>
      </c>
      <c r="F5" s="22" cm="1">
        <f t="array" ref="F5">INDEX(F40:F62,Control!$B$3)</f>
        <v>13372</v>
      </c>
      <c r="G5" s="22" cm="1">
        <f t="array" ref="G5">INDEX(G40:G62,Control!$B$3)</f>
        <v>13791</v>
      </c>
      <c r="H5" s="22" cm="1">
        <f t="array" ref="H5">INDEX(H40:H62,Control!$B$3)</f>
        <v>14151</v>
      </c>
      <c r="I5" s="22" cm="1">
        <f t="array" ref="I5">INDEX(I40:I62,Control!$B$3)</f>
        <v>14401</v>
      </c>
      <c r="J5" s="22" cm="1">
        <f t="array" ref="J5">INDEX(J40:J62,Control!$B$3)</f>
        <v>14396</v>
      </c>
      <c r="K5" s="22" cm="1">
        <f t="array" ref="K5">INDEX(K40:K62,Control!$B$3)</f>
        <v>14357</v>
      </c>
      <c r="L5" s="22" cm="1">
        <f t="array" ref="L5">INDEX(L40:L62,Control!$B$3)</f>
        <v>14329</v>
      </c>
      <c r="M5" s="22" cm="1">
        <f t="array" ref="M5">INDEX(M40:M62,Control!$B$3)</f>
        <v>14401</v>
      </c>
      <c r="N5" s="22" cm="1">
        <f t="array" ref="N5">INDEX(N40:N62,Control!$B$3)</f>
        <v>13987</v>
      </c>
      <c r="O5" s="22" cm="1">
        <f t="array" ref="O5">INDEX(O40:O62,Control!$B$3)</f>
        <v>13820</v>
      </c>
      <c r="P5" s="22" cm="1">
        <f t="array" ref="P5">INDEX(P40:P62,Control!$B$3)</f>
        <v>13916</v>
      </c>
      <c r="Q5" s="22" cm="1">
        <f t="array" ref="Q5">INDEX(Q40:Q62,Control!$B$3)</f>
        <v>13915</v>
      </c>
      <c r="R5" s="22" cm="1">
        <f t="array" ref="R5">INDEX(R40:R62,Control!$B$3)</f>
        <v>14350</v>
      </c>
      <c r="S5" s="22" cm="1">
        <f t="array" ref="S5">INDEX(S40:S62,Control!$B$3)</f>
        <v>14799</v>
      </c>
      <c r="T5" s="22" cm="1">
        <f t="array" ref="T5">INDEX(T40:T62,Control!$B$3)</f>
        <v>15258</v>
      </c>
      <c r="U5" s="22" cm="1">
        <f t="array" ref="U5">INDEX(U40:U62,Control!$B$3)</f>
        <v>15868</v>
      </c>
      <c r="V5" s="22" cm="1">
        <f t="array" ref="V5">INDEX(V40:V62,Control!$B$3)</f>
        <v>16377</v>
      </c>
      <c r="W5" s="22" cm="1">
        <f t="array" ref="W5">INDEX(W40:W62,Control!$B$3)</f>
        <v>16944</v>
      </c>
      <c r="X5" s="22" cm="1">
        <f t="array" ref="X5">INDEX(X40:X62,Control!$B$3)</f>
        <v>17728</v>
      </c>
      <c r="Y5" s="22" cm="1">
        <f t="array" ref="Y5">INDEX(Y40:Y62,Control!$B$3)</f>
        <v>18432</v>
      </c>
      <c r="AA5" s="148">
        <f t="shared" ref="AA5:AA6" ca="1" si="0">OFFSET(Z5,0,-1)-OFFSET(Z5,0,-6)</f>
        <v>3174</v>
      </c>
      <c r="AB5" s="195">
        <f t="shared" ref="AB5:AB6" ca="1" si="1">AA5/OFFSET(Z5,0,-6)</f>
        <v>0.2080220212347621</v>
      </c>
      <c r="AC5" s="148">
        <f t="shared" ref="AC5:AC6" ca="1" si="2">OFFSET(Z5,0,-1)-OFFSET(Z5,0,-2)</f>
        <v>704</v>
      </c>
      <c r="AD5" s="195">
        <f t="shared" ref="AD5:AD6" ca="1" si="3">AC5/OFFSET(Z5,0,-2)</f>
        <v>3.9711191335740074E-2</v>
      </c>
    </row>
    <row r="6" spans="1:30" x14ac:dyDescent="0.2">
      <c r="A6" s="148" t="s">
        <v>209</v>
      </c>
      <c r="B6" s="196">
        <f>B4/B5</f>
        <v>1.2313339301700985</v>
      </c>
      <c r="C6" s="196">
        <f t="shared" ref="C6:X6" si="4">C4/C5</f>
        <v>1.2039972432804962</v>
      </c>
      <c r="D6" s="196">
        <f t="shared" si="4"/>
        <v>1.1583239140965607</v>
      </c>
      <c r="E6" s="196">
        <f t="shared" si="4"/>
        <v>1.1296453681526695</v>
      </c>
      <c r="F6" s="196">
        <f t="shared" si="4"/>
        <v>1.1171103798982949</v>
      </c>
      <c r="G6" s="196">
        <f t="shared" si="4"/>
        <v>1.0927416431005728</v>
      </c>
      <c r="H6" s="196">
        <f t="shared" si="4"/>
        <v>1.0785103526252562</v>
      </c>
      <c r="I6" s="196">
        <f t="shared" si="4"/>
        <v>1.0686063467814735</v>
      </c>
      <c r="J6" s="196">
        <f t="shared" si="4"/>
        <v>1.0629341483745485</v>
      </c>
      <c r="K6" s="196">
        <f t="shared" si="4"/>
        <v>1.0711151354739847</v>
      </c>
      <c r="L6" s="196">
        <f t="shared" si="4"/>
        <v>1.069160443855119</v>
      </c>
      <c r="M6" s="196">
        <f t="shared" si="4"/>
        <v>1.0601347128671621</v>
      </c>
      <c r="N6" s="196">
        <f t="shared" si="4"/>
        <v>1.0983055694573534</v>
      </c>
      <c r="O6" s="196">
        <f t="shared" si="4"/>
        <v>1.1337192474674385</v>
      </c>
      <c r="P6" s="196">
        <f t="shared" si="4"/>
        <v>1.1353118712273642</v>
      </c>
      <c r="Q6" s="196">
        <f t="shared" si="4"/>
        <v>1.1456701401365432</v>
      </c>
      <c r="R6" s="196">
        <f t="shared" si="4"/>
        <v>1.1181184668989548</v>
      </c>
      <c r="S6" s="196">
        <f t="shared" si="4"/>
        <v>1.1001419014798297</v>
      </c>
      <c r="T6" s="196">
        <f t="shared" si="4"/>
        <v>1.0855944422597981</v>
      </c>
      <c r="U6" s="196">
        <f t="shared" si="4"/>
        <v>1.0451222586337283</v>
      </c>
      <c r="V6" s="196">
        <f t="shared" si="4"/>
        <v>1.0165475972400317</v>
      </c>
      <c r="W6" s="196">
        <f t="shared" si="4"/>
        <v>0.99592776203966005</v>
      </c>
      <c r="X6" s="196">
        <f t="shared" si="4"/>
        <v>0.97935469314079426</v>
      </c>
      <c r="Y6" s="196">
        <f t="shared" ref="Y6" si="5">Y4/Y5</f>
        <v>0.96473524305555558</v>
      </c>
      <c r="AA6" s="148">
        <f t="shared" ca="1" si="0"/>
        <v>-0.12085919920424248</v>
      </c>
      <c r="AB6" s="195">
        <f t="shared" ca="1" si="1"/>
        <v>-0.11132997231697246</v>
      </c>
      <c r="AC6" s="148">
        <f t="shared" ca="1" si="2"/>
        <v>-1.4619450085238683E-2</v>
      </c>
      <c r="AD6" s="195">
        <f t="shared" ca="1" si="3"/>
        <v>-1.4927635705051916E-2</v>
      </c>
    </row>
    <row r="7" spans="1:30" x14ac:dyDescent="0.2">
      <c r="A7" s="148" t="s">
        <v>138</v>
      </c>
      <c r="B7" s="196">
        <f>B80</f>
        <v>1.1893729076508532</v>
      </c>
      <c r="C7" s="196">
        <f t="shared" ref="C7:X7" si="6">C80</f>
        <v>1.1631354953647191</v>
      </c>
      <c r="D7" s="196">
        <f t="shared" si="6"/>
        <v>1.1114050889439315</v>
      </c>
      <c r="E7" s="196">
        <f t="shared" si="6"/>
        <v>1.0758259026678145</v>
      </c>
      <c r="F7" s="196">
        <f t="shared" si="6"/>
        <v>1.0514568689346022</v>
      </c>
      <c r="G7" s="196">
        <f t="shared" si="6"/>
        <v>1.0270904105809522</v>
      </c>
      <c r="H7" s="196">
        <f t="shared" si="6"/>
        <v>0.99767969706844051</v>
      </c>
      <c r="I7" s="196">
        <f t="shared" si="6"/>
        <v>0.97950460202733458</v>
      </c>
      <c r="J7" s="196">
        <f t="shared" si="6"/>
        <v>0.97118822989725484</v>
      </c>
      <c r="K7" s="196">
        <f t="shared" si="6"/>
        <v>0.96497736557358949</v>
      </c>
      <c r="L7" s="196">
        <f t="shared" si="6"/>
        <v>0.96207114755000411</v>
      </c>
      <c r="M7" s="196">
        <f t="shared" si="6"/>
        <v>0.96709772015698725</v>
      </c>
      <c r="N7" s="196">
        <f t="shared" si="6"/>
        <v>0.99315173072899288</v>
      </c>
      <c r="O7" s="196">
        <f t="shared" si="6"/>
        <v>1.0056584597113101</v>
      </c>
      <c r="P7" s="196">
        <f t="shared" si="6"/>
        <v>1.0092116111790295</v>
      </c>
      <c r="Q7" s="196">
        <f t="shared" si="6"/>
        <v>1.0123094761014926</v>
      </c>
      <c r="R7" s="196">
        <f t="shared" si="6"/>
        <v>1.014220714804285</v>
      </c>
      <c r="S7" s="196">
        <f t="shared" si="6"/>
        <v>1.0074550211919384</v>
      </c>
      <c r="T7" s="196">
        <f t="shared" si="6"/>
        <v>0.99815294657793774</v>
      </c>
      <c r="U7" s="196">
        <f t="shared" si="6"/>
        <v>0.98149205810166251</v>
      </c>
      <c r="V7" s="196">
        <f t="shared" si="6"/>
        <v>0.96378676378375394</v>
      </c>
      <c r="W7" s="196">
        <f t="shared" si="6"/>
        <v>0.94665197698616721</v>
      </c>
      <c r="X7" s="196">
        <f t="shared" si="6"/>
        <v>0.94738381150979123</v>
      </c>
      <c r="Y7" s="196">
        <f t="shared" ref="Y7" si="7">Y80</f>
        <v>0.94804202303058327</v>
      </c>
      <c r="AB7" s="195"/>
      <c r="AD7" s="195"/>
    </row>
    <row r="8" spans="1:30" x14ac:dyDescent="0.2">
      <c r="A8" s="148" t="s">
        <v>1599</v>
      </c>
      <c r="B8" s="22">
        <v>1</v>
      </c>
      <c r="C8" s="22">
        <v>1</v>
      </c>
      <c r="D8" s="22">
        <v>1</v>
      </c>
      <c r="E8" s="22">
        <v>1</v>
      </c>
      <c r="F8" s="22">
        <v>1</v>
      </c>
      <c r="G8" s="22">
        <v>1</v>
      </c>
      <c r="H8" s="22">
        <v>1</v>
      </c>
      <c r="I8" s="22">
        <v>1</v>
      </c>
      <c r="J8" s="22">
        <v>1</v>
      </c>
      <c r="K8" s="22">
        <v>1</v>
      </c>
      <c r="L8" s="22">
        <v>1</v>
      </c>
      <c r="M8" s="22">
        <v>1</v>
      </c>
      <c r="N8" s="22">
        <v>1</v>
      </c>
      <c r="O8" s="22">
        <v>1</v>
      </c>
      <c r="P8" s="22">
        <v>1</v>
      </c>
      <c r="Q8" s="22">
        <v>1</v>
      </c>
      <c r="R8" s="22">
        <v>1</v>
      </c>
      <c r="S8" s="22">
        <v>1</v>
      </c>
      <c r="T8" s="22">
        <v>1</v>
      </c>
      <c r="U8" s="22">
        <v>1</v>
      </c>
      <c r="V8" s="22">
        <v>1</v>
      </c>
      <c r="W8" s="22">
        <v>1</v>
      </c>
      <c r="X8" s="22">
        <v>1</v>
      </c>
      <c r="Y8" s="22">
        <v>1</v>
      </c>
      <c r="AB8" s="195"/>
      <c r="AD8" s="195"/>
    </row>
    <row r="9" spans="1:30" x14ac:dyDescent="0.2">
      <c r="B9" s="30"/>
      <c r="C9" s="30"/>
      <c r="D9" s="30"/>
      <c r="E9" s="30"/>
      <c r="F9" s="30"/>
      <c r="G9" s="30"/>
      <c r="H9" s="30"/>
      <c r="I9" s="30"/>
      <c r="J9" s="30"/>
      <c r="K9" s="30"/>
      <c r="L9" s="30"/>
      <c r="M9" s="30"/>
      <c r="N9" s="30"/>
      <c r="O9" s="30"/>
      <c r="P9" s="30"/>
      <c r="Q9" s="30"/>
      <c r="R9" s="30"/>
      <c r="S9" s="30"/>
      <c r="T9" s="30"/>
      <c r="U9" s="30"/>
      <c r="V9" s="30"/>
      <c r="W9" s="30"/>
      <c r="X9" s="30"/>
      <c r="Y9" s="30"/>
      <c r="AB9" s="195"/>
      <c r="AD9" s="195"/>
    </row>
    <row r="11" spans="1:30" x14ac:dyDescent="0.2">
      <c r="A11" s="148" t="s">
        <v>1947</v>
      </c>
    </row>
    <row r="12" spans="1:30" s="194" customFormat="1" ht="15" x14ac:dyDescent="0.25">
      <c r="A12" s="148"/>
      <c r="B12" s="193">
        <v>2000</v>
      </c>
      <c r="C12" s="193">
        <v>2001</v>
      </c>
      <c r="D12" s="193">
        <v>2002</v>
      </c>
      <c r="E12" s="193">
        <v>2003</v>
      </c>
      <c r="F12" s="193">
        <v>2004</v>
      </c>
      <c r="G12" s="193">
        <v>2005</v>
      </c>
      <c r="H12" s="193">
        <v>2006</v>
      </c>
      <c r="I12" s="193">
        <v>2007</v>
      </c>
      <c r="J12" s="193">
        <v>2008</v>
      </c>
      <c r="K12" s="193">
        <v>2009</v>
      </c>
      <c r="L12" s="193">
        <v>2010</v>
      </c>
      <c r="M12" s="193">
        <v>2011</v>
      </c>
      <c r="N12" s="193">
        <v>2012</v>
      </c>
      <c r="O12" s="193">
        <v>2013</v>
      </c>
      <c r="P12" s="193">
        <v>2014</v>
      </c>
      <c r="Q12" s="193">
        <v>2015</v>
      </c>
      <c r="R12" s="193">
        <v>2016</v>
      </c>
      <c r="S12" s="193">
        <v>2017</v>
      </c>
      <c r="T12" s="193">
        <v>2018</v>
      </c>
      <c r="U12" s="193">
        <v>2019</v>
      </c>
      <c r="V12" s="193">
        <v>2020</v>
      </c>
      <c r="W12" s="193">
        <v>2021</v>
      </c>
      <c r="X12" s="193">
        <v>2022</v>
      </c>
      <c r="Y12" s="193">
        <v>2023</v>
      </c>
      <c r="AA12" s="148"/>
      <c r="AB12" s="148"/>
      <c r="AC12" s="148"/>
      <c r="AD12" s="148"/>
    </row>
    <row r="13" spans="1:30" s="194" customFormat="1" x14ac:dyDescent="0.2">
      <c r="A13" s="148" t="s">
        <v>115</v>
      </c>
      <c r="B13" s="147">
        <v>13754</v>
      </c>
      <c r="C13" s="147">
        <v>13976</v>
      </c>
      <c r="D13" s="147">
        <v>14347</v>
      </c>
      <c r="E13" s="147">
        <v>14621</v>
      </c>
      <c r="F13" s="147">
        <v>14938</v>
      </c>
      <c r="G13" s="147">
        <v>15070</v>
      </c>
      <c r="H13" s="147">
        <v>15262</v>
      </c>
      <c r="I13" s="147">
        <v>15389</v>
      </c>
      <c r="J13" s="147">
        <v>15302</v>
      </c>
      <c r="K13" s="147">
        <v>15378</v>
      </c>
      <c r="L13" s="147">
        <v>15320</v>
      </c>
      <c r="M13" s="147">
        <v>15267</v>
      </c>
      <c r="N13" s="147">
        <v>15362</v>
      </c>
      <c r="O13" s="147">
        <v>15668</v>
      </c>
      <c r="P13" s="147">
        <v>15799</v>
      </c>
      <c r="Q13" s="147">
        <v>15942</v>
      </c>
      <c r="R13" s="147">
        <v>16045</v>
      </c>
      <c r="S13" s="147">
        <v>16281</v>
      </c>
      <c r="T13" s="147">
        <v>16564</v>
      </c>
      <c r="U13" s="147">
        <v>16584</v>
      </c>
      <c r="V13" s="147">
        <v>16648</v>
      </c>
      <c r="W13" s="147">
        <v>16875</v>
      </c>
      <c r="X13" s="147">
        <v>17362</v>
      </c>
      <c r="Y13" s="147">
        <v>17782</v>
      </c>
      <c r="AA13" s="148"/>
      <c r="AB13" s="148"/>
      <c r="AC13" s="148"/>
      <c r="AD13" s="148"/>
    </row>
    <row r="14" spans="1:30" s="194" customFormat="1" x14ac:dyDescent="0.2">
      <c r="A14" s="148" t="s">
        <v>116</v>
      </c>
      <c r="B14" s="147">
        <v>16173</v>
      </c>
      <c r="C14" s="147">
        <v>16272</v>
      </c>
      <c r="D14" s="147">
        <v>16153</v>
      </c>
      <c r="E14" s="147">
        <v>16165</v>
      </c>
      <c r="F14" s="147">
        <v>16208</v>
      </c>
      <c r="G14" s="147">
        <v>16279</v>
      </c>
      <c r="H14" s="147">
        <v>16237</v>
      </c>
      <c r="I14" s="147">
        <v>15990</v>
      </c>
      <c r="J14" s="147">
        <v>15894</v>
      </c>
      <c r="K14" s="147">
        <v>15812</v>
      </c>
      <c r="L14" s="147">
        <v>15880</v>
      </c>
      <c r="M14" s="147">
        <v>15927</v>
      </c>
      <c r="N14" s="147">
        <v>15797</v>
      </c>
      <c r="O14" s="147">
        <v>15723</v>
      </c>
      <c r="P14" s="147">
        <v>15710</v>
      </c>
      <c r="Q14" s="147">
        <v>15854</v>
      </c>
      <c r="R14" s="147">
        <v>16023</v>
      </c>
      <c r="S14" s="147">
        <v>16335</v>
      </c>
      <c r="T14" s="147">
        <v>16067</v>
      </c>
      <c r="U14" s="147">
        <v>16061</v>
      </c>
      <c r="V14" s="147">
        <v>16022</v>
      </c>
      <c r="W14" s="147">
        <v>16081</v>
      </c>
      <c r="X14" s="147">
        <v>16483</v>
      </c>
      <c r="Y14" s="147">
        <v>16792</v>
      </c>
      <c r="AA14" s="148"/>
      <c r="AB14" s="148"/>
      <c r="AC14" s="148"/>
      <c r="AD14" s="148"/>
    </row>
    <row r="15" spans="1:30" s="194" customFormat="1" x14ac:dyDescent="0.2">
      <c r="A15" s="148" t="s">
        <v>117</v>
      </c>
      <c r="B15" s="147">
        <v>11456</v>
      </c>
      <c r="C15" s="147">
        <v>11642</v>
      </c>
      <c r="D15" s="147">
        <v>11780</v>
      </c>
      <c r="E15" s="147">
        <v>11834</v>
      </c>
      <c r="F15" s="147">
        <v>11992</v>
      </c>
      <c r="G15" s="147">
        <v>11875</v>
      </c>
      <c r="H15" s="147">
        <v>11803</v>
      </c>
      <c r="I15" s="147">
        <v>11604</v>
      </c>
      <c r="J15" s="147">
        <v>11704</v>
      </c>
      <c r="K15" s="147">
        <v>11772</v>
      </c>
      <c r="L15" s="147">
        <v>11847</v>
      </c>
      <c r="M15" s="147">
        <v>11877</v>
      </c>
      <c r="N15" s="147">
        <v>11963</v>
      </c>
      <c r="O15" s="147">
        <v>12300</v>
      </c>
      <c r="P15" s="147">
        <v>12567</v>
      </c>
      <c r="Q15" s="147">
        <v>12937</v>
      </c>
      <c r="R15" s="147">
        <v>13413</v>
      </c>
      <c r="S15" s="147">
        <v>14133</v>
      </c>
      <c r="T15" s="147">
        <v>14751</v>
      </c>
      <c r="U15" s="147">
        <v>15533</v>
      </c>
      <c r="V15" s="147">
        <v>16009</v>
      </c>
      <c r="W15" s="147">
        <v>16315</v>
      </c>
      <c r="X15" s="147">
        <v>16997</v>
      </c>
      <c r="Y15" s="147">
        <v>17530</v>
      </c>
      <c r="AA15" s="148"/>
      <c r="AB15" s="148"/>
      <c r="AC15" s="148"/>
      <c r="AD15" s="148"/>
    </row>
    <row r="16" spans="1:30" s="194" customFormat="1" x14ac:dyDescent="0.2">
      <c r="A16" s="148" t="s">
        <v>118</v>
      </c>
      <c r="B16" s="147">
        <v>13908</v>
      </c>
      <c r="C16" s="147">
        <v>13857</v>
      </c>
      <c r="D16" s="147">
        <v>13834</v>
      </c>
      <c r="E16" s="147">
        <v>13830</v>
      </c>
      <c r="F16" s="147">
        <v>13793</v>
      </c>
      <c r="G16" s="147">
        <v>13622</v>
      </c>
      <c r="H16" s="147">
        <v>13268</v>
      </c>
      <c r="I16" s="147">
        <v>13096</v>
      </c>
      <c r="J16" s="147">
        <v>12905</v>
      </c>
      <c r="K16" s="147">
        <v>12676</v>
      </c>
      <c r="L16" s="147">
        <v>12564</v>
      </c>
      <c r="M16" s="147">
        <v>12446</v>
      </c>
      <c r="N16" s="147">
        <v>12321</v>
      </c>
      <c r="O16" s="147">
        <v>12307</v>
      </c>
      <c r="P16" s="147">
        <v>12383</v>
      </c>
      <c r="Q16" s="147">
        <v>12451</v>
      </c>
      <c r="R16" s="147">
        <v>12615</v>
      </c>
      <c r="S16" s="147">
        <v>12772</v>
      </c>
      <c r="T16" s="147">
        <v>12985</v>
      </c>
      <c r="U16" s="147">
        <v>13139</v>
      </c>
      <c r="V16" s="147">
        <v>13148</v>
      </c>
      <c r="W16" s="147">
        <v>13298</v>
      </c>
      <c r="X16" s="147">
        <v>13509</v>
      </c>
      <c r="Y16" s="147">
        <v>13630</v>
      </c>
      <c r="AA16" s="148"/>
      <c r="AB16" s="148"/>
      <c r="AC16" s="148"/>
      <c r="AD16" s="148"/>
    </row>
    <row r="17" spans="1:30" s="194" customFormat="1" x14ac:dyDescent="0.2">
      <c r="A17" s="148" t="s">
        <v>119</v>
      </c>
      <c r="B17" s="147">
        <v>12359</v>
      </c>
      <c r="C17" s="147">
        <v>12365</v>
      </c>
      <c r="D17" s="147">
        <v>12495</v>
      </c>
      <c r="E17" s="147">
        <v>12674</v>
      </c>
      <c r="F17" s="147">
        <v>12810</v>
      </c>
      <c r="G17" s="147">
        <v>12762</v>
      </c>
      <c r="H17" s="147">
        <v>12519</v>
      </c>
      <c r="I17" s="147">
        <v>12385</v>
      </c>
      <c r="J17" s="147">
        <v>12141</v>
      </c>
      <c r="K17" s="147">
        <v>11969</v>
      </c>
      <c r="L17" s="147">
        <v>11948</v>
      </c>
      <c r="M17" s="147">
        <v>11901</v>
      </c>
      <c r="N17" s="147">
        <v>11734</v>
      </c>
      <c r="O17" s="147">
        <v>11576</v>
      </c>
      <c r="P17" s="147">
        <v>11549</v>
      </c>
      <c r="Q17" s="147">
        <v>11570</v>
      </c>
      <c r="R17" s="147">
        <v>11817</v>
      </c>
      <c r="S17" s="147">
        <v>11781</v>
      </c>
      <c r="T17" s="147">
        <v>11940</v>
      </c>
      <c r="U17" s="147">
        <v>12026</v>
      </c>
      <c r="V17" s="147">
        <v>11953</v>
      </c>
      <c r="W17" s="147">
        <v>11909</v>
      </c>
      <c r="X17" s="147">
        <v>11953</v>
      </c>
      <c r="Y17" s="147">
        <v>11905</v>
      </c>
      <c r="AA17" s="148"/>
      <c r="AB17" s="148"/>
      <c r="AC17" s="148"/>
      <c r="AD17" s="148"/>
    </row>
    <row r="18" spans="1:30" s="194" customFormat="1" x14ac:dyDescent="0.2">
      <c r="A18" s="148" t="s">
        <v>120</v>
      </c>
      <c r="B18" s="147">
        <v>13402</v>
      </c>
      <c r="C18" s="147">
        <v>13383</v>
      </c>
      <c r="D18" s="147">
        <v>13306</v>
      </c>
      <c r="E18" s="147">
        <v>13231</v>
      </c>
      <c r="F18" s="147">
        <v>13148</v>
      </c>
      <c r="G18" s="147">
        <v>13026</v>
      </c>
      <c r="H18" s="147">
        <v>12894</v>
      </c>
      <c r="I18" s="147">
        <v>12723</v>
      </c>
      <c r="J18" s="147">
        <v>12638</v>
      </c>
      <c r="K18" s="147">
        <v>12475</v>
      </c>
      <c r="L18" s="147">
        <v>12499</v>
      </c>
      <c r="M18" s="147">
        <v>12747</v>
      </c>
      <c r="N18" s="147">
        <v>12735</v>
      </c>
      <c r="O18" s="147">
        <v>12733</v>
      </c>
      <c r="P18" s="147">
        <v>12932</v>
      </c>
      <c r="Q18" s="147">
        <v>13317</v>
      </c>
      <c r="R18" s="147">
        <v>13494</v>
      </c>
      <c r="S18" s="147">
        <v>13651</v>
      </c>
      <c r="T18" s="147">
        <v>13844</v>
      </c>
      <c r="U18" s="147">
        <v>14148</v>
      </c>
      <c r="V18" s="147">
        <v>14352</v>
      </c>
      <c r="W18" s="147">
        <v>14297</v>
      </c>
      <c r="X18" s="147">
        <v>14507</v>
      </c>
      <c r="Y18" s="147">
        <v>14952</v>
      </c>
      <c r="AA18" s="148"/>
      <c r="AB18" s="148"/>
      <c r="AC18" s="148"/>
      <c r="AD18" s="148"/>
    </row>
    <row r="19" spans="1:30" s="194" customFormat="1" x14ac:dyDescent="0.2">
      <c r="A19" s="148" t="s">
        <v>121</v>
      </c>
      <c r="B19" s="147">
        <v>17545</v>
      </c>
      <c r="C19" s="147">
        <v>17631</v>
      </c>
      <c r="D19" s="147">
        <v>17813</v>
      </c>
      <c r="E19" s="147">
        <v>17849</v>
      </c>
      <c r="F19" s="147">
        <v>17819</v>
      </c>
      <c r="G19" s="147">
        <v>17774</v>
      </c>
      <c r="H19" s="147">
        <v>17962</v>
      </c>
      <c r="I19" s="147">
        <v>18010</v>
      </c>
      <c r="J19" s="147">
        <v>18041</v>
      </c>
      <c r="K19" s="147">
        <v>17963</v>
      </c>
      <c r="L19" s="147">
        <v>18075</v>
      </c>
      <c r="M19" s="147">
        <v>18199</v>
      </c>
      <c r="N19" s="147">
        <v>18405</v>
      </c>
      <c r="O19" s="147">
        <v>18466</v>
      </c>
      <c r="P19" s="147">
        <v>18666</v>
      </c>
      <c r="Q19" s="147">
        <v>18901</v>
      </c>
      <c r="R19" s="147">
        <v>19281</v>
      </c>
      <c r="S19" s="147">
        <v>19726</v>
      </c>
      <c r="T19" s="147">
        <v>20271</v>
      </c>
      <c r="U19" s="147">
        <v>20378</v>
      </c>
      <c r="V19" s="147">
        <v>20910</v>
      </c>
      <c r="W19" s="147">
        <v>21320</v>
      </c>
      <c r="X19" s="147">
        <v>22423</v>
      </c>
      <c r="Y19" s="147">
        <v>23202</v>
      </c>
      <c r="AA19" s="148"/>
      <c r="AB19" s="148"/>
      <c r="AC19" s="148"/>
      <c r="AD19" s="148"/>
    </row>
    <row r="20" spans="1:30" s="194" customFormat="1" x14ac:dyDescent="0.2">
      <c r="A20" s="148" t="s">
        <v>122</v>
      </c>
      <c r="B20" s="147">
        <v>14419</v>
      </c>
      <c r="C20" s="147">
        <v>14415</v>
      </c>
      <c r="D20" s="147">
        <v>14512</v>
      </c>
      <c r="E20" s="147">
        <v>14560</v>
      </c>
      <c r="F20" s="147">
        <v>14546</v>
      </c>
      <c r="G20" s="147">
        <v>14558</v>
      </c>
      <c r="H20" s="147">
        <v>14553</v>
      </c>
      <c r="I20" s="147">
        <v>14370</v>
      </c>
      <c r="J20" s="147">
        <v>14221</v>
      </c>
      <c r="K20" s="147">
        <v>14037</v>
      </c>
      <c r="L20" s="147">
        <v>14004</v>
      </c>
      <c r="M20" s="147">
        <v>14012</v>
      </c>
      <c r="N20" s="147">
        <v>14167</v>
      </c>
      <c r="O20" s="147">
        <v>14316</v>
      </c>
      <c r="P20" s="147">
        <v>14395</v>
      </c>
      <c r="Q20" s="147">
        <v>14778</v>
      </c>
      <c r="R20" s="147">
        <v>15159</v>
      </c>
      <c r="S20" s="147">
        <v>15409</v>
      </c>
      <c r="T20" s="147">
        <v>15684</v>
      </c>
      <c r="U20" s="147">
        <v>15690</v>
      </c>
      <c r="V20" s="147">
        <v>15766</v>
      </c>
      <c r="W20" s="147">
        <v>15620</v>
      </c>
      <c r="X20" s="147">
        <v>15750</v>
      </c>
      <c r="Y20" s="147">
        <v>15619</v>
      </c>
      <c r="AA20" s="148"/>
      <c r="AB20" s="148"/>
      <c r="AC20" s="148"/>
      <c r="AD20" s="148"/>
    </row>
    <row r="21" spans="1:30" s="194" customFormat="1" x14ac:dyDescent="0.2">
      <c r="A21" s="148" t="s">
        <v>123</v>
      </c>
      <c r="B21" s="147">
        <v>16849</v>
      </c>
      <c r="C21" s="147">
        <v>17141</v>
      </c>
      <c r="D21" s="147">
        <v>17297</v>
      </c>
      <c r="E21" s="147">
        <v>17447</v>
      </c>
      <c r="F21" s="147">
        <v>17397</v>
      </c>
      <c r="G21" s="147">
        <v>17231</v>
      </c>
      <c r="H21" s="147">
        <v>17060</v>
      </c>
      <c r="I21" s="147">
        <v>17012</v>
      </c>
      <c r="J21" s="147">
        <v>16878</v>
      </c>
      <c r="K21" s="147">
        <v>16761</v>
      </c>
      <c r="L21" s="147">
        <v>16734</v>
      </c>
      <c r="M21" s="147">
        <v>16798</v>
      </c>
      <c r="N21" s="147">
        <v>16848</v>
      </c>
      <c r="O21" s="147">
        <v>16846</v>
      </c>
      <c r="P21" s="147">
        <v>16937</v>
      </c>
      <c r="Q21" s="147">
        <v>17263</v>
      </c>
      <c r="R21" s="147">
        <v>17675</v>
      </c>
      <c r="S21" s="147">
        <v>18093</v>
      </c>
      <c r="T21" s="147">
        <v>18499</v>
      </c>
      <c r="U21" s="147">
        <v>18614</v>
      </c>
      <c r="V21" s="147">
        <v>18867</v>
      </c>
      <c r="W21" s="147">
        <v>19054</v>
      </c>
      <c r="X21" s="147">
        <v>19548</v>
      </c>
      <c r="Y21" s="147">
        <v>19964</v>
      </c>
      <c r="AA21" s="148"/>
      <c r="AB21" s="148"/>
      <c r="AC21" s="148"/>
      <c r="AD21" s="148"/>
    </row>
    <row r="22" spans="1:30" s="194" customFormat="1" x14ac:dyDescent="0.2">
      <c r="A22" s="148" t="s">
        <v>124</v>
      </c>
      <c r="B22" s="147">
        <v>16620</v>
      </c>
      <c r="C22" s="147">
        <v>16763</v>
      </c>
      <c r="D22" s="147">
        <v>16909</v>
      </c>
      <c r="E22" s="147">
        <v>16947</v>
      </c>
      <c r="F22" s="147">
        <v>16845</v>
      </c>
      <c r="G22" s="147">
        <v>16770</v>
      </c>
      <c r="H22" s="147">
        <v>16318</v>
      </c>
      <c r="I22" s="147">
        <v>16124</v>
      </c>
      <c r="J22" s="147">
        <v>15864</v>
      </c>
      <c r="K22" s="147">
        <v>15789</v>
      </c>
      <c r="L22" s="147">
        <v>15773</v>
      </c>
      <c r="M22" s="147">
        <v>15820</v>
      </c>
      <c r="N22" s="147">
        <v>15729</v>
      </c>
      <c r="O22" s="147">
        <v>15686</v>
      </c>
      <c r="P22" s="147">
        <v>15784</v>
      </c>
      <c r="Q22" s="147">
        <v>15864</v>
      </c>
      <c r="R22" s="147">
        <v>16056</v>
      </c>
      <c r="S22" s="147">
        <v>16358</v>
      </c>
      <c r="T22" s="147">
        <v>16514</v>
      </c>
      <c r="U22" s="147">
        <v>16378</v>
      </c>
      <c r="V22" s="147">
        <v>16228</v>
      </c>
      <c r="W22" s="147">
        <v>16261</v>
      </c>
      <c r="X22" s="147">
        <v>16240</v>
      </c>
      <c r="Y22" s="147">
        <v>16217</v>
      </c>
      <c r="AA22" s="148"/>
      <c r="AB22" s="148"/>
      <c r="AC22" s="148"/>
      <c r="AD22" s="148"/>
    </row>
    <row r="23" spans="1:30" s="194" customFormat="1" x14ac:dyDescent="0.2">
      <c r="A23" s="148" t="s">
        <v>125</v>
      </c>
      <c r="B23" s="147">
        <v>14799</v>
      </c>
      <c r="C23" s="147">
        <v>15039</v>
      </c>
      <c r="D23" s="147">
        <v>15124</v>
      </c>
      <c r="E23" s="147">
        <v>15215</v>
      </c>
      <c r="F23" s="147">
        <v>15259</v>
      </c>
      <c r="G23" s="147">
        <v>15358</v>
      </c>
      <c r="H23" s="147">
        <v>15325</v>
      </c>
      <c r="I23" s="147">
        <v>15449</v>
      </c>
      <c r="J23" s="147">
        <v>15615</v>
      </c>
      <c r="K23" s="147">
        <v>15594</v>
      </c>
      <c r="L23" s="147">
        <v>15646</v>
      </c>
      <c r="M23" s="147">
        <v>15836</v>
      </c>
      <c r="N23" s="147">
        <v>15825</v>
      </c>
      <c r="O23" s="147">
        <v>15824</v>
      </c>
      <c r="P23" s="147">
        <v>16013</v>
      </c>
      <c r="Q23" s="147">
        <v>16125</v>
      </c>
      <c r="R23" s="147">
        <v>16393</v>
      </c>
      <c r="S23" s="147">
        <v>16672</v>
      </c>
      <c r="T23" s="147">
        <v>16889</v>
      </c>
      <c r="U23" s="147">
        <v>17146</v>
      </c>
      <c r="V23" s="147">
        <v>17162</v>
      </c>
      <c r="W23" s="147">
        <v>17185</v>
      </c>
      <c r="X23" s="147">
        <v>17507</v>
      </c>
      <c r="Y23" s="147">
        <v>17849</v>
      </c>
      <c r="AA23" s="148"/>
      <c r="AB23" s="148"/>
      <c r="AC23" s="148"/>
      <c r="AD23" s="148"/>
    </row>
    <row r="24" spans="1:30" s="194" customFormat="1" x14ac:dyDescent="0.2">
      <c r="A24" s="148" t="s">
        <v>126</v>
      </c>
      <c r="B24" s="147">
        <v>13511</v>
      </c>
      <c r="C24" s="147">
        <v>13795</v>
      </c>
      <c r="D24" s="147">
        <v>14117</v>
      </c>
      <c r="E24" s="147">
        <v>14312</v>
      </c>
      <c r="F24" s="147">
        <v>14449</v>
      </c>
      <c r="G24" s="147">
        <v>14361</v>
      </c>
      <c r="H24" s="147">
        <v>14380</v>
      </c>
      <c r="I24" s="147">
        <v>14294</v>
      </c>
      <c r="J24" s="147">
        <v>14517</v>
      </c>
      <c r="K24" s="147">
        <v>14570</v>
      </c>
      <c r="L24" s="147">
        <v>14552</v>
      </c>
      <c r="M24" s="147">
        <v>14617</v>
      </c>
      <c r="N24" s="147">
        <v>14736</v>
      </c>
      <c r="O24" s="147">
        <v>14682</v>
      </c>
      <c r="P24" s="147">
        <v>14750</v>
      </c>
      <c r="Q24" s="147">
        <v>14853</v>
      </c>
      <c r="R24" s="147">
        <v>15036</v>
      </c>
      <c r="S24" s="147">
        <v>15144</v>
      </c>
      <c r="T24" s="147">
        <v>15133</v>
      </c>
      <c r="U24" s="147">
        <v>15055</v>
      </c>
      <c r="V24" s="147">
        <v>15063</v>
      </c>
      <c r="W24" s="147">
        <v>15115</v>
      </c>
      <c r="X24" s="147">
        <v>15350</v>
      </c>
      <c r="Y24" s="147">
        <v>15523</v>
      </c>
      <c r="AA24" s="148"/>
      <c r="AB24" s="148"/>
      <c r="AC24" s="148"/>
      <c r="AD24" s="148"/>
    </row>
    <row r="25" spans="1:30" s="194" customFormat="1" x14ac:dyDescent="0.2">
      <c r="A25" s="148" t="s">
        <v>138</v>
      </c>
      <c r="B25" s="147">
        <v>174795</v>
      </c>
      <c r="C25" s="147">
        <v>176279</v>
      </c>
      <c r="D25" s="147">
        <v>177687</v>
      </c>
      <c r="E25" s="147">
        <v>178685</v>
      </c>
      <c r="F25" s="147">
        <v>179204</v>
      </c>
      <c r="G25" s="147">
        <v>178686</v>
      </c>
      <c r="H25" s="147">
        <v>177581</v>
      </c>
      <c r="I25" s="147">
        <v>176446</v>
      </c>
      <c r="J25" s="147">
        <v>175720</v>
      </c>
      <c r="K25" s="147">
        <v>174796</v>
      </c>
      <c r="L25" s="147">
        <v>174842</v>
      </c>
      <c r="M25" s="147">
        <v>175447</v>
      </c>
      <c r="N25" s="147">
        <v>175622</v>
      </c>
      <c r="O25" s="147">
        <v>176127</v>
      </c>
      <c r="P25" s="147">
        <v>177485</v>
      </c>
      <c r="Q25" s="147">
        <v>179855</v>
      </c>
      <c r="R25" s="147">
        <v>183007</v>
      </c>
      <c r="S25" s="147">
        <v>186355</v>
      </c>
      <c r="T25" s="147">
        <v>189141</v>
      </c>
      <c r="U25" s="147">
        <v>190752</v>
      </c>
      <c r="V25" s="147">
        <v>192128</v>
      </c>
      <c r="W25" s="147">
        <v>193330</v>
      </c>
      <c r="X25" s="147">
        <v>197629</v>
      </c>
      <c r="Y25" s="147">
        <v>200965</v>
      </c>
      <c r="AA25" s="148"/>
      <c r="AB25" s="148"/>
      <c r="AC25" s="148"/>
      <c r="AD25" s="148"/>
    </row>
    <row r="26" spans="1:30" s="194" customFormat="1" x14ac:dyDescent="0.2">
      <c r="A26" s="148" t="s">
        <v>127</v>
      </c>
      <c r="B26" s="147">
        <v>36330</v>
      </c>
      <c r="C26" s="147">
        <v>36307</v>
      </c>
      <c r="D26" s="147">
        <v>36317</v>
      </c>
      <c r="E26" s="147">
        <v>36031</v>
      </c>
      <c r="F26" s="147">
        <v>35683</v>
      </c>
      <c r="G26" s="147">
        <v>35271</v>
      </c>
      <c r="H26" s="147">
        <v>34330</v>
      </c>
      <c r="I26" s="147">
        <v>33612</v>
      </c>
      <c r="J26" s="147">
        <v>33183</v>
      </c>
      <c r="K26" s="147">
        <v>32900</v>
      </c>
      <c r="L26" s="147">
        <v>32718</v>
      </c>
      <c r="M26" s="147">
        <v>32813</v>
      </c>
      <c r="N26" s="147">
        <v>32861</v>
      </c>
      <c r="O26" s="147">
        <v>33057</v>
      </c>
      <c r="P26" s="147">
        <v>33375</v>
      </c>
      <c r="Q26" s="147">
        <v>33865</v>
      </c>
      <c r="R26" s="147">
        <v>34389</v>
      </c>
      <c r="S26" s="147">
        <v>34967</v>
      </c>
      <c r="T26" s="147">
        <v>35330</v>
      </c>
      <c r="U26" s="147">
        <v>35771</v>
      </c>
      <c r="V26" s="147">
        <v>36057</v>
      </c>
      <c r="W26" s="147">
        <v>36347</v>
      </c>
      <c r="X26" s="147">
        <v>37258</v>
      </c>
      <c r="Y26" s="147">
        <v>38398</v>
      </c>
      <c r="AA26" s="148"/>
      <c r="AB26" s="148"/>
      <c r="AC26" s="148"/>
      <c r="AD26" s="148"/>
    </row>
    <row r="27" spans="1:30" s="194" customFormat="1" x14ac:dyDescent="0.2">
      <c r="A27" s="148" t="s">
        <v>139</v>
      </c>
      <c r="B27" s="147">
        <v>211125</v>
      </c>
      <c r="C27" s="147">
        <v>212586</v>
      </c>
      <c r="D27" s="147">
        <v>214004</v>
      </c>
      <c r="E27" s="147">
        <v>214716</v>
      </c>
      <c r="F27" s="147">
        <v>214887</v>
      </c>
      <c r="G27" s="147">
        <v>213957</v>
      </c>
      <c r="H27" s="147">
        <v>211911</v>
      </c>
      <c r="I27" s="147">
        <v>210058</v>
      </c>
      <c r="J27" s="147">
        <v>208903</v>
      </c>
      <c r="K27" s="147">
        <v>207696</v>
      </c>
      <c r="L27" s="147">
        <v>207560</v>
      </c>
      <c r="M27" s="147">
        <v>208260</v>
      </c>
      <c r="N27" s="147">
        <v>208483</v>
      </c>
      <c r="O27" s="147">
        <v>209184</v>
      </c>
      <c r="P27" s="147">
        <v>210860</v>
      </c>
      <c r="Q27" s="147">
        <v>213720</v>
      </c>
      <c r="R27" s="147">
        <v>217396</v>
      </c>
      <c r="S27" s="147">
        <v>221322</v>
      </c>
      <c r="T27" s="147">
        <v>224471</v>
      </c>
      <c r="U27" s="147">
        <v>226523</v>
      </c>
      <c r="V27" s="147">
        <v>228185</v>
      </c>
      <c r="W27" s="147">
        <v>229677</v>
      </c>
      <c r="X27" s="147">
        <v>234887</v>
      </c>
      <c r="Y27" s="147">
        <v>239363</v>
      </c>
      <c r="AA27" s="148"/>
      <c r="AB27" s="148"/>
      <c r="AC27" s="148"/>
      <c r="AD27" s="148"/>
    </row>
    <row r="28" spans="1:30" s="194" customFormat="1" x14ac:dyDescent="0.2">
      <c r="A28" s="148" t="s">
        <v>140</v>
      </c>
      <c r="B28" s="147">
        <v>1020546</v>
      </c>
      <c r="C28" s="147">
        <v>1022959</v>
      </c>
      <c r="D28" s="147">
        <v>1025325</v>
      </c>
      <c r="E28" s="147">
        <v>1025715</v>
      </c>
      <c r="F28" s="147">
        <v>1024754</v>
      </c>
      <c r="G28" s="147">
        <v>1019623</v>
      </c>
      <c r="H28" s="147">
        <v>1011624</v>
      </c>
      <c r="I28" s="147">
        <v>1003823</v>
      </c>
      <c r="J28" s="147">
        <v>998751</v>
      </c>
      <c r="K28" s="147">
        <v>996599</v>
      </c>
      <c r="L28" s="147">
        <v>997713</v>
      </c>
      <c r="M28" s="147">
        <v>1001966</v>
      </c>
      <c r="N28" s="147">
        <v>1008395</v>
      </c>
      <c r="O28" s="147">
        <v>1020745</v>
      </c>
      <c r="P28" s="147">
        <v>1032661</v>
      </c>
      <c r="Q28" s="147">
        <v>1050483</v>
      </c>
      <c r="R28" s="147">
        <v>1071422</v>
      </c>
      <c r="S28" s="147">
        <v>1090492</v>
      </c>
      <c r="T28" s="147">
        <v>1102827</v>
      </c>
      <c r="U28" s="147">
        <v>1108822</v>
      </c>
      <c r="V28" s="147">
        <v>1114220</v>
      </c>
      <c r="W28" s="147">
        <v>1120218</v>
      </c>
      <c r="X28" s="147">
        <v>1137521</v>
      </c>
      <c r="Y28" s="147">
        <v>1148577</v>
      </c>
      <c r="AA28" s="148"/>
      <c r="AB28" s="148"/>
      <c r="AC28" s="148"/>
      <c r="AD28" s="148"/>
    </row>
    <row r="29" spans="1:30" s="194" customFormat="1" x14ac:dyDescent="0.2">
      <c r="A29" s="148" t="s">
        <v>141</v>
      </c>
      <c r="B29" s="147">
        <v>6374697</v>
      </c>
      <c r="C29" s="147">
        <v>6358849</v>
      </c>
      <c r="D29" s="147">
        <v>6354323</v>
      </c>
      <c r="E29" s="147">
        <v>6331299</v>
      </c>
      <c r="F29" s="147">
        <v>6299100</v>
      </c>
      <c r="G29" s="147">
        <v>6247738</v>
      </c>
      <c r="H29" s="147">
        <v>6169078</v>
      </c>
      <c r="I29" s="147">
        <v>6104965</v>
      </c>
      <c r="J29" s="147">
        <v>6062796</v>
      </c>
      <c r="K29" s="147">
        <v>6040611</v>
      </c>
      <c r="L29" s="147">
        <v>6043590</v>
      </c>
      <c r="M29" s="147">
        <v>6057546</v>
      </c>
      <c r="N29" s="147">
        <v>6084164</v>
      </c>
      <c r="O29" s="147">
        <v>6155678</v>
      </c>
      <c r="P29" s="147">
        <v>6233242</v>
      </c>
      <c r="Q29" s="147">
        <v>6339367</v>
      </c>
      <c r="R29" s="147">
        <v>6469214</v>
      </c>
      <c r="S29" s="147">
        <v>6597171</v>
      </c>
      <c r="T29" s="147">
        <v>6681274</v>
      </c>
      <c r="U29" s="147">
        <v>6723973</v>
      </c>
      <c r="V29" s="147">
        <v>6739082</v>
      </c>
      <c r="W29" s="147">
        <v>6759020</v>
      </c>
      <c r="X29" s="147">
        <v>6831278</v>
      </c>
      <c r="Y29" s="147">
        <v>6877707</v>
      </c>
      <c r="AA29" s="148"/>
      <c r="AB29" s="148"/>
      <c r="AC29" s="148"/>
      <c r="AD29" s="148"/>
    </row>
    <row r="30" spans="1:30" s="194" customFormat="1" x14ac:dyDescent="0.2">
      <c r="A30" s="148" t="s">
        <v>226</v>
      </c>
      <c r="B30" s="147">
        <v>7393692</v>
      </c>
      <c r="C30" s="147">
        <v>7369104</v>
      </c>
      <c r="D30" s="147">
        <v>7357595</v>
      </c>
      <c r="E30" s="147">
        <v>7324632</v>
      </c>
      <c r="F30" s="147">
        <v>7284371</v>
      </c>
      <c r="G30" s="147">
        <v>7220919</v>
      </c>
      <c r="H30" s="147">
        <v>7126004</v>
      </c>
      <c r="I30" s="147">
        <v>7045525</v>
      </c>
      <c r="J30" s="147">
        <v>6989532</v>
      </c>
      <c r="K30" s="147">
        <v>6955884</v>
      </c>
      <c r="L30" s="147">
        <v>6951094</v>
      </c>
      <c r="M30" s="147">
        <v>6959153</v>
      </c>
      <c r="N30" s="147">
        <v>6987421</v>
      </c>
      <c r="O30" s="147">
        <v>7062109</v>
      </c>
      <c r="P30" s="147">
        <v>7147455</v>
      </c>
      <c r="Q30" s="147">
        <v>7267012</v>
      </c>
      <c r="R30" s="147">
        <v>7421682</v>
      </c>
      <c r="S30" s="147">
        <v>7601413</v>
      </c>
      <c r="T30" s="147">
        <v>7747981</v>
      </c>
      <c r="U30" s="147">
        <v>7851045</v>
      </c>
      <c r="V30" s="147">
        <v>7937636</v>
      </c>
      <c r="W30" s="147">
        <v>7717114</v>
      </c>
      <c r="X30" s="147"/>
      <c r="Y30" s="147"/>
      <c r="AA30" s="148"/>
      <c r="AB30" s="148"/>
      <c r="AC30" s="148"/>
      <c r="AD30" s="148"/>
    </row>
    <row r="31" spans="1:30" s="194" customFormat="1" x14ac:dyDescent="0.2">
      <c r="A31" s="148" t="s">
        <v>227</v>
      </c>
      <c r="B31" s="147">
        <v>7652465</v>
      </c>
      <c r="C31" s="147">
        <v>7624479</v>
      </c>
      <c r="D31" s="147">
        <v>7609965</v>
      </c>
      <c r="E31" s="147">
        <v>7573726</v>
      </c>
      <c r="F31" s="147">
        <v>7530804</v>
      </c>
      <c r="G31" s="147">
        <v>7464494</v>
      </c>
      <c r="H31" s="147">
        <v>7366354</v>
      </c>
      <c r="I31" s="147">
        <v>7283370</v>
      </c>
      <c r="J31" s="147">
        <v>7225157</v>
      </c>
      <c r="K31" s="147">
        <v>7189315</v>
      </c>
      <c r="L31" s="147">
        <v>7182650</v>
      </c>
      <c r="M31" s="147">
        <v>7189322</v>
      </c>
      <c r="N31" s="147">
        <v>7217401</v>
      </c>
      <c r="O31" s="147">
        <v>7293591</v>
      </c>
      <c r="P31" s="147">
        <v>7381254</v>
      </c>
      <c r="Q31" s="147">
        <v>7503697</v>
      </c>
      <c r="R31" s="147">
        <v>7662518</v>
      </c>
      <c r="S31" s="147">
        <v>7846832</v>
      </c>
      <c r="T31" s="147">
        <v>7997418</v>
      </c>
      <c r="U31" s="147">
        <v>8103718</v>
      </c>
      <c r="V31" s="147">
        <v>8192527</v>
      </c>
      <c r="W31" s="147">
        <v>7968780</v>
      </c>
      <c r="X31" s="147"/>
      <c r="Y31" s="147"/>
      <c r="AA31" s="148"/>
      <c r="AB31" s="148"/>
      <c r="AC31" s="148"/>
      <c r="AD31" s="148"/>
    </row>
    <row r="32" spans="1:30" s="194" customFormat="1" x14ac:dyDescent="0.2">
      <c r="A32" s="148" t="s">
        <v>228</v>
      </c>
      <c r="B32" s="147">
        <v>95582</v>
      </c>
      <c r="C32" s="147">
        <v>96104</v>
      </c>
      <c r="D32" s="147">
        <v>96513</v>
      </c>
      <c r="E32" s="147">
        <v>96392</v>
      </c>
      <c r="F32" s="147">
        <v>96039</v>
      </c>
      <c r="G32" s="147">
        <v>95177</v>
      </c>
      <c r="H32" s="147">
        <v>94049</v>
      </c>
      <c r="I32" s="147">
        <v>92961</v>
      </c>
      <c r="J32" s="147">
        <v>92444</v>
      </c>
      <c r="K32" s="147">
        <v>91871</v>
      </c>
      <c r="L32" s="147">
        <v>91873</v>
      </c>
      <c r="M32" s="147">
        <v>92434</v>
      </c>
      <c r="N32" s="147">
        <v>92812</v>
      </c>
      <c r="O32" s="147">
        <v>93402</v>
      </c>
      <c r="P32" s="147">
        <v>94477</v>
      </c>
      <c r="Q32" s="147">
        <v>96283</v>
      </c>
      <c r="R32" s="147">
        <v>98252</v>
      </c>
      <c r="S32" s="147">
        <v>100570</v>
      </c>
      <c r="T32" s="147">
        <v>102695</v>
      </c>
      <c r="U32" s="147">
        <v>104444</v>
      </c>
      <c r="V32" s="147">
        <v>106195</v>
      </c>
      <c r="W32" s="147">
        <v>107333</v>
      </c>
      <c r="X32" s="22">
        <f t="shared" ref="X32:Y32" si="8">SUM(X15,X18,X19,X21,X26)</f>
        <v>110733</v>
      </c>
      <c r="Y32" s="22">
        <f t="shared" si="8"/>
        <v>114046</v>
      </c>
      <c r="AA32" s="148"/>
      <c r="AB32" s="148"/>
      <c r="AC32" s="148"/>
      <c r="AD32" s="148"/>
    </row>
    <row r="33" spans="1:30" s="194" customFormat="1" x14ac:dyDescent="0.2">
      <c r="A33" s="148" t="s">
        <v>229</v>
      </c>
      <c r="B33" s="147">
        <v>42729</v>
      </c>
      <c r="C33" s="147">
        <v>43249</v>
      </c>
      <c r="D33" s="147">
        <v>43753</v>
      </c>
      <c r="E33" s="147">
        <v>44087</v>
      </c>
      <c r="F33" s="147">
        <v>44254</v>
      </c>
      <c r="G33" s="147">
        <v>44277</v>
      </c>
      <c r="H33" s="147">
        <v>44258</v>
      </c>
      <c r="I33" s="147">
        <v>44113</v>
      </c>
      <c r="J33" s="147">
        <v>44353</v>
      </c>
      <c r="K33" s="147">
        <v>44201</v>
      </c>
      <c r="L33" s="147">
        <v>44202</v>
      </c>
      <c r="M33" s="147">
        <v>44465</v>
      </c>
      <c r="N33" s="147">
        <v>44728</v>
      </c>
      <c r="O33" s="147">
        <v>44822</v>
      </c>
      <c r="P33" s="147">
        <v>45158</v>
      </c>
      <c r="Q33" s="147">
        <v>45756</v>
      </c>
      <c r="R33" s="147">
        <v>46588</v>
      </c>
      <c r="S33" s="147">
        <v>47225</v>
      </c>
      <c r="T33" s="147">
        <v>47706</v>
      </c>
      <c r="U33" s="147">
        <v>47891</v>
      </c>
      <c r="V33" s="147">
        <v>47991</v>
      </c>
      <c r="W33" s="147">
        <v>47920</v>
      </c>
      <c r="X33" s="22">
        <f t="shared" ref="X33:Y33" si="9">SUM(X20,X23,X24)</f>
        <v>48607</v>
      </c>
      <c r="Y33" s="22">
        <f t="shared" si="9"/>
        <v>48991</v>
      </c>
      <c r="AA33" s="148"/>
      <c r="AB33" s="148"/>
      <c r="AC33" s="148"/>
      <c r="AD33" s="148"/>
    </row>
    <row r="34" spans="1:30" s="194" customFormat="1" x14ac:dyDescent="0.2">
      <c r="A34" s="148" t="s">
        <v>230</v>
      </c>
      <c r="B34" s="147">
        <v>59060</v>
      </c>
      <c r="C34" s="147">
        <v>59257</v>
      </c>
      <c r="D34" s="147">
        <v>59391</v>
      </c>
      <c r="E34" s="147">
        <v>59616</v>
      </c>
      <c r="F34" s="147">
        <v>59656</v>
      </c>
      <c r="G34" s="147">
        <v>59433</v>
      </c>
      <c r="H34" s="147">
        <v>58342</v>
      </c>
      <c r="I34" s="147">
        <v>57595</v>
      </c>
      <c r="J34" s="147">
        <v>56804</v>
      </c>
      <c r="K34" s="147">
        <v>56246</v>
      </c>
      <c r="L34" s="147">
        <v>56165</v>
      </c>
      <c r="M34" s="147">
        <v>56094</v>
      </c>
      <c r="N34" s="147">
        <v>55581</v>
      </c>
      <c r="O34" s="147">
        <v>55292</v>
      </c>
      <c r="P34" s="147">
        <v>55426</v>
      </c>
      <c r="Q34" s="147">
        <v>55739</v>
      </c>
      <c r="R34" s="147">
        <v>56511</v>
      </c>
      <c r="S34" s="147">
        <v>57246</v>
      </c>
      <c r="T34" s="147">
        <v>57506</v>
      </c>
      <c r="U34" s="147">
        <v>57604</v>
      </c>
      <c r="V34" s="147">
        <v>57351</v>
      </c>
      <c r="W34" s="147">
        <v>57549</v>
      </c>
      <c r="X34" s="22">
        <f t="shared" ref="X34:Y34" si="10">SUM(X14,X16,X17,X22)</f>
        <v>58185</v>
      </c>
      <c r="Y34" s="22">
        <f t="shared" si="10"/>
        <v>58544</v>
      </c>
      <c r="AA34" s="148"/>
      <c r="AB34" s="148"/>
      <c r="AC34" s="148"/>
      <c r="AD34" s="148"/>
    </row>
    <row r="35" spans="1:30" s="194" customFormat="1" x14ac:dyDescent="0.2">
      <c r="A35" s="148" t="s">
        <v>231</v>
      </c>
      <c r="B35" s="147">
        <v>31299</v>
      </c>
      <c r="C35" s="147">
        <v>31607</v>
      </c>
      <c r="D35" s="147">
        <v>32160</v>
      </c>
      <c r="E35" s="147">
        <v>32470</v>
      </c>
      <c r="F35" s="147">
        <v>32757</v>
      </c>
      <c r="G35" s="147">
        <v>32844</v>
      </c>
      <c r="H35" s="147">
        <v>33224</v>
      </c>
      <c r="I35" s="147">
        <v>33399</v>
      </c>
      <c r="J35" s="147">
        <v>33343</v>
      </c>
      <c r="K35" s="147">
        <v>33341</v>
      </c>
      <c r="L35" s="147">
        <v>33395</v>
      </c>
      <c r="M35" s="147">
        <v>33466</v>
      </c>
      <c r="N35" s="147">
        <v>33767</v>
      </c>
      <c r="O35" s="147">
        <v>34134</v>
      </c>
      <c r="P35" s="147">
        <v>34465</v>
      </c>
      <c r="Q35" s="147">
        <v>34843</v>
      </c>
      <c r="R35" s="147">
        <v>35326</v>
      </c>
      <c r="S35" s="147">
        <v>36007</v>
      </c>
      <c r="T35" s="147">
        <v>36835</v>
      </c>
      <c r="U35" s="147">
        <v>36962</v>
      </c>
      <c r="V35" s="147">
        <v>37558</v>
      </c>
      <c r="W35" s="147">
        <v>38195</v>
      </c>
      <c r="X35" s="22">
        <f t="shared" ref="X35:Y35" si="11">SUM(X13,X19)</f>
        <v>39785</v>
      </c>
      <c r="Y35" s="22">
        <f t="shared" si="11"/>
        <v>40984</v>
      </c>
      <c r="AA35" s="148"/>
      <c r="AB35" s="148"/>
      <c r="AC35" s="148"/>
      <c r="AD35" s="148"/>
    </row>
    <row r="38" spans="1:30" s="194" customFormat="1" x14ac:dyDescent="0.2">
      <c r="A38" s="148" t="s">
        <v>1948</v>
      </c>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AA38" s="148"/>
      <c r="AB38" s="148"/>
      <c r="AC38" s="148"/>
      <c r="AD38" s="148"/>
    </row>
    <row r="39" spans="1:30" s="194" customFormat="1" ht="15" x14ac:dyDescent="0.25">
      <c r="A39" s="148"/>
      <c r="B39" s="193">
        <v>2000</v>
      </c>
      <c r="C39" s="193">
        <v>2001</v>
      </c>
      <c r="D39" s="193">
        <v>2002</v>
      </c>
      <c r="E39" s="193">
        <v>2003</v>
      </c>
      <c r="F39" s="193">
        <v>2004</v>
      </c>
      <c r="G39" s="193">
        <v>2005</v>
      </c>
      <c r="H39" s="193">
        <v>2006</v>
      </c>
      <c r="I39" s="193">
        <v>2007</v>
      </c>
      <c r="J39" s="193">
        <v>2008</v>
      </c>
      <c r="K39" s="193">
        <v>2009</v>
      </c>
      <c r="L39" s="193">
        <v>2010</v>
      </c>
      <c r="M39" s="193">
        <v>2011</v>
      </c>
      <c r="N39" s="193">
        <v>2012</v>
      </c>
      <c r="O39" s="193">
        <v>2013</v>
      </c>
      <c r="P39" s="193">
        <v>2014</v>
      </c>
      <c r="Q39" s="193">
        <v>2015</v>
      </c>
      <c r="R39" s="193">
        <v>2016</v>
      </c>
      <c r="S39" s="193">
        <v>2017</v>
      </c>
      <c r="T39" s="193">
        <v>2018</v>
      </c>
      <c r="U39" s="193">
        <v>2019</v>
      </c>
      <c r="V39" s="193">
        <v>2020</v>
      </c>
      <c r="W39" s="193">
        <v>2021</v>
      </c>
      <c r="X39" s="193">
        <v>2022</v>
      </c>
      <c r="Y39" s="193">
        <v>2022</v>
      </c>
      <c r="AA39" s="148"/>
      <c r="AB39" s="148"/>
      <c r="AC39" s="148"/>
      <c r="AD39" s="148"/>
    </row>
    <row r="40" spans="1:30" s="194" customFormat="1" x14ac:dyDescent="0.2">
      <c r="A40" s="148" t="s">
        <v>115</v>
      </c>
      <c r="B40" s="147">
        <v>11170</v>
      </c>
      <c r="C40" s="147">
        <v>11608</v>
      </c>
      <c r="D40" s="147">
        <v>12386</v>
      </c>
      <c r="E40" s="147">
        <v>12943</v>
      </c>
      <c r="F40" s="147">
        <v>13372</v>
      </c>
      <c r="G40" s="147">
        <v>13791</v>
      </c>
      <c r="H40" s="147">
        <v>14151</v>
      </c>
      <c r="I40" s="147">
        <v>14401</v>
      </c>
      <c r="J40" s="147">
        <v>14396</v>
      </c>
      <c r="K40" s="147">
        <v>14357</v>
      </c>
      <c r="L40" s="147">
        <v>14329</v>
      </c>
      <c r="M40" s="147">
        <v>14401</v>
      </c>
      <c r="N40" s="147">
        <v>13987</v>
      </c>
      <c r="O40" s="147">
        <v>13820</v>
      </c>
      <c r="P40" s="147">
        <v>13916</v>
      </c>
      <c r="Q40" s="147">
        <v>13915</v>
      </c>
      <c r="R40" s="147">
        <v>14350</v>
      </c>
      <c r="S40" s="147">
        <v>14799</v>
      </c>
      <c r="T40" s="147">
        <v>15258</v>
      </c>
      <c r="U40" s="147">
        <v>15868</v>
      </c>
      <c r="V40" s="147">
        <v>16377</v>
      </c>
      <c r="W40" s="147">
        <v>16944</v>
      </c>
      <c r="X40" s="147">
        <v>17728</v>
      </c>
      <c r="Y40" s="147">
        <v>18432</v>
      </c>
      <c r="AA40" s="148"/>
      <c r="AB40" s="148"/>
      <c r="AC40" s="148"/>
      <c r="AD40" s="148"/>
    </row>
    <row r="41" spans="1:30" s="194" customFormat="1" x14ac:dyDescent="0.2">
      <c r="A41" s="148" t="s">
        <v>116</v>
      </c>
      <c r="B41" s="147">
        <v>14581</v>
      </c>
      <c r="C41" s="147">
        <v>15081</v>
      </c>
      <c r="D41" s="147">
        <v>15827</v>
      </c>
      <c r="E41" s="147">
        <v>16453</v>
      </c>
      <c r="F41" s="147">
        <v>16881</v>
      </c>
      <c r="G41" s="147">
        <v>17097</v>
      </c>
      <c r="H41" s="147">
        <v>17521</v>
      </c>
      <c r="I41" s="147">
        <v>17861</v>
      </c>
      <c r="J41" s="147">
        <v>17953</v>
      </c>
      <c r="K41" s="147">
        <v>17989</v>
      </c>
      <c r="L41" s="147">
        <v>18044</v>
      </c>
      <c r="M41" s="147">
        <v>17908</v>
      </c>
      <c r="N41" s="147">
        <v>17394</v>
      </c>
      <c r="O41" s="147">
        <v>17259</v>
      </c>
      <c r="P41" s="147">
        <v>17213</v>
      </c>
      <c r="Q41" s="147">
        <v>17357</v>
      </c>
      <c r="R41" s="147">
        <v>17434</v>
      </c>
      <c r="S41" s="147">
        <v>17854</v>
      </c>
      <c r="T41" s="147">
        <v>18149</v>
      </c>
      <c r="U41" s="147">
        <v>18573</v>
      </c>
      <c r="V41" s="147">
        <v>18976</v>
      </c>
      <c r="W41" s="147">
        <v>19479</v>
      </c>
      <c r="X41" s="147">
        <v>19813</v>
      </c>
      <c r="Y41" s="147">
        <v>19944</v>
      </c>
      <c r="AA41" s="148"/>
      <c r="AB41" s="148"/>
      <c r="AC41" s="148"/>
      <c r="AD41" s="148"/>
    </row>
    <row r="42" spans="1:30" s="194" customFormat="1" x14ac:dyDescent="0.2">
      <c r="A42" s="148" t="s">
        <v>117</v>
      </c>
      <c r="B42" s="147">
        <v>8435</v>
      </c>
      <c r="C42" s="147">
        <v>8611</v>
      </c>
      <c r="D42" s="147">
        <v>8887</v>
      </c>
      <c r="E42" s="147">
        <v>9102</v>
      </c>
      <c r="F42" s="147">
        <v>9270</v>
      </c>
      <c r="G42" s="147">
        <v>9479</v>
      </c>
      <c r="H42" s="147">
        <v>9703</v>
      </c>
      <c r="I42" s="147">
        <v>9800</v>
      </c>
      <c r="J42" s="147">
        <v>9797</v>
      </c>
      <c r="K42" s="147">
        <v>9889</v>
      </c>
      <c r="L42" s="147">
        <v>10014</v>
      </c>
      <c r="M42" s="147">
        <v>10158</v>
      </c>
      <c r="N42" s="147">
        <v>10145</v>
      </c>
      <c r="O42" s="147">
        <v>10138</v>
      </c>
      <c r="P42" s="147">
        <v>10371</v>
      </c>
      <c r="Q42" s="147">
        <v>10658</v>
      </c>
      <c r="R42" s="147">
        <v>10974</v>
      </c>
      <c r="S42" s="147">
        <v>11392</v>
      </c>
      <c r="T42" s="147">
        <v>11698</v>
      </c>
      <c r="U42" s="147">
        <v>12047</v>
      </c>
      <c r="V42" s="147">
        <v>12367</v>
      </c>
      <c r="W42" s="147">
        <v>12683</v>
      </c>
      <c r="X42" s="147">
        <v>12960</v>
      </c>
      <c r="Y42" s="147">
        <v>13157</v>
      </c>
      <c r="AA42" s="148"/>
      <c r="AB42" s="148"/>
      <c r="AC42" s="148"/>
      <c r="AD42" s="148"/>
    </row>
    <row r="43" spans="1:30" s="194" customFormat="1" x14ac:dyDescent="0.2">
      <c r="A43" s="148" t="s">
        <v>118</v>
      </c>
      <c r="B43" s="147">
        <v>11911</v>
      </c>
      <c r="C43" s="147">
        <v>12370</v>
      </c>
      <c r="D43" s="147">
        <v>13024</v>
      </c>
      <c r="E43" s="147">
        <v>13629</v>
      </c>
      <c r="F43" s="147">
        <v>14122</v>
      </c>
      <c r="G43" s="147">
        <v>14417</v>
      </c>
      <c r="H43" s="147">
        <v>14853</v>
      </c>
      <c r="I43" s="147">
        <v>15154</v>
      </c>
      <c r="J43" s="147">
        <v>15317</v>
      </c>
      <c r="K43" s="147">
        <v>15327</v>
      </c>
      <c r="L43" s="147">
        <v>15503</v>
      </c>
      <c r="M43" s="147">
        <v>15475</v>
      </c>
      <c r="N43" s="147">
        <v>15116</v>
      </c>
      <c r="O43" s="147">
        <v>14931</v>
      </c>
      <c r="P43" s="147">
        <v>15026</v>
      </c>
      <c r="Q43" s="147">
        <v>15185</v>
      </c>
      <c r="R43" s="147">
        <v>15438</v>
      </c>
      <c r="S43" s="147">
        <v>15826</v>
      </c>
      <c r="T43" s="147">
        <v>16138</v>
      </c>
      <c r="U43" s="147">
        <v>16434</v>
      </c>
      <c r="V43" s="147">
        <v>16725</v>
      </c>
      <c r="W43" s="147">
        <v>17029</v>
      </c>
      <c r="X43" s="147">
        <v>17396</v>
      </c>
      <c r="Y43" s="147">
        <v>17674</v>
      </c>
      <c r="AA43" s="148"/>
      <c r="AB43" s="148"/>
      <c r="AC43" s="148"/>
      <c r="AD43" s="148"/>
    </row>
    <row r="44" spans="1:30" s="194" customFormat="1" x14ac:dyDescent="0.2">
      <c r="A44" s="148" t="s">
        <v>119</v>
      </c>
      <c r="B44" s="147">
        <v>11054</v>
      </c>
      <c r="C44" s="147">
        <v>11518</v>
      </c>
      <c r="D44" s="147">
        <v>12277</v>
      </c>
      <c r="E44" s="147">
        <v>12892</v>
      </c>
      <c r="F44" s="147">
        <v>13375</v>
      </c>
      <c r="G44" s="147">
        <v>13724</v>
      </c>
      <c r="H44" s="147">
        <v>14142</v>
      </c>
      <c r="I44" s="147">
        <v>14410</v>
      </c>
      <c r="J44" s="147">
        <v>14643</v>
      </c>
      <c r="K44" s="147">
        <v>14616</v>
      </c>
      <c r="L44" s="147">
        <v>14738</v>
      </c>
      <c r="M44" s="147">
        <v>14645</v>
      </c>
      <c r="N44" s="147">
        <v>14207</v>
      </c>
      <c r="O44" s="147">
        <v>13934</v>
      </c>
      <c r="P44" s="147">
        <v>13995</v>
      </c>
      <c r="Q44" s="147">
        <v>14079</v>
      </c>
      <c r="R44" s="147">
        <v>14240</v>
      </c>
      <c r="S44" s="147">
        <v>14547</v>
      </c>
      <c r="T44" s="147">
        <v>14862</v>
      </c>
      <c r="U44" s="147">
        <v>15121</v>
      </c>
      <c r="V44" s="147">
        <v>15508</v>
      </c>
      <c r="W44" s="147">
        <v>16030</v>
      </c>
      <c r="X44" s="147">
        <v>16176</v>
      </c>
      <c r="Y44" s="147">
        <v>16436</v>
      </c>
      <c r="AA44" s="148"/>
      <c r="AB44" s="148"/>
      <c r="AC44" s="148"/>
      <c r="AD44" s="148"/>
    </row>
    <row r="45" spans="1:30" s="194" customFormat="1" x14ac:dyDescent="0.2">
      <c r="A45" s="148" t="s">
        <v>120</v>
      </c>
      <c r="B45" s="147">
        <v>10412</v>
      </c>
      <c r="C45" s="147">
        <v>10611</v>
      </c>
      <c r="D45" s="147">
        <v>11030</v>
      </c>
      <c r="E45" s="147">
        <v>11317</v>
      </c>
      <c r="F45" s="147">
        <v>11424</v>
      </c>
      <c r="G45" s="147">
        <v>11490</v>
      </c>
      <c r="H45" s="147">
        <v>11625</v>
      </c>
      <c r="I45" s="147">
        <v>11573</v>
      </c>
      <c r="J45" s="147">
        <v>11455</v>
      </c>
      <c r="K45" s="147">
        <v>11477</v>
      </c>
      <c r="L45" s="147">
        <v>11475</v>
      </c>
      <c r="M45" s="147">
        <v>11422</v>
      </c>
      <c r="N45" s="147">
        <v>11058</v>
      </c>
      <c r="O45" s="147">
        <v>11079</v>
      </c>
      <c r="P45" s="147">
        <v>11229</v>
      </c>
      <c r="Q45" s="147">
        <v>11447</v>
      </c>
      <c r="R45" s="147">
        <v>11666</v>
      </c>
      <c r="S45" s="147">
        <v>11931</v>
      </c>
      <c r="T45" s="147">
        <v>12321</v>
      </c>
      <c r="U45" s="147">
        <v>12582</v>
      </c>
      <c r="V45" s="147">
        <v>12762</v>
      </c>
      <c r="W45" s="147">
        <v>12916</v>
      </c>
      <c r="X45" s="147">
        <v>13116</v>
      </c>
      <c r="Y45" s="147">
        <v>13166</v>
      </c>
      <c r="AA45" s="148"/>
      <c r="AB45" s="148"/>
      <c r="AC45" s="148"/>
      <c r="AD45" s="148"/>
    </row>
    <row r="46" spans="1:30" s="194" customFormat="1" x14ac:dyDescent="0.2">
      <c r="A46" s="148" t="s">
        <v>121</v>
      </c>
      <c r="B46" s="147">
        <v>15733</v>
      </c>
      <c r="C46" s="147">
        <v>16223</v>
      </c>
      <c r="D46" s="147">
        <v>17224</v>
      </c>
      <c r="E46" s="147">
        <v>17917</v>
      </c>
      <c r="F46" s="147">
        <v>18342</v>
      </c>
      <c r="G46" s="147">
        <v>18720</v>
      </c>
      <c r="H46" s="147">
        <v>19117</v>
      </c>
      <c r="I46" s="147">
        <v>19307</v>
      </c>
      <c r="J46" s="147">
        <v>19324</v>
      </c>
      <c r="K46" s="147">
        <v>19286</v>
      </c>
      <c r="L46" s="147">
        <v>19407</v>
      </c>
      <c r="M46" s="147">
        <v>19355</v>
      </c>
      <c r="N46" s="147">
        <v>18774</v>
      </c>
      <c r="O46" s="147">
        <v>18683</v>
      </c>
      <c r="P46" s="147">
        <v>18698</v>
      </c>
      <c r="Q46" s="147">
        <v>18914</v>
      </c>
      <c r="R46" s="147">
        <v>19190</v>
      </c>
      <c r="S46" s="147">
        <v>19566</v>
      </c>
      <c r="T46" s="147">
        <v>20057</v>
      </c>
      <c r="U46" s="147">
        <v>20683</v>
      </c>
      <c r="V46" s="147">
        <v>21341</v>
      </c>
      <c r="W46" s="147">
        <v>22026</v>
      </c>
      <c r="X46" s="147">
        <v>22559</v>
      </c>
      <c r="Y46" s="147">
        <v>23068</v>
      </c>
      <c r="AA46" s="148"/>
      <c r="AB46" s="148"/>
      <c r="AC46" s="148"/>
      <c r="AD46" s="148"/>
    </row>
    <row r="47" spans="1:30" s="194" customFormat="1" x14ac:dyDescent="0.2">
      <c r="A47" s="148" t="s">
        <v>122</v>
      </c>
      <c r="B47" s="147">
        <v>12872</v>
      </c>
      <c r="C47" s="147">
        <v>13153</v>
      </c>
      <c r="D47" s="147">
        <v>13772</v>
      </c>
      <c r="E47" s="147">
        <v>14276</v>
      </c>
      <c r="F47" s="147">
        <v>14615</v>
      </c>
      <c r="G47" s="147">
        <v>14950</v>
      </c>
      <c r="H47" s="147">
        <v>15324</v>
      </c>
      <c r="I47" s="147">
        <v>15469</v>
      </c>
      <c r="J47" s="147">
        <v>15488</v>
      </c>
      <c r="K47" s="147">
        <v>15507</v>
      </c>
      <c r="L47" s="147">
        <v>15507</v>
      </c>
      <c r="M47" s="147">
        <v>15352</v>
      </c>
      <c r="N47" s="147">
        <v>14903</v>
      </c>
      <c r="O47" s="147">
        <v>14608</v>
      </c>
      <c r="P47" s="147">
        <v>14574</v>
      </c>
      <c r="Q47" s="147">
        <v>14539</v>
      </c>
      <c r="R47" s="147">
        <v>14530</v>
      </c>
      <c r="S47" s="147">
        <v>14779</v>
      </c>
      <c r="T47" s="147">
        <v>14983</v>
      </c>
      <c r="U47" s="147">
        <v>15368</v>
      </c>
      <c r="V47" s="147">
        <v>15806</v>
      </c>
      <c r="W47" s="147">
        <v>16150</v>
      </c>
      <c r="X47" s="147">
        <v>16447</v>
      </c>
      <c r="Y47" s="147">
        <v>16700</v>
      </c>
      <c r="AA47" s="148"/>
      <c r="AB47" s="148"/>
      <c r="AC47" s="148"/>
      <c r="AD47" s="148"/>
    </row>
    <row r="48" spans="1:30" s="194" customFormat="1" x14ac:dyDescent="0.2">
      <c r="A48" s="148" t="s">
        <v>123</v>
      </c>
      <c r="B48" s="147">
        <v>13270</v>
      </c>
      <c r="C48" s="147">
        <v>13894</v>
      </c>
      <c r="D48" s="147">
        <v>14887</v>
      </c>
      <c r="E48" s="147">
        <v>15468</v>
      </c>
      <c r="F48" s="147">
        <v>15950</v>
      </c>
      <c r="G48" s="147">
        <v>16420</v>
      </c>
      <c r="H48" s="147">
        <v>16791</v>
      </c>
      <c r="I48" s="147">
        <v>17017</v>
      </c>
      <c r="J48" s="147">
        <v>17138</v>
      </c>
      <c r="K48" s="147">
        <v>17172</v>
      </c>
      <c r="L48" s="147">
        <v>17097</v>
      </c>
      <c r="M48" s="147">
        <v>17194</v>
      </c>
      <c r="N48" s="147">
        <v>16761</v>
      </c>
      <c r="O48" s="147">
        <v>16669</v>
      </c>
      <c r="P48" s="147">
        <v>16812</v>
      </c>
      <c r="Q48" s="147">
        <v>16972</v>
      </c>
      <c r="R48" s="147">
        <v>17276</v>
      </c>
      <c r="S48" s="147">
        <v>17763</v>
      </c>
      <c r="T48" s="147">
        <v>18261</v>
      </c>
      <c r="U48" s="147">
        <v>18788</v>
      </c>
      <c r="V48" s="147">
        <v>19351</v>
      </c>
      <c r="W48" s="147">
        <v>19867</v>
      </c>
      <c r="X48" s="147">
        <v>20327</v>
      </c>
      <c r="Y48" s="147">
        <v>20685</v>
      </c>
      <c r="AA48" s="148"/>
      <c r="AB48" s="148"/>
      <c r="AC48" s="148"/>
      <c r="AD48" s="148"/>
    </row>
    <row r="49" spans="1:30" s="194" customFormat="1" x14ac:dyDescent="0.2">
      <c r="A49" s="148" t="s">
        <v>124</v>
      </c>
      <c r="B49" s="147">
        <v>14203</v>
      </c>
      <c r="C49" s="147">
        <v>14749</v>
      </c>
      <c r="D49" s="147">
        <v>15548</v>
      </c>
      <c r="E49" s="147">
        <v>16183</v>
      </c>
      <c r="F49" s="147">
        <v>16664</v>
      </c>
      <c r="G49" s="147">
        <v>16904</v>
      </c>
      <c r="H49" s="147">
        <v>17294</v>
      </c>
      <c r="I49" s="147">
        <v>17438</v>
      </c>
      <c r="J49" s="147">
        <v>17605</v>
      </c>
      <c r="K49" s="147">
        <v>17656</v>
      </c>
      <c r="L49" s="147">
        <v>17667</v>
      </c>
      <c r="M49" s="147">
        <v>17645</v>
      </c>
      <c r="N49" s="147">
        <v>17220</v>
      </c>
      <c r="O49" s="147">
        <v>16919</v>
      </c>
      <c r="P49" s="147">
        <v>16944</v>
      </c>
      <c r="Q49" s="147">
        <v>17194</v>
      </c>
      <c r="R49" s="147">
        <v>17406</v>
      </c>
      <c r="S49" s="147">
        <v>17710</v>
      </c>
      <c r="T49" s="147">
        <v>18065</v>
      </c>
      <c r="U49" s="147">
        <v>18347</v>
      </c>
      <c r="V49" s="147">
        <v>18666</v>
      </c>
      <c r="W49" s="147">
        <v>19008</v>
      </c>
      <c r="X49" s="147">
        <v>19212</v>
      </c>
      <c r="Y49" s="147">
        <v>19315</v>
      </c>
      <c r="AA49" s="148"/>
      <c r="AB49" s="148"/>
      <c r="AC49" s="148"/>
      <c r="AD49" s="148"/>
    </row>
    <row r="50" spans="1:30" s="194" customFormat="1" x14ac:dyDescent="0.2">
      <c r="A50" s="148" t="s">
        <v>125</v>
      </c>
      <c r="B50" s="147">
        <v>12063</v>
      </c>
      <c r="C50" s="147">
        <v>12307</v>
      </c>
      <c r="D50" s="147">
        <v>12987</v>
      </c>
      <c r="E50" s="147">
        <v>13562</v>
      </c>
      <c r="F50" s="147">
        <v>13759</v>
      </c>
      <c r="G50" s="147">
        <v>14016</v>
      </c>
      <c r="H50" s="147">
        <v>14274</v>
      </c>
      <c r="I50" s="147">
        <v>14449</v>
      </c>
      <c r="J50" s="147">
        <v>14478</v>
      </c>
      <c r="K50" s="147">
        <v>14418</v>
      </c>
      <c r="L50" s="147">
        <v>14473</v>
      </c>
      <c r="M50" s="147">
        <v>14457</v>
      </c>
      <c r="N50" s="147">
        <v>14161</v>
      </c>
      <c r="O50" s="147">
        <v>14067</v>
      </c>
      <c r="P50" s="147">
        <v>14162</v>
      </c>
      <c r="Q50" s="147">
        <v>14427</v>
      </c>
      <c r="R50" s="147">
        <v>14823</v>
      </c>
      <c r="S50" s="147">
        <v>15274</v>
      </c>
      <c r="T50" s="147">
        <v>15783</v>
      </c>
      <c r="U50" s="147">
        <v>16291</v>
      </c>
      <c r="V50" s="147">
        <v>16774</v>
      </c>
      <c r="W50" s="147">
        <v>17174</v>
      </c>
      <c r="X50" s="147">
        <v>17490</v>
      </c>
      <c r="Y50" s="147">
        <v>17774</v>
      </c>
      <c r="AA50" s="148"/>
      <c r="AB50" s="148"/>
      <c r="AC50" s="148"/>
      <c r="AD50" s="148"/>
    </row>
    <row r="51" spans="1:30" s="194" customFormat="1" x14ac:dyDescent="0.2">
      <c r="A51" s="148" t="s">
        <v>126</v>
      </c>
      <c r="B51" s="147">
        <v>11260</v>
      </c>
      <c r="C51" s="147">
        <v>11430</v>
      </c>
      <c r="D51" s="147">
        <v>12027</v>
      </c>
      <c r="E51" s="147">
        <v>12349</v>
      </c>
      <c r="F51" s="147">
        <v>12660</v>
      </c>
      <c r="G51" s="147">
        <v>12965</v>
      </c>
      <c r="H51" s="147">
        <v>13199</v>
      </c>
      <c r="I51" s="147">
        <v>13259</v>
      </c>
      <c r="J51" s="147">
        <v>13339</v>
      </c>
      <c r="K51" s="147">
        <v>13446</v>
      </c>
      <c r="L51" s="147">
        <v>13481</v>
      </c>
      <c r="M51" s="147">
        <v>13404</v>
      </c>
      <c r="N51" s="147">
        <v>13107</v>
      </c>
      <c r="O51" s="147">
        <v>13029</v>
      </c>
      <c r="P51" s="147">
        <v>12925</v>
      </c>
      <c r="Q51" s="147">
        <v>12981</v>
      </c>
      <c r="R51" s="147">
        <v>13114</v>
      </c>
      <c r="S51" s="147">
        <v>13535</v>
      </c>
      <c r="T51" s="147">
        <v>13916</v>
      </c>
      <c r="U51" s="147">
        <v>14247</v>
      </c>
      <c r="V51" s="147">
        <v>14694</v>
      </c>
      <c r="W51" s="147">
        <v>14919</v>
      </c>
      <c r="X51" s="147">
        <v>15381</v>
      </c>
      <c r="Y51" s="147">
        <v>15628</v>
      </c>
      <c r="AA51" s="148"/>
      <c r="AB51" s="148"/>
      <c r="AC51" s="148"/>
      <c r="AD51" s="148"/>
    </row>
    <row r="52" spans="1:30" s="194" customFormat="1" x14ac:dyDescent="0.2">
      <c r="A52" s="148" t="s">
        <v>138</v>
      </c>
      <c r="B52" s="147">
        <v>146964</v>
      </c>
      <c r="C52" s="147">
        <v>151555</v>
      </c>
      <c r="D52" s="147">
        <v>159876</v>
      </c>
      <c r="E52" s="147">
        <v>166091</v>
      </c>
      <c r="F52" s="147">
        <v>170434</v>
      </c>
      <c r="G52" s="147">
        <v>173973</v>
      </c>
      <c r="H52" s="147">
        <v>177994</v>
      </c>
      <c r="I52" s="147">
        <v>180138</v>
      </c>
      <c r="J52" s="147">
        <v>180933</v>
      </c>
      <c r="K52" s="147">
        <v>181140</v>
      </c>
      <c r="L52" s="147">
        <v>181735</v>
      </c>
      <c r="M52" s="147">
        <v>181416</v>
      </c>
      <c r="N52" s="147">
        <v>176833</v>
      </c>
      <c r="O52" s="147">
        <v>175136</v>
      </c>
      <c r="P52" s="147">
        <v>175865</v>
      </c>
      <c r="Q52" s="147">
        <v>177668</v>
      </c>
      <c r="R52" s="147">
        <v>180441</v>
      </c>
      <c r="S52" s="147">
        <v>184976</v>
      </c>
      <c r="T52" s="147">
        <v>189491</v>
      </c>
      <c r="U52" s="147">
        <v>194349</v>
      </c>
      <c r="V52" s="147">
        <v>199347</v>
      </c>
      <c r="W52" s="147">
        <v>204225</v>
      </c>
      <c r="X52" s="147">
        <v>208605</v>
      </c>
      <c r="Y52" s="147">
        <v>211979</v>
      </c>
      <c r="AA52" s="148"/>
      <c r="AB52" s="148"/>
      <c r="AC52" s="148"/>
      <c r="AD52" s="148"/>
    </row>
    <row r="53" spans="1:30" s="194" customFormat="1" x14ac:dyDescent="0.2">
      <c r="A53" s="148" t="s">
        <v>127</v>
      </c>
      <c r="B53" s="147">
        <v>24406</v>
      </c>
      <c r="C53" s="147">
        <v>25182</v>
      </c>
      <c r="D53" s="147">
        <v>26636</v>
      </c>
      <c r="E53" s="147">
        <v>27601</v>
      </c>
      <c r="F53" s="147">
        <v>28090</v>
      </c>
      <c r="G53" s="147">
        <v>28529</v>
      </c>
      <c r="H53" s="147">
        <v>28988</v>
      </c>
      <c r="I53" s="147">
        <v>29341</v>
      </c>
      <c r="J53" s="147">
        <v>29762</v>
      </c>
      <c r="K53" s="147">
        <v>29968</v>
      </c>
      <c r="L53" s="147">
        <v>30005</v>
      </c>
      <c r="M53" s="147">
        <v>30066</v>
      </c>
      <c r="N53" s="147">
        <v>29717</v>
      </c>
      <c r="O53" s="147">
        <v>29751</v>
      </c>
      <c r="P53" s="147">
        <v>30010</v>
      </c>
      <c r="Q53" s="147">
        <v>30533</v>
      </c>
      <c r="R53" s="147">
        <v>31258</v>
      </c>
      <c r="S53" s="147">
        <v>31868</v>
      </c>
      <c r="T53" s="147">
        <v>32609</v>
      </c>
      <c r="U53" s="147">
        <v>33186</v>
      </c>
      <c r="V53" s="147">
        <v>33924</v>
      </c>
      <c r="W53" s="147">
        <v>34577</v>
      </c>
      <c r="X53" s="147">
        <v>34889</v>
      </c>
      <c r="Y53" s="147">
        <v>35158</v>
      </c>
      <c r="AA53" s="148"/>
      <c r="AB53" s="148"/>
      <c r="AC53" s="148"/>
      <c r="AD53" s="148"/>
    </row>
    <row r="54" spans="1:30" s="194" customFormat="1" x14ac:dyDescent="0.2">
      <c r="A54" s="148" t="s">
        <v>139</v>
      </c>
      <c r="B54" s="147">
        <v>171370</v>
      </c>
      <c r="C54" s="147">
        <v>176737</v>
      </c>
      <c r="D54" s="147">
        <v>186512</v>
      </c>
      <c r="E54" s="147">
        <v>193692</v>
      </c>
      <c r="F54" s="147">
        <v>198524</v>
      </c>
      <c r="G54" s="147">
        <v>202502</v>
      </c>
      <c r="H54" s="147">
        <v>206982</v>
      </c>
      <c r="I54" s="147">
        <v>209479</v>
      </c>
      <c r="J54" s="147">
        <v>210695</v>
      </c>
      <c r="K54" s="147">
        <v>211108</v>
      </c>
      <c r="L54" s="147">
        <v>211740</v>
      </c>
      <c r="M54" s="147">
        <v>211482</v>
      </c>
      <c r="N54" s="147">
        <v>206550</v>
      </c>
      <c r="O54" s="147">
        <v>204887</v>
      </c>
      <c r="P54" s="147">
        <v>205875</v>
      </c>
      <c r="Q54" s="147">
        <v>208201</v>
      </c>
      <c r="R54" s="147">
        <v>211699</v>
      </c>
      <c r="S54" s="147">
        <v>216844</v>
      </c>
      <c r="T54" s="147">
        <v>222100</v>
      </c>
      <c r="U54" s="147">
        <v>227535</v>
      </c>
      <c r="V54" s="147">
        <v>233271</v>
      </c>
      <c r="W54" s="147">
        <v>238802</v>
      </c>
      <c r="X54" s="147">
        <v>243494</v>
      </c>
      <c r="Y54" s="147">
        <v>247137</v>
      </c>
      <c r="AA54" s="148"/>
      <c r="AB54" s="148"/>
      <c r="AC54" s="148"/>
      <c r="AD54" s="148"/>
    </row>
    <row r="55" spans="1:30" s="194" customFormat="1" x14ac:dyDescent="0.2">
      <c r="A55" s="148" t="s">
        <v>140</v>
      </c>
      <c r="B55" s="147">
        <v>840733</v>
      </c>
      <c r="C55" s="147">
        <v>862287</v>
      </c>
      <c r="D55" s="147">
        <v>905251</v>
      </c>
      <c r="E55" s="147">
        <v>937700</v>
      </c>
      <c r="F55" s="147">
        <v>960253</v>
      </c>
      <c r="G55" s="147">
        <v>980065</v>
      </c>
      <c r="H55" s="147">
        <v>1001940</v>
      </c>
      <c r="I55" s="147">
        <v>1013869</v>
      </c>
      <c r="J55" s="147">
        <v>1020035</v>
      </c>
      <c r="K55" s="147">
        <v>1023570</v>
      </c>
      <c r="L55" s="147">
        <v>1027573</v>
      </c>
      <c r="M55" s="147">
        <v>1029865</v>
      </c>
      <c r="N55" s="147">
        <v>1011056</v>
      </c>
      <c r="O55" s="147">
        <v>1008112</v>
      </c>
      <c r="P55" s="147">
        <v>1015550</v>
      </c>
      <c r="Q55" s="147">
        <v>1029967</v>
      </c>
      <c r="R55" s="147">
        <v>1051022</v>
      </c>
      <c r="S55" s="147">
        <v>1076507</v>
      </c>
      <c r="T55" s="147">
        <v>1104245</v>
      </c>
      <c r="U55" s="147">
        <v>1132996</v>
      </c>
      <c r="V55" s="147">
        <v>1162999</v>
      </c>
      <c r="W55" s="147">
        <v>1190598</v>
      </c>
      <c r="X55" s="147">
        <v>1214245</v>
      </c>
      <c r="Y55" s="147">
        <v>1231137</v>
      </c>
      <c r="AA55" s="148"/>
      <c r="AB55" s="148"/>
      <c r="AC55" s="148"/>
      <c r="AD55" s="148"/>
    </row>
    <row r="56" spans="1:30" s="194" customFormat="1" x14ac:dyDescent="0.2">
      <c r="A56" s="148" t="s">
        <v>141</v>
      </c>
      <c r="B56" s="147">
        <v>5121438</v>
      </c>
      <c r="C56" s="147">
        <v>5228243</v>
      </c>
      <c r="D56" s="147">
        <v>5458817</v>
      </c>
      <c r="E56" s="147">
        <v>5631705</v>
      </c>
      <c r="F56" s="147">
        <v>5753637</v>
      </c>
      <c r="G56" s="147">
        <v>5859888</v>
      </c>
      <c r="H56" s="147">
        <v>5974617</v>
      </c>
      <c r="I56" s="147">
        <v>6044997</v>
      </c>
      <c r="J56" s="147">
        <v>6084973</v>
      </c>
      <c r="K56" s="147">
        <v>6111175</v>
      </c>
      <c r="L56" s="147">
        <v>6134226</v>
      </c>
      <c r="M56" s="147">
        <v>6165792</v>
      </c>
      <c r="N56" s="147">
        <v>6064703</v>
      </c>
      <c r="O56" s="147">
        <v>6051018</v>
      </c>
      <c r="P56" s="147">
        <v>6095245</v>
      </c>
      <c r="Q56" s="147">
        <v>6175041</v>
      </c>
      <c r="R56" s="147">
        <v>6298401</v>
      </c>
      <c r="S56" s="147">
        <v>6453750</v>
      </c>
      <c r="T56" s="147">
        <v>6611733</v>
      </c>
      <c r="U56" s="147">
        <v>6774760</v>
      </c>
      <c r="V56" s="147">
        <v>6942904</v>
      </c>
      <c r="W56" s="147">
        <v>7103081</v>
      </c>
      <c r="X56" s="147">
        <v>7234714</v>
      </c>
      <c r="Y56" s="147">
        <v>7334593</v>
      </c>
      <c r="AA56" s="148"/>
      <c r="AB56" s="148"/>
      <c r="AC56" s="148"/>
      <c r="AD56" s="148"/>
    </row>
    <row r="57" spans="1:30" s="194" customFormat="1" x14ac:dyDescent="0.2">
      <c r="A57" s="148" t="s">
        <v>226</v>
      </c>
      <c r="B57" s="147">
        <v>5993049</v>
      </c>
      <c r="C57" s="147">
        <v>6112764</v>
      </c>
      <c r="D57" s="147">
        <v>6381119</v>
      </c>
      <c r="E57" s="147">
        <v>6582592</v>
      </c>
      <c r="F57" s="147">
        <v>6728507</v>
      </c>
      <c r="G57" s="147">
        <v>6853418</v>
      </c>
      <c r="H57" s="147">
        <v>6986662</v>
      </c>
      <c r="I57" s="147">
        <v>7069542</v>
      </c>
      <c r="J57" s="147">
        <v>7118518</v>
      </c>
      <c r="K57" s="147">
        <v>7151779</v>
      </c>
      <c r="L57" s="147">
        <v>7183613</v>
      </c>
      <c r="M57" s="147">
        <v>7225703</v>
      </c>
      <c r="N57" s="147">
        <v>7112335</v>
      </c>
      <c r="O57" s="147">
        <v>7097944</v>
      </c>
      <c r="P57" s="147">
        <v>7151202</v>
      </c>
      <c r="Q57" s="147">
        <v>7244958</v>
      </c>
      <c r="R57" s="147">
        <v>7388238</v>
      </c>
      <c r="S57" s="147">
        <v>7564386</v>
      </c>
      <c r="T57" s="147">
        <v>7742556</v>
      </c>
      <c r="U57" s="147">
        <v>7930635</v>
      </c>
      <c r="V57" s="147">
        <v>8130146</v>
      </c>
      <c r="W57" s="147">
        <v>8286489</v>
      </c>
      <c r="X57" s="147"/>
      <c r="Y57" s="147"/>
      <c r="AA57" s="148"/>
      <c r="AB57" s="148"/>
      <c r="AC57" s="148"/>
      <c r="AD57" s="148"/>
    </row>
    <row r="58" spans="1:30" s="194" customFormat="1" x14ac:dyDescent="0.2">
      <c r="A58" s="148" t="s">
        <v>227</v>
      </c>
      <c r="B58" s="147">
        <v>6152829</v>
      </c>
      <c r="C58" s="147">
        <v>6275808</v>
      </c>
      <c r="D58" s="147">
        <v>6548810</v>
      </c>
      <c r="E58" s="147">
        <v>6754394</v>
      </c>
      <c r="F58" s="147">
        <v>6904208</v>
      </c>
      <c r="G58" s="147">
        <v>7033393</v>
      </c>
      <c r="H58" s="147">
        <v>7170552</v>
      </c>
      <c r="I58" s="147">
        <v>7255912</v>
      </c>
      <c r="J58" s="147">
        <v>7306470</v>
      </c>
      <c r="K58" s="147">
        <v>7341355</v>
      </c>
      <c r="L58" s="147">
        <v>7374976</v>
      </c>
      <c r="M58" s="147">
        <v>7419662</v>
      </c>
      <c r="N58" s="147">
        <v>7308611</v>
      </c>
      <c r="O58" s="147">
        <v>7297490</v>
      </c>
      <c r="P58" s="147">
        <v>7354517</v>
      </c>
      <c r="Q58" s="147">
        <v>7452381</v>
      </c>
      <c r="R58" s="147">
        <v>7600918</v>
      </c>
      <c r="S58" s="147">
        <v>7782977</v>
      </c>
      <c r="T58" s="147">
        <v>7966929</v>
      </c>
      <c r="U58" s="147">
        <v>8161093</v>
      </c>
      <c r="V58" s="147">
        <v>8366669</v>
      </c>
      <c r="W58" s="147">
        <v>8529952</v>
      </c>
      <c r="X58" s="147"/>
      <c r="Y58" s="147"/>
      <c r="AA58" s="148"/>
      <c r="AB58" s="148"/>
      <c r="AC58" s="148"/>
      <c r="AD58" s="148"/>
    </row>
    <row r="59" spans="1:30" s="194" customFormat="1" x14ac:dyDescent="0.2">
      <c r="A59" s="148" t="s">
        <v>228</v>
      </c>
      <c r="B59" s="147">
        <v>72256</v>
      </c>
      <c r="C59" s="147">
        <v>74521</v>
      </c>
      <c r="D59" s="147">
        <v>78664</v>
      </c>
      <c r="E59" s="147">
        <v>81405</v>
      </c>
      <c r="F59" s="147">
        <v>83076</v>
      </c>
      <c r="G59" s="147">
        <v>84638</v>
      </c>
      <c r="H59" s="147">
        <v>86224</v>
      </c>
      <c r="I59" s="147">
        <v>87038</v>
      </c>
      <c r="J59" s="147">
        <v>87476</v>
      </c>
      <c r="K59" s="147">
        <v>87792</v>
      </c>
      <c r="L59" s="147">
        <v>87998</v>
      </c>
      <c r="M59" s="147">
        <v>88195</v>
      </c>
      <c r="N59" s="147">
        <v>86455</v>
      </c>
      <c r="O59" s="147">
        <v>86320</v>
      </c>
      <c r="P59" s="147">
        <v>87120</v>
      </c>
      <c r="Q59" s="147">
        <v>88524</v>
      </c>
      <c r="R59" s="147">
        <v>90364</v>
      </c>
      <c r="S59" s="147">
        <v>92520</v>
      </c>
      <c r="T59" s="147">
        <v>94946</v>
      </c>
      <c r="U59" s="147">
        <v>97286</v>
      </c>
      <c r="V59" s="147">
        <v>99745</v>
      </c>
      <c r="W59" s="147">
        <v>102069</v>
      </c>
      <c r="X59" s="22">
        <f t="shared" ref="X59:Y59" si="12">SUM(X42,X45,X46,X48,X53)</f>
        <v>103851</v>
      </c>
      <c r="Y59" s="22">
        <f t="shared" si="12"/>
        <v>105234</v>
      </c>
      <c r="AA59" s="148"/>
      <c r="AB59" s="148"/>
      <c r="AC59" s="148"/>
      <c r="AD59" s="148"/>
    </row>
    <row r="60" spans="1:30" s="194" customFormat="1" x14ac:dyDescent="0.2">
      <c r="A60" s="148" t="s">
        <v>229</v>
      </c>
      <c r="B60" s="147">
        <v>36195</v>
      </c>
      <c r="C60" s="147">
        <v>36890</v>
      </c>
      <c r="D60" s="147">
        <v>38786</v>
      </c>
      <c r="E60" s="147">
        <v>40187</v>
      </c>
      <c r="F60" s="147">
        <v>41034</v>
      </c>
      <c r="G60" s="147">
        <v>41931</v>
      </c>
      <c r="H60" s="147">
        <v>42797</v>
      </c>
      <c r="I60" s="147">
        <v>43177</v>
      </c>
      <c r="J60" s="147">
        <v>43305</v>
      </c>
      <c r="K60" s="147">
        <v>43371</v>
      </c>
      <c r="L60" s="147">
        <v>43461</v>
      </c>
      <c r="M60" s="147">
        <v>43213</v>
      </c>
      <c r="N60" s="147">
        <v>42171</v>
      </c>
      <c r="O60" s="147">
        <v>41704</v>
      </c>
      <c r="P60" s="147">
        <v>41661</v>
      </c>
      <c r="Q60" s="147">
        <v>41947</v>
      </c>
      <c r="R60" s="147">
        <v>42467</v>
      </c>
      <c r="S60" s="147">
        <v>43588</v>
      </c>
      <c r="T60" s="147">
        <v>44682</v>
      </c>
      <c r="U60" s="147">
        <v>45906</v>
      </c>
      <c r="V60" s="147">
        <v>47274</v>
      </c>
      <c r="W60" s="147">
        <v>48243</v>
      </c>
      <c r="X60" s="22">
        <f t="shared" ref="X60:Y60" si="13">SUM(X47,X50,X51)</f>
        <v>49318</v>
      </c>
      <c r="Y60" s="22">
        <f t="shared" si="13"/>
        <v>50102</v>
      </c>
      <c r="AA60" s="148"/>
      <c r="AB60" s="148"/>
      <c r="AC60" s="148"/>
      <c r="AD60" s="148"/>
    </row>
    <row r="61" spans="1:30" s="194" customFormat="1" x14ac:dyDescent="0.2">
      <c r="A61" s="148" t="s">
        <v>230</v>
      </c>
      <c r="B61" s="147">
        <v>51749</v>
      </c>
      <c r="C61" s="147">
        <v>53718</v>
      </c>
      <c r="D61" s="147">
        <v>56676</v>
      </c>
      <c r="E61" s="147">
        <v>59157</v>
      </c>
      <c r="F61" s="147">
        <v>61042</v>
      </c>
      <c r="G61" s="147">
        <v>62142</v>
      </c>
      <c r="H61" s="147">
        <v>63810</v>
      </c>
      <c r="I61" s="147">
        <v>64863</v>
      </c>
      <c r="J61" s="147">
        <v>65518</v>
      </c>
      <c r="K61" s="147">
        <v>65588</v>
      </c>
      <c r="L61" s="147">
        <v>65952</v>
      </c>
      <c r="M61" s="147">
        <v>65673</v>
      </c>
      <c r="N61" s="147">
        <v>63937</v>
      </c>
      <c r="O61" s="147">
        <v>63043</v>
      </c>
      <c r="P61" s="147">
        <v>63178</v>
      </c>
      <c r="Q61" s="147">
        <v>63815</v>
      </c>
      <c r="R61" s="147">
        <v>64518</v>
      </c>
      <c r="S61" s="147">
        <v>65937</v>
      </c>
      <c r="T61" s="147">
        <v>67214</v>
      </c>
      <c r="U61" s="147">
        <v>68475</v>
      </c>
      <c r="V61" s="147">
        <v>69875</v>
      </c>
      <c r="W61" s="147">
        <v>71546</v>
      </c>
      <c r="X61" s="22">
        <f t="shared" ref="X61:Y61" si="14">SUM(X41,X43,X44,X49)</f>
        <v>72597</v>
      </c>
      <c r="Y61" s="22">
        <f t="shared" si="14"/>
        <v>73369</v>
      </c>
      <c r="AA61" s="148"/>
      <c r="AB61" s="148"/>
      <c r="AC61" s="148"/>
      <c r="AD61" s="148"/>
    </row>
    <row r="62" spans="1:30" s="194" customFormat="1" x14ac:dyDescent="0.2">
      <c r="A62" s="148" t="s">
        <v>231</v>
      </c>
      <c r="B62" s="147">
        <v>26903</v>
      </c>
      <c r="C62" s="147">
        <v>27831</v>
      </c>
      <c r="D62" s="147">
        <v>29610</v>
      </c>
      <c r="E62" s="147">
        <v>30860</v>
      </c>
      <c r="F62" s="147">
        <v>31714</v>
      </c>
      <c r="G62" s="147">
        <v>32511</v>
      </c>
      <c r="H62" s="147">
        <v>33268</v>
      </c>
      <c r="I62" s="147">
        <v>33708</v>
      </c>
      <c r="J62" s="147">
        <v>33720</v>
      </c>
      <c r="K62" s="147">
        <v>33643</v>
      </c>
      <c r="L62" s="147">
        <v>33736</v>
      </c>
      <c r="M62" s="147">
        <v>33756</v>
      </c>
      <c r="N62" s="147">
        <v>32761</v>
      </c>
      <c r="O62" s="147">
        <v>32503</v>
      </c>
      <c r="P62" s="147">
        <v>32614</v>
      </c>
      <c r="Q62" s="147">
        <v>32829</v>
      </c>
      <c r="R62" s="147">
        <v>33540</v>
      </c>
      <c r="S62" s="147">
        <v>34365</v>
      </c>
      <c r="T62" s="147">
        <v>35315</v>
      </c>
      <c r="U62" s="147">
        <v>36551</v>
      </c>
      <c r="V62" s="147">
        <v>37718</v>
      </c>
      <c r="W62" s="147">
        <v>38970</v>
      </c>
      <c r="X62" s="22">
        <f t="shared" ref="X62:Y62" si="15">SUM(X40,X46)</f>
        <v>40287</v>
      </c>
      <c r="Y62" s="22">
        <f t="shared" si="15"/>
        <v>41500</v>
      </c>
      <c r="AA62" s="148"/>
      <c r="AB62" s="148"/>
      <c r="AC62" s="148"/>
      <c r="AD62" s="148"/>
    </row>
    <row r="66" spans="1:30" s="194" customFormat="1" x14ac:dyDescent="0.2">
      <c r="A66" s="148" t="s">
        <v>209</v>
      </c>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AA66" s="148"/>
      <c r="AB66" s="148"/>
      <c r="AC66" s="148"/>
      <c r="AD66" s="148"/>
    </row>
    <row r="67" spans="1:30" s="194" customFormat="1" ht="15" x14ac:dyDescent="0.25">
      <c r="A67" s="148"/>
      <c r="B67" s="193">
        <v>2000</v>
      </c>
      <c r="C67" s="193">
        <v>2001</v>
      </c>
      <c r="D67" s="193">
        <v>2002</v>
      </c>
      <c r="E67" s="193">
        <v>2003</v>
      </c>
      <c r="F67" s="193">
        <v>2004</v>
      </c>
      <c r="G67" s="193">
        <v>2005</v>
      </c>
      <c r="H67" s="193">
        <v>2006</v>
      </c>
      <c r="I67" s="193">
        <v>2007</v>
      </c>
      <c r="J67" s="193">
        <v>2008</v>
      </c>
      <c r="K67" s="193">
        <v>2009</v>
      </c>
      <c r="L67" s="193">
        <v>2010</v>
      </c>
      <c r="M67" s="193">
        <v>2011</v>
      </c>
      <c r="N67" s="193">
        <v>2012</v>
      </c>
      <c r="O67" s="193">
        <v>2013</v>
      </c>
      <c r="P67" s="193">
        <v>2014</v>
      </c>
      <c r="Q67" s="193">
        <v>2015</v>
      </c>
      <c r="R67" s="193">
        <v>2016</v>
      </c>
      <c r="S67" s="193">
        <v>2017</v>
      </c>
      <c r="T67" s="193">
        <v>2018</v>
      </c>
      <c r="U67" s="193">
        <v>2019</v>
      </c>
      <c r="V67" s="193">
        <v>2020</v>
      </c>
      <c r="W67" s="193">
        <v>2021</v>
      </c>
      <c r="X67" s="193">
        <v>2022</v>
      </c>
      <c r="Y67" s="193">
        <v>2023</v>
      </c>
      <c r="AA67" s="148"/>
      <c r="AB67" s="148"/>
      <c r="AC67" s="148"/>
      <c r="AD67" s="148"/>
    </row>
    <row r="68" spans="1:30" s="194" customFormat="1" x14ac:dyDescent="0.2">
      <c r="A68" s="148" t="s">
        <v>115</v>
      </c>
      <c r="B68" s="234">
        <f>B13/B40</f>
        <v>1.2313339301700985</v>
      </c>
      <c r="C68" s="234">
        <f t="shared" ref="C68:W80" si="16">C13/C40</f>
        <v>1.2039972432804962</v>
      </c>
      <c r="D68" s="234">
        <f t="shared" si="16"/>
        <v>1.1583239140965607</v>
      </c>
      <c r="E68" s="234">
        <f t="shared" si="16"/>
        <v>1.1296453681526695</v>
      </c>
      <c r="F68" s="234">
        <f t="shared" si="16"/>
        <v>1.1171103798982949</v>
      </c>
      <c r="G68" s="234">
        <f t="shared" si="16"/>
        <v>1.0927416431005728</v>
      </c>
      <c r="H68" s="234">
        <f t="shared" si="16"/>
        <v>1.0785103526252562</v>
      </c>
      <c r="I68" s="234">
        <f t="shared" si="16"/>
        <v>1.0686063467814735</v>
      </c>
      <c r="J68" s="234">
        <f t="shared" si="16"/>
        <v>1.0629341483745485</v>
      </c>
      <c r="K68" s="234">
        <f t="shared" si="16"/>
        <v>1.0711151354739847</v>
      </c>
      <c r="L68" s="234">
        <f t="shared" si="16"/>
        <v>1.069160443855119</v>
      </c>
      <c r="M68" s="234">
        <f t="shared" si="16"/>
        <v>1.0601347128671621</v>
      </c>
      <c r="N68" s="234">
        <f t="shared" si="16"/>
        <v>1.0983055694573534</v>
      </c>
      <c r="O68" s="234">
        <f t="shared" si="16"/>
        <v>1.1337192474674385</v>
      </c>
      <c r="P68" s="234">
        <f t="shared" si="16"/>
        <v>1.1353118712273642</v>
      </c>
      <c r="Q68" s="234">
        <f t="shared" si="16"/>
        <v>1.1456701401365432</v>
      </c>
      <c r="R68" s="234">
        <f t="shared" si="16"/>
        <v>1.1181184668989548</v>
      </c>
      <c r="S68" s="234">
        <f t="shared" si="16"/>
        <v>1.1001419014798297</v>
      </c>
      <c r="T68" s="234">
        <f t="shared" si="16"/>
        <v>1.0855944422597981</v>
      </c>
      <c r="U68" s="234">
        <f t="shared" si="16"/>
        <v>1.0451222586337283</v>
      </c>
      <c r="V68" s="234">
        <f t="shared" si="16"/>
        <v>1.0165475972400317</v>
      </c>
      <c r="W68" s="234">
        <f t="shared" si="16"/>
        <v>0.99592776203966005</v>
      </c>
      <c r="X68" s="234">
        <f t="shared" ref="X68:Y90" si="17">IF(ISERROR((X13/X40)),"-",(X13/X40))</f>
        <v>0.97935469314079426</v>
      </c>
      <c r="Y68" s="234">
        <f t="shared" si="17"/>
        <v>0.96473524305555558</v>
      </c>
      <c r="AA68" s="148"/>
      <c r="AB68" s="148"/>
      <c r="AC68" s="148"/>
      <c r="AD68" s="148"/>
    </row>
    <row r="69" spans="1:30" s="194" customFormat="1" x14ac:dyDescent="0.2">
      <c r="A69" s="148" t="s">
        <v>116</v>
      </c>
      <c r="B69" s="234">
        <f t="shared" ref="B69:Q90" si="18">B14/B41</f>
        <v>1.1091831835950896</v>
      </c>
      <c r="C69" s="234">
        <f t="shared" si="18"/>
        <v>1.0789735428685101</v>
      </c>
      <c r="D69" s="234">
        <f t="shared" si="18"/>
        <v>1.0205977127693182</v>
      </c>
      <c r="E69" s="234">
        <f t="shared" si="18"/>
        <v>0.98249559350878257</v>
      </c>
      <c r="F69" s="234">
        <f t="shared" si="18"/>
        <v>0.96013269356080799</v>
      </c>
      <c r="G69" s="234">
        <f t="shared" si="18"/>
        <v>0.95215534889161846</v>
      </c>
      <c r="H69" s="234">
        <f t="shared" si="18"/>
        <v>0.92671651161463386</v>
      </c>
      <c r="I69" s="234">
        <f t="shared" si="18"/>
        <v>0.89524662672862665</v>
      </c>
      <c r="J69" s="234">
        <f t="shared" si="18"/>
        <v>0.88531164707848276</v>
      </c>
      <c r="K69" s="234">
        <f t="shared" si="18"/>
        <v>0.87898159986658508</v>
      </c>
      <c r="L69" s="234">
        <f t="shared" si="18"/>
        <v>0.8800709377078253</v>
      </c>
      <c r="M69" s="234">
        <f t="shared" si="18"/>
        <v>0.88937904846995752</v>
      </c>
      <c r="N69" s="234">
        <f t="shared" si="18"/>
        <v>0.90818673105668624</v>
      </c>
      <c r="O69" s="234">
        <f t="shared" si="18"/>
        <v>0.91100295498001038</v>
      </c>
      <c r="P69" s="234">
        <f t="shared" si="18"/>
        <v>0.91268227502469068</v>
      </c>
      <c r="Q69" s="234">
        <f t="shared" si="18"/>
        <v>0.91340669470530622</v>
      </c>
      <c r="R69" s="234">
        <f t="shared" si="16"/>
        <v>0.91906619249741883</v>
      </c>
      <c r="S69" s="234">
        <f t="shared" si="16"/>
        <v>0.91492102610059367</v>
      </c>
      <c r="T69" s="234">
        <f t="shared" si="16"/>
        <v>0.88528293569893657</v>
      </c>
      <c r="U69" s="234">
        <f t="shared" si="16"/>
        <v>0.86474990577720345</v>
      </c>
      <c r="V69" s="234">
        <f t="shared" si="16"/>
        <v>0.84432967959527827</v>
      </c>
      <c r="W69" s="234">
        <f t="shared" si="16"/>
        <v>0.82555572668001442</v>
      </c>
      <c r="X69" s="234">
        <f t="shared" si="17"/>
        <v>0.83192853177206882</v>
      </c>
      <c r="Y69" s="234">
        <f t="shared" si="17"/>
        <v>0.84195748094665057</v>
      </c>
      <c r="AA69" s="148"/>
      <c r="AB69" s="148"/>
      <c r="AC69" s="148"/>
      <c r="AD69" s="148"/>
    </row>
    <row r="70" spans="1:30" s="194" customFormat="1" x14ac:dyDescent="0.2">
      <c r="A70" s="148" t="s">
        <v>117</v>
      </c>
      <c r="B70" s="234">
        <f t="shared" si="18"/>
        <v>1.3581505631298163</v>
      </c>
      <c r="C70" s="234">
        <f t="shared" si="16"/>
        <v>1.3519916386017885</v>
      </c>
      <c r="D70" s="234">
        <f t="shared" si="16"/>
        <v>1.3255316754810398</v>
      </c>
      <c r="E70" s="234">
        <f t="shared" si="16"/>
        <v>1.3001538123489342</v>
      </c>
      <c r="F70" s="234">
        <f t="shared" si="16"/>
        <v>1.2936353829557714</v>
      </c>
      <c r="G70" s="234">
        <f t="shared" si="16"/>
        <v>1.2527692794598586</v>
      </c>
      <c r="H70" s="234">
        <f t="shared" si="16"/>
        <v>1.2164279088941565</v>
      </c>
      <c r="I70" s="234">
        <f t="shared" si="16"/>
        <v>1.1840816326530612</v>
      </c>
      <c r="J70" s="234">
        <f t="shared" si="16"/>
        <v>1.1946514239052772</v>
      </c>
      <c r="K70" s="234">
        <f t="shared" si="16"/>
        <v>1.1904135908585296</v>
      </c>
      <c r="L70" s="234">
        <f t="shared" si="16"/>
        <v>1.183043738765728</v>
      </c>
      <c r="M70" s="234">
        <f t="shared" si="16"/>
        <v>1.1692262256349675</v>
      </c>
      <c r="N70" s="234">
        <f t="shared" si="16"/>
        <v>1.179201577131592</v>
      </c>
      <c r="O70" s="234">
        <f t="shared" si="16"/>
        <v>1.213257052673111</v>
      </c>
      <c r="P70" s="234">
        <f t="shared" si="16"/>
        <v>1.2117442869540063</v>
      </c>
      <c r="Q70" s="234">
        <f t="shared" si="16"/>
        <v>1.2138299868643272</v>
      </c>
      <c r="R70" s="234">
        <f t="shared" si="16"/>
        <v>1.2222525970475671</v>
      </c>
      <c r="S70" s="234">
        <f t="shared" si="16"/>
        <v>1.2406074438202248</v>
      </c>
      <c r="T70" s="234">
        <f t="shared" si="16"/>
        <v>1.2609847837237134</v>
      </c>
      <c r="U70" s="234">
        <f t="shared" si="16"/>
        <v>1.2893666472980825</v>
      </c>
      <c r="V70" s="234">
        <f t="shared" si="16"/>
        <v>1.2944934098811354</v>
      </c>
      <c r="W70" s="234">
        <f t="shared" si="16"/>
        <v>1.2863675786485846</v>
      </c>
      <c r="X70" s="234">
        <f t="shared" si="17"/>
        <v>1.311496913580247</v>
      </c>
      <c r="Y70" s="234">
        <f t="shared" si="17"/>
        <v>1.3323706012008816</v>
      </c>
      <c r="AA70" s="148"/>
      <c r="AB70" s="148"/>
      <c r="AC70" s="148"/>
      <c r="AD70" s="148"/>
    </row>
    <row r="71" spans="1:30" s="194" customFormat="1" x14ac:dyDescent="0.2">
      <c r="A71" s="148" t="s">
        <v>118</v>
      </c>
      <c r="B71" s="234">
        <f t="shared" si="18"/>
        <v>1.1676601460834524</v>
      </c>
      <c r="C71" s="234">
        <f t="shared" si="16"/>
        <v>1.1202101859337106</v>
      </c>
      <c r="D71" s="234">
        <f t="shared" si="16"/>
        <v>1.0621928746928746</v>
      </c>
      <c r="E71" s="234">
        <f t="shared" si="16"/>
        <v>1.0147479639005064</v>
      </c>
      <c r="F71" s="234">
        <f t="shared" si="16"/>
        <v>0.976703016569891</v>
      </c>
      <c r="G71" s="234">
        <f t="shared" si="16"/>
        <v>0.94485676631754179</v>
      </c>
      <c r="H71" s="234">
        <f t="shared" si="16"/>
        <v>0.89328755133643034</v>
      </c>
      <c r="I71" s="234">
        <f t="shared" si="16"/>
        <v>0.86419427213936917</v>
      </c>
      <c r="J71" s="234">
        <f t="shared" si="16"/>
        <v>0.84252791016517592</v>
      </c>
      <c r="K71" s="234">
        <f t="shared" si="16"/>
        <v>0.82703725451817056</v>
      </c>
      <c r="L71" s="234">
        <f t="shared" si="16"/>
        <v>0.8104237889440753</v>
      </c>
      <c r="M71" s="234">
        <f t="shared" si="16"/>
        <v>0.80426494345718902</v>
      </c>
      <c r="N71" s="234">
        <f t="shared" si="16"/>
        <v>0.81509658639851812</v>
      </c>
      <c r="O71" s="234">
        <f t="shared" si="16"/>
        <v>0.82425825463800151</v>
      </c>
      <c r="P71" s="234">
        <f t="shared" si="16"/>
        <v>0.8241048848662319</v>
      </c>
      <c r="Q71" s="234">
        <f t="shared" si="16"/>
        <v>0.81995390187685213</v>
      </c>
      <c r="R71" s="234">
        <f t="shared" si="16"/>
        <v>0.81713952584531679</v>
      </c>
      <c r="S71" s="234">
        <f t="shared" si="16"/>
        <v>0.80702641223303428</v>
      </c>
      <c r="T71" s="234">
        <f t="shared" si="16"/>
        <v>0.80462262981782129</v>
      </c>
      <c r="U71" s="234">
        <f t="shared" si="16"/>
        <v>0.79950103444079346</v>
      </c>
      <c r="V71" s="234">
        <f t="shared" si="16"/>
        <v>0.78612855007473836</v>
      </c>
      <c r="W71" s="234">
        <f t="shared" si="16"/>
        <v>0.78090316518879554</v>
      </c>
      <c r="X71" s="234">
        <f t="shared" si="17"/>
        <v>0.77655782938606577</v>
      </c>
      <c r="Y71" s="234">
        <f t="shared" si="17"/>
        <v>0.7711893176417336</v>
      </c>
      <c r="AA71" s="148"/>
      <c r="AB71" s="148"/>
      <c r="AC71" s="148"/>
      <c r="AD71" s="148"/>
    </row>
    <row r="72" spans="1:30" s="194" customFormat="1" x14ac:dyDescent="0.2">
      <c r="A72" s="148" t="s">
        <v>119</v>
      </c>
      <c r="B72" s="234">
        <f t="shared" si="18"/>
        <v>1.1180568120137506</v>
      </c>
      <c r="C72" s="234">
        <f t="shared" si="16"/>
        <v>1.0735370724084043</v>
      </c>
      <c r="D72" s="234">
        <f t="shared" si="16"/>
        <v>1.0177567809725503</v>
      </c>
      <c r="E72" s="234">
        <f t="shared" si="16"/>
        <v>0.98309028855103942</v>
      </c>
      <c r="F72" s="234">
        <f t="shared" si="16"/>
        <v>0.95775700934579444</v>
      </c>
      <c r="G72" s="234">
        <f t="shared" si="16"/>
        <v>0.92990381812882539</v>
      </c>
      <c r="H72" s="234">
        <f t="shared" si="16"/>
        <v>0.88523546881629189</v>
      </c>
      <c r="I72" s="234">
        <f t="shared" si="16"/>
        <v>0.85947258848022212</v>
      </c>
      <c r="J72" s="234">
        <f t="shared" si="16"/>
        <v>0.82913337430854328</v>
      </c>
      <c r="K72" s="234">
        <f t="shared" si="16"/>
        <v>0.81889709906951291</v>
      </c>
      <c r="L72" s="234">
        <f t="shared" si="16"/>
        <v>0.81069344551499523</v>
      </c>
      <c r="M72" s="234">
        <f t="shared" si="16"/>
        <v>0.81263229771252987</v>
      </c>
      <c r="N72" s="234">
        <f t="shared" si="16"/>
        <v>0.82593087914408392</v>
      </c>
      <c r="O72" s="234">
        <f t="shared" si="16"/>
        <v>0.83077364719391422</v>
      </c>
      <c r="P72" s="234">
        <f t="shared" si="16"/>
        <v>0.82522329403358341</v>
      </c>
      <c r="Q72" s="234">
        <f t="shared" si="16"/>
        <v>0.82179132040627889</v>
      </c>
      <c r="R72" s="234">
        <f t="shared" si="16"/>
        <v>0.82984550561797754</v>
      </c>
      <c r="S72" s="234">
        <f t="shared" si="16"/>
        <v>0.80985770261909673</v>
      </c>
      <c r="T72" s="234">
        <f t="shared" si="16"/>
        <v>0.80339119903108602</v>
      </c>
      <c r="U72" s="234">
        <f t="shared" si="16"/>
        <v>0.79531776998875736</v>
      </c>
      <c r="V72" s="234">
        <f t="shared" si="16"/>
        <v>0.77076347691514058</v>
      </c>
      <c r="W72" s="234">
        <f t="shared" si="16"/>
        <v>0.74291952588895815</v>
      </c>
      <c r="X72" s="234">
        <f t="shared" si="17"/>
        <v>0.73893422354104843</v>
      </c>
      <c r="Y72" s="234">
        <f t="shared" si="17"/>
        <v>0.72432465320029205</v>
      </c>
      <c r="AA72" s="148"/>
      <c r="AB72" s="148"/>
      <c r="AC72" s="148"/>
      <c r="AD72" s="148"/>
    </row>
    <row r="73" spans="1:30" s="194" customFormat="1" x14ac:dyDescent="0.2">
      <c r="A73" s="148" t="s">
        <v>120</v>
      </c>
      <c r="B73" s="234">
        <f t="shared" si="18"/>
        <v>1.2871686515558971</v>
      </c>
      <c r="C73" s="234">
        <f t="shared" si="16"/>
        <v>1.2612383375742153</v>
      </c>
      <c r="D73" s="234">
        <f t="shared" si="16"/>
        <v>1.2063463281958295</v>
      </c>
      <c r="E73" s="234">
        <f t="shared" si="16"/>
        <v>1.1691260934876735</v>
      </c>
      <c r="F73" s="234">
        <f t="shared" si="16"/>
        <v>1.1509103641456582</v>
      </c>
      <c r="G73" s="234">
        <f t="shared" si="16"/>
        <v>1.1336814621409921</v>
      </c>
      <c r="H73" s="234">
        <f t="shared" si="16"/>
        <v>1.1091612903225807</v>
      </c>
      <c r="I73" s="234">
        <f t="shared" si="16"/>
        <v>1.0993692214637518</v>
      </c>
      <c r="J73" s="234">
        <f t="shared" si="16"/>
        <v>1.1032736796158882</v>
      </c>
      <c r="K73" s="234">
        <f t="shared" si="16"/>
        <v>1.0869565217391304</v>
      </c>
      <c r="L73" s="234">
        <f t="shared" si="16"/>
        <v>1.0892374727668845</v>
      </c>
      <c r="M73" s="234">
        <f t="shared" si="16"/>
        <v>1.1160042024163894</v>
      </c>
      <c r="N73" s="234">
        <f t="shared" si="16"/>
        <v>1.1516549104720564</v>
      </c>
      <c r="O73" s="234">
        <f t="shared" si="16"/>
        <v>1.1492914522971387</v>
      </c>
      <c r="P73" s="234">
        <f t="shared" si="16"/>
        <v>1.1516608780835338</v>
      </c>
      <c r="Q73" s="234">
        <f t="shared" si="16"/>
        <v>1.1633615794531318</v>
      </c>
      <c r="R73" s="234">
        <f t="shared" si="16"/>
        <v>1.156694668266758</v>
      </c>
      <c r="S73" s="234">
        <f t="shared" si="16"/>
        <v>1.1441622663649318</v>
      </c>
      <c r="T73" s="234">
        <f t="shared" si="16"/>
        <v>1.1236100965830695</v>
      </c>
      <c r="U73" s="234">
        <f t="shared" si="16"/>
        <v>1.1244635193133048</v>
      </c>
      <c r="V73" s="234">
        <f t="shared" si="16"/>
        <v>1.1245886224729666</v>
      </c>
      <c r="W73" s="234">
        <f t="shared" si="16"/>
        <v>1.1069216475689068</v>
      </c>
      <c r="X73" s="234">
        <f t="shared" si="17"/>
        <v>1.1060536749008845</v>
      </c>
      <c r="Y73" s="234">
        <f t="shared" si="17"/>
        <v>1.1356524380981317</v>
      </c>
      <c r="AA73" s="148"/>
      <c r="AB73" s="148"/>
      <c r="AC73" s="148"/>
      <c r="AD73" s="148"/>
    </row>
    <row r="74" spans="1:30" s="194" customFormat="1" x14ac:dyDescent="0.2">
      <c r="A74" s="148" t="s">
        <v>121</v>
      </c>
      <c r="B74" s="234">
        <f t="shared" si="18"/>
        <v>1.1151719316087205</v>
      </c>
      <c r="C74" s="234">
        <f t="shared" si="16"/>
        <v>1.0867903593663317</v>
      </c>
      <c r="D74" s="234">
        <f t="shared" si="16"/>
        <v>1.034196470041802</v>
      </c>
      <c r="E74" s="234">
        <f t="shared" si="16"/>
        <v>0.99620472177261821</v>
      </c>
      <c r="F74" s="234">
        <f t="shared" si="16"/>
        <v>0.97148620652055395</v>
      </c>
      <c r="G74" s="234">
        <f t="shared" si="16"/>
        <v>0.94946581196581192</v>
      </c>
      <c r="H74" s="234">
        <f t="shared" si="16"/>
        <v>0.93958257048700111</v>
      </c>
      <c r="I74" s="234">
        <f t="shared" si="16"/>
        <v>0.93282229243279635</v>
      </c>
      <c r="J74" s="234">
        <f t="shared" si="16"/>
        <v>0.93360587870006206</v>
      </c>
      <c r="K74" s="234">
        <f t="shared" si="16"/>
        <v>0.93140101628124028</v>
      </c>
      <c r="L74" s="234">
        <f t="shared" si="16"/>
        <v>0.93136497140207142</v>
      </c>
      <c r="M74" s="234">
        <f t="shared" si="16"/>
        <v>0.94027383105140794</v>
      </c>
      <c r="N74" s="234">
        <f t="shared" si="16"/>
        <v>0.98034515819750723</v>
      </c>
      <c r="O74" s="234">
        <f t="shared" si="16"/>
        <v>0.98838516298239043</v>
      </c>
      <c r="P74" s="234">
        <f t="shared" si="16"/>
        <v>0.99828858701465395</v>
      </c>
      <c r="Q74" s="234">
        <f t="shared" si="16"/>
        <v>0.99931267843925131</v>
      </c>
      <c r="R74" s="234">
        <f t="shared" si="16"/>
        <v>1.0047420531526836</v>
      </c>
      <c r="S74" s="234">
        <f t="shared" si="16"/>
        <v>1.0081774506797505</v>
      </c>
      <c r="T74" s="234">
        <f t="shared" si="16"/>
        <v>1.0106695916637582</v>
      </c>
      <c r="U74" s="234">
        <f t="shared" si="16"/>
        <v>0.98525358990475265</v>
      </c>
      <c r="V74" s="234">
        <f t="shared" si="16"/>
        <v>0.97980413288974277</v>
      </c>
      <c r="W74" s="234">
        <f t="shared" si="16"/>
        <v>0.96794697176064648</v>
      </c>
      <c r="X74" s="234">
        <f t="shared" si="17"/>
        <v>0.99397136397889974</v>
      </c>
      <c r="Y74" s="234">
        <f t="shared" si="17"/>
        <v>1.0058089127796082</v>
      </c>
      <c r="AA74" s="148"/>
      <c r="AB74" s="148"/>
      <c r="AC74" s="148"/>
      <c r="AD74" s="148"/>
    </row>
    <row r="75" spans="1:30" s="194" customFormat="1" x14ac:dyDescent="0.2">
      <c r="A75" s="148" t="s">
        <v>122</v>
      </c>
      <c r="B75" s="234">
        <f t="shared" si="18"/>
        <v>1.1201833436917339</v>
      </c>
      <c r="C75" s="234">
        <f t="shared" si="16"/>
        <v>1.0959476925416254</v>
      </c>
      <c r="D75" s="234">
        <f t="shared" si="16"/>
        <v>1.053732210281731</v>
      </c>
      <c r="E75" s="234">
        <f t="shared" si="16"/>
        <v>1.0198935275987671</v>
      </c>
      <c r="F75" s="234">
        <f t="shared" si="16"/>
        <v>0.99527882312692439</v>
      </c>
      <c r="G75" s="234">
        <f t="shared" si="16"/>
        <v>0.97377926421404681</v>
      </c>
      <c r="H75" s="234">
        <f t="shared" si="16"/>
        <v>0.94968676585747847</v>
      </c>
      <c r="I75" s="234">
        <f t="shared" si="16"/>
        <v>0.92895468356066968</v>
      </c>
      <c r="J75" s="234">
        <f t="shared" si="16"/>
        <v>0.91819473140495866</v>
      </c>
      <c r="K75" s="234">
        <f t="shared" si="16"/>
        <v>0.90520410137357321</v>
      </c>
      <c r="L75" s="234">
        <f t="shared" si="16"/>
        <v>0.90307603017991878</v>
      </c>
      <c r="M75" s="234">
        <f t="shared" si="16"/>
        <v>0.91271495570609695</v>
      </c>
      <c r="N75" s="234">
        <f t="shared" si="16"/>
        <v>0.95061397034154194</v>
      </c>
      <c r="O75" s="234">
        <f t="shared" si="16"/>
        <v>0.98001095290251916</v>
      </c>
      <c r="P75" s="234">
        <f t="shared" si="16"/>
        <v>0.98771785371208998</v>
      </c>
      <c r="Q75" s="234">
        <f t="shared" si="16"/>
        <v>1.0164385446041682</v>
      </c>
      <c r="R75" s="234">
        <f t="shared" si="16"/>
        <v>1.0432897453544392</v>
      </c>
      <c r="S75" s="234">
        <f t="shared" si="16"/>
        <v>1.0426280533188985</v>
      </c>
      <c r="T75" s="234">
        <f t="shared" si="16"/>
        <v>1.0467863578722552</v>
      </c>
      <c r="U75" s="234">
        <f t="shared" si="16"/>
        <v>1.0209526288391462</v>
      </c>
      <c r="V75" s="234">
        <f t="shared" si="16"/>
        <v>0.9974693154498292</v>
      </c>
      <c r="W75" s="234">
        <f t="shared" si="16"/>
        <v>0.96718266253869967</v>
      </c>
      <c r="X75" s="234">
        <f t="shared" si="17"/>
        <v>0.95762145072049609</v>
      </c>
      <c r="Y75" s="234">
        <f t="shared" si="17"/>
        <v>0.93526946107784437</v>
      </c>
      <c r="AA75" s="148"/>
      <c r="AB75" s="148"/>
      <c r="AC75" s="148"/>
      <c r="AD75" s="148"/>
    </row>
    <row r="76" spans="1:30" s="194" customFormat="1" x14ac:dyDescent="0.2">
      <c r="A76" s="148" t="s">
        <v>123</v>
      </c>
      <c r="B76" s="234">
        <f t="shared" si="18"/>
        <v>1.2697061039939714</v>
      </c>
      <c r="C76" s="234">
        <f t="shared" si="16"/>
        <v>1.2336979991363177</v>
      </c>
      <c r="D76" s="234">
        <f t="shared" si="16"/>
        <v>1.1618862094444817</v>
      </c>
      <c r="E76" s="234">
        <f t="shared" si="16"/>
        <v>1.1279415567623481</v>
      </c>
      <c r="F76" s="234">
        <f t="shared" si="16"/>
        <v>1.0907210031347963</v>
      </c>
      <c r="G76" s="234">
        <f t="shared" si="16"/>
        <v>1.0493909866017053</v>
      </c>
      <c r="H76" s="234">
        <f t="shared" si="16"/>
        <v>1.0160204871657434</v>
      </c>
      <c r="I76" s="234">
        <f t="shared" si="16"/>
        <v>0.99970617617676438</v>
      </c>
      <c r="J76" s="234">
        <f t="shared" si="16"/>
        <v>0.98482903489321971</v>
      </c>
      <c r="K76" s="234">
        <f t="shared" si="16"/>
        <v>0.97606568832983931</v>
      </c>
      <c r="L76" s="234">
        <f t="shared" si="16"/>
        <v>0.97876820494823658</v>
      </c>
      <c r="M76" s="234">
        <f t="shared" si="16"/>
        <v>0.97696871001512153</v>
      </c>
      <c r="N76" s="234">
        <f t="shared" si="16"/>
        <v>1.0051906210846608</v>
      </c>
      <c r="O76" s="234">
        <f t="shared" si="16"/>
        <v>1.0106185134081229</v>
      </c>
      <c r="P76" s="234">
        <f t="shared" si="16"/>
        <v>1.0074351653580775</v>
      </c>
      <c r="Q76" s="234">
        <f t="shared" si="16"/>
        <v>1.0171458873438606</v>
      </c>
      <c r="R76" s="234">
        <f t="shared" si="16"/>
        <v>1.0230956239870341</v>
      </c>
      <c r="S76" s="234">
        <f t="shared" si="16"/>
        <v>1.0185779429150481</v>
      </c>
      <c r="T76" s="234">
        <f t="shared" si="16"/>
        <v>1.0130332402387603</v>
      </c>
      <c r="U76" s="234">
        <f t="shared" si="16"/>
        <v>0.990738769427294</v>
      </c>
      <c r="V76" s="234">
        <f t="shared" si="16"/>
        <v>0.97498837269391758</v>
      </c>
      <c r="W76" s="234">
        <f t="shared" si="16"/>
        <v>0.95907786782100968</v>
      </c>
      <c r="X76" s="234">
        <f t="shared" si="17"/>
        <v>0.96167658778963938</v>
      </c>
      <c r="Y76" s="234">
        <f t="shared" si="17"/>
        <v>0.96514382402707277</v>
      </c>
      <c r="AA76" s="148"/>
      <c r="AB76" s="148"/>
      <c r="AC76" s="148"/>
      <c r="AD76" s="148"/>
    </row>
    <row r="77" spans="1:30" s="194" customFormat="1" x14ac:dyDescent="0.2">
      <c r="A77" s="148" t="s">
        <v>124</v>
      </c>
      <c r="B77" s="234">
        <f t="shared" si="18"/>
        <v>1.1701753150742802</v>
      </c>
      <c r="C77" s="234">
        <f t="shared" si="16"/>
        <v>1.1365516306190251</v>
      </c>
      <c r="D77" s="234">
        <f t="shared" si="16"/>
        <v>1.0875353743246721</v>
      </c>
      <c r="E77" s="234">
        <f t="shared" si="16"/>
        <v>1.0472100352221467</v>
      </c>
      <c r="F77" s="234">
        <f t="shared" si="16"/>
        <v>1.0108617378780604</v>
      </c>
      <c r="G77" s="234">
        <f t="shared" si="16"/>
        <v>0.9920728821580691</v>
      </c>
      <c r="H77" s="234">
        <f t="shared" si="16"/>
        <v>0.94356424193361854</v>
      </c>
      <c r="I77" s="234">
        <f t="shared" si="16"/>
        <v>0.92464732194058952</v>
      </c>
      <c r="J77" s="234">
        <f t="shared" si="16"/>
        <v>0.9011076398750355</v>
      </c>
      <c r="K77" s="234">
        <f t="shared" si="16"/>
        <v>0.89425690983235162</v>
      </c>
      <c r="L77" s="234">
        <f t="shared" si="16"/>
        <v>0.8927944755759325</v>
      </c>
      <c r="M77" s="234">
        <f t="shared" si="16"/>
        <v>0.89657126664777553</v>
      </c>
      <c r="N77" s="234">
        <f t="shared" si="16"/>
        <v>0.9134146341463415</v>
      </c>
      <c r="O77" s="234">
        <f t="shared" si="16"/>
        <v>0.92712335244399791</v>
      </c>
      <c r="P77" s="234">
        <f t="shared" si="16"/>
        <v>0.93153918791312562</v>
      </c>
      <c r="Q77" s="234">
        <f t="shared" si="16"/>
        <v>0.92264743515179715</v>
      </c>
      <c r="R77" s="234">
        <f t="shared" si="16"/>
        <v>0.92244053774560497</v>
      </c>
      <c r="S77" s="234">
        <f t="shared" si="16"/>
        <v>0.92365894974590623</v>
      </c>
      <c r="T77" s="234">
        <f t="shared" si="16"/>
        <v>0.91414337115970112</v>
      </c>
      <c r="U77" s="234">
        <f t="shared" si="16"/>
        <v>0.89268000218019294</v>
      </c>
      <c r="V77" s="234">
        <f t="shared" si="16"/>
        <v>0.86938819243544407</v>
      </c>
      <c r="W77" s="234">
        <f t="shared" si="16"/>
        <v>0.85548190235690236</v>
      </c>
      <c r="X77" s="234">
        <f t="shared" si="17"/>
        <v>0.84530501769727251</v>
      </c>
      <c r="Y77" s="234">
        <f t="shared" si="17"/>
        <v>0.83960652342738806</v>
      </c>
      <c r="AA77" s="148"/>
      <c r="AB77" s="148"/>
      <c r="AC77" s="148"/>
      <c r="AD77" s="148"/>
    </row>
    <row r="78" spans="1:30" s="194" customFormat="1" x14ac:dyDescent="0.2">
      <c r="A78" s="148" t="s">
        <v>125</v>
      </c>
      <c r="B78" s="234">
        <f t="shared" si="18"/>
        <v>1.2268092514299926</v>
      </c>
      <c r="C78" s="234">
        <f t="shared" si="16"/>
        <v>1.2219874867961322</v>
      </c>
      <c r="D78" s="234">
        <f t="shared" si="16"/>
        <v>1.1645491645491646</v>
      </c>
      <c r="E78" s="234">
        <f t="shared" si="16"/>
        <v>1.1218846777761393</v>
      </c>
      <c r="F78" s="234">
        <f t="shared" si="16"/>
        <v>1.1090195508394505</v>
      </c>
      <c r="G78" s="234">
        <f t="shared" si="16"/>
        <v>1.0957477168949772</v>
      </c>
      <c r="H78" s="234">
        <f t="shared" si="16"/>
        <v>1.0736303769090654</v>
      </c>
      <c r="I78" s="234">
        <f t="shared" si="16"/>
        <v>1.0692089417952799</v>
      </c>
      <c r="J78" s="234">
        <f t="shared" si="16"/>
        <v>1.0785329465395772</v>
      </c>
      <c r="K78" s="234">
        <f t="shared" si="16"/>
        <v>1.0815647107781938</v>
      </c>
      <c r="L78" s="234">
        <f t="shared" si="16"/>
        <v>1.0810474676984729</v>
      </c>
      <c r="M78" s="234">
        <f t="shared" si="16"/>
        <v>1.095386318046621</v>
      </c>
      <c r="N78" s="234">
        <f t="shared" si="16"/>
        <v>1.1175058258597557</v>
      </c>
      <c r="O78" s="234">
        <f t="shared" si="16"/>
        <v>1.124902253501102</v>
      </c>
      <c r="P78" s="234">
        <f t="shared" si="16"/>
        <v>1.1307018782657816</v>
      </c>
      <c r="Q78" s="234">
        <f t="shared" si="16"/>
        <v>1.1176959866916198</v>
      </c>
      <c r="R78" s="234">
        <f t="shared" si="16"/>
        <v>1.1059164811441677</v>
      </c>
      <c r="S78" s="234">
        <f t="shared" si="16"/>
        <v>1.0915280869451356</v>
      </c>
      <c r="T78" s="234">
        <f t="shared" si="16"/>
        <v>1.0700753975796744</v>
      </c>
      <c r="U78" s="234">
        <f t="shared" si="16"/>
        <v>1.0524829660548769</v>
      </c>
      <c r="V78" s="234">
        <f t="shared" si="16"/>
        <v>1.02313103612734</v>
      </c>
      <c r="W78" s="234">
        <f t="shared" si="16"/>
        <v>1.0006405030860603</v>
      </c>
      <c r="X78" s="234">
        <f t="shared" si="17"/>
        <v>1.000971983990852</v>
      </c>
      <c r="Y78" s="234">
        <f t="shared" si="17"/>
        <v>1.0042196466749185</v>
      </c>
      <c r="AA78" s="148"/>
      <c r="AB78" s="148"/>
      <c r="AC78" s="148"/>
      <c r="AD78" s="148"/>
    </row>
    <row r="79" spans="1:30" s="194" customFormat="1" x14ac:dyDescent="0.2">
      <c r="A79" s="148" t="s">
        <v>126</v>
      </c>
      <c r="B79" s="234">
        <f t="shared" si="18"/>
        <v>1.1999111900532859</v>
      </c>
      <c r="C79" s="234">
        <f t="shared" si="16"/>
        <v>1.2069116360454943</v>
      </c>
      <c r="D79" s="234">
        <f t="shared" si="16"/>
        <v>1.1737756714060033</v>
      </c>
      <c r="E79" s="234">
        <f t="shared" si="16"/>
        <v>1.1589602396955219</v>
      </c>
      <c r="F79" s="234">
        <f t="shared" si="16"/>
        <v>1.1413112164296999</v>
      </c>
      <c r="G79" s="234">
        <f t="shared" si="16"/>
        <v>1.1076745082915542</v>
      </c>
      <c r="H79" s="234">
        <f t="shared" si="16"/>
        <v>1.0894764754905675</v>
      </c>
      <c r="I79" s="234">
        <f t="shared" si="16"/>
        <v>1.0780601855343541</v>
      </c>
      <c r="J79" s="234">
        <f t="shared" si="16"/>
        <v>1.0883124672014395</v>
      </c>
      <c r="K79" s="234">
        <f t="shared" si="16"/>
        <v>1.083593633794437</v>
      </c>
      <c r="L79" s="234">
        <f t="shared" si="16"/>
        <v>1.0794451450189155</v>
      </c>
      <c r="M79" s="234">
        <f t="shared" si="16"/>
        <v>1.0904953745150701</v>
      </c>
      <c r="N79" s="234">
        <f t="shared" si="16"/>
        <v>1.1242847333485924</v>
      </c>
      <c r="O79" s="234">
        <f t="shared" si="16"/>
        <v>1.1268708266175456</v>
      </c>
      <c r="P79" s="234">
        <f t="shared" si="16"/>
        <v>1.1411992263056092</v>
      </c>
      <c r="Q79" s="234">
        <f t="shared" si="16"/>
        <v>1.1442107695863184</v>
      </c>
      <c r="R79" s="234">
        <f t="shared" si="16"/>
        <v>1.146560927253317</v>
      </c>
      <c r="S79" s="234">
        <f t="shared" si="16"/>
        <v>1.1188769855929073</v>
      </c>
      <c r="T79" s="234">
        <f t="shared" si="16"/>
        <v>1.0874532911756252</v>
      </c>
      <c r="U79" s="234">
        <f t="shared" si="16"/>
        <v>1.0567136941110409</v>
      </c>
      <c r="V79" s="234">
        <f t="shared" si="16"/>
        <v>1.0251122907309105</v>
      </c>
      <c r="W79" s="234">
        <f t="shared" si="16"/>
        <v>1.0131376097593672</v>
      </c>
      <c r="X79" s="234">
        <f t="shared" si="17"/>
        <v>0.9979845263636955</v>
      </c>
      <c r="Y79" s="234">
        <f t="shared" si="17"/>
        <v>0.99328128999232146</v>
      </c>
      <c r="AA79" s="148"/>
      <c r="AB79" s="148"/>
      <c r="AC79" s="148"/>
      <c r="AD79" s="148"/>
    </row>
    <row r="80" spans="1:30" s="194" customFormat="1" x14ac:dyDescent="0.2">
      <c r="A80" s="148" t="s">
        <v>138</v>
      </c>
      <c r="B80" s="234">
        <f t="shared" si="18"/>
        <v>1.1893729076508532</v>
      </c>
      <c r="C80" s="234">
        <f t="shared" si="16"/>
        <v>1.1631354953647191</v>
      </c>
      <c r="D80" s="234">
        <f t="shared" si="16"/>
        <v>1.1114050889439315</v>
      </c>
      <c r="E80" s="234">
        <f t="shared" si="16"/>
        <v>1.0758259026678145</v>
      </c>
      <c r="F80" s="234">
        <f t="shared" si="16"/>
        <v>1.0514568689346022</v>
      </c>
      <c r="G80" s="234">
        <f t="shared" si="16"/>
        <v>1.0270904105809522</v>
      </c>
      <c r="H80" s="234">
        <f t="shared" si="16"/>
        <v>0.99767969706844051</v>
      </c>
      <c r="I80" s="234">
        <f t="shared" ref="C80:W90" si="19">I25/I52</f>
        <v>0.97950460202733458</v>
      </c>
      <c r="J80" s="234">
        <f t="shared" si="19"/>
        <v>0.97118822989725484</v>
      </c>
      <c r="K80" s="234">
        <f t="shared" si="19"/>
        <v>0.96497736557358949</v>
      </c>
      <c r="L80" s="234">
        <f t="shared" si="19"/>
        <v>0.96207114755000411</v>
      </c>
      <c r="M80" s="234">
        <f t="shared" si="19"/>
        <v>0.96709772015698725</v>
      </c>
      <c r="N80" s="234">
        <f t="shared" si="19"/>
        <v>0.99315173072899288</v>
      </c>
      <c r="O80" s="234">
        <f t="shared" si="19"/>
        <v>1.0056584597113101</v>
      </c>
      <c r="P80" s="234">
        <f t="shared" si="19"/>
        <v>1.0092116111790295</v>
      </c>
      <c r="Q80" s="234">
        <f t="shared" si="19"/>
        <v>1.0123094761014926</v>
      </c>
      <c r="R80" s="234">
        <f t="shared" si="19"/>
        <v>1.014220714804285</v>
      </c>
      <c r="S80" s="234">
        <f t="shared" si="19"/>
        <v>1.0074550211919384</v>
      </c>
      <c r="T80" s="234">
        <f t="shared" si="19"/>
        <v>0.99815294657793774</v>
      </c>
      <c r="U80" s="234">
        <f t="shared" si="19"/>
        <v>0.98149205810166251</v>
      </c>
      <c r="V80" s="234">
        <f t="shared" si="19"/>
        <v>0.96378676378375394</v>
      </c>
      <c r="W80" s="234">
        <f t="shared" si="19"/>
        <v>0.94665197698616721</v>
      </c>
      <c r="X80" s="234">
        <f t="shared" si="17"/>
        <v>0.94738381150979123</v>
      </c>
      <c r="Y80" s="234">
        <f t="shared" si="17"/>
        <v>0.94804202303058327</v>
      </c>
      <c r="AA80" s="148"/>
      <c r="AB80" s="148"/>
      <c r="AC80" s="148"/>
      <c r="AD80" s="148"/>
    </row>
    <row r="81" spans="1:30" s="194" customFormat="1" x14ac:dyDescent="0.2">
      <c r="A81" s="148" t="s">
        <v>127</v>
      </c>
      <c r="B81" s="234">
        <f t="shared" si="18"/>
        <v>1.4885683848234041</v>
      </c>
      <c r="C81" s="234">
        <f t="shared" si="19"/>
        <v>1.4417838138352792</v>
      </c>
      <c r="D81" s="234">
        <f t="shared" si="19"/>
        <v>1.3634554737948641</v>
      </c>
      <c r="E81" s="234">
        <f t="shared" si="19"/>
        <v>1.3054237165320097</v>
      </c>
      <c r="F81" s="234">
        <f t="shared" si="19"/>
        <v>1.270309718761125</v>
      </c>
      <c r="G81" s="234">
        <f t="shared" si="19"/>
        <v>1.2363209365908374</v>
      </c>
      <c r="H81" s="234">
        <f t="shared" si="19"/>
        <v>1.1842831516489583</v>
      </c>
      <c r="I81" s="234">
        <f t="shared" si="19"/>
        <v>1.1455642275314406</v>
      </c>
      <c r="J81" s="234">
        <f t="shared" si="19"/>
        <v>1.1149452321752571</v>
      </c>
      <c r="K81" s="234">
        <f t="shared" si="19"/>
        <v>1.0978376935397758</v>
      </c>
      <c r="L81" s="234">
        <f t="shared" si="19"/>
        <v>1.0904182636227295</v>
      </c>
      <c r="M81" s="234">
        <f t="shared" si="19"/>
        <v>1.0913656622098051</v>
      </c>
      <c r="N81" s="234">
        <f t="shared" si="19"/>
        <v>1.1057980280647441</v>
      </c>
      <c r="O81" s="234">
        <f t="shared" si="19"/>
        <v>1.1111223152162952</v>
      </c>
      <c r="P81" s="234">
        <f t="shared" si="19"/>
        <v>1.1121292902365878</v>
      </c>
      <c r="Q81" s="234">
        <f t="shared" si="19"/>
        <v>1.109127828906429</v>
      </c>
      <c r="R81" s="234">
        <f t="shared" si="19"/>
        <v>1.1001663574125025</v>
      </c>
      <c r="S81" s="234">
        <f t="shared" si="19"/>
        <v>1.0972448851512488</v>
      </c>
      <c r="T81" s="234">
        <f t="shared" si="19"/>
        <v>1.0834432211966021</v>
      </c>
      <c r="U81" s="234">
        <f t="shared" si="19"/>
        <v>1.0778942927740613</v>
      </c>
      <c r="V81" s="234">
        <f t="shared" si="19"/>
        <v>1.0628758401131941</v>
      </c>
      <c r="W81" s="234">
        <f t="shared" si="19"/>
        <v>1.0511900974636319</v>
      </c>
      <c r="X81" s="234">
        <f t="shared" si="17"/>
        <v>1.0679010576399439</v>
      </c>
      <c r="Y81" s="234">
        <f t="shared" si="17"/>
        <v>1.0921554127083453</v>
      </c>
      <c r="AA81" s="148"/>
      <c r="AB81" s="148"/>
      <c r="AC81" s="148"/>
      <c r="AD81" s="148"/>
    </row>
    <row r="82" spans="1:30" s="194" customFormat="1" x14ac:dyDescent="0.2">
      <c r="A82" s="148" t="s">
        <v>139</v>
      </c>
      <c r="B82" s="234">
        <f t="shared" si="18"/>
        <v>1.231983427671121</v>
      </c>
      <c r="C82" s="234">
        <f t="shared" si="19"/>
        <v>1.2028381153917969</v>
      </c>
      <c r="D82" s="234">
        <f t="shared" si="19"/>
        <v>1.1474007034399931</v>
      </c>
      <c r="E82" s="234">
        <f t="shared" si="19"/>
        <v>1.1085434607521218</v>
      </c>
      <c r="F82" s="234">
        <f t="shared" si="19"/>
        <v>1.0824232838347001</v>
      </c>
      <c r="G82" s="234">
        <f t="shared" si="19"/>
        <v>1.056567342544765</v>
      </c>
      <c r="H82" s="234">
        <f t="shared" si="19"/>
        <v>1.0238136649563729</v>
      </c>
      <c r="I82" s="234">
        <f t="shared" si="19"/>
        <v>1.0027640002100449</v>
      </c>
      <c r="J82" s="234">
        <f t="shared" si="19"/>
        <v>0.99149481477965784</v>
      </c>
      <c r="K82" s="234">
        <f t="shared" si="19"/>
        <v>0.98383765655493871</v>
      </c>
      <c r="L82" s="234">
        <f t="shared" si="19"/>
        <v>0.98025880797204124</v>
      </c>
      <c r="M82" s="234">
        <f t="shared" si="19"/>
        <v>0.9847646608221976</v>
      </c>
      <c r="N82" s="234">
        <f t="shared" si="19"/>
        <v>1.0093585088356329</v>
      </c>
      <c r="O82" s="234">
        <f t="shared" si="19"/>
        <v>1.0209725360808641</v>
      </c>
      <c r="P82" s="234">
        <f t="shared" si="19"/>
        <v>1.02421372191864</v>
      </c>
      <c r="Q82" s="234">
        <f t="shared" si="19"/>
        <v>1.0265080379056777</v>
      </c>
      <c r="R82" s="234">
        <f t="shared" si="19"/>
        <v>1.0269108498386861</v>
      </c>
      <c r="S82" s="234">
        <f t="shared" si="19"/>
        <v>1.0206507904299866</v>
      </c>
      <c r="T82" s="234">
        <f t="shared" si="19"/>
        <v>1.0106753714543</v>
      </c>
      <c r="U82" s="234">
        <f t="shared" si="19"/>
        <v>0.99555233260817022</v>
      </c>
      <c r="V82" s="234">
        <f t="shared" si="19"/>
        <v>0.97819703263586133</v>
      </c>
      <c r="W82" s="234">
        <f t="shared" si="19"/>
        <v>0.96178842723260272</v>
      </c>
      <c r="X82" s="234">
        <f t="shared" si="17"/>
        <v>0.96465210641740662</v>
      </c>
      <c r="Y82" s="234">
        <f t="shared" si="17"/>
        <v>0.9685437631758903</v>
      </c>
      <c r="AA82" s="148"/>
      <c r="AB82" s="148"/>
      <c r="AC82" s="148"/>
      <c r="AD82" s="148"/>
    </row>
    <row r="83" spans="1:30" s="194" customFormat="1" x14ac:dyDescent="0.2">
      <c r="A83" s="148" t="s">
        <v>140</v>
      </c>
      <c r="B83" s="234">
        <f t="shared" si="18"/>
        <v>1.2138764625630254</v>
      </c>
      <c r="C83" s="234">
        <f t="shared" si="19"/>
        <v>1.1863323928112102</v>
      </c>
      <c r="D83" s="234">
        <f t="shared" si="19"/>
        <v>1.1326416651293398</v>
      </c>
      <c r="E83" s="234">
        <f t="shared" si="19"/>
        <v>1.0938626426362377</v>
      </c>
      <c r="F83" s="234">
        <f t="shared" si="19"/>
        <v>1.0671708393517125</v>
      </c>
      <c r="G83" s="234">
        <f t="shared" si="19"/>
        <v>1.0403626290093004</v>
      </c>
      <c r="H83" s="234">
        <f t="shared" si="19"/>
        <v>1.0096652494161327</v>
      </c>
      <c r="I83" s="234">
        <f t="shared" si="19"/>
        <v>0.9900914220673479</v>
      </c>
      <c r="J83" s="234">
        <f t="shared" si="19"/>
        <v>0.97913404932183701</v>
      </c>
      <c r="K83" s="234">
        <f t="shared" si="19"/>
        <v>0.97365006789960629</v>
      </c>
      <c r="L83" s="234">
        <f t="shared" si="19"/>
        <v>0.97094123726489501</v>
      </c>
      <c r="M83" s="234">
        <f t="shared" si="19"/>
        <v>0.97291004160739514</v>
      </c>
      <c r="N83" s="234">
        <f t="shared" si="19"/>
        <v>0.9973680983051384</v>
      </c>
      <c r="O83" s="234">
        <f t="shared" si="19"/>
        <v>1.012531345723491</v>
      </c>
      <c r="P83" s="234">
        <f t="shared" si="19"/>
        <v>1.0168489980798583</v>
      </c>
      <c r="Q83" s="234">
        <f t="shared" si="19"/>
        <v>1.0199190847862116</v>
      </c>
      <c r="R83" s="234">
        <f t="shared" si="19"/>
        <v>1.0194096793406799</v>
      </c>
      <c r="S83" s="234">
        <f t="shared" si="19"/>
        <v>1.0129910906292294</v>
      </c>
      <c r="T83" s="234">
        <f t="shared" si="19"/>
        <v>0.99871586468582607</v>
      </c>
      <c r="U83" s="234">
        <f t="shared" si="19"/>
        <v>0.97866364929796756</v>
      </c>
      <c r="V83" s="234">
        <f t="shared" si="19"/>
        <v>0.9580575735662713</v>
      </c>
      <c r="W83" s="234">
        <f t="shared" si="19"/>
        <v>0.94088684845766579</v>
      </c>
      <c r="X83" s="234">
        <f t="shared" si="17"/>
        <v>0.9368134108025975</v>
      </c>
      <c r="Y83" s="234">
        <f t="shared" si="17"/>
        <v>0.93294003835478911</v>
      </c>
      <c r="AA83" s="148"/>
      <c r="AB83" s="148"/>
      <c r="AC83" s="148"/>
      <c r="AD83" s="148"/>
    </row>
    <row r="84" spans="1:30" s="194" customFormat="1" x14ac:dyDescent="0.2">
      <c r="A84" s="148" t="s">
        <v>141</v>
      </c>
      <c r="B84" s="234">
        <f t="shared" si="18"/>
        <v>1.2447084197836624</v>
      </c>
      <c r="C84" s="234">
        <f t="shared" si="19"/>
        <v>1.2162497037723763</v>
      </c>
      <c r="D84" s="234">
        <f t="shared" si="19"/>
        <v>1.1640476315655939</v>
      </c>
      <c r="E84" s="234">
        <f t="shared" si="19"/>
        <v>1.1242241914304816</v>
      </c>
      <c r="F84" s="234">
        <f t="shared" si="19"/>
        <v>1.0948031653717467</v>
      </c>
      <c r="G84" s="234">
        <f t="shared" si="19"/>
        <v>1.0661872718386427</v>
      </c>
      <c r="H84" s="234">
        <f t="shared" si="19"/>
        <v>1.0325478603900469</v>
      </c>
      <c r="I84" s="234">
        <f t="shared" si="19"/>
        <v>1.0099202696047658</v>
      </c>
      <c r="J84" s="234">
        <f t="shared" si="19"/>
        <v>0.99635544808497922</v>
      </c>
      <c r="K84" s="234">
        <f t="shared" si="19"/>
        <v>0.98845328435202728</v>
      </c>
      <c r="L84" s="234">
        <f t="shared" si="19"/>
        <v>0.98522454177593066</v>
      </c>
      <c r="M84" s="234">
        <f t="shared" si="19"/>
        <v>0.98244410450433617</v>
      </c>
      <c r="N84" s="234">
        <f t="shared" si="19"/>
        <v>1.0032088958024821</v>
      </c>
      <c r="O84" s="234">
        <f t="shared" si="19"/>
        <v>1.0172962632072817</v>
      </c>
      <c r="P84" s="234">
        <f t="shared" si="19"/>
        <v>1.0226401071655036</v>
      </c>
      <c r="Q84" s="234">
        <f t="shared" si="19"/>
        <v>1.0266113212851542</v>
      </c>
      <c r="R84" s="234">
        <f t="shared" si="19"/>
        <v>1.027120057932164</v>
      </c>
      <c r="S84" s="234">
        <f t="shared" si="19"/>
        <v>1.022222893666473</v>
      </c>
      <c r="T84" s="234">
        <f t="shared" si="19"/>
        <v>1.0105178173407789</v>
      </c>
      <c r="U84" s="234">
        <f t="shared" si="19"/>
        <v>0.99250349827890583</v>
      </c>
      <c r="V84" s="234">
        <f t="shared" si="19"/>
        <v>0.97064311993943742</v>
      </c>
      <c r="W84" s="234">
        <f t="shared" si="19"/>
        <v>0.95156172370834569</v>
      </c>
      <c r="X84" s="234">
        <f t="shared" si="17"/>
        <v>0.94423608175803497</v>
      </c>
      <c r="Y84" s="234">
        <f t="shared" si="17"/>
        <v>0.93770806369215032</v>
      </c>
      <c r="AA84" s="148"/>
      <c r="AB84" s="148"/>
      <c r="AC84" s="148"/>
      <c r="AD84" s="148"/>
    </row>
    <row r="85" spans="1:30" s="194" customFormat="1" x14ac:dyDescent="0.2">
      <c r="A85" s="148" t="s">
        <v>226</v>
      </c>
      <c r="B85" s="234">
        <f t="shared" si="18"/>
        <v>1.2337112544883246</v>
      </c>
      <c r="C85" s="234">
        <f t="shared" si="19"/>
        <v>1.2055273195562597</v>
      </c>
      <c r="D85" s="234">
        <f t="shared" si="19"/>
        <v>1.1530258250943135</v>
      </c>
      <c r="E85" s="234">
        <f t="shared" si="19"/>
        <v>1.1127276306962364</v>
      </c>
      <c r="F85" s="234">
        <f t="shared" si="19"/>
        <v>1.0826132751292374</v>
      </c>
      <c r="G85" s="234">
        <f t="shared" si="19"/>
        <v>1.0536230243069955</v>
      </c>
      <c r="H85" s="234">
        <f t="shared" si="19"/>
        <v>1.0199440018709935</v>
      </c>
      <c r="I85" s="234">
        <f t="shared" si="19"/>
        <v>0.99660275022059419</v>
      </c>
      <c r="J85" s="234">
        <f t="shared" si="19"/>
        <v>0.98188021720251317</v>
      </c>
      <c r="K85" s="234">
        <f t="shared" si="19"/>
        <v>0.97260891311098963</v>
      </c>
      <c r="L85" s="234">
        <f t="shared" si="19"/>
        <v>0.96763202583435381</v>
      </c>
      <c r="M85" s="234">
        <f t="shared" si="19"/>
        <v>0.96311085578801126</v>
      </c>
      <c r="N85" s="234">
        <f t="shared" si="19"/>
        <v>0.98243699150841457</v>
      </c>
      <c r="O85" s="234">
        <f t="shared" si="19"/>
        <v>0.99495135492756781</v>
      </c>
      <c r="P85" s="234">
        <f t="shared" si="19"/>
        <v>0.99947603214117009</v>
      </c>
      <c r="Q85" s="234">
        <f t="shared" si="19"/>
        <v>1.0030440480124247</v>
      </c>
      <c r="R85" s="234">
        <f t="shared" si="19"/>
        <v>1.0045266543931042</v>
      </c>
      <c r="S85" s="234">
        <f t="shared" si="19"/>
        <v>1.0048949114971129</v>
      </c>
      <c r="T85" s="234">
        <f t="shared" si="19"/>
        <v>1.000700673007725</v>
      </c>
      <c r="U85" s="234">
        <f t="shared" si="19"/>
        <v>0.98996423363324626</v>
      </c>
      <c r="V85" s="234">
        <f t="shared" si="19"/>
        <v>0.97632145843383378</v>
      </c>
      <c r="W85" s="234">
        <f t="shared" si="19"/>
        <v>0.93128875208788664</v>
      </c>
      <c r="X85" s="234" t="str">
        <f t="shared" si="17"/>
        <v>-</v>
      </c>
      <c r="Y85" s="234" t="str">
        <f t="shared" si="17"/>
        <v>-</v>
      </c>
      <c r="AA85" s="148"/>
      <c r="AB85" s="148"/>
      <c r="AC85" s="148"/>
      <c r="AD85" s="148"/>
    </row>
    <row r="86" spans="1:30" s="194" customFormat="1" x14ac:dyDescent="0.2">
      <c r="A86" s="148" t="s">
        <v>227</v>
      </c>
      <c r="B86" s="234">
        <f t="shared" si="18"/>
        <v>1.2437311357100937</v>
      </c>
      <c r="C86" s="234">
        <f t="shared" si="19"/>
        <v>1.214899977819589</v>
      </c>
      <c r="D86" s="234">
        <f t="shared" si="19"/>
        <v>1.1620378358816335</v>
      </c>
      <c r="E86" s="234">
        <f t="shared" si="19"/>
        <v>1.1213035543973302</v>
      </c>
      <c r="F86" s="234">
        <f t="shared" si="19"/>
        <v>1.0907556666890685</v>
      </c>
      <c r="G86" s="234">
        <f t="shared" si="19"/>
        <v>1.0612934610649511</v>
      </c>
      <c r="H86" s="234">
        <f t="shared" si="19"/>
        <v>1.0273064054203915</v>
      </c>
      <c r="I86" s="234">
        <f t="shared" si="19"/>
        <v>1.0037842245054791</v>
      </c>
      <c r="J86" s="234">
        <f t="shared" si="19"/>
        <v>0.98887109643918336</v>
      </c>
      <c r="K86" s="234">
        <f t="shared" si="19"/>
        <v>0.97928992672333648</v>
      </c>
      <c r="L86" s="234">
        <f t="shared" si="19"/>
        <v>0.97392181344047768</v>
      </c>
      <c r="M86" s="234">
        <f t="shared" si="19"/>
        <v>0.9689554591570344</v>
      </c>
      <c r="N86" s="234">
        <f t="shared" si="19"/>
        <v>0.98752020048679567</v>
      </c>
      <c r="O86" s="234">
        <f t="shared" si="19"/>
        <v>0.99946570670189339</v>
      </c>
      <c r="P86" s="234">
        <f t="shared" si="19"/>
        <v>1.0036354528788227</v>
      </c>
      <c r="Q86" s="234">
        <f t="shared" si="19"/>
        <v>1.0068858529911446</v>
      </c>
      <c r="R86" s="234">
        <f t="shared" si="19"/>
        <v>1.008104284245666</v>
      </c>
      <c r="S86" s="234">
        <f t="shared" si="19"/>
        <v>1.0082044441349371</v>
      </c>
      <c r="T86" s="234">
        <f t="shared" si="19"/>
        <v>1.003826945112728</v>
      </c>
      <c r="U86" s="234">
        <f t="shared" si="19"/>
        <v>0.99296969168222937</v>
      </c>
      <c r="V86" s="234">
        <f t="shared" si="19"/>
        <v>0.97918622094408181</v>
      </c>
      <c r="W86" s="234">
        <f t="shared" si="19"/>
        <v>0.93421158759158318</v>
      </c>
      <c r="X86" s="234" t="str">
        <f t="shared" si="17"/>
        <v>-</v>
      </c>
      <c r="Y86" s="234" t="str">
        <f t="shared" si="17"/>
        <v>-</v>
      </c>
      <c r="AA86" s="148"/>
      <c r="AB86" s="148"/>
      <c r="AC86" s="148"/>
      <c r="AD86" s="148"/>
    </row>
    <row r="87" spans="1:30" s="194" customFormat="1" x14ac:dyDescent="0.2">
      <c r="A87" s="148" t="s">
        <v>228</v>
      </c>
      <c r="B87" s="234">
        <f t="shared" si="18"/>
        <v>1.3228244021257751</v>
      </c>
      <c r="C87" s="234">
        <f t="shared" si="19"/>
        <v>1.2896230592718831</v>
      </c>
      <c r="D87" s="234">
        <f t="shared" si="19"/>
        <v>1.226901759381674</v>
      </c>
      <c r="E87" s="234">
        <f t="shared" si="19"/>
        <v>1.1841041705054971</v>
      </c>
      <c r="F87" s="234">
        <f t="shared" si="19"/>
        <v>1.1560378448649429</v>
      </c>
      <c r="G87" s="234">
        <f t="shared" si="19"/>
        <v>1.1245185377726317</v>
      </c>
      <c r="H87" s="234">
        <f t="shared" si="19"/>
        <v>1.0907519948042308</v>
      </c>
      <c r="I87" s="234">
        <f t="shared" si="19"/>
        <v>1.068050736459937</v>
      </c>
      <c r="J87" s="234">
        <f t="shared" si="19"/>
        <v>1.0567927202889935</v>
      </c>
      <c r="K87" s="234">
        <f t="shared" si="19"/>
        <v>1.0464620922179697</v>
      </c>
      <c r="L87" s="234">
        <f t="shared" si="19"/>
        <v>1.0440350917066297</v>
      </c>
      <c r="M87" s="234">
        <f t="shared" si="19"/>
        <v>1.0480639492034696</v>
      </c>
      <c r="N87" s="234">
        <f t="shared" si="19"/>
        <v>1.0735295818633972</v>
      </c>
      <c r="O87" s="234">
        <f t="shared" si="19"/>
        <v>1.0820435588507877</v>
      </c>
      <c r="P87" s="234">
        <f t="shared" si="19"/>
        <v>1.0844467401285582</v>
      </c>
      <c r="Q87" s="234">
        <f t="shared" si="19"/>
        <v>1.0876485472866115</v>
      </c>
      <c r="R87" s="234">
        <f t="shared" si="19"/>
        <v>1.0872913992297817</v>
      </c>
      <c r="S87" s="234">
        <f t="shared" si="19"/>
        <v>1.087008214440121</v>
      </c>
      <c r="T87" s="234">
        <f t="shared" si="19"/>
        <v>1.0816148126303373</v>
      </c>
      <c r="U87" s="234">
        <f t="shared" si="19"/>
        <v>1.0735768764262072</v>
      </c>
      <c r="V87" s="234">
        <f t="shared" si="19"/>
        <v>1.064664895483483</v>
      </c>
      <c r="W87" s="234">
        <f t="shared" si="19"/>
        <v>1.0515729555496771</v>
      </c>
      <c r="X87" s="234">
        <f t="shared" si="17"/>
        <v>1.0662680186035762</v>
      </c>
      <c r="Y87" s="234">
        <f t="shared" si="17"/>
        <v>1.0837371952030712</v>
      </c>
      <c r="AA87" s="148"/>
      <c r="AB87" s="148"/>
      <c r="AC87" s="148"/>
      <c r="AD87" s="148"/>
    </row>
    <row r="88" spans="1:30" s="194" customFormat="1" x14ac:dyDescent="0.2">
      <c r="A88" s="148" t="s">
        <v>229</v>
      </c>
      <c r="B88" s="234">
        <f t="shared" si="18"/>
        <v>1.1805221715706589</v>
      </c>
      <c r="C88" s="234">
        <f t="shared" si="19"/>
        <v>1.1723773380319871</v>
      </c>
      <c r="D88" s="234">
        <f t="shared" si="19"/>
        <v>1.1280616717372247</v>
      </c>
      <c r="E88" s="234">
        <f t="shared" si="19"/>
        <v>1.0970463085077264</v>
      </c>
      <c r="F88" s="234">
        <f t="shared" si="19"/>
        <v>1.0784715114295462</v>
      </c>
      <c r="G88" s="234">
        <f t="shared" si="19"/>
        <v>1.0559490591686342</v>
      </c>
      <c r="H88" s="234">
        <f t="shared" si="19"/>
        <v>1.0341379068626306</v>
      </c>
      <c r="I88" s="234">
        <f t="shared" si="19"/>
        <v>1.0216782083053477</v>
      </c>
      <c r="J88" s="234">
        <f t="shared" si="19"/>
        <v>1.0242004387484125</v>
      </c>
      <c r="K88" s="234">
        <f t="shared" si="19"/>
        <v>1.0191372115007724</v>
      </c>
      <c r="L88" s="234">
        <f t="shared" si="19"/>
        <v>1.017049768758197</v>
      </c>
      <c r="M88" s="234">
        <f t="shared" si="19"/>
        <v>1.0289727628260015</v>
      </c>
      <c r="N88" s="234">
        <f t="shared" si="19"/>
        <v>1.0606340850347395</v>
      </c>
      <c r="O88" s="234">
        <f t="shared" si="19"/>
        <v>1.0747650105505466</v>
      </c>
      <c r="P88" s="234">
        <f t="shared" si="19"/>
        <v>1.0839394157605435</v>
      </c>
      <c r="Q88" s="234">
        <f t="shared" si="19"/>
        <v>1.090805063532553</v>
      </c>
      <c r="R88" s="234">
        <f t="shared" si="19"/>
        <v>1.0970400546306545</v>
      </c>
      <c r="S88" s="234">
        <f t="shared" si="19"/>
        <v>1.0834403964393871</v>
      </c>
      <c r="T88" s="234">
        <f t="shared" si="19"/>
        <v>1.0676782597018935</v>
      </c>
      <c r="U88" s="234">
        <f t="shared" si="19"/>
        <v>1.0432405350063172</v>
      </c>
      <c r="V88" s="234">
        <f t="shared" si="19"/>
        <v>1.0151668993527097</v>
      </c>
      <c r="W88" s="234">
        <f t="shared" si="19"/>
        <v>0.9933047281470887</v>
      </c>
      <c r="X88" s="234">
        <f t="shared" si="17"/>
        <v>0.98558335698933452</v>
      </c>
      <c r="Y88" s="234">
        <f t="shared" si="17"/>
        <v>0.9778252365175043</v>
      </c>
      <c r="AA88" s="148"/>
      <c r="AB88" s="148"/>
      <c r="AC88" s="148"/>
      <c r="AD88" s="148"/>
    </row>
    <row r="89" spans="1:30" s="194" customFormat="1" x14ac:dyDescent="0.2">
      <c r="A89" s="148" t="s">
        <v>230</v>
      </c>
      <c r="B89" s="234">
        <f t="shared" si="18"/>
        <v>1.1412780923302865</v>
      </c>
      <c r="C89" s="234">
        <f t="shared" si="19"/>
        <v>1.1031125507278752</v>
      </c>
      <c r="D89" s="234">
        <f t="shared" si="19"/>
        <v>1.047903874655939</v>
      </c>
      <c r="E89" s="234">
        <f t="shared" si="19"/>
        <v>1.0077590141487904</v>
      </c>
      <c r="F89" s="234">
        <f t="shared" si="19"/>
        <v>0.97729432194226928</v>
      </c>
      <c r="G89" s="234">
        <f t="shared" si="19"/>
        <v>0.95640629525924492</v>
      </c>
      <c r="H89" s="234">
        <f t="shared" si="19"/>
        <v>0.91430810217834191</v>
      </c>
      <c r="I89" s="234">
        <f t="shared" si="19"/>
        <v>0.8879484451844657</v>
      </c>
      <c r="J89" s="234">
        <f t="shared" si="19"/>
        <v>0.86699838212399649</v>
      </c>
      <c r="K89" s="234">
        <f t="shared" si="19"/>
        <v>0.85756540830639749</v>
      </c>
      <c r="L89" s="234">
        <f t="shared" si="19"/>
        <v>0.85160419699175161</v>
      </c>
      <c r="M89" s="234">
        <f t="shared" si="19"/>
        <v>0.85414097117536891</v>
      </c>
      <c r="N89" s="234">
        <f t="shared" si="19"/>
        <v>0.86930885090010479</v>
      </c>
      <c r="O89" s="234">
        <f t="shared" si="19"/>
        <v>0.8770521707406056</v>
      </c>
      <c r="P89" s="234">
        <f t="shared" si="19"/>
        <v>0.87729905979929723</v>
      </c>
      <c r="Q89" s="234">
        <f t="shared" si="19"/>
        <v>0.87344668181462037</v>
      </c>
      <c r="R89" s="234">
        <f t="shared" si="19"/>
        <v>0.87589509904212781</v>
      </c>
      <c r="S89" s="234">
        <f t="shared" si="19"/>
        <v>0.86819236543973788</v>
      </c>
      <c r="T89" s="234">
        <f t="shared" si="19"/>
        <v>0.85556580474305943</v>
      </c>
      <c r="U89" s="234">
        <f t="shared" si="19"/>
        <v>0.8412413289521723</v>
      </c>
      <c r="V89" s="234">
        <f t="shared" si="19"/>
        <v>0.82076565295169945</v>
      </c>
      <c r="W89" s="234">
        <f t="shared" si="19"/>
        <v>0.80436362619852964</v>
      </c>
      <c r="X89" s="234">
        <f t="shared" si="17"/>
        <v>0.80147939997520556</v>
      </c>
      <c r="Y89" s="234">
        <f t="shared" si="17"/>
        <v>0.79793918412408515</v>
      </c>
      <c r="AA89" s="148"/>
      <c r="AB89" s="148"/>
      <c r="AC89" s="148"/>
      <c r="AD89" s="148"/>
    </row>
    <row r="90" spans="1:30" s="194" customFormat="1" x14ac:dyDescent="0.2">
      <c r="A90" s="148" t="s">
        <v>231</v>
      </c>
      <c r="B90" s="234">
        <f t="shared" si="18"/>
        <v>1.1634018510946735</v>
      </c>
      <c r="C90" s="234">
        <f t="shared" si="19"/>
        <v>1.135676044698358</v>
      </c>
      <c r="D90" s="234">
        <f t="shared" si="19"/>
        <v>1.0861195542046607</v>
      </c>
      <c r="E90" s="234">
        <f t="shared" si="19"/>
        <v>1.0521710952689565</v>
      </c>
      <c r="F90" s="234">
        <f t="shared" si="19"/>
        <v>1.0328876836728258</v>
      </c>
      <c r="G90" s="234">
        <f t="shared" si="19"/>
        <v>1.0102426870905232</v>
      </c>
      <c r="H90" s="234">
        <f t="shared" si="19"/>
        <v>0.9986774077191295</v>
      </c>
      <c r="I90" s="234">
        <f t="shared" si="19"/>
        <v>0.99083303666785338</v>
      </c>
      <c r="J90" s="234">
        <f t="shared" si="19"/>
        <v>0.98881969157769867</v>
      </c>
      <c r="K90" s="234">
        <f t="shared" si="19"/>
        <v>0.99102339268198436</v>
      </c>
      <c r="L90" s="234">
        <f t="shared" si="19"/>
        <v>0.98989210339103628</v>
      </c>
      <c r="M90" s="234">
        <f t="shared" si="19"/>
        <v>0.99140893470790381</v>
      </c>
      <c r="N90" s="234">
        <f t="shared" si="19"/>
        <v>1.0307072433686395</v>
      </c>
      <c r="O90" s="234">
        <f t="shared" si="19"/>
        <v>1.0501799833861489</v>
      </c>
      <c r="P90" s="234">
        <f t="shared" si="19"/>
        <v>1.0567547678910898</v>
      </c>
      <c r="Q90" s="234">
        <f t="shared" si="19"/>
        <v>1.0613481982393616</v>
      </c>
      <c r="R90" s="234">
        <f t="shared" si="19"/>
        <v>1.0532498509242696</v>
      </c>
      <c r="S90" s="234">
        <f t="shared" si="19"/>
        <v>1.0477811727047868</v>
      </c>
      <c r="T90" s="234">
        <f t="shared" si="19"/>
        <v>1.0430412006229648</v>
      </c>
      <c r="U90" s="234">
        <f t="shared" si="19"/>
        <v>1.0112445623922739</v>
      </c>
      <c r="V90" s="234">
        <f t="shared" si="19"/>
        <v>0.99575799353094019</v>
      </c>
      <c r="W90" s="234">
        <f t="shared" si="19"/>
        <v>0.98011290736463952</v>
      </c>
      <c r="X90" s="234">
        <f t="shared" si="17"/>
        <v>0.98753940477076974</v>
      </c>
      <c r="Y90" s="234">
        <f t="shared" si="17"/>
        <v>0.98756626506024092</v>
      </c>
      <c r="AA90" s="148"/>
      <c r="AB90" s="148"/>
      <c r="AC90" s="148"/>
      <c r="AD90" s="148"/>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09619-E0BF-44C2-B3DB-97DC14D1233F}">
  <sheetPr codeName="Sheet60"/>
  <dimension ref="A1:AE64"/>
  <sheetViews>
    <sheetView topLeftCell="B11" workbookViewId="0">
      <selection activeCell="Y201" sqref="Y201"/>
    </sheetView>
  </sheetViews>
  <sheetFormatPr defaultColWidth="9" defaultRowHeight="14.25" x14ac:dyDescent="0.2"/>
  <cols>
    <col min="1" max="1" width="18.375" style="148" customWidth="1"/>
    <col min="2" max="20" width="9.875" style="148" bestFit="1" customWidth="1"/>
    <col min="21" max="22" width="9.875" style="148" customWidth="1"/>
    <col min="23" max="23" width="9" style="194"/>
    <col min="24" max="16384" width="9" style="148"/>
  </cols>
  <sheetData>
    <row r="1" spans="1:31" x14ac:dyDescent="0.2">
      <c r="A1" s="192" t="s">
        <v>1949</v>
      </c>
    </row>
    <row r="2" spans="1:31" x14ac:dyDescent="0.2">
      <c r="A2" s="192"/>
    </row>
    <row r="3" spans="1:31" ht="15" x14ac:dyDescent="0.25">
      <c r="A3" s="148" t="s">
        <v>1950</v>
      </c>
      <c r="B3" s="193">
        <v>2004</v>
      </c>
      <c r="C3" s="193">
        <v>2005</v>
      </c>
      <c r="D3" s="193">
        <v>2006</v>
      </c>
      <c r="E3" s="193">
        <v>2007</v>
      </c>
      <c r="F3" s="193">
        <v>2008</v>
      </c>
      <c r="G3" s="193">
        <v>2009</v>
      </c>
      <c r="H3" s="193">
        <v>2010</v>
      </c>
      <c r="I3" s="193">
        <v>2011</v>
      </c>
      <c r="J3" s="193">
        <v>2012</v>
      </c>
      <c r="K3" s="193">
        <v>2013</v>
      </c>
      <c r="L3" s="193">
        <v>2014</v>
      </c>
      <c r="M3" s="193">
        <v>2015</v>
      </c>
      <c r="N3" s="193">
        <v>2016</v>
      </c>
      <c r="O3" s="193">
        <v>2017</v>
      </c>
      <c r="P3" s="193">
        <v>2018</v>
      </c>
      <c r="Q3" s="193">
        <v>2019</v>
      </c>
      <c r="R3" s="193">
        <v>2020</v>
      </c>
      <c r="S3" s="193">
        <v>2021</v>
      </c>
      <c r="T3" s="193">
        <v>2022</v>
      </c>
      <c r="U3" s="193">
        <v>2023</v>
      </c>
      <c r="V3" s="193">
        <v>2024</v>
      </c>
      <c r="X3" s="148" t="str">
        <f ca="1">OFFSET(W3,0,-6)&amp;" - "&amp;OFFSET(W3,0,-1)</f>
        <v>2019 - 2024</v>
      </c>
      <c r="Z3" s="148" t="str">
        <f ca="1">OFFSET(W3,0,-2)&amp;" - "&amp;OFFSET(W3,0,-1)</f>
        <v>2023 - 2024</v>
      </c>
    </row>
    <row r="4" spans="1:31" x14ac:dyDescent="0.2">
      <c r="A4" s="196" t="str" cm="1">
        <f t="array" ref="A4">INDEX(A$15:A$37,Control!$B$3)</f>
        <v>Ashford</v>
      </c>
      <c r="B4" s="196" cm="1">
        <f t="array" ref="B4">INDEX(B15:B37,Control!$B$3)</f>
        <v>80.7</v>
      </c>
      <c r="C4" s="196" cm="1">
        <f t="array" ref="C4">INDEX(C15:C37,Control!$B$3)</f>
        <v>82.1</v>
      </c>
      <c r="D4" s="196" cm="1">
        <f t="array" ref="D4">INDEX(D15:D37,Control!$B$3)</f>
        <v>79.900000000000006</v>
      </c>
      <c r="E4" s="196" cm="1">
        <f t="array" ref="E4">INDEX(E15:E37,Control!$B$3)</f>
        <v>85</v>
      </c>
      <c r="F4" s="196" cm="1">
        <f t="array" ref="F4">INDEX(F15:F37,Control!$B$3)</f>
        <v>82.6</v>
      </c>
      <c r="G4" s="196" cm="1">
        <f t="array" ref="G4">INDEX(G15:G37,Control!$B$3)</f>
        <v>81.7</v>
      </c>
      <c r="H4" s="196" cm="1">
        <f t="array" ref="H4">INDEX(H15:H37,Control!$B$3)</f>
        <v>81.3</v>
      </c>
      <c r="I4" s="196" cm="1">
        <f t="array" ref="I4">INDEX(I15:I37,Control!$B$3)</f>
        <v>76.5</v>
      </c>
      <c r="J4" s="196" cm="1">
        <f t="array" ref="J4">INDEX(J15:J37,Control!$B$3)</f>
        <v>78.5</v>
      </c>
      <c r="K4" s="196" cm="1">
        <f t="array" ref="K4">INDEX(K15:K37,Control!$B$3)</f>
        <v>84.6</v>
      </c>
      <c r="L4" s="196" cm="1">
        <f t="array" ref="L4">INDEX(L15:L37,Control!$B$3)</f>
        <v>80.099999999999994</v>
      </c>
      <c r="M4" s="196" cm="1">
        <f t="array" ref="M4">INDEX(M15:M37,Control!$B$3)</f>
        <v>80.099999999999994</v>
      </c>
      <c r="N4" s="196" cm="1">
        <f t="array" ref="N4">INDEX(N15:N37,Control!$B$3)</f>
        <v>84</v>
      </c>
      <c r="O4" s="196" cm="1">
        <f t="array" ref="O4">INDEX(O15:O37,Control!$B$3)</f>
        <v>78</v>
      </c>
      <c r="P4" s="196" cm="1">
        <f t="array" ref="P4">INDEX(P15:P37,Control!$B$3)</f>
        <v>83.4</v>
      </c>
      <c r="Q4" s="196" cm="1">
        <f t="array" ref="Q4">INDEX(Q15:Q37,Control!$B$3)</f>
        <v>83.6</v>
      </c>
      <c r="R4" s="196" cm="1">
        <f t="array" ref="R4">INDEX(R15:R37,Control!$B$3)</f>
        <v>83.7</v>
      </c>
      <c r="S4" s="196" cm="1">
        <f t="array" ref="S4">INDEX(S15:S37,Control!$B$3)</f>
        <v>79.900000000000006</v>
      </c>
      <c r="T4" s="196" cm="1">
        <f t="array" ref="T4">INDEX(T15:T37,Control!$B$3)</f>
        <v>78.7</v>
      </c>
      <c r="U4" s="196" cm="1">
        <f t="array" ref="U4">INDEX(U15:U37,Control!$B$3)</f>
        <v>71.7</v>
      </c>
      <c r="V4" s="196" cm="1">
        <f t="array" ref="V4">INDEX(V15:V37,Control!$B$3)</f>
        <v>80.3</v>
      </c>
      <c r="X4" s="25">
        <f ca="1">OFFSET(W4,0,-1)-OFFSET(W4,0,-6)</f>
        <v>-3.2999999999999972</v>
      </c>
      <c r="Y4" s="30">
        <f ca="1">X4/OFFSET(W4,0,-6)</f>
        <v>-3.9473684210526286E-2</v>
      </c>
      <c r="Z4" s="25">
        <f ca="1">OFFSET(W4,0,-1)-OFFSET(W4,0,-2)</f>
        <v>8.5999999999999943</v>
      </c>
      <c r="AA4" s="30">
        <f ca="1">Z4/OFFSET(W4,0,-2)</f>
        <v>0.11994421199442111</v>
      </c>
    </row>
    <row r="5" spans="1:31" x14ac:dyDescent="0.2">
      <c r="A5" s="148" t="str">
        <f>A30</f>
        <v>South East</v>
      </c>
      <c r="B5" s="148">
        <f t="shared" ref="B5:T5" si="0">B30</f>
        <v>80.2</v>
      </c>
      <c r="C5" s="148">
        <f t="shared" si="0"/>
        <v>80.400000000000006</v>
      </c>
      <c r="D5" s="148">
        <f t="shared" si="0"/>
        <v>80.400000000000006</v>
      </c>
      <c r="E5" s="148">
        <f t="shared" si="0"/>
        <v>80.099999999999994</v>
      </c>
      <c r="F5" s="148">
        <f t="shared" si="0"/>
        <v>80.2</v>
      </c>
      <c r="G5" s="148">
        <f t="shared" si="0"/>
        <v>79.900000000000006</v>
      </c>
      <c r="H5" s="148">
        <f t="shared" si="0"/>
        <v>79.400000000000006</v>
      </c>
      <c r="I5" s="148">
        <f t="shared" si="0"/>
        <v>79.099999999999994</v>
      </c>
      <c r="J5" s="148">
        <f t="shared" si="0"/>
        <v>79.599999999999994</v>
      </c>
      <c r="K5" s="148">
        <f t="shared" si="0"/>
        <v>80</v>
      </c>
      <c r="L5" s="148">
        <f t="shared" si="0"/>
        <v>79.7</v>
      </c>
      <c r="M5" s="148">
        <f t="shared" si="0"/>
        <v>80.3</v>
      </c>
      <c r="N5" s="148">
        <f t="shared" si="0"/>
        <v>81</v>
      </c>
      <c r="O5" s="148">
        <f t="shared" si="0"/>
        <v>81.400000000000006</v>
      </c>
      <c r="P5" s="148">
        <f t="shared" si="0"/>
        <v>80.8</v>
      </c>
      <c r="Q5" s="148">
        <f t="shared" si="0"/>
        <v>82</v>
      </c>
      <c r="R5" s="148">
        <f t="shared" si="0"/>
        <v>81.599999999999994</v>
      </c>
      <c r="S5" s="148">
        <f t="shared" si="0"/>
        <v>80.8</v>
      </c>
      <c r="T5" s="148">
        <f t="shared" si="0"/>
        <v>80.7</v>
      </c>
      <c r="U5" s="148">
        <f t="shared" ref="U5:V5" si="1">U30</f>
        <v>81.7</v>
      </c>
      <c r="V5" s="148">
        <f t="shared" si="1"/>
        <v>81.599999999999994</v>
      </c>
      <c r="X5" s="25">
        <f t="shared" ref="X5" ca="1" si="2">OFFSET(W5,0,-1)-OFFSET(W5,0,-6)</f>
        <v>-0.40000000000000568</v>
      </c>
      <c r="Y5" s="30">
        <f t="shared" ref="Y5" ca="1" si="3">X5/OFFSET(W5,0,-6)</f>
        <v>-4.8780487804878743E-3</v>
      </c>
      <c r="Z5" s="25">
        <f t="shared" ref="Z5" ca="1" si="4">OFFSET(W5,0,-1)-OFFSET(W5,0,-2)</f>
        <v>-0.10000000000000853</v>
      </c>
      <c r="AA5" s="30">
        <f t="shared" ref="AA5" ca="1" si="5">Z5/OFFSET(W5,0,-2)</f>
        <v>-1.2239902080784398E-3</v>
      </c>
    </row>
    <row r="6" spans="1:31" x14ac:dyDescent="0.2">
      <c r="A6" s="148" t="str">
        <f>A31</f>
        <v>England</v>
      </c>
      <c r="B6" s="148">
        <f t="shared" ref="B6:T6" si="6">B31</f>
        <v>76.5</v>
      </c>
      <c r="C6" s="148">
        <f t="shared" si="6"/>
        <v>76.599999999999994</v>
      </c>
      <c r="D6" s="148">
        <f t="shared" si="6"/>
        <v>76.8</v>
      </c>
      <c r="E6" s="148">
        <f t="shared" si="6"/>
        <v>76.599999999999994</v>
      </c>
      <c r="F6" s="148">
        <f t="shared" si="6"/>
        <v>76.8</v>
      </c>
      <c r="G6" s="148">
        <f t="shared" si="6"/>
        <v>76.8</v>
      </c>
      <c r="H6" s="148">
        <f t="shared" si="6"/>
        <v>76.3</v>
      </c>
      <c r="I6" s="148">
        <f t="shared" si="6"/>
        <v>76.3</v>
      </c>
      <c r="J6" s="148">
        <f t="shared" si="6"/>
        <v>76.900000000000006</v>
      </c>
      <c r="K6" s="148">
        <f t="shared" si="6"/>
        <v>77.400000000000006</v>
      </c>
      <c r="L6" s="148">
        <f t="shared" si="6"/>
        <v>77.400000000000006</v>
      </c>
      <c r="M6" s="148">
        <f t="shared" si="6"/>
        <v>77.900000000000006</v>
      </c>
      <c r="N6" s="148">
        <f t="shared" si="6"/>
        <v>78.099999999999994</v>
      </c>
      <c r="O6" s="148">
        <f t="shared" si="6"/>
        <v>78.599999999999994</v>
      </c>
      <c r="P6" s="148">
        <f t="shared" si="6"/>
        <v>78.7</v>
      </c>
      <c r="Q6" s="148">
        <f t="shared" si="6"/>
        <v>79.2</v>
      </c>
      <c r="R6" s="148">
        <f t="shared" si="6"/>
        <v>79.400000000000006</v>
      </c>
      <c r="S6" s="148">
        <f t="shared" si="6"/>
        <v>78.8</v>
      </c>
      <c r="T6" s="148">
        <f t="shared" si="6"/>
        <v>78.7</v>
      </c>
      <c r="U6" s="148">
        <f t="shared" ref="U6:V6" si="7">U31</f>
        <v>79</v>
      </c>
      <c r="V6" s="148">
        <f t="shared" si="7"/>
        <v>78.900000000000006</v>
      </c>
      <c r="Y6" s="195"/>
      <c r="AA6" s="195"/>
    </row>
    <row r="7" spans="1:31" x14ac:dyDescent="0.2">
      <c r="A7" s="148" t="s">
        <v>1951</v>
      </c>
      <c r="B7" s="196"/>
      <c r="C7" s="196"/>
      <c r="D7" s="196"/>
      <c r="E7" s="196"/>
      <c r="F7" s="196"/>
      <c r="G7" s="196"/>
      <c r="H7" s="196"/>
      <c r="I7" s="196"/>
      <c r="J7" s="196"/>
      <c r="K7" s="196"/>
      <c r="L7" s="196"/>
      <c r="M7" s="196"/>
      <c r="N7" s="196"/>
      <c r="O7" s="196"/>
      <c r="P7" s="196"/>
      <c r="Q7" s="196"/>
      <c r="R7" s="196"/>
      <c r="S7" s="196"/>
      <c r="T7" s="196"/>
      <c r="U7" s="196"/>
      <c r="V7" s="196"/>
      <c r="Y7" s="195"/>
      <c r="AA7" s="195"/>
    </row>
    <row r="8" spans="1:31" x14ac:dyDescent="0.2">
      <c r="A8" s="196" t="str" cm="1">
        <f t="array" ref="A8">INDEX(A$15:A$37,Control!$B$3)</f>
        <v>Ashford</v>
      </c>
      <c r="B8" s="196" cm="1">
        <f t="array" ref="B8">INDEX(B42:B64,Control!$B$3)</f>
        <v>19.3</v>
      </c>
      <c r="C8" s="196" cm="1">
        <f t="array" ref="C8">INDEX(C42:C64,Control!$B$3)</f>
        <v>17.899999999999999</v>
      </c>
      <c r="D8" s="196" cm="1">
        <f t="array" ref="D8">INDEX(D42:D64,Control!$B$3)</f>
        <v>20.100000000000001</v>
      </c>
      <c r="E8" s="196" cm="1">
        <f t="array" ref="E8">INDEX(E42:E64,Control!$B$3)</f>
        <v>15</v>
      </c>
      <c r="F8" s="196" cm="1">
        <f t="array" ref="F8">INDEX(F42:F64,Control!$B$3)</f>
        <v>17.399999999999999</v>
      </c>
      <c r="G8" s="196" cm="1">
        <f t="array" ref="G8">INDEX(G42:G64,Control!$B$3)</f>
        <v>18.3</v>
      </c>
      <c r="H8" s="196" cm="1">
        <f t="array" ref="H8">INDEX(H42:H64,Control!$B$3)</f>
        <v>18.7</v>
      </c>
      <c r="I8" s="196" cm="1">
        <f t="array" ref="I8">INDEX(I42:I64,Control!$B$3)</f>
        <v>23.5</v>
      </c>
      <c r="J8" s="196" cm="1">
        <f t="array" ref="J8">INDEX(J42:J64,Control!$B$3)</f>
        <v>21.5</v>
      </c>
      <c r="K8" s="196" cm="1">
        <f t="array" ref="K8">INDEX(K42:K64,Control!$B$3)</f>
        <v>15.4</v>
      </c>
      <c r="L8" s="196" cm="1">
        <f t="array" ref="L8">INDEX(L42:L64,Control!$B$3)</f>
        <v>19.899999999999999</v>
      </c>
      <c r="M8" s="196" cm="1">
        <f t="array" ref="M8">INDEX(M42:M64,Control!$B$3)</f>
        <v>19.899999999999999</v>
      </c>
      <c r="N8" s="196" cm="1">
        <f t="array" ref="N8">INDEX(N42:N64,Control!$B$3)</f>
        <v>16</v>
      </c>
      <c r="O8" s="196" cm="1">
        <f t="array" ref="O8">INDEX(O42:O64,Control!$B$3)</f>
        <v>22</v>
      </c>
      <c r="P8" s="196" cm="1">
        <f t="array" ref="P8">INDEX(P42:P64,Control!$B$3)</f>
        <v>16.600000000000001</v>
      </c>
      <c r="Q8" s="196" cm="1">
        <f t="array" ref="Q8">INDEX(Q42:Q64,Control!$B$3)</f>
        <v>16.399999999999999</v>
      </c>
      <c r="R8" s="196" cm="1">
        <f t="array" ref="R8">INDEX(R42:R64,Control!$B$3)</f>
        <v>16.3</v>
      </c>
      <c r="S8" s="196" cm="1">
        <f t="array" ref="S8">INDEX(S42:S64,Control!$B$3)</f>
        <v>20.100000000000001</v>
      </c>
      <c r="T8" s="196" cm="1">
        <f t="array" ref="T8">INDEX(T42:T64,Control!$B$3)</f>
        <v>21.3</v>
      </c>
      <c r="U8" s="196" cm="1">
        <f t="array" ref="U8">INDEX(U42:U64,Control!$B$3)</f>
        <v>28.3</v>
      </c>
      <c r="V8" s="196" cm="1">
        <f t="array" ref="V8">INDEX(V42:V64,Control!$B$3)</f>
        <v>19.7</v>
      </c>
      <c r="Y8" s="195"/>
      <c r="AA8" s="195"/>
    </row>
    <row r="9" spans="1:31" x14ac:dyDescent="0.2">
      <c r="A9" s="148" t="str">
        <f>A57</f>
        <v>South East</v>
      </c>
      <c r="B9" s="148">
        <f t="shared" ref="B9:T9" si="8">B57</f>
        <v>19.8</v>
      </c>
      <c r="C9" s="148">
        <f t="shared" si="8"/>
        <v>19.600000000000001</v>
      </c>
      <c r="D9" s="148">
        <f t="shared" si="8"/>
        <v>19.600000000000001</v>
      </c>
      <c r="E9" s="148">
        <f t="shared" si="8"/>
        <v>19.899999999999999</v>
      </c>
      <c r="F9" s="148">
        <f t="shared" si="8"/>
        <v>19.8</v>
      </c>
      <c r="G9" s="148">
        <f t="shared" si="8"/>
        <v>20.100000000000001</v>
      </c>
      <c r="H9" s="148">
        <f t="shared" si="8"/>
        <v>20.6</v>
      </c>
      <c r="I9" s="148">
        <f t="shared" si="8"/>
        <v>20.9</v>
      </c>
      <c r="J9" s="148">
        <f t="shared" si="8"/>
        <v>20.399999999999999</v>
      </c>
      <c r="K9" s="148">
        <f t="shared" si="8"/>
        <v>20</v>
      </c>
      <c r="L9" s="148">
        <f t="shared" si="8"/>
        <v>20.3</v>
      </c>
      <c r="M9" s="148">
        <f t="shared" si="8"/>
        <v>19.7</v>
      </c>
      <c r="N9" s="148">
        <f t="shared" si="8"/>
        <v>19</v>
      </c>
      <c r="O9" s="148">
        <f t="shared" si="8"/>
        <v>18.600000000000001</v>
      </c>
      <c r="P9" s="148">
        <f t="shared" si="8"/>
        <v>19.2</v>
      </c>
      <c r="Q9" s="148">
        <f t="shared" si="8"/>
        <v>18</v>
      </c>
      <c r="R9" s="148">
        <f t="shared" si="8"/>
        <v>18.399999999999999</v>
      </c>
      <c r="S9" s="148">
        <f t="shared" si="8"/>
        <v>19.2</v>
      </c>
      <c r="T9" s="148">
        <f t="shared" si="8"/>
        <v>19.3</v>
      </c>
      <c r="U9" s="148">
        <f t="shared" ref="U9:V9" si="9">U57</f>
        <v>18.3</v>
      </c>
      <c r="V9" s="148">
        <f t="shared" si="9"/>
        <v>18.399999999999999</v>
      </c>
      <c r="Y9" s="195"/>
      <c r="AA9" s="195"/>
    </row>
    <row r="10" spans="1:31" x14ac:dyDescent="0.2">
      <c r="A10" s="148" t="str">
        <f>A58</f>
        <v>England</v>
      </c>
      <c r="B10" s="148">
        <f t="shared" ref="B10:T10" si="10">B58</f>
        <v>23.5</v>
      </c>
      <c r="C10" s="148">
        <f t="shared" si="10"/>
        <v>23.4</v>
      </c>
      <c r="D10" s="148">
        <f t="shared" si="10"/>
        <v>23.2</v>
      </c>
      <c r="E10" s="148">
        <f t="shared" si="10"/>
        <v>23.4</v>
      </c>
      <c r="F10" s="148">
        <f t="shared" si="10"/>
        <v>23.2</v>
      </c>
      <c r="G10" s="148">
        <f t="shared" si="10"/>
        <v>23.2</v>
      </c>
      <c r="H10" s="148">
        <f t="shared" si="10"/>
        <v>23.7</v>
      </c>
      <c r="I10" s="148">
        <f t="shared" si="10"/>
        <v>23.7</v>
      </c>
      <c r="J10" s="148">
        <f t="shared" si="10"/>
        <v>23.1</v>
      </c>
      <c r="K10" s="148">
        <f t="shared" si="10"/>
        <v>22.6</v>
      </c>
      <c r="L10" s="148">
        <f t="shared" si="10"/>
        <v>22.6</v>
      </c>
      <c r="M10" s="148">
        <f t="shared" si="10"/>
        <v>22.1</v>
      </c>
      <c r="N10" s="148">
        <f t="shared" si="10"/>
        <v>21.9</v>
      </c>
      <c r="O10" s="148">
        <f t="shared" si="10"/>
        <v>21.4</v>
      </c>
      <c r="P10" s="148">
        <f t="shared" si="10"/>
        <v>21.3</v>
      </c>
      <c r="Q10" s="148">
        <f t="shared" si="10"/>
        <v>20.8</v>
      </c>
      <c r="R10" s="148">
        <f t="shared" si="10"/>
        <v>20.6</v>
      </c>
      <c r="S10" s="148">
        <f t="shared" si="10"/>
        <v>21.2</v>
      </c>
      <c r="T10" s="148">
        <f t="shared" si="10"/>
        <v>21.3</v>
      </c>
      <c r="U10" s="148">
        <f t="shared" ref="U10:V10" si="11">U58</f>
        <v>21</v>
      </c>
      <c r="V10" s="148">
        <f t="shared" si="11"/>
        <v>21.1</v>
      </c>
      <c r="Y10" s="195"/>
      <c r="AA10" s="195"/>
    </row>
    <row r="11" spans="1:31" x14ac:dyDescent="0.2">
      <c r="B11" s="196"/>
      <c r="C11" s="196"/>
      <c r="D11" s="196"/>
      <c r="E11" s="196"/>
      <c r="F11" s="196"/>
      <c r="G11" s="196"/>
      <c r="H11" s="196"/>
      <c r="I11" s="196"/>
      <c r="J11" s="196"/>
      <c r="K11" s="196"/>
      <c r="L11" s="196"/>
      <c r="M11" s="196"/>
      <c r="N11" s="196"/>
      <c r="O11" s="196"/>
      <c r="P11" s="196"/>
      <c r="Q11" s="196"/>
      <c r="R11" s="196"/>
      <c r="S11" s="196"/>
      <c r="T11" s="196"/>
      <c r="U11" s="196"/>
      <c r="V11" s="196"/>
      <c r="Y11" s="195"/>
      <c r="AA11" s="195"/>
    </row>
    <row r="13" spans="1:31" x14ac:dyDescent="0.2">
      <c r="A13" s="148" t="s">
        <v>1952</v>
      </c>
    </row>
    <row r="14" spans="1:31" s="194" customFormat="1" ht="15" x14ac:dyDescent="0.25">
      <c r="A14" s="148"/>
      <c r="B14" s="193" t="s">
        <v>1600</v>
      </c>
      <c r="C14" s="193" t="s">
        <v>1601</v>
      </c>
      <c r="D14" s="193" t="s">
        <v>1602</v>
      </c>
      <c r="E14" s="193" t="s">
        <v>1603</v>
      </c>
      <c r="F14" s="193" t="s">
        <v>1604</v>
      </c>
      <c r="G14" s="193" t="s">
        <v>1605</v>
      </c>
      <c r="H14" s="193" t="s">
        <v>1606</v>
      </c>
      <c r="I14" s="193" t="s">
        <v>1607</v>
      </c>
      <c r="J14" s="193" t="s">
        <v>1608</v>
      </c>
      <c r="K14" s="193" t="s">
        <v>1609</v>
      </c>
      <c r="L14" s="193" t="s">
        <v>1610</v>
      </c>
      <c r="M14" s="193" t="s">
        <v>1611</v>
      </c>
      <c r="N14" s="193" t="s">
        <v>1612</v>
      </c>
      <c r="O14" s="193" t="s">
        <v>1613</v>
      </c>
      <c r="P14" s="193" t="s">
        <v>1614</v>
      </c>
      <c r="Q14" s="193" t="s">
        <v>1615</v>
      </c>
      <c r="R14" s="193" t="s">
        <v>1616</v>
      </c>
      <c r="S14" s="193" t="s">
        <v>553</v>
      </c>
      <c r="T14" s="193" t="s">
        <v>545</v>
      </c>
      <c r="U14" s="193" t="s">
        <v>1617</v>
      </c>
      <c r="V14" s="193" t="s">
        <v>2154</v>
      </c>
      <c r="X14" s="148"/>
      <c r="Y14" s="148"/>
      <c r="Z14" s="148"/>
      <c r="AA14" s="148"/>
      <c r="AB14" s="148"/>
      <c r="AC14" s="148"/>
      <c r="AD14" s="148"/>
      <c r="AE14" s="148"/>
    </row>
    <row r="15" spans="1:31" s="194" customFormat="1" x14ac:dyDescent="0.2">
      <c r="A15" s="148" t="s">
        <v>115</v>
      </c>
      <c r="B15" s="197">
        <v>80.7</v>
      </c>
      <c r="C15" s="197">
        <v>82.1</v>
      </c>
      <c r="D15" s="197">
        <v>79.900000000000006</v>
      </c>
      <c r="E15" s="197">
        <v>85</v>
      </c>
      <c r="F15" s="197">
        <v>82.6</v>
      </c>
      <c r="G15" s="197">
        <v>81.7</v>
      </c>
      <c r="H15" s="197">
        <v>81.3</v>
      </c>
      <c r="I15" s="197">
        <v>76.5</v>
      </c>
      <c r="J15" s="197">
        <v>78.5</v>
      </c>
      <c r="K15" s="197">
        <v>84.6</v>
      </c>
      <c r="L15" s="197">
        <v>80.099999999999994</v>
      </c>
      <c r="M15" s="197">
        <v>80.099999999999994</v>
      </c>
      <c r="N15" s="197">
        <v>84</v>
      </c>
      <c r="O15" s="197">
        <v>78</v>
      </c>
      <c r="P15" s="197">
        <v>83.4</v>
      </c>
      <c r="Q15" s="197">
        <v>83.6</v>
      </c>
      <c r="R15" s="197">
        <v>83.7</v>
      </c>
      <c r="S15" s="197">
        <v>79.900000000000006</v>
      </c>
      <c r="T15" s="197">
        <v>78.7</v>
      </c>
      <c r="U15" s="197">
        <v>71.7</v>
      </c>
      <c r="V15" s="197">
        <v>80.3</v>
      </c>
      <c r="X15" s="148"/>
      <c r="Y15" s="148"/>
      <c r="Z15" s="148"/>
      <c r="AA15" s="148"/>
      <c r="AB15" s="148"/>
      <c r="AC15" s="148"/>
      <c r="AD15" s="148"/>
      <c r="AE15" s="148"/>
    </row>
    <row r="16" spans="1:31" s="194" customFormat="1" x14ac:dyDescent="0.2">
      <c r="A16" s="148" t="s">
        <v>116</v>
      </c>
      <c r="B16" s="197">
        <v>77</v>
      </c>
      <c r="C16" s="197">
        <v>76.2</v>
      </c>
      <c r="D16" s="197">
        <v>79.8</v>
      </c>
      <c r="E16" s="197">
        <v>80.2</v>
      </c>
      <c r="F16" s="197">
        <v>78.099999999999994</v>
      </c>
      <c r="G16" s="197">
        <v>75.900000000000006</v>
      </c>
      <c r="H16" s="197">
        <v>75.7</v>
      </c>
      <c r="I16" s="197">
        <v>71.900000000000006</v>
      </c>
      <c r="J16" s="197">
        <v>68.5</v>
      </c>
      <c r="K16" s="197">
        <v>73.5</v>
      </c>
      <c r="L16" s="197">
        <v>73.5</v>
      </c>
      <c r="M16" s="197">
        <v>71.8</v>
      </c>
      <c r="N16" s="197">
        <v>70.099999999999994</v>
      </c>
      <c r="O16" s="197">
        <v>77.099999999999994</v>
      </c>
      <c r="P16" s="197">
        <v>71.5</v>
      </c>
      <c r="Q16" s="197">
        <v>71</v>
      </c>
      <c r="R16" s="197">
        <v>83.2</v>
      </c>
      <c r="S16" s="197">
        <v>78.900000000000006</v>
      </c>
      <c r="T16" s="197">
        <v>69.599999999999994</v>
      </c>
      <c r="U16" s="197">
        <v>72.3</v>
      </c>
      <c r="V16" s="197">
        <v>69.2</v>
      </c>
      <c r="X16" s="148"/>
      <c r="Y16" s="148"/>
      <c r="Z16" s="148"/>
      <c r="AA16" s="148"/>
      <c r="AB16" s="148"/>
      <c r="AC16" s="148"/>
      <c r="AD16" s="148"/>
      <c r="AE16" s="148"/>
    </row>
    <row r="17" spans="1:31" s="194" customFormat="1" x14ac:dyDescent="0.2">
      <c r="A17" s="148" t="s">
        <v>117</v>
      </c>
      <c r="B17" s="197">
        <v>78</v>
      </c>
      <c r="C17" s="197">
        <v>79.5</v>
      </c>
      <c r="D17" s="197">
        <v>79.3</v>
      </c>
      <c r="E17" s="197">
        <v>79.900000000000006</v>
      </c>
      <c r="F17" s="197">
        <v>74.5</v>
      </c>
      <c r="G17" s="197">
        <v>80.5</v>
      </c>
      <c r="H17" s="197">
        <v>80.7</v>
      </c>
      <c r="I17" s="197">
        <v>80.7</v>
      </c>
      <c r="J17" s="197">
        <v>83.5</v>
      </c>
      <c r="K17" s="197">
        <v>83.5</v>
      </c>
      <c r="L17" s="197">
        <v>86.7</v>
      </c>
      <c r="M17" s="197">
        <v>76.7</v>
      </c>
      <c r="N17" s="197">
        <v>84.5</v>
      </c>
      <c r="O17" s="197">
        <v>92.4</v>
      </c>
      <c r="P17" s="197">
        <v>87</v>
      </c>
      <c r="Q17" s="197">
        <v>88.8</v>
      </c>
      <c r="R17" s="197">
        <v>86.8</v>
      </c>
      <c r="S17" s="197">
        <v>69.099999999999994</v>
      </c>
      <c r="T17" s="197">
        <v>82.8</v>
      </c>
      <c r="U17" s="197">
        <v>86.4</v>
      </c>
      <c r="V17" s="197">
        <v>75.5</v>
      </c>
      <c r="X17" s="148"/>
      <c r="Y17" s="148"/>
      <c r="Z17" s="148"/>
      <c r="AA17" s="148"/>
      <c r="AB17" s="148"/>
      <c r="AC17" s="148"/>
      <c r="AD17" s="148"/>
      <c r="AE17" s="148"/>
    </row>
    <row r="18" spans="1:31" s="194" customFormat="1" x14ac:dyDescent="0.2">
      <c r="A18" s="148" t="s">
        <v>118</v>
      </c>
      <c r="B18" s="197">
        <v>75.5</v>
      </c>
      <c r="C18" s="197">
        <v>76.2</v>
      </c>
      <c r="D18" s="197">
        <v>74</v>
      </c>
      <c r="E18" s="197">
        <v>77.400000000000006</v>
      </c>
      <c r="F18" s="197">
        <v>79.599999999999994</v>
      </c>
      <c r="G18" s="197">
        <v>76.3</v>
      </c>
      <c r="H18" s="197">
        <v>78.900000000000006</v>
      </c>
      <c r="I18" s="197">
        <v>73.7</v>
      </c>
      <c r="J18" s="197">
        <v>73.599999999999994</v>
      </c>
      <c r="K18" s="197">
        <v>76</v>
      </c>
      <c r="L18" s="197">
        <v>75.900000000000006</v>
      </c>
      <c r="M18" s="197">
        <v>73.599999999999994</v>
      </c>
      <c r="N18" s="197">
        <v>83.1</v>
      </c>
      <c r="O18" s="197">
        <v>77.599999999999994</v>
      </c>
      <c r="P18" s="197">
        <v>82.1</v>
      </c>
      <c r="Q18" s="197">
        <v>80.2</v>
      </c>
      <c r="R18" s="197">
        <v>79.400000000000006</v>
      </c>
      <c r="S18" s="197">
        <v>77.099999999999994</v>
      </c>
      <c r="T18" s="197">
        <v>74</v>
      </c>
      <c r="U18" s="197">
        <v>72.5</v>
      </c>
      <c r="V18" s="197">
        <v>72.3</v>
      </c>
      <c r="X18" s="148"/>
      <c r="Y18" s="148"/>
      <c r="Z18" s="148"/>
      <c r="AA18" s="148"/>
      <c r="AB18" s="148"/>
      <c r="AC18" s="148"/>
      <c r="AD18" s="148"/>
      <c r="AE18" s="148"/>
    </row>
    <row r="19" spans="1:31" s="194" customFormat="1" x14ac:dyDescent="0.2">
      <c r="A19" s="148" t="s">
        <v>119</v>
      </c>
      <c r="B19" s="197">
        <v>74.599999999999994</v>
      </c>
      <c r="C19" s="197">
        <v>78.2</v>
      </c>
      <c r="D19" s="197">
        <v>76.7</v>
      </c>
      <c r="E19" s="197">
        <v>80</v>
      </c>
      <c r="F19" s="197">
        <v>77.3</v>
      </c>
      <c r="G19" s="197">
        <v>81.400000000000006</v>
      </c>
      <c r="H19" s="197">
        <v>81.5</v>
      </c>
      <c r="I19" s="197">
        <v>81.8</v>
      </c>
      <c r="J19" s="197">
        <v>78.599999999999994</v>
      </c>
      <c r="K19" s="197">
        <v>79.3</v>
      </c>
      <c r="L19" s="197">
        <v>82.6</v>
      </c>
      <c r="M19" s="197">
        <v>80.8</v>
      </c>
      <c r="N19" s="197">
        <v>80.2</v>
      </c>
      <c r="O19" s="197">
        <v>79</v>
      </c>
      <c r="P19" s="197">
        <v>75.2</v>
      </c>
      <c r="Q19" s="197">
        <v>84.6</v>
      </c>
      <c r="R19" s="197">
        <v>82.9</v>
      </c>
      <c r="S19" s="197">
        <v>78.400000000000006</v>
      </c>
      <c r="T19" s="197">
        <v>84.4</v>
      </c>
      <c r="U19" s="197">
        <v>78</v>
      </c>
      <c r="V19" s="197">
        <v>85</v>
      </c>
      <c r="X19" s="148"/>
      <c r="Y19" s="148"/>
      <c r="Z19" s="148"/>
      <c r="AA19" s="148"/>
      <c r="AB19" s="148"/>
      <c r="AC19" s="148"/>
      <c r="AD19" s="148"/>
      <c r="AE19" s="148"/>
    </row>
    <row r="20" spans="1:31" s="194" customFormat="1" x14ac:dyDescent="0.2">
      <c r="A20" s="148" t="s">
        <v>120</v>
      </c>
      <c r="B20" s="197">
        <v>80.2</v>
      </c>
      <c r="C20" s="197">
        <v>78.099999999999994</v>
      </c>
      <c r="D20" s="197">
        <v>81.3</v>
      </c>
      <c r="E20" s="197">
        <v>81.5</v>
      </c>
      <c r="F20" s="197">
        <v>80.099999999999994</v>
      </c>
      <c r="G20" s="197">
        <v>81.5</v>
      </c>
      <c r="H20" s="197">
        <v>80.599999999999994</v>
      </c>
      <c r="I20" s="197">
        <v>77.7</v>
      </c>
      <c r="J20" s="197">
        <v>72.5</v>
      </c>
      <c r="K20" s="197">
        <v>79.900000000000006</v>
      </c>
      <c r="L20" s="197">
        <v>76.8</v>
      </c>
      <c r="M20" s="197">
        <v>76.900000000000006</v>
      </c>
      <c r="N20" s="197">
        <v>69.599999999999994</v>
      </c>
      <c r="O20" s="197">
        <v>76.7</v>
      </c>
      <c r="P20" s="197">
        <v>84.7</v>
      </c>
      <c r="Q20" s="197">
        <v>86.4</v>
      </c>
      <c r="R20" s="197">
        <v>82.9</v>
      </c>
      <c r="S20" s="197">
        <v>81.599999999999994</v>
      </c>
      <c r="T20" s="197">
        <v>84.1</v>
      </c>
      <c r="U20" s="197">
        <v>87</v>
      </c>
      <c r="V20" s="197">
        <v>75.7</v>
      </c>
      <c r="X20" s="148"/>
      <c r="Y20" s="148"/>
      <c r="Z20" s="148"/>
      <c r="AA20" s="148"/>
      <c r="AB20" s="148"/>
      <c r="AC20" s="148"/>
      <c r="AD20" s="148"/>
      <c r="AE20" s="148"/>
    </row>
    <row r="21" spans="1:31" s="194" customFormat="1" x14ac:dyDescent="0.2">
      <c r="A21" s="148" t="s">
        <v>121</v>
      </c>
      <c r="B21" s="197">
        <v>82</v>
      </c>
      <c r="C21" s="197">
        <v>79.099999999999994</v>
      </c>
      <c r="D21" s="197">
        <v>76.8</v>
      </c>
      <c r="E21" s="197">
        <v>75.5</v>
      </c>
      <c r="F21" s="197">
        <v>73.8</v>
      </c>
      <c r="G21" s="197">
        <v>80.099999999999994</v>
      </c>
      <c r="H21" s="197">
        <v>83.3</v>
      </c>
      <c r="I21" s="197">
        <v>87.2</v>
      </c>
      <c r="J21" s="197">
        <v>83.8</v>
      </c>
      <c r="K21" s="197">
        <v>82.9</v>
      </c>
      <c r="L21" s="197">
        <v>80.8</v>
      </c>
      <c r="M21" s="197">
        <v>84.7</v>
      </c>
      <c r="N21" s="197">
        <v>79.5</v>
      </c>
      <c r="O21" s="197">
        <v>79.900000000000006</v>
      </c>
      <c r="P21" s="197">
        <v>81.599999999999994</v>
      </c>
      <c r="Q21" s="197">
        <v>83.6</v>
      </c>
      <c r="R21" s="197">
        <v>82.2</v>
      </c>
      <c r="S21" s="197">
        <v>88.3</v>
      </c>
      <c r="T21" s="197">
        <v>86.4</v>
      </c>
      <c r="U21" s="197">
        <v>75.900000000000006</v>
      </c>
      <c r="V21" s="197">
        <v>82.3</v>
      </c>
      <c r="X21" s="148"/>
      <c r="Y21" s="148"/>
      <c r="Z21" s="148"/>
      <c r="AA21" s="148"/>
      <c r="AB21" s="148"/>
      <c r="AC21" s="148"/>
      <c r="AD21" s="148"/>
      <c r="AE21" s="148"/>
    </row>
    <row r="22" spans="1:31" s="194" customFormat="1" x14ac:dyDescent="0.2">
      <c r="A22" s="148" t="s">
        <v>122</v>
      </c>
      <c r="B22" s="197">
        <v>76.8</v>
      </c>
      <c r="C22" s="197">
        <v>77.900000000000006</v>
      </c>
      <c r="D22" s="197">
        <v>78.400000000000006</v>
      </c>
      <c r="E22" s="197">
        <v>86.1</v>
      </c>
      <c r="F22" s="197">
        <v>77.3</v>
      </c>
      <c r="G22" s="197">
        <v>80.3</v>
      </c>
      <c r="H22" s="197">
        <v>74.400000000000006</v>
      </c>
      <c r="I22" s="197">
        <v>79.2</v>
      </c>
      <c r="J22" s="197">
        <v>79.599999999999994</v>
      </c>
      <c r="K22" s="197">
        <v>81.8</v>
      </c>
      <c r="L22" s="197">
        <v>74.900000000000006</v>
      </c>
      <c r="M22" s="197">
        <v>77.900000000000006</v>
      </c>
      <c r="N22" s="197">
        <v>74.8</v>
      </c>
      <c r="O22" s="197">
        <v>77</v>
      </c>
      <c r="P22" s="197">
        <v>78.5</v>
      </c>
      <c r="Q22" s="197">
        <v>83.1</v>
      </c>
      <c r="R22" s="197">
        <v>78</v>
      </c>
      <c r="S22" s="197">
        <v>72.099999999999994</v>
      </c>
      <c r="T22" s="197">
        <v>75.7</v>
      </c>
      <c r="U22" s="197">
        <v>74.599999999999994</v>
      </c>
      <c r="V22" s="197">
        <v>82.4</v>
      </c>
      <c r="X22" s="148"/>
      <c r="Y22" s="148"/>
      <c r="Z22" s="148"/>
      <c r="AA22" s="148"/>
      <c r="AB22" s="148"/>
      <c r="AC22" s="148"/>
      <c r="AD22" s="148"/>
      <c r="AE22" s="148"/>
    </row>
    <row r="23" spans="1:31" s="194" customFormat="1" x14ac:dyDescent="0.2">
      <c r="A23" s="148" t="s">
        <v>123</v>
      </c>
      <c r="B23" s="197">
        <v>79.599999999999994</v>
      </c>
      <c r="C23" s="197">
        <v>80.5</v>
      </c>
      <c r="D23" s="197">
        <v>78.099999999999994</v>
      </c>
      <c r="E23" s="197">
        <v>75.2</v>
      </c>
      <c r="F23" s="197">
        <v>79.5</v>
      </c>
      <c r="G23" s="197">
        <v>76.099999999999994</v>
      </c>
      <c r="H23" s="197">
        <v>77.2</v>
      </c>
      <c r="I23" s="197">
        <v>81.900000000000006</v>
      </c>
      <c r="J23" s="197">
        <v>81.8</v>
      </c>
      <c r="K23" s="197">
        <v>78.3</v>
      </c>
      <c r="L23" s="197">
        <v>81.400000000000006</v>
      </c>
      <c r="M23" s="197">
        <v>77.3</v>
      </c>
      <c r="N23" s="197">
        <v>81</v>
      </c>
      <c r="O23" s="197">
        <v>77.099999999999994</v>
      </c>
      <c r="P23" s="197">
        <v>73.400000000000006</v>
      </c>
      <c r="Q23" s="197">
        <v>75.8</v>
      </c>
      <c r="R23" s="197">
        <v>79.5</v>
      </c>
      <c r="S23" s="197">
        <v>79.7</v>
      </c>
      <c r="T23" s="197">
        <v>83.7</v>
      </c>
      <c r="U23" s="197">
        <v>81.3</v>
      </c>
      <c r="V23" s="197">
        <v>83.9</v>
      </c>
      <c r="X23" s="148"/>
      <c r="Y23" s="148"/>
      <c r="Z23" s="148"/>
      <c r="AA23" s="148"/>
      <c r="AB23" s="148"/>
      <c r="AC23" s="148"/>
      <c r="AD23" s="148"/>
      <c r="AE23" s="148"/>
    </row>
    <row r="24" spans="1:31" s="194" customFormat="1" x14ac:dyDescent="0.2">
      <c r="A24" s="148" t="s">
        <v>124</v>
      </c>
      <c r="B24" s="197">
        <v>75</v>
      </c>
      <c r="C24" s="197">
        <v>78.7</v>
      </c>
      <c r="D24" s="197">
        <v>74.2</v>
      </c>
      <c r="E24" s="197">
        <v>69.3</v>
      </c>
      <c r="F24" s="197">
        <v>80.5</v>
      </c>
      <c r="G24" s="197">
        <v>79.599999999999994</v>
      </c>
      <c r="H24" s="197">
        <v>76.3</v>
      </c>
      <c r="I24" s="197">
        <v>75.900000000000006</v>
      </c>
      <c r="J24" s="197">
        <v>73.3</v>
      </c>
      <c r="K24" s="197">
        <v>68.8</v>
      </c>
      <c r="L24" s="197">
        <v>68.3</v>
      </c>
      <c r="M24" s="197">
        <v>75.400000000000006</v>
      </c>
      <c r="N24" s="197">
        <v>77.400000000000006</v>
      </c>
      <c r="O24" s="197">
        <v>84.2</v>
      </c>
      <c r="P24" s="197">
        <v>74.900000000000006</v>
      </c>
      <c r="Q24" s="197">
        <v>74.3</v>
      </c>
      <c r="R24" s="197">
        <v>75.099999999999994</v>
      </c>
      <c r="S24" s="197">
        <v>67.599999999999994</v>
      </c>
      <c r="T24" s="197">
        <v>82.8</v>
      </c>
      <c r="U24" s="197">
        <v>78.8</v>
      </c>
      <c r="V24" s="197">
        <v>73.8</v>
      </c>
      <c r="X24" s="148"/>
      <c r="Y24" s="148"/>
      <c r="Z24" s="148"/>
      <c r="AA24" s="148"/>
      <c r="AB24" s="148"/>
      <c r="AC24" s="148"/>
      <c r="AD24" s="148"/>
      <c r="AE24" s="148"/>
    </row>
    <row r="25" spans="1:31" s="194" customFormat="1" x14ac:dyDescent="0.2">
      <c r="A25" s="148" t="s">
        <v>125</v>
      </c>
      <c r="B25" s="197">
        <v>78.8</v>
      </c>
      <c r="C25" s="197">
        <v>80.099999999999994</v>
      </c>
      <c r="D25" s="197">
        <v>79.099999999999994</v>
      </c>
      <c r="E25" s="197">
        <v>76.400000000000006</v>
      </c>
      <c r="F25" s="197">
        <v>75.5</v>
      </c>
      <c r="G25" s="197">
        <v>80.5</v>
      </c>
      <c r="H25" s="197">
        <v>80.7</v>
      </c>
      <c r="I25" s="197">
        <v>76.900000000000006</v>
      </c>
      <c r="J25" s="197">
        <v>70.099999999999994</v>
      </c>
      <c r="K25" s="197">
        <v>77.7</v>
      </c>
      <c r="L25" s="197">
        <v>83.2</v>
      </c>
      <c r="M25" s="197">
        <v>84.1</v>
      </c>
      <c r="N25" s="197">
        <v>81.2</v>
      </c>
      <c r="O25" s="197">
        <v>76.900000000000006</v>
      </c>
      <c r="P25" s="197">
        <v>84.5</v>
      </c>
      <c r="Q25" s="197">
        <v>88</v>
      </c>
      <c r="R25" s="197">
        <v>88.3</v>
      </c>
      <c r="S25" s="197">
        <v>81.5</v>
      </c>
      <c r="T25" s="197">
        <v>75.2</v>
      </c>
      <c r="U25" s="197">
        <v>86.3</v>
      </c>
      <c r="V25" s="197">
        <v>89.1</v>
      </c>
      <c r="X25" s="148"/>
      <c r="Y25" s="148"/>
      <c r="Z25" s="148"/>
      <c r="AA25" s="148"/>
      <c r="AB25" s="148"/>
      <c r="AC25" s="148"/>
      <c r="AD25" s="148"/>
      <c r="AE25" s="148"/>
    </row>
    <row r="26" spans="1:31" s="194" customFormat="1" x14ac:dyDescent="0.2">
      <c r="A26" s="148" t="s">
        <v>126</v>
      </c>
      <c r="B26" s="197">
        <v>82.6</v>
      </c>
      <c r="C26" s="197">
        <v>82.8</v>
      </c>
      <c r="D26" s="197">
        <v>80.2</v>
      </c>
      <c r="E26" s="197">
        <v>78.8</v>
      </c>
      <c r="F26" s="197">
        <v>78.400000000000006</v>
      </c>
      <c r="G26" s="197">
        <v>79.8</v>
      </c>
      <c r="H26" s="197">
        <v>80.8</v>
      </c>
      <c r="I26" s="197">
        <v>81.7</v>
      </c>
      <c r="J26" s="197">
        <v>80.3</v>
      </c>
      <c r="K26" s="197">
        <v>81.2</v>
      </c>
      <c r="L26" s="197">
        <v>76</v>
      </c>
      <c r="M26" s="197">
        <v>76</v>
      </c>
      <c r="N26" s="197">
        <v>84.8</v>
      </c>
      <c r="O26" s="197">
        <v>83.4</v>
      </c>
      <c r="P26" s="197">
        <v>79.3</v>
      </c>
      <c r="Q26" s="197">
        <v>83.4</v>
      </c>
      <c r="R26" s="197">
        <v>79.900000000000006</v>
      </c>
      <c r="S26" s="197">
        <v>78.8</v>
      </c>
      <c r="T26" s="197">
        <v>75.900000000000006</v>
      </c>
      <c r="U26" s="197">
        <v>85.7</v>
      </c>
      <c r="V26" s="197">
        <v>81.2</v>
      </c>
      <c r="X26" s="148"/>
      <c r="Y26" s="148"/>
      <c r="Z26" s="148"/>
      <c r="AA26" s="148"/>
      <c r="AB26" s="148"/>
      <c r="AC26" s="148"/>
      <c r="AD26" s="148"/>
      <c r="AE26" s="148"/>
    </row>
    <row r="27" spans="1:31" s="194" customFormat="1" x14ac:dyDescent="0.2">
      <c r="A27" s="148" t="s">
        <v>138</v>
      </c>
      <c r="B27" s="197">
        <v>78.5</v>
      </c>
      <c r="C27" s="197">
        <v>79.099999999999994</v>
      </c>
      <c r="D27" s="197">
        <v>78.099999999999994</v>
      </c>
      <c r="E27" s="197">
        <v>78.599999999999994</v>
      </c>
      <c r="F27" s="197">
        <v>78</v>
      </c>
      <c r="G27" s="197">
        <v>79.3</v>
      </c>
      <c r="H27" s="197">
        <v>79.2</v>
      </c>
      <c r="I27" s="197">
        <v>78.8</v>
      </c>
      <c r="J27" s="197">
        <v>76.900000000000006</v>
      </c>
      <c r="K27" s="197">
        <v>78.7</v>
      </c>
      <c r="L27" s="197">
        <v>78.2</v>
      </c>
      <c r="M27" s="197">
        <v>78</v>
      </c>
      <c r="N27" s="197">
        <v>78.900000000000006</v>
      </c>
      <c r="O27" s="197">
        <v>79.8</v>
      </c>
      <c r="P27" s="197">
        <v>79.3</v>
      </c>
      <c r="Q27" s="197">
        <v>81.400000000000006</v>
      </c>
      <c r="R27" s="197">
        <v>81.900000000000006</v>
      </c>
      <c r="S27" s="197">
        <v>78.099999999999994</v>
      </c>
      <c r="T27" s="197">
        <v>79.400000000000006</v>
      </c>
      <c r="U27" s="197">
        <v>78.900000000000006</v>
      </c>
      <c r="V27" s="197">
        <v>79</v>
      </c>
      <c r="X27" s="148"/>
      <c r="Y27" s="148"/>
      <c r="Z27" s="148"/>
      <c r="AA27" s="148"/>
      <c r="AB27" s="148"/>
      <c r="AC27" s="148"/>
      <c r="AD27" s="148"/>
      <c r="AE27" s="148"/>
    </row>
    <row r="28" spans="1:31" s="194" customFormat="1" x14ac:dyDescent="0.2">
      <c r="A28" s="148" t="s">
        <v>127</v>
      </c>
      <c r="B28" s="197">
        <v>78.3</v>
      </c>
      <c r="C28" s="197">
        <v>78.099999999999994</v>
      </c>
      <c r="D28" s="197">
        <v>79.5</v>
      </c>
      <c r="E28" s="197">
        <v>80.400000000000006</v>
      </c>
      <c r="F28" s="197">
        <v>78.2</v>
      </c>
      <c r="G28" s="197">
        <v>76.7</v>
      </c>
      <c r="H28" s="197">
        <v>74.8</v>
      </c>
      <c r="I28" s="197">
        <v>76.900000000000006</v>
      </c>
      <c r="J28" s="197">
        <v>76.900000000000006</v>
      </c>
      <c r="K28" s="197">
        <v>76.5</v>
      </c>
      <c r="L28" s="197">
        <v>77.599999999999994</v>
      </c>
      <c r="M28" s="197">
        <v>76.900000000000006</v>
      </c>
      <c r="N28" s="197">
        <v>80</v>
      </c>
      <c r="O28" s="197">
        <v>81.5</v>
      </c>
      <c r="P28" s="197">
        <v>81</v>
      </c>
      <c r="Q28" s="197">
        <v>80.7</v>
      </c>
      <c r="R28" s="197">
        <v>78.900000000000006</v>
      </c>
      <c r="S28" s="197">
        <v>80.8</v>
      </c>
      <c r="T28" s="197">
        <v>84.5</v>
      </c>
      <c r="U28" s="197">
        <v>80</v>
      </c>
      <c r="V28" s="197">
        <v>82.9</v>
      </c>
      <c r="X28" s="148"/>
      <c r="Y28" s="148"/>
      <c r="Z28" s="148"/>
      <c r="AA28" s="148"/>
      <c r="AB28" s="148"/>
      <c r="AC28" s="148"/>
      <c r="AD28" s="148"/>
      <c r="AE28" s="148"/>
    </row>
    <row r="29" spans="1:31" s="194" customFormat="1" x14ac:dyDescent="0.2">
      <c r="A29" s="148" t="s">
        <v>139</v>
      </c>
      <c r="B29" s="197">
        <v>78.400000000000006</v>
      </c>
      <c r="C29" s="197">
        <v>78.900000000000006</v>
      </c>
      <c r="D29" s="197">
        <v>78.3</v>
      </c>
      <c r="E29" s="197">
        <v>78.900000000000006</v>
      </c>
      <c r="F29" s="197">
        <v>78.099999999999994</v>
      </c>
      <c r="G29" s="197">
        <v>78.900000000000006</v>
      </c>
      <c r="H29" s="197">
        <v>78.5</v>
      </c>
      <c r="I29" s="197">
        <v>78.5</v>
      </c>
      <c r="J29" s="197">
        <v>76.900000000000006</v>
      </c>
      <c r="K29" s="197">
        <v>78.400000000000006</v>
      </c>
      <c r="L29" s="197">
        <v>78.099999999999994</v>
      </c>
      <c r="M29" s="197">
        <v>77.8</v>
      </c>
      <c r="N29" s="197">
        <v>79.099999999999994</v>
      </c>
      <c r="O29" s="197">
        <v>80.099999999999994</v>
      </c>
      <c r="P29" s="197">
        <v>79.599999999999994</v>
      </c>
      <c r="Q29" s="197">
        <v>81.3</v>
      </c>
      <c r="R29" s="197">
        <v>81.400000000000006</v>
      </c>
      <c r="S29" s="197">
        <v>78.5</v>
      </c>
      <c r="T29" s="197">
        <v>80.2</v>
      </c>
      <c r="U29" s="197">
        <v>79.099999999999994</v>
      </c>
      <c r="V29" s="197">
        <v>79.599999999999994</v>
      </c>
      <c r="X29" s="148"/>
      <c r="Y29" s="148"/>
      <c r="Z29" s="148"/>
      <c r="AA29" s="148"/>
      <c r="AB29" s="148"/>
      <c r="AC29" s="148"/>
      <c r="AD29" s="148"/>
      <c r="AE29" s="148"/>
    </row>
    <row r="30" spans="1:31" s="194" customFormat="1" x14ac:dyDescent="0.2">
      <c r="A30" s="148" t="s">
        <v>140</v>
      </c>
      <c r="B30" s="197">
        <v>80.2</v>
      </c>
      <c r="C30" s="197">
        <v>80.400000000000006</v>
      </c>
      <c r="D30" s="197">
        <v>80.400000000000006</v>
      </c>
      <c r="E30" s="197">
        <v>80.099999999999994</v>
      </c>
      <c r="F30" s="197">
        <v>80.2</v>
      </c>
      <c r="G30" s="197">
        <v>79.900000000000006</v>
      </c>
      <c r="H30" s="197">
        <v>79.400000000000006</v>
      </c>
      <c r="I30" s="197">
        <v>79.099999999999994</v>
      </c>
      <c r="J30" s="197">
        <v>79.599999999999994</v>
      </c>
      <c r="K30" s="197">
        <v>80</v>
      </c>
      <c r="L30" s="197">
        <v>79.7</v>
      </c>
      <c r="M30" s="197">
        <v>80.3</v>
      </c>
      <c r="N30" s="197">
        <v>81</v>
      </c>
      <c r="O30" s="197">
        <v>81.400000000000006</v>
      </c>
      <c r="P30" s="197">
        <v>80.8</v>
      </c>
      <c r="Q30" s="197">
        <v>82</v>
      </c>
      <c r="R30" s="197">
        <v>81.599999999999994</v>
      </c>
      <c r="S30" s="197">
        <v>80.8</v>
      </c>
      <c r="T30" s="197">
        <v>80.7</v>
      </c>
      <c r="U30" s="197">
        <v>81.7</v>
      </c>
      <c r="V30" s="197">
        <v>81.599999999999994</v>
      </c>
      <c r="X30" s="148"/>
      <c r="Y30" s="148"/>
      <c r="Z30" s="148"/>
      <c r="AA30" s="148"/>
      <c r="AB30" s="148"/>
      <c r="AC30" s="148"/>
      <c r="AD30" s="148"/>
      <c r="AE30" s="148"/>
    </row>
    <row r="31" spans="1:31" s="194" customFormat="1" x14ac:dyDescent="0.2">
      <c r="A31" s="148" t="s">
        <v>141</v>
      </c>
      <c r="B31" s="197">
        <v>76.5</v>
      </c>
      <c r="C31" s="197">
        <v>76.599999999999994</v>
      </c>
      <c r="D31" s="197">
        <v>76.8</v>
      </c>
      <c r="E31" s="197">
        <v>76.599999999999994</v>
      </c>
      <c r="F31" s="197">
        <v>76.8</v>
      </c>
      <c r="G31" s="197">
        <v>76.8</v>
      </c>
      <c r="H31" s="197">
        <v>76.3</v>
      </c>
      <c r="I31" s="197">
        <v>76.3</v>
      </c>
      <c r="J31" s="197">
        <v>76.900000000000006</v>
      </c>
      <c r="K31" s="197">
        <v>77.400000000000006</v>
      </c>
      <c r="L31" s="197">
        <v>77.400000000000006</v>
      </c>
      <c r="M31" s="197">
        <v>77.900000000000006</v>
      </c>
      <c r="N31" s="197">
        <v>78.099999999999994</v>
      </c>
      <c r="O31" s="197">
        <v>78.599999999999994</v>
      </c>
      <c r="P31" s="197">
        <v>78.7</v>
      </c>
      <c r="Q31" s="197">
        <v>79.2</v>
      </c>
      <c r="R31" s="197">
        <v>79.400000000000006</v>
      </c>
      <c r="S31" s="197">
        <v>78.8</v>
      </c>
      <c r="T31" s="197">
        <v>78.7</v>
      </c>
      <c r="U31" s="197">
        <v>79</v>
      </c>
      <c r="V31" s="197">
        <v>78.900000000000006</v>
      </c>
      <c r="X31" s="148"/>
      <c r="Y31" s="148"/>
      <c r="Z31" s="148"/>
      <c r="AA31" s="148"/>
      <c r="AB31" s="148"/>
      <c r="AC31" s="148"/>
      <c r="AD31" s="148"/>
      <c r="AE31" s="148"/>
    </row>
    <row r="32" spans="1:31" s="194" customFormat="1" x14ac:dyDescent="0.2">
      <c r="A32" s="148" t="s">
        <v>226</v>
      </c>
      <c r="B32" s="197">
        <v>76.3</v>
      </c>
      <c r="C32" s="197">
        <v>76.5</v>
      </c>
      <c r="D32" s="197">
        <v>76.7</v>
      </c>
      <c r="E32" s="197">
        <v>76.599999999999994</v>
      </c>
      <c r="F32" s="197">
        <v>76.7</v>
      </c>
      <c r="G32" s="197">
        <v>76.7</v>
      </c>
      <c r="H32" s="197">
        <v>76.099999999999994</v>
      </c>
      <c r="I32" s="197">
        <v>76.099999999999994</v>
      </c>
      <c r="J32" s="197">
        <v>76.8</v>
      </c>
      <c r="K32" s="197">
        <v>77.2</v>
      </c>
      <c r="L32" s="197">
        <v>77.3</v>
      </c>
      <c r="M32" s="197">
        <v>77.8</v>
      </c>
      <c r="N32" s="197">
        <v>77.8</v>
      </c>
      <c r="O32" s="197">
        <v>78.400000000000006</v>
      </c>
      <c r="P32" s="197">
        <v>78.5</v>
      </c>
      <c r="Q32" s="197">
        <v>78.900000000000006</v>
      </c>
      <c r="R32" s="197">
        <v>79</v>
      </c>
      <c r="S32" s="197">
        <v>78.400000000000006</v>
      </c>
      <c r="T32" s="197">
        <v>78.5</v>
      </c>
      <c r="U32" s="197">
        <v>78.8</v>
      </c>
      <c r="V32" s="197">
        <v>78.599999999999994</v>
      </c>
      <c r="X32" s="148"/>
      <c r="Y32" s="148"/>
      <c r="Z32" s="148"/>
      <c r="AA32" s="148"/>
      <c r="AB32" s="148"/>
      <c r="AC32" s="148"/>
      <c r="AD32" s="148"/>
      <c r="AE32" s="148"/>
    </row>
    <row r="33" spans="1:31" s="194" customFormat="1" x14ac:dyDescent="0.2">
      <c r="A33" s="148" t="s">
        <v>227</v>
      </c>
      <c r="B33" s="197">
        <v>76.099999999999994</v>
      </c>
      <c r="C33" s="197">
        <v>76.3</v>
      </c>
      <c r="D33" s="197">
        <v>76.599999999999994</v>
      </c>
      <c r="E33" s="197">
        <v>76.400000000000006</v>
      </c>
      <c r="F33" s="197">
        <v>76.5</v>
      </c>
      <c r="G33" s="197">
        <v>76.5</v>
      </c>
      <c r="H33" s="197">
        <v>76</v>
      </c>
      <c r="I33" s="197">
        <v>76</v>
      </c>
      <c r="J33" s="197">
        <v>76.599999999999994</v>
      </c>
      <c r="K33" s="197">
        <v>77.099999999999994</v>
      </c>
      <c r="L33" s="197">
        <v>77.2</v>
      </c>
      <c r="M33" s="197">
        <v>77.599999999999994</v>
      </c>
      <c r="N33" s="197">
        <v>77.7</v>
      </c>
      <c r="O33" s="197">
        <v>78.2</v>
      </c>
      <c r="P33" s="197">
        <v>78.3</v>
      </c>
      <c r="Q33" s="197">
        <v>78.8</v>
      </c>
      <c r="R33" s="197">
        <v>78.8</v>
      </c>
      <c r="S33" s="197">
        <v>78.3</v>
      </c>
      <c r="T33" s="197">
        <v>78.3</v>
      </c>
      <c r="U33" s="197">
        <v>78.7</v>
      </c>
      <c r="V33" s="197">
        <v>78.5</v>
      </c>
      <c r="X33" s="148"/>
      <c r="Y33" s="148"/>
      <c r="Z33" s="148"/>
      <c r="AA33" s="148"/>
      <c r="AB33" s="148"/>
      <c r="AC33" s="148"/>
      <c r="AD33" s="148"/>
      <c r="AE33" s="148"/>
    </row>
    <row r="34" spans="1:31" s="194" customFormat="1" x14ac:dyDescent="0.2">
      <c r="A34" s="148" t="s">
        <v>228</v>
      </c>
      <c r="B34" s="197">
        <v>79.5</v>
      </c>
      <c r="C34" s="197">
        <v>78.900000000000006</v>
      </c>
      <c r="D34" s="197">
        <v>78.900000000000006</v>
      </c>
      <c r="E34" s="197">
        <v>78.5</v>
      </c>
      <c r="F34" s="197">
        <v>77.3</v>
      </c>
      <c r="G34" s="197">
        <v>78.400000000000006</v>
      </c>
      <c r="H34" s="197">
        <v>78.5</v>
      </c>
      <c r="I34" s="197">
        <v>80.400000000000006</v>
      </c>
      <c r="J34" s="197">
        <v>79.400000000000006</v>
      </c>
      <c r="K34" s="197">
        <v>79.5</v>
      </c>
      <c r="L34" s="197">
        <v>80</v>
      </c>
      <c r="M34" s="197">
        <v>78.5</v>
      </c>
      <c r="N34" s="197">
        <v>79.3</v>
      </c>
      <c r="O34" s="197">
        <v>81.3</v>
      </c>
      <c r="P34" s="197">
        <v>81.099999999999994</v>
      </c>
      <c r="Q34" s="197">
        <v>82.3</v>
      </c>
      <c r="R34" s="197">
        <v>81.3</v>
      </c>
      <c r="S34" s="197">
        <v>80.599999999999994</v>
      </c>
      <c r="T34" s="197">
        <v>84.5</v>
      </c>
      <c r="U34" s="197">
        <v>81.2</v>
      </c>
      <c r="V34" s="197">
        <v>81</v>
      </c>
      <c r="X34" s="148"/>
      <c r="Y34" s="148"/>
      <c r="Z34" s="148"/>
      <c r="AA34" s="148"/>
      <c r="AB34" s="148"/>
      <c r="AC34" s="148"/>
      <c r="AD34" s="148"/>
      <c r="AE34" s="148"/>
    </row>
    <row r="35" spans="1:31" s="194" customFormat="1" x14ac:dyDescent="0.2">
      <c r="A35" s="148" t="s">
        <v>229</v>
      </c>
      <c r="B35" s="197">
        <v>79.400000000000006</v>
      </c>
      <c r="C35" s="197">
        <v>80.2</v>
      </c>
      <c r="D35" s="197">
        <v>79.2</v>
      </c>
      <c r="E35" s="197">
        <v>80.400000000000006</v>
      </c>
      <c r="F35" s="197">
        <v>77</v>
      </c>
      <c r="G35" s="197">
        <v>80.2</v>
      </c>
      <c r="H35" s="197">
        <v>78.7</v>
      </c>
      <c r="I35" s="197">
        <v>79.2</v>
      </c>
      <c r="J35" s="197">
        <v>76.5</v>
      </c>
      <c r="K35" s="197">
        <v>80.2</v>
      </c>
      <c r="L35" s="197">
        <v>78.2</v>
      </c>
      <c r="M35" s="197">
        <v>79.400000000000006</v>
      </c>
      <c r="N35" s="197">
        <v>80.3</v>
      </c>
      <c r="O35" s="197">
        <v>79</v>
      </c>
      <c r="P35" s="197">
        <v>80.900000000000006</v>
      </c>
      <c r="Q35" s="197">
        <v>84.9</v>
      </c>
      <c r="R35" s="197">
        <v>82.3</v>
      </c>
      <c r="S35" s="197">
        <v>77.599999999999994</v>
      </c>
      <c r="T35" s="197">
        <v>75.599999999999994</v>
      </c>
      <c r="U35" s="197">
        <v>82.3</v>
      </c>
      <c r="V35" s="197">
        <v>84.4</v>
      </c>
      <c r="X35" s="148"/>
      <c r="Y35" s="148"/>
      <c r="Z35" s="148"/>
      <c r="AA35" s="148"/>
      <c r="AB35" s="148"/>
      <c r="AC35" s="148"/>
      <c r="AD35" s="148"/>
      <c r="AE35" s="148"/>
    </row>
    <row r="36" spans="1:31" s="194" customFormat="1" x14ac:dyDescent="0.2">
      <c r="A36" s="148" t="s">
        <v>230</v>
      </c>
      <c r="B36" s="197">
        <v>75.599999999999994</v>
      </c>
      <c r="C36" s="197">
        <v>77.3</v>
      </c>
      <c r="D36" s="197">
        <v>76.400000000000006</v>
      </c>
      <c r="E36" s="197">
        <v>76.7</v>
      </c>
      <c r="F36" s="197">
        <v>78.900000000000006</v>
      </c>
      <c r="G36" s="197">
        <v>78.099999999999994</v>
      </c>
      <c r="H36" s="197">
        <v>77.8</v>
      </c>
      <c r="I36" s="197">
        <v>75.400000000000006</v>
      </c>
      <c r="J36" s="197">
        <v>72.900000000000006</v>
      </c>
      <c r="K36" s="197">
        <v>73.900000000000006</v>
      </c>
      <c r="L36" s="197">
        <v>74.5</v>
      </c>
      <c r="M36" s="197">
        <v>74.900000000000006</v>
      </c>
      <c r="N36" s="197">
        <v>76.8</v>
      </c>
      <c r="O36" s="197">
        <v>79.400000000000006</v>
      </c>
      <c r="P36" s="197">
        <v>75.3</v>
      </c>
      <c r="Q36" s="197">
        <v>76.599999999999994</v>
      </c>
      <c r="R36" s="197">
        <v>80.2</v>
      </c>
      <c r="S36" s="197">
        <v>75.400000000000006</v>
      </c>
      <c r="T36" s="197">
        <v>77</v>
      </c>
      <c r="U36" s="197">
        <v>75.2</v>
      </c>
      <c r="V36" s="197">
        <v>74.099999999999994</v>
      </c>
      <c r="X36" s="148"/>
      <c r="Y36" s="148"/>
      <c r="Z36" s="148"/>
      <c r="AA36" s="148"/>
      <c r="AB36" s="148"/>
      <c r="AC36" s="148"/>
      <c r="AD36" s="148"/>
      <c r="AE36" s="148"/>
    </row>
    <row r="37" spans="1:31" s="194" customFormat="1" x14ac:dyDescent="0.2">
      <c r="A37" s="148" t="s">
        <v>231</v>
      </c>
      <c r="B37" s="197">
        <v>81.5</v>
      </c>
      <c r="C37" s="197">
        <v>80.400000000000006</v>
      </c>
      <c r="D37" s="197">
        <v>78.099999999999994</v>
      </c>
      <c r="E37" s="197">
        <v>79.599999999999994</v>
      </c>
      <c r="F37" s="197">
        <v>77.599999999999994</v>
      </c>
      <c r="G37" s="197">
        <v>80.8</v>
      </c>
      <c r="H37" s="197">
        <v>82.4</v>
      </c>
      <c r="I37" s="197">
        <v>82.6</v>
      </c>
      <c r="J37" s="197">
        <v>81.5</v>
      </c>
      <c r="K37" s="197">
        <v>83.7</v>
      </c>
      <c r="L37" s="197">
        <v>80.5</v>
      </c>
      <c r="M37" s="197">
        <v>82.8</v>
      </c>
      <c r="N37" s="197">
        <v>81.400000000000006</v>
      </c>
      <c r="O37" s="197">
        <v>79.099999999999994</v>
      </c>
      <c r="P37" s="197">
        <v>82.3</v>
      </c>
      <c r="Q37" s="197">
        <v>83.6</v>
      </c>
      <c r="R37" s="197">
        <v>82.8</v>
      </c>
      <c r="S37" s="197">
        <v>84.7</v>
      </c>
      <c r="T37" s="197">
        <v>83.2</v>
      </c>
      <c r="U37" s="197">
        <v>74.099999999999994</v>
      </c>
      <c r="V37" s="197">
        <v>81.5</v>
      </c>
      <c r="X37" s="148"/>
      <c r="Y37" s="148"/>
      <c r="Z37" s="148"/>
      <c r="AA37" s="148"/>
      <c r="AB37" s="148"/>
      <c r="AC37" s="148"/>
      <c r="AD37" s="148"/>
      <c r="AE37" s="148"/>
    </row>
    <row r="40" spans="1:31" s="194" customFormat="1" x14ac:dyDescent="0.2">
      <c r="A40" s="148" t="s">
        <v>1953</v>
      </c>
      <c r="B40" s="148"/>
      <c r="C40" s="148"/>
      <c r="D40" s="148"/>
      <c r="E40" s="148"/>
      <c r="F40" s="148"/>
      <c r="G40" s="148"/>
      <c r="H40" s="148"/>
      <c r="I40" s="148"/>
      <c r="J40" s="148"/>
      <c r="K40" s="148"/>
      <c r="L40" s="148"/>
      <c r="M40" s="148"/>
      <c r="N40" s="148"/>
      <c r="O40" s="148"/>
      <c r="P40" s="148"/>
      <c r="Q40" s="148"/>
      <c r="R40" s="148"/>
      <c r="S40" s="148"/>
      <c r="T40" s="148"/>
      <c r="U40" s="148"/>
      <c r="V40" s="148"/>
      <c r="X40" s="148"/>
      <c r="Y40" s="148"/>
      <c r="Z40" s="148"/>
      <c r="AA40" s="148"/>
      <c r="AB40" s="148"/>
      <c r="AC40" s="148"/>
      <c r="AD40" s="148"/>
      <c r="AE40" s="148"/>
    </row>
    <row r="41" spans="1:31" s="194" customFormat="1" ht="15" x14ac:dyDescent="0.25">
      <c r="A41" s="148"/>
      <c r="B41" s="193" t="s">
        <v>1600</v>
      </c>
      <c r="C41" s="193" t="s">
        <v>1601</v>
      </c>
      <c r="D41" s="193" t="s">
        <v>1602</v>
      </c>
      <c r="E41" s="193" t="s">
        <v>1603</v>
      </c>
      <c r="F41" s="193" t="s">
        <v>1604</v>
      </c>
      <c r="G41" s="193" t="s">
        <v>1605</v>
      </c>
      <c r="H41" s="193" t="s">
        <v>1606</v>
      </c>
      <c r="I41" s="193" t="s">
        <v>1607</v>
      </c>
      <c r="J41" s="193" t="s">
        <v>1608</v>
      </c>
      <c r="K41" s="193" t="s">
        <v>1609</v>
      </c>
      <c r="L41" s="193" t="s">
        <v>1610</v>
      </c>
      <c r="M41" s="193" t="s">
        <v>1611</v>
      </c>
      <c r="N41" s="193" t="s">
        <v>1612</v>
      </c>
      <c r="O41" s="193" t="s">
        <v>1613</v>
      </c>
      <c r="P41" s="193" t="s">
        <v>1614</v>
      </c>
      <c r="Q41" s="193" t="s">
        <v>1615</v>
      </c>
      <c r="R41" s="193" t="s">
        <v>1616</v>
      </c>
      <c r="S41" s="193" t="s">
        <v>553</v>
      </c>
      <c r="T41" s="193" t="s">
        <v>545</v>
      </c>
      <c r="U41" s="193" t="s">
        <v>1617</v>
      </c>
      <c r="V41" s="193" t="s">
        <v>2154</v>
      </c>
      <c r="X41" s="148"/>
      <c r="Y41" s="148"/>
      <c r="Z41" s="148"/>
      <c r="AA41" s="148"/>
      <c r="AB41" s="148"/>
      <c r="AC41" s="148"/>
      <c r="AD41" s="148"/>
      <c r="AE41" s="148"/>
    </row>
    <row r="42" spans="1:31" s="194" customFormat="1" x14ac:dyDescent="0.2">
      <c r="A42" s="148" t="s">
        <v>115</v>
      </c>
      <c r="B42" s="197">
        <v>19.3</v>
      </c>
      <c r="C42" s="197">
        <v>17.899999999999999</v>
      </c>
      <c r="D42" s="197">
        <v>20.100000000000001</v>
      </c>
      <c r="E42" s="197">
        <v>15</v>
      </c>
      <c r="F42" s="197">
        <v>17.399999999999999</v>
      </c>
      <c r="G42" s="197">
        <v>18.3</v>
      </c>
      <c r="H42" s="197">
        <v>18.7</v>
      </c>
      <c r="I42" s="197">
        <v>23.5</v>
      </c>
      <c r="J42" s="197">
        <v>21.5</v>
      </c>
      <c r="K42" s="197">
        <v>15.4</v>
      </c>
      <c r="L42" s="197">
        <v>19.899999999999999</v>
      </c>
      <c r="M42" s="197">
        <v>19.899999999999999</v>
      </c>
      <c r="N42" s="197">
        <v>16</v>
      </c>
      <c r="O42" s="197">
        <v>22</v>
      </c>
      <c r="P42" s="197">
        <v>16.600000000000001</v>
      </c>
      <c r="Q42" s="197">
        <v>16.399999999999999</v>
      </c>
      <c r="R42" s="197">
        <v>16.3</v>
      </c>
      <c r="S42" s="197">
        <v>20.100000000000001</v>
      </c>
      <c r="T42" s="197">
        <v>21.3</v>
      </c>
      <c r="U42" s="197">
        <v>28.3</v>
      </c>
      <c r="V42" s="197">
        <v>19.7</v>
      </c>
      <c r="X42" s="148"/>
      <c r="Y42" s="148"/>
      <c r="Z42" s="148"/>
      <c r="AA42" s="148"/>
      <c r="AB42" s="148"/>
      <c r="AC42" s="148"/>
      <c r="AD42" s="148"/>
      <c r="AE42" s="148"/>
    </row>
    <row r="43" spans="1:31" s="194" customFormat="1" x14ac:dyDescent="0.2">
      <c r="A43" s="148" t="s">
        <v>116</v>
      </c>
      <c r="B43" s="197">
        <v>23</v>
      </c>
      <c r="C43" s="197">
        <v>23.8</v>
      </c>
      <c r="D43" s="197">
        <v>20.2</v>
      </c>
      <c r="E43" s="197">
        <v>19.8</v>
      </c>
      <c r="F43" s="197">
        <v>21.9</v>
      </c>
      <c r="G43" s="197">
        <v>24.1</v>
      </c>
      <c r="H43" s="197">
        <v>24.3</v>
      </c>
      <c r="I43" s="197">
        <v>28.1</v>
      </c>
      <c r="J43" s="197">
        <v>31.5</v>
      </c>
      <c r="K43" s="197">
        <v>26.5</v>
      </c>
      <c r="L43" s="197">
        <v>26.5</v>
      </c>
      <c r="M43" s="197">
        <v>28.2</v>
      </c>
      <c r="N43" s="197">
        <v>29.9</v>
      </c>
      <c r="O43" s="197">
        <v>22.9</v>
      </c>
      <c r="P43" s="197">
        <v>28.5</v>
      </c>
      <c r="Q43" s="197">
        <v>29</v>
      </c>
      <c r="R43" s="197">
        <v>16.8</v>
      </c>
      <c r="S43" s="197">
        <v>21.1</v>
      </c>
      <c r="T43" s="197">
        <v>30.4</v>
      </c>
      <c r="U43" s="197">
        <v>27.7</v>
      </c>
      <c r="V43" s="197">
        <v>30.8</v>
      </c>
      <c r="X43" s="148"/>
      <c r="Y43" s="148"/>
      <c r="Z43" s="148"/>
      <c r="AA43" s="148"/>
      <c r="AB43" s="148"/>
      <c r="AC43" s="148"/>
      <c r="AD43" s="148"/>
      <c r="AE43" s="148"/>
    </row>
    <row r="44" spans="1:31" s="194" customFormat="1" x14ac:dyDescent="0.2">
      <c r="A44" s="148" t="s">
        <v>117</v>
      </c>
      <c r="B44" s="197">
        <v>22</v>
      </c>
      <c r="C44" s="197">
        <v>20.5</v>
      </c>
      <c r="D44" s="197">
        <v>20.7</v>
      </c>
      <c r="E44" s="197">
        <v>20.100000000000001</v>
      </c>
      <c r="F44" s="197">
        <v>25.5</v>
      </c>
      <c r="G44" s="197">
        <v>19.5</v>
      </c>
      <c r="H44" s="197">
        <v>19.3</v>
      </c>
      <c r="I44" s="197">
        <v>19.3</v>
      </c>
      <c r="J44" s="197">
        <v>16.5</v>
      </c>
      <c r="K44" s="197">
        <v>16.5</v>
      </c>
      <c r="L44" s="197">
        <v>13.3</v>
      </c>
      <c r="M44" s="197">
        <v>23.3</v>
      </c>
      <c r="N44" s="197">
        <v>15.5</v>
      </c>
      <c r="O44" s="197">
        <v>7.6</v>
      </c>
      <c r="P44" s="197">
        <v>13</v>
      </c>
      <c r="Q44" s="197">
        <v>11.2</v>
      </c>
      <c r="R44" s="197">
        <v>13.2</v>
      </c>
      <c r="S44" s="197">
        <v>30.9</v>
      </c>
      <c r="T44" s="197">
        <v>17.2</v>
      </c>
      <c r="U44" s="197">
        <v>13.6</v>
      </c>
      <c r="V44" s="197">
        <v>24.5</v>
      </c>
      <c r="X44" s="148"/>
      <c r="Y44" s="148"/>
      <c r="Z44" s="148"/>
      <c r="AA44" s="148"/>
      <c r="AB44" s="148"/>
      <c r="AC44" s="148"/>
      <c r="AD44" s="148"/>
      <c r="AE44" s="148"/>
    </row>
    <row r="45" spans="1:31" s="194" customFormat="1" x14ac:dyDescent="0.2">
      <c r="A45" s="148" t="s">
        <v>118</v>
      </c>
      <c r="B45" s="197">
        <v>24.5</v>
      </c>
      <c r="C45" s="197">
        <v>23.8</v>
      </c>
      <c r="D45" s="197">
        <v>26</v>
      </c>
      <c r="E45" s="197">
        <v>22.6</v>
      </c>
      <c r="F45" s="197">
        <v>20.399999999999999</v>
      </c>
      <c r="G45" s="197">
        <v>23.7</v>
      </c>
      <c r="H45" s="197">
        <v>21.1</v>
      </c>
      <c r="I45" s="197">
        <v>26.3</v>
      </c>
      <c r="J45" s="197">
        <v>26.4</v>
      </c>
      <c r="K45" s="197">
        <v>24</v>
      </c>
      <c r="L45" s="197">
        <v>24.1</v>
      </c>
      <c r="M45" s="197">
        <v>26.4</v>
      </c>
      <c r="N45" s="197">
        <v>16.899999999999999</v>
      </c>
      <c r="O45" s="197">
        <v>22.4</v>
      </c>
      <c r="P45" s="197">
        <v>17.899999999999999</v>
      </c>
      <c r="Q45" s="197">
        <v>19.8</v>
      </c>
      <c r="R45" s="197">
        <v>20.6</v>
      </c>
      <c r="S45" s="197">
        <v>22.9</v>
      </c>
      <c r="T45" s="197">
        <v>26</v>
      </c>
      <c r="U45" s="197">
        <v>27.5</v>
      </c>
      <c r="V45" s="197">
        <v>27.7</v>
      </c>
      <c r="X45" s="148"/>
      <c r="Y45" s="148"/>
      <c r="Z45" s="148"/>
      <c r="AA45" s="148"/>
      <c r="AB45" s="148"/>
      <c r="AC45" s="148"/>
      <c r="AD45" s="148"/>
      <c r="AE45" s="148"/>
    </row>
    <row r="46" spans="1:31" s="194" customFormat="1" x14ac:dyDescent="0.2">
      <c r="A46" s="148" t="s">
        <v>119</v>
      </c>
      <c r="B46" s="197">
        <v>25.4</v>
      </c>
      <c r="C46" s="197">
        <v>21.8</v>
      </c>
      <c r="D46" s="197">
        <v>23.3</v>
      </c>
      <c r="E46" s="197">
        <v>20</v>
      </c>
      <c r="F46" s="197">
        <v>22.7</v>
      </c>
      <c r="G46" s="197">
        <v>18.600000000000001</v>
      </c>
      <c r="H46" s="197">
        <v>18.5</v>
      </c>
      <c r="I46" s="197">
        <v>18.2</v>
      </c>
      <c r="J46" s="197">
        <v>21.4</v>
      </c>
      <c r="K46" s="197">
        <v>20.7</v>
      </c>
      <c r="L46" s="197">
        <v>17.399999999999999</v>
      </c>
      <c r="M46" s="197">
        <v>19.2</v>
      </c>
      <c r="N46" s="197">
        <v>19.8</v>
      </c>
      <c r="O46" s="197">
        <v>21</v>
      </c>
      <c r="P46" s="197">
        <v>24.8</v>
      </c>
      <c r="Q46" s="197">
        <v>15.4</v>
      </c>
      <c r="R46" s="197">
        <v>17.100000000000001</v>
      </c>
      <c r="S46" s="197">
        <v>21.6</v>
      </c>
      <c r="T46" s="197">
        <v>15.6</v>
      </c>
      <c r="U46" s="197">
        <v>22</v>
      </c>
      <c r="V46" s="197">
        <v>15</v>
      </c>
      <c r="X46" s="148"/>
      <c r="Y46" s="148"/>
      <c r="Z46" s="148"/>
      <c r="AA46" s="148"/>
      <c r="AB46" s="148"/>
      <c r="AC46" s="148"/>
      <c r="AD46" s="148"/>
      <c r="AE46" s="148"/>
    </row>
    <row r="47" spans="1:31" s="194" customFormat="1" x14ac:dyDescent="0.2">
      <c r="A47" s="148" t="s">
        <v>120</v>
      </c>
      <c r="B47" s="197">
        <v>19.8</v>
      </c>
      <c r="C47" s="197">
        <v>21.9</v>
      </c>
      <c r="D47" s="197">
        <v>18.7</v>
      </c>
      <c r="E47" s="197">
        <v>18.5</v>
      </c>
      <c r="F47" s="197">
        <v>19.899999999999999</v>
      </c>
      <c r="G47" s="197">
        <v>18.5</v>
      </c>
      <c r="H47" s="197">
        <v>19.399999999999999</v>
      </c>
      <c r="I47" s="197">
        <v>22.3</v>
      </c>
      <c r="J47" s="197">
        <v>27.5</v>
      </c>
      <c r="K47" s="197">
        <v>20.100000000000001</v>
      </c>
      <c r="L47" s="197">
        <v>23.2</v>
      </c>
      <c r="M47" s="197">
        <v>23.1</v>
      </c>
      <c r="N47" s="197">
        <v>30.4</v>
      </c>
      <c r="O47" s="197">
        <v>23.3</v>
      </c>
      <c r="P47" s="197">
        <v>15.3</v>
      </c>
      <c r="Q47" s="197">
        <v>13.6</v>
      </c>
      <c r="R47" s="197">
        <v>17.100000000000001</v>
      </c>
      <c r="S47" s="197">
        <v>18.399999999999999</v>
      </c>
      <c r="T47" s="197">
        <v>15.9</v>
      </c>
      <c r="U47" s="197">
        <v>13</v>
      </c>
      <c r="V47" s="197">
        <v>24.3</v>
      </c>
      <c r="X47" s="148"/>
      <c r="Y47" s="148"/>
      <c r="Z47" s="148"/>
      <c r="AA47" s="148"/>
      <c r="AB47" s="148"/>
      <c r="AC47" s="148"/>
      <c r="AD47" s="148"/>
      <c r="AE47" s="148"/>
    </row>
    <row r="48" spans="1:31" s="194" customFormat="1" x14ac:dyDescent="0.2">
      <c r="A48" s="148" t="s">
        <v>121</v>
      </c>
      <c r="B48" s="197">
        <v>18</v>
      </c>
      <c r="C48" s="197">
        <v>20.9</v>
      </c>
      <c r="D48" s="197">
        <v>23.2</v>
      </c>
      <c r="E48" s="197">
        <v>24.5</v>
      </c>
      <c r="F48" s="197">
        <v>26.2</v>
      </c>
      <c r="G48" s="197">
        <v>19.899999999999999</v>
      </c>
      <c r="H48" s="197">
        <v>16.7</v>
      </c>
      <c r="I48" s="197">
        <v>12.8</v>
      </c>
      <c r="J48" s="197">
        <v>16.2</v>
      </c>
      <c r="K48" s="197">
        <v>17.100000000000001</v>
      </c>
      <c r="L48" s="197">
        <v>19.2</v>
      </c>
      <c r="M48" s="197">
        <v>15.3</v>
      </c>
      <c r="N48" s="197">
        <v>20.5</v>
      </c>
      <c r="O48" s="197">
        <v>20.100000000000001</v>
      </c>
      <c r="P48" s="197">
        <v>18.399999999999999</v>
      </c>
      <c r="Q48" s="197">
        <v>16.399999999999999</v>
      </c>
      <c r="R48" s="197">
        <v>17.8</v>
      </c>
      <c r="S48" s="197">
        <v>11.7</v>
      </c>
      <c r="T48" s="197">
        <v>13.6</v>
      </c>
      <c r="U48" s="197">
        <v>24.1</v>
      </c>
      <c r="V48" s="197">
        <v>17.7</v>
      </c>
      <c r="X48" s="148"/>
      <c r="Y48" s="148"/>
      <c r="Z48" s="148"/>
      <c r="AA48" s="148"/>
      <c r="AB48" s="148"/>
      <c r="AC48" s="148"/>
      <c r="AD48" s="148"/>
      <c r="AE48" s="148"/>
    </row>
    <row r="49" spans="1:31" s="194" customFormat="1" x14ac:dyDescent="0.2">
      <c r="A49" s="148" t="s">
        <v>122</v>
      </c>
      <c r="B49" s="197">
        <v>23.2</v>
      </c>
      <c r="C49" s="197">
        <v>22.1</v>
      </c>
      <c r="D49" s="197">
        <v>21.6</v>
      </c>
      <c r="E49" s="197">
        <v>13.9</v>
      </c>
      <c r="F49" s="197">
        <v>22.7</v>
      </c>
      <c r="G49" s="197">
        <v>19.7</v>
      </c>
      <c r="H49" s="197">
        <v>25.6</v>
      </c>
      <c r="I49" s="197">
        <v>20.8</v>
      </c>
      <c r="J49" s="197">
        <v>20.399999999999999</v>
      </c>
      <c r="K49" s="197">
        <v>18.2</v>
      </c>
      <c r="L49" s="197">
        <v>25.1</v>
      </c>
      <c r="M49" s="197">
        <v>22.1</v>
      </c>
      <c r="N49" s="197">
        <v>25.2</v>
      </c>
      <c r="O49" s="197">
        <v>23</v>
      </c>
      <c r="P49" s="197">
        <v>21.5</v>
      </c>
      <c r="Q49" s="197">
        <v>16.899999999999999</v>
      </c>
      <c r="R49" s="197">
        <v>22</v>
      </c>
      <c r="S49" s="197">
        <v>27.9</v>
      </c>
      <c r="T49" s="197">
        <v>24.3</v>
      </c>
      <c r="U49" s="197">
        <v>25.4</v>
      </c>
      <c r="V49" s="197">
        <v>17.600000000000001</v>
      </c>
      <c r="X49" s="148"/>
      <c r="Y49" s="148"/>
      <c r="Z49" s="148"/>
      <c r="AA49" s="148"/>
      <c r="AB49" s="148"/>
      <c r="AC49" s="148"/>
      <c r="AD49" s="148"/>
      <c r="AE49" s="148"/>
    </row>
    <row r="50" spans="1:31" s="194" customFormat="1" x14ac:dyDescent="0.2">
      <c r="A50" s="148" t="s">
        <v>123</v>
      </c>
      <c r="B50" s="197">
        <v>20.399999999999999</v>
      </c>
      <c r="C50" s="197">
        <v>19.5</v>
      </c>
      <c r="D50" s="197">
        <v>21.9</v>
      </c>
      <c r="E50" s="197">
        <v>24.8</v>
      </c>
      <c r="F50" s="197">
        <v>20.5</v>
      </c>
      <c r="G50" s="197">
        <v>23.9</v>
      </c>
      <c r="H50" s="197">
        <v>22.8</v>
      </c>
      <c r="I50" s="197">
        <v>18.100000000000001</v>
      </c>
      <c r="J50" s="197">
        <v>18.2</v>
      </c>
      <c r="K50" s="197">
        <v>21.7</v>
      </c>
      <c r="L50" s="197">
        <v>18.600000000000001</v>
      </c>
      <c r="M50" s="197">
        <v>22.7</v>
      </c>
      <c r="N50" s="197">
        <v>19</v>
      </c>
      <c r="O50" s="197">
        <v>22.9</v>
      </c>
      <c r="P50" s="197">
        <v>26.6</v>
      </c>
      <c r="Q50" s="197">
        <v>24.2</v>
      </c>
      <c r="R50" s="197">
        <v>20.5</v>
      </c>
      <c r="S50" s="197">
        <v>20.3</v>
      </c>
      <c r="T50" s="197">
        <v>16.3</v>
      </c>
      <c r="U50" s="197">
        <v>18.7</v>
      </c>
      <c r="V50" s="197">
        <v>16.100000000000001</v>
      </c>
      <c r="X50" s="148"/>
      <c r="Y50" s="148"/>
      <c r="Z50" s="148"/>
      <c r="AA50" s="148"/>
      <c r="AB50" s="148"/>
      <c r="AC50" s="148"/>
      <c r="AD50" s="148"/>
      <c r="AE50" s="148"/>
    </row>
    <row r="51" spans="1:31" s="194" customFormat="1" x14ac:dyDescent="0.2">
      <c r="A51" s="148" t="s">
        <v>124</v>
      </c>
      <c r="B51" s="197">
        <v>25</v>
      </c>
      <c r="C51" s="197">
        <v>21.3</v>
      </c>
      <c r="D51" s="197">
        <v>25.8</v>
      </c>
      <c r="E51" s="197">
        <v>30.7</v>
      </c>
      <c r="F51" s="197">
        <v>19.5</v>
      </c>
      <c r="G51" s="197">
        <v>20.399999999999999</v>
      </c>
      <c r="H51" s="197">
        <v>23.7</v>
      </c>
      <c r="I51" s="197">
        <v>24.1</v>
      </c>
      <c r="J51" s="197">
        <v>26.7</v>
      </c>
      <c r="K51" s="197">
        <v>31.2</v>
      </c>
      <c r="L51" s="197">
        <v>31.7</v>
      </c>
      <c r="M51" s="197">
        <v>24.6</v>
      </c>
      <c r="N51" s="197">
        <v>22.6</v>
      </c>
      <c r="O51" s="197">
        <v>15.8</v>
      </c>
      <c r="P51" s="197">
        <v>25.1</v>
      </c>
      <c r="Q51" s="197">
        <v>25.7</v>
      </c>
      <c r="R51" s="197">
        <v>24.9</v>
      </c>
      <c r="S51" s="197">
        <v>32.4</v>
      </c>
      <c r="T51" s="197">
        <v>17.2</v>
      </c>
      <c r="U51" s="197">
        <v>21.2</v>
      </c>
      <c r="V51" s="197">
        <v>26.2</v>
      </c>
      <c r="X51" s="148"/>
      <c r="Y51" s="148"/>
      <c r="Z51" s="148"/>
      <c r="AA51" s="148"/>
      <c r="AB51" s="148"/>
      <c r="AC51" s="148"/>
      <c r="AD51" s="148"/>
      <c r="AE51" s="148"/>
    </row>
    <row r="52" spans="1:31" s="194" customFormat="1" x14ac:dyDescent="0.2">
      <c r="A52" s="148" t="s">
        <v>125</v>
      </c>
      <c r="B52" s="197">
        <v>21.2</v>
      </c>
      <c r="C52" s="197">
        <v>19.899999999999999</v>
      </c>
      <c r="D52" s="197">
        <v>20.9</v>
      </c>
      <c r="E52" s="197">
        <v>23.6</v>
      </c>
      <c r="F52" s="197">
        <v>24.5</v>
      </c>
      <c r="G52" s="197">
        <v>19.5</v>
      </c>
      <c r="H52" s="197">
        <v>19.3</v>
      </c>
      <c r="I52" s="197">
        <v>23.1</v>
      </c>
      <c r="J52" s="197">
        <v>29.9</v>
      </c>
      <c r="K52" s="197">
        <v>22.3</v>
      </c>
      <c r="L52" s="197">
        <v>16.8</v>
      </c>
      <c r="M52" s="197">
        <v>15.9</v>
      </c>
      <c r="N52" s="197">
        <v>18.8</v>
      </c>
      <c r="O52" s="197">
        <v>23.1</v>
      </c>
      <c r="P52" s="197">
        <v>15.5</v>
      </c>
      <c r="Q52" s="197">
        <v>12</v>
      </c>
      <c r="R52" s="197">
        <v>11.7</v>
      </c>
      <c r="S52" s="197">
        <v>18.5</v>
      </c>
      <c r="T52" s="197">
        <v>24.8</v>
      </c>
      <c r="U52" s="197">
        <v>13.7</v>
      </c>
      <c r="V52" s="197">
        <v>10.9</v>
      </c>
      <c r="X52" s="148"/>
      <c r="Y52" s="148"/>
      <c r="Z52" s="148"/>
      <c r="AA52" s="148"/>
      <c r="AB52" s="148"/>
      <c r="AC52" s="148"/>
      <c r="AD52" s="148"/>
      <c r="AE52" s="148"/>
    </row>
    <row r="53" spans="1:31" s="194" customFormat="1" x14ac:dyDescent="0.2">
      <c r="A53" s="148" t="s">
        <v>126</v>
      </c>
      <c r="B53" s="197">
        <v>17.399999999999999</v>
      </c>
      <c r="C53" s="197">
        <v>17.2</v>
      </c>
      <c r="D53" s="197">
        <v>19.8</v>
      </c>
      <c r="E53" s="197">
        <v>21.2</v>
      </c>
      <c r="F53" s="197">
        <v>21.6</v>
      </c>
      <c r="G53" s="197">
        <v>20.2</v>
      </c>
      <c r="H53" s="197">
        <v>19.2</v>
      </c>
      <c r="I53" s="197">
        <v>18.3</v>
      </c>
      <c r="J53" s="197">
        <v>19.7</v>
      </c>
      <c r="K53" s="197">
        <v>18.8</v>
      </c>
      <c r="L53" s="197">
        <v>24</v>
      </c>
      <c r="M53" s="197">
        <v>24</v>
      </c>
      <c r="N53" s="197">
        <v>15.2</v>
      </c>
      <c r="O53" s="197">
        <v>16.600000000000001</v>
      </c>
      <c r="P53" s="197">
        <v>20.7</v>
      </c>
      <c r="Q53" s="197">
        <v>16.600000000000001</v>
      </c>
      <c r="R53" s="197">
        <v>20.100000000000001</v>
      </c>
      <c r="S53" s="197">
        <v>21.2</v>
      </c>
      <c r="T53" s="197">
        <v>24.1</v>
      </c>
      <c r="U53" s="197">
        <v>14.3</v>
      </c>
      <c r="V53" s="197">
        <v>18.8</v>
      </c>
      <c r="X53" s="148"/>
      <c r="Y53" s="148"/>
      <c r="Z53" s="148"/>
      <c r="AA53" s="148"/>
      <c r="AB53" s="148"/>
      <c r="AC53" s="148"/>
      <c r="AD53" s="148"/>
      <c r="AE53" s="148"/>
    </row>
    <row r="54" spans="1:31" s="194" customFormat="1" x14ac:dyDescent="0.2">
      <c r="A54" s="148" t="s">
        <v>138</v>
      </c>
      <c r="B54" s="197">
        <v>21.5</v>
      </c>
      <c r="C54" s="197">
        <v>20.9</v>
      </c>
      <c r="D54" s="197">
        <v>21.9</v>
      </c>
      <c r="E54" s="197">
        <v>21.4</v>
      </c>
      <c r="F54" s="197">
        <v>22</v>
      </c>
      <c r="G54" s="197">
        <v>20.7</v>
      </c>
      <c r="H54" s="197">
        <v>20.8</v>
      </c>
      <c r="I54" s="197">
        <v>21.2</v>
      </c>
      <c r="J54" s="197">
        <v>23.1</v>
      </c>
      <c r="K54" s="197">
        <v>21.3</v>
      </c>
      <c r="L54" s="197">
        <v>21.8</v>
      </c>
      <c r="M54" s="197">
        <v>22</v>
      </c>
      <c r="N54" s="197">
        <v>21.1</v>
      </c>
      <c r="O54" s="197">
        <v>20.2</v>
      </c>
      <c r="P54" s="197">
        <v>20.7</v>
      </c>
      <c r="Q54" s="197">
        <v>18.600000000000001</v>
      </c>
      <c r="R54" s="197">
        <v>18.100000000000001</v>
      </c>
      <c r="S54" s="197">
        <v>21.9</v>
      </c>
      <c r="T54" s="197">
        <v>20.6</v>
      </c>
      <c r="U54" s="197">
        <v>21.1</v>
      </c>
      <c r="V54" s="197">
        <v>21</v>
      </c>
      <c r="X54" s="148"/>
      <c r="Y54" s="148"/>
      <c r="Z54" s="148"/>
      <c r="AA54" s="148"/>
      <c r="AB54" s="148"/>
      <c r="AC54" s="148"/>
      <c r="AD54" s="148"/>
      <c r="AE54" s="148"/>
    </row>
    <row r="55" spans="1:31" s="194" customFormat="1" x14ac:dyDescent="0.2">
      <c r="A55" s="148" t="s">
        <v>127</v>
      </c>
      <c r="B55" s="197">
        <v>21.7</v>
      </c>
      <c r="C55" s="197">
        <v>21.9</v>
      </c>
      <c r="D55" s="197">
        <v>20.5</v>
      </c>
      <c r="E55" s="197">
        <v>19.600000000000001</v>
      </c>
      <c r="F55" s="197">
        <v>21.8</v>
      </c>
      <c r="G55" s="197">
        <v>23.3</v>
      </c>
      <c r="H55" s="197">
        <v>25.2</v>
      </c>
      <c r="I55" s="197">
        <v>23.1</v>
      </c>
      <c r="J55" s="197">
        <v>23.1</v>
      </c>
      <c r="K55" s="197">
        <v>23.5</v>
      </c>
      <c r="L55" s="197">
        <v>22.4</v>
      </c>
      <c r="M55" s="197">
        <v>23.1</v>
      </c>
      <c r="N55" s="197">
        <v>20</v>
      </c>
      <c r="O55" s="197">
        <v>18.5</v>
      </c>
      <c r="P55" s="197">
        <v>19</v>
      </c>
      <c r="Q55" s="197">
        <v>19.3</v>
      </c>
      <c r="R55" s="197">
        <v>21.1</v>
      </c>
      <c r="S55" s="197">
        <v>19.2</v>
      </c>
      <c r="T55" s="197">
        <v>15.5</v>
      </c>
      <c r="U55" s="197">
        <v>20</v>
      </c>
      <c r="V55" s="197">
        <v>17.100000000000001</v>
      </c>
      <c r="X55" s="148"/>
      <c r="Y55" s="148"/>
      <c r="Z55" s="148"/>
      <c r="AA55" s="148"/>
      <c r="AB55" s="148"/>
      <c r="AC55" s="148"/>
      <c r="AD55" s="148"/>
      <c r="AE55" s="148"/>
    </row>
    <row r="56" spans="1:31" s="194" customFormat="1" x14ac:dyDescent="0.2">
      <c r="A56" s="148" t="s">
        <v>139</v>
      </c>
      <c r="B56" s="197">
        <v>21.6</v>
      </c>
      <c r="C56" s="197">
        <v>21.1</v>
      </c>
      <c r="D56" s="197">
        <v>21.7</v>
      </c>
      <c r="E56" s="197">
        <v>21.1</v>
      </c>
      <c r="F56" s="197">
        <v>21.9</v>
      </c>
      <c r="G56" s="197">
        <v>21.1</v>
      </c>
      <c r="H56" s="197">
        <v>21.5</v>
      </c>
      <c r="I56" s="197">
        <v>21.5</v>
      </c>
      <c r="J56" s="197">
        <v>23.1</v>
      </c>
      <c r="K56" s="197">
        <v>21.6</v>
      </c>
      <c r="L56" s="197">
        <v>21.9</v>
      </c>
      <c r="M56" s="197">
        <v>22.2</v>
      </c>
      <c r="N56" s="197">
        <v>20.9</v>
      </c>
      <c r="O56" s="197">
        <v>19.899999999999999</v>
      </c>
      <c r="P56" s="197">
        <v>20.399999999999999</v>
      </c>
      <c r="Q56" s="197">
        <v>18.7</v>
      </c>
      <c r="R56" s="197">
        <v>18.600000000000001</v>
      </c>
      <c r="S56" s="197">
        <v>21.5</v>
      </c>
      <c r="T56" s="197">
        <v>19.8</v>
      </c>
      <c r="U56" s="197">
        <v>20.9</v>
      </c>
      <c r="V56" s="197">
        <v>20.399999999999999</v>
      </c>
      <c r="X56" s="148"/>
      <c r="Y56" s="148"/>
      <c r="Z56" s="148"/>
      <c r="AA56" s="148"/>
      <c r="AB56" s="148"/>
      <c r="AC56" s="148"/>
      <c r="AD56" s="148"/>
      <c r="AE56" s="148"/>
    </row>
    <row r="57" spans="1:31" s="194" customFormat="1" x14ac:dyDescent="0.2">
      <c r="A57" s="148" t="s">
        <v>140</v>
      </c>
      <c r="B57" s="197">
        <v>19.8</v>
      </c>
      <c r="C57" s="197">
        <v>19.600000000000001</v>
      </c>
      <c r="D57" s="197">
        <v>19.600000000000001</v>
      </c>
      <c r="E57" s="197">
        <v>19.899999999999999</v>
      </c>
      <c r="F57" s="197">
        <v>19.8</v>
      </c>
      <c r="G57" s="197">
        <v>20.100000000000001</v>
      </c>
      <c r="H57" s="197">
        <v>20.6</v>
      </c>
      <c r="I57" s="197">
        <v>20.9</v>
      </c>
      <c r="J57" s="197">
        <v>20.399999999999999</v>
      </c>
      <c r="K57" s="197">
        <v>20</v>
      </c>
      <c r="L57" s="197">
        <v>20.3</v>
      </c>
      <c r="M57" s="197">
        <v>19.7</v>
      </c>
      <c r="N57" s="197">
        <v>19</v>
      </c>
      <c r="O57" s="197">
        <v>18.600000000000001</v>
      </c>
      <c r="P57" s="197">
        <v>19.2</v>
      </c>
      <c r="Q57" s="197">
        <v>18</v>
      </c>
      <c r="R57" s="197">
        <v>18.399999999999999</v>
      </c>
      <c r="S57" s="197">
        <v>19.2</v>
      </c>
      <c r="T57" s="197">
        <v>19.3</v>
      </c>
      <c r="U57" s="197">
        <v>18.3</v>
      </c>
      <c r="V57" s="197">
        <v>18.399999999999999</v>
      </c>
      <c r="X57" s="148"/>
      <c r="Y57" s="148"/>
      <c r="Z57" s="148"/>
      <c r="AA57" s="148"/>
      <c r="AB57" s="148"/>
      <c r="AC57" s="148"/>
      <c r="AD57" s="148"/>
      <c r="AE57" s="148"/>
    </row>
    <row r="58" spans="1:31" s="194" customFormat="1" x14ac:dyDescent="0.2">
      <c r="A58" s="148" t="s">
        <v>141</v>
      </c>
      <c r="B58" s="197">
        <v>23.5</v>
      </c>
      <c r="C58" s="197">
        <v>23.4</v>
      </c>
      <c r="D58" s="197">
        <v>23.2</v>
      </c>
      <c r="E58" s="197">
        <v>23.4</v>
      </c>
      <c r="F58" s="197">
        <v>23.2</v>
      </c>
      <c r="G58" s="197">
        <v>23.2</v>
      </c>
      <c r="H58" s="197">
        <v>23.7</v>
      </c>
      <c r="I58" s="197">
        <v>23.7</v>
      </c>
      <c r="J58" s="197">
        <v>23.1</v>
      </c>
      <c r="K58" s="197">
        <v>22.6</v>
      </c>
      <c r="L58" s="197">
        <v>22.6</v>
      </c>
      <c r="M58" s="197">
        <v>22.1</v>
      </c>
      <c r="N58" s="197">
        <v>21.9</v>
      </c>
      <c r="O58" s="197">
        <v>21.4</v>
      </c>
      <c r="P58" s="197">
        <v>21.3</v>
      </c>
      <c r="Q58" s="197">
        <v>20.8</v>
      </c>
      <c r="R58" s="197">
        <v>20.6</v>
      </c>
      <c r="S58" s="197">
        <v>21.2</v>
      </c>
      <c r="T58" s="197">
        <v>21.3</v>
      </c>
      <c r="U58" s="197">
        <v>21</v>
      </c>
      <c r="V58" s="197">
        <v>21.1</v>
      </c>
      <c r="X58" s="148"/>
      <c r="Y58" s="148"/>
      <c r="Z58" s="148"/>
      <c r="AA58" s="148"/>
      <c r="AB58" s="148"/>
      <c r="AC58" s="148"/>
      <c r="AD58" s="148"/>
      <c r="AE58" s="148"/>
    </row>
    <row r="59" spans="1:31" s="194" customFormat="1" x14ac:dyDescent="0.2">
      <c r="A59" s="148" t="s">
        <v>226</v>
      </c>
      <c r="B59" s="197">
        <v>23.7</v>
      </c>
      <c r="C59" s="197">
        <v>23.5</v>
      </c>
      <c r="D59" s="197">
        <v>23.3</v>
      </c>
      <c r="E59" s="197">
        <v>23.4</v>
      </c>
      <c r="F59" s="197">
        <v>23.3</v>
      </c>
      <c r="G59" s="197">
        <v>23.3</v>
      </c>
      <c r="H59" s="197">
        <v>23.9</v>
      </c>
      <c r="I59" s="197">
        <v>23.9</v>
      </c>
      <c r="J59" s="197">
        <v>23.2</v>
      </c>
      <c r="K59" s="197">
        <v>22.8</v>
      </c>
      <c r="L59" s="197">
        <v>22.7</v>
      </c>
      <c r="M59" s="197">
        <v>22.2</v>
      </c>
      <c r="N59" s="197">
        <v>22.2</v>
      </c>
      <c r="O59" s="197">
        <v>21.6</v>
      </c>
      <c r="P59" s="197">
        <v>21.5</v>
      </c>
      <c r="Q59" s="197">
        <v>21.1</v>
      </c>
      <c r="R59" s="197">
        <v>21</v>
      </c>
      <c r="S59" s="197">
        <v>21.6</v>
      </c>
      <c r="T59" s="197">
        <v>21.5</v>
      </c>
      <c r="U59" s="197">
        <v>21.2</v>
      </c>
      <c r="V59" s="197">
        <v>21.4</v>
      </c>
      <c r="X59" s="148"/>
      <c r="Y59" s="148"/>
      <c r="Z59" s="148"/>
      <c r="AA59" s="148"/>
      <c r="AB59" s="148"/>
      <c r="AC59" s="148"/>
      <c r="AD59" s="148"/>
      <c r="AE59" s="148"/>
    </row>
    <row r="60" spans="1:31" s="194" customFormat="1" x14ac:dyDescent="0.2">
      <c r="A60" s="148" t="s">
        <v>227</v>
      </c>
      <c r="B60" s="197">
        <v>23.9</v>
      </c>
      <c r="C60" s="197">
        <v>23.7</v>
      </c>
      <c r="D60" s="197">
        <v>23.4</v>
      </c>
      <c r="E60" s="197">
        <v>23.6</v>
      </c>
      <c r="F60" s="197">
        <v>23.5</v>
      </c>
      <c r="G60" s="197">
        <v>23.5</v>
      </c>
      <c r="H60" s="197">
        <v>24</v>
      </c>
      <c r="I60" s="197">
        <v>24</v>
      </c>
      <c r="J60" s="197">
        <v>23.4</v>
      </c>
      <c r="K60" s="197">
        <v>22.9</v>
      </c>
      <c r="L60" s="197">
        <v>22.8</v>
      </c>
      <c r="M60" s="197">
        <v>22.4</v>
      </c>
      <c r="N60" s="197">
        <v>22.3</v>
      </c>
      <c r="O60" s="197">
        <v>21.8</v>
      </c>
      <c r="P60" s="197">
        <v>21.7</v>
      </c>
      <c r="Q60" s="197">
        <v>21.2</v>
      </c>
      <c r="R60" s="197">
        <v>21.2</v>
      </c>
      <c r="S60" s="197">
        <v>21.7</v>
      </c>
      <c r="T60" s="197">
        <v>21.7</v>
      </c>
      <c r="U60" s="197">
        <v>21.3</v>
      </c>
      <c r="V60" s="197">
        <v>21.5</v>
      </c>
      <c r="X60" s="148"/>
      <c r="Y60" s="148"/>
      <c r="Z60" s="148"/>
      <c r="AA60" s="148"/>
      <c r="AB60" s="148"/>
      <c r="AC60" s="148"/>
      <c r="AD60" s="148"/>
      <c r="AE60" s="148"/>
    </row>
    <row r="61" spans="1:31" s="194" customFormat="1" x14ac:dyDescent="0.2">
      <c r="A61" s="148" t="s">
        <v>228</v>
      </c>
      <c r="B61" s="197">
        <v>20.5</v>
      </c>
      <c r="C61" s="197">
        <v>21.1</v>
      </c>
      <c r="D61" s="197">
        <v>21.1</v>
      </c>
      <c r="E61" s="197">
        <v>21.5</v>
      </c>
      <c r="F61" s="197">
        <v>22.7</v>
      </c>
      <c r="G61" s="197">
        <v>21.6</v>
      </c>
      <c r="H61" s="197">
        <v>21.5</v>
      </c>
      <c r="I61" s="197">
        <v>19.600000000000001</v>
      </c>
      <c r="J61" s="197">
        <v>20.6</v>
      </c>
      <c r="K61" s="197">
        <v>20.5</v>
      </c>
      <c r="L61" s="197">
        <v>20</v>
      </c>
      <c r="M61" s="197">
        <v>21.5</v>
      </c>
      <c r="N61" s="197">
        <v>20.7</v>
      </c>
      <c r="O61" s="197">
        <v>18.7</v>
      </c>
      <c r="P61" s="197">
        <v>18.899999999999999</v>
      </c>
      <c r="Q61" s="197">
        <v>17.7</v>
      </c>
      <c r="R61" s="197">
        <v>18.7</v>
      </c>
      <c r="S61" s="197">
        <v>19.399999999999999</v>
      </c>
      <c r="T61" s="197">
        <v>15.5</v>
      </c>
      <c r="U61" s="197">
        <v>18.8</v>
      </c>
      <c r="V61" s="197">
        <v>19</v>
      </c>
      <c r="X61" s="148"/>
      <c r="Y61" s="148"/>
      <c r="Z61" s="148"/>
      <c r="AA61" s="148"/>
      <c r="AB61" s="148"/>
      <c r="AC61" s="148"/>
      <c r="AD61" s="148"/>
      <c r="AE61" s="148"/>
    </row>
    <row r="62" spans="1:31" s="194" customFormat="1" x14ac:dyDescent="0.2">
      <c r="A62" s="148" t="s">
        <v>229</v>
      </c>
      <c r="B62" s="197">
        <v>20.6</v>
      </c>
      <c r="C62" s="197">
        <v>19.8</v>
      </c>
      <c r="D62" s="197">
        <v>20.8</v>
      </c>
      <c r="E62" s="197">
        <v>19.600000000000001</v>
      </c>
      <c r="F62" s="197">
        <v>23</v>
      </c>
      <c r="G62" s="197">
        <v>19.8</v>
      </c>
      <c r="H62" s="197">
        <v>21.3</v>
      </c>
      <c r="I62" s="197">
        <v>20.8</v>
      </c>
      <c r="J62" s="197">
        <v>23.5</v>
      </c>
      <c r="K62" s="197">
        <v>19.8</v>
      </c>
      <c r="L62" s="197">
        <v>21.8</v>
      </c>
      <c r="M62" s="197">
        <v>20.6</v>
      </c>
      <c r="N62" s="197">
        <v>19.7</v>
      </c>
      <c r="O62" s="197">
        <v>21</v>
      </c>
      <c r="P62" s="197">
        <v>19.100000000000001</v>
      </c>
      <c r="Q62" s="197">
        <v>15.1</v>
      </c>
      <c r="R62" s="197">
        <v>17.7</v>
      </c>
      <c r="S62" s="197">
        <v>22.4</v>
      </c>
      <c r="T62" s="197">
        <v>24.4</v>
      </c>
      <c r="U62" s="197">
        <v>17.7</v>
      </c>
      <c r="V62" s="197">
        <v>15.6</v>
      </c>
      <c r="X62" s="148"/>
      <c r="Y62" s="148"/>
      <c r="Z62" s="148"/>
      <c r="AA62" s="148"/>
      <c r="AB62" s="148"/>
      <c r="AC62" s="148"/>
      <c r="AD62" s="148"/>
      <c r="AE62" s="148"/>
    </row>
    <row r="63" spans="1:31" s="194" customFormat="1" x14ac:dyDescent="0.2">
      <c r="A63" s="148" t="s">
        <v>230</v>
      </c>
      <c r="B63" s="197">
        <v>24.4</v>
      </c>
      <c r="C63" s="197">
        <v>22.7</v>
      </c>
      <c r="D63" s="197">
        <v>23.6</v>
      </c>
      <c r="E63" s="197">
        <v>23.3</v>
      </c>
      <c r="F63" s="197">
        <v>21.1</v>
      </c>
      <c r="G63" s="197">
        <v>21.9</v>
      </c>
      <c r="H63" s="197">
        <v>22.2</v>
      </c>
      <c r="I63" s="197">
        <v>24.6</v>
      </c>
      <c r="J63" s="197">
        <v>27.1</v>
      </c>
      <c r="K63" s="197">
        <v>26.1</v>
      </c>
      <c r="L63" s="197">
        <v>25.5</v>
      </c>
      <c r="M63" s="197">
        <v>25.1</v>
      </c>
      <c r="N63" s="197">
        <v>23.2</v>
      </c>
      <c r="O63" s="197">
        <v>20.6</v>
      </c>
      <c r="P63" s="197">
        <v>24.7</v>
      </c>
      <c r="Q63" s="197">
        <v>23.4</v>
      </c>
      <c r="R63" s="197">
        <v>19.8</v>
      </c>
      <c r="S63" s="197">
        <v>24.6</v>
      </c>
      <c r="T63" s="197">
        <v>23</v>
      </c>
      <c r="U63" s="197">
        <v>24.8</v>
      </c>
      <c r="V63" s="197">
        <v>25.9</v>
      </c>
      <c r="X63" s="148"/>
      <c r="Y63" s="148"/>
      <c r="Z63" s="148"/>
      <c r="AA63" s="148"/>
      <c r="AB63" s="148"/>
      <c r="AC63" s="148"/>
      <c r="AD63" s="148"/>
      <c r="AE63" s="148"/>
    </row>
    <row r="64" spans="1:31" s="194" customFormat="1" x14ac:dyDescent="0.2">
      <c r="A64" s="148" t="s">
        <v>231</v>
      </c>
      <c r="B64" s="197">
        <v>18.5</v>
      </c>
      <c r="C64" s="197">
        <v>19.600000000000001</v>
      </c>
      <c r="D64" s="197">
        <v>21.9</v>
      </c>
      <c r="E64" s="197">
        <v>20.399999999999999</v>
      </c>
      <c r="F64" s="197">
        <v>22.4</v>
      </c>
      <c r="G64" s="197">
        <v>19.2</v>
      </c>
      <c r="H64" s="197">
        <v>17.600000000000001</v>
      </c>
      <c r="I64" s="197">
        <v>17.399999999999999</v>
      </c>
      <c r="J64" s="197">
        <v>18.5</v>
      </c>
      <c r="K64" s="197">
        <v>16.3</v>
      </c>
      <c r="L64" s="197">
        <v>19.5</v>
      </c>
      <c r="M64" s="197">
        <v>17.2</v>
      </c>
      <c r="N64" s="197">
        <v>18.600000000000001</v>
      </c>
      <c r="O64" s="197">
        <v>20.9</v>
      </c>
      <c r="P64" s="197">
        <v>17.7</v>
      </c>
      <c r="Q64" s="197">
        <v>16.399999999999999</v>
      </c>
      <c r="R64" s="197">
        <v>17.2</v>
      </c>
      <c r="S64" s="197">
        <v>15.3</v>
      </c>
      <c r="T64" s="197">
        <v>16.8</v>
      </c>
      <c r="U64" s="197">
        <v>25.9</v>
      </c>
      <c r="V64" s="197">
        <v>18.5</v>
      </c>
      <c r="X64" s="148"/>
      <c r="Y64" s="148"/>
      <c r="Z64" s="148"/>
      <c r="AA64" s="148"/>
      <c r="AB64" s="148"/>
      <c r="AC64" s="148"/>
      <c r="AD64" s="148"/>
      <c r="AE64" s="148"/>
    </row>
  </sheetData>
  <phoneticPr fontId="37"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08786-CCA0-4228-8CCD-0EA3B8344FEB}">
  <sheetPr codeName="Sheet61"/>
  <dimension ref="A1:F91"/>
  <sheetViews>
    <sheetView workbookViewId="0">
      <selection activeCell="Y201" sqref="Y201"/>
    </sheetView>
  </sheetViews>
  <sheetFormatPr defaultRowHeight="14.25" x14ac:dyDescent="0.2"/>
  <cols>
    <col min="1" max="1" width="24.75" bestFit="1" customWidth="1"/>
    <col min="6" max="6" width="9" style="165"/>
  </cols>
  <sheetData>
    <row r="1" spans="1:5" x14ac:dyDescent="0.2">
      <c r="A1" s="186" t="s">
        <v>1954</v>
      </c>
    </row>
    <row r="3" spans="1:5" x14ac:dyDescent="0.2">
      <c r="A3" t="str" cm="1">
        <f t="array" ref="A3">"Broadband availability in "&amp;INDEX(A11:A33,Control!B3)</f>
        <v>Broadband availability in Ashford</v>
      </c>
      <c r="B3" s="124">
        <f>B10</f>
        <v>2020</v>
      </c>
      <c r="C3" s="124">
        <f t="shared" ref="C3:E3" si="0">C10</f>
        <v>2021</v>
      </c>
      <c r="D3" s="124">
        <f t="shared" si="0"/>
        <v>2022</v>
      </c>
      <c r="E3" s="124">
        <f t="shared" si="0"/>
        <v>2023</v>
      </c>
    </row>
    <row r="4" spans="1:5" x14ac:dyDescent="0.2">
      <c r="A4" t="s">
        <v>155</v>
      </c>
      <c r="B4" s="25" cm="1">
        <f t="array" ref="B4">INDEX(B11:B33,Control!$B$3)</f>
        <v>90.1</v>
      </c>
      <c r="C4" s="25" cm="1">
        <f t="array" ref="C4">INDEX(C11:C33,Control!$B$3)</f>
        <v>89.7</v>
      </c>
      <c r="D4" s="25" cm="1">
        <f t="array" ref="D4">INDEX(D11:D33,Control!$B$3)</f>
        <v>92.3</v>
      </c>
      <c r="E4" s="25" cm="1">
        <f t="array" ref="E4">INDEX(E11:E33,Control!$B$3)</f>
        <v>93</v>
      </c>
    </row>
    <row r="5" spans="1:5" x14ac:dyDescent="0.2">
      <c r="A5" t="s">
        <v>156</v>
      </c>
      <c r="B5" s="25" cm="1">
        <f t="array" ref="B5">INDEX(B40:B62,Control!$B$3)</f>
        <v>44</v>
      </c>
      <c r="C5" s="25" cm="1">
        <f t="array" ref="C5">INDEX(C40:C62,Control!$B$3)</f>
        <v>45.1</v>
      </c>
      <c r="D5" s="25" cm="1">
        <f t="array" ref="D5">INDEX(D40:D62,Control!$B$3)</f>
        <v>63.7</v>
      </c>
      <c r="E5" s="25" cm="1">
        <f t="array" ref="E5">INDEX(E40:E62,Control!$B$3)</f>
        <v>66.099999999999994</v>
      </c>
    </row>
    <row r="6" spans="1:5" x14ac:dyDescent="0.2">
      <c r="A6" t="s">
        <v>157</v>
      </c>
      <c r="B6" s="25" cm="1">
        <f t="array" ref="B6">INDEX(B69:B91,Control!$B$3)</f>
        <v>6</v>
      </c>
      <c r="C6" s="25" cm="1">
        <f t="array" ref="C6">INDEX(C69:C91,Control!$B$3)</f>
        <v>7.8</v>
      </c>
      <c r="D6" s="25" cm="1">
        <f t="array" ref="D6">INDEX(D69:D91,Control!$B$3)</f>
        <v>40.6</v>
      </c>
      <c r="E6" s="25" cm="1">
        <f t="array" ref="E6">INDEX(E69:E91,Control!$B$3)</f>
        <v>46.8</v>
      </c>
    </row>
    <row r="9" spans="1:5" x14ac:dyDescent="0.2">
      <c r="A9" t="s">
        <v>155</v>
      </c>
    </row>
    <row r="10" spans="1:5" x14ac:dyDescent="0.2">
      <c r="B10">
        <v>2020</v>
      </c>
      <c r="C10">
        <v>2021</v>
      </c>
      <c r="D10">
        <v>2022</v>
      </c>
      <c r="E10">
        <v>2023</v>
      </c>
    </row>
    <row r="11" spans="1:5" x14ac:dyDescent="0.2">
      <c r="A11" t="s">
        <v>115</v>
      </c>
      <c r="B11">
        <v>90.1</v>
      </c>
      <c r="C11">
        <v>89.7</v>
      </c>
      <c r="D11">
        <v>92.3</v>
      </c>
      <c r="E11">
        <v>93</v>
      </c>
    </row>
    <row r="12" spans="1:5" x14ac:dyDescent="0.2">
      <c r="A12" t="s">
        <v>116</v>
      </c>
      <c r="B12">
        <v>93.4</v>
      </c>
      <c r="C12">
        <v>93.9</v>
      </c>
      <c r="D12">
        <v>92.5</v>
      </c>
      <c r="E12">
        <v>92.9</v>
      </c>
    </row>
    <row r="13" spans="1:5" x14ac:dyDescent="0.2">
      <c r="A13" t="s">
        <v>117</v>
      </c>
      <c r="B13">
        <v>95.6</v>
      </c>
      <c r="C13">
        <v>95.9</v>
      </c>
      <c r="D13">
        <v>97.3</v>
      </c>
      <c r="E13">
        <v>98.2</v>
      </c>
    </row>
    <row r="14" spans="1:5" x14ac:dyDescent="0.2">
      <c r="A14" t="s">
        <v>118</v>
      </c>
      <c r="B14">
        <v>92.7</v>
      </c>
      <c r="C14">
        <v>92.8</v>
      </c>
      <c r="D14">
        <v>94.5</v>
      </c>
      <c r="E14">
        <v>95</v>
      </c>
    </row>
    <row r="15" spans="1:5" x14ac:dyDescent="0.2">
      <c r="A15" t="s">
        <v>119</v>
      </c>
      <c r="B15">
        <v>93.3</v>
      </c>
      <c r="C15">
        <v>92.9</v>
      </c>
      <c r="D15">
        <v>94.1</v>
      </c>
      <c r="E15">
        <v>94.5</v>
      </c>
    </row>
    <row r="16" spans="1:5" x14ac:dyDescent="0.2">
      <c r="A16" t="s">
        <v>120</v>
      </c>
      <c r="B16">
        <v>95.9</v>
      </c>
      <c r="C16">
        <v>96</v>
      </c>
      <c r="D16">
        <v>97.1</v>
      </c>
      <c r="E16">
        <v>97.3</v>
      </c>
    </row>
    <row r="17" spans="1:5" x14ac:dyDescent="0.2">
      <c r="A17" t="s">
        <v>121</v>
      </c>
      <c r="B17">
        <v>91.9</v>
      </c>
      <c r="C17">
        <v>91.8</v>
      </c>
      <c r="D17">
        <v>94</v>
      </c>
      <c r="E17">
        <v>94.3</v>
      </c>
    </row>
    <row r="18" spans="1:5" x14ac:dyDescent="0.2">
      <c r="A18" t="s">
        <v>122</v>
      </c>
      <c r="B18">
        <v>91.5</v>
      </c>
      <c r="C18">
        <v>92.3</v>
      </c>
      <c r="D18">
        <v>94.6</v>
      </c>
      <c r="E18">
        <v>95</v>
      </c>
    </row>
    <row r="19" spans="1:5" x14ac:dyDescent="0.2">
      <c r="A19" t="s">
        <v>123</v>
      </c>
      <c r="B19">
        <v>93</v>
      </c>
      <c r="C19">
        <v>93</v>
      </c>
      <c r="D19">
        <v>94.5</v>
      </c>
      <c r="E19">
        <v>95</v>
      </c>
    </row>
    <row r="20" spans="1:5" x14ac:dyDescent="0.2">
      <c r="A20" t="s">
        <v>124</v>
      </c>
      <c r="B20">
        <v>96.9</v>
      </c>
      <c r="C20">
        <v>96.5</v>
      </c>
      <c r="D20">
        <v>97.3</v>
      </c>
      <c r="E20">
        <v>97.6</v>
      </c>
    </row>
    <row r="21" spans="1:5" x14ac:dyDescent="0.2">
      <c r="A21" t="s">
        <v>125</v>
      </c>
      <c r="B21">
        <v>94.6</v>
      </c>
      <c r="C21">
        <v>94.4</v>
      </c>
      <c r="D21">
        <v>95.8</v>
      </c>
      <c r="E21">
        <v>96.3</v>
      </c>
    </row>
    <row r="22" spans="1:5" x14ac:dyDescent="0.2">
      <c r="A22" t="s">
        <v>126</v>
      </c>
      <c r="B22">
        <v>91</v>
      </c>
      <c r="C22">
        <v>91.8</v>
      </c>
      <c r="D22">
        <v>94.8</v>
      </c>
      <c r="E22">
        <v>95.6</v>
      </c>
    </row>
    <row r="23" spans="1:5" x14ac:dyDescent="0.2">
      <c r="A23" t="s">
        <v>138</v>
      </c>
      <c r="B23" s="3">
        <v>93.31477169904467</v>
      </c>
      <c r="C23" s="3">
        <v>93.385145790491592</v>
      </c>
      <c r="D23" s="3">
        <v>94.803902404427802</v>
      </c>
      <c r="E23" s="3">
        <v>95.284558376007737</v>
      </c>
    </row>
    <row r="24" spans="1:5" x14ac:dyDescent="0.2">
      <c r="A24" t="s">
        <v>127</v>
      </c>
      <c r="B24" s="3">
        <v>97.1</v>
      </c>
      <c r="C24" s="3">
        <v>97.1</v>
      </c>
      <c r="D24" s="3">
        <v>97.4</v>
      </c>
      <c r="E24" s="3">
        <v>97.7</v>
      </c>
    </row>
    <row r="25" spans="1:5" x14ac:dyDescent="0.2">
      <c r="A25" t="s">
        <v>139</v>
      </c>
      <c r="B25" s="3">
        <v>93.863600382637813</v>
      </c>
      <c r="C25" s="3">
        <v>93.922570237279729</v>
      </c>
      <c r="D25" s="3">
        <v>95.179254077350379</v>
      </c>
      <c r="E25" s="3">
        <v>95.633872230103208</v>
      </c>
    </row>
    <row r="26" spans="1:5" x14ac:dyDescent="0.2">
      <c r="A26" t="s">
        <v>140</v>
      </c>
      <c r="B26" t="s">
        <v>1855</v>
      </c>
      <c r="C26" t="s">
        <v>1855</v>
      </c>
      <c r="D26" t="s">
        <v>1855</v>
      </c>
      <c r="E26" t="s">
        <v>1855</v>
      </c>
    </row>
    <row r="27" spans="1:5" x14ac:dyDescent="0.2">
      <c r="A27" t="s">
        <v>141</v>
      </c>
      <c r="B27" t="s">
        <v>1855</v>
      </c>
      <c r="C27" t="s">
        <v>1855</v>
      </c>
      <c r="D27" t="s">
        <v>1855</v>
      </c>
      <c r="E27" t="s">
        <v>1855</v>
      </c>
    </row>
    <row r="28" spans="1:5" x14ac:dyDescent="0.2">
      <c r="A28" t="s">
        <v>226</v>
      </c>
      <c r="B28" t="s">
        <v>1855</v>
      </c>
      <c r="C28" t="s">
        <v>1855</v>
      </c>
      <c r="D28" t="s">
        <v>1855</v>
      </c>
      <c r="E28" t="s">
        <v>1855</v>
      </c>
    </row>
    <row r="29" spans="1:5" x14ac:dyDescent="0.2">
      <c r="A29" t="s">
        <v>227</v>
      </c>
      <c r="B29" t="s">
        <v>1855</v>
      </c>
      <c r="C29" t="s">
        <v>1855</v>
      </c>
      <c r="D29" t="s">
        <v>1855</v>
      </c>
      <c r="E29" t="s">
        <v>1855</v>
      </c>
    </row>
    <row r="30" spans="1:5" x14ac:dyDescent="0.2">
      <c r="A30" t="s">
        <v>228</v>
      </c>
      <c r="B30" s="3">
        <v>94.868062802430302</v>
      </c>
      <c r="C30" s="3">
        <v>94.889646191958334</v>
      </c>
      <c r="D30" s="3">
        <v>96.068505248720228</v>
      </c>
      <c r="E30" s="3">
        <v>96.475761207374802</v>
      </c>
    </row>
    <row r="31" spans="1:5" x14ac:dyDescent="0.2">
      <c r="A31" t="s">
        <v>229</v>
      </c>
      <c r="B31" s="3">
        <v>92.426234813321756</v>
      </c>
      <c r="C31" s="3">
        <v>92.874081824968485</v>
      </c>
      <c r="D31" s="3">
        <v>95.085572133302776</v>
      </c>
      <c r="E31" s="3">
        <v>95.650671235929337</v>
      </c>
    </row>
    <row r="32" spans="1:5" x14ac:dyDescent="0.2">
      <c r="A32" t="s">
        <v>230</v>
      </c>
      <c r="B32" s="3">
        <v>94.219275715936817</v>
      </c>
      <c r="C32" s="3">
        <v>94.190622419246765</v>
      </c>
      <c r="D32" s="3">
        <v>94.641737505228946</v>
      </c>
      <c r="E32" s="3">
        <v>95.034290806646354</v>
      </c>
    </row>
    <row r="33" spans="1:5" x14ac:dyDescent="0.2">
      <c r="A33" t="s">
        <v>231</v>
      </c>
      <c r="B33" s="3">
        <v>91.124609843937577</v>
      </c>
      <c r="C33" s="3">
        <v>90.899504251880998</v>
      </c>
      <c r="D33" s="3">
        <v>93.273329319686923</v>
      </c>
      <c r="E33" s="3">
        <v>93.745253430807622</v>
      </c>
    </row>
    <row r="38" spans="1:5" x14ac:dyDescent="0.2">
      <c r="A38" t="s">
        <v>156</v>
      </c>
    </row>
    <row r="39" spans="1:5" x14ac:dyDescent="0.2">
      <c r="B39">
        <v>2020</v>
      </c>
      <c r="C39">
        <v>2021</v>
      </c>
      <c r="D39">
        <v>2022</v>
      </c>
      <c r="E39">
        <v>2023</v>
      </c>
    </row>
    <row r="40" spans="1:5" x14ac:dyDescent="0.2">
      <c r="A40" t="s">
        <v>115</v>
      </c>
      <c r="B40">
        <v>44</v>
      </c>
      <c r="C40">
        <v>45.1</v>
      </c>
      <c r="D40">
        <v>63.7</v>
      </c>
      <c r="E40">
        <v>66.099999999999994</v>
      </c>
    </row>
    <row r="41" spans="1:5" x14ac:dyDescent="0.2">
      <c r="A41" t="s">
        <v>116</v>
      </c>
      <c r="B41">
        <v>2.9</v>
      </c>
      <c r="C41">
        <v>4.7</v>
      </c>
      <c r="D41">
        <v>42.8</v>
      </c>
      <c r="E41">
        <v>46.6</v>
      </c>
    </row>
    <row r="42" spans="1:5" x14ac:dyDescent="0.2">
      <c r="A42" t="s">
        <v>117</v>
      </c>
      <c r="B42">
        <v>49</v>
      </c>
      <c r="C42">
        <v>51.2</v>
      </c>
      <c r="D42">
        <v>74.599999999999994</v>
      </c>
      <c r="E42">
        <v>75.599999999999994</v>
      </c>
    </row>
    <row r="43" spans="1:5" x14ac:dyDescent="0.2">
      <c r="A43" t="s">
        <v>118</v>
      </c>
      <c r="B43">
        <v>28.6</v>
      </c>
      <c r="C43">
        <v>34.5</v>
      </c>
      <c r="D43">
        <v>61.7</v>
      </c>
      <c r="E43">
        <v>65</v>
      </c>
    </row>
    <row r="44" spans="1:5" x14ac:dyDescent="0.2">
      <c r="A44" t="s">
        <v>119</v>
      </c>
      <c r="B44">
        <v>37.9</v>
      </c>
      <c r="C44">
        <v>41.2</v>
      </c>
      <c r="D44">
        <v>58.4</v>
      </c>
      <c r="E44">
        <v>61.8</v>
      </c>
    </row>
    <row r="45" spans="1:5" x14ac:dyDescent="0.2">
      <c r="A45" t="s">
        <v>120</v>
      </c>
      <c r="B45">
        <v>63.9</v>
      </c>
      <c r="C45">
        <v>64.5</v>
      </c>
      <c r="D45">
        <v>77.400000000000006</v>
      </c>
      <c r="E45">
        <v>80</v>
      </c>
    </row>
    <row r="46" spans="1:5" x14ac:dyDescent="0.2">
      <c r="A46" t="s">
        <v>121</v>
      </c>
      <c r="B46">
        <v>49.9</v>
      </c>
      <c r="C46">
        <v>56.9</v>
      </c>
      <c r="D46">
        <v>72.599999999999994</v>
      </c>
      <c r="E46">
        <v>72.099999999999994</v>
      </c>
    </row>
    <row r="47" spans="1:5" x14ac:dyDescent="0.2">
      <c r="A47" t="s">
        <v>122</v>
      </c>
      <c r="B47">
        <v>28</v>
      </c>
      <c r="C47">
        <v>44.4</v>
      </c>
      <c r="D47">
        <v>66</v>
      </c>
      <c r="E47">
        <v>66.7</v>
      </c>
    </row>
    <row r="48" spans="1:5" x14ac:dyDescent="0.2">
      <c r="A48" t="s">
        <v>123</v>
      </c>
      <c r="B48">
        <v>31.5</v>
      </c>
      <c r="C48">
        <v>39</v>
      </c>
      <c r="D48">
        <v>69.599999999999994</v>
      </c>
      <c r="E48">
        <v>72.099999999999994</v>
      </c>
    </row>
    <row r="49" spans="1:5" x14ac:dyDescent="0.2">
      <c r="A49" t="s">
        <v>124</v>
      </c>
      <c r="B49">
        <v>43</v>
      </c>
      <c r="C49">
        <v>52.7</v>
      </c>
      <c r="D49">
        <v>63.9</v>
      </c>
      <c r="E49">
        <v>64.2</v>
      </c>
    </row>
    <row r="50" spans="1:5" x14ac:dyDescent="0.2">
      <c r="A50" t="s">
        <v>125</v>
      </c>
      <c r="B50">
        <v>55.3</v>
      </c>
      <c r="C50">
        <v>59.5</v>
      </c>
      <c r="D50">
        <v>74.400000000000006</v>
      </c>
      <c r="E50">
        <v>75</v>
      </c>
    </row>
    <row r="51" spans="1:5" x14ac:dyDescent="0.2">
      <c r="A51" t="s">
        <v>126</v>
      </c>
      <c r="B51">
        <v>46.2</v>
      </c>
      <c r="C51">
        <v>42.2</v>
      </c>
      <c r="D51">
        <v>72.599999999999994</v>
      </c>
      <c r="E51">
        <v>73.3</v>
      </c>
    </row>
    <row r="52" spans="1:5" x14ac:dyDescent="0.2">
      <c r="A52" t="s">
        <v>138</v>
      </c>
      <c r="B52" s="3">
        <v>38.884360800679111</v>
      </c>
      <c r="C52" s="3">
        <v>43.857335129731368</v>
      </c>
      <c r="D52" s="3">
        <v>65.864711554592347</v>
      </c>
      <c r="E52" s="3">
        <v>67.555380652118558</v>
      </c>
    </row>
    <row r="53" spans="1:5" x14ac:dyDescent="0.2">
      <c r="A53" t="s">
        <v>127</v>
      </c>
      <c r="B53" s="3">
        <v>73.400000000000006</v>
      </c>
      <c r="C53" s="3">
        <v>77.900000000000006</v>
      </c>
      <c r="D53" s="3">
        <v>85</v>
      </c>
      <c r="E53" s="3">
        <v>85.4</v>
      </c>
    </row>
    <row r="54" spans="1:5" x14ac:dyDescent="0.2">
      <c r="A54" t="s">
        <v>139</v>
      </c>
      <c r="B54" s="3">
        <v>43.88886021762525</v>
      </c>
      <c r="C54" s="3">
        <v>48.782255275526133</v>
      </c>
      <c r="D54" s="3">
        <v>68.631349658679781</v>
      </c>
      <c r="E54" s="3">
        <v>70.136015471589999</v>
      </c>
    </row>
    <row r="55" spans="1:5" x14ac:dyDescent="0.2">
      <c r="A55" t="s">
        <v>140</v>
      </c>
      <c r="B55" t="s">
        <v>1855</v>
      </c>
      <c r="C55" t="s">
        <v>1855</v>
      </c>
      <c r="D55" t="s">
        <v>1855</v>
      </c>
      <c r="E55" t="s">
        <v>1855</v>
      </c>
    </row>
    <row r="56" spans="1:5" x14ac:dyDescent="0.2">
      <c r="A56" t="s">
        <v>141</v>
      </c>
      <c r="B56" t="s">
        <v>1855</v>
      </c>
      <c r="C56" t="s">
        <v>1855</v>
      </c>
      <c r="D56" t="s">
        <v>1855</v>
      </c>
      <c r="E56" t="s">
        <v>1855</v>
      </c>
    </row>
    <row r="57" spans="1:5" x14ac:dyDescent="0.2">
      <c r="A57" t="s">
        <v>226</v>
      </c>
      <c r="B57" t="s">
        <v>1855</v>
      </c>
      <c r="C57" t="s">
        <v>1855</v>
      </c>
      <c r="D57" t="s">
        <v>1855</v>
      </c>
      <c r="E57" t="s">
        <v>1855</v>
      </c>
    </row>
    <row r="58" spans="1:5" x14ac:dyDescent="0.2">
      <c r="A58" t="s">
        <v>227</v>
      </c>
      <c r="B58" t="s">
        <v>1855</v>
      </c>
      <c r="C58" t="s">
        <v>1855</v>
      </c>
      <c r="D58" t="s">
        <v>1855</v>
      </c>
      <c r="E58" t="s">
        <v>1855</v>
      </c>
    </row>
    <row r="59" spans="1:5" x14ac:dyDescent="0.2">
      <c r="A59" t="s">
        <v>228</v>
      </c>
      <c r="B59" s="3">
        <v>56.043915457409732</v>
      </c>
      <c r="C59" s="3">
        <v>60.781617226703929</v>
      </c>
      <c r="D59" s="3">
        <v>77.063684471996012</v>
      </c>
      <c r="E59" s="3">
        <v>78.010524402264366</v>
      </c>
    </row>
    <row r="60" spans="1:5" x14ac:dyDescent="0.2">
      <c r="A60" t="s">
        <v>229</v>
      </c>
      <c r="B60" s="3">
        <v>43.432658986260329</v>
      </c>
      <c r="C60" s="3">
        <v>48.978512684950616</v>
      </c>
      <c r="D60" s="3">
        <v>71.087002617327428</v>
      </c>
      <c r="E60" s="3">
        <v>71.753768136017882</v>
      </c>
    </row>
    <row r="61" spans="1:5" x14ac:dyDescent="0.2">
      <c r="A61" t="s">
        <v>230</v>
      </c>
      <c r="B61" s="3">
        <v>27.172131874802989</v>
      </c>
      <c r="C61" s="3">
        <v>32.573317933215947</v>
      </c>
      <c r="D61" s="3">
        <v>56.224966131811541</v>
      </c>
      <c r="E61" s="3">
        <v>58.832786369995596</v>
      </c>
    </row>
    <row r="62" spans="1:5" x14ac:dyDescent="0.2">
      <c r="A62" t="s">
        <v>231</v>
      </c>
      <c r="B62" s="3">
        <v>47.358443377350937</v>
      </c>
      <c r="C62" s="3">
        <v>51.840071510569373</v>
      </c>
      <c r="D62" s="3">
        <v>68.79566526189042</v>
      </c>
      <c r="E62" s="3">
        <v>69.539631219112124</v>
      </c>
    </row>
    <row r="67" spans="1:5" x14ac:dyDescent="0.2">
      <c r="A67" t="s">
        <v>157</v>
      </c>
    </row>
    <row r="68" spans="1:5" x14ac:dyDescent="0.2">
      <c r="B68">
        <v>2020</v>
      </c>
      <c r="C68">
        <v>2021</v>
      </c>
      <c r="D68">
        <v>2022</v>
      </c>
      <c r="E68">
        <v>2023</v>
      </c>
    </row>
    <row r="69" spans="1:5" x14ac:dyDescent="0.2">
      <c r="A69" t="s">
        <v>115</v>
      </c>
      <c r="B69">
        <v>6</v>
      </c>
      <c r="C69">
        <v>7.8</v>
      </c>
      <c r="D69">
        <v>40.6</v>
      </c>
      <c r="E69">
        <v>46.8</v>
      </c>
    </row>
    <row r="70" spans="1:5" x14ac:dyDescent="0.2">
      <c r="A70" t="s">
        <v>116</v>
      </c>
      <c r="B70">
        <v>2.9</v>
      </c>
      <c r="C70">
        <v>4.7</v>
      </c>
      <c r="D70">
        <v>42.8</v>
      </c>
      <c r="E70">
        <v>46.6</v>
      </c>
    </row>
    <row r="71" spans="1:5" x14ac:dyDescent="0.2">
      <c r="A71" t="s">
        <v>117</v>
      </c>
      <c r="B71">
        <v>12</v>
      </c>
      <c r="C71">
        <v>15.5</v>
      </c>
      <c r="D71">
        <v>41.4</v>
      </c>
      <c r="E71">
        <v>42</v>
      </c>
    </row>
    <row r="72" spans="1:5" x14ac:dyDescent="0.2">
      <c r="A72" t="s">
        <v>118</v>
      </c>
      <c r="B72">
        <v>1.9</v>
      </c>
      <c r="C72">
        <v>8.3000000000000007</v>
      </c>
      <c r="D72">
        <v>35.9</v>
      </c>
      <c r="E72">
        <v>39.299999999999997</v>
      </c>
    </row>
    <row r="73" spans="1:5" x14ac:dyDescent="0.2">
      <c r="A73" t="s">
        <v>119</v>
      </c>
      <c r="B73">
        <v>1.9</v>
      </c>
      <c r="C73">
        <v>5.5</v>
      </c>
      <c r="D73">
        <v>27.5</v>
      </c>
      <c r="E73">
        <v>36.1</v>
      </c>
    </row>
    <row r="74" spans="1:5" x14ac:dyDescent="0.2">
      <c r="A74" t="s">
        <v>120</v>
      </c>
      <c r="B74">
        <v>6.4</v>
      </c>
      <c r="C74">
        <v>6.9</v>
      </c>
      <c r="D74">
        <v>42.9</v>
      </c>
      <c r="E74">
        <v>53.4</v>
      </c>
    </row>
    <row r="75" spans="1:5" x14ac:dyDescent="0.2">
      <c r="A75" t="s">
        <v>121</v>
      </c>
      <c r="B75">
        <v>5.0999999999999996</v>
      </c>
      <c r="C75">
        <v>15.2</v>
      </c>
      <c r="D75">
        <v>35.299999999999997</v>
      </c>
      <c r="E75">
        <v>42.4</v>
      </c>
    </row>
    <row r="76" spans="1:5" x14ac:dyDescent="0.2">
      <c r="A76" t="s">
        <v>122</v>
      </c>
      <c r="B76">
        <v>4</v>
      </c>
      <c r="C76">
        <v>20.2</v>
      </c>
      <c r="D76">
        <v>43</v>
      </c>
      <c r="E76">
        <v>44.5</v>
      </c>
    </row>
    <row r="77" spans="1:5" x14ac:dyDescent="0.2">
      <c r="A77" t="s">
        <v>123</v>
      </c>
      <c r="B77">
        <v>1.8</v>
      </c>
      <c r="C77">
        <v>10.199999999999999</v>
      </c>
      <c r="D77">
        <v>50.8</v>
      </c>
      <c r="E77">
        <v>56.7</v>
      </c>
    </row>
    <row r="78" spans="1:5" x14ac:dyDescent="0.2">
      <c r="A78" t="s">
        <v>124</v>
      </c>
      <c r="B78">
        <v>43</v>
      </c>
      <c r="C78">
        <v>52.8</v>
      </c>
      <c r="D78">
        <v>63.8</v>
      </c>
      <c r="E78">
        <v>64.099999999999994</v>
      </c>
    </row>
    <row r="79" spans="1:5" x14ac:dyDescent="0.2">
      <c r="A79" t="s">
        <v>125</v>
      </c>
      <c r="B79">
        <v>7.4</v>
      </c>
      <c r="C79">
        <v>12.8</v>
      </c>
      <c r="D79">
        <v>44.8</v>
      </c>
      <c r="E79">
        <v>45.9</v>
      </c>
    </row>
    <row r="80" spans="1:5" x14ac:dyDescent="0.2">
      <c r="A80" t="s">
        <v>126</v>
      </c>
      <c r="B80">
        <v>7.2</v>
      </c>
      <c r="C80">
        <v>9.1999999999999993</v>
      </c>
      <c r="D80">
        <v>56.7</v>
      </c>
      <c r="E80">
        <v>59.1</v>
      </c>
    </row>
    <row r="81" spans="1:5" x14ac:dyDescent="0.2">
      <c r="A81" t="s">
        <v>138</v>
      </c>
      <c r="B81" s="3">
        <v>8.810029746462801</v>
      </c>
      <c r="C81" s="3">
        <v>14.850066252605265</v>
      </c>
      <c r="D81" s="3">
        <v>44.088607712336106</v>
      </c>
      <c r="E81" s="3">
        <v>48.333010183310492</v>
      </c>
    </row>
    <row r="82" spans="1:5" x14ac:dyDescent="0.2">
      <c r="A82" t="s">
        <v>127</v>
      </c>
      <c r="B82" s="3">
        <v>1.6</v>
      </c>
      <c r="C82" s="3">
        <v>5</v>
      </c>
      <c r="D82" s="3">
        <v>47.5</v>
      </c>
      <c r="E82" s="3">
        <v>54.2</v>
      </c>
    </row>
    <row r="83" spans="1:5" x14ac:dyDescent="0.2">
      <c r="A83" t="s">
        <v>139</v>
      </c>
      <c r="B83" s="3">
        <v>7.7646314719598237</v>
      </c>
      <c r="C83" s="3">
        <v>13.425066479240403</v>
      </c>
      <c r="D83" s="3">
        <v>44.58183716732799</v>
      </c>
      <c r="E83" s="3">
        <v>49.181476486304554</v>
      </c>
    </row>
    <row r="84" spans="1:5" x14ac:dyDescent="0.2">
      <c r="A84" t="s">
        <v>140</v>
      </c>
      <c r="B84" t="s">
        <v>1855</v>
      </c>
      <c r="C84" t="s">
        <v>1855</v>
      </c>
      <c r="D84" t="s">
        <v>1855</v>
      </c>
      <c r="E84" t="s">
        <v>1855</v>
      </c>
    </row>
    <row r="85" spans="1:5" x14ac:dyDescent="0.2">
      <c r="A85" t="s">
        <v>141</v>
      </c>
      <c r="B85" t="s">
        <v>1855</v>
      </c>
      <c r="C85" t="s">
        <v>1855</v>
      </c>
      <c r="D85" t="s">
        <v>1855</v>
      </c>
      <c r="E85" t="s">
        <v>1855</v>
      </c>
    </row>
    <row r="86" spans="1:5" x14ac:dyDescent="0.2">
      <c r="A86" t="s">
        <v>226</v>
      </c>
      <c r="B86" t="s">
        <v>1855</v>
      </c>
      <c r="C86" t="s">
        <v>1855</v>
      </c>
      <c r="D86" t="s">
        <v>1855</v>
      </c>
      <c r="E86" t="s">
        <v>1855</v>
      </c>
    </row>
    <row r="87" spans="1:5" x14ac:dyDescent="0.2">
      <c r="A87" t="s">
        <v>227</v>
      </c>
      <c r="B87" t="s">
        <v>1855</v>
      </c>
      <c r="C87" t="s">
        <v>1855</v>
      </c>
      <c r="D87" t="s">
        <v>1855</v>
      </c>
      <c r="E87" t="s">
        <v>1855</v>
      </c>
    </row>
    <row r="88" spans="1:5" x14ac:dyDescent="0.2">
      <c r="A88" t="s">
        <v>228</v>
      </c>
      <c r="B88" s="3">
        <v>4.4066081283237741</v>
      </c>
      <c r="C88" s="3">
        <v>9.8450880860782846</v>
      </c>
      <c r="D88" s="3">
        <v>44.041570728124931</v>
      </c>
      <c r="E88" s="3">
        <v>50.310569915813396</v>
      </c>
    </row>
    <row r="89" spans="1:5" x14ac:dyDescent="0.2">
      <c r="A89" t="s">
        <v>229</v>
      </c>
      <c r="B89" s="3">
        <v>6.2224494701999005</v>
      </c>
      <c r="C89" s="3">
        <v>14.055598389445729</v>
      </c>
      <c r="D89" s="3">
        <v>48.078198386182443</v>
      </c>
      <c r="E89" s="3">
        <v>49.733115510398278</v>
      </c>
    </row>
    <row r="90" spans="1:5" x14ac:dyDescent="0.2">
      <c r="A90" t="s">
        <v>230</v>
      </c>
      <c r="B90" s="3">
        <v>13.828308252682209</v>
      </c>
      <c r="C90" s="3">
        <v>19.35830593514811</v>
      </c>
      <c r="D90" s="3">
        <v>44.047030537017065</v>
      </c>
      <c r="E90" s="3">
        <v>47.77436324958316</v>
      </c>
    </row>
    <row r="91" spans="1:5" x14ac:dyDescent="0.2">
      <c r="A91" t="s">
        <v>231</v>
      </c>
      <c r="B91" s="3">
        <v>5.4876950780312121</v>
      </c>
      <c r="C91" s="3">
        <v>12.026824506628255</v>
      </c>
      <c r="D91" s="3">
        <v>37.565502709211316</v>
      </c>
      <c r="E91" s="3">
        <v>44.277603772651098</v>
      </c>
    </row>
  </sheetData>
  <hyperlinks>
    <hyperlink ref="A1" r:id="rId1" display="https://www.ofcom.org.uk/research-and-data/data/opendata" xr:uid="{D3391890-3F17-4DF7-B958-2DBE1E63F815}"/>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0F343-4710-4CF4-8B7A-183CB7AECC87}">
  <sheetPr codeName="Sheet62"/>
  <dimension ref="A1:H90"/>
  <sheetViews>
    <sheetView workbookViewId="0">
      <selection activeCell="Y201" sqref="Y201"/>
    </sheetView>
  </sheetViews>
  <sheetFormatPr defaultRowHeight="14.25" x14ac:dyDescent="0.2"/>
  <cols>
    <col min="1" max="1" width="16.875" customWidth="1"/>
    <col min="8" max="8" width="9" style="165"/>
  </cols>
  <sheetData>
    <row r="1" spans="1:7" x14ac:dyDescent="0.2">
      <c r="B1" s="20">
        <v>43831</v>
      </c>
      <c r="C1" s="20">
        <v>44197</v>
      </c>
      <c r="D1" s="20">
        <v>44562</v>
      </c>
      <c r="E1" s="20">
        <v>44927</v>
      </c>
      <c r="F1" s="20">
        <v>45292</v>
      </c>
      <c r="G1" s="20">
        <v>45658</v>
      </c>
    </row>
    <row r="2" spans="1:7" x14ac:dyDescent="0.2">
      <c r="A2" t="str" cm="1">
        <f t="array" ref="A2">INDEX(A10:A32,Control!B3)</f>
        <v>Ashford</v>
      </c>
      <c r="B2" s="26" cm="1">
        <f t="array" ref="B2">INDEX(B39:B61,Control!$B$3)</f>
        <v>22.064809671995192</v>
      </c>
      <c r="C2" s="26" cm="1">
        <f t="array" ref="C2">INDEX(C39:C61,Control!$B$3)</f>
        <v>24.770869457517957</v>
      </c>
      <c r="D2" s="26" cm="1">
        <f t="array" ref="D2">INDEX(D39:D61,Control!$B$3)</f>
        <v>26.521095321236771</v>
      </c>
      <c r="E2" s="26" cm="1">
        <f t="array" ref="E2">INDEX(E39:E61,Control!$B$3)</f>
        <v>32.541961050888396</v>
      </c>
      <c r="F2" s="26" cm="1">
        <f t="array" ref="F2">INDEX(F39:F61,Control!$B$3)</f>
        <v>50.620828301381948</v>
      </c>
      <c r="G2" s="26" cm="1">
        <f t="array" ref="G2">INDEX(G39:G61,Control!$B$3)</f>
        <v>78.100706522132157</v>
      </c>
    </row>
    <row r="3" spans="1:7" x14ac:dyDescent="0.2">
      <c r="A3" t="s">
        <v>141</v>
      </c>
      <c r="B3" s="26">
        <f>B55</f>
        <v>24.356441961105645</v>
      </c>
      <c r="C3" s="26">
        <f t="shared" ref="C3:E3" si="0">C55</f>
        <v>30.870893200024025</v>
      </c>
      <c r="D3" s="26">
        <f t="shared" si="0"/>
        <v>42.300691151166063</v>
      </c>
      <c r="E3" s="26">
        <f t="shared" si="0"/>
        <v>54.542943016630367</v>
      </c>
      <c r="F3" s="26">
        <f t="shared" ref="F3:G3" si="1">F55</f>
        <v>80.38436532934648</v>
      </c>
      <c r="G3" s="26">
        <f t="shared" si="1"/>
        <v>109.87804661797438</v>
      </c>
    </row>
    <row r="7" spans="1:7" x14ac:dyDescent="0.2">
      <c r="A7" t="s">
        <v>1955</v>
      </c>
    </row>
    <row r="9" spans="1:7" x14ac:dyDescent="0.2">
      <c r="B9" s="20">
        <v>43831</v>
      </c>
      <c r="C9" s="20">
        <v>44197</v>
      </c>
      <c r="D9" s="20">
        <v>44562</v>
      </c>
      <c r="E9" s="20">
        <v>44927</v>
      </c>
      <c r="F9" s="20">
        <v>45292</v>
      </c>
      <c r="G9" s="20">
        <v>45658</v>
      </c>
    </row>
    <row r="10" spans="1:7" x14ac:dyDescent="0.2">
      <c r="A10" t="s">
        <v>115</v>
      </c>
      <c r="B10">
        <v>29</v>
      </c>
      <c r="C10">
        <v>33</v>
      </c>
      <c r="D10">
        <v>36</v>
      </c>
      <c r="E10">
        <v>45</v>
      </c>
      <c r="F10">
        <v>70</v>
      </c>
      <c r="G10">
        <v>108</v>
      </c>
    </row>
    <row r="11" spans="1:7" x14ac:dyDescent="0.2">
      <c r="A11" t="s">
        <v>116</v>
      </c>
      <c r="B11">
        <v>31</v>
      </c>
      <c r="C11">
        <v>54</v>
      </c>
      <c r="D11">
        <v>65</v>
      </c>
      <c r="E11">
        <v>49</v>
      </c>
      <c r="F11">
        <v>75</v>
      </c>
      <c r="G11">
        <v>92</v>
      </c>
    </row>
    <row r="12" spans="1:7" x14ac:dyDescent="0.2">
      <c r="A12" t="s">
        <v>117</v>
      </c>
      <c r="B12">
        <v>19</v>
      </c>
      <c r="C12">
        <v>34</v>
      </c>
      <c r="D12">
        <v>41</v>
      </c>
      <c r="E12">
        <v>86</v>
      </c>
      <c r="F12">
        <v>93</v>
      </c>
      <c r="G12">
        <v>119</v>
      </c>
    </row>
    <row r="13" spans="1:7" x14ac:dyDescent="0.2">
      <c r="A13" t="s">
        <v>118</v>
      </c>
      <c r="B13">
        <v>9</v>
      </c>
      <c r="C13">
        <v>11</v>
      </c>
      <c r="D13">
        <v>36</v>
      </c>
      <c r="E13">
        <v>82</v>
      </c>
      <c r="F13">
        <v>98</v>
      </c>
      <c r="G13">
        <v>105</v>
      </c>
    </row>
    <row r="14" spans="1:7" x14ac:dyDescent="0.2">
      <c r="A14" t="s">
        <v>119</v>
      </c>
      <c r="B14">
        <v>26</v>
      </c>
      <c r="C14">
        <v>27</v>
      </c>
      <c r="D14">
        <v>31</v>
      </c>
      <c r="E14">
        <v>117</v>
      </c>
      <c r="F14">
        <v>137</v>
      </c>
      <c r="G14">
        <v>159</v>
      </c>
    </row>
    <row r="15" spans="1:7" x14ac:dyDescent="0.2">
      <c r="A15" t="s">
        <v>120</v>
      </c>
      <c r="B15">
        <v>4</v>
      </c>
      <c r="C15">
        <v>10</v>
      </c>
      <c r="D15">
        <v>15</v>
      </c>
      <c r="E15">
        <v>25</v>
      </c>
      <c r="F15">
        <v>61</v>
      </c>
      <c r="G15">
        <v>66</v>
      </c>
    </row>
    <row r="16" spans="1:7" x14ac:dyDescent="0.2">
      <c r="A16" t="s">
        <v>121</v>
      </c>
      <c r="B16">
        <v>47</v>
      </c>
      <c r="C16">
        <v>56</v>
      </c>
      <c r="D16">
        <v>64</v>
      </c>
      <c r="E16">
        <v>68</v>
      </c>
      <c r="F16">
        <v>71</v>
      </c>
      <c r="G16">
        <v>89</v>
      </c>
    </row>
    <row r="17" spans="1:7" x14ac:dyDescent="0.2">
      <c r="A17" t="s">
        <v>122</v>
      </c>
      <c r="B17">
        <v>20</v>
      </c>
      <c r="C17">
        <v>18</v>
      </c>
      <c r="D17">
        <v>31</v>
      </c>
      <c r="E17">
        <v>33</v>
      </c>
      <c r="F17">
        <v>43</v>
      </c>
      <c r="G17">
        <v>83</v>
      </c>
    </row>
    <row r="18" spans="1:7" x14ac:dyDescent="0.2">
      <c r="A18" t="s">
        <v>123</v>
      </c>
      <c r="B18">
        <v>30</v>
      </c>
      <c r="C18">
        <v>35</v>
      </c>
      <c r="D18">
        <v>40</v>
      </c>
      <c r="E18">
        <v>56</v>
      </c>
      <c r="F18">
        <v>70</v>
      </c>
      <c r="G18">
        <v>95</v>
      </c>
    </row>
    <row r="19" spans="1:7" x14ac:dyDescent="0.2">
      <c r="A19" t="s">
        <v>124</v>
      </c>
      <c r="B19">
        <v>19</v>
      </c>
      <c r="C19">
        <v>23</v>
      </c>
      <c r="D19">
        <v>28</v>
      </c>
      <c r="E19">
        <v>34</v>
      </c>
      <c r="F19">
        <v>44</v>
      </c>
      <c r="G19">
        <v>60</v>
      </c>
    </row>
    <row r="20" spans="1:7" x14ac:dyDescent="0.2">
      <c r="A20" t="s">
        <v>125</v>
      </c>
      <c r="B20">
        <v>12</v>
      </c>
      <c r="C20">
        <v>17</v>
      </c>
      <c r="D20">
        <v>24</v>
      </c>
      <c r="E20">
        <v>43</v>
      </c>
      <c r="F20">
        <v>69</v>
      </c>
      <c r="G20">
        <v>92</v>
      </c>
    </row>
    <row r="21" spans="1:7" x14ac:dyDescent="0.2">
      <c r="A21" t="s">
        <v>126</v>
      </c>
      <c r="B21">
        <v>25</v>
      </c>
      <c r="C21">
        <v>34</v>
      </c>
      <c r="D21">
        <v>44</v>
      </c>
      <c r="E21">
        <v>49</v>
      </c>
      <c r="F21">
        <v>39</v>
      </c>
      <c r="G21">
        <v>62</v>
      </c>
    </row>
    <row r="22" spans="1:7" x14ac:dyDescent="0.2">
      <c r="A22" t="s">
        <v>138</v>
      </c>
      <c r="B22">
        <v>271</v>
      </c>
      <c r="C22">
        <v>352</v>
      </c>
      <c r="D22">
        <v>455</v>
      </c>
      <c r="E22">
        <v>687</v>
      </c>
      <c r="F22">
        <v>870</v>
      </c>
      <c r="G22">
        <v>1130</v>
      </c>
    </row>
    <row r="23" spans="1:7" x14ac:dyDescent="0.2">
      <c r="A23" t="s">
        <v>127</v>
      </c>
      <c r="B23">
        <v>14</v>
      </c>
      <c r="C23">
        <v>16</v>
      </c>
      <c r="D23">
        <v>44</v>
      </c>
      <c r="E23">
        <v>95</v>
      </c>
      <c r="F23">
        <v>114</v>
      </c>
      <c r="G23">
        <v>202</v>
      </c>
    </row>
    <row r="24" spans="1:7" x14ac:dyDescent="0.2">
      <c r="A24" t="s">
        <v>139</v>
      </c>
      <c r="B24" s="25">
        <f>SUM(B22:B23)</f>
        <v>285</v>
      </c>
      <c r="C24" s="25">
        <f t="shared" ref="C24:G24" si="2">SUM(C22:C23)</f>
        <v>368</v>
      </c>
      <c r="D24" s="25">
        <f t="shared" si="2"/>
        <v>499</v>
      </c>
      <c r="E24" s="25">
        <f t="shared" si="2"/>
        <v>782</v>
      </c>
      <c r="F24" s="25">
        <f t="shared" si="2"/>
        <v>984</v>
      </c>
      <c r="G24" s="25">
        <f t="shared" si="2"/>
        <v>1332</v>
      </c>
    </row>
    <row r="25" spans="1:7" x14ac:dyDescent="0.2">
      <c r="A25" t="s">
        <v>140</v>
      </c>
      <c r="B25">
        <v>2143</v>
      </c>
      <c r="C25">
        <v>2869</v>
      </c>
      <c r="D25">
        <v>3628</v>
      </c>
      <c r="E25">
        <v>4804</v>
      </c>
      <c r="F25">
        <v>6219</v>
      </c>
      <c r="G25">
        <v>9064</v>
      </c>
    </row>
    <row r="26" spans="1:7" x14ac:dyDescent="0.2">
      <c r="A26" t="s">
        <v>141</v>
      </c>
      <c r="B26">
        <v>13719</v>
      </c>
      <c r="C26">
        <v>17459</v>
      </c>
      <c r="D26">
        <v>24159</v>
      </c>
      <c r="E26">
        <v>31466</v>
      </c>
      <c r="F26">
        <v>46374</v>
      </c>
      <c r="G26">
        <v>63389</v>
      </c>
    </row>
    <row r="27" spans="1:7" x14ac:dyDescent="0.2">
      <c r="A27" t="s">
        <v>226</v>
      </c>
      <c r="B27">
        <v>16210</v>
      </c>
      <c r="C27">
        <v>20455</v>
      </c>
      <c r="D27">
        <v>28030</v>
      </c>
      <c r="E27">
        <v>36689</v>
      </c>
      <c r="F27">
        <v>53212</v>
      </c>
      <c r="G27">
        <v>72654</v>
      </c>
    </row>
    <row r="28" spans="1:7" x14ac:dyDescent="0.2">
      <c r="A28" t="s">
        <v>227</v>
      </c>
      <c r="B28">
        <v>16505</v>
      </c>
      <c r="C28">
        <v>20775</v>
      </c>
      <c r="D28">
        <v>28375</v>
      </c>
      <c r="E28">
        <v>37055</v>
      </c>
      <c r="F28">
        <v>53677</v>
      </c>
      <c r="G28">
        <v>73334</v>
      </c>
    </row>
    <row r="29" spans="1:7" x14ac:dyDescent="0.2">
      <c r="A29" t="s">
        <v>228</v>
      </c>
      <c r="B29" s="80">
        <f t="shared" ref="B29:E29" si="3">SUM(B12,B15,B16,B18,B23)</f>
        <v>114</v>
      </c>
      <c r="C29" s="80">
        <f t="shared" si="3"/>
        <v>151</v>
      </c>
      <c r="D29" s="80">
        <f t="shared" si="3"/>
        <v>204</v>
      </c>
      <c r="E29" s="80">
        <f t="shared" si="3"/>
        <v>330</v>
      </c>
      <c r="F29" s="80">
        <f t="shared" ref="F29:G29" si="4">SUM(F12,F15,F16,F18,F23)</f>
        <v>409</v>
      </c>
      <c r="G29" s="80">
        <f t="shared" si="4"/>
        <v>571</v>
      </c>
    </row>
    <row r="30" spans="1:7" x14ac:dyDescent="0.2">
      <c r="A30" t="s">
        <v>229</v>
      </c>
      <c r="B30" s="80">
        <f t="shared" ref="B30:E30" si="5">SUM(B17,B20,B21)</f>
        <v>57</v>
      </c>
      <c r="C30" s="80">
        <f t="shared" si="5"/>
        <v>69</v>
      </c>
      <c r="D30" s="80">
        <f t="shared" si="5"/>
        <v>99</v>
      </c>
      <c r="E30" s="80">
        <f t="shared" si="5"/>
        <v>125</v>
      </c>
      <c r="F30" s="80">
        <f t="shared" ref="F30:G30" si="6">SUM(F17,F20,F21)</f>
        <v>151</v>
      </c>
      <c r="G30" s="80">
        <f t="shared" si="6"/>
        <v>237</v>
      </c>
    </row>
    <row r="31" spans="1:7" x14ac:dyDescent="0.2">
      <c r="A31" t="s">
        <v>230</v>
      </c>
      <c r="B31" s="80">
        <f t="shared" ref="B31:E31" si="7">SUM(B11,B13,B14,B19)</f>
        <v>85</v>
      </c>
      <c r="C31" s="80">
        <f t="shared" si="7"/>
        <v>115</v>
      </c>
      <c r="D31" s="80">
        <f t="shared" si="7"/>
        <v>160</v>
      </c>
      <c r="E31" s="80">
        <f t="shared" si="7"/>
        <v>282</v>
      </c>
      <c r="F31" s="80">
        <f t="shared" ref="F31:G31" si="8">SUM(F11,F13,F14,F19)</f>
        <v>354</v>
      </c>
      <c r="G31" s="80">
        <f t="shared" si="8"/>
        <v>416</v>
      </c>
    </row>
    <row r="32" spans="1:7" x14ac:dyDescent="0.2">
      <c r="A32" t="s">
        <v>231</v>
      </c>
      <c r="B32" s="80">
        <f t="shared" ref="B32:E32" si="9">SUM(B10,B16)</f>
        <v>76</v>
      </c>
      <c r="C32" s="80">
        <f t="shared" si="9"/>
        <v>89</v>
      </c>
      <c r="D32" s="80">
        <f t="shared" si="9"/>
        <v>100</v>
      </c>
      <c r="E32" s="80">
        <f t="shared" si="9"/>
        <v>113</v>
      </c>
      <c r="F32" s="80">
        <f t="shared" ref="F32:G32" si="10">SUM(F10,F16)</f>
        <v>141</v>
      </c>
      <c r="G32" s="80">
        <f t="shared" si="10"/>
        <v>197</v>
      </c>
    </row>
    <row r="36" spans="1:7" x14ac:dyDescent="0.2">
      <c r="A36" t="s">
        <v>1956</v>
      </c>
    </row>
    <row r="38" spans="1:7" x14ac:dyDescent="0.2">
      <c r="B38" s="20">
        <v>43831</v>
      </c>
      <c r="C38" s="20">
        <v>44197</v>
      </c>
      <c r="D38" s="20">
        <v>44562</v>
      </c>
      <c r="E38" s="20">
        <v>44927</v>
      </c>
      <c r="F38" s="20">
        <v>45292</v>
      </c>
      <c r="G38" s="20">
        <v>45658</v>
      </c>
    </row>
    <row r="39" spans="1:7" x14ac:dyDescent="0.2">
      <c r="A39" t="s">
        <v>115</v>
      </c>
      <c r="B39" s="26">
        <f t="shared" ref="B39:E61" si="11">IF(ISERROR((B10/B68*100000)),"n.a.",(B10/B68*100000))</f>
        <v>22.064809671995192</v>
      </c>
      <c r="C39" s="26">
        <f t="shared" si="11"/>
        <v>24.770869457517957</v>
      </c>
      <c r="D39" s="26">
        <f t="shared" si="11"/>
        <v>26.521095321236771</v>
      </c>
      <c r="E39" s="26">
        <f t="shared" si="11"/>
        <v>32.541961050888396</v>
      </c>
      <c r="F39" s="26">
        <f t="shared" ref="F39:G39" si="12">IF(ISERROR((F10/F68*100000)),"n.a.",(F10/F68*100000))</f>
        <v>50.620828301381948</v>
      </c>
      <c r="G39" s="26">
        <f t="shared" si="12"/>
        <v>78.100706522132157</v>
      </c>
    </row>
    <row r="40" spans="1:7" x14ac:dyDescent="0.2">
      <c r="A40" t="s">
        <v>116</v>
      </c>
      <c r="B40" s="26">
        <f t="shared" si="11"/>
        <v>19.721732713265094</v>
      </c>
      <c r="C40" s="26">
        <f t="shared" si="11"/>
        <v>34.475933882820129</v>
      </c>
      <c r="D40" s="26">
        <f t="shared" si="11"/>
        <v>41.065945590781013</v>
      </c>
      <c r="E40" s="26">
        <f t="shared" si="11"/>
        <v>30.636680234339341</v>
      </c>
      <c r="F40" s="26">
        <f t="shared" ref="F40:G40" si="13">IF(ISERROR((F11/F69*100000)),"n.a.",(F11/F69*100000))</f>
        <v>46.892877909703074</v>
      </c>
      <c r="G40" s="26">
        <f t="shared" si="13"/>
        <v>57.521930235902438</v>
      </c>
    </row>
    <row r="41" spans="1:7" x14ac:dyDescent="0.2">
      <c r="A41" t="s">
        <v>117</v>
      </c>
      <c r="B41" s="26">
        <f t="shared" si="11"/>
        <v>16.439968158377461</v>
      </c>
      <c r="C41" s="26">
        <f t="shared" si="11"/>
        <v>29.104854518528665</v>
      </c>
      <c r="D41" s="26">
        <f t="shared" si="11"/>
        <v>34.508879723928963</v>
      </c>
      <c r="E41" s="26">
        <f t="shared" si="11"/>
        <v>71.251625945533931</v>
      </c>
      <c r="F41" s="26">
        <f t="shared" ref="F41:G41" si="14">IF(ISERROR((F12/F70*100000)),"n.a.",(F12/F70*100000))</f>
        <v>77.05117689458902</v>
      </c>
      <c r="G41" s="26">
        <f t="shared" si="14"/>
        <v>98.592366133936494</v>
      </c>
    </row>
    <row r="42" spans="1:7" x14ac:dyDescent="0.2">
      <c r="A42" t="s">
        <v>118</v>
      </c>
      <c r="B42" s="26">
        <f t="shared" si="11"/>
        <v>7.749668486403638</v>
      </c>
      <c r="C42" s="26">
        <f t="shared" si="11"/>
        <v>9.4380904169061939</v>
      </c>
      <c r="D42" s="26">
        <f t="shared" si="11"/>
        <v>30.62630799857077</v>
      </c>
      <c r="E42" s="26">
        <f t="shared" si="11"/>
        <v>69.145213380442016</v>
      </c>
      <c r="F42" s="26">
        <f t="shared" ref="F42:G42" si="15">IF(ISERROR((F13/F71*100000)),"n.a.",(F13/F71*100000))</f>
        <v>82.6369623327234</v>
      </c>
      <c r="G42" s="26">
        <f t="shared" si="15"/>
        <v>88.539602499346501</v>
      </c>
    </row>
    <row r="43" spans="1:7" x14ac:dyDescent="0.2">
      <c r="A43" t="s">
        <v>119</v>
      </c>
      <c r="B43" s="26">
        <f t="shared" si="11"/>
        <v>23.725441886355132</v>
      </c>
      <c r="C43" s="26">
        <f t="shared" si="11"/>
        <v>24.536532170119958</v>
      </c>
      <c r="D43" s="26">
        <f t="shared" si="11"/>
        <v>28.090905795788174</v>
      </c>
      <c r="E43" s="26">
        <f t="shared" si="11"/>
        <v>105.41015361052298</v>
      </c>
      <c r="F43" s="26">
        <f t="shared" ref="F43:G43" si="16">IF(ISERROR((F14/F72*100000)),"n.a.",(F14/F72*100000))</f>
        <v>123.42898328753547</v>
      </c>
      <c r="G43" s="26">
        <f t="shared" si="16"/>
        <v>143.24969593224921</v>
      </c>
    </row>
    <row r="44" spans="1:7" x14ac:dyDescent="0.2">
      <c r="A44" t="s">
        <v>120</v>
      </c>
      <c r="B44" s="26">
        <f t="shared" si="11"/>
        <v>3.7332238254344539</v>
      </c>
      <c r="C44" s="26">
        <f t="shared" si="11"/>
        <v>9.356024812177802</v>
      </c>
      <c r="D44" s="26">
        <f t="shared" si="11"/>
        <v>14.035744362309348</v>
      </c>
      <c r="E44" s="26">
        <f t="shared" si="11"/>
        <v>23.204655782136129</v>
      </c>
      <c r="F44" s="26">
        <f t="shared" ref="F44:G44" si="17">IF(ISERROR((F15/F73*100000)),"n.a.",(F15/F73*100000))</f>
        <v>56.619360108412145</v>
      </c>
      <c r="G44" s="26">
        <f t="shared" si="17"/>
        <v>61.260291264839374</v>
      </c>
    </row>
    <row r="45" spans="1:7" x14ac:dyDescent="0.2">
      <c r="A45" t="s">
        <v>121</v>
      </c>
      <c r="B45" s="26">
        <f t="shared" si="11"/>
        <v>27.124982686181262</v>
      </c>
      <c r="C45" s="26">
        <f t="shared" si="11"/>
        <v>31.692671635624826</v>
      </c>
      <c r="D45" s="26">
        <f t="shared" si="11"/>
        <v>35.443514667523218</v>
      </c>
      <c r="E45" s="26">
        <f t="shared" si="11"/>
        <v>36.919000798101933</v>
      </c>
      <c r="F45" s="26">
        <f t="shared" ref="F45:G45" si="18">IF(ISERROR((F16/F74*100000)),"n.a.",(F16/F74*100000))</f>
        <v>38.547780245077014</v>
      </c>
      <c r="G45" s="26">
        <f t="shared" si="18"/>
        <v>48.320456926927527</v>
      </c>
    </row>
    <row r="46" spans="1:7" x14ac:dyDescent="0.2">
      <c r="A46" t="s">
        <v>122</v>
      </c>
      <c r="B46" s="26">
        <f t="shared" si="11"/>
        <v>16.659586342471115</v>
      </c>
      <c r="C46" s="26">
        <f t="shared" si="11"/>
        <v>14.897825745098203</v>
      </c>
      <c r="D46" s="26">
        <f t="shared" si="11"/>
        <v>25.583256996195523</v>
      </c>
      <c r="E46" s="26">
        <f t="shared" si="11"/>
        <v>27.213801520674245</v>
      </c>
      <c r="F46" s="26">
        <f t="shared" ref="F46:G46" si="19">IF(ISERROR((F17/F75*100000)),"n.a.",(F17/F75*100000))</f>
        <v>35.460408042090684</v>
      </c>
      <c r="G46" s="26">
        <f t="shared" si="19"/>
        <v>68.446834127756432</v>
      </c>
    </row>
    <row r="47" spans="1:7" x14ac:dyDescent="0.2">
      <c r="A47" t="s">
        <v>123</v>
      </c>
      <c r="B47" s="26">
        <f t="shared" si="11"/>
        <v>19.922435318493331</v>
      </c>
      <c r="C47" s="26">
        <f t="shared" si="11"/>
        <v>22.993338501359894</v>
      </c>
      <c r="D47" s="26">
        <f t="shared" si="11"/>
        <v>25.873555932159533</v>
      </c>
      <c r="E47" s="26">
        <f t="shared" si="11"/>
        <v>35.922074756403433</v>
      </c>
      <c r="F47" s="26">
        <f t="shared" ref="F47:G47" si="20">IF(ISERROR((F18/F76*100000)),"n.a.",(F18/F76*100000))</f>
        <v>44.902593445504287</v>
      </c>
      <c r="G47" s="26">
        <f t="shared" si="20"/>
        <v>60.939233961755818</v>
      </c>
    </row>
    <row r="48" spans="1:7" x14ac:dyDescent="0.2">
      <c r="A48" t="s">
        <v>124</v>
      </c>
      <c r="B48" s="26">
        <f t="shared" si="11"/>
        <v>13.576762299474792</v>
      </c>
      <c r="C48" s="26">
        <f t="shared" si="11"/>
        <v>16.351718352315544</v>
      </c>
      <c r="D48" s="26">
        <f t="shared" si="11"/>
        <v>19.902902269641679</v>
      </c>
      <c r="E48" s="26">
        <f t="shared" si="11"/>
        <v>24.209799272281916</v>
      </c>
      <c r="F48" s="26">
        <f t="shared" ref="F48:G48" si="21">IF(ISERROR((F19/F77*100000)),"n.a.",(F19/F77*100000))</f>
        <v>31.330328470011892</v>
      </c>
      <c r="G48" s="26">
        <f t="shared" si="21"/>
        <v>42.723175186379855</v>
      </c>
    </row>
    <row r="49" spans="1:7" x14ac:dyDescent="0.2">
      <c r="A49" t="s">
        <v>125</v>
      </c>
      <c r="B49" s="26">
        <f t="shared" si="11"/>
        <v>9.1053258568491025</v>
      </c>
      <c r="C49" s="26">
        <f t="shared" si="11"/>
        <v>12.84346834085054</v>
      </c>
      <c r="D49" s="26">
        <f t="shared" si="11"/>
        <v>17.955470433325353</v>
      </c>
      <c r="E49" s="26">
        <f t="shared" si="11"/>
        <v>31.80332233776608</v>
      </c>
      <c r="F49" s="26">
        <f t="shared" ref="F49:G49" si="22">IF(ISERROR((F20/F78*100000)),"n.a.",(F20/F78*100000))</f>
        <v>51.033238169903704</v>
      </c>
      <c r="G49" s="26">
        <f t="shared" si="22"/>
        <v>68.044317559871601</v>
      </c>
    </row>
    <row r="50" spans="1:7" x14ac:dyDescent="0.2">
      <c r="A50" t="s">
        <v>126</v>
      </c>
      <c r="B50" s="26">
        <f t="shared" si="11"/>
        <v>21.688022139133</v>
      </c>
      <c r="C50" s="26">
        <f t="shared" si="11"/>
        <v>29.399048854301771</v>
      </c>
      <c r="D50" s="26">
        <f t="shared" si="11"/>
        <v>37.873897137938449</v>
      </c>
      <c r="E50" s="26">
        <f t="shared" si="11"/>
        <v>41.873184071098962</v>
      </c>
      <c r="F50" s="26">
        <f t="shared" ref="F50:G50" si="23">IF(ISERROR((F21/F79*100000)),"n.a.",(F21/F79*100000))</f>
        <v>33.327636301486926</v>
      </c>
      <c r="G50" s="26">
        <f t="shared" si="23"/>
        <v>52.982396171594601</v>
      </c>
    </row>
    <row r="51" spans="1:7" x14ac:dyDescent="0.2">
      <c r="A51" t="s">
        <v>138</v>
      </c>
      <c r="B51" s="26">
        <f t="shared" si="11"/>
        <v>17.283482921559138</v>
      </c>
      <c r="C51" s="26">
        <f t="shared" si="11"/>
        <v>22.298916982145663</v>
      </c>
      <c r="D51" s="26">
        <f t="shared" si="11"/>
        <v>28.536181683283502</v>
      </c>
      <c r="E51" s="26">
        <f t="shared" si="11"/>
        <v>42.664156084983027</v>
      </c>
      <c r="F51" s="26">
        <f t="shared" ref="F51:G51" si="24">IF(ISERROR((F22/F80*100000)),"n.a.",(F22/F80*100000))</f>
        <v>54.02884395041518</v>
      </c>
      <c r="G51" s="26">
        <f t="shared" si="24"/>
        <v>70.175395016056513</v>
      </c>
    </row>
    <row r="52" spans="1:7" x14ac:dyDescent="0.2">
      <c r="A52" t="s">
        <v>127</v>
      </c>
      <c r="B52" s="26">
        <f t="shared" si="11"/>
        <v>4.9935084390292621</v>
      </c>
      <c r="C52" s="26">
        <f t="shared" si="11"/>
        <v>5.7162659921472789</v>
      </c>
      <c r="D52" s="26">
        <f t="shared" si="11"/>
        <v>15.567341133514718</v>
      </c>
      <c r="E52" s="26">
        <f t="shared" si="11"/>
        <v>33.124128312412836</v>
      </c>
      <c r="F52" s="26">
        <f t="shared" ref="F52:G52" si="25">IF(ISERROR((F23/F81*100000)),"n.a.",(F23/F81*100000))</f>
        <v>39.7489539748954</v>
      </c>
      <c r="G52" s="26">
        <f t="shared" si="25"/>
        <v>70.432357043235697</v>
      </c>
    </row>
    <row r="53" spans="1:7" x14ac:dyDescent="0.2">
      <c r="A53" t="s">
        <v>139</v>
      </c>
      <c r="B53" s="26">
        <f t="shared" si="11"/>
        <v>15.419282759889306</v>
      </c>
      <c r="C53" s="26">
        <f t="shared" si="11"/>
        <v>19.801394168812266</v>
      </c>
      <c r="D53" s="26">
        <f t="shared" si="11"/>
        <v>26.583418126801309</v>
      </c>
      <c r="E53" s="26">
        <f t="shared" si="11"/>
        <v>41.221875426649049</v>
      </c>
      <c r="F53" s="26">
        <f t="shared" ref="F53:G53" si="26">IF(ISERROR((F24/F82*100000)),"n.a.",(F24/F82*100000))</f>
        <v>51.869981355271953</v>
      </c>
      <c r="G53" s="26">
        <f t="shared" si="26"/>
        <v>70.214243054087632</v>
      </c>
    </row>
    <row r="54" spans="1:7" x14ac:dyDescent="0.2">
      <c r="A54" t="s">
        <v>140</v>
      </c>
      <c r="B54" s="26">
        <f t="shared" si="11"/>
        <v>23.229664856530533</v>
      </c>
      <c r="C54" s="26">
        <f t="shared" si="11"/>
        <v>30.863304391679321</v>
      </c>
      <c r="D54" s="26">
        <f t="shared" si="11"/>
        <v>38.648018181186764</v>
      </c>
      <c r="E54" s="26">
        <f t="shared" si="11"/>
        <v>50.661707921755287</v>
      </c>
      <c r="F54" s="26">
        <f t="shared" ref="F54:G54" si="27">IF(ISERROR((F25/F83*100000)),"n.a.",(F25/F83*100000))</f>
        <v>65.583922057742754</v>
      </c>
      <c r="G54" s="26">
        <f t="shared" si="27"/>
        <v>95.586536345293496</v>
      </c>
    </row>
    <row r="55" spans="1:7" x14ac:dyDescent="0.2">
      <c r="A55" t="s">
        <v>141</v>
      </c>
      <c r="B55" s="26">
        <f t="shared" si="11"/>
        <v>24.356441961105645</v>
      </c>
      <c r="C55" s="26">
        <f t="shared" si="11"/>
        <v>30.870893200024025</v>
      </c>
      <c r="D55" s="26">
        <f t="shared" si="11"/>
        <v>42.300691151166063</v>
      </c>
      <c r="E55" s="26">
        <f t="shared" si="11"/>
        <v>54.542943016630367</v>
      </c>
      <c r="F55" s="26">
        <f t="shared" ref="F55:G55" si="28">IF(ISERROR((F26/F84*100000)),"n.a.",(F26/F84*100000))</f>
        <v>80.38436532934648</v>
      </c>
      <c r="G55" s="26">
        <f t="shared" si="28"/>
        <v>109.87804661797438</v>
      </c>
    </row>
    <row r="56" spans="1:7" x14ac:dyDescent="0.2">
      <c r="A56" t="s">
        <v>226</v>
      </c>
      <c r="B56" s="26">
        <f t="shared" si="11"/>
        <v>24.998633634213455</v>
      </c>
      <c r="C56" s="26">
        <f t="shared" si="11"/>
        <v>31.431066684507567</v>
      </c>
      <c r="D56" s="26">
        <f t="shared" si="11"/>
        <v>42.668221862210473</v>
      </c>
      <c r="E56" s="26" t="str">
        <f t="shared" si="11"/>
        <v>n.a.</v>
      </c>
      <c r="F56" s="26" t="str">
        <f t="shared" ref="F56:G56" si="29">IF(ISERROR((F27/F85*100000)),"n.a.",(F27/F85*100000))</f>
        <v>n.a.</v>
      </c>
      <c r="G56" s="26" t="str">
        <f t="shared" si="29"/>
        <v>n.a.</v>
      </c>
    </row>
    <row r="57" spans="1:7" x14ac:dyDescent="0.2">
      <c r="A57" t="s">
        <v>227</v>
      </c>
      <c r="B57" s="26">
        <f t="shared" si="11"/>
        <v>24.728789751454613</v>
      </c>
      <c r="C57" s="26">
        <f t="shared" si="11"/>
        <v>31.015106290075551</v>
      </c>
      <c r="D57" s="26">
        <f t="shared" si="11"/>
        <v>41.972703143112746</v>
      </c>
      <c r="E57" s="26" t="str">
        <f t="shared" si="11"/>
        <v>n.a.</v>
      </c>
      <c r="F57" s="26" t="str">
        <f t="shared" ref="F57:G57" si="30">IF(ISERROR((F28/F86*100000)),"n.a.",(F28/F86*100000))</f>
        <v>n.a.</v>
      </c>
      <c r="G57" s="26" t="str">
        <f t="shared" si="30"/>
        <v>n.a.</v>
      </c>
    </row>
    <row r="58" spans="1:7" x14ac:dyDescent="0.2">
      <c r="A58" t="s">
        <v>228</v>
      </c>
      <c r="B58" s="26">
        <f t="shared" si="11"/>
        <v>13.785797726068944</v>
      </c>
      <c r="C58" s="26">
        <f t="shared" si="11"/>
        <v>18.13770239754</v>
      </c>
      <c r="D58" s="26">
        <f t="shared" si="11"/>
        <v>24.183825525553647</v>
      </c>
      <c r="E58" s="26">
        <f t="shared" si="11"/>
        <v>39.120894232513258</v>
      </c>
      <c r="F58" s="26">
        <f t="shared" ref="F58:G58" si="31">IF(ISERROR((F29/F87*100000)),"n.a.",(F29/F87*100000))</f>
        <v>48.486199215448252</v>
      </c>
      <c r="G58" s="26">
        <f t="shared" si="31"/>
        <v>67.691001838682027</v>
      </c>
    </row>
    <row r="59" spans="1:7" x14ac:dyDescent="0.2">
      <c r="A59" t="s">
        <v>229</v>
      </c>
      <c r="B59" s="26">
        <f t="shared" si="11"/>
        <v>15.526554494120338</v>
      </c>
      <c r="C59" s="26">
        <f t="shared" si="11"/>
        <v>18.707501436953009</v>
      </c>
      <c r="D59" s="26">
        <f t="shared" si="11"/>
        <v>26.699389150339137</v>
      </c>
      <c r="E59" s="26">
        <f t="shared" si="11"/>
        <v>33.711349937296895</v>
      </c>
      <c r="F59" s="26">
        <f t="shared" ref="F59:G59" si="32">IF(ISERROR((F30/F88*100000)),"n.a.",(F30/F88*100000))</f>
        <v>40.723310724254638</v>
      </c>
      <c r="G59" s="26">
        <f t="shared" si="32"/>
        <v>63.916719481114903</v>
      </c>
    </row>
    <row r="60" spans="1:7" x14ac:dyDescent="0.2">
      <c r="A60" t="s">
        <v>230</v>
      </c>
      <c r="B60" s="26">
        <f t="shared" si="11"/>
        <v>16.256959413066387</v>
      </c>
      <c r="C60" s="26">
        <f t="shared" si="11"/>
        <v>21.951675771840009</v>
      </c>
      <c r="D60" s="26">
        <f t="shared" si="11"/>
        <v>30.421200534652602</v>
      </c>
      <c r="E60" s="26">
        <f t="shared" si="11"/>
        <v>53.6173659423252</v>
      </c>
      <c r="F60" s="26">
        <f t="shared" ref="F60:G60" si="33">IF(ISERROR((F31/F89*100000)),"n.a.",(F31/F89*100000))</f>
        <v>67.30690618291888</v>
      </c>
      <c r="G60" s="26">
        <f t="shared" si="33"/>
        <v>79.095121390096764</v>
      </c>
    </row>
    <row r="61" spans="1:7" x14ac:dyDescent="0.2">
      <c r="A61" t="s">
        <v>231</v>
      </c>
      <c r="B61" s="26">
        <f t="shared" si="11"/>
        <v>24.942320882958157</v>
      </c>
      <c r="C61" s="26">
        <f t="shared" si="11"/>
        <v>28.717273601404244</v>
      </c>
      <c r="D61" s="26">
        <f t="shared" si="11"/>
        <v>31.641764597928095</v>
      </c>
      <c r="E61" s="26">
        <f t="shared" si="11"/>
        <v>35.75519399565875</v>
      </c>
      <c r="F61" s="26">
        <f t="shared" ref="F61:G61" si="34">IF(ISERROR((F32/F90*100000)),"n.a.",(F32/F90*100000))</f>
        <v>44.614888083078618</v>
      </c>
      <c r="G61" s="26">
        <f t="shared" si="34"/>
        <v>62.334276257918354</v>
      </c>
    </row>
    <row r="65" spans="1:7" x14ac:dyDescent="0.2">
      <c r="A65" t="s">
        <v>128</v>
      </c>
    </row>
    <row r="67" spans="1:7" x14ac:dyDescent="0.2">
      <c r="B67" s="20" t="s">
        <v>1957</v>
      </c>
      <c r="C67" s="20" t="s">
        <v>1958</v>
      </c>
      <c r="D67" s="20" t="s">
        <v>1959</v>
      </c>
      <c r="E67" s="20" t="s">
        <v>2177</v>
      </c>
      <c r="F67" s="20" t="s">
        <v>2177</v>
      </c>
      <c r="G67" s="20" t="s">
        <v>2177</v>
      </c>
    </row>
    <row r="68" spans="1:7" x14ac:dyDescent="0.2">
      <c r="A68" t="s">
        <v>115</v>
      </c>
      <c r="B68">
        <v>131431</v>
      </c>
      <c r="C68">
        <v>133221</v>
      </c>
      <c r="D68">
        <v>135741</v>
      </c>
      <c r="E68">
        <v>138283</v>
      </c>
      <c r="F68">
        <v>138283</v>
      </c>
      <c r="G68">
        <v>138283</v>
      </c>
    </row>
    <row r="69" spans="1:7" x14ac:dyDescent="0.2">
      <c r="A69" t="s">
        <v>116</v>
      </c>
      <c r="B69">
        <v>157187</v>
      </c>
      <c r="C69">
        <v>156631</v>
      </c>
      <c r="D69">
        <v>158282</v>
      </c>
      <c r="E69">
        <v>159939</v>
      </c>
      <c r="F69">
        <v>159939</v>
      </c>
      <c r="G69">
        <v>159939</v>
      </c>
    </row>
    <row r="70" spans="1:7" x14ac:dyDescent="0.2">
      <c r="A70" t="s">
        <v>117</v>
      </c>
      <c r="B70">
        <v>115572</v>
      </c>
      <c r="C70">
        <v>116819</v>
      </c>
      <c r="D70">
        <v>118810</v>
      </c>
      <c r="E70">
        <v>120699</v>
      </c>
      <c r="F70">
        <v>120699</v>
      </c>
      <c r="G70">
        <v>120699</v>
      </c>
    </row>
    <row r="71" spans="1:7" x14ac:dyDescent="0.2">
      <c r="A71" t="s">
        <v>118</v>
      </c>
      <c r="B71">
        <v>116134</v>
      </c>
      <c r="C71">
        <v>116549</v>
      </c>
      <c r="D71">
        <v>117546</v>
      </c>
      <c r="E71">
        <v>118591</v>
      </c>
      <c r="F71">
        <v>118591</v>
      </c>
      <c r="G71">
        <v>118591</v>
      </c>
    </row>
    <row r="72" spans="1:7" x14ac:dyDescent="0.2">
      <c r="A72" t="s">
        <v>119</v>
      </c>
      <c r="B72">
        <v>109587</v>
      </c>
      <c r="C72">
        <v>110040</v>
      </c>
      <c r="D72">
        <v>110356</v>
      </c>
      <c r="E72">
        <v>110995</v>
      </c>
      <c r="F72">
        <v>110995</v>
      </c>
      <c r="G72">
        <v>110995</v>
      </c>
    </row>
    <row r="73" spans="1:7" x14ac:dyDescent="0.2">
      <c r="A73" t="s">
        <v>120</v>
      </c>
      <c r="B73">
        <v>107146</v>
      </c>
      <c r="C73">
        <v>106883</v>
      </c>
      <c r="D73">
        <v>106870</v>
      </c>
      <c r="E73">
        <v>107737</v>
      </c>
      <c r="F73">
        <v>107737</v>
      </c>
      <c r="G73">
        <v>107737</v>
      </c>
    </row>
    <row r="74" spans="1:7" x14ac:dyDescent="0.2">
      <c r="A74" t="s">
        <v>121</v>
      </c>
      <c r="B74">
        <v>173272</v>
      </c>
      <c r="C74">
        <v>176697</v>
      </c>
      <c r="D74">
        <v>180569</v>
      </c>
      <c r="E74">
        <v>184187</v>
      </c>
      <c r="F74">
        <v>184187</v>
      </c>
      <c r="G74">
        <v>184187</v>
      </c>
    </row>
    <row r="75" spans="1:7" x14ac:dyDescent="0.2">
      <c r="A75" t="s">
        <v>122</v>
      </c>
      <c r="B75">
        <v>120051</v>
      </c>
      <c r="C75">
        <v>120823</v>
      </c>
      <c r="D75">
        <v>121173</v>
      </c>
      <c r="E75">
        <v>121262</v>
      </c>
      <c r="F75">
        <v>121262</v>
      </c>
      <c r="G75">
        <v>121262</v>
      </c>
    </row>
    <row r="76" spans="1:7" x14ac:dyDescent="0.2">
      <c r="A76" t="s">
        <v>123</v>
      </c>
      <c r="B76">
        <v>150584</v>
      </c>
      <c r="C76">
        <v>152218</v>
      </c>
      <c r="D76">
        <v>154598</v>
      </c>
      <c r="E76">
        <v>155893</v>
      </c>
      <c r="F76">
        <v>155893</v>
      </c>
      <c r="G76">
        <v>155893</v>
      </c>
    </row>
    <row r="77" spans="1:7" x14ac:dyDescent="0.2">
      <c r="A77" t="s">
        <v>124</v>
      </c>
      <c r="B77">
        <v>139945</v>
      </c>
      <c r="C77">
        <v>140658</v>
      </c>
      <c r="D77">
        <v>140683</v>
      </c>
      <c r="E77">
        <v>140439</v>
      </c>
      <c r="F77">
        <v>140439</v>
      </c>
      <c r="G77">
        <v>140439</v>
      </c>
    </row>
    <row r="78" spans="1:7" x14ac:dyDescent="0.2">
      <c r="A78" t="s">
        <v>125</v>
      </c>
      <c r="B78">
        <v>131791</v>
      </c>
      <c r="C78">
        <v>132363</v>
      </c>
      <c r="D78">
        <v>133664</v>
      </c>
      <c r="E78">
        <v>135206</v>
      </c>
      <c r="F78">
        <v>135206</v>
      </c>
      <c r="G78">
        <v>135206</v>
      </c>
    </row>
    <row r="79" spans="1:7" x14ac:dyDescent="0.2">
      <c r="A79" t="s">
        <v>126</v>
      </c>
      <c r="B79">
        <v>115271</v>
      </c>
      <c r="C79">
        <v>115650</v>
      </c>
      <c r="D79">
        <v>116175</v>
      </c>
      <c r="E79">
        <v>117020</v>
      </c>
      <c r="F79">
        <v>117020</v>
      </c>
      <c r="G79">
        <v>117020</v>
      </c>
    </row>
    <row r="80" spans="1:7" x14ac:dyDescent="0.2">
      <c r="A80" t="s">
        <v>138</v>
      </c>
      <c r="B80">
        <v>1567971</v>
      </c>
      <c r="C80">
        <v>1578552</v>
      </c>
      <c r="D80">
        <v>1594467</v>
      </c>
      <c r="E80">
        <v>1610251</v>
      </c>
      <c r="F80">
        <v>1610251</v>
      </c>
      <c r="G80">
        <v>1610251</v>
      </c>
    </row>
    <row r="81" spans="1:7" x14ac:dyDescent="0.2">
      <c r="A81" t="s">
        <v>127</v>
      </c>
      <c r="B81">
        <v>280364</v>
      </c>
      <c r="C81">
        <v>279903</v>
      </c>
      <c r="D81">
        <v>282643</v>
      </c>
      <c r="E81">
        <v>286800</v>
      </c>
      <c r="F81">
        <v>286800</v>
      </c>
      <c r="G81">
        <v>286800</v>
      </c>
    </row>
    <row r="82" spans="1:7" x14ac:dyDescent="0.2">
      <c r="A82" t="s">
        <v>139</v>
      </c>
      <c r="B82" s="25">
        <v>1848335</v>
      </c>
      <c r="C82" s="25">
        <v>1858455</v>
      </c>
      <c r="D82" s="25">
        <v>1877110</v>
      </c>
      <c r="E82" s="25">
        <v>1897051</v>
      </c>
      <c r="F82" s="25">
        <v>1897051</v>
      </c>
      <c r="G82" s="25">
        <v>1897051</v>
      </c>
    </row>
    <row r="83" spans="1:7" x14ac:dyDescent="0.2">
      <c r="A83" t="s">
        <v>140</v>
      </c>
      <c r="B83">
        <v>9225273</v>
      </c>
      <c r="C83">
        <v>9295829</v>
      </c>
      <c r="D83">
        <v>9387286</v>
      </c>
      <c r="E83">
        <v>9482507</v>
      </c>
      <c r="F83">
        <v>9482507</v>
      </c>
      <c r="G83">
        <v>9482507</v>
      </c>
    </row>
    <row r="84" spans="1:7" x14ac:dyDescent="0.2">
      <c r="A84" t="s">
        <v>141</v>
      </c>
      <c r="B84">
        <v>56325961</v>
      </c>
      <c r="C84">
        <v>56554891</v>
      </c>
      <c r="D84">
        <v>57112542</v>
      </c>
      <c r="E84">
        <v>57690323</v>
      </c>
      <c r="F84">
        <v>57690323</v>
      </c>
      <c r="G84">
        <v>57690323</v>
      </c>
    </row>
    <row r="85" spans="1:7" x14ac:dyDescent="0.2">
      <c r="A85" t="s">
        <v>226</v>
      </c>
      <c r="B85">
        <v>64843544</v>
      </c>
      <c r="C85">
        <v>65078924</v>
      </c>
      <c r="D85">
        <v>65692918</v>
      </c>
      <c r="E85" t="s">
        <v>496</v>
      </c>
      <c r="F85" t="s">
        <v>496</v>
      </c>
      <c r="G85" t="s">
        <v>496</v>
      </c>
    </row>
    <row r="86" spans="1:7" x14ac:dyDescent="0.2">
      <c r="A86" t="s">
        <v>227</v>
      </c>
      <c r="B86">
        <v>66744067</v>
      </c>
      <c r="C86">
        <v>66983488</v>
      </c>
      <c r="D86">
        <v>67603461</v>
      </c>
      <c r="E86" t="s">
        <v>496</v>
      </c>
      <c r="F86" t="s">
        <v>496</v>
      </c>
      <c r="G86" t="s">
        <v>496</v>
      </c>
    </row>
    <row r="87" spans="1:7" x14ac:dyDescent="0.2">
      <c r="A87" t="s">
        <v>228</v>
      </c>
      <c r="B87" s="80">
        <v>826938</v>
      </c>
      <c r="C87" s="80">
        <v>832520</v>
      </c>
      <c r="D87" s="80">
        <v>843539</v>
      </c>
      <c r="E87" s="80">
        <v>843539</v>
      </c>
      <c r="F87" s="80">
        <v>843539</v>
      </c>
      <c r="G87" s="80">
        <v>843539</v>
      </c>
    </row>
    <row r="88" spans="1:7" x14ac:dyDescent="0.2">
      <c r="A88" t="s">
        <v>229</v>
      </c>
      <c r="B88" s="80">
        <v>367113</v>
      </c>
      <c r="C88" s="80">
        <v>368836</v>
      </c>
      <c r="D88" s="80">
        <v>370795</v>
      </c>
      <c r="E88" s="80">
        <v>370795</v>
      </c>
      <c r="F88" s="80">
        <v>370795</v>
      </c>
      <c r="G88" s="80">
        <v>370795</v>
      </c>
    </row>
    <row r="89" spans="1:7" x14ac:dyDescent="0.2">
      <c r="A89" t="s">
        <v>230</v>
      </c>
      <c r="B89" s="80">
        <v>522853</v>
      </c>
      <c r="C89" s="80">
        <v>523878</v>
      </c>
      <c r="D89" s="80">
        <v>525949</v>
      </c>
      <c r="E89" s="80">
        <v>525949</v>
      </c>
      <c r="F89" s="80">
        <v>525949</v>
      </c>
      <c r="G89" s="80">
        <v>525949</v>
      </c>
    </row>
    <row r="90" spans="1:7" x14ac:dyDescent="0.2">
      <c r="A90" t="s">
        <v>231</v>
      </c>
      <c r="B90" s="80">
        <v>304703</v>
      </c>
      <c r="C90" s="80">
        <v>309918</v>
      </c>
      <c r="D90" s="80">
        <v>316038</v>
      </c>
      <c r="E90" s="80">
        <v>316038</v>
      </c>
      <c r="F90" s="80">
        <v>316038</v>
      </c>
      <c r="G90" s="80">
        <v>316038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20E8-98C3-47A8-80D1-2C399BFDD616}">
  <sheetPr codeName="Sheet41"/>
  <dimension ref="A2:Z54"/>
  <sheetViews>
    <sheetView workbookViewId="0">
      <selection activeCell="Y201" sqref="Y201"/>
    </sheetView>
  </sheetViews>
  <sheetFormatPr defaultRowHeight="14.25" x14ac:dyDescent="0.2"/>
  <cols>
    <col min="8" max="8" width="40.5" bestFit="1" customWidth="1"/>
  </cols>
  <sheetData>
    <row r="2" spans="1:26" x14ac:dyDescent="0.2">
      <c r="Q2" t="s">
        <v>1960</v>
      </c>
      <c r="V2" t="s">
        <v>1961</v>
      </c>
      <c r="Y2" t="s">
        <v>1962</v>
      </c>
    </row>
    <row r="3" spans="1:26" x14ac:dyDescent="0.2">
      <c r="A3" t="s">
        <v>1963</v>
      </c>
      <c r="B3">
        <v>1</v>
      </c>
      <c r="E3" t="s">
        <v>1964</v>
      </c>
      <c r="F3">
        <v>1</v>
      </c>
      <c r="H3" t="s">
        <v>1965</v>
      </c>
      <c r="I3">
        <v>1</v>
      </c>
      <c r="K3" t="s">
        <v>1966</v>
      </c>
      <c r="L3">
        <v>48</v>
      </c>
      <c r="N3" t="s">
        <v>1967</v>
      </c>
      <c r="O3">
        <v>1</v>
      </c>
      <c r="Q3" t="s">
        <v>1968</v>
      </c>
      <c r="R3">
        <v>1</v>
      </c>
      <c r="V3" t="s">
        <v>1969</v>
      </c>
      <c r="W3">
        <v>1</v>
      </c>
      <c r="Y3" t="s">
        <v>1970</v>
      </c>
      <c r="Z3">
        <v>2</v>
      </c>
    </row>
    <row r="6" spans="1:26" x14ac:dyDescent="0.2">
      <c r="A6" t="s">
        <v>1971</v>
      </c>
      <c r="E6" t="s">
        <v>1971</v>
      </c>
      <c r="H6" t="s">
        <v>1971</v>
      </c>
      <c r="K6" t="s">
        <v>1971</v>
      </c>
      <c r="N6" t="s">
        <v>1971</v>
      </c>
      <c r="Q6" t="s">
        <v>1971</v>
      </c>
      <c r="V6" t="s">
        <v>1971</v>
      </c>
      <c r="Y6" t="s">
        <v>1971</v>
      </c>
    </row>
    <row r="7" spans="1:26" x14ac:dyDescent="0.2">
      <c r="A7" t="s">
        <v>115</v>
      </c>
      <c r="E7" t="s">
        <v>127</v>
      </c>
      <c r="H7" t="s">
        <v>2033</v>
      </c>
      <c r="K7" t="s">
        <v>501</v>
      </c>
      <c r="N7" t="s">
        <v>115</v>
      </c>
      <c r="Q7" t="s">
        <v>1815</v>
      </c>
      <c r="V7" t="s">
        <v>263</v>
      </c>
      <c r="Y7" t="s">
        <v>152</v>
      </c>
    </row>
    <row r="8" spans="1:26" x14ac:dyDescent="0.2">
      <c r="A8" t="s">
        <v>116</v>
      </c>
      <c r="E8" t="s">
        <v>1794</v>
      </c>
      <c r="H8" t="s">
        <v>2034</v>
      </c>
      <c r="K8" t="s">
        <v>502</v>
      </c>
      <c r="N8" t="s">
        <v>116</v>
      </c>
      <c r="Q8" t="s">
        <v>1816</v>
      </c>
      <c r="V8" t="s">
        <v>264</v>
      </c>
      <c r="Y8" t="s">
        <v>187</v>
      </c>
    </row>
    <row r="9" spans="1:26" x14ac:dyDescent="0.2">
      <c r="A9" t="s">
        <v>117</v>
      </c>
      <c r="E9" t="s">
        <v>230</v>
      </c>
      <c r="H9" t="s">
        <v>2035</v>
      </c>
      <c r="K9" t="s">
        <v>503</v>
      </c>
      <c r="N9" t="s">
        <v>117</v>
      </c>
      <c r="Q9" t="s">
        <v>1817</v>
      </c>
      <c r="V9" t="s">
        <v>265</v>
      </c>
      <c r="Y9" t="s">
        <v>188</v>
      </c>
    </row>
    <row r="10" spans="1:26" x14ac:dyDescent="0.2">
      <c r="A10" t="s">
        <v>118</v>
      </c>
      <c r="E10" t="s">
        <v>231</v>
      </c>
      <c r="H10" t="s">
        <v>2036</v>
      </c>
      <c r="K10" t="s">
        <v>504</v>
      </c>
      <c r="N10" t="s">
        <v>118</v>
      </c>
      <c r="Q10" t="s">
        <v>1818</v>
      </c>
      <c r="V10" t="s">
        <v>266</v>
      </c>
      <c r="Y10" t="s">
        <v>189</v>
      </c>
    </row>
    <row r="11" spans="1:26" x14ac:dyDescent="0.2">
      <c r="A11" t="s">
        <v>1730</v>
      </c>
      <c r="E11" t="s">
        <v>229</v>
      </c>
      <c r="H11" t="s">
        <v>2037</v>
      </c>
      <c r="K11" t="s">
        <v>505</v>
      </c>
      <c r="N11" t="s">
        <v>119</v>
      </c>
      <c r="Q11" t="s">
        <v>1819</v>
      </c>
      <c r="V11" t="s">
        <v>267</v>
      </c>
      <c r="Y11" t="s">
        <v>190</v>
      </c>
    </row>
    <row r="12" spans="1:26" x14ac:dyDescent="0.2">
      <c r="A12" t="s">
        <v>120</v>
      </c>
      <c r="E12" t="s">
        <v>138</v>
      </c>
      <c r="H12" t="s">
        <v>2038</v>
      </c>
      <c r="K12" t="s">
        <v>506</v>
      </c>
      <c r="N12" t="s">
        <v>120</v>
      </c>
      <c r="Q12" t="s">
        <v>1820</v>
      </c>
      <c r="V12" t="s">
        <v>268</v>
      </c>
    </row>
    <row r="13" spans="1:26" x14ac:dyDescent="0.2">
      <c r="A13" t="s">
        <v>121</v>
      </c>
      <c r="E13" t="s">
        <v>139</v>
      </c>
      <c r="H13" t="s">
        <v>2039</v>
      </c>
      <c r="K13" t="s">
        <v>507</v>
      </c>
      <c r="N13" t="s">
        <v>121</v>
      </c>
      <c r="Q13" t="s">
        <v>1821</v>
      </c>
      <c r="V13" t="s">
        <v>269</v>
      </c>
    </row>
    <row r="14" spans="1:26" x14ac:dyDescent="0.2">
      <c r="A14" t="s">
        <v>122</v>
      </c>
      <c r="H14" t="s">
        <v>2040</v>
      </c>
      <c r="K14" t="s">
        <v>508</v>
      </c>
      <c r="N14" t="s">
        <v>122</v>
      </c>
      <c r="Q14" t="s">
        <v>1822</v>
      </c>
      <c r="V14" t="s">
        <v>270</v>
      </c>
    </row>
    <row r="15" spans="1:26" x14ac:dyDescent="0.2">
      <c r="A15" t="s">
        <v>123</v>
      </c>
      <c r="H15" t="s">
        <v>2041</v>
      </c>
      <c r="K15" t="s">
        <v>509</v>
      </c>
      <c r="N15" t="s">
        <v>123</v>
      </c>
      <c r="Q15" t="s">
        <v>1823</v>
      </c>
      <c r="V15" t="s">
        <v>271</v>
      </c>
    </row>
    <row r="16" spans="1:26" x14ac:dyDescent="0.2">
      <c r="A16" t="s">
        <v>124</v>
      </c>
      <c r="H16" t="s">
        <v>2042</v>
      </c>
      <c r="K16" t="s">
        <v>510</v>
      </c>
      <c r="N16" t="s">
        <v>124</v>
      </c>
      <c r="Q16" t="s">
        <v>1824</v>
      </c>
      <c r="V16" t="s">
        <v>272</v>
      </c>
    </row>
    <row r="17" spans="1:17" x14ac:dyDescent="0.2">
      <c r="A17" t="s">
        <v>1702</v>
      </c>
      <c r="H17" t="s">
        <v>2043</v>
      </c>
      <c r="K17" t="s">
        <v>511</v>
      </c>
      <c r="N17" t="s">
        <v>125</v>
      </c>
      <c r="Q17" t="s">
        <v>1825</v>
      </c>
    </row>
    <row r="18" spans="1:17" x14ac:dyDescent="0.2">
      <c r="A18" t="s">
        <v>126</v>
      </c>
      <c r="H18" t="s">
        <v>2044</v>
      </c>
      <c r="K18" t="s">
        <v>512</v>
      </c>
      <c r="N18" t="s">
        <v>126</v>
      </c>
      <c r="Q18" t="s">
        <v>1826</v>
      </c>
    </row>
    <row r="19" spans="1:17" x14ac:dyDescent="0.2">
      <c r="A19" t="s">
        <v>138</v>
      </c>
      <c r="H19" t="s">
        <v>2045</v>
      </c>
      <c r="K19" t="s">
        <v>513</v>
      </c>
      <c r="N19" t="s">
        <v>127</v>
      </c>
      <c r="Q19" t="s">
        <v>1827</v>
      </c>
    </row>
    <row r="20" spans="1:17" x14ac:dyDescent="0.2">
      <c r="A20" t="s">
        <v>127</v>
      </c>
      <c r="H20" t="s">
        <v>2046</v>
      </c>
      <c r="K20" t="s">
        <v>514</v>
      </c>
      <c r="Q20" t="s">
        <v>1828</v>
      </c>
    </row>
    <row r="21" spans="1:17" x14ac:dyDescent="0.2">
      <c r="A21" t="s">
        <v>139</v>
      </c>
      <c r="H21" t="s">
        <v>2047</v>
      </c>
      <c r="K21" t="s">
        <v>515</v>
      </c>
      <c r="Q21" t="s">
        <v>1829</v>
      </c>
    </row>
    <row r="22" spans="1:17" x14ac:dyDescent="0.2">
      <c r="A22" t="s">
        <v>140</v>
      </c>
      <c r="H22" t="s">
        <v>2049</v>
      </c>
      <c r="K22" t="s">
        <v>516</v>
      </c>
      <c r="Q22" t="s">
        <v>1830</v>
      </c>
    </row>
    <row r="23" spans="1:17" x14ac:dyDescent="0.2">
      <c r="A23" t="s">
        <v>141</v>
      </c>
      <c r="H23" t="s">
        <v>2050</v>
      </c>
      <c r="K23" t="s">
        <v>517</v>
      </c>
      <c r="Q23" t="s">
        <v>1831</v>
      </c>
    </row>
    <row r="24" spans="1:17" x14ac:dyDescent="0.2">
      <c r="A24" t="s">
        <v>226</v>
      </c>
      <c r="H24" t="s">
        <v>2051</v>
      </c>
      <c r="K24" t="s">
        <v>518</v>
      </c>
      <c r="Q24" t="s">
        <v>1832</v>
      </c>
    </row>
    <row r="25" spans="1:17" x14ac:dyDescent="0.2">
      <c r="A25" t="s">
        <v>227</v>
      </c>
      <c r="H25" t="s">
        <v>2052</v>
      </c>
      <c r="K25" t="s">
        <v>519</v>
      </c>
      <c r="Q25" t="s">
        <v>251</v>
      </c>
    </row>
    <row r="26" spans="1:17" x14ac:dyDescent="0.2">
      <c r="A26" t="s">
        <v>228</v>
      </c>
      <c r="H26" t="s">
        <v>2053</v>
      </c>
      <c r="K26" t="s">
        <v>520</v>
      </c>
      <c r="Q26" t="s">
        <v>252</v>
      </c>
    </row>
    <row r="27" spans="1:17" x14ac:dyDescent="0.2">
      <c r="A27" t="s">
        <v>229</v>
      </c>
      <c r="H27" t="s">
        <v>2054</v>
      </c>
      <c r="K27" t="s">
        <v>521</v>
      </c>
      <c r="Q27" t="s">
        <v>253</v>
      </c>
    </row>
    <row r="28" spans="1:17" x14ac:dyDescent="0.2">
      <c r="A28" t="s">
        <v>230</v>
      </c>
      <c r="H28" t="s">
        <v>2055</v>
      </c>
      <c r="K28" t="s">
        <v>522</v>
      </c>
      <c r="Q28" t="s">
        <v>254</v>
      </c>
    </row>
    <row r="29" spans="1:17" x14ac:dyDescent="0.2">
      <c r="A29" t="s">
        <v>231</v>
      </c>
      <c r="H29" t="s">
        <v>2056</v>
      </c>
      <c r="K29" t="s">
        <v>523</v>
      </c>
      <c r="Q29" t="s">
        <v>255</v>
      </c>
    </row>
    <row r="30" spans="1:17" x14ac:dyDescent="0.2">
      <c r="H30" t="s">
        <v>2057</v>
      </c>
      <c r="K30" t="s">
        <v>524</v>
      </c>
    </row>
    <row r="31" spans="1:17" x14ac:dyDescent="0.2">
      <c r="H31" t="s">
        <v>2058</v>
      </c>
      <c r="K31" t="s">
        <v>525</v>
      </c>
    </row>
    <row r="32" spans="1:17" x14ac:dyDescent="0.2">
      <c r="K32" t="s">
        <v>526</v>
      </c>
    </row>
    <row r="33" spans="11:11" x14ac:dyDescent="0.2">
      <c r="K33" t="s">
        <v>527</v>
      </c>
    </row>
    <row r="34" spans="11:11" x14ac:dyDescent="0.2">
      <c r="K34" t="s">
        <v>528</v>
      </c>
    </row>
    <row r="35" spans="11:11" x14ac:dyDescent="0.2">
      <c r="K35" t="s">
        <v>529</v>
      </c>
    </row>
    <row r="36" spans="11:11" x14ac:dyDescent="0.2">
      <c r="K36" t="s">
        <v>530</v>
      </c>
    </row>
    <row r="37" spans="11:11" x14ac:dyDescent="0.2">
      <c r="K37" t="s">
        <v>531</v>
      </c>
    </row>
    <row r="38" spans="11:11" x14ac:dyDescent="0.2">
      <c r="K38" t="s">
        <v>532</v>
      </c>
    </row>
    <row r="39" spans="11:11" x14ac:dyDescent="0.2">
      <c r="K39" t="s">
        <v>533</v>
      </c>
    </row>
    <row r="40" spans="11:11" x14ac:dyDescent="0.2">
      <c r="K40" t="s">
        <v>534</v>
      </c>
    </row>
    <row r="41" spans="11:11" x14ac:dyDescent="0.2">
      <c r="K41" t="s">
        <v>535</v>
      </c>
    </row>
    <row r="42" spans="11:11" x14ac:dyDescent="0.2">
      <c r="K42" t="s">
        <v>536</v>
      </c>
    </row>
    <row r="43" spans="11:11" x14ac:dyDescent="0.2">
      <c r="K43" t="s">
        <v>2059</v>
      </c>
    </row>
    <row r="44" spans="11:11" x14ac:dyDescent="0.2">
      <c r="K44" t="s">
        <v>2060</v>
      </c>
    </row>
    <row r="45" spans="11:11" x14ac:dyDescent="0.2">
      <c r="K45" t="s">
        <v>2061</v>
      </c>
    </row>
    <row r="46" spans="11:11" x14ac:dyDescent="0.2">
      <c r="K46" t="s">
        <v>2062</v>
      </c>
    </row>
    <row r="47" spans="11:11" x14ac:dyDescent="0.2">
      <c r="K47" t="s">
        <v>2063</v>
      </c>
    </row>
    <row r="48" spans="11:11" x14ac:dyDescent="0.2">
      <c r="K48" t="s">
        <v>2064</v>
      </c>
    </row>
    <row r="49" spans="11:11" x14ac:dyDescent="0.2">
      <c r="K49" t="s">
        <v>2065</v>
      </c>
    </row>
    <row r="50" spans="11:11" x14ac:dyDescent="0.2">
      <c r="K50" t="s">
        <v>2066</v>
      </c>
    </row>
    <row r="51" spans="11:11" x14ac:dyDescent="0.2">
      <c r="K51" t="s">
        <v>2067</v>
      </c>
    </row>
    <row r="52" spans="11:11" x14ac:dyDescent="0.2">
      <c r="K52" t="s">
        <v>2068</v>
      </c>
    </row>
    <row r="53" spans="11:11" x14ac:dyDescent="0.2">
      <c r="K53" t="s">
        <v>2069</v>
      </c>
    </row>
    <row r="54" spans="11:11" x14ac:dyDescent="0.2">
      <c r="K54" t="s">
        <v>2070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5A46E-20FA-4542-961B-F4682E317670}">
  <sheetPr codeName="Sheet15"/>
  <dimension ref="A5:L177"/>
  <sheetViews>
    <sheetView showGridLines="0" workbookViewId="0">
      <pane ySplit="3" topLeftCell="A4" activePane="bottomLeft" state="frozen"/>
      <selection activeCell="E25" sqref="E25"/>
      <selection pane="bottomLeft" activeCell="A4" sqref="A4"/>
    </sheetView>
  </sheetViews>
  <sheetFormatPr defaultRowHeight="14.25" x14ac:dyDescent="0.2"/>
  <cols>
    <col min="1" max="1" width="54.875" customWidth="1"/>
    <col min="2" max="2" width="9.375" customWidth="1"/>
    <col min="3" max="3" width="9.375" style="158" customWidth="1"/>
    <col min="4" max="4" width="11.25" customWidth="1"/>
    <col min="5" max="5" width="13.5" customWidth="1"/>
    <col min="6" max="6" width="9.75" customWidth="1"/>
    <col min="7" max="11" width="13.875" customWidth="1"/>
    <col min="12" max="12" width="9" style="230"/>
  </cols>
  <sheetData>
    <row r="5" spans="1:6" ht="15.75" x14ac:dyDescent="0.25">
      <c r="A5" s="235" t="s">
        <v>248</v>
      </c>
    </row>
    <row r="6" spans="1:6" x14ac:dyDescent="0.2">
      <c r="A6" s="217" t="s">
        <v>249</v>
      </c>
    </row>
    <row r="8" spans="1:6" ht="15" x14ac:dyDescent="0.25">
      <c r="A8" s="200" t="str">
        <f>'Jobs Industry'!L5</f>
        <v>5 year % change in employee jobs in Ashford</v>
      </c>
    </row>
    <row r="9" spans="1:6" ht="30" x14ac:dyDescent="0.25">
      <c r="B9" s="218">
        <f ca="1">'Jobs Industry'!M6</f>
        <v>2018</v>
      </c>
      <c r="C9" s="212">
        <f ca="1">'Jobs Industry'!N6</f>
        <v>2023</v>
      </c>
      <c r="D9" s="218" t="str">
        <f ca="1">"% of all jobs "&amp;C9</f>
        <v>% of all jobs 2023</v>
      </c>
      <c r="E9" s="218" t="str">
        <f>'Jobs Industry'!O6</f>
        <v>5 year change</v>
      </c>
      <c r="F9" s="218" t="str">
        <f>'Jobs Industry'!P6</f>
        <v>5 year % change</v>
      </c>
    </row>
    <row r="10" spans="1:6" ht="15" x14ac:dyDescent="0.25">
      <c r="A10" s="232" t="str">
        <f>'Jobs Industry'!L7</f>
        <v>1 : Agriculture, forestry &amp; fishing (A)</v>
      </c>
      <c r="B10" s="255">
        <f ca="1">'Jobs Industry'!M7</f>
        <v>1250</v>
      </c>
      <c r="C10" s="254">
        <f ca="1">'Jobs Industry'!N7</f>
        <v>1125</v>
      </c>
      <c r="D10" s="253">
        <f ca="1">'Jobs Industry'!Q7</f>
        <v>1.8145161290322582E-2</v>
      </c>
      <c r="E10" s="252">
        <f ca="1">'Jobs Industry'!O7</f>
        <v>-125</v>
      </c>
      <c r="F10" s="251">
        <f ca="1">'Jobs Industry'!P7</f>
        <v>-0.1</v>
      </c>
    </row>
    <row r="11" spans="1:6" ht="15" x14ac:dyDescent="0.25">
      <c r="A11" s="232" t="str">
        <f>'Jobs Industry'!L8</f>
        <v>2 : Mining, quarrying &amp; utilities (B,D and E)</v>
      </c>
      <c r="B11" s="255">
        <f ca="1">'Jobs Industry'!M8</f>
        <v>600</v>
      </c>
      <c r="C11" s="254">
        <f ca="1">'Jobs Industry'!N8</f>
        <v>1000</v>
      </c>
      <c r="D11" s="253">
        <f ca="1">'Jobs Industry'!Q8</f>
        <v>1.6129032258064516E-2</v>
      </c>
      <c r="E11" s="252">
        <f ca="1">'Jobs Industry'!O8</f>
        <v>400</v>
      </c>
      <c r="F11" s="251">
        <f ca="1">'Jobs Industry'!P8</f>
        <v>0.66666666666666663</v>
      </c>
    </row>
    <row r="12" spans="1:6" ht="15" x14ac:dyDescent="0.25">
      <c r="A12" s="232" t="str">
        <f>'Jobs Industry'!L9</f>
        <v>3 : Manufacturing (C)</v>
      </c>
      <c r="B12" s="255">
        <f ca="1">'Jobs Industry'!M9</f>
        <v>5000</v>
      </c>
      <c r="C12" s="254">
        <f ca="1">'Jobs Industry'!N9</f>
        <v>4750</v>
      </c>
      <c r="D12" s="253">
        <f ca="1">'Jobs Industry'!Q9</f>
        <v>7.6612903225806453E-2</v>
      </c>
      <c r="E12" s="252">
        <f ca="1">'Jobs Industry'!O9</f>
        <v>-250</v>
      </c>
      <c r="F12" s="251">
        <f ca="1">'Jobs Industry'!P9</f>
        <v>-0.05</v>
      </c>
    </row>
    <row r="13" spans="1:6" ht="15" x14ac:dyDescent="0.25">
      <c r="A13" s="232" t="str">
        <f>'Jobs Industry'!L10</f>
        <v>4 : Construction (F)</v>
      </c>
      <c r="B13" s="255">
        <f ca="1">'Jobs Industry'!M10</f>
        <v>3000</v>
      </c>
      <c r="C13" s="254">
        <f ca="1">'Jobs Industry'!N10</f>
        <v>3750</v>
      </c>
      <c r="D13" s="253">
        <f ca="1">'Jobs Industry'!Q10</f>
        <v>6.0483870967741937E-2</v>
      </c>
      <c r="E13" s="252">
        <f ca="1">'Jobs Industry'!O10</f>
        <v>750</v>
      </c>
      <c r="F13" s="251">
        <f ca="1">'Jobs Industry'!P10</f>
        <v>0.25</v>
      </c>
    </row>
    <row r="14" spans="1:6" ht="15" x14ac:dyDescent="0.25">
      <c r="A14" s="232" t="str">
        <f>'Jobs Industry'!L11</f>
        <v>5 : Motor trades (Part G)</v>
      </c>
      <c r="B14" s="255">
        <f ca="1">'Jobs Industry'!M11</f>
        <v>1500</v>
      </c>
      <c r="C14" s="254">
        <f ca="1">'Jobs Industry'!N11</f>
        <v>1625</v>
      </c>
      <c r="D14" s="253">
        <f ca="1">'Jobs Industry'!Q11</f>
        <v>2.620967741935484E-2</v>
      </c>
      <c r="E14" s="252">
        <f ca="1">'Jobs Industry'!O11</f>
        <v>125</v>
      </c>
      <c r="F14" s="251">
        <f ca="1">'Jobs Industry'!P11</f>
        <v>8.3333333333333329E-2</v>
      </c>
    </row>
    <row r="15" spans="1:6" ht="15" x14ac:dyDescent="0.25">
      <c r="A15" s="232" t="str">
        <f>'Jobs Industry'!L12</f>
        <v>6 : Wholesale (Part G)</v>
      </c>
      <c r="B15" s="255">
        <f ca="1">'Jobs Industry'!M12</f>
        <v>4500</v>
      </c>
      <c r="C15" s="254">
        <f ca="1">'Jobs Industry'!N12</f>
        <v>4250</v>
      </c>
      <c r="D15" s="253">
        <f ca="1">'Jobs Industry'!Q12</f>
        <v>6.8548387096774188E-2</v>
      </c>
      <c r="E15" s="252">
        <f ca="1">'Jobs Industry'!O12</f>
        <v>-250</v>
      </c>
      <c r="F15" s="251">
        <f ca="1">'Jobs Industry'!P12</f>
        <v>-5.5555555555555552E-2</v>
      </c>
    </row>
    <row r="16" spans="1:6" ht="15" x14ac:dyDescent="0.25">
      <c r="A16" s="232" t="str">
        <f>'Jobs Industry'!L13</f>
        <v>7 : Retail (Part G)</v>
      </c>
      <c r="B16" s="255">
        <f ca="1">'Jobs Industry'!M13</f>
        <v>6000</v>
      </c>
      <c r="C16" s="254">
        <f ca="1">'Jobs Industry'!N13</f>
        <v>6000</v>
      </c>
      <c r="D16" s="253">
        <f ca="1">'Jobs Industry'!Q13</f>
        <v>9.6774193548387094E-2</v>
      </c>
      <c r="E16" s="252">
        <f ca="1">'Jobs Industry'!O13</f>
        <v>0</v>
      </c>
      <c r="F16" s="251">
        <f ca="1">'Jobs Industry'!P13</f>
        <v>0</v>
      </c>
    </row>
    <row r="17" spans="1:6" ht="15" x14ac:dyDescent="0.25">
      <c r="A17" s="232" t="str">
        <f>'Jobs Industry'!L14</f>
        <v>8 : Transport &amp; storage (inc postal) (H)</v>
      </c>
      <c r="B17" s="255">
        <f ca="1">'Jobs Industry'!M14</f>
        <v>2500</v>
      </c>
      <c r="C17" s="254">
        <f ca="1">'Jobs Industry'!N14</f>
        <v>2375</v>
      </c>
      <c r="D17" s="253">
        <f ca="1">'Jobs Industry'!Q14</f>
        <v>3.8306451612903226E-2</v>
      </c>
      <c r="E17" s="252">
        <f ca="1">'Jobs Industry'!O14</f>
        <v>-125</v>
      </c>
      <c r="F17" s="251">
        <f ca="1">'Jobs Industry'!P14</f>
        <v>-0.05</v>
      </c>
    </row>
    <row r="18" spans="1:6" ht="15" x14ac:dyDescent="0.25">
      <c r="A18" s="232" t="str">
        <f>'Jobs Industry'!L15</f>
        <v>9 : Accommodation &amp; food services (I)</v>
      </c>
      <c r="B18" s="255">
        <f ca="1">'Jobs Industry'!M15</f>
        <v>3500</v>
      </c>
      <c r="C18" s="254">
        <f ca="1">'Jobs Industry'!N15</f>
        <v>4000</v>
      </c>
      <c r="D18" s="253">
        <f ca="1">'Jobs Industry'!Q15</f>
        <v>6.4516129032258063E-2</v>
      </c>
      <c r="E18" s="252">
        <f ca="1">'Jobs Industry'!O15</f>
        <v>500</v>
      </c>
      <c r="F18" s="251">
        <f ca="1">'Jobs Industry'!P15</f>
        <v>0.14285714285714285</v>
      </c>
    </row>
    <row r="19" spans="1:6" ht="15" x14ac:dyDescent="0.25">
      <c r="A19" s="232" t="str">
        <f>'Jobs Industry'!L16</f>
        <v>10 : Information &amp; communication (J)</v>
      </c>
      <c r="B19" s="255">
        <f ca="1">'Jobs Industry'!M16</f>
        <v>1250</v>
      </c>
      <c r="C19" s="254">
        <f ca="1">'Jobs Industry'!N16</f>
        <v>1375</v>
      </c>
      <c r="D19" s="253">
        <f ca="1">'Jobs Industry'!Q16</f>
        <v>2.2177419354838711E-2</v>
      </c>
      <c r="E19" s="252">
        <f ca="1">'Jobs Industry'!O16</f>
        <v>125</v>
      </c>
      <c r="F19" s="251">
        <f ca="1">'Jobs Industry'!P16</f>
        <v>0.1</v>
      </c>
    </row>
    <row r="20" spans="1:6" ht="15" x14ac:dyDescent="0.25">
      <c r="A20" s="232" t="str">
        <f>'Jobs Industry'!L17</f>
        <v>11 : Financial &amp; insurance (K)</v>
      </c>
      <c r="B20" s="255">
        <f ca="1">'Jobs Industry'!M17</f>
        <v>600</v>
      </c>
      <c r="C20" s="254">
        <f ca="1">'Jobs Industry'!N17</f>
        <v>650</v>
      </c>
      <c r="D20" s="253">
        <f ca="1">'Jobs Industry'!Q17</f>
        <v>1.0483870967741936E-2</v>
      </c>
      <c r="E20" s="252">
        <f ca="1">'Jobs Industry'!O17</f>
        <v>50</v>
      </c>
      <c r="F20" s="251">
        <f ca="1">'Jobs Industry'!P17</f>
        <v>8.3333333333333329E-2</v>
      </c>
    </row>
    <row r="21" spans="1:6" ht="15" x14ac:dyDescent="0.25">
      <c r="A21" s="232" t="str">
        <f>'Jobs Industry'!L18</f>
        <v>12 : Property (L)</v>
      </c>
      <c r="B21" s="255">
        <f ca="1">'Jobs Industry'!M18</f>
        <v>750</v>
      </c>
      <c r="C21" s="254">
        <f ca="1">'Jobs Industry'!N18</f>
        <v>900</v>
      </c>
      <c r="D21" s="253">
        <f ca="1">'Jobs Industry'!Q18</f>
        <v>1.4516129032258065E-2</v>
      </c>
      <c r="E21" s="252">
        <f ca="1">'Jobs Industry'!O18</f>
        <v>150</v>
      </c>
      <c r="F21" s="251">
        <f ca="1">'Jobs Industry'!P18</f>
        <v>0.2</v>
      </c>
    </row>
    <row r="22" spans="1:6" ht="15" x14ac:dyDescent="0.25">
      <c r="A22" s="232" t="str">
        <f>'Jobs Industry'!L19</f>
        <v>13 : Professional, scientific &amp; technical (M)</v>
      </c>
      <c r="B22" s="255">
        <f ca="1">'Jobs Industry'!M19</f>
        <v>3000</v>
      </c>
      <c r="C22" s="254">
        <f ca="1">'Jobs Industry'!N19</f>
        <v>3000</v>
      </c>
      <c r="D22" s="253">
        <f ca="1">'Jobs Industry'!Q19</f>
        <v>4.8387096774193547E-2</v>
      </c>
      <c r="E22" s="252">
        <f ca="1">'Jobs Industry'!O19</f>
        <v>0</v>
      </c>
      <c r="F22" s="251">
        <f ca="1">'Jobs Industry'!P19</f>
        <v>0</v>
      </c>
    </row>
    <row r="23" spans="1:6" ht="15" x14ac:dyDescent="0.25">
      <c r="A23" s="232" t="str">
        <f>'Jobs Industry'!L20</f>
        <v>14 : Business administration &amp; support services (N)</v>
      </c>
      <c r="B23" s="255">
        <f ca="1">'Jobs Industry'!M20</f>
        <v>4500</v>
      </c>
      <c r="C23" s="254">
        <f ca="1">'Jobs Industry'!N20</f>
        <v>6000</v>
      </c>
      <c r="D23" s="253">
        <f ca="1">'Jobs Industry'!Q20</f>
        <v>9.6774193548387094E-2</v>
      </c>
      <c r="E23" s="252">
        <f ca="1">'Jobs Industry'!O20</f>
        <v>1500</v>
      </c>
      <c r="F23" s="251">
        <f ca="1">'Jobs Industry'!P20</f>
        <v>0.33333333333333331</v>
      </c>
    </row>
    <row r="24" spans="1:6" ht="15" x14ac:dyDescent="0.25">
      <c r="A24" s="232" t="str">
        <f>'Jobs Industry'!L21</f>
        <v>15 : Public administration &amp; defence (O)</v>
      </c>
      <c r="B24" s="255">
        <f ca="1">'Jobs Industry'!M21</f>
        <v>1500</v>
      </c>
      <c r="C24" s="254">
        <f ca="1">'Jobs Industry'!N21</f>
        <v>1750</v>
      </c>
      <c r="D24" s="253">
        <f ca="1">'Jobs Industry'!Q21</f>
        <v>2.8225806451612902E-2</v>
      </c>
      <c r="E24" s="252">
        <f ca="1">'Jobs Industry'!O21</f>
        <v>250</v>
      </c>
      <c r="F24" s="251">
        <f ca="1">'Jobs Industry'!P21</f>
        <v>0.16666666666666666</v>
      </c>
    </row>
    <row r="25" spans="1:6" ht="15" x14ac:dyDescent="0.25">
      <c r="A25" s="232" t="str">
        <f>'Jobs Industry'!L22</f>
        <v>16 : Education (P)</v>
      </c>
      <c r="B25" s="255">
        <f ca="1">'Jobs Industry'!M22</f>
        <v>4000</v>
      </c>
      <c r="C25" s="254">
        <f ca="1">'Jobs Industry'!N22</f>
        <v>5000</v>
      </c>
      <c r="D25" s="253">
        <f ca="1">'Jobs Industry'!Q22</f>
        <v>8.0645161290322578E-2</v>
      </c>
      <c r="E25" s="252">
        <f ca="1">'Jobs Industry'!O22</f>
        <v>1000</v>
      </c>
      <c r="F25" s="251">
        <f ca="1">'Jobs Industry'!P22</f>
        <v>0.25</v>
      </c>
    </row>
    <row r="26" spans="1:6" ht="15" x14ac:dyDescent="0.25">
      <c r="A26" s="232" t="str">
        <f>'Jobs Industry'!L23</f>
        <v>17 : Health (Q)</v>
      </c>
      <c r="B26" s="255">
        <f ca="1">'Jobs Industry'!M23</f>
        <v>9000</v>
      </c>
      <c r="C26" s="254">
        <f ca="1">'Jobs Industry'!N23</f>
        <v>12500</v>
      </c>
      <c r="D26" s="253">
        <f ca="1">'Jobs Industry'!Q23</f>
        <v>0.20161290322580644</v>
      </c>
      <c r="E26" s="252">
        <f ca="1">'Jobs Industry'!O23</f>
        <v>3500</v>
      </c>
      <c r="F26" s="251">
        <f ca="1">'Jobs Industry'!P23</f>
        <v>0.3888888888888889</v>
      </c>
    </row>
    <row r="27" spans="1:6" ht="15" x14ac:dyDescent="0.25">
      <c r="A27" s="232" t="str">
        <f>'Jobs Industry'!L24</f>
        <v>18 : Arts, entertainment, recreation &amp; other services (R,S,T and U)</v>
      </c>
      <c r="B27" s="255">
        <f ca="1">'Jobs Industry'!M24</f>
        <v>2500</v>
      </c>
      <c r="C27" s="254">
        <f ca="1">'Jobs Industry'!N24</f>
        <v>2125</v>
      </c>
      <c r="D27" s="253">
        <f ca="1">'Jobs Industry'!Q24</f>
        <v>3.4274193548387094E-2</v>
      </c>
      <c r="E27" s="252">
        <f ca="1">'Jobs Industry'!O24</f>
        <v>-375</v>
      </c>
      <c r="F27" s="251">
        <f ca="1">'Jobs Industry'!P24</f>
        <v>-0.15</v>
      </c>
    </row>
    <row r="30" spans="1:6" ht="30" x14ac:dyDescent="0.25">
      <c r="A30" s="200" t="s">
        <v>250</v>
      </c>
      <c r="B30" s="218">
        <f ca="1">B9</f>
        <v>2018</v>
      </c>
      <c r="C30" s="212">
        <f t="shared" ref="C30:F30" ca="1" si="0">C9</f>
        <v>2023</v>
      </c>
      <c r="D30" s="218" t="str">
        <f ca="1">"% of all jobs "&amp;C30</f>
        <v>% of all jobs 2023</v>
      </c>
      <c r="E30" s="218" t="str">
        <f t="shared" si="0"/>
        <v>5 year change</v>
      </c>
      <c r="F30" s="218" t="str">
        <f t="shared" si="0"/>
        <v>5 year % change</v>
      </c>
    </row>
    <row r="31" spans="1:6" ht="15" x14ac:dyDescent="0.25">
      <c r="A31" s="232" t="s">
        <v>251</v>
      </c>
      <c r="B31" s="255">
        <f ca="1">'Jobs Industry'!M25</f>
        <v>6000</v>
      </c>
      <c r="C31" s="254">
        <f ca="1">'Jobs Industry'!N25</f>
        <v>6500</v>
      </c>
      <c r="D31" s="253">
        <f ca="1">'Jobs Industry'!Q25</f>
        <v>0.10483870967741936</v>
      </c>
      <c r="E31" s="252">
        <f ca="1">'Jobs Industry'!O25</f>
        <v>500</v>
      </c>
      <c r="F31" s="251">
        <f ca="1">'Jobs Industry'!P25</f>
        <v>8.3333333333333329E-2</v>
      </c>
    </row>
    <row r="32" spans="1:6" ht="15" x14ac:dyDescent="0.25">
      <c r="A32" s="232" t="s">
        <v>252</v>
      </c>
      <c r="B32" s="255">
        <f ca="1">'Jobs Industry'!M26</f>
        <v>1750</v>
      </c>
      <c r="C32" s="254">
        <f ca="1">'Jobs Industry'!N26</f>
        <v>2000</v>
      </c>
      <c r="D32" s="253">
        <f ca="1">'Jobs Industry'!Q26</f>
        <v>3.2258064516129031E-2</v>
      </c>
      <c r="E32" s="252">
        <f ca="1">'Jobs Industry'!O26</f>
        <v>250</v>
      </c>
      <c r="F32" s="251">
        <f ca="1">'Jobs Industry'!P26</f>
        <v>0.14285714285714285</v>
      </c>
    </row>
    <row r="33" spans="1:6" ht="15" x14ac:dyDescent="0.25">
      <c r="A33" s="232" t="s">
        <v>253</v>
      </c>
      <c r="B33" s="255">
        <f ca="1">'Jobs Industry'!M27</f>
        <v>700</v>
      </c>
      <c r="C33" s="254">
        <f ca="1">'Jobs Industry'!N27</f>
        <v>900</v>
      </c>
      <c r="D33" s="253">
        <f ca="1">'Jobs Industry'!Q27</f>
        <v>1.4516129032258065E-2</v>
      </c>
      <c r="E33" s="252">
        <f ca="1">'Jobs Industry'!O27</f>
        <v>200</v>
      </c>
      <c r="F33" s="251">
        <f ca="1">'Jobs Industry'!P27</f>
        <v>0.2857142857142857</v>
      </c>
    </row>
    <row r="34" spans="1:6" ht="15" x14ac:dyDescent="0.25">
      <c r="A34" s="232" t="s">
        <v>254</v>
      </c>
      <c r="B34" s="255">
        <f ca="1">'Jobs Industry'!M28</f>
        <v>6500</v>
      </c>
      <c r="C34" s="254">
        <f ca="1">'Jobs Industry'!N28</f>
        <v>10000</v>
      </c>
      <c r="D34" s="253">
        <f ca="1">'Jobs Industry'!Q28</f>
        <v>0.16129032258064516</v>
      </c>
      <c r="E34" s="252">
        <f ca="1">'Jobs Industry'!O28</f>
        <v>3500</v>
      </c>
      <c r="F34" s="251">
        <f ca="1">'Jobs Industry'!P28</f>
        <v>0.53846153846153844</v>
      </c>
    </row>
    <row r="35" spans="1:6" ht="15" x14ac:dyDescent="0.25">
      <c r="A35" s="232" t="s">
        <v>255</v>
      </c>
      <c r="B35" s="255">
        <f ca="1">'Jobs Industry'!M29</f>
        <v>5000</v>
      </c>
      <c r="C35" s="254">
        <f ca="1">'Jobs Industry'!N29</f>
        <v>5500</v>
      </c>
      <c r="D35" s="253">
        <f ca="1">'Jobs Industry'!Q29</f>
        <v>8.8709677419354843E-2</v>
      </c>
      <c r="E35" s="252">
        <f ca="1">'Jobs Industry'!O29</f>
        <v>500</v>
      </c>
      <c r="F35" s="251">
        <f ca="1">'Jobs Industry'!P29</f>
        <v>0.1</v>
      </c>
    </row>
    <row r="40" spans="1:6" ht="15" x14ac:dyDescent="0.25">
      <c r="A40" s="200" t="str">
        <f>'Jobs Industry'!A2</f>
        <v>Employee jobs by broad industrial group in Ashford</v>
      </c>
    </row>
    <row r="44" spans="1:6" ht="15" x14ac:dyDescent="0.25">
      <c r="C44" s="209" t="str">
        <f>'Jobs Industry'!A3&amp; " jobs in "&amp;'Jobs Industry'!A6</f>
        <v>1 : Agriculture, forestry &amp; fishing (A) jobs in Ashford</v>
      </c>
    </row>
    <row r="46" spans="1:6" ht="45" x14ac:dyDescent="0.25">
      <c r="C46" s="212" t="s">
        <v>256</v>
      </c>
      <c r="D46" s="218" t="s">
        <v>163</v>
      </c>
      <c r="E46" s="218" t="s">
        <v>257</v>
      </c>
    </row>
    <row r="47" spans="1:6" ht="15" x14ac:dyDescent="0.25">
      <c r="C47" s="209">
        <v>2015</v>
      </c>
      <c r="D47" s="255">
        <f>'Jobs Industry'!B3</f>
        <v>1250</v>
      </c>
      <c r="E47" s="253">
        <f>'Jobs Industry'!B4</f>
        <v>2.297794117647059E-2</v>
      </c>
    </row>
    <row r="48" spans="1:6" ht="15" x14ac:dyDescent="0.25">
      <c r="C48" s="209">
        <v>2016</v>
      </c>
      <c r="D48" s="255">
        <f>'Jobs Industry'!C3</f>
        <v>1000</v>
      </c>
      <c r="E48" s="253">
        <f>'Jobs Industry'!C4</f>
        <v>1.7857142857142856E-2</v>
      </c>
    </row>
    <row r="49" spans="3:5" ht="15" x14ac:dyDescent="0.25">
      <c r="C49" s="209">
        <v>2017</v>
      </c>
      <c r="D49" s="255">
        <f>'Jobs Industry'!D3</f>
        <v>1250</v>
      </c>
      <c r="E49" s="253">
        <f>'Jobs Industry'!D4</f>
        <v>2.2202486678507993E-2</v>
      </c>
    </row>
    <row r="50" spans="3:5" ht="15" x14ac:dyDescent="0.25">
      <c r="C50" s="209">
        <v>2018</v>
      </c>
      <c r="D50" s="255">
        <f>'Jobs Industry'!E3</f>
        <v>1250</v>
      </c>
      <c r="E50" s="253">
        <f>'Jobs Industry'!E4</f>
        <v>2.2727272727272728E-2</v>
      </c>
    </row>
    <row r="51" spans="3:5" ht="15" x14ac:dyDescent="0.25">
      <c r="C51" s="209">
        <v>2019</v>
      </c>
      <c r="D51" s="255">
        <f>'Jobs Industry'!F3</f>
        <v>1250</v>
      </c>
      <c r="E51" s="253">
        <f>'Jobs Industry'!F4</f>
        <v>2.1294718909710391E-2</v>
      </c>
    </row>
    <row r="52" spans="3:5" ht="15" x14ac:dyDescent="0.25">
      <c r="C52" s="209">
        <v>2020</v>
      </c>
      <c r="D52" s="255">
        <f>'Jobs Industry'!G3</f>
        <v>1250</v>
      </c>
      <c r="E52" s="253">
        <f>'Jobs Industry'!G4</f>
        <v>2.2045855379188711E-2</v>
      </c>
    </row>
    <row r="53" spans="3:5" ht="15" x14ac:dyDescent="0.25">
      <c r="C53" s="209">
        <v>2021</v>
      </c>
      <c r="D53" s="255">
        <f>'Jobs Industry'!H3</f>
        <v>1000</v>
      </c>
      <c r="E53" s="253">
        <f>'Jobs Industry'!H4</f>
        <v>1.6891891891891893E-2</v>
      </c>
    </row>
    <row r="54" spans="3:5" ht="15" x14ac:dyDescent="0.25">
      <c r="C54" s="209">
        <v>2022</v>
      </c>
      <c r="D54" s="255">
        <f>'Jobs Industry'!I3</f>
        <v>1125</v>
      </c>
      <c r="E54" s="253">
        <f>'Jobs Industry'!I4</f>
        <v>1.859504132231405E-2</v>
      </c>
    </row>
    <row r="55" spans="3:5" ht="15" x14ac:dyDescent="0.25">
      <c r="C55" s="209">
        <v>2023</v>
      </c>
      <c r="D55" s="255">
        <f>'Jobs Industry'!J3</f>
        <v>1125</v>
      </c>
      <c r="E55" s="253">
        <f>'Jobs Industry'!J4</f>
        <v>1.8145161290322582E-2</v>
      </c>
    </row>
    <row r="67" spans="1:6" ht="15.75" x14ac:dyDescent="0.25">
      <c r="A67" s="235" t="s">
        <v>258</v>
      </c>
    </row>
    <row r="68" spans="1:6" x14ac:dyDescent="0.2">
      <c r="A68" s="217" t="s">
        <v>259</v>
      </c>
    </row>
    <row r="70" spans="1:6" ht="15" x14ac:dyDescent="0.25">
      <c r="A70" s="200" t="str">
        <f>'Enterprises Industry'!R5</f>
        <v>5 year % change in enterprises in Ashford</v>
      </c>
    </row>
    <row r="71" spans="1:6" ht="45" x14ac:dyDescent="0.25">
      <c r="B71" s="218">
        <f ca="1">'Enterprises Industry'!S6</f>
        <v>2019</v>
      </c>
      <c r="C71" s="212">
        <f ca="1">'Enterprises Industry'!T6</f>
        <v>2024</v>
      </c>
      <c r="D71" s="218" t="str">
        <f ca="1">"% of all enterprises "&amp;C71</f>
        <v>% of all enterprises 2024</v>
      </c>
      <c r="E71" s="218" t="str">
        <f>'Enterprises Industry'!U6</f>
        <v>5 year change</v>
      </c>
      <c r="F71" s="218" t="str">
        <f>'Enterprises Industry'!V6</f>
        <v>5 year % change</v>
      </c>
    </row>
    <row r="72" spans="1:6" ht="15" x14ac:dyDescent="0.25">
      <c r="A72" s="232" t="str">
        <f>'Enterprises Industry'!R7</f>
        <v>1 : Agriculture, forestry &amp; fishing (A)</v>
      </c>
      <c r="B72" s="255">
        <f ca="1">'Enterprises Industry'!S7</f>
        <v>420</v>
      </c>
      <c r="C72" s="254">
        <f ca="1">'Enterprises Industry'!T7</f>
        <v>410</v>
      </c>
      <c r="D72" s="253">
        <f ca="1">'Enterprises Industry'!W7</f>
        <v>6.3174114021571651E-2</v>
      </c>
      <c r="E72" s="252">
        <f ca="1">'Enterprises Industry'!U7</f>
        <v>-10</v>
      </c>
      <c r="F72" s="251">
        <f ca="1">'Enterprises Industry'!V7</f>
        <v>-2.3809523809523808E-2</v>
      </c>
    </row>
    <row r="73" spans="1:6" ht="15" x14ac:dyDescent="0.25">
      <c r="A73" s="232" t="str">
        <f>'Enterprises Industry'!R8</f>
        <v>2 : Mining, quarrying &amp; utilities (B,D and E)</v>
      </c>
      <c r="B73" s="255">
        <f ca="1">'Enterprises Industry'!S8</f>
        <v>35</v>
      </c>
      <c r="C73" s="254">
        <f ca="1">'Enterprises Industry'!T8</f>
        <v>50</v>
      </c>
      <c r="D73" s="253">
        <f ca="1">'Enterprises Industry'!W8</f>
        <v>7.7041602465331279E-3</v>
      </c>
      <c r="E73" s="252">
        <f ca="1">'Enterprises Industry'!U8</f>
        <v>15</v>
      </c>
      <c r="F73" s="251">
        <f ca="1">'Enterprises Industry'!V8</f>
        <v>0.42857142857142855</v>
      </c>
    </row>
    <row r="74" spans="1:6" ht="15" x14ac:dyDescent="0.25">
      <c r="A74" s="232" t="str">
        <f>'Enterprises Industry'!R9</f>
        <v>3 : Manufacturing (C)</v>
      </c>
      <c r="B74" s="255">
        <f ca="1">'Enterprises Industry'!S9</f>
        <v>330</v>
      </c>
      <c r="C74" s="254">
        <f ca="1">'Enterprises Industry'!T9</f>
        <v>310</v>
      </c>
      <c r="D74" s="253">
        <f ca="1">'Enterprises Industry'!W9</f>
        <v>4.7765793528505393E-2</v>
      </c>
      <c r="E74" s="252">
        <f ca="1">'Enterprises Industry'!U9</f>
        <v>-20</v>
      </c>
      <c r="F74" s="251">
        <f ca="1">'Enterprises Industry'!V9</f>
        <v>-6.0606060606060608E-2</v>
      </c>
    </row>
    <row r="75" spans="1:6" ht="15" x14ac:dyDescent="0.25">
      <c r="A75" s="232" t="str">
        <f>'Enterprises Industry'!R10</f>
        <v>4 : Construction (F)</v>
      </c>
      <c r="B75" s="255">
        <f ca="1">'Enterprises Industry'!S10</f>
        <v>950</v>
      </c>
      <c r="C75" s="254">
        <f ca="1">'Enterprises Industry'!T10</f>
        <v>1070</v>
      </c>
      <c r="D75" s="253">
        <f ca="1">'Enterprises Industry'!W10</f>
        <v>0.16486902927580893</v>
      </c>
      <c r="E75" s="252">
        <f ca="1">'Enterprises Industry'!U10</f>
        <v>120</v>
      </c>
      <c r="F75" s="251">
        <f ca="1">'Enterprises Industry'!V10</f>
        <v>0.12631578947368421</v>
      </c>
    </row>
    <row r="76" spans="1:6" ht="15" x14ac:dyDescent="0.25">
      <c r="A76" s="232" t="str">
        <f>'Enterprises Industry'!R11</f>
        <v>5 : Motor trades (Part G)</v>
      </c>
      <c r="B76" s="255">
        <f ca="1">'Enterprises Industry'!S11</f>
        <v>175</v>
      </c>
      <c r="C76" s="254">
        <f ca="1">'Enterprises Industry'!T11</f>
        <v>180</v>
      </c>
      <c r="D76" s="253">
        <f ca="1">'Enterprises Industry'!W11</f>
        <v>2.7734976887519261E-2</v>
      </c>
      <c r="E76" s="252">
        <f ca="1">'Enterprises Industry'!U11</f>
        <v>5</v>
      </c>
      <c r="F76" s="251">
        <f ca="1">'Enterprises Industry'!V11</f>
        <v>2.8571428571428571E-2</v>
      </c>
    </row>
    <row r="77" spans="1:6" ht="15" x14ac:dyDescent="0.25">
      <c r="A77" s="232" t="str">
        <f>'Enterprises Industry'!R12</f>
        <v>6 : Wholesale (Part G)</v>
      </c>
      <c r="B77" s="255">
        <f ca="1">'Enterprises Industry'!S12</f>
        <v>475</v>
      </c>
      <c r="C77" s="254">
        <f ca="1">'Enterprises Industry'!T12</f>
        <v>230</v>
      </c>
      <c r="D77" s="253">
        <f ca="1">'Enterprises Industry'!W12</f>
        <v>3.543913713405239E-2</v>
      </c>
      <c r="E77" s="252">
        <f ca="1">'Enterprises Industry'!U12</f>
        <v>-245</v>
      </c>
      <c r="F77" s="251">
        <f ca="1">'Enterprises Industry'!V12</f>
        <v>-0.51578947368421058</v>
      </c>
    </row>
    <row r="78" spans="1:6" ht="15" x14ac:dyDescent="0.25">
      <c r="A78" s="232" t="str">
        <f>'Enterprises Industry'!R13</f>
        <v>7 : Retail (Part G)</v>
      </c>
      <c r="B78" s="255">
        <f ca="1">'Enterprises Industry'!S13</f>
        <v>355</v>
      </c>
      <c r="C78" s="254">
        <f ca="1">'Enterprises Industry'!T13</f>
        <v>390</v>
      </c>
      <c r="D78" s="253">
        <f ca="1">'Enterprises Industry'!W13</f>
        <v>6.0092449922958396E-2</v>
      </c>
      <c r="E78" s="252">
        <f ca="1">'Enterprises Industry'!U13</f>
        <v>35</v>
      </c>
      <c r="F78" s="251">
        <f ca="1">'Enterprises Industry'!V13</f>
        <v>9.8591549295774641E-2</v>
      </c>
    </row>
    <row r="79" spans="1:6" ht="15" x14ac:dyDescent="0.25">
      <c r="A79" s="232" t="str">
        <f>'Enterprises Industry'!R14</f>
        <v>8 : Transport &amp; storage (inc postal) (H)</v>
      </c>
      <c r="B79" s="255">
        <f ca="1">'Enterprises Industry'!S14</f>
        <v>185</v>
      </c>
      <c r="C79" s="254">
        <f ca="1">'Enterprises Industry'!T14</f>
        <v>185</v>
      </c>
      <c r="D79" s="253">
        <f ca="1">'Enterprises Industry'!W14</f>
        <v>2.8505392912172575E-2</v>
      </c>
      <c r="E79" s="252">
        <f ca="1">'Enterprises Industry'!U14</f>
        <v>0</v>
      </c>
      <c r="F79" s="251">
        <f ca="1">'Enterprises Industry'!V14</f>
        <v>0</v>
      </c>
    </row>
    <row r="80" spans="1:6" ht="15" x14ac:dyDescent="0.25">
      <c r="A80" s="232" t="str">
        <f>'Enterprises Industry'!R15</f>
        <v>9 : Accommodation &amp; food services (I)</v>
      </c>
      <c r="B80" s="255">
        <f ca="1">'Enterprises Industry'!S15</f>
        <v>250</v>
      </c>
      <c r="C80" s="254">
        <f ca="1">'Enterprises Industry'!T15</f>
        <v>280</v>
      </c>
      <c r="D80" s="253">
        <f ca="1">'Enterprises Industry'!W15</f>
        <v>4.3143297380585519E-2</v>
      </c>
      <c r="E80" s="252">
        <f ca="1">'Enterprises Industry'!U15</f>
        <v>30</v>
      </c>
      <c r="F80" s="251">
        <f ca="1">'Enterprises Industry'!V15</f>
        <v>0.12</v>
      </c>
    </row>
    <row r="81" spans="1:6" ht="15" x14ac:dyDescent="0.25">
      <c r="A81" s="232" t="str">
        <f>'Enterprises Industry'!R16</f>
        <v>10 : Information &amp; communication (J)</v>
      </c>
      <c r="B81" s="255">
        <f ca="1">'Enterprises Industry'!S16</f>
        <v>420</v>
      </c>
      <c r="C81" s="254">
        <f ca="1">'Enterprises Industry'!T16</f>
        <v>365</v>
      </c>
      <c r="D81" s="253">
        <f ca="1">'Enterprises Industry'!W16</f>
        <v>5.6240369799691832E-2</v>
      </c>
      <c r="E81" s="252">
        <f ca="1">'Enterprises Industry'!U16</f>
        <v>-55</v>
      </c>
      <c r="F81" s="251">
        <f ca="1">'Enterprises Industry'!V16</f>
        <v>-0.13095238095238096</v>
      </c>
    </row>
    <row r="82" spans="1:6" ht="15" x14ac:dyDescent="0.25">
      <c r="A82" s="232" t="str">
        <f>'Enterprises Industry'!R17</f>
        <v>11 : Financial &amp; insurance (K)</v>
      </c>
      <c r="B82" s="255">
        <f ca="1">'Enterprises Industry'!S17</f>
        <v>365</v>
      </c>
      <c r="C82" s="254">
        <f ca="1">'Enterprises Industry'!T17</f>
        <v>400</v>
      </c>
      <c r="D82" s="253">
        <f ca="1">'Enterprises Industry'!W17</f>
        <v>6.1633281972265024E-2</v>
      </c>
      <c r="E82" s="252">
        <f ca="1">'Enterprises Industry'!U17</f>
        <v>35</v>
      </c>
      <c r="F82" s="251">
        <f ca="1">'Enterprises Industry'!V17</f>
        <v>9.5890410958904104E-2</v>
      </c>
    </row>
    <row r="83" spans="1:6" ht="15" x14ac:dyDescent="0.25">
      <c r="A83" s="232" t="str">
        <f>'Enterprises Industry'!R18</f>
        <v>12 : Property (L)</v>
      </c>
      <c r="B83" s="255">
        <f ca="1">'Enterprises Industry'!S18</f>
        <v>240</v>
      </c>
      <c r="C83" s="254">
        <f ca="1">'Enterprises Industry'!T18</f>
        <v>310</v>
      </c>
      <c r="D83" s="253">
        <f ca="1">'Enterprises Industry'!W18</f>
        <v>4.7765793528505393E-2</v>
      </c>
      <c r="E83" s="252">
        <f ca="1">'Enterprises Industry'!U18</f>
        <v>70</v>
      </c>
      <c r="F83" s="251">
        <f ca="1">'Enterprises Industry'!V18</f>
        <v>0.29166666666666669</v>
      </c>
    </row>
    <row r="84" spans="1:6" ht="15" x14ac:dyDescent="0.25">
      <c r="A84" s="232" t="str">
        <f>'Enterprises Industry'!R19</f>
        <v>13 : Professional, scientific &amp; technical (M)</v>
      </c>
      <c r="B84" s="255">
        <f ca="1">'Enterprises Industry'!S19</f>
        <v>1025</v>
      </c>
      <c r="C84" s="254">
        <f ca="1">'Enterprises Industry'!T19</f>
        <v>1005</v>
      </c>
      <c r="D84" s="253">
        <f ca="1">'Enterprises Industry'!W19</f>
        <v>0.15485362095531588</v>
      </c>
      <c r="E84" s="252">
        <f ca="1">'Enterprises Industry'!U19</f>
        <v>-20</v>
      </c>
      <c r="F84" s="251">
        <f ca="1">'Enterprises Industry'!V19</f>
        <v>-1.9512195121951219E-2</v>
      </c>
    </row>
    <row r="85" spans="1:6" ht="15" x14ac:dyDescent="0.25">
      <c r="A85" s="232" t="str">
        <f>'Enterprises Industry'!R20</f>
        <v>14 : Business administration &amp; support services (N)</v>
      </c>
      <c r="B85" s="255">
        <f ca="1">'Enterprises Industry'!S20</f>
        <v>555</v>
      </c>
      <c r="C85" s="254">
        <f ca="1">'Enterprises Industry'!T20</f>
        <v>575</v>
      </c>
      <c r="D85" s="253">
        <f ca="1">'Enterprises Industry'!W20</f>
        <v>8.8597842835130974E-2</v>
      </c>
      <c r="E85" s="252">
        <f ca="1">'Enterprises Industry'!U20</f>
        <v>20</v>
      </c>
      <c r="F85" s="251">
        <f ca="1">'Enterprises Industry'!V20</f>
        <v>3.6036036036036036E-2</v>
      </c>
    </row>
    <row r="86" spans="1:6" ht="15" x14ac:dyDescent="0.25">
      <c r="A86" s="232" t="str">
        <f>'Enterprises Industry'!R21</f>
        <v>15 : Public administration &amp; defence (O)</v>
      </c>
      <c r="B86" s="255">
        <f ca="1">'Enterprises Industry'!S21</f>
        <v>40</v>
      </c>
      <c r="C86" s="254">
        <f ca="1">'Enterprises Industry'!T21</f>
        <v>35</v>
      </c>
      <c r="D86" s="253">
        <f ca="1">'Enterprises Industry'!W21</f>
        <v>5.3929121725731898E-3</v>
      </c>
      <c r="E86" s="252">
        <f ca="1">'Enterprises Industry'!U21</f>
        <v>-5</v>
      </c>
      <c r="F86" s="251">
        <f ca="1">'Enterprises Industry'!V21</f>
        <v>-0.125</v>
      </c>
    </row>
    <row r="87" spans="1:6" ht="15" x14ac:dyDescent="0.25">
      <c r="A87" s="232" t="str">
        <f>'Enterprises Industry'!R22</f>
        <v>16 : Education (P)</v>
      </c>
      <c r="B87" s="255">
        <f ca="1">'Enterprises Industry'!S22</f>
        <v>90</v>
      </c>
      <c r="C87" s="254">
        <f ca="1">'Enterprises Industry'!T22</f>
        <v>90</v>
      </c>
      <c r="D87" s="253">
        <f ca="1">'Enterprises Industry'!W22</f>
        <v>1.386748844375963E-2</v>
      </c>
      <c r="E87" s="252">
        <f ca="1">'Enterprises Industry'!U22</f>
        <v>0</v>
      </c>
      <c r="F87" s="251">
        <f ca="1">'Enterprises Industry'!V22</f>
        <v>0</v>
      </c>
    </row>
    <row r="88" spans="1:6" ht="15" x14ac:dyDescent="0.25">
      <c r="A88" s="232" t="str">
        <f>'Enterprises Industry'!R23</f>
        <v>17 : Health (Q)</v>
      </c>
      <c r="B88" s="255">
        <f ca="1">'Enterprises Industry'!S23</f>
        <v>215</v>
      </c>
      <c r="C88" s="254">
        <f ca="1">'Enterprises Industry'!T23</f>
        <v>260</v>
      </c>
      <c r="D88" s="253">
        <f ca="1">'Enterprises Industry'!W23</f>
        <v>4.0061633281972264E-2</v>
      </c>
      <c r="E88" s="252">
        <f ca="1">'Enterprises Industry'!U23</f>
        <v>45</v>
      </c>
      <c r="F88" s="251">
        <f ca="1">'Enterprises Industry'!V23</f>
        <v>0.20930232558139536</v>
      </c>
    </row>
    <row r="89" spans="1:6" ht="15" x14ac:dyDescent="0.25">
      <c r="A89" s="232" t="str">
        <f>'Enterprises Industry'!R24</f>
        <v>18 : Arts, entertainment, recreation &amp; other services (R,S,T and U)</v>
      </c>
      <c r="B89" s="255">
        <f ca="1">'Enterprises Industry'!S24</f>
        <v>320</v>
      </c>
      <c r="C89" s="254">
        <f ca="1">'Enterprises Industry'!T24</f>
        <v>360</v>
      </c>
      <c r="D89" s="253">
        <f ca="1">'Enterprises Industry'!W24</f>
        <v>5.5469953775038522E-2</v>
      </c>
      <c r="E89" s="252">
        <f ca="1">'Enterprises Industry'!U24</f>
        <v>40</v>
      </c>
      <c r="F89" s="251">
        <f ca="1">'Enterprises Industry'!V24</f>
        <v>0.125</v>
      </c>
    </row>
    <row r="92" spans="1:6" ht="45" x14ac:dyDescent="0.25">
      <c r="A92" s="200" t="s">
        <v>250</v>
      </c>
      <c r="B92" s="218">
        <f ca="1">B71</f>
        <v>2019</v>
      </c>
      <c r="C92" s="212">
        <f t="shared" ref="C92:F92" ca="1" si="1">C71</f>
        <v>2024</v>
      </c>
      <c r="D92" s="218" t="str">
        <f ca="1">"% of all enterprises "&amp;C92</f>
        <v>% of all enterprises 2024</v>
      </c>
      <c r="E92" s="218" t="str">
        <f t="shared" si="1"/>
        <v>5 year change</v>
      </c>
      <c r="F92" s="218" t="str">
        <f t="shared" si="1"/>
        <v>5 year % change</v>
      </c>
    </row>
    <row r="93" spans="1:6" ht="15" x14ac:dyDescent="0.25">
      <c r="A93" s="232" t="s">
        <v>251</v>
      </c>
      <c r="B93" s="255">
        <f ca="1">'Enterprises Industry'!S25</f>
        <v>2095</v>
      </c>
      <c r="C93" s="254">
        <f ca="1">'Enterprises Industry'!T25</f>
        <v>2025</v>
      </c>
      <c r="D93" s="253">
        <f ca="1">'Enterprises Industry'!W25</f>
        <v>0.3120184899845917</v>
      </c>
      <c r="E93" s="252">
        <f ca="1">'Enterprises Industry'!U25</f>
        <v>-70</v>
      </c>
      <c r="F93" s="251">
        <f ca="1">'Enterprises Industry'!V25</f>
        <v>-3.3412887828162291E-2</v>
      </c>
    </row>
    <row r="94" spans="1:6" ht="15" x14ac:dyDescent="0.25">
      <c r="A94" s="232" t="s">
        <v>252</v>
      </c>
      <c r="B94" s="255">
        <f ca="1">'Enterprises Industry'!S26</f>
        <v>430</v>
      </c>
      <c r="C94" s="254">
        <f ca="1">'Enterprises Industry'!T26</f>
        <v>415</v>
      </c>
      <c r="D94" s="253">
        <f ca="1">'Enterprises Industry'!W26</f>
        <v>6.3944530046224968E-2</v>
      </c>
      <c r="E94" s="252">
        <f ca="1">'Enterprises Industry'!U26</f>
        <v>-15</v>
      </c>
      <c r="F94" s="251">
        <f ca="1">'Enterprises Industry'!V26</f>
        <v>-3.4883720930232558E-2</v>
      </c>
    </row>
    <row r="95" spans="1:6" ht="15" x14ac:dyDescent="0.25">
      <c r="A95" s="232" t="s">
        <v>253</v>
      </c>
      <c r="B95" s="255">
        <f ca="1">'Enterprises Industry'!S27</f>
        <v>570</v>
      </c>
      <c r="C95" s="254">
        <f ca="1">'Enterprises Industry'!T27</f>
        <v>570</v>
      </c>
      <c r="D95" s="253">
        <f ca="1">'Enterprises Industry'!W27</f>
        <v>8.7827426810477657E-2</v>
      </c>
      <c r="E95" s="252">
        <f ca="1">'Enterprises Industry'!U27</f>
        <v>0</v>
      </c>
      <c r="F95" s="251">
        <f ca="1">'Enterprises Industry'!V27</f>
        <v>0</v>
      </c>
    </row>
    <row r="96" spans="1:6" ht="15" x14ac:dyDescent="0.25">
      <c r="A96" s="232" t="s">
        <v>254</v>
      </c>
      <c r="B96" s="255">
        <f ca="1">'Enterprises Industry'!S28</f>
        <v>150</v>
      </c>
      <c r="C96" s="254">
        <f ca="1">'Enterprises Industry'!T28</f>
        <v>190</v>
      </c>
      <c r="D96" s="253">
        <f ca="1">'Enterprises Industry'!W28</f>
        <v>2.9275808936825885E-2</v>
      </c>
      <c r="E96" s="252">
        <f ca="1">'Enterprises Industry'!U28</f>
        <v>40</v>
      </c>
      <c r="F96" s="251">
        <f ca="1">'Enterprises Industry'!V28</f>
        <v>0.26666666666666666</v>
      </c>
    </row>
    <row r="97" spans="1:6" ht="15" x14ac:dyDescent="0.25">
      <c r="A97" s="232" t="s">
        <v>255</v>
      </c>
      <c r="B97" s="255">
        <f ca="1">'Enterprises Industry'!S29</f>
        <v>395</v>
      </c>
      <c r="C97" s="254">
        <f ca="1">'Enterprises Industry'!T29</f>
        <v>435</v>
      </c>
      <c r="D97" s="253">
        <f ca="1">'Enterprises Industry'!W29</f>
        <v>6.7026194144838208E-2</v>
      </c>
      <c r="E97" s="252">
        <f ca="1">'Enterprises Industry'!U29</f>
        <v>40</v>
      </c>
      <c r="F97" s="251">
        <f ca="1">'Enterprises Industry'!V29</f>
        <v>0.10126582278481013</v>
      </c>
    </row>
    <row r="101" spans="1:6" ht="15" x14ac:dyDescent="0.25">
      <c r="A101" s="200" t="str">
        <f>'Enterprises Industry'!A2</f>
        <v>Enterprises by industry in Ashford</v>
      </c>
    </row>
    <row r="104" spans="1:6" ht="15" x14ac:dyDescent="0.25">
      <c r="C104" s="209" t="str">
        <f>'Enterprises Industry'!A3&amp;" enterprises in "&amp;'Enterprises Industry'!A6</f>
        <v>1 : Agriculture, forestry &amp; fishing (A) enterprises in Ashford</v>
      </c>
    </row>
    <row r="106" spans="1:6" ht="30" x14ac:dyDescent="0.25">
      <c r="C106" s="212" t="s">
        <v>256</v>
      </c>
      <c r="D106" s="218" t="s">
        <v>163</v>
      </c>
      <c r="E106" s="218" t="s">
        <v>260</v>
      </c>
    </row>
    <row r="107" spans="1:6" ht="15" x14ac:dyDescent="0.25">
      <c r="C107" s="209">
        <f>'Enterprises Industry'!B2</f>
        <v>2010</v>
      </c>
      <c r="D107" s="255">
        <f>'Enterprises Industry'!B3</f>
        <v>360</v>
      </c>
      <c r="E107" s="253">
        <f>'Enterprises Industry'!B4</f>
        <v>7.1499503475670315E-2</v>
      </c>
    </row>
    <row r="108" spans="1:6" ht="15" x14ac:dyDescent="0.25">
      <c r="C108" s="209">
        <f>'Enterprises Industry'!C2</f>
        <v>2011</v>
      </c>
      <c r="D108" s="255">
        <f>'Enterprises Industry'!C3</f>
        <v>375</v>
      </c>
      <c r="E108" s="253">
        <f>'Enterprises Industry'!C4</f>
        <v>7.4257425742574254E-2</v>
      </c>
    </row>
    <row r="109" spans="1:6" ht="15" x14ac:dyDescent="0.25">
      <c r="C109" s="209">
        <f>'Enterprises Industry'!D2</f>
        <v>2012</v>
      </c>
      <c r="D109" s="255">
        <f>'Enterprises Industry'!D3</f>
        <v>375</v>
      </c>
      <c r="E109" s="253">
        <f>'Enterprises Industry'!D4</f>
        <v>7.3673870333988214E-2</v>
      </c>
    </row>
    <row r="110" spans="1:6" ht="15" x14ac:dyDescent="0.25">
      <c r="C110" s="209">
        <f>'Enterprises Industry'!E2</f>
        <v>2013</v>
      </c>
      <c r="D110" s="255">
        <f>'Enterprises Industry'!E3</f>
        <v>410</v>
      </c>
      <c r="E110" s="253">
        <f>'Enterprises Industry'!E4</f>
        <v>8.0078125E-2</v>
      </c>
    </row>
    <row r="111" spans="1:6" ht="15" x14ac:dyDescent="0.25">
      <c r="C111" s="209">
        <f>'Enterprises Industry'!F2</f>
        <v>2014</v>
      </c>
      <c r="D111" s="255">
        <f>'Enterprises Industry'!F3</f>
        <v>420</v>
      </c>
      <c r="E111" s="253">
        <f>'Enterprises Industry'!F4</f>
        <v>7.9545454545454544E-2</v>
      </c>
    </row>
    <row r="112" spans="1:6" ht="15" x14ac:dyDescent="0.25">
      <c r="C112" s="209">
        <f>'Enterprises Industry'!G2</f>
        <v>2015</v>
      </c>
      <c r="D112" s="255">
        <f>'Enterprises Industry'!G3</f>
        <v>420</v>
      </c>
      <c r="E112" s="253">
        <f>'Enterprises Industry'!G4</f>
        <v>7.5812274368231042E-2</v>
      </c>
    </row>
    <row r="113" spans="1:5" ht="15" x14ac:dyDescent="0.25">
      <c r="C113" s="209">
        <f>'Enterprises Industry'!H2</f>
        <v>2016</v>
      </c>
      <c r="D113" s="255">
        <f>'Enterprises Industry'!H3</f>
        <v>420</v>
      </c>
      <c r="E113" s="253">
        <f>'Enterprises Industry'!H4</f>
        <v>7.2664359861591699E-2</v>
      </c>
    </row>
    <row r="114" spans="1:5" ht="15" x14ac:dyDescent="0.25">
      <c r="C114" s="209">
        <f>'Enterprises Industry'!I2</f>
        <v>2017</v>
      </c>
      <c r="D114" s="255">
        <f>'Enterprises Industry'!I3</f>
        <v>410</v>
      </c>
      <c r="E114" s="253">
        <f>'Enterprises Industry'!I4</f>
        <v>6.8106312292358806E-2</v>
      </c>
    </row>
    <row r="115" spans="1:5" ht="15" x14ac:dyDescent="0.25">
      <c r="C115" s="209">
        <f>'Enterprises Industry'!J2</f>
        <v>2018</v>
      </c>
      <c r="D115" s="255">
        <f>'Enterprises Industry'!J3</f>
        <v>410</v>
      </c>
      <c r="E115" s="253">
        <f>'Enterprises Industry'!J4</f>
        <v>6.6075745366639807E-2</v>
      </c>
    </row>
    <row r="116" spans="1:5" ht="15" x14ac:dyDescent="0.25">
      <c r="C116" s="209">
        <f>'Enterprises Industry'!K2</f>
        <v>2019</v>
      </c>
      <c r="D116" s="255">
        <f>'Enterprises Industry'!K3</f>
        <v>420</v>
      </c>
      <c r="E116" s="253">
        <f>'Enterprises Industry'!K4</f>
        <v>6.5166795965865013E-2</v>
      </c>
    </row>
    <row r="117" spans="1:5" ht="15" x14ac:dyDescent="0.25">
      <c r="C117" s="209">
        <f>'Enterprises Industry'!L2</f>
        <v>2020</v>
      </c>
      <c r="D117" s="255">
        <f>'Enterprises Industry'!L3</f>
        <v>420</v>
      </c>
      <c r="E117" s="253">
        <f>'Enterprises Industry'!L4</f>
        <v>6.3878326996197721E-2</v>
      </c>
    </row>
    <row r="118" spans="1:5" ht="15" x14ac:dyDescent="0.25">
      <c r="C118" s="209">
        <f>'Enterprises Industry'!M2</f>
        <v>2021</v>
      </c>
      <c r="D118" s="255">
        <f>'Enterprises Industry'!M3</f>
        <v>395</v>
      </c>
      <c r="E118" s="253">
        <f>'Enterprises Industry'!M4</f>
        <v>5.9803179409538228E-2</v>
      </c>
    </row>
    <row r="119" spans="1:5" ht="15" x14ac:dyDescent="0.25">
      <c r="C119" s="209">
        <f>'Enterprises Industry'!N2</f>
        <v>2022</v>
      </c>
      <c r="D119" s="255">
        <f>'Enterprises Industry'!N3</f>
        <v>415</v>
      </c>
      <c r="E119" s="253">
        <f>'Enterprises Industry'!N4</f>
        <v>6.3993831919814961E-2</v>
      </c>
    </row>
    <row r="120" spans="1:5" ht="15" x14ac:dyDescent="0.25">
      <c r="C120" s="209">
        <f>'Enterprises Industry'!O2</f>
        <v>2023</v>
      </c>
      <c r="D120" s="255">
        <f>'Enterprises Industry'!O3</f>
        <v>405</v>
      </c>
      <c r="E120" s="253">
        <f>'Enterprises Industry'!O4</f>
        <v>6.3529411764705876E-2</v>
      </c>
    </row>
    <row r="121" spans="1:5" ht="15" x14ac:dyDescent="0.25">
      <c r="C121" s="209">
        <f>'Enterprises Industry'!P2</f>
        <v>2024</v>
      </c>
      <c r="D121" s="255">
        <f>'Enterprises Industry'!P3</f>
        <v>410</v>
      </c>
      <c r="E121" s="253">
        <f>'Enterprises Industry'!P4</f>
        <v>6.3174114021571651E-2</v>
      </c>
    </row>
    <row r="128" spans="1:5" ht="15.75" x14ac:dyDescent="0.25">
      <c r="A128" s="235" t="s">
        <v>261</v>
      </c>
    </row>
    <row r="129" spans="1:6" x14ac:dyDescent="0.2">
      <c r="A129" s="217" t="s">
        <v>168</v>
      </c>
    </row>
    <row r="130" spans="1:6" x14ac:dyDescent="0.2">
      <c r="A130" s="217"/>
    </row>
    <row r="131" spans="1:6" ht="15" x14ac:dyDescent="0.25">
      <c r="A131" s="200" t="str">
        <f>'GVA Industry'!AA7</f>
        <v>5-year % change in GVA in Ashford</v>
      </c>
    </row>
    <row r="132" spans="1:6" ht="45" x14ac:dyDescent="0.25">
      <c r="B132" s="218" t="str">
        <f ca="1">'GVA Industry'!AC8</f>
        <v>2018 £m</v>
      </c>
      <c r="C132" s="212" t="str">
        <f ca="1">'GVA Industry'!AB8</f>
        <v>2023 £m</v>
      </c>
      <c r="D132" s="218" t="str">
        <f ca="1">"% of total GVA "&amp;C132</f>
        <v>% of total GVA 2023 £m</v>
      </c>
      <c r="E132" s="218" t="s">
        <v>262</v>
      </c>
      <c r="F132" s="218" t="s">
        <v>135</v>
      </c>
    </row>
    <row r="133" spans="1:6" ht="15" x14ac:dyDescent="0.25">
      <c r="A133" s="232" t="s">
        <v>263</v>
      </c>
      <c r="B133" s="255">
        <f ca="1">'GVA Industry'!AC10</f>
        <v>79</v>
      </c>
      <c r="C133" s="254">
        <f ca="1">'GVA Industry'!AB10</f>
        <v>160</v>
      </c>
      <c r="D133" s="253">
        <f ca="1">'GVA Industry'!AD10</f>
        <v>5.0141021623315574E-2</v>
      </c>
      <c r="E133" s="252">
        <f ca="1">'GVA Industry'!AE10</f>
        <v>81</v>
      </c>
      <c r="F133" s="251">
        <f ca="1">'GVA Industry'!AF10</f>
        <v>1.0253164556962024</v>
      </c>
    </row>
    <row r="134" spans="1:6" ht="15" x14ac:dyDescent="0.25">
      <c r="A134" s="232" t="s">
        <v>264</v>
      </c>
      <c r="B134" s="255">
        <f ca="1">'GVA Industry'!AC11</f>
        <v>425</v>
      </c>
      <c r="C134" s="254">
        <f ca="1">'GVA Industry'!AB11</f>
        <v>475</v>
      </c>
      <c r="D134" s="253">
        <f ca="1">'GVA Industry'!AD11</f>
        <v>0.14885615794421811</v>
      </c>
      <c r="E134" s="252">
        <f ca="1">'GVA Industry'!AE11</f>
        <v>50</v>
      </c>
      <c r="F134" s="251">
        <f ca="1">'GVA Industry'!AF11</f>
        <v>0.11764705882352941</v>
      </c>
    </row>
    <row r="135" spans="1:6" ht="15" x14ac:dyDescent="0.25">
      <c r="A135" s="232" t="s">
        <v>265</v>
      </c>
      <c r="B135" s="255">
        <f ca="1">'GVA Industry'!AC12</f>
        <v>210</v>
      </c>
      <c r="C135" s="254">
        <f ca="1">'GVA Industry'!AB12</f>
        <v>343</v>
      </c>
      <c r="D135" s="253">
        <f ca="1">'GVA Industry'!AD12</f>
        <v>0.10748981510498276</v>
      </c>
      <c r="E135" s="252">
        <f ca="1">'GVA Industry'!AE12</f>
        <v>133</v>
      </c>
      <c r="F135" s="251">
        <f ca="1">'GVA Industry'!AF12</f>
        <v>0.6333333333333333</v>
      </c>
    </row>
    <row r="136" spans="1:6" ht="15" x14ac:dyDescent="0.25">
      <c r="A136" s="232" t="s">
        <v>266</v>
      </c>
      <c r="B136" s="255">
        <f ca="1">'GVA Industry'!AC13</f>
        <v>651</v>
      </c>
      <c r="C136" s="254">
        <f ca="1">'GVA Industry'!AB13</f>
        <v>740</v>
      </c>
      <c r="D136" s="253">
        <f ca="1">'GVA Industry'!AD13</f>
        <v>0.23190222500783453</v>
      </c>
      <c r="E136" s="252">
        <f ca="1">'GVA Industry'!AE13</f>
        <v>89</v>
      </c>
      <c r="F136" s="251">
        <f ca="1">'GVA Industry'!AF13</f>
        <v>0.13671274961597543</v>
      </c>
    </row>
    <row r="137" spans="1:6" ht="15" x14ac:dyDescent="0.25">
      <c r="A137" s="232" t="s">
        <v>267</v>
      </c>
      <c r="B137" s="255">
        <f ca="1">'GVA Industry'!AC14</f>
        <v>82</v>
      </c>
      <c r="C137" s="254">
        <f ca="1">'GVA Industry'!AB14</f>
        <v>106</v>
      </c>
      <c r="D137" s="253">
        <f ca="1">'GVA Industry'!AD14</f>
        <v>3.3218426825446568E-2</v>
      </c>
      <c r="E137" s="252">
        <f ca="1">'GVA Industry'!AE14</f>
        <v>24</v>
      </c>
      <c r="F137" s="251">
        <f ca="1">'GVA Industry'!AF14</f>
        <v>0.29268292682926828</v>
      </c>
    </row>
    <row r="138" spans="1:6" ht="15" x14ac:dyDescent="0.25">
      <c r="A138" s="232" t="s">
        <v>268</v>
      </c>
      <c r="B138" s="255">
        <f ca="1">'GVA Industry'!AC15</f>
        <v>19</v>
      </c>
      <c r="C138" s="254">
        <f ca="1">'GVA Industry'!AB15</f>
        <v>49</v>
      </c>
      <c r="D138" s="253">
        <f ca="1">'GVA Industry'!AD15</f>
        <v>1.5355687872140394E-2</v>
      </c>
      <c r="E138" s="252">
        <f ca="1">'GVA Industry'!AE15</f>
        <v>30</v>
      </c>
      <c r="F138" s="251">
        <f ca="1">'GVA Industry'!AF15</f>
        <v>1.5789473684210527</v>
      </c>
    </row>
    <row r="139" spans="1:6" ht="15" x14ac:dyDescent="0.25">
      <c r="A139" s="232" t="s">
        <v>269</v>
      </c>
      <c r="B139" s="255">
        <f ca="1">'GVA Industry'!AC16</f>
        <v>463</v>
      </c>
      <c r="C139" s="254">
        <f ca="1">'GVA Industry'!AB16</f>
        <v>628</v>
      </c>
      <c r="D139" s="253">
        <f ca="1">'GVA Industry'!AD16</f>
        <v>0.19680350987151363</v>
      </c>
      <c r="E139" s="252">
        <f ca="1">'GVA Industry'!AE16</f>
        <v>165</v>
      </c>
      <c r="F139" s="251">
        <f ca="1">'GVA Industry'!AF16</f>
        <v>0.35637149028077753</v>
      </c>
    </row>
    <row r="140" spans="1:6" ht="15" x14ac:dyDescent="0.25">
      <c r="A140" s="232" t="s">
        <v>270</v>
      </c>
      <c r="B140" s="255">
        <f ca="1">'GVA Industry'!AC17</f>
        <v>362</v>
      </c>
      <c r="C140" s="254">
        <f ca="1">'GVA Industry'!AB17</f>
        <v>435</v>
      </c>
      <c r="D140" s="253">
        <f ca="1">'GVA Industry'!AD17</f>
        <v>0.13632090253838922</v>
      </c>
      <c r="E140" s="252">
        <f ca="1">'GVA Industry'!AE17</f>
        <v>73</v>
      </c>
      <c r="F140" s="251">
        <f ca="1">'GVA Industry'!AF17</f>
        <v>0.20165745856353592</v>
      </c>
    </row>
    <row r="141" spans="1:6" ht="15" x14ac:dyDescent="0.25">
      <c r="A141" s="232" t="s">
        <v>271</v>
      </c>
      <c r="B141" s="255">
        <f ca="1">'GVA Industry'!AC18</f>
        <v>582</v>
      </c>
      <c r="C141" s="254">
        <f ca="1">'GVA Industry'!AB18</f>
        <v>875</v>
      </c>
      <c r="D141" s="253">
        <f ca="1">'GVA Industry'!AD18</f>
        <v>0.27420871200250707</v>
      </c>
      <c r="E141" s="252">
        <f ca="1">'GVA Industry'!AE18</f>
        <v>293</v>
      </c>
      <c r="F141" s="251">
        <f ca="1">'GVA Industry'!AF18</f>
        <v>0.50343642611683848</v>
      </c>
    </row>
    <row r="142" spans="1:6" ht="15" x14ac:dyDescent="0.25">
      <c r="A142" s="232" t="s">
        <v>272</v>
      </c>
      <c r="B142" s="255">
        <f ca="1">'GVA Industry'!AC19</f>
        <v>127</v>
      </c>
      <c r="C142" s="254">
        <f ca="1">'GVA Industry'!AB19</f>
        <v>128</v>
      </c>
      <c r="D142" s="253">
        <f ca="1">'GVA Industry'!AD19</f>
        <v>4.0112817298652459E-2</v>
      </c>
      <c r="E142" s="252">
        <f ca="1">'GVA Industry'!AE19</f>
        <v>1</v>
      </c>
      <c r="F142" s="251">
        <f ca="1">'GVA Industry'!AF19</f>
        <v>7.874015748031496E-3</v>
      </c>
    </row>
    <row r="147" spans="4:5" ht="60" x14ac:dyDescent="0.25">
      <c r="D147" s="212" t="s">
        <v>256</v>
      </c>
      <c r="E147" s="218" t="str">
        <f>'GVA Industry'!A5</f>
        <v>ABDE Production GVA in Ashford (£m)</v>
      </c>
    </row>
    <row r="148" spans="4:5" ht="15" x14ac:dyDescent="0.25">
      <c r="D148" s="209" t="str">
        <f>'GVA Industry'!B2</f>
        <v>2000</v>
      </c>
      <c r="E148" s="255">
        <f>'GVA Industry'!B3</f>
        <v>26</v>
      </c>
    </row>
    <row r="149" spans="4:5" ht="15" x14ac:dyDescent="0.25">
      <c r="D149" s="209" t="str">
        <f>'GVA Industry'!C2</f>
        <v>2001</v>
      </c>
      <c r="E149" s="255">
        <f>'GVA Industry'!C3</f>
        <v>24</v>
      </c>
    </row>
    <row r="150" spans="4:5" ht="15" x14ac:dyDescent="0.25">
      <c r="D150" s="209" t="str">
        <f>'GVA Industry'!D2</f>
        <v>2002</v>
      </c>
      <c r="E150" s="255">
        <f>'GVA Industry'!D3</f>
        <v>28</v>
      </c>
    </row>
    <row r="151" spans="4:5" ht="15" x14ac:dyDescent="0.25">
      <c r="D151" s="209" t="str">
        <f>'GVA Industry'!E2</f>
        <v>2003</v>
      </c>
      <c r="E151" s="255">
        <f>'GVA Industry'!E3</f>
        <v>35</v>
      </c>
    </row>
    <row r="152" spans="4:5" ht="15" x14ac:dyDescent="0.25">
      <c r="D152" s="209" t="str">
        <f>'GVA Industry'!F2</f>
        <v>2004</v>
      </c>
      <c r="E152" s="255">
        <f>'GVA Industry'!F3</f>
        <v>31</v>
      </c>
    </row>
    <row r="153" spans="4:5" ht="15" x14ac:dyDescent="0.25">
      <c r="D153" s="209" t="str">
        <f>'GVA Industry'!G2</f>
        <v>2005</v>
      </c>
      <c r="E153" s="255">
        <f>'GVA Industry'!G3</f>
        <v>32</v>
      </c>
    </row>
    <row r="154" spans="4:5" ht="15" x14ac:dyDescent="0.25">
      <c r="D154" s="209" t="str">
        <f>'GVA Industry'!H2</f>
        <v>2006</v>
      </c>
      <c r="E154" s="255">
        <f>'GVA Industry'!H3</f>
        <v>40</v>
      </c>
    </row>
    <row r="155" spans="4:5" ht="15" x14ac:dyDescent="0.25">
      <c r="D155" s="209" t="str">
        <f>'GVA Industry'!I2</f>
        <v>2007</v>
      </c>
      <c r="E155" s="255">
        <f>'GVA Industry'!I3</f>
        <v>46</v>
      </c>
    </row>
    <row r="156" spans="4:5" ht="15" x14ac:dyDescent="0.25">
      <c r="D156" s="209" t="str">
        <f>'GVA Industry'!J2</f>
        <v>2008</v>
      </c>
      <c r="E156" s="255">
        <f>'GVA Industry'!J3</f>
        <v>53</v>
      </c>
    </row>
    <row r="157" spans="4:5" ht="15" x14ac:dyDescent="0.25">
      <c r="D157" s="209" t="str">
        <f>'GVA Industry'!K2</f>
        <v>2009</v>
      </c>
      <c r="E157" s="255">
        <f>'GVA Industry'!K3</f>
        <v>53</v>
      </c>
    </row>
    <row r="158" spans="4:5" ht="15" x14ac:dyDescent="0.25">
      <c r="D158" s="209" t="str">
        <f>'GVA Industry'!L2</f>
        <v>2010</v>
      </c>
      <c r="E158" s="255">
        <f>'GVA Industry'!L3</f>
        <v>50</v>
      </c>
    </row>
    <row r="159" spans="4:5" ht="15" x14ac:dyDescent="0.25">
      <c r="D159" s="209" t="str">
        <f>'GVA Industry'!M2</f>
        <v>2011</v>
      </c>
      <c r="E159" s="255">
        <f>'GVA Industry'!M3</f>
        <v>56</v>
      </c>
    </row>
    <row r="160" spans="4:5" ht="15" x14ac:dyDescent="0.25">
      <c r="D160" s="209" t="str">
        <f>'GVA Industry'!N2</f>
        <v>2012</v>
      </c>
      <c r="E160" s="255">
        <f>'GVA Industry'!N3</f>
        <v>65</v>
      </c>
    </row>
    <row r="161" spans="1:12" ht="15" x14ac:dyDescent="0.25">
      <c r="D161" s="209" t="str">
        <f>'GVA Industry'!O2</f>
        <v>2013</v>
      </c>
      <c r="E161" s="255">
        <f>'GVA Industry'!O3</f>
        <v>66</v>
      </c>
    </row>
    <row r="162" spans="1:12" ht="15" x14ac:dyDescent="0.25">
      <c r="D162" s="209" t="str">
        <f>'GVA Industry'!P2</f>
        <v>2014</v>
      </c>
      <c r="E162" s="255">
        <f>'GVA Industry'!P3</f>
        <v>85</v>
      </c>
    </row>
    <row r="163" spans="1:12" ht="15" x14ac:dyDescent="0.25">
      <c r="D163" s="209" t="str">
        <f>'GVA Industry'!Q2</f>
        <v>2015</v>
      </c>
      <c r="E163" s="255">
        <f>'GVA Industry'!Q3</f>
        <v>91</v>
      </c>
    </row>
    <row r="164" spans="1:12" ht="15" x14ac:dyDescent="0.25">
      <c r="D164" s="209" t="str">
        <f>'GVA Industry'!R2</f>
        <v>2016</v>
      </c>
      <c r="E164" s="255">
        <f>'GVA Industry'!R3</f>
        <v>90</v>
      </c>
    </row>
    <row r="165" spans="1:12" ht="15" x14ac:dyDescent="0.25">
      <c r="D165" s="209" t="str">
        <f>'GVA Industry'!S2</f>
        <v>2017</v>
      </c>
      <c r="E165" s="255">
        <f>'GVA Industry'!S3</f>
        <v>96</v>
      </c>
    </row>
    <row r="166" spans="1:12" ht="15" x14ac:dyDescent="0.25">
      <c r="D166" s="209" t="str">
        <f>'GVA Industry'!T2</f>
        <v>2018</v>
      </c>
      <c r="E166" s="255">
        <f>'GVA Industry'!T3</f>
        <v>79</v>
      </c>
    </row>
    <row r="167" spans="1:12" ht="15" x14ac:dyDescent="0.25">
      <c r="D167" s="209" t="str">
        <f>'GVA Industry'!U2</f>
        <v>2019</v>
      </c>
      <c r="E167" s="255">
        <f>'GVA Industry'!U3</f>
        <v>94</v>
      </c>
    </row>
    <row r="168" spans="1:12" ht="15" x14ac:dyDescent="0.25">
      <c r="D168" s="209" t="str">
        <f>'GVA Industry'!V2</f>
        <v>2020</v>
      </c>
      <c r="E168" s="255">
        <f>'GVA Industry'!V3</f>
        <v>127</v>
      </c>
    </row>
    <row r="169" spans="1:12" ht="15" x14ac:dyDescent="0.25">
      <c r="D169" s="209" t="str">
        <f>'GVA Industry'!W2</f>
        <v>2021</v>
      </c>
      <c r="E169" s="255">
        <f>'GVA Industry'!W3</f>
        <v>114</v>
      </c>
    </row>
    <row r="173" spans="1:12" ht="15.75" x14ac:dyDescent="0.25">
      <c r="A173" s="235" t="s">
        <v>273</v>
      </c>
      <c r="C173"/>
      <c r="L173"/>
    </row>
    <row r="174" spans="1:12" x14ac:dyDescent="0.2">
      <c r="A174" s="232" t="s">
        <v>274</v>
      </c>
      <c r="C174"/>
      <c r="L174"/>
    </row>
    <row r="175" spans="1:12" x14ac:dyDescent="0.2">
      <c r="A175" s="217" t="s">
        <v>275</v>
      </c>
      <c r="C175"/>
      <c r="L175"/>
    </row>
    <row r="176" spans="1:12" ht="15" x14ac:dyDescent="0.2">
      <c r="A176" s="167"/>
      <c r="C176"/>
      <c r="L176"/>
    </row>
    <row r="177" spans="1:12" ht="15" x14ac:dyDescent="0.2">
      <c r="A177" s="168" t="s">
        <v>276</v>
      </c>
      <c r="C177"/>
      <c r="E177" s="168"/>
      <c r="L177"/>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0593" r:id="rId3" name="District selection dropdown">
              <controlPr defaultSize="0" autoLine="0" autoPict="0" altText="Drop down box to select geographical area_x000d__x000a_">
                <anchor moveWithCells="1">
                  <from>
                    <xdr:col>0</xdr:col>
                    <xdr:colOff>95250</xdr:colOff>
                    <xdr:row>0</xdr:row>
                    <xdr:rowOff>38100</xdr:rowOff>
                  </from>
                  <to>
                    <xdr:col>0</xdr:col>
                    <xdr:colOff>2962275</xdr:colOff>
                    <xdr:row>2</xdr:row>
                    <xdr:rowOff>0</xdr:rowOff>
                  </to>
                </anchor>
              </controlPr>
            </control>
          </mc:Choice>
        </mc:AlternateContent>
        <mc:AlternateContent xmlns:mc="http://schemas.openxmlformats.org/markup-compatibility/2006">
          <mc:Choice Requires="x14">
            <control shapeId="110594" r:id="rId4" name="Drop Down 2">
              <controlPr defaultSize="0" autoLine="0" autoPict="0">
                <anchor moveWithCells="1">
                  <from>
                    <xdr:col>0</xdr:col>
                    <xdr:colOff>152400</xdr:colOff>
                    <xdr:row>40</xdr:row>
                    <xdr:rowOff>142875</xdr:rowOff>
                  </from>
                  <to>
                    <xdr:col>0</xdr:col>
                    <xdr:colOff>3962400</xdr:colOff>
                    <xdr:row>41</xdr:row>
                    <xdr:rowOff>161925</xdr:rowOff>
                  </to>
                </anchor>
              </controlPr>
            </control>
          </mc:Choice>
        </mc:AlternateContent>
        <mc:AlternateContent xmlns:mc="http://schemas.openxmlformats.org/markup-compatibility/2006">
          <mc:Choice Requires="x14">
            <control shapeId="110595" r:id="rId5" name="Drop Down 3">
              <controlPr defaultSize="0" autoLine="0" autoPict="0">
                <anchor moveWithCells="1">
                  <from>
                    <xdr:col>0</xdr:col>
                    <xdr:colOff>142875</xdr:colOff>
                    <xdr:row>101</xdr:row>
                    <xdr:rowOff>133350</xdr:rowOff>
                  </from>
                  <to>
                    <xdr:col>0</xdr:col>
                    <xdr:colOff>3952875</xdr:colOff>
                    <xdr:row>102</xdr:row>
                    <xdr:rowOff>152400</xdr:rowOff>
                  </to>
                </anchor>
              </controlPr>
            </control>
          </mc:Choice>
        </mc:AlternateContent>
        <mc:AlternateContent xmlns:mc="http://schemas.openxmlformats.org/markup-compatibility/2006">
          <mc:Choice Requires="x14">
            <control shapeId="110596" r:id="rId6" name="Drop Down 4">
              <controlPr defaultSize="0" autoLine="0" autoPict="0">
                <anchor moveWithCells="1">
                  <from>
                    <xdr:col>0</xdr:col>
                    <xdr:colOff>457200</xdr:colOff>
                    <xdr:row>146</xdr:row>
                    <xdr:rowOff>542925</xdr:rowOff>
                  </from>
                  <to>
                    <xdr:col>1</xdr:col>
                    <xdr:colOff>85725</xdr:colOff>
                    <xdr:row>147</xdr:row>
                    <xdr:rowOff>0</xdr:rowOff>
                  </to>
                </anchor>
              </controlPr>
            </control>
          </mc:Choice>
        </mc:AlternateContent>
        <mc:AlternateContent xmlns:mc="http://schemas.openxmlformats.org/markup-compatibility/2006">
          <mc:Choice Requires="x14">
            <control shapeId="110597" r:id="rId7" name="Drop Down 5">
              <controlPr defaultSize="0" autoLine="0" autoPict="0" altText="Dropdown box to select date: snapshot of online job adverts">
                <anchor moveWithCells="1">
                  <from>
                    <xdr:col>0</xdr:col>
                    <xdr:colOff>2686050</xdr:colOff>
                    <xdr:row>177</xdr:row>
                    <xdr:rowOff>85725</xdr:rowOff>
                  </from>
                  <to>
                    <xdr:col>1</xdr:col>
                    <xdr:colOff>638175</xdr:colOff>
                    <xdr:row>179</xdr:row>
                    <xdr:rowOff>0</xdr:rowOff>
                  </to>
                </anchor>
              </controlPr>
            </control>
          </mc:Choice>
        </mc:AlternateContent>
        <mc:AlternateContent xmlns:mc="http://schemas.openxmlformats.org/markup-compatibility/2006">
          <mc:Choice Requires="x14">
            <control shapeId="110598" r:id="rId8" name="Drop Down 6">
              <controlPr defaultSize="0" autoLine="0" autoPict="0" altText="Dropdown box to select district: snapshot of online job adverts">
                <anchor moveWithCells="1">
                  <from>
                    <xdr:col>0</xdr:col>
                    <xdr:colOff>295275</xdr:colOff>
                    <xdr:row>177</xdr:row>
                    <xdr:rowOff>76200</xdr:rowOff>
                  </from>
                  <to>
                    <xdr:col>0</xdr:col>
                    <xdr:colOff>2600325</xdr:colOff>
                    <xdr:row>178</xdr:row>
                    <xdr:rowOff>171450</xdr:rowOff>
                  </to>
                </anchor>
              </controlPr>
            </control>
          </mc:Choice>
        </mc:AlternateContent>
        <mc:AlternateContent xmlns:mc="http://schemas.openxmlformats.org/markup-compatibility/2006">
          <mc:Choice Requires="x14">
            <control shapeId="110599" r:id="rId9" name="Drop Down 7">
              <controlPr defaultSize="0" autoLine="0" autoPict="0">
                <anchor moveWithCells="1">
                  <from>
                    <xdr:col>7</xdr:col>
                    <xdr:colOff>47625</xdr:colOff>
                    <xdr:row>180</xdr:row>
                    <xdr:rowOff>123825</xdr:rowOff>
                  </from>
                  <to>
                    <xdr:col>10</xdr:col>
                    <xdr:colOff>485775</xdr:colOff>
                    <xdr:row>182</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36C3-C25E-41E5-96D0-CA898DC8DB20}">
  <sheetPr codeName="Sheet16"/>
  <dimension ref="A6:H158"/>
  <sheetViews>
    <sheetView showGridLines="0" workbookViewId="0">
      <pane ySplit="3" topLeftCell="A4" activePane="bottomLeft" state="frozen"/>
      <selection pane="bottomLeft" activeCell="A4" sqref="A4"/>
    </sheetView>
  </sheetViews>
  <sheetFormatPr defaultRowHeight="14.25" x14ac:dyDescent="0.2"/>
  <cols>
    <col min="1" max="1" width="42.875" customWidth="1"/>
    <col min="2" max="3" width="11.5" customWidth="1"/>
    <col min="4" max="4" width="12.5" customWidth="1"/>
    <col min="5" max="5" width="12.125" customWidth="1"/>
    <col min="6" max="7" width="11.5" customWidth="1"/>
    <col min="11" max="11" width="18.625" customWidth="1"/>
  </cols>
  <sheetData>
    <row r="6" spans="1:2" ht="15.75" x14ac:dyDescent="0.25">
      <c r="A6" s="235" t="s">
        <v>277</v>
      </c>
    </row>
    <row r="7" spans="1:2" x14ac:dyDescent="0.2">
      <c r="A7" s="217" t="s">
        <v>278</v>
      </c>
    </row>
    <row r="8" spans="1:2" x14ac:dyDescent="0.2">
      <c r="A8" s="217" t="s">
        <v>279</v>
      </c>
    </row>
    <row r="10" spans="1:2" ht="30" x14ac:dyDescent="0.25">
      <c r="A10" s="200" t="str">
        <f>RQF!$A$3</f>
        <v>Ashford</v>
      </c>
      <c r="B10" s="218" t="str">
        <f>RQF!$B$3</f>
        <v>Jan-Dec 2024</v>
      </c>
    </row>
    <row r="11" spans="1:2" ht="15" x14ac:dyDescent="0.25">
      <c r="A11" s="232" t="s">
        <v>280</v>
      </c>
      <c r="B11" s="253">
        <f>RQF!$B$4</f>
        <v>9.1999999999999998E-2</v>
      </c>
    </row>
    <row r="12" spans="1:2" ht="15" x14ac:dyDescent="0.25">
      <c r="A12" s="232" t="s">
        <v>281</v>
      </c>
      <c r="B12" s="253">
        <f>RQF!$B$5</f>
        <v>3.2000000000000001E-2</v>
      </c>
    </row>
    <row r="13" spans="1:2" ht="15" x14ac:dyDescent="0.25">
      <c r="A13" s="232" t="s">
        <v>282</v>
      </c>
      <c r="B13" s="253">
        <f>RQF!$B$6</f>
        <v>0.04</v>
      </c>
    </row>
    <row r="14" spans="1:2" ht="15" x14ac:dyDescent="0.25">
      <c r="A14" s="232" t="s">
        <v>283</v>
      </c>
      <c r="B14" s="253">
        <f>RQF!$B$7</f>
        <v>0.19699999999999998</v>
      </c>
    </row>
    <row r="15" spans="1:2" ht="15" x14ac:dyDescent="0.25">
      <c r="A15" s="232" t="s">
        <v>284</v>
      </c>
      <c r="B15" s="253">
        <f>RQF!$B$8</f>
        <v>0.23199999999999998</v>
      </c>
    </row>
    <row r="16" spans="1:2" ht="15" x14ac:dyDescent="0.25">
      <c r="A16" s="232" t="s">
        <v>285</v>
      </c>
      <c r="B16" s="253">
        <f>RQF!$B$9</f>
        <v>0.40799999999999997</v>
      </c>
    </row>
    <row r="18" spans="1:5" ht="42.75" x14ac:dyDescent="0.2">
      <c r="A18" s="264" t="s">
        <v>286</v>
      </c>
    </row>
    <row r="29" spans="1:5" ht="15.75" x14ac:dyDescent="0.25">
      <c r="A29" s="235" t="s">
        <v>287</v>
      </c>
    </row>
    <row r="30" spans="1:5" x14ac:dyDescent="0.2">
      <c r="A30" s="217" t="s">
        <v>288</v>
      </c>
    </row>
    <row r="32" spans="1:5" ht="30" x14ac:dyDescent="0.25">
      <c r="A32" s="200" t="str">
        <f>RQF!$A$3</f>
        <v>Ashford</v>
      </c>
      <c r="B32" s="218" t="s">
        <v>289</v>
      </c>
      <c r="C32" s="218" t="s">
        <v>290</v>
      </c>
      <c r="D32" s="218" t="s">
        <v>291</v>
      </c>
      <c r="E32" s="218" t="s">
        <v>292</v>
      </c>
    </row>
    <row r="33" spans="1:8" ht="15" x14ac:dyDescent="0.25">
      <c r="A33" s="232" t="s">
        <v>152</v>
      </c>
      <c r="B33" s="254">
        <f>'Census Quals'!$B$3</f>
        <v>62235</v>
      </c>
      <c r="C33" s="257">
        <f>$B$33/$B$33</f>
        <v>1</v>
      </c>
      <c r="D33" s="254">
        <f>'Census Quals'!$B$4</f>
        <v>2593</v>
      </c>
      <c r="E33" s="257">
        <f>$D$33/$D$33</f>
        <v>1</v>
      </c>
    </row>
    <row r="34" spans="1:8" ht="15" x14ac:dyDescent="0.25">
      <c r="A34" s="232" t="s">
        <v>108</v>
      </c>
      <c r="B34" s="254">
        <f>'Census Quals'!$C$3</f>
        <v>5116</v>
      </c>
      <c r="C34" s="253">
        <f>$B$34/$B$33</f>
        <v>8.2204547280469192E-2</v>
      </c>
      <c r="D34" s="254">
        <f>'Census Quals'!$C$4</f>
        <v>360</v>
      </c>
      <c r="E34" s="253">
        <f>$D$34/$D$33</f>
        <v>0.13883532587736214</v>
      </c>
    </row>
    <row r="35" spans="1:8" ht="15" x14ac:dyDescent="0.25">
      <c r="A35" s="232" t="s">
        <v>293</v>
      </c>
      <c r="B35" s="254">
        <f>'Census Quals'!$D$3</f>
        <v>6721</v>
      </c>
      <c r="C35" s="253">
        <f>$B$35/$B$33</f>
        <v>0.10799389411103077</v>
      </c>
      <c r="D35" s="254">
        <f>'Census Quals'!$D$4</f>
        <v>447</v>
      </c>
      <c r="E35" s="253">
        <f>$D$35/$D$33</f>
        <v>0.17238719629772464</v>
      </c>
    </row>
    <row r="36" spans="1:8" ht="15" x14ac:dyDescent="0.25">
      <c r="A36" s="232" t="s">
        <v>294</v>
      </c>
      <c r="B36" s="254">
        <f>'Census Quals'!$E$3</f>
        <v>9470</v>
      </c>
      <c r="C36" s="253">
        <f>$B$36/$B$33</f>
        <v>0.15216518036474652</v>
      </c>
      <c r="D36" s="254">
        <f>'Census Quals'!$E$4</f>
        <v>487</v>
      </c>
      <c r="E36" s="253">
        <f>$D$36/$D$33</f>
        <v>0.18781334361743154</v>
      </c>
    </row>
    <row r="37" spans="1:8" ht="15" x14ac:dyDescent="0.25">
      <c r="A37" s="232" t="s">
        <v>295</v>
      </c>
      <c r="B37" s="254">
        <f>'Census Quals'!$F$3</f>
        <v>3237</v>
      </c>
      <c r="C37" s="253">
        <f>$B$37/$B$33</f>
        <v>5.2012533140515786E-2</v>
      </c>
      <c r="D37" s="254">
        <f>'Census Quals'!$F$4</f>
        <v>105</v>
      </c>
      <c r="E37" s="253">
        <f>$D$37/$D$33</f>
        <v>4.0493636714230619E-2</v>
      </c>
    </row>
    <row r="38" spans="1:8" ht="15" x14ac:dyDescent="0.25">
      <c r="A38" s="232" t="s">
        <v>296</v>
      </c>
      <c r="B38" s="254">
        <f>'Census Quals'!$G$3</f>
        <v>13182</v>
      </c>
      <c r="C38" s="253">
        <f>$B$38/$B$33</f>
        <v>0.21181007471679922</v>
      </c>
      <c r="D38" s="254">
        <f>'Census Quals'!$G$4</f>
        <v>456</v>
      </c>
      <c r="E38" s="253">
        <f>$D$38/$D$33</f>
        <v>0.1758580794446587</v>
      </c>
    </row>
    <row r="39" spans="1:8" ht="15" x14ac:dyDescent="0.25">
      <c r="A39" s="232" t="s">
        <v>297</v>
      </c>
      <c r="B39" s="254">
        <f>'Census Quals'!$H$3</f>
        <v>23213</v>
      </c>
      <c r="C39" s="253">
        <f>$B$39/$B$33</f>
        <v>0.37298947537559252</v>
      </c>
      <c r="D39" s="254">
        <f>'Census Quals'!$H$4</f>
        <v>678</v>
      </c>
      <c r="E39" s="253">
        <f>$D$39/$D$33</f>
        <v>0.26147319706903199</v>
      </c>
    </row>
    <row r="40" spans="1:8" ht="15" x14ac:dyDescent="0.25">
      <c r="A40" s="232" t="s">
        <v>298</v>
      </c>
      <c r="B40" s="254">
        <f>'Census Quals'!$I$3</f>
        <v>1296</v>
      </c>
      <c r="C40" s="253">
        <f>$B$40/$B$33</f>
        <v>2.0824295010845987E-2</v>
      </c>
      <c r="D40" s="254">
        <f>'Census Quals'!$I$4</f>
        <v>60</v>
      </c>
      <c r="E40" s="253">
        <f>$D$40/$D$33</f>
        <v>2.3139220979560355E-2</v>
      </c>
    </row>
    <row r="44" spans="1:8" ht="15.75" x14ac:dyDescent="0.25">
      <c r="A44" s="235" t="s">
        <v>299</v>
      </c>
    </row>
    <row r="45" spans="1:8" x14ac:dyDescent="0.2">
      <c r="A45" s="217" t="s">
        <v>300</v>
      </c>
    </row>
    <row r="47" spans="1:8" ht="15" x14ac:dyDescent="0.25">
      <c r="A47" s="200" t="str">
        <f>Apprenticeships!$A$4&amp;" apprenticeship starts"</f>
        <v>Ashford apprenticeship starts</v>
      </c>
      <c r="B47" s="218" t="str">
        <f>Apprenticeships!$B$4</f>
        <v>2017/18</v>
      </c>
      <c r="C47" s="218" t="str">
        <f>Apprenticeships!$C$4</f>
        <v>2018/19</v>
      </c>
      <c r="D47" s="218" t="str">
        <f>Apprenticeships!$D$4</f>
        <v>2019/20</v>
      </c>
      <c r="E47" s="218" t="str">
        <f>Apprenticeships!$E$4</f>
        <v>2020/21</v>
      </c>
      <c r="F47" s="218" t="str">
        <f>Apprenticeships!$F$4</f>
        <v>2021/22</v>
      </c>
      <c r="G47" s="218" t="str">
        <f>Apprenticeships!$G$4</f>
        <v>2022/23</v>
      </c>
      <c r="H47" s="218" t="str">
        <f>Apprenticeships!$H$4</f>
        <v>2023/24</v>
      </c>
    </row>
    <row r="48" spans="1:8" ht="15" x14ac:dyDescent="0.25">
      <c r="A48" s="232" t="str">
        <f>Apprenticeships!$A$5</f>
        <v>Starts (number)</v>
      </c>
      <c r="B48" s="255">
        <f>Apprenticeships!$B$5</f>
        <v>710</v>
      </c>
      <c r="C48" s="255">
        <f>Apprenticeships!$C$5</f>
        <v>830</v>
      </c>
      <c r="D48" s="255">
        <f>Apprenticeships!$D$5</f>
        <v>670</v>
      </c>
      <c r="E48" s="255">
        <f>Apprenticeships!$E$5</f>
        <v>700</v>
      </c>
      <c r="F48" s="255">
        <f>Apprenticeships!$F$5</f>
        <v>820</v>
      </c>
      <c r="G48" s="255">
        <f>Apprenticeships!$G$5</f>
        <v>810</v>
      </c>
      <c r="H48" s="255">
        <f>Apprenticeships!$H$5</f>
        <v>620</v>
      </c>
    </row>
    <row r="49" spans="1:8" ht="15" x14ac:dyDescent="0.25">
      <c r="A49" s="232" t="str">
        <f>Apprenticeships!$J$5</f>
        <v>Starts (per 10,000 pop)</v>
      </c>
      <c r="B49" s="258">
        <f>Apprenticeships!$K$5</f>
        <v>55.447523994720768</v>
      </c>
      <c r="C49" s="258">
        <f>Apprenticeships!$L$5</f>
        <v>63.993338524760794</v>
      </c>
      <c r="D49" s="258">
        <f>Apprenticeships!$M$5</f>
        <v>51.354375852712579</v>
      </c>
      <c r="E49" s="258">
        <f>Apprenticeships!$N$5</f>
        <v>53.259885415160802</v>
      </c>
      <c r="F49" s="258">
        <f>Apprenticeships!$O$5</f>
        <v>61.551857439893105</v>
      </c>
      <c r="G49" s="258">
        <f>Apprenticeships!$P$5</f>
        <v>59.672464472782721</v>
      </c>
      <c r="H49" s="258">
        <f>Apprenticeships!$Q$5</f>
        <v>44.835590781224013</v>
      </c>
    </row>
    <row r="70" spans="1:7" ht="15" x14ac:dyDescent="0.25">
      <c r="A70" s="200" t="str">
        <f>Apprenticeships!$A$4&amp;" apprenticeship achievements"</f>
        <v>Ashford apprenticeship achievements</v>
      </c>
      <c r="B70" s="218" t="str">
        <f>Apprenticeships!$B$4</f>
        <v>2017/18</v>
      </c>
      <c r="C70" s="218" t="str">
        <f>Apprenticeships!$C$4</f>
        <v>2018/19</v>
      </c>
      <c r="D70" s="218" t="str">
        <f>Apprenticeships!$D$4</f>
        <v>2019/20</v>
      </c>
      <c r="E70" s="218" t="str">
        <f>Apprenticeships!$E$4</f>
        <v>2020/21</v>
      </c>
      <c r="F70" s="218" t="str">
        <f>Apprenticeships!$F$4</f>
        <v>2021/22</v>
      </c>
      <c r="G70" s="218" t="str">
        <f>Apprenticeships!$G$4</f>
        <v>2022/23</v>
      </c>
    </row>
    <row r="71" spans="1:7" ht="15" x14ac:dyDescent="0.25">
      <c r="A71" s="232" t="str">
        <f>Apprenticeships!$A$6</f>
        <v>Achievements (number)</v>
      </c>
      <c r="B71" s="255">
        <f>Apprenticeships!$B$6</f>
        <v>520</v>
      </c>
      <c r="C71" s="255">
        <f>Apprenticeships!$C$6</f>
        <v>370</v>
      </c>
      <c r="D71" s="255">
        <f>Apprenticeships!$D$6</f>
        <v>280</v>
      </c>
      <c r="E71" s="255">
        <f>Apprenticeships!$E$6</f>
        <v>320</v>
      </c>
      <c r="F71" s="255">
        <f>Apprenticeships!$F$6</f>
        <v>290</v>
      </c>
      <c r="G71" s="255">
        <f>Apprenticeships!$G$6</f>
        <v>340</v>
      </c>
    </row>
    <row r="72" spans="1:7" ht="15" x14ac:dyDescent="0.25">
      <c r="A72" s="232" t="str">
        <f>Apprenticeships!$J$9</f>
        <v>Achievements (per 10,000 pop)</v>
      </c>
      <c r="B72" s="258">
        <f>Apprenticeships!$K$9</f>
        <v>40.609454193316623</v>
      </c>
      <c r="C72" s="258">
        <f>Apprenticeships!$L$9</f>
        <v>28.527150908628307</v>
      </c>
      <c r="D72" s="258">
        <f>Apprenticeships!$M$9</f>
        <v>21.461530207103767</v>
      </c>
      <c r="E72" s="258">
        <f>Apprenticeships!$N$9</f>
        <v>24.347376189787798</v>
      </c>
      <c r="F72" s="258">
        <f>Apprenticeships!$O$9</f>
        <v>21.768339826303659</v>
      </c>
      <c r="G72" s="258">
        <f>Apprenticeships!$P$9</f>
        <v>25.047701136723614</v>
      </c>
    </row>
    <row r="94" spans="1:1" ht="15.75" x14ac:dyDescent="0.25">
      <c r="A94" s="235" t="s">
        <v>301</v>
      </c>
    </row>
    <row r="95" spans="1:1" x14ac:dyDescent="0.2">
      <c r="A95" s="217" t="s">
        <v>300</v>
      </c>
    </row>
    <row r="97" spans="1:7" ht="15" x14ac:dyDescent="0.25">
      <c r="A97" s="200" t="str">
        <f>Destinations!$A$4&amp;" number"</f>
        <v>Ashford number</v>
      </c>
      <c r="B97" s="218" t="str">
        <f>Destinations!$B$4</f>
        <v>2017/18</v>
      </c>
      <c r="C97" s="218" t="str">
        <f>Destinations!$C$4</f>
        <v>2018/19</v>
      </c>
      <c r="D97" s="218" t="str">
        <f>Destinations!$D$4</f>
        <v>2019/20</v>
      </c>
      <c r="E97" s="218" t="str">
        <f>Destinations!$E$4</f>
        <v>2020/21</v>
      </c>
      <c r="F97" s="218" t="str">
        <f>Destinations!$F$4</f>
        <v>2021/22</v>
      </c>
      <c r="G97" s="218" t="str">
        <f>Destinations!$G$4</f>
        <v>2022/23</v>
      </c>
    </row>
    <row r="98" spans="1:7" ht="15" x14ac:dyDescent="0.25">
      <c r="A98" s="232" t="s">
        <v>302</v>
      </c>
      <c r="B98" s="255">
        <f>Destinations!$B$5</f>
        <v>2821</v>
      </c>
      <c r="C98" s="255">
        <f>Destinations!$C$5</f>
        <v>2832</v>
      </c>
      <c r="D98" s="255">
        <f>Destinations!$D$5</f>
        <v>2649</v>
      </c>
      <c r="E98" s="255">
        <f>Destinations!$E$5</f>
        <v>2831</v>
      </c>
      <c r="F98" s="255">
        <f>Destinations!$F$5</f>
        <v>2652</v>
      </c>
      <c r="G98" s="255">
        <f>Destinations!$G$5</f>
        <v>2704</v>
      </c>
    </row>
    <row r="99" spans="1:7" ht="14.25" customHeight="1" x14ac:dyDescent="0.25">
      <c r="A99" s="232" t="s">
        <v>303</v>
      </c>
      <c r="B99" s="255">
        <f>Destinations!$B$6</f>
        <v>2373</v>
      </c>
      <c r="C99" s="255">
        <f>Destinations!$C$6</f>
        <v>2375</v>
      </c>
      <c r="D99" s="255">
        <f>Destinations!$D$6</f>
        <v>2188</v>
      </c>
      <c r="E99" s="255">
        <f>Destinations!$E$6</f>
        <v>2280</v>
      </c>
      <c r="F99" s="255">
        <f>Destinations!$F$6</f>
        <v>2296</v>
      </c>
      <c r="G99" s="255">
        <f>Destinations!$G$6</f>
        <v>2291</v>
      </c>
    </row>
    <row r="100" spans="1:7" ht="15" x14ac:dyDescent="0.25">
      <c r="A100" s="284" t="s">
        <v>75</v>
      </c>
      <c r="B100" s="255">
        <f>Destinations!$B$7</f>
        <v>1305</v>
      </c>
      <c r="C100" s="255">
        <f>Destinations!$C$7</f>
        <v>1278</v>
      </c>
      <c r="D100" s="255">
        <f>Destinations!$D$7</f>
        <v>1240</v>
      </c>
      <c r="E100" s="255">
        <f>Destinations!$E$7</f>
        <v>1333</v>
      </c>
      <c r="F100" s="255">
        <f>Destinations!$F$7</f>
        <v>1355</v>
      </c>
      <c r="G100" s="255">
        <f>Destinations!$G$7</f>
        <v>1201</v>
      </c>
    </row>
    <row r="101" spans="1:7" ht="15" x14ac:dyDescent="0.25">
      <c r="A101" s="284" t="s">
        <v>304</v>
      </c>
      <c r="B101" s="255">
        <f>Destinations!$B$8</f>
        <v>897</v>
      </c>
      <c r="C101" s="255">
        <f>Destinations!$C$8</f>
        <v>886</v>
      </c>
      <c r="D101" s="255">
        <f>Destinations!$D$8</f>
        <v>809</v>
      </c>
      <c r="E101" s="255">
        <f>Destinations!$E$8</f>
        <v>778</v>
      </c>
      <c r="F101" s="255">
        <f>Destinations!$F$8</f>
        <v>801</v>
      </c>
      <c r="G101" s="255">
        <f>Destinations!$G$8</f>
        <v>909</v>
      </c>
    </row>
    <row r="102" spans="1:7" ht="15" x14ac:dyDescent="0.25">
      <c r="A102" s="284" t="s">
        <v>295</v>
      </c>
      <c r="B102" s="255">
        <f>Destinations!$B$9</f>
        <v>171</v>
      </c>
      <c r="C102" s="255">
        <f>Destinations!$C$9</f>
        <v>211</v>
      </c>
      <c r="D102" s="255">
        <f>Destinations!$D$9</f>
        <v>139</v>
      </c>
      <c r="E102" s="255">
        <f>Destinations!$E$9</f>
        <v>169</v>
      </c>
      <c r="F102" s="255">
        <f>Destinations!$F$9</f>
        <v>140</v>
      </c>
      <c r="G102" s="255">
        <f>Destinations!$G$9</f>
        <v>181</v>
      </c>
    </row>
    <row r="103" spans="1:7" ht="15" x14ac:dyDescent="0.25">
      <c r="A103" s="232" t="s">
        <v>305</v>
      </c>
      <c r="B103" s="255">
        <f>Destinations!$B$10</f>
        <v>302</v>
      </c>
      <c r="C103" s="255">
        <f>Destinations!$C$10</f>
        <v>295</v>
      </c>
      <c r="D103" s="255">
        <f>Destinations!$D$10</f>
        <v>331</v>
      </c>
      <c r="E103" s="255">
        <f>Destinations!$E$10</f>
        <v>390</v>
      </c>
      <c r="F103" s="255">
        <f>Destinations!$F$10</f>
        <v>251</v>
      </c>
      <c r="G103" s="255">
        <f>Destinations!$G$10</f>
        <v>308</v>
      </c>
    </row>
    <row r="106" spans="1:7" ht="15" x14ac:dyDescent="0.25">
      <c r="A106" s="200" t="str">
        <f>Destinations!$A$4&amp;" Percentage"</f>
        <v>Ashford Percentage</v>
      </c>
      <c r="B106" s="218" t="str">
        <f>Destinations!$B$4</f>
        <v>2017/18</v>
      </c>
      <c r="C106" s="218" t="str">
        <f>Destinations!$C$4</f>
        <v>2018/19</v>
      </c>
      <c r="D106" s="218" t="str">
        <f>Destinations!$D$4</f>
        <v>2019/20</v>
      </c>
      <c r="E106" s="218" t="str">
        <f>Destinations!$E$4</f>
        <v>2020/21</v>
      </c>
      <c r="F106" s="218" t="str">
        <f>Destinations!$F$4</f>
        <v>2021/22</v>
      </c>
      <c r="G106" s="218" t="str">
        <f>Destinations!$G$4</f>
        <v>2022/23</v>
      </c>
    </row>
    <row r="107" spans="1:7" ht="14.25" customHeight="1" x14ac:dyDescent="0.25">
      <c r="A107" s="232" t="s">
        <v>303</v>
      </c>
      <c r="B107" s="253">
        <f>Destinations!$B$12</f>
        <v>0.84119106699751856</v>
      </c>
      <c r="C107" s="253">
        <f>Destinations!$C$12</f>
        <v>0.83862994350282483</v>
      </c>
      <c r="D107" s="253">
        <f>Destinations!$D$12</f>
        <v>0.82597206493016229</v>
      </c>
      <c r="E107" s="253">
        <f>Destinations!$E$12</f>
        <v>0.80536912751677847</v>
      </c>
      <c r="F107" s="253">
        <f>Destinations!$F$12</f>
        <v>0.86576168929110109</v>
      </c>
      <c r="G107" s="253">
        <f>Destinations!$G$12</f>
        <v>0.84726331360946749</v>
      </c>
    </row>
    <row r="108" spans="1:7" ht="14.25" customHeight="1" x14ac:dyDescent="0.25">
      <c r="A108" s="284" t="s">
        <v>75</v>
      </c>
      <c r="B108" s="253">
        <f>Destinations!$B$13</f>
        <v>0.46260191421481744</v>
      </c>
      <c r="C108" s="253">
        <f>Destinations!$C$13</f>
        <v>0.45127118644067798</v>
      </c>
      <c r="D108" s="253">
        <f>Destinations!$D$13</f>
        <v>0.46810117025292564</v>
      </c>
      <c r="E108" s="253">
        <f>Destinations!$E$13</f>
        <v>0.47085835393853764</v>
      </c>
      <c r="F108" s="253">
        <f>Destinations!$F$13</f>
        <v>0.51093514328808443</v>
      </c>
      <c r="G108" s="253">
        <f>Destinations!$G$13</f>
        <v>0.44415680473372782</v>
      </c>
    </row>
    <row r="109" spans="1:7" ht="15" x14ac:dyDescent="0.25">
      <c r="A109" s="284" t="s">
        <v>304</v>
      </c>
      <c r="B109" s="253">
        <f>Destinations!$B$14</f>
        <v>0.31797235023041476</v>
      </c>
      <c r="C109" s="253">
        <f>Destinations!$C$14</f>
        <v>0.31285310734463279</v>
      </c>
      <c r="D109" s="253">
        <f>Destinations!$D$14</f>
        <v>0.30539826349565874</v>
      </c>
      <c r="E109" s="253">
        <f>Destinations!$E$14</f>
        <v>0.27481455316142706</v>
      </c>
      <c r="F109" s="253">
        <f>Destinations!$F$14</f>
        <v>0.30203619909502261</v>
      </c>
      <c r="G109" s="253">
        <f>Destinations!$G$14</f>
        <v>0.33616863905325445</v>
      </c>
    </row>
    <row r="110" spans="1:7" ht="15" x14ac:dyDescent="0.25">
      <c r="A110" s="284" t="s">
        <v>295</v>
      </c>
      <c r="B110" s="253">
        <f>Destinations!$B$15</f>
        <v>6.0616802552286422E-2</v>
      </c>
      <c r="C110" s="253">
        <f>Destinations!$C$15</f>
        <v>7.4505649717514125E-2</v>
      </c>
      <c r="D110" s="253">
        <f>Destinations!$D$15</f>
        <v>5.2472631181577953E-2</v>
      </c>
      <c r="E110" s="253">
        <f>Destinations!$E$15</f>
        <v>5.9696220416813849E-2</v>
      </c>
      <c r="F110" s="253">
        <f>Destinations!$F$15</f>
        <v>5.2790346907993967E-2</v>
      </c>
      <c r="G110" s="253">
        <f>Destinations!$G$15</f>
        <v>6.6937869822485202E-2</v>
      </c>
    </row>
    <row r="111" spans="1:7" ht="15" x14ac:dyDescent="0.25">
      <c r="A111" s="232" t="s">
        <v>305</v>
      </c>
      <c r="B111" s="253">
        <f>Destinations!$B$16</f>
        <v>0.10705423608649416</v>
      </c>
      <c r="C111" s="253">
        <f>Destinations!$C$16</f>
        <v>0.10416666666666667</v>
      </c>
      <c r="D111" s="253">
        <f>Destinations!$D$16</f>
        <v>0.12495281238203096</v>
      </c>
      <c r="E111" s="253">
        <f>Destinations!$E$16</f>
        <v>0.13776050865418579</v>
      </c>
      <c r="F111" s="253">
        <f>Destinations!$F$16</f>
        <v>9.4645550527903466E-2</v>
      </c>
      <c r="G111" s="253">
        <f>Destinations!$G$16</f>
        <v>0.11390532544378698</v>
      </c>
    </row>
    <row r="112" spans="1:7" x14ac:dyDescent="0.2">
      <c r="A112" s="232"/>
    </row>
    <row r="115" spans="1:4" ht="15.75" x14ac:dyDescent="0.25">
      <c r="A115" s="235" t="s">
        <v>1993</v>
      </c>
    </row>
    <row r="116" spans="1:4" x14ac:dyDescent="0.2">
      <c r="A116" s="285" t="s">
        <v>444</v>
      </c>
    </row>
    <row r="117" spans="1:4" x14ac:dyDescent="0.2">
      <c r="A117" s="217" t="s">
        <v>1994</v>
      </c>
    </row>
    <row r="119" spans="1:4" ht="60" x14ac:dyDescent="0.25">
      <c r="A119" s="200" t="s">
        <v>1972</v>
      </c>
      <c r="B119" s="218" t="s">
        <v>1992</v>
      </c>
      <c r="C119" s="218" t="s">
        <v>1974</v>
      </c>
      <c r="D119" s="218" t="s">
        <v>1975</v>
      </c>
    </row>
    <row r="120" spans="1:4" ht="15" x14ac:dyDescent="0.25">
      <c r="A120" s="232" t="s">
        <v>115</v>
      </c>
      <c r="B120" s="255">
        <v>30300</v>
      </c>
      <c r="C120" s="255">
        <v>11505</v>
      </c>
      <c r="D120" s="255">
        <v>19000</v>
      </c>
    </row>
    <row r="121" spans="1:4" ht="15" x14ac:dyDescent="0.25">
      <c r="A121" s="232" t="s">
        <v>116</v>
      </c>
      <c r="B121" s="255">
        <v>32480</v>
      </c>
      <c r="C121" s="255">
        <v>12140</v>
      </c>
      <c r="D121" s="255">
        <v>16275</v>
      </c>
    </row>
    <row r="122" spans="1:4" ht="15" x14ac:dyDescent="0.25">
      <c r="A122" s="232" t="s">
        <v>117</v>
      </c>
      <c r="B122" s="255">
        <v>28560</v>
      </c>
      <c r="C122" s="255">
        <v>10490</v>
      </c>
      <c r="D122" s="255">
        <v>17400</v>
      </c>
    </row>
    <row r="123" spans="1:4" ht="15" x14ac:dyDescent="0.25">
      <c r="A123" s="232" t="s">
        <v>118</v>
      </c>
      <c r="B123" s="255">
        <v>23605</v>
      </c>
      <c r="C123" s="255">
        <v>10200</v>
      </c>
      <c r="D123" s="255">
        <v>15075</v>
      </c>
    </row>
    <row r="124" spans="1:4" ht="15" x14ac:dyDescent="0.25">
      <c r="A124" s="232" t="s">
        <v>119</v>
      </c>
      <c r="B124" s="255">
        <v>22340</v>
      </c>
      <c r="C124" s="255">
        <v>9315</v>
      </c>
      <c r="D124" s="255">
        <v>14165</v>
      </c>
    </row>
    <row r="125" spans="1:4" ht="15" x14ac:dyDescent="0.25">
      <c r="A125" s="232" t="s">
        <v>120</v>
      </c>
      <c r="B125" s="255">
        <v>22345</v>
      </c>
      <c r="C125" s="255">
        <v>9535</v>
      </c>
      <c r="D125" s="255">
        <v>15300</v>
      </c>
    </row>
    <row r="126" spans="1:4" ht="15" x14ac:dyDescent="0.25">
      <c r="A126" s="232" t="s">
        <v>121</v>
      </c>
      <c r="B126" s="255">
        <v>40425</v>
      </c>
      <c r="C126" s="255">
        <v>15345</v>
      </c>
      <c r="D126" s="255">
        <v>26955</v>
      </c>
    </row>
    <row r="127" spans="1:4" ht="15" x14ac:dyDescent="0.25">
      <c r="A127" s="232" t="s">
        <v>122</v>
      </c>
      <c r="B127" s="255">
        <v>29715</v>
      </c>
      <c r="C127" s="255">
        <v>8350</v>
      </c>
      <c r="D127" s="255">
        <v>16415</v>
      </c>
    </row>
    <row r="128" spans="1:4" ht="15" x14ac:dyDescent="0.25">
      <c r="A128" s="232" t="s">
        <v>123</v>
      </c>
      <c r="B128" s="255">
        <v>30575</v>
      </c>
      <c r="C128" s="255">
        <v>12870</v>
      </c>
      <c r="D128" s="255">
        <v>22805</v>
      </c>
    </row>
    <row r="129" spans="1:4" ht="15" x14ac:dyDescent="0.25">
      <c r="A129" s="232" t="s">
        <v>124</v>
      </c>
      <c r="B129" s="255">
        <v>27090</v>
      </c>
      <c r="C129" s="255">
        <v>12295</v>
      </c>
      <c r="D129" s="255">
        <v>17220</v>
      </c>
    </row>
    <row r="130" spans="1:4" ht="15" x14ac:dyDescent="0.25">
      <c r="A130" s="232" t="s">
        <v>125</v>
      </c>
      <c r="B130" s="255">
        <v>31965</v>
      </c>
      <c r="C130" s="255">
        <v>10245</v>
      </c>
      <c r="D130" s="255">
        <v>19880</v>
      </c>
    </row>
    <row r="131" spans="1:4" ht="15" x14ac:dyDescent="0.25">
      <c r="A131" s="232" t="s">
        <v>126</v>
      </c>
      <c r="B131" s="255">
        <v>30295</v>
      </c>
      <c r="C131" s="255">
        <v>9425</v>
      </c>
      <c r="D131" s="255">
        <v>14290</v>
      </c>
    </row>
    <row r="132" spans="1:4" ht="15" x14ac:dyDescent="0.25">
      <c r="A132" s="232" t="s">
        <v>138</v>
      </c>
      <c r="B132" s="255">
        <v>349695</v>
      </c>
      <c r="C132" s="255">
        <v>131715</v>
      </c>
      <c r="D132" s="255">
        <v>214780</v>
      </c>
    </row>
    <row r="133" spans="1:4" ht="15" x14ac:dyDescent="0.25">
      <c r="A133" s="232" t="s">
        <v>127</v>
      </c>
      <c r="B133" s="255">
        <v>59080</v>
      </c>
      <c r="C133" s="255">
        <v>24930</v>
      </c>
      <c r="D133" s="255">
        <v>42215</v>
      </c>
    </row>
    <row r="134" spans="1:4" ht="15" x14ac:dyDescent="0.25">
      <c r="A134" s="232" t="s">
        <v>139</v>
      </c>
      <c r="B134" s="255">
        <v>408775</v>
      </c>
      <c r="C134" s="255">
        <v>156645</v>
      </c>
      <c r="D134" s="255">
        <v>256995</v>
      </c>
    </row>
    <row r="135" spans="1:4" ht="15" x14ac:dyDescent="0.25">
      <c r="A135" s="232" t="s">
        <v>140</v>
      </c>
      <c r="B135" s="255">
        <v>2269740</v>
      </c>
      <c r="C135" s="255">
        <v>783965</v>
      </c>
      <c r="D135" s="255">
        <v>1211055</v>
      </c>
    </row>
    <row r="136" spans="1:4" ht="15" x14ac:dyDescent="0.25">
      <c r="A136" s="232" t="s">
        <v>141</v>
      </c>
      <c r="B136" s="255">
        <v>12682710</v>
      </c>
      <c r="C136" s="255">
        <v>5038475</v>
      </c>
      <c r="D136" s="255">
        <v>6848940</v>
      </c>
    </row>
    <row r="137" spans="1:4" ht="15" x14ac:dyDescent="0.25">
      <c r="A137" s="232" t="s">
        <v>228</v>
      </c>
      <c r="B137" s="255">
        <v>180985</v>
      </c>
      <c r="C137" s="255">
        <v>73170</v>
      </c>
      <c r="D137" s="255">
        <v>124675</v>
      </c>
    </row>
    <row r="138" spans="1:4" ht="15" x14ac:dyDescent="0.25">
      <c r="A138" s="232" t="s">
        <v>229</v>
      </c>
      <c r="B138" s="255">
        <v>91975</v>
      </c>
      <c r="C138" s="255">
        <v>28020</v>
      </c>
      <c r="D138" s="255">
        <v>50585</v>
      </c>
    </row>
    <row r="139" spans="1:4" ht="15" x14ac:dyDescent="0.25">
      <c r="A139" s="232" t="s">
        <v>230</v>
      </c>
      <c r="B139" s="255">
        <v>105515</v>
      </c>
      <c r="C139" s="255">
        <v>43950</v>
      </c>
      <c r="D139" s="255">
        <v>62735</v>
      </c>
    </row>
    <row r="140" spans="1:4" ht="15" x14ac:dyDescent="0.25">
      <c r="A140" s="232" t="s">
        <v>231</v>
      </c>
      <c r="B140" s="255">
        <v>70725</v>
      </c>
      <c r="C140" s="255">
        <v>26850</v>
      </c>
      <c r="D140" s="255">
        <v>45955</v>
      </c>
    </row>
    <row r="146" spans="1:4" ht="15.75" x14ac:dyDescent="0.25">
      <c r="A146" s="235" t="s">
        <v>1995</v>
      </c>
    </row>
    <row r="147" spans="1:4" x14ac:dyDescent="0.2">
      <c r="A147" s="285" t="s">
        <v>444</v>
      </c>
    </row>
    <row r="148" spans="1:4" x14ac:dyDescent="0.2">
      <c r="A148" s="217" t="s">
        <v>1994</v>
      </c>
    </row>
    <row r="149" spans="1:4" ht="60" x14ac:dyDescent="0.25">
      <c r="A149" s="200" t="str">
        <f>'Qualification Mismatch'!$L$36</f>
        <v>Ashford</v>
      </c>
      <c r="B149" s="218" t="s">
        <v>1992</v>
      </c>
      <c r="C149" s="218" t="s">
        <v>1974</v>
      </c>
      <c r="D149" s="218" t="s">
        <v>1975</v>
      </c>
    </row>
    <row r="150" spans="1:4" ht="15" x14ac:dyDescent="0.25">
      <c r="A150" s="232" t="s">
        <v>1996</v>
      </c>
      <c r="B150" s="255">
        <f>'Qualification Mismatch'!$M$37</f>
        <v>4120</v>
      </c>
      <c r="C150" s="255">
        <f>'Qualification Mismatch'!$M$38</f>
        <v>175</v>
      </c>
      <c r="D150" s="255">
        <f>'Qualification Mismatch'!$M$39</f>
        <v>4625</v>
      </c>
    </row>
    <row r="151" spans="1:4" ht="15" x14ac:dyDescent="0.25">
      <c r="A151" s="232" t="s">
        <v>1997</v>
      </c>
      <c r="B151" s="255">
        <f>'Qualification Mismatch'!$N$37</f>
        <v>9345</v>
      </c>
      <c r="C151" s="255">
        <f>'Qualification Mismatch'!$N$38</f>
        <v>0</v>
      </c>
      <c r="D151" s="255">
        <f>'Qualification Mismatch'!$N$39</f>
        <v>2110</v>
      </c>
    </row>
    <row r="152" spans="1:4" ht="15" x14ac:dyDescent="0.25">
      <c r="A152" s="232" t="s">
        <v>1998</v>
      </c>
      <c r="B152" s="255">
        <f>'Qualification Mismatch'!$O$37</f>
        <v>3725</v>
      </c>
      <c r="C152" s="255">
        <f>'Qualification Mismatch'!$O$38</f>
        <v>380</v>
      </c>
      <c r="D152" s="255">
        <f>'Qualification Mismatch'!$O$39</f>
        <v>3910</v>
      </c>
    </row>
    <row r="153" spans="1:4" ht="15" x14ac:dyDescent="0.25">
      <c r="A153" s="232" t="s">
        <v>1999</v>
      </c>
      <c r="B153" s="255">
        <f>'Qualification Mismatch'!$P$37</f>
        <v>2035</v>
      </c>
      <c r="C153" s="255">
        <f>'Qualification Mismatch'!$P$38</f>
        <v>1715</v>
      </c>
      <c r="D153" s="255">
        <f>'Qualification Mismatch'!$P$39</f>
        <v>1835</v>
      </c>
    </row>
    <row r="154" spans="1:4" ht="15" x14ac:dyDescent="0.25">
      <c r="A154" s="232" t="s">
        <v>2000</v>
      </c>
      <c r="B154" s="255">
        <f>'Qualification Mismatch'!$Q$37</f>
        <v>3105</v>
      </c>
      <c r="C154" s="255">
        <f>'Qualification Mismatch'!$Q$38</f>
        <v>1495</v>
      </c>
      <c r="D154" s="255">
        <f>'Qualification Mismatch'!$Q$39</f>
        <v>2295</v>
      </c>
    </row>
    <row r="155" spans="1:4" ht="15" x14ac:dyDescent="0.25">
      <c r="A155" s="232" t="s">
        <v>2001</v>
      </c>
      <c r="B155" s="255">
        <f>'Qualification Mismatch'!$R$37</f>
        <v>2270</v>
      </c>
      <c r="C155" s="255">
        <f>'Qualification Mismatch'!$R$38</f>
        <v>1865</v>
      </c>
      <c r="D155" s="255">
        <f>'Qualification Mismatch'!$R$39</f>
        <v>1325</v>
      </c>
    </row>
    <row r="156" spans="1:4" ht="15" x14ac:dyDescent="0.25">
      <c r="A156" s="232" t="s">
        <v>2002</v>
      </c>
      <c r="B156" s="255">
        <f>'Qualification Mismatch'!$S$37</f>
        <v>1750</v>
      </c>
      <c r="C156" s="255">
        <f>'Qualification Mismatch'!$S$38</f>
        <v>1790</v>
      </c>
      <c r="D156" s="255">
        <f>'Qualification Mismatch'!$S$39</f>
        <v>720</v>
      </c>
    </row>
    <row r="157" spans="1:4" ht="15" x14ac:dyDescent="0.25">
      <c r="A157" s="232" t="s">
        <v>2003</v>
      </c>
      <c r="B157" s="255">
        <f>'Qualification Mismatch'!$T$37</f>
        <v>1555</v>
      </c>
      <c r="C157" s="255">
        <f>'Qualification Mismatch'!$T$38</f>
        <v>1530</v>
      </c>
      <c r="D157" s="255">
        <f>'Qualification Mismatch'!$T$39</f>
        <v>915</v>
      </c>
    </row>
    <row r="158" spans="1:4" ht="15" x14ac:dyDescent="0.25">
      <c r="A158" s="232" t="s">
        <v>2004</v>
      </c>
      <c r="B158" s="255">
        <f>'Qualification Mismatch'!$U$37</f>
        <v>2255</v>
      </c>
      <c r="C158" s="255">
        <f>'Qualification Mismatch'!$U$38</f>
        <v>2415</v>
      </c>
      <c r="D158" s="255">
        <f>'Qualification Mismatch'!$U$39</f>
        <v>915</v>
      </c>
    </row>
  </sheetData>
  <hyperlinks>
    <hyperlink ref="A116" r:id="rId1" xr:uid="{F5421C58-BDB2-4661-90E3-867883E97E62}"/>
    <hyperlink ref="A147" r:id="rId2" xr:uid="{64073FD6-6EBA-4C0D-8D25-661859A843B2}"/>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112641" r:id="rId5" name="District selection dropdown">
              <controlPr defaultSize="0" autoLine="0" autoPict="0" altText="Drop down box to select geographical area_x000d__x000a_">
                <anchor moveWithCells="1">
                  <from>
                    <xdr:col>0</xdr:col>
                    <xdr:colOff>95250</xdr:colOff>
                    <xdr:row>0</xdr:row>
                    <xdr:rowOff>38100</xdr:rowOff>
                  </from>
                  <to>
                    <xdr:col>0</xdr:col>
                    <xdr:colOff>2962275</xdr:colOff>
                    <xdr:row>2</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1F983-67E6-4BA7-A748-38B3E309B6D1}">
  <sheetPr codeName="Sheet8"/>
  <dimension ref="A2:J264"/>
  <sheetViews>
    <sheetView showGridLines="0" workbookViewId="0"/>
  </sheetViews>
  <sheetFormatPr defaultRowHeight="14.25" x14ac:dyDescent="0.2"/>
  <cols>
    <col min="1" max="1" width="4.625" customWidth="1"/>
    <col min="2" max="2" width="43.375" customWidth="1"/>
    <col min="3" max="3" width="37.125" bestFit="1" customWidth="1"/>
    <col min="4" max="5" width="35" customWidth="1"/>
  </cols>
  <sheetData>
    <row r="2" spans="2:10" ht="28.5" x14ac:dyDescent="0.45">
      <c r="B2" s="73" t="s">
        <v>38</v>
      </c>
      <c r="C2" s="74"/>
      <c r="D2" s="74"/>
      <c r="E2" s="74"/>
      <c r="F2" s="74"/>
      <c r="G2" s="74"/>
      <c r="H2" s="74"/>
      <c r="I2" s="74"/>
      <c r="J2" s="74"/>
    </row>
    <row r="3" spans="2:10" ht="30" customHeight="1" x14ac:dyDescent="0.2">
      <c r="B3" t="s">
        <v>306</v>
      </c>
    </row>
    <row r="5" spans="2:10" ht="20.25" x14ac:dyDescent="0.3">
      <c r="B5" s="64" t="s">
        <v>8</v>
      </c>
    </row>
    <row r="7" spans="2:10" ht="15" x14ac:dyDescent="0.25">
      <c r="B7" s="18" t="s">
        <v>307</v>
      </c>
    </row>
    <row r="8" spans="2:10" x14ac:dyDescent="0.2">
      <c r="B8" t="s">
        <v>308</v>
      </c>
      <c r="C8" t="s">
        <v>309</v>
      </c>
    </row>
    <row r="9" spans="2:10" x14ac:dyDescent="0.2">
      <c r="B9" t="s">
        <v>310</v>
      </c>
      <c r="C9" t="s">
        <v>2087</v>
      </c>
    </row>
    <row r="10" spans="2:10" x14ac:dyDescent="0.2">
      <c r="B10" t="s">
        <v>311</v>
      </c>
      <c r="C10" t="s">
        <v>2087</v>
      </c>
    </row>
    <row r="11" spans="2:10" x14ac:dyDescent="0.2">
      <c r="B11" t="s">
        <v>312</v>
      </c>
      <c r="C11" t="s">
        <v>2087</v>
      </c>
    </row>
    <row r="12" spans="2:10" x14ac:dyDescent="0.2">
      <c r="B12" t="s">
        <v>313</v>
      </c>
      <c r="C12" t="s">
        <v>2087</v>
      </c>
    </row>
    <row r="13" spans="2:10" x14ac:dyDescent="0.2">
      <c r="B13" t="s">
        <v>314</v>
      </c>
      <c r="C13" t="s">
        <v>2087</v>
      </c>
    </row>
    <row r="14" spans="2:10" x14ac:dyDescent="0.2">
      <c r="B14" t="s">
        <v>315</v>
      </c>
      <c r="C14" t="s">
        <v>2178</v>
      </c>
    </row>
    <row r="15" spans="2:10" x14ac:dyDescent="0.2">
      <c r="B15" t="s">
        <v>316</v>
      </c>
      <c r="C15" t="s">
        <v>2178</v>
      </c>
    </row>
    <row r="16" spans="2:10" x14ac:dyDescent="0.2">
      <c r="B16" t="s">
        <v>317</v>
      </c>
      <c r="C16" t="s">
        <v>2178</v>
      </c>
    </row>
    <row r="17" spans="2:3" x14ac:dyDescent="0.2">
      <c r="B17" t="s">
        <v>318</v>
      </c>
      <c r="C17" t="s">
        <v>2178</v>
      </c>
    </row>
    <row r="18" spans="2:3" x14ac:dyDescent="0.2">
      <c r="B18" t="s">
        <v>106</v>
      </c>
      <c r="C18" t="s">
        <v>2178</v>
      </c>
    </row>
    <row r="19" spans="2:3" x14ac:dyDescent="0.2">
      <c r="B19" t="s">
        <v>319</v>
      </c>
      <c r="C19" t="s">
        <v>2178</v>
      </c>
    </row>
    <row r="20" spans="2:3" x14ac:dyDescent="0.2">
      <c r="B20" t="s">
        <v>174</v>
      </c>
      <c r="C20" t="s">
        <v>2182</v>
      </c>
    </row>
    <row r="21" spans="2:3" x14ac:dyDescent="0.2">
      <c r="B21" t="s">
        <v>320</v>
      </c>
      <c r="C21" t="s">
        <v>321</v>
      </c>
    </row>
    <row r="24" spans="2:3" ht="15.75" x14ac:dyDescent="0.25">
      <c r="B24" s="67" t="s">
        <v>322</v>
      </c>
    </row>
    <row r="25" spans="2:3" x14ac:dyDescent="0.2">
      <c r="B25" t="s">
        <v>323</v>
      </c>
    </row>
    <row r="26" spans="2:3" x14ac:dyDescent="0.2">
      <c r="B26" t="s">
        <v>324</v>
      </c>
    </row>
    <row r="27" spans="2:3" ht="15" x14ac:dyDescent="0.25">
      <c r="B27" s="69" t="s">
        <v>325</v>
      </c>
    </row>
    <row r="28" spans="2:3" ht="15" x14ac:dyDescent="0.25">
      <c r="B28" s="69" t="s">
        <v>326</v>
      </c>
    </row>
    <row r="29" spans="2:3" ht="15" x14ac:dyDescent="0.25">
      <c r="B29" s="69" t="s">
        <v>327</v>
      </c>
    </row>
    <row r="30" spans="2:3" ht="15" x14ac:dyDescent="0.25">
      <c r="B30" s="69" t="s">
        <v>328</v>
      </c>
    </row>
    <row r="33" spans="2:8" ht="15.75" x14ac:dyDescent="0.25">
      <c r="B33" s="67" t="s">
        <v>51</v>
      </c>
    </row>
    <row r="34" spans="2:8" ht="15" customHeight="1" x14ac:dyDescent="0.2">
      <c r="B34" t="s">
        <v>329</v>
      </c>
    </row>
    <row r="35" spans="2:8" ht="15" customHeight="1" x14ac:dyDescent="0.2">
      <c r="B35" t="s">
        <v>330</v>
      </c>
    </row>
    <row r="36" spans="2:8" ht="15" customHeight="1" x14ac:dyDescent="0.2">
      <c r="B36" s="66"/>
      <c r="C36" s="66"/>
      <c r="D36" s="66"/>
      <c r="E36" s="66"/>
      <c r="F36" s="66"/>
      <c r="G36" s="66"/>
      <c r="H36" s="66"/>
    </row>
    <row r="37" spans="2:8" ht="15" customHeight="1" x14ac:dyDescent="0.2">
      <c r="B37" t="s">
        <v>331</v>
      </c>
      <c r="C37" s="66"/>
      <c r="D37" s="66"/>
      <c r="E37" s="66"/>
      <c r="F37" s="66"/>
      <c r="G37" s="66"/>
      <c r="H37" s="66"/>
    </row>
    <row r="38" spans="2:8" ht="15" customHeight="1" x14ac:dyDescent="0.2">
      <c r="B38" s="10" t="s">
        <v>332</v>
      </c>
      <c r="C38" s="66"/>
      <c r="D38" s="66"/>
      <c r="E38" s="66"/>
      <c r="F38" s="66"/>
      <c r="G38" s="66"/>
      <c r="H38" s="66"/>
    </row>
    <row r="39" spans="2:8" ht="15" customHeight="1" x14ac:dyDescent="0.2">
      <c r="B39" s="10" t="s">
        <v>333</v>
      </c>
      <c r="C39" s="66"/>
      <c r="D39" s="66"/>
      <c r="E39" s="66"/>
      <c r="F39" s="66"/>
      <c r="G39" s="66"/>
      <c r="H39" s="66"/>
    </row>
    <row r="40" spans="2:8" ht="15" customHeight="1" x14ac:dyDescent="0.2">
      <c r="B40" s="66" t="s">
        <v>334</v>
      </c>
      <c r="C40" s="66"/>
      <c r="D40" s="66"/>
      <c r="E40" s="66"/>
      <c r="F40" s="66"/>
      <c r="G40" s="66"/>
      <c r="H40" s="66"/>
    </row>
    <row r="41" spans="2:8" ht="15" customHeight="1" x14ac:dyDescent="0.2">
      <c r="B41" t="s">
        <v>335</v>
      </c>
    </row>
    <row r="42" spans="2:8" ht="15" customHeight="1" x14ac:dyDescent="0.2">
      <c r="B42" s="66"/>
      <c r="C42" s="66"/>
      <c r="D42" s="66"/>
      <c r="E42" s="66"/>
      <c r="F42" s="66"/>
      <c r="G42" s="66"/>
      <c r="H42" s="66"/>
    </row>
    <row r="43" spans="2:8" ht="15" customHeight="1" x14ac:dyDescent="0.2">
      <c r="B43" t="s">
        <v>336</v>
      </c>
    </row>
    <row r="44" spans="2:8" ht="15" customHeight="1" x14ac:dyDescent="0.2">
      <c r="B44" t="s">
        <v>337</v>
      </c>
    </row>
    <row r="45" spans="2:8" ht="15" customHeight="1" x14ac:dyDescent="0.2">
      <c r="B45" t="s">
        <v>338</v>
      </c>
    </row>
    <row r="46" spans="2:8" ht="15" customHeight="1" x14ac:dyDescent="0.2">
      <c r="B46" s="66"/>
      <c r="C46" s="66"/>
      <c r="D46" s="66"/>
      <c r="E46" s="66"/>
      <c r="F46" s="66"/>
      <c r="G46" s="66"/>
      <c r="H46" s="66"/>
    </row>
    <row r="47" spans="2:8" ht="15" x14ac:dyDescent="0.25">
      <c r="B47" s="18" t="s">
        <v>339</v>
      </c>
    </row>
    <row r="48" spans="2:8" ht="14.25" customHeight="1" x14ac:dyDescent="0.2">
      <c r="B48" t="s">
        <v>340</v>
      </c>
    </row>
    <row r="49" spans="2:8" x14ac:dyDescent="0.2">
      <c r="B49" t="s">
        <v>341</v>
      </c>
    </row>
    <row r="50" spans="2:8" x14ac:dyDescent="0.2">
      <c r="B50" t="s">
        <v>342</v>
      </c>
    </row>
    <row r="51" spans="2:8" x14ac:dyDescent="0.2">
      <c r="B51" t="s">
        <v>343</v>
      </c>
    </row>
    <row r="52" spans="2:8" x14ac:dyDescent="0.2">
      <c r="B52" t="s">
        <v>344</v>
      </c>
    </row>
    <row r="53" spans="2:8" x14ac:dyDescent="0.2">
      <c r="B53" t="s">
        <v>345</v>
      </c>
    </row>
    <row r="54" spans="2:8" x14ac:dyDescent="0.2">
      <c r="B54" s="2"/>
      <c r="C54" s="2"/>
      <c r="D54" s="2"/>
      <c r="E54" s="2"/>
      <c r="F54" s="2"/>
      <c r="G54" s="2"/>
      <c r="H54" s="2"/>
    </row>
    <row r="55" spans="2:8" ht="14.25" customHeight="1" x14ac:dyDescent="0.2">
      <c r="B55" t="s">
        <v>346</v>
      </c>
    </row>
    <row r="56" spans="2:8" x14ac:dyDescent="0.2">
      <c r="B56" t="s">
        <v>347</v>
      </c>
    </row>
    <row r="57" spans="2:8" x14ac:dyDescent="0.2">
      <c r="B57" t="s">
        <v>348</v>
      </c>
    </row>
    <row r="58" spans="2:8" x14ac:dyDescent="0.2">
      <c r="B58" s="2"/>
      <c r="C58" s="2"/>
      <c r="D58" s="2"/>
      <c r="E58" s="2"/>
      <c r="F58" s="2"/>
      <c r="G58" s="2"/>
      <c r="H58" s="2"/>
    </row>
    <row r="59" spans="2:8" ht="15" x14ac:dyDescent="0.25">
      <c r="B59" s="18" t="s">
        <v>349</v>
      </c>
      <c r="C59" s="2"/>
      <c r="D59" s="2"/>
      <c r="E59" s="2"/>
      <c r="F59" s="2"/>
      <c r="G59" s="2"/>
      <c r="H59" s="2"/>
    </row>
    <row r="60" spans="2:8" ht="18" customHeight="1" x14ac:dyDescent="0.2">
      <c r="B60" s="69" t="s">
        <v>350</v>
      </c>
    </row>
    <row r="61" spans="2:8" x14ac:dyDescent="0.2">
      <c r="B61" s="69" t="s">
        <v>351</v>
      </c>
    </row>
    <row r="62" spans="2:8" ht="18" customHeight="1" x14ac:dyDescent="0.2">
      <c r="B62" s="69" t="s">
        <v>352</v>
      </c>
      <c r="C62" s="70"/>
      <c r="D62" s="70"/>
      <c r="E62" s="70"/>
      <c r="F62" s="70"/>
      <c r="G62" s="70"/>
      <c r="H62" s="70"/>
    </row>
    <row r="63" spans="2:8" ht="18" customHeight="1" x14ac:dyDescent="0.2">
      <c r="B63" s="69" t="s">
        <v>353</v>
      </c>
    </row>
    <row r="64" spans="2:8" x14ac:dyDescent="0.2">
      <c r="B64" s="69" t="s">
        <v>354</v>
      </c>
    </row>
    <row r="65" spans="2:8" ht="18" customHeight="1" x14ac:dyDescent="0.2">
      <c r="B65" s="69" t="s">
        <v>355</v>
      </c>
    </row>
    <row r="66" spans="2:8" x14ac:dyDescent="0.2">
      <c r="B66" s="69" t="s">
        <v>356</v>
      </c>
    </row>
    <row r="67" spans="2:8" x14ac:dyDescent="0.2">
      <c r="B67" s="66"/>
      <c r="C67" s="66"/>
      <c r="D67" s="66"/>
      <c r="E67" s="66"/>
      <c r="F67" s="66"/>
      <c r="G67" s="66"/>
      <c r="H67" s="66"/>
    </row>
    <row r="68" spans="2:8" ht="15" x14ac:dyDescent="0.25">
      <c r="B68" s="18" t="s">
        <v>357</v>
      </c>
      <c r="C68" s="2"/>
      <c r="D68" s="2"/>
      <c r="E68" s="2"/>
      <c r="F68" s="2"/>
      <c r="G68" s="2"/>
      <c r="H68" s="2"/>
    </row>
    <row r="69" spans="2:8" x14ac:dyDescent="0.2">
      <c r="B69" s="69" t="s">
        <v>358</v>
      </c>
      <c r="C69" s="2"/>
      <c r="D69" s="2"/>
      <c r="E69" s="2"/>
      <c r="F69" s="2"/>
      <c r="G69" s="2"/>
      <c r="H69" s="2"/>
    </row>
    <row r="70" spans="2:8" x14ac:dyDescent="0.2">
      <c r="B70" s="69" t="s">
        <v>359</v>
      </c>
      <c r="C70" s="2"/>
      <c r="D70" s="2"/>
      <c r="E70" s="2"/>
      <c r="F70" s="2"/>
      <c r="G70" s="2"/>
      <c r="H70" s="2"/>
    </row>
    <row r="71" spans="2:8" x14ac:dyDescent="0.2">
      <c r="B71" s="69" t="s">
        <v>360</v>
      </c>
      <c r="C71" s="2"/>
      <c r="D71" s="2"/>
      <c r="E71" s="2"/>
      <c r="F71" s="2"/>
      <c r="G71" s="2"/>
      <c r="H71" s="2"/>
    </row>
    <row r="72" spans="2:8" x14ac:dyDescent="0.2">
      <c r="B72" s="69" t="s">
        <v>361</v>
      </c>
      <c r="C72" s="2"/>
      <c r="D72" s="2"/>
      <c r="E72" s="2"/>
      <c r="F72" s="2"/>
      <c r="G72" s="2"/>
      <c r="H72" s="2"/>
    </row>
    <row r="73" spans="2:8" ht="14.25" customHeight="1" x14ac:dyDescent="0.2">
      <c r="B73" s="69"/>
      <c r="C73" s="2"/>
      <c r="D73" s="2"/>
      <c r="E73" s="2"/>
      <c r="F73" s="2"/>
      <c r="G73" s="2"/>
      <c r="H73" s="2"/>
    </row>
    <row r="74" spans="2:8" ht="14.25" customHeight="1" x14ac:dyDescent="0.25">
      <c r="B74" t="s">
        <v>362</v>
      </c>
    </row>
    <row r="75" spans="2:8" x14ac:dyDescent="0.2">
      <c r="B75" s="10" t="s">
        <v>363</v>
      </c>
      <c r="C75" s="2"/>
      <c r="D75" s="2"/>
      <c r="E75" s="2"/>
      <c r="F75" s="2"/>
      <c r="G75" s="2"/>
      <c r="H75" s="2"/>
    </row>
    <row r="76" spans="2:8" ht="42.75" x14ac:dyDescent="0.2">
      <c r="B76" s="2" t="s">
        <v>364</v>
      </c>
      <c r="C76" s="2"/>
      <c r="D76" s="2"/>
      <c r="E76" s="2"/>
      <c r="F76" s="2"/>
      <c r="G76" s="2"/>
      <c r="H76" s="2"/>
    </row>
    <row r="77" spans="2:8" ht="21" customHeight="1" x14ac:dyDescent="0.2">
      <c r="B77" t="s">
        <v>365</v>
      </c>
    </row>
    <row r="78" spans="2:8" ht="14.25" customHeight="1" x14ac:dyDescent="0.2"/>
    <row r="79" spans="2:8" x14ac:dyDescent="0.2">
      <c r="B79" t="s">
        <v>366</v>
      </c>
    </row>
    <row r="80" spans="2:8" x14ac:dyDescent="0.2">
      <c r="B80" t="s">
        <v>367</v>
      </c>
    </row>
    <row r="81" spans="2:2" x14ac:dyDescent="0.2">
      <c r="B81" t="s">
        <v>368</v>
      </c>
    </row>
    <row r="82" spans="2:2" x14ac:dyDescent="0.2">
      <c r="B82" t="s">
        <v>369</v>
      </c>
    </row>
    <row r="83" spans="2:2" x14ac:dyDescent="0.2">
      <c r="B83" s="68" t="s">
        <v>370</v>
      </c>
    </row>
    <row r="84" spans="2:2" x14ac:dyDescent="0.2">
      <c r="B84" s="68"/>
    </row>
    <row r="86" spans="2:2" ht="15.75" x14ac:dyDescent="0.25">
      <c r="B86" s="67" t="s">
        <v>371</v>
      </c>
    </row>
    <row r="87" spans="2:2" x14ac:dyDescent="0.2">
      <c r="B87" t="s">
        <v>372</v>
      </c>
    </row>
    <row r="88" spans="2:2" x14ac:dyDescent="0.2">
      <c r="B88" t="s">
        <v>373</v>
      </c>
    </row>
    <row r="89" spans="2:2" x14ac:dyDescent="0.2">
      <c r="B89" t="s">
        <v>374</v>
      </c>
    </row>
    <row r="90" spans="2:2" x14ac:dyDescent="0.2">
      <c r="B90" t="s">
        <v>375</v>
      </c>
    </row>
    <row r="91" spans="2:2" x14ac:dyDescent="0.2">
      <c r="B91" s="68" t="s">
        <v>376</v>
      </c>
    </row>
    <row r="93" spans="2:2" ht="15.75" x14ac:dyDescent="0.25">
      <c r="B93" s="67" t="s">
        <v>377</v>
      </c>
    </row>
    <row r="95" spans="2:2" ht="15" x14ac:dyDescent="0.25">
      <c r="B95" s="18" t="s">
        <v>378</v>
      </c>
    </row>
    <row r="96" spans="2:2" x14ac:dyDescent="0.2">
      <c r="B96" t="s">
        <v>379</v>
      </c>
    </row>
    <row r="97" spans="2:2" x14ac:dyDescent="0.2">
      <c r="B97" t="s">
        <v>380</v>
      </c>
    </row>
    <row r="98" spans="2:2" x14ac:dyDescent="0.2">
      <c r="B98" t="s">
        <v>381</v>
      </c>
    </row>
    <row r="99" spans="2:2" x14ac:dyDescent="0.2">
      <c r="B99" s="68" t="s">
        <v>382</v>
      </c>
    </row>
    <row r="101" spans="2:2" ht="15" x14ac:dyDescent="0.25">
      <c r="B101" t="s">
        <v>383</v>
      </c>
    </row>
    <row r="102" spans="2:2" x14ac:dyDescent="0.2">
      <c r="B102" t="s">
        <v>384</v>
      </c>
    </row>
    <row r="104" spans="2:2" ht="15.75" x14ac:dyDescent="0.25">
      <c r="B104" s="67" t="s">
        <v>273</v>
      </c>
    </row>
    <row r="105" spans="2:2" x14ac:dyDescent="0.2">
      <c r="B105" t="s">
        <v>385</v>
      </c>
    </row>
    <row r="106" spans="2:2" x14ac:dyDescent="0.2">
      <c r="B106" t="s">
        <v>275</v>
      </c>
    </row>
    <row r="107" spans="2:2" x14ac:dyDescent="0.2">
      <c r="B107" t="s">
        <v>386</v>
      </c>
    </row>
    <row r="108" spans="2:2" x14ac:dyDescent="0.2">
      <c r="B108" t="s">
        <v>387</v>
      </c>
    </row>
    <row r="109" spans="2:2" x14ac:dyDescent="0.2">
      <c r="B109" t="s">
        <v>388</v>
      </c>
    </row>
    <row r="110" spans="2:2" x14ac:dyDescent="0.2">
      <c r="B110" t="s">
        <v>389</v>
      </c>
    </row>
    <row r="111" spans="2:2" x14ac:dyDescent="0.2">
      <c r="B111" s="68" t="s">
        <v>390</v>
      </c>
    </row>
    <row r="113" spans="2:2" ht="15.75" x14ac:dyDescent="0.25">
      <c r="B113" s="67" t="s">
        <v>2188</v>
      </c>
    </row>
    <row r="114" spans="2:2" x14ac:dyDescent="0.2">
      <c r="B114" t="s">
        <v>2189</v>
      </c>
    </row>
    <row r="115" spans="2:2" x14ac:dyDescent="0.2">
      <c r="B115" t="s">
        <v>2196</v>
      </c>
    </row>
    <row r="116" spans="2:2" x14ac:dyDescent="0.2">
      <c r="B116" s="68" t="s">
        <v>2197</v>
      </c>
    </row>
    <row r="118" spans="2:2" ht="15.75" x14ac:dyDescent="0.25">
      <c r="B118" s="67" t="s">
        <v>195</v>
      </c>
    </row>
    <row r="119" spans="2:2" x14ac:dyDescent="0.2">
      <c r="B119" t="s">
        <v>168</v>
      </c>
    </row>
    <row r="120" spans="2:2" x14ac:dyDescent="0.2">
      <c r="B120" t="s">
        <v>391</v>
      </c>
    </row>
    <row r="121" spans="2:2" x14ac:dyDescent="0.2">
      <c r="B121" t="s">
        <v>392</v>
      </c>
    </row>
    <row r="122" spans="2:2" x14ac:dyDescent="0.2">
      <c r="B122" t="s">
        <v>393</v>
      </c>
    </row>
    <row r="123" spans="2:2" x14ac:dyDescent="0.2">
      <c r="B123" t="s">
        <v>394</v>
      </c>
    </row>
    <row r="124" spans="2:2" x14ac:dyDescent="0.2">
      <c r="B124" t="s">
        <v>395</v>
      </c>
    </row>
    <row r="125" spans="2:2" x14ac:dyDescent="0.2">
      <c r="B125" t="s">
        <v>396</v>
      </c>
    </row>
    <row r="126" spans="2:2" x14ac:dyDescent="0.2">
      <c r="B126" t="s">
        <v>397</v>
      </c>
    </row>
    <row r="127" spans="2:2" x14ac:dyDescent="0.2">
      <c r="B127" t="s">
        <v>398</v>
      </c>
    </row>
    <row r="128" spans="2:2" x14ac:dyDescent="0.2">
      <c r="B128" t="s">
        <v>399</v>
      </c>
    </row>
    <row r="129" spans="1:2" x14ac:dyDescent="0.2">
      <c r="B129" s="68" t="s">
        <v>400</v>
      </c>
    </row>
    <row r="131" spans="1:2" ht="15.75" x14ac:dyDescent="0.25">
      <c r="B131" s="67" t="s">
        <v>401</v>
      </c>
    </row>
    <row r="132" spans="1:2" x14ac:dyDescent="0.2">
      <c r="B132" t="s">
        <v>199</v>
      </c>
    </row>
    <row r="133" spans="1:2" x14ac:dyDescent="0.2">
      <c r="B133" t="s">
        <v>402</v>
      </c>
    </row>
    <row r="134" spans="1:2" x14ac:dyDescent="0.2">
      <c r="B134" t="s">
        <v>403</v>
      </c>
    </row>
    <row r="135" spans="1:2" x14ac:dyDescent="0.2">
      <c r="B135" t="s">
        <v>404</v>
      </c>
    </row>
    <row r="136" spans="1:2" x14ac:dyDescent="0.2">
      <c r="A136" s="68"/>
      <c r="B136" s="68" t="s">
        <v>405</v>
      </c>
    </row>
    <row r="138" spans="1:2" ht="15.75" x14ac:dyDescent="0.25">
      <c r="B138" s="67" t="s">
        <v>406</v>
      </c>
    </row>
    <row r="139" spans="1:2" x14ac:dyDescent="0.2">
      <c r="B139" t="s">
        <v>407</v>
      </c>
    </row>
    <row r="140" spans="1:2" x14ac:dyDescent="0.2">
      <c r="B140" t="s">
        <v>408</v>
      </c>
    </row>
    <row r="141" spans="1:2" x14ac:dyDescent="0.2">
      <c r="B141" s="68" t="s">
        <v>409</v>
      </c>
    </row>
    <row r="143" spans="1:2" ht="15.75" x14ac:dyDescent="0.25">
      <c r="B143" s="67" t="s">
        <v>410</v>
      </c>
    </row>
    <row r="144" spans="1:2" x14ac:dyDescent="0.2">
      <c r="B144" t="s">
        <v>168</v>
      </c>
    </row>
    <row r="145" spans="2:2" x14ac:dyDescent="0.2">
      <c r="B145" t="s">
        <v>411</v>
      </c>
    </row>
    <row r="146" spans="2:2" x14ac:dyDescent="0.2">
      <c r="B146" t="s">
        <v>412</v>
      </c>
    </row>
    <row r="147" spans="2:2" x14ac:dyDescent="0.2">
      <c r="B147" s="68" t="s">
        <v>413</v>
      </c>
    </row>
    <row r="149" spans="2:2" ht="15.75" x14ac:dyDescent="0.25">
      <c r="B149" s="67" t="s">
        <v>175</v>
      </c>
    </row>
    <row r="150" spans="2:2" x14ac:dyDescent="0.2">
      <c r="B150" t="s">
        <v>168</v>
      </c>
    </row>
    <row r="151" spans="2:2" x14ac:dyDescent="0.2">
      <c r="B151" t="s">
        <v>414</v>
      </c>
    </row>
    <row r="152" spans="2:2" x14ac:dyDescent="0.2">
      <c r="B152" t="s">
        <v>415</v>
      </c>
    </row>
    <row r="153" spans="2:2" x14ac:dyDescent="0.2">
      <c r="B153" t="s">
        <v>416</v>
      </c>
    </row>
    <row r="154" spans="2:2" x14ac:dyDescent="0.2">
      <c r="B154" s="68" t="s">
        <v>417</v>
      </c>
    </row>
    <row r="156" spans="2:2" ht="15.75" x14ac:dyDescent="0.25">
      <c r="B156" s="67" t="s">
        <v>418</v>
      </c>
    </row>
    <row r="157" spans="2:2" x14ac:dyDescent="0.2">
      <c r="B157" t="s">
        <v>168</v>
      </c>
    </row>
    <row r="158" spans="2:2" x14ac:dyDescent="0.2">
      <c r="B158" t="s">
        <v>419</v>
      </c>
    </row>
    <row r="159" spans="2:2" x14ac:dyDescent="0.2">
      <c r="B159" t="s">
        <v>420</v>
      </c>
    </row>
    <row r="160" spans="2:2" x14ac:dyDescent="0.2">
      <c r="B160" s="68" t="s">
        <v>421</v>
      </c>
    </row>
    <row r="162" spans="2:2" ht="15.75" x14ac:dyDescent="0.25">
      <c r="B162" s="67" t="s">
        <v>422</v>
      </c>
    </row>
    <row r="163" spans="2:2" x14ac:dyDescent="0.2">
      <c r="B163" t="s">
        <v>423</v>
      </c>
    </row>
    <row r="164" spans="2:2" x14ac:dyDescent="0.2">
      <c r="B164" t="s">
        <v>424</v>
      </c>
    </row>
    <row r="165" spans="2:2" x14ac:dyDescent="0.2">
      <c r="B165" s="68" t="s">
        <v>425</v>
      </c>
    </row>
    <row r="167" spans="2:2" ht="15.75" x14ac:dyDescent="0.25">
      <c r="B167" s="67" t="s">
        <v>426</v>
      </c>
    </row>
    <row r="168" spans="2:2" x14ac:dyDescent="0.2">
      <c r="B168" t="s">
        <v>168</v>
      </c>
    </row>
    <row r="169" spans="2:2" x14ac:dyDescent="0.2">
      <c r="B169" t="s">
        <v>427</v>
      </c>
    </row>
    <row r="171" spans="2:2" ht="15.75" x14ac:dyDescent="0.25">
      <c r="B171" s="67" t="s">
        <v>428</v>
      </c>
    </row>
    <row r="172" spans="2:2" x14ac:dyDescent="0.2">
      <c r="B172" t="s">
        <v>429</v>
      </c>
    </row>
    <row r="173" spans="2:2" x14ac:dyDescent="0.2">
      <c r="B173" t="s">
        <v>430</v>
      </c>
    </row>
    <row r="174" spans="2:2" x14ac:dyDescent="0.2">
      <c r="B174" t="s">
        <v>431</v>
      </c>
    </row>
    <row r="175" spans="2:2" x14ac:dyDescent="0.2">
      <c r="B175" t="s">
        <v>432</v>
      </c>
    </row>
    <row r="176" spans="2:2" x14ac:dyDescent="0.2">
      <c r="B176" s="68" t="s">
        <v>433</v>
      </c>
    </row>
    <row r="177" spans="2:2" x14ac:dyDescent="0.2">
      <c r="B177" s="68"/>
    </row>
    <row r="178" spans="2:2" ht="15.75" x14ac:dyDescent="0.25">
      <c r="B178" s="67" t="s">
        <v>434</v>
      </c>
    </row>
    <row r="179" spans="2:2" x14ac:dyDescent="0.2">
      <c r="B179" t="s">
        <v>435</v>
      </c>
    </row>
    <row r="180" spans="2:2" x14ac:dyDescent="0.2">
      <c r="B180" t="s">
        <v>436</v>
      </c>
    </row>
    <row r="181" spans="2:2" x14ac:dyDescent="0.2">
      <c r="B181" s="68" t="s">
        <v>437</v>
      </c>
    </row>
    <row r="182" spans="2:2" x14ac:dyDescent="0.2">
      <c r="B182" s="68"/>
    </row>
    <row r="183" spans="2:2" ht="15.75" x14ac:dyDescent="0.25">
      <c r="B183" s="67" t="s">
        <v>438</v>
      </c>
    </row>
    <row r="184" spans="2:2" x14ac:dyDescent="0.2">
      <c r="B184" t="s">
        <v>211</v>
      </c>
    </row>
    <row r="185" spans="2:2" x14ac:dyDescent="0.2">
      <c r="B185" t="s">
        <v>439</v>
      </c>
    </row>
    <row r="186" spans="2:2" x14ac:dyDescent="0.2">
      <c r="B186" t="s">
        <v>440</v>
      </c>
    </row>
    <row r="187" spans="2:2" x14ac:dyDescent="0.2">
      <c r="B187" s="68" t="s">
        <v>441</v>
      </c>
    </row>
    <row r="188" spans="2:2" x14ac:dyDescent="0.2">
      <c r="B188" s="68"/>
    </row>
    <row r="189" spans="2:2" ht="15.75" x14ac:dyDescent="0.25">
      <c r="B189" s="67" t="s">
        <v>442</v>
      </c>
    </row>
    <row r="190" spans="2:2" x14ac:dyDescent="0.2">
      <c r="B190" t="s">
        <v>211</v>
      </c>
    </row>
    <row r="191" spans="2:2" x14ac:dyDescent="0.2">
      <c r="B191" t="s">
        <v>439</v>
      </c>
    </row>
    <row r="192" spans="2:2" x14ac:dyDescent="0.2">
      <c r="B192" t="s">
        <v>440</v>
      </c>
    </row>
    <row r="193" spans="2:2" x14ac:dyDescent="0.2">
      <c r="B193" s="68" t="s">
        <v>441</v>
      </c>
    </row>
    <row r="194" spans="2:2" x14ac:dyDescent="0.2">
      <c r="B194" s="68"/>
    </row>
    <row r="195" spans="2:2" ht="15.75" x14ac:dyDescent="0.25">
      <c r="B195" s="67" t="s">
        <v>443</v>
      </c>
    </row>
    <row r="196" spans="2:2" x14ac:dyDescent="0.2">
      <c r="B196" t="s">
        <v>444</v>
      </c>
    </row>
    <row r="197" spans="2:2" x14ac:dyDescent="0.2">
      <c r="B197" t="s">
        <v>445</v>
      </c>
    </row>
    <row r="198" spans="2:2" x14ac:dyDescent="0.2">
      <c r="B198" s="68" t="s">
        <v>446</v>
      </c>
    </row>
    <row r="199" spans="2:2" x14ac:dyDescent="0.2">
      <c r="B199" s="68"/>
    </row>
    <row r="200" spans="2:2" ht="15.75" x14ac:dyDescent="0.25">
      <c r="B200" s="67" t="s">
        <v>447</v>
      </c>
    </row>
    <row r="201" spans="2:2" x14ac:dyDescent="0.2">
      <c r="B201" t="s">
        <v>211</v>
      </c>
    </row>
    <row r="202" spans="2:2" x14ac:dyDescent="0.2">
      <c r="B202" t="s">
        <v>439</v>
      </c>
    </row>
    <row r="203" spans="2:2" x14ac:dyDescent="0.2">
      <c r="B203" t="s">
        <v>440</v>
      </c>
    </row>
    <row r="204" spans="2:2" x14ac:dyDescent="0.2">
      <c r="B204" s="68" t="s">
        <v>441</v>
      </c>
    </row>
    <row r="205" spans="2:2" x14ac:dyDescent="0.2">
      <c r="B205" s="68"/>
    </row>
    <row r="206" spans="2:2" ht="15.75" x14ac:dyDescent="0.25">
      <c r="B206" s="67" t="s">
        <v>448</v>
      </c>
    </row>
    <row r="207" spans="2:2" x14ac:dyDescent="0.2">
      <c r="B207" t="s">
        <v>300</v>
      </c>
    </row>
    <row r="208" spans="2:2" x14ac:dyDescent="0.2">
      <c r="B208" t="s">
        <v>449</v>
      </c>
    </row>
    <row r="209" spans="2:2" x14ac:dyDescent="0.2">
      <c r="B209" s="68" t="s">
        <v>450</v>
      </c>
    </row>
    <row r="210" spans="2:2" x14ac:dyDescent="0.2">
      <c r="B210" s="68"/>
    </row>
    <row r="211" spans="2:2" ht="15.75" x14ac:dyDescent="0.25">
      <c r="B211" s="67" t="s">
        <v>451</v>
      </c>
    </row>
    <row r="212" spans="2:2" x14ac:dyDescent="0.2">
      <c r="B212" t="s">
        <v>300</v>
      </c>
    </row>
    <row r="213" spans="2:2" x14ac:dyDescent="0.2">
      <c r="B213" t="s">
        <v>452</v>
      </c>
    </row>
    <row r="214" spans="2:2" x14ac:dyDescent="0.2">
      <c r="B214" t="s">
        <v>453</v>
      </c>
    </row>
    <row r="215" spans="2:2" x14ac:dyDescent="0.2">
      <c r="B215" t="s">
        <v>454</v>
      </c>
    </row>
    <row r="216" spans="2:2" x14ac:dyDescent="0.2">
      <c r="B216" s="68" t="s">
        <v>455</v>
      </c>
    </row>
    <row r="218" spans="2:2" ht="20.25" x14ac:dyDescent="0.3">
      <c r="B218" s="64" t="s">
        <v>13</v>
      </c>
    </row>
    <row r="220" spans="2:2" ht="15" x14ac:dyDescent="0.25">
      <c r="B220" s="18" t="s">
        <v>456</v>
      </c>
    </row>
    <row r="221" spans="2:2" ht="18" customHeight="1" x14ac:dyDescent="0.2">
      <c r="B221" t="s">
        <v>457</v>
      </c>
    </row>
    <row r="222" spans="2:2" x14ac:dyDescent="0.2">
      <c r="B222" t="s">
        <v>458</v>
      </c>
    </row>
    <row r="223" spans="2:2" ht="18" customHeight="1" x14ac:dyDescent="0.2">
      <c r="B223" t="s">
        <v>459</v>
      </c>
    </row>
    <row r="224" spans="2:2" ht="18" customHeight="1" x14ac:dyDescent="0.2">
      <c r="B224" t="s">
        <v>460</v>
      </c>
    </row>
    <row r="225" spans="2:8" x14ac:dyDescent="0.2">
      <c r="B225" t="s">
        <v>461</v>
      </c>
    </row>
    <row r="226" spans="2:8" x14ac:dyDescent="0.2">
      <c r="B226" t="s">
        <v>462</v>
      </c>
    </row>
    <row r="227" spans="2:8" ht="18" customHeight="1" x14ac:dyDescent="0.2">
      <c r="B227" s="10" t="s">
        <v>463</v>
      </c>
      <c r="C227" s="66"/>
      <c r="D227" s="66"/>
      <c r="E227" s="66"/>
      <c r="F227" s="66"/>
      <c r="G227" s="66"/>
      <c r="H227" s="66"/>
    </row>
    <row r="228" spans="2:8" ht="18" customHeight="1" x14ac:dyDescent="0.2">
      <c r="B228" t="s">
        <v>464</v>
      </c>
    </row>
    <row r="229" spans="2:8" x14ac:dyDescent="0.2">
      <c r="B229" t="s">
        <v>465</v>
      </c>
    </row>
    <row r="230" spans="2:8" x14ac:dyDescent="0.2">
      <c r="B230" t="s">
        <v>466</v>
      </c>
    </row>
    <row r="231" spans="2:8" ht="18" customHeight="1" x14ac:dyDescent="0.2">
      <c r="B231" t="s">
        <v>467</v>
      </c>
    </row>
    <row r="232" spans="2:8" x14ac:dyDescent="0.2">
      <c r="B232" t="s">
        <v>468</v>
      </c>
    </row>
    <row r="233" spans="2:8" x14ac:dyDescent="0.2">
      <c r="B233" t="s">
        <v>106</v>
      </c>
    </row>
    <row r="234" spans="2:8" x14ac:dyDescent="0.2">
      <c r="B234" t="s">
        <v>469</v>
      </c>
    </row>
    <row r="235" spans="2:8" x14ac:dyDescent="0.2">
      <c r="B235" t="s">
        <v>470</v>
      </c>
    </row>
    <row r="237" spans="2:8" ht="14.25" customHeight="1" x14ac:dyDescent="0.2">
      <c r="B237" t="s">
        <v>471</v>
      </c>
    </row>
    <row r="238" spans="2:8" x14ac:dyDescent="0.2">
      <c r="B238" t="s">
        <v>472</v>
      </c>
    </row>
    <row r="239" spans="2:8" x14ac:dyDescent="0.2">
      <c r="B239" t="s">
        <v>473</v>
      </c>
    </row>
    <row r="240" spans="2:8" x14ac:dyDescent="0.2">
      <c r="B240" t="s">
        <v>474</v>
      </c>
    </row>
    <row r="241" spans="2:4" x14ac:dyDescent="0.2">
      <c r="B241" t="s">
        <v>475</v>
      </c>
    </row>
    <row r="244" spans="2:4" ht="15" x14ac:dyDescent="0.25">
      <c r="B244" s="18" t="s">
        <v>476</v>
      </c>
      <c r="C244" s="18" t="s">
        <v>477</v>
      </c>
      <c r="D244" s="18" t="s">
        <v>478</v>
      </c>
    </row>
    <row r="245" spans="2:4" x14ac:dyDescent="0.2">
      <c r="B245" t="s">
        <v>105</v>
      </c>
      <c r="C245" t="s">
        <v>479</v>
      </c>
      <c r="D245" s="10" t="s">
        <v>2082</v>
      </c>
    </row>
    <row r="246" spans="2:4" x14ac:dyDescent="0.2">
      <c r="B246" t="s">
        <v>106</v>
      </c>
      <c r="C246" t="s">
        <v>479</v>
      </c>
      <c r="D246" s="10" t="s">
        <v>2082</v>
      </c>
    </row>
    <row r="247" spans="2:4" x14ac:dyDescent="0.2">
      <c r="B247" t="s">
        <v>107</v>
      </c>
      <c r="C247" t="s">
        <v>479</v>
      </c>
      <c r="D247" s="10" t="s">
        <v>2082</v>
      </c>
    </row>
    <row r="248" spans="2:4" x14ac:dyDescent="0.2">
      <c r="B248" t="s">
        <v>108</v>
      </c>
      <c r="C248" t="s">
        <v>479</v>
      </c>
      <c r="D248" s="10" t="s">
        <v>2082</v>
      </c>
    </row>
    <row r="249" spans="2:4" x14ac:dyDescent="0.2">
      <c r="B249" t="s">
        <v>109</v>
      </c>
      <c r="C249" t="s">
        <v>480</v>
      </c>
      <c r="D249" s="10">
        <v>2023</v>
      </c>
    </row>
    <row r="250" spans="2:4" x14ac:dyDescent="0.2">
      <c r="B250" t="s">
        <v>110</v>
      </c>
      <c r="C250" t="s">
        <v>481</v>
      </c>
      <c r="D250" s="10" t="s">
        <v>2084</v>
      </c>
    </row>
    <row r="251" spans="2:4" x14ac:dyDescent="0.2">
      <c r="B251" t="s">
        <v>482</v>
      </c>
      <c r="C251" t="s">
        <v>481</v>
      </c>
      <c r="D251" s="10">
        <v>2023</v>
      </c>
    </row>
    <row r="252" spans="2:4" x14ac:dyDescent="0.2">
      <c r="B252" t="s">
        <v>483</v>
      </c>
      <c r="C252" t="s">
        <v>484</v>
      </c>
      <c r="D252" s="10">
        <v>2024</v>
      </c>
    </row>
    <row r="253" spans="2:4" x14ac:dyDescent="0.2">
      <c r="B253" t="s">
        <v>113</v>
      </c>
      <c r="C253" t="s">
        <v>321</v>
      </c>
      <c r="D253" s="10">
        <v>2024</v>
      </c>
    </row>
    <row r="254" spans="2:4" x14ac:dyDescent="0.2">
      <c r="B254" t="s">
        <v>2117</v>
      </c>
      <c r="C254" t="s">
        <v>485</v>
      </c>
      <c r="D254" s="10">
        <v>2024</v>
      </c>
    </row>
    <row r="257" spans="2:2" ht="18" x14ac:dyDescent="0.25">
      <c r="B257" s="32" t="s">
        <v>40</v>
      </c>
    </row>
    <row r="258" spans="2:2" x14ac:dyDescent="0.2">
      <c r="B258" t="s">
        <v>45</v>
      </c>
    </row>
    <row r="259" spans="2:2" x14ac:dyDescent="0.2">
      <c r="B259" s="68" t="s">
        <v>486</v>
      </c>
    </row>
    <row r="261" spans="2:2" x14ac:dyDescent="0.2">
      <c r="B261" t="s">
        <v>487</v>
      </c>
    </row>
    <row r="262" spans="2:2" x14ac:dyDescent="0.2">
      <c r="B262" t="s">
        <v>488</v>
      </c>
    </row>
    <row r="263" spans="2:2" x14ac:dyDescent="0.2">
      <c r="B263" s="68" t="s">
        <v>44</v>
      </c>
    </row>
    <row r="264" spans="2:2" x14ac:dyDescent="0.2">
      <c r="B264" t="s">
        <v>48</v>
      </c>
    </row>
  </sheetData>
  <phoneticPr fontId="37" type="noConversion"/>
  <hyperlinks>
    <hyperlink ref="B5" location="Dashboard!A1" display="Dashboard" xr:uid="{FE055283-51F5-43EE-AC6E-2CB07A51967A}"/>
    <hyperlink ref="B259" r:id="rId1" xr:uid="{36C301B5-4CE3-424A-AC5E-7BE49EBCCC28}"/>
    <hyperlink ref="B263" r:id="rId2" xr:uid="{9BA6C191-0A38-48FE-8597-3F31B5F2320D}"/>
    <hyperlink ref="B218" location="'Vulnerability Index'!A1" display="Vulnerability Index" xr:uid="{101E4C1A-7EB6-4FD2-92B9-9E04DF86B922}"/>
    <hyperlink ref="B83" r:id="rId3" xr:uid="{A0A39665-C803-4B70-8B7A-8AB0E6F4FB49}"/>
    <hyperlink ref="B129" r:id="rId4" location="measuring-the-data" display="https://www.ons.gov.uk/businessindustryandtrade/business/activitysizeandlocation/bulletins/businessdemographyquarterlyexperimentalstatisticsuk/latest - measuring-the-data" xr:uid="{3C1E05B4-504C-4BB6-A8A0-8ADF26C96701}"/>
    <hyperlink ref="B136" r:id="rId5" display="https://www.gov.uk/government/statistics/regional-trade-in-goods-statistics-disaggregated-by-smaller-geographical-areas-2022/regional-trade-in-goods-statistics-disaggregated-by-smaller-geographical-areas-explanatory-notes-2022" xr:uid="{9A84602B-A3DA-4E83-BB3A-70C1BE7C5D49}"/>
    <hyperlink ref="B141" r:id="rId6" display="https://www.ofcom.org.uk/research-and-data/multi-sector-research/infrastructure-research" xr:uid="{D3F6FA6E-040E-4B46-8C10-425095074A05}"/>
    <hyperlink ref="B111" r:id="rId7" display="https://www.ons.gov.uk/employmentandlabourmarket/peopleinwork/employmentandemployeetypes/datasets/labourdemandvolumesbyprofessionandlocalauthorityukjanuary2017todecember2022" xr:uid="{6ED49157-D70E-4986-A1A5-CBACAEE10D18}"/>
    <hyperlink ref="B99" r:id="rId8" display="https://www.nomisweb.co.uk/default.asp" xr:uid="{236E825D-2FB9-442F-89C7-FBC84B696ED6}"/>
    <hyperlink ref="B91" r:id="rId9" display="https://www.ons.gov.uk/employmentandlabourmarket/peopleinwork/earningsandworkinghours/datasets/realtimeinformationstatisticsreferencetableseasonallyadjusted" xr:uid="{E785C504-F8A5-4CE9-BAF5-9BBC590FD143}"/>
    <hyperlink ref="B147" r:id="rId10" display="https://www.ons.gov.uk/economy/grossvalueaddedgva" xr:uid="{9B6623E7-8204-4B16-A0EB-9388810E5B95}"/>
    <hyperlink ref="B154" r:id="rId11" display="https://www.ons.gov.uk/employmentandlabourmarket/peopleinwork/labourproductivity/bulletins/labourproductivity/octobertodecember2019" xr:uid="{FA21F3FD-E6D6-4A49-A220-719C8CFCEE07}"/>
    <hyperlink ref="B160" r:id="rId12" display="https://www.ons.gov.uk/businessindustryandtrade/business/activitysizeandlocation/bulletins/ukbusinessactivitysizeandlocation/2023" xr:uid="{E1A3F8A0-E801-4002-A27D-C81A1A24B05C}"/>
    <hyperlink ref="B165" r:id="rId13" display="https://www.ons.gov.uk/surveys/informationforbusinesses/businesssurveys/businessregisterandemploymentsurvey" xr:uid="{75AF017E-99B7-427B-AECD-D2FCD7BFD8EB}"/>
    <hyperlink ref="B176" r:id="rId14" display="https://www.ons.gov.uk/surveys/informationforbusinesses/businesssurveys/annualsurveyofhoursandearningsashe" xr:uid="{8BDB1BFF-104F-4086-B15A-7E460CA4E292}"/>
    <hyperlink ref="B181" r:id="rId15" display="https://www.ons.gov.uk/peoplepopulationandcommunity/populationandmigration/populationestimates" xr:uid="{E44FD6B5-4BE2-42A4-8798-E9F6BC8276F3}"/>
    <hyperlink ref="B187" r:id="rId16" display="https://www.ons.gov.uk/employmentandlabourmarket/peopleinwork/employmentandemployeetypes/methodologies/annualpopulationsurveyapsqmi" xr:uid="{9E5435F1-D816-450F-A2FF-77DCF9BA0ABD}"/>
    <hyperlink ref="B193" r:id="rId17" display="https://www.ons.gov.uk/employmentandlabourmarket/peopleinwork/employmentandemployeetypes/methodologies/annualpopulationsurveyapsqmi" xr:uid="{CE64D999-41D7-4EBD-BBE6-B42E79352AF3}"/>
    <hyperlink ref="B198" r:id="rId18" display="https://www.ons.gov.uk/census/aboutcensus/aboutthecensus" xr:uid="{5F244C80-D2AB-43D4-A63E-2779BA17CA86}"/>
    <hyperlink ref="B204" r:id="rId19" display="https://www.ons.gov.uk/employmentandlabourmarket/peopleinwork/employmentandemployeetypes/methodologies/annualpopulationsurveyapsqmi" xr:uid="{B8F0369E-B642-4504-A67D-52E5E2C0778D}"/>
    <hyperlink ref="B209" r:id="rId20" display="https://explore-education-statistics.service.gov.uk/find-statistics/further-education-and-skills" xr:uid="{D3A5601A-B978-49B7-9B42-B8BEC9FBEEE4}"/>
    <hyperlink ref="B216" r:id="rId21" display="https://www.gov.uk/government/collections/statistics-destinations" xr:uid="{94FEDB43-9B26-4BC1-9CE0-D8AEBECA3601}"/>
    <hyperlink ref="B116" r:id="rId22" display="https://www.ons.gov.uk/businessindustryandtrade/business/activitysizeandlocation/datasets/businessdemographyreferencetable" xr:uid="{D82F2FFD-8A27-45B3-A535-0F6738AF354D}"/>
  </hyperlinks>
  <pageMargins left="0.7" right="0.7" top="0.75" bottom="0.75" header="0.3" footer="0.3"/>
  <pageSetup paperSize="9" orientation="portrait" r:id="rId23"/>
  <drawing r:id="rId2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ojectrequester xmlns="81d3432b-f73c-43f5-bca3-8774f07715f6">
      <UserInfo>
        <DisplayName/>
        <AccountId xsi:nil="true"/>
        <AccountType/>
      </UserInfo>
    </Projectrequester>
    <Leadanalyst xmlns="81d3432b-f73c-43f5-bca3-8774f07715f6">
      <UserInfo>
        <DisplayName/>
        <AccountId xsi:nil="true"/>
        <AccountType/>
      </UserInfo>
    </Leadanalyst>
    <TaxCatchAll xmlns="348a9ede-80c4-49d0-946e-c86f9a1b4323" xsi:nil="true"/>
    <Sensitivityflag xmlns="81d3432b-f73c-43f5-bca3-8774f07715f6" xsi:nil="true"/>
    <Supportinganalysts xmlns="81d3432b-f73c-43f5-bca3-8774f07715f6">
      <UserInfo>
        <DisplayName/>
        <AccountId xsi:nil="true"/>
        <AccountType/>
      </UserInfo>
    </Supportinganalysts>
    <Sharedexternally_x003f_ xmlns="81d3432b-f73c-43f5-bca3-8774f07715f6">Not shared externally</Sharedexternally_x003f_>
    <lcf76f155ced4ddcb4097134ff3c332f xmlns="81d3432b-f73c-43f5-bca3-8774f07715f6">
      <Terms xmlns="http://schemas.microsoft.com/office/infopath/2007/PartnerControls"/>
    </lcf76f155ced4ddcb4097134ff3c332f>
    <ProjectSponsor xmlns="81d3432b-f73c-43f5-bca3-8774f07715f6">
      <UserInfo>
        <DisplayName/>
        <AccountId xsi:nil="true"/>
        <AccountType/>
      </UserInfo>
    </ProjectSponsor>
    <Analyticsteaminvolved xmlns="81d3432b-f73c-43f5-bca3-8774f07715f6" xsi:nil="true"/>
    <Projectdescription xmlns="81d3432b-f73c-43f5-bca3-8774f07715f6" xsi:nil="true"/>
    <Manageroverseeing xmlns="81d3432b-f73c-43f5-bca3-8774f07715f6">
      <UserInfo>
        <DisplayName/>
        <AccountId xsi:nil="true"/>
        <AccountType/>
      </UserInfo>
    </Manageroverseeing>
    <Clientdirectorate xmlns="81d3432b-f73c-43f5-bca3-8774f07715f6" xsi:nil="true"/>
    <Clientservice_x002f_team xmlns="81d3432b-f73c-43f5-bca3-8774f07715f6" xsi:nil="true"/>
    <ProjectID xmlns="81d3432b-f73c-43f5-bca3-8774f07715f6" xsi:nil="true"/>
  </documentManagement>
</p:properties>
</file>

<file path=customXml/item2.xml>��< ? x m l   v e r s i o n = " 1 . 0 "   e n c o d i n g = " u t f - 1 6 " ? > < D a t a M a s h u p   x m l n s = " h t t p : / / s c h e m a s . m i c r o s o f t . c o m / D a t a M a s h u p " > A A A A A B Q D A A B Q S w M E F A A C A A g A w 0 t U U Z k M v o C k A A A A 9 Q A A A B I A H A B D b 2 5 m a W c v U G F j a 2 F n Z S 5 4 b W w g o h g A K K A U A A A A A A A A A A A A A A A A A A A A A A A A A A A A h Y + x D o I w G I R f h X S n r e h A y E 9 J d H C R x M T E u D a l Q i P 8 G F o s 7 + b g I / k K Y h R 1 c 7 z 7 7 p K 7 + / U G 2 d D U w U V 3 1 r S Y k h n l J N C o 2 s J g m Z L e H c O Y Z A K 2 U p 1 k q Y M x j D Y Z r E l J 5 d w 5 Y c x 7 T / 2 c t l 3 J I s 5 n 7 J B v d q r S j Q w N W i d R a f J p F f 9 b R M D + N U Z E N F 7 Q m I + T g E 0 e 5 A a / P B r Z k / 6 Y s O p r 1 3 d a a A z X S 2 C T B P a + I B 5 Q S w M E F A A C A A g A w 0 t U 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N L V F E o i k e 4 D g A A A B E A A A A T A B w A R m 9 y b X V s Y X M v U 2 V j d G l v b j E u b S C i G A A o o B Q A A A A A A A A A A A A A A A A A A A A A A A A A A A A r T k 0 u y c z P U w i G 0 I b W A F B L A Q I t A B Q A A g A I A M N L V F G Z D L 6 A p A A A A P U A A A A S A A A A A A A A A A A A A A A A A A A A A A B D b 2 5 m a W c v U G F j a 2 F n Z S 5 4 b W x Q S w E C L Q A U A A I A C A D D S 1 R R D 8 r p q 6 Q A A A D p A A A A E w A A A A A A A A A A A A A A A A D w A A A A W 0 N v b n R l b n R f V H l w Z X N d L n h t b F B L A Q I t A B Q A A g A I A M N L V F E 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U c U X Z 7 S a M R r B G 3 I F Q 6 r n i A A A A A A I A A A A A A A N m A A D A A A A A E A A A A C t S 9 B u q Y f Q u c P O H Z Y C L f L s A A A A A B I A A A K A A A A A Q A A A A w 9 f c c a k Q L / 5 D N V f 7 Q G E 5 N l A A A A C G x X R w G 4 d H J i 7 j 8 r B o D F / / + X 2 b e a 8 l q s 9 G x i e X 7 R s B U B 2 W h z 5 q P o D + W 2 g X n l F c i B x V S + s g w l 5 Q 5 J k L C I L I x + L 7 n E o 0 g Q f n x c J Y X c M a 5 G 5 l S h Q A A A D D 3 X B O A X p Y 8 a r b S 4 b A / L 2 y a F z N 7 Q = = < / 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FB6346BFB223B4199A316B0AC7C4C02" ma:contentTypeVersion="34" ma:contentTypeDescription="Create a new document." ma:contentTypeScope="" ma:versionID="fbe56941e9552b562b6a2d9dd02f8d6e">
  <xsd:schema xmlns:xsd="http://www.w3.org/2001/XMLSchema" xmlns:xs="http://www.w3.org/2001/XMLSchema" xmlns:p="http://schemas.microsoft.com/office/2006/metadata/properties" xmlns:ns2="81d3432b-f73c-43f5-bca3-8774f07715f6" xmlns:ns3="348a9ede-80c4-49d0-946e-c86f9a1b4323" targetNamespace="http://schemas.microsoft.com/office/2006/metadata/properties" ma:root="true" ma:fieldsID="4892980a2befbee0754ba8e0b67c9615" ns2:_="" ns3:_="">
    <xsd:import namespace="81d3432b-f73c-43f5-bca3-8774f07715f6"/>
    <xsd:import namespace="348a9ede-80c4-49d0-946e-c86f9a1b432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element ref="ns2:Clientdirectorate" minOccurs="0"/>
                <xsd:element ref="ns2:Clientservice_x002f_team" minOccurs="0"/>
                <xsd:element ref="ns2:ProjectSponsor" minOccurs="0"/>
                <xsd:element ref="ns2:Projectrequester" minOccurs="0"/>
                <xsd:element ref="ns2:Analyticsteaminvolved" minOccurs="0"/>
                <xsd:element ref="ns2:Manageroverseeing" minOccurs="0"/>
                <xsd:element ref="ns2:Leadanalyst" minOccurs="0"/>
                <xsd:element ref="ns2:Supportinganalysts" minOccurs="0"/>
                <xsd:element ref="ns2:ProjectID" minOccurs="0"/>
                <xsd:element ref="ns2:Projectdescription" minOccurs="0"/>
                <xsd:element ref="ns2:Sensitivityflag" minOccurs="0"/>
                <xsd:element ref="ns2:Sharedexternally_x003f_"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d3432b-f73c-43f5-bca3-8774f07715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df80089c-2ddf-4c5d-a009-f768e38e2bb0"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Clientdirectorate" ma:index="22" nillable="true" ma:displayName="Client directorate" ma:description="Which directorate is the client for this project?" ma:format="Dropdown" ma:internalName="Clientdirectorate">
      <xsd:complexType>
        <xsd:complexContent>
          <xsd:extension base="dms:MultiChoice">
            <xsd:sequence>
              <xsd:element name="Value" maxOccurs="unbounded" minOccurs="0" nillable="true">
                <xsd:simpleType>
                  <xsd:restriction base="dms:Choice">
                    <xsd:enumeration value="Adult Social Care and Health"/>
                    <xsd:enumeration value="Children, Young People and Education"/>
                    <xsd:enumeration value="Growth, Environment and Transport"/>
                    <xsd:enumeration value="Chief Executive's Department"/>
                    <xsd:enumeration value="Deputy Chief Executive's Department"/>
                    <xsd:enumeration value="Other (Member or external organisation)"/>
                  </xsd:restriction>
                </xsd:simpleType>
              </xsd:element>
            </xsd:sequence>
          </xsd:extension>
        </xsd:complexContent>
      </xsd:complexType>
    </xsd:element>
    <xsd:element name="Clientservice_x002f_team" ma:index="23" nillable="true" ma:displayName="Client service/team" ma:description="Which service/team is the main client for the project?" ma:format="Dropdown" ma:internalName="Clientservice_x002f_team">
      <xsd:simpleType>
        <xsd:restriction base="dms:Text">
          <xsd:maxLength value="255"/>
        </xsd:restriction>
      </xsd:simpleType>
    </xsd:element>
    <xsd:element name="ProjectSponsor" ma:index="24" nillable="true" ma:displayName="Project Sponsor" ma:description="who is the project sponsor?" ma:format="Dropdown" ma:list="UserInfo" ma:SharePointGroup="0" ma:internalName="ProjectSpons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requester" ma:index="25" nillable="true" ma:displayName="Project requester" ma:description="Who requested this project?" ma:format="Dropdown" ma:list="UserInfo" ma:SharePointGroup="0" ma:internalName="Projectrequest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alyticsteaminvolved" ma:index="26" nillable="true" ma:displayName="Analytics team involved" ma:description="Which parts of the analytics team are involved in this project? " ma:format="Dropdown" ma:internalName="Analyticsteaminvolved">
      <xsd:complexType>
        <xsd:complexContent>
          <xsd:extension base="dms:MultiChoice">
            <xsd:sequence>
              <xsd:element name="Value" maxOccurs="unbounded" minOccurs="0" nillable="true">
                <xsd:simpleType>
                  <xsd:restriction base="dms:Choice">
                    <xsd:enumeration value="Continuous Improvement"/>
                    <xsd:enumeration value="Corporate Performance"/>
                    <xsd:enumeration value="County Statistics"/>
                    <xsd:enumeration value="Domestic Abuse Research Programme"/>
                    <xsd:enumeration value="Evaluation"/>
                    <xsd:enumeration value="HR OD Performance"/>
                    <xsd:enumeration value="KPHO"/>
                    <xsd:enumeration value="Projects"/>
                    <xsd:enumeration value="Public Health Commissioned Services"/>
                    <xsd:enumeration value="Qualitative"/>
                    <xsd:enumeration value="SESLIP"/>
                  </xsd:restriction>
                </xsd:simpleType>
              </xsd:element>
            </xsd:sequence>
          </xsd:extension>
        </xsd:complexContent>
      </xsd:complexType>
    </xsd:element>
    <xsd:element name="Manageroverseeing" ma:index="27" nillable="true" ma:displayName="Manager overseeing" ma:description="Which manager within Kent analytics will be overseeing this project?" ma:format="Dropdown" ma:list="UserInfo" ma:SharePointGroup="0" ma:internalName="Manageroverseeing">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adanalyst" ma:index="28" nillable="true" ma:displayName="Lead analyst" ma:description="Who is the lead analyst for this project?" ma:format="Dropdown" ma:list="UserInfo" ma:SharePointGroup="0" ma:internalName="Leadanaly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upportinganalysts" ma:index="29" nillable="true" ma:displayName="Supporting analysts" ma:description="Who are the supporting analysts for this project?" ma:format="Dropdown" ma:list="UserInfo" ma:SharePointGroup="0" ma:internalName="Supportinganalys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ID" ma:index="30" nillable="true" ma:displayName="Project ID" ma:description="What is the project ID for this project? This should be from the work request tracker. " ma:format="Dropdown" ma:internalName="ProjectID">
      <xsd:simpleType>
        <xsd:restriction base="dms:Text">
          <xsd:maxLength value="255"/>
        </xsd:restriction>
      </xsd:simpleType>
    </xsd:element>
    <xsd:element name="Projectdescription" ma:index="31" nillable="true" ma:displayName="Project description" ma:description="Please provide a description of this project. This should be the same as the work request tracker. " ma:format="Dropdown" ma:internalName="Projectdescription">
      <xsd:simpleType>
        <xsd:restriction base="dms:Note"/>
      </xsd:simpleType>
    </xsd:element>
    <xsd:element name="Sensitivityflag" ma:index="32" nillable="true" ma:displayName="Sensitivity flag" ma:description="Please select whether this project includes sensitive data." ma:format="Dropdown" ma:internalName="Sensitivityflag">
      <xsd:simpleType>
        <xsd:restriction base="dms:Choice">
          <xsd:enumeration value="Sensitive data"/>
          <xsd:enumeration value="No sensitive data"/>
        </xsd:restriction>
      </xsd:simpleType>
    </xsd:element>
    <xsd:element name="Sharedexternally_x003f_" ma:index="34" nillable="true" ma:displayName="Shared externally?" ma:default="Not shared externally" ma:description="Will this folder be shared outside of the team?" ma:format="Dropdown" ma:internalName="Sharedexternally_x003f_">
      <xsd:simpleType>
        <xsd:restriction base="dms:Choice">
          <xsd:enumeration value="Shared externally (out of KCC)"/>
          <xsd:enumeration value="Shared externallly (out of Kent Analytics but within KCC)"/>
          <xsd:enumeration value="Not shared externally"/>
        </xsd:restriction>
      </xsd:simpleType>
    </xsd:element>
    <xsd:element name="MediaServiceBillingMetadata" ma:index="35" nillable="true" ma:displayName="MediaServiceBillingMetadata" ma:hidden="true" ma:internalName="MediaServiceBillingMetadata" ma:readOnly="true">
      <xsd:simpleType>
        <xsd:restriction base="dms:Note"/>
      </xsd:simpleType>
    </xsd:element>
    <xsd:element name="MediaServiceLocation" ma:index="36"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48a9ede-80c4-49d0-946e-c86f9a1b432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eed69bb-e290-4c57-a20b-229ca77b1e0b}" ma:internalName="TaxCatchAll" ma:showField="CatchAllData" ma:web="348a9ede-80c4-49d0-946e-c86f9a1b432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710944-85C5-41B2-82EF-7C3CD32B70DD}">
  <ds:schemaRefs>
    <ds:schemaRef ds:uri="http://purl.org/dc/dcmitype/"/>
    <ds:schemaRef ds:uri="81d3432b-f73c-43f5-bca3-8774f07715f6"/>
    <ds:schemaRef ds:uri="http://purl.org/dc/terms/"/>
    <ds:schemaRef ds:uri="http://schemas.microsoft.com/office/2006/documentManagement/types"/>
    <ds:schemaRef ds:uri="http://schemas.microsoft.com/office/2006/metadata/properties"/>
    <ds:schemaRef ds:uri="348a9ede-80c4-49d0-946e-c86f9a1b4323"/>
    <ds:schemaRef ds:uri="http://purl.org/dc/elements/1.1/"/>
    <ds:schemaRef ds:uri="http://www.w3.org/XML/1998/namespac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F98A6126-CD8D-4AC7-B1D6-1481BD53D339}">
  <ds:schemaRefs>
    <ds:schemaRef ds:uri="http://schemas.microsoft.com/DataMashup"/>
  </ds:schemaRefs>
</ds:datastoreItem>
</file>

<file path=customXml/itemProps3.xml><?xml version="1.0" encoding="utf-8"?>
<ds:datastoreItem xmlns:ds="http://schemas.openxmlformats.org/officeDocument/2006/customXml" ds:itemID="{15192352-66DF-452E-AD86-6AB2DFE0C429}">
  <ds:schemaRefs>
    <ds:schemaRef ds:uri="http://schemas.microsoft.com/sharepoint/v3/contenttype/forms"/>
  </ds:schemaRefs>
</ds:datastoreItem>
</file>

<file path=customXml/itemProps4.xml><?xml version="1.0" encoding="utf-8"?>
<ds:datastoreItem xmlns:ds="http://schemas.openxmlformats.org/officeDocument/2006/customXml" ds:itemID="{57E9F19C-6B00-4A02-B503-D9C2DB6D01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d3432b-f73c-43f5-bca3-8774f07715f6"/>
    <ds:schemaRef ds:uri="348a9ede-80c4-49d0-946e-c86f9a1b43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253a20d-c735-4bfe-a8b7-3e6ab37f5f90}" enabled="0" method="" siteId="{3253a20d-c735-4bfe-a8b7-3e6ab37f5f90}"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vt:lpstr>
      <vt:lpstr>Dashboard</vt:lpstr>
      <vt:lpstr>Vulnerability Index</vt:lpstr>
      <vt:lpstr>PLACE</vt:lpstr>
      <vt:lpstr>ECONOMY</vt:lpstr>
      <vt:lpstr>WORKFORCE</vt:lpstr>
      <vt:lpstr>SECTORS</vt:lpstr>
      <vt:lpstr>SKILLS</vt:lpstr>
      <vt:lpstr>Information</vt:lpstr>
      <vt:lpstr>Dashboard!Print_Area</vt:lpstr>
    </vt:vector>
  </TitlesOfParts>
  <Manager/>
  <Company>Kent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Kent &amp; Medway Economic Dashboard</dc:title>
  <dc:subject/>
  <dc:creator>Kent Analytics</dc:creator>
  <cp:keywords/>
  <dc:description/>
  <cp:lastModifiedBy>Jeanette Forster - CED SPRCA</cp:lastModifiedBy>
  <cp:revision/>
  <dcterms:created xsi:type="dcterms:W3CDTF">2020-06-10T07:10:26Z</dcterms:created>
  <dcterms:modified xsi:type="dcterms:W3CDTF">2025-07-18T08:42:29Z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0x010100CFB6346BFB223B4199A316B0AC7C4C02</vt:lpwstr>
  </property>
  <property fmtid="{D5CDD505-2E9C-101B-9397-08002B2CF9AE}" pid="3" name="MediaServiceImageTags">
    <vt:lpwstr/>
  </property>
</Properties>
</file>